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/>
  <mc:AlternateContent xmlns:mc="http://schemas.openxmlformats.org/markup-compatibility/2006">
    <mc:Choice Requires="x15">
      <x15ac:absPath xmlns:x15ac="http://schemas.microsoft.com/office/spreadsheetml/2010/11/ac" url="/Users/kpele/Dropbox/Mathletics_2ndEdition/Chapter 57-Does Fatigue Make Cowards of Us All/"/>
    </mc:Choice>
  </mc:AlternateContent>
  <bookViews>
    <workbookView xWindow="0" yWindow="460" windowWidth="28800" windowHeight="16640"/>
  </bookViews>
  <sheets>
    <sheet name="Back to Back" sheetId="18" r:id="rId1"/>
    <sheet name="Raw Data" sheetId="2" r:id="rId2"/>
    <sheet name="Sheet3" sheetId="22" r:id="rId3"/>
    <sheet name="Sheet1" sheetId="9" r:id="rId4"/>
    <sheet name="NOv" sheetId="8" r:id="rId5"/>
    <sheet name="Dec" sheetId="10" r:id="rId6"/>
    <sheet name="January" sheetId="11" r:id="rId7"/>
    <sheet name="Feb" sheetId="12" r:id="rId8"/>
    <sheet name="March" sheetId="14" r:id="rId9"/>
    <sheet name="April" sheetId="15" r:id="rId1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0" hidden="1">'Back to Back'!$A$9:$Y$2461</definedName>
    <definedName name="ExternalData_1" localSheetId="5" hidden="1">Dec!$A$1:$J$220</definedName>
    <definedName name="ExternalData_1" localSheetId="7" hidden="1">Feb!$A$1:$J$159</definedName>
    <definedName name="ExternalData_1" localSheetId="6" hidden="1">January!$A$1:$J$222</definedName>
    <definedName name="ExternalData_1" localSheetId="8" hidden="1">March!$A$1:$J$225</definedName>
    <definedName name="ExternalData_1" localSheetId="4" hidden="1">NOv!$A$1:$J$220</definedName>
    <definedName name="ExternalData_1" localSheetId="1" hidden="1">'Raw Data'!$A$10:$K$1236</definedName>
    <definedName name="ExternalData_2" localSheetId="9" hidden="1">April!$A$1:$J$137</definedName>
    <definedName name="home">'Raw Data'!$AC$10</definedName>
    <definedName name="lookup">'Raw Data'!$AB$12:$AD$42</definedName>
    <definedName name="mean">'Raw Data'!$AF$10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olver_adj" localSheetId="1" hidden="1">'Raw Data'!$AC$13:$AD$42,'Raw Data'!$AC$10,'Raw Data'!$AF$10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'Raw Data'!$AC$11:$AD$11</definedName>
    <definedName name="solver_lhs2" localSheetId="1" hidden="1">'Raw Data'!$AG$12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2</definedName>
    <definedName name="solver_nwt" localSheetId="1" hidden="1">1</definedName>
    <definedName name="solver_opt" localSheetId="1" hidden="1">'Raw Data'!$AF$14</definedName>
    <definedName name="solver_pre" localSheetId="1" hidden="1">0.000001</definedName>
    <definedName name="solver_rbv" localSheetId="1" hidden="1">1</definedName>
    <definedName name="solver_rel1" localSheetId="1" hidden="1">2</definedName>
    <definedName name="solver_rel2" localSheetId="1" hidden="1">1</definedName>
    <definedName name="solver_rhs1" localSheetId="1" hidden="1">0</definedName>
    <definedName name="solver_rhs2" localSheetId="1" hidden="1">1000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W11" i="18" l="1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241" i="18"/>
  <c r="W242" i="18"/>
  <c r="W243" i="18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W256" i="18"/>
  <c r="W257" i="18"/>
  <c r="W258" i="18"/>
  <c r="W259" i="18"/>
  <c r="W260" i="18"/>
  <c r="W261" i="18"/>
  <c r="W262" i="18"/>
  <c r="W263" i="18"/>
  <c r="W264" i="18"/>
  <c r="W265" i="18"/>
  <c r="W266" i="18"/>
  <c r="W267" i="18"/>
  <c r="W268" i="18"/>
  <c r="W269" i="18"/>
  <c r="W270" i="18"/>
  <c r="W271" i="18"/>
  <c r="W272" i="18"/>
  <c r="W273" i="18"/>
  <c r="W274" i="18"/>
  <c r="W275" i="18"/>
  <c r="W276" i="18"/>
  <c r="W277" i="18"/>
  <c r="W278" i="18"/>
  <c r="W279" i="18"/>
  <c r="W280" i="18"/>
  <c r="W281" i="18"/>
  <c r="W282" i="18"/>
  <c r="W283" i="18"/>
  <c r="W284" i="18"/>
  <c r="W285" i="18"/>
  <c r="W286" i="18"/>
  <c r="W287" i="18"/>
  <c r="W288" i="18"/>
  <c r="W289" i="18"/>
  <c r="W290" i="18"/>
  <c r="W291" i="18"/>
  <c r="W292" i="18"/>
  <c r="W293" i="18"/>
  <c r="W294" i="18"/>
  <c r="W295" i="18"/>
  <c r="W296" i="18"/>
  <c r="W297" i="18"/>
  <c r="W298" i="18"/>
  <c r="W299" i="18"/>
  <c r="W300" i="18"/>
  <c r="W301" i="18"/>
  <c r="W302" i="18"/>
  <c r="W303" i="18"/>
  <c r="W304" i="18"/>
  <c r="W305" i="18"/>
  <c r="W306" i="18"/>
  <c r="W307" i="18"/>
  <c r="W308" i="18"/>
  <c r="W309" i="18"/>
  <c r="W310" i="18"/>
  <c r="W311" i="18"/>
  <c r="W312" i="18"/>
  <c r="W313" i="18"/>
  <c r="W314" i="18"/>
  <c r="W315" i="18"/>
  <c r="W316" i="18"/>
  <c r="W317" i="18"/>
  <c r="W318" i="18"/>
  <c r="W319" i="18"/>
  <c r="W320" i="18"/>
  <c r="W321" i="18"/>
  <c r="W322" i="18"/>
  <c r="W323" i="18"/>
  <c r="W324" i="18"/>
  <c r="W325" i="18"/>
  <c r="W326" i="18"/>
  <c r="W327" i="18"/>
  <c r="W328" i="18"/>
  <c r="W329" i="18"/>
  <c r="W330" i="18"/>
  <c r="W331" i="18"/>
  <c r="W332" i="18"/>
  <c r="W333" i="18"/>
  <c r="W334" i="18"/>
  <c r="W335" i="18"/>
  <c r="W336" i="18"/>
  <c r="W337" i="18"/>
  <c r="W338" i="18"/>
  <c r="W339" i="18"/>
  <c r="W340" i="18"/>
  <c r="W341" i="18"/>
  <c r="W342" i="18"/>
  <c r="W343" i="18"/>
  <c r="W344" i="18"/>
  <c r="W345" i="18"/>
  <c r="W346" i="18"/>
  <c r="W347" i="18"/>
  <c r="W348" i="18"/>
  <c r="W349" i="18"/>
  <c r="W350" i="18"/>
  <c r="W351" i="18"/>
  <c r="W352" i="18"/>
  <c r="W353" i="18"/>
  <c r="W354" i="18"/>
  <c r="W355" i="18"/>
  <c r="W356" i="18"/>
  <c r="W357" i="18"/>
  <c r="W358" i="18"/>
  <c r="W359" i="18"/>
  <c r="W360" i="18"/>
  <c r="W361" i="18"/>
  <c r="W362" i="18"/>
  <c r="W363" i="18"/>
  <c r="W364" i="18"/>
  <c r="W365" i="18"/>
  <c r="W366" i="18"/>
  <c r="W367" i="18"/>
  <c r="W368" i="18"/>
  <c r="W369" i="18"/>
  <c r="W370" i="18"/>
  <c r="W371" i="18"/>
  <c r="W372" i="18"/>
  <c r="W373" i="18"/>
  <c r="W374" i="18"/>
  <c r="W375" i="18"/>
  <c r="W376" i="18"/>
  <c r="W377" i="18"/>
  <c r="W378" i="18"/>
  <c r="W379" i="18"/>
  <c r="W380" i="18"/>
  <c r="W381" i="18"/>
  <c r="W382" i="18"/>
  <c r="W383" i="18"/>
  <c r="W384" i="18"/>
  <c r="W385" i="18"/>
  <c r="W386" i="18"/>
  <c r="W387" i="18"/>
  <c r="W388" i="18"/>
  <c r="W389" i="18"/>
  <c r="W390" i="18"/>
  <c r="W391" i="18"/>
  <c r="W392" i="18"/>
  <c r="W393" i="18"/>
  <c r="W394" i="18"/>
  <c r="W395" i="18"/>
  <c r="W396" i="18"/>
  <c r="W397" i="18"/>
  <c r="W398" i="18"/>
  <c r="W399" i="18"/>
  <c r="W400" i="18"/>
  <c r="W401" i="18"/>
  <c r="W402" i="18"/>
  <c r="W403" i="18"/>
  <c r="W404" i="18"/>
  <c r="W405" i="18"/>
  <c r="W406" i="18"/>
  <c r="W407" i="18"/>
  <c r="W408" i="18"/>
  <c r="W409" i="18"/>
  <c r="W410" i="18"/>
  <c r="W411" i="18"/>
  <c r="W412" i="18"/>
  <c r="W413" i="18"/>
  <c r="W414" i="18"/>
  <c r="W415" i="18"/>
  <c r="W416" i="18"/>
  <c r="W417" i="18"/>
  <c r="W418" i="18"/>
  <c r="W419" i="18"/>
  <c r="W420" i="18"/>
  <c r="W421" i="18"/>
  <c r="W422" i="18"/>
  <c r="W423" i="18"/>
  <c r="W424" i="18"/>
  <c r="W425" i="18"/>
  <c r="W426" i="18"/>
  <c r="W427" i="18"/>
  <c r="W428" i="18"/>
  <c r="W429" i="18"/>
  <c r="W430" i="18"/>
  <c r="W431" i="18"/>
  <c r="W432" i="18"/>
  <c r="W433" i="18"/>
  <c r="W434" i="18"/>
  <c r="W435" i="18"/>
  <c r="W436" i="18"/>
  <c r="W437" i="18"/>
  <c r="W438" i="18"/>
  <c r="W439" i="18"/>
  <c r="W440" i="18"/>
  <c r="W441" i="18"/>
  <c r="W442" i="18"/>
  <c r="W443" i="18"/>
  <c r="W444" i="18"/>
  <c r="W445" i="18"/>
  <c r="W446" i="18"/>
  <c r="W447" i="18"/>
  <c r="W448" i="18"/>
  <c r="W449" i="18"/>
  <c r="W450" i="18"/>
  <c r="W451" i="18"/>
  <c r="W452" i="18"/>
  <c r="W453" i="18"/>
  <c r="W454" i="18"/>
  <c r="W455" i="18"/>
  <c r="W456" i="18"/>
  <c r="W457" i="18"/>
  <c r="W458" i="18"/>
  <c r="W459" i="18"/>
  <c r="W460" i="18"/>
  <c r="W461" i="18"/>
  <c r="W462" i="18"/>
  <c r="W463" i="18"/>
  <c r="W464" i="18"/>
  <c r="W465" i="18"/>
  <c r="W466" i="18"/>
  <c r="W467" i="18"/>
  <c r="W468" i="18"/>
  <c r="W469" i="18"/>
  <c r="W470" i="18"/>
  <c r="W471" i="18"/>
  <c r="W472" i="18"/>
  <c r="W473" i="18"/>
  <c r="W474" i="18"/>
  <c r="W475" i="18"/>
  <c r="W476" i="18"/>
  <c r="W477" i="18"/>
  <c r="W478" i="18"/>
  <c r="W479" i="18"/>
  <c r="W480" i="18"/>
  <c r="W481" i="18"/>
  <c r="W482" i="18"/>
  <c r="W483" i="18"/>
  <c r="W484" i="18"/>
  <c r="W485" i="18"/>
  <c r="W486" i="18"/>
  <c r="W487" i="18"/>
  <c r="W488" i="18"/>
  <c r="W489" i="18"/>
  <c r="W490" i="18"/>
  <c r="W491" i="18"/>
  <c r="W492" i="18"/>
  <c r="W493" i="18"/>
  <c r="W494" i="18"/>
  <c r="W495" i="18"/>
  <c r="W496" i="18"/>
  <c r="W497" i="18"/>
  <c r="W498" i="18"/>
  <c r="W499" i="18"/>
  <c r="W500" i="18"/>
  <c r="W501" i="18"/>
  <c r="W502" i="18"/>
  <c r="W503" i="18"/>
  <c r="W504" i="18"/>
  <c r="W505" i="18"/>
  <c r="W506" i="18"/>
  <c r="W507" i="18"/>
  <c r="W508" i="18"/>
  <c r="W509" i="18"/>
  <c r="W510" i="18"/>
  <c r="W511" i="18"/>
  <c r="W512" i="18"/>
  <c r="W513" i="18"/>
  <c r="W514" i="18"/>
  <c r="W515" i="18"/>
  <c r="W516" i="18"/>
  <c r="W517" i="18"/>
  <c r="W518" i="18"/>
  <c r="W519" i="18"/>
  <c r="W520" i="18"/>
  <c r="W521" i="18"/>
  <c r="W522" i="18"/>
  <c r="W523" i="18"/>
  <c r="W524" i="18"/>
  <c r="W525" i="18"/>
  <c r="W526" i="18"/>
  <c r="W527" i="18"/>
  <c r="W528" i="18"/>
  <c r="W529" i="18"/>
  <c r="W530" i="18"/>
  <c r="W531" i="18"/>
  <c r="W532" i="18"/>
  <c r="W533" i="18"/>
  <c r="W534" i="18"/>
  <c r="W535" i="18"/>
  <c r="W536" i="18"/>
  <c r="W537" i="18"/>
  <c r="W538" i="18"/>
  <c r="W539" i="18"/>
  <c r="W540" i="18"/>
  <c r="W541" i="18"/>
  <c r="W542" i="18"/>
  <c r="W543" i="18"/>
  <c r="W544" i="18"/>
  <c r="W545" i="18"/>
  <c r="W546" i="18"/>
  <c r="W547" i="18"/>
  <c r="W548" i="18"/>
  <c r="W549" i="18"/>
  <c r="W550" i="18"/>
  <c r="W551" i="18"/>
  <c r="W552" i="18"/>
  <c r="W553" i="18"/>
  <c r="W554" i="18"/>
  <c r="W555" i="18"/>
  <c r="W556" i="18"/>
  <c r="W557" i="18"/>
  <c r="W558" i="18"/>
  <c r="W559" i="18"/>
  <c r="W560" i="18"/>
  <c r="W561" i="18"/>
  <c r="W562" i="18"/>
  <c r="W563" i="18"/>
  <c r="W564" i="18"/>
  <c r="W565" i="18"/>
  <c r="W566" i="18"/>
  <c r="W567" i="18"/>
  <c r="W568" i="18"/>
  <c r="W569" i="18"/>
  <c r="W570" i="18"/>
  <c r="W571" i="18"/>
  <c r="W572" i="18"/>
  <c r="W573" i="18"/>
  <c r="W574" i="18"/>
  <c r="W575" i="18"/>
  <c r="W576" i="18"/>
  <c r="W577" i="18"/>
  <c r="W578" i="18"/>
  <c r="W579" i="18"/>
  <c r="W580" i="18"/>
  <c r="W581" i="18"/>
  <c r="W582" i="18"/>
  <c r="W583" i="18"/>
  <c r="W584" i="18"/>
  <c r="W585" i="18"/>
  <c r="W586" i="18"/>
  <c r="W587" i="18"/>
  <c r="W588" i="18"/>
  <c r="W589" i="18"/>
  <c r="W590" i="18"/>
  <c r="W591" i="18"/>
  <c r="W592" i="18"/>
  <c r="W593" i="18"/>
  <c r="W594" i="18"/>
  <c r="W595" i="18"/>
  <c r="W596" i="18"/>
  <c r="W597" i="18"/>
  <c r="W598" i="18"/>
  <c r="W599" i="18"/>
  <c r="W600" i="18"/>
  <c r="W601" i="18"/>
  <c r="W602" i="18"/>
  <c r="W603" i="18"/>
  <c r="W604" i="18"/>
  <c r="W605" i="18"/>
  <c r="W606" i="18"/>
  <c r="W607" i="18"/>
  <c r="W608" i="18"/>
  <c r="W609" i="18"/>
  <c r="W610" i="18"/>
  <c r="W611" i="18"/>
  <c r="W612" i="18"/>
  <c r="W613" i="18"/>
  <c r="W614" i="18"/>
  <c r="W615" i="18"/>
  <c r="W616" i="18"/>
  <c r="W617" i="18"/>
  <c r="W618" i="18"/>
  <c r="W619" i="18"/>
  <c r="W620" i="18"/>
  <c r="W621" i="18"/>
  <c r="W622" i="18"/>
  <c r="W623" i="18"/>
  <c r="W624" i="18"/>
  <c r="W625" i="18"/>
  <c r="W626" i="18"/>
  <c r="W627" i="18"/>
  <c r="W628" i="18"/>
  <c r="W629" i="18"/>
  <c r="W630" i="18"/>
  <c r="W631" i="18"/>
  <c r="W632" i="18"/>
  <c r="W633" i="18"/>
  <c r="W634" i="18"/>
  <c r="W635" i="18"/>
  <c r="W636" i="18"/>
  <c r="W637" i="18"/>
  <c r="W638" i="18"/>
  <c r="W639" i="18"/>
  <c r="W640" i="18"/>
  <c r="W641" i="18"/>
  <c r="W642" i="18"/>
  <c r="W643" i="18"/>
  <c r="W644" i="18"/>
  <c r="W645" i="18"/>
  <c r="W646" i="18"/>
  <c r="W647" i="18"/>
  <c r="W648" i="18"/>
  <c r="W649" i="18"/>
  <c r="W650" i="18"/>
  <c r="W651" i="18"/>
  <c r="W652" i="18"/>
  <c r="W653" i="18"/>
  <c r="W654" i="18"/>
  <c r="W655" i="18"/>
  <c r="W656" i="18"/>
  <c r="W657" i="18"/>
  <c r="W658" i="18"/>
  <c r="W659" i="18"/>
  <c r="W660" i="18"/>
  <c r="W661" i="18"/>
  <c r="W662" i="18"/>
  <c r="W663" i="18"/>
  <c r="W664" i="18"/>
  <c r="W665" i="18"/>
  <c r="W666" i="18"/>
  <c r="W667" i="18"/>
  <c r="W668" i="18"/>
  <c r="W669" i="18"/>
  <c r="W670" i="18"/>
  <c r="W671" i="18"/>
  <c r="W672" i="18"/>
  <c r="W673" i="18"/>
  <c r="W674" i="18"/>
  <c r="W675" i="18"/>
  <c r="W676" i="18"/>
  <c r="W677" i="18"/>
  <c r="W678" i="18"/>
  <c r="W679" i="18"/>
  <c r="W680" i="18"/>
  <c r="W681" i="18"/>
  <c r="W682" i="18"/>
  <c r="W683" i="18"/>
  <c r="W684" i="18"/>
  <c r="W685" i="18"/>
  <c r="W686" i="18"/>
  <c r="W687" i="18"/>
  <c r="W688" i="18"/>
  <c r="W689" i="18"/>
  <c r="W690" i="18"/>
  <c r="W691" i="18"/>
  <c r="W692" i="18"/>
  <c r="W693" i="18"/>
  <c r="W694" i="18"/>
  <c r="W695" i="18"/>
  <c r="W696" i="18"/>
  <c r="W697" i="18"/>
  <c r="W698" i="18"/>
  <c r="W699" i="18"/>
  <c r="W700" i="18"/>
  <c r="W701" i="18"/>
  <c r="W702" i="18"/>
  <c r="W703" i="18"/>
  <c r="W704" i="18"/>
  <c r="W705" i="18"/>
  <c r="W706" i="18"/>
  <c r="W707" i="18"/>
  <c r="W708" i="18"/>
  <c r="W709" i="18"/>
  <c r="W710" i="18"/>
  <c r="W711" i="18"/>
  <c r="W712" i="18"/>
  <c r="W713" i="18"/>
  <c r="W714" i="18"/>
  <c r="W715" i="18"/>
  <c r="W716" i="18"/>
  <c r="W717" i="18"/>
  <c r="W718" i="18"/>
  <c r="W719" i="18"/>
  <c r="W720" i="18"/>
  <c r="W721" i="18"/>
  <c r="W722" i="18"/>
  <c r="W723" i="18"/>
  <c r="W724" i="18"/>
  <c r="W725" i="18"/>
  <c r="W726" i="18"/>
  <c r="W727" i="18"/>
  <c r="W728" i="18"/>
  <c r="W729" i="18"/>
  <c r="W730" i="18"/>
  <c r="W731" i="18"/>
  <c r="W732" i="18"/>
  <c r="W733" i="18"/>
  <c r="W734" i="18"/>
  <c r="W735" i="18"/>
  <c r="W736" i="18"/>
  <c r="W737" i="18"/>
  <c r="W738" i="18"/>
  <c r="W739" i="18"/>
  <c r="W740" i="18"/>
  <c r="W741" i="18"/>
  <c r="W742" i="18"/>
  <c r="W743" i="18"/>
  <c r="W744" i="18"/>
  <c r="W745" i="18"/>
  <c r="W746" i="18"/>
  <c r="W747" i="18"/>
  <c r="W748" i="18"/>
  <c r="W749" i="18"/>
  <c r="W750" i="18"/>
  <c r="W751" i="18"/>
  <c r="W752" i="18"/>
  <c r="W753" i="18"/>
  <c r="W754" i="18"/>
  <c r="W755" i="18"/>
  <c r="W756" i="18"/>
  <c r="W757" i="18"/>
  <c r="W758" i="18"/>
  <c r="W759" i="18"/>
  <c r="W760" i="18"/>
  <c r="W761" i="18"/>
  <c r="W762" i="18"/>
  <c r="W763" i="18"/>
  <c r="W764" i="18"/>
  <c r="W765" i="18"/>
  <c r="W766" i="18"/>
  <c r="W767" i="18"/>
  <c r="W768" i="18"/>
  <c r="W769" i="18"/>
  <c r="W770" i="18"/>
  <c r="W771" i="18"/>
  <c r="W772" i="18"/>
  <c r="W773" i="18"/>
  <c r="W774" i="18"/>
  <c r="W775" i="18"/>
  <c r="W776" i="18"/>
  <c r="W777" i="18"/>
  <c r="W778" i="18"/>
  <c r="W779" i="18"/>
  <c r="W780" i="18"/>
  <c r="W781" i="18"/>
  <c r="W782" i="18"/>
  <c r="W783" i="18"/>
  <c r="W784" i="18"/>
  <c r="W785" i="18"/>
  <c r="W786" i="18"/>
  <c r="W787" i="18"/>
  <c r="W788" i="18"/>
  <c r="W789" i="18"/>
  <c r="W790" i="18"/>
  <c r="W791" i="18"/>
  <c r="W792" i="18"/>
  <c r="W793" i="18"/>
  <c r="W794" i="18"/>
  <c r="W795" i="18"/>
  <c r="W796" i="18"/>
  <c r="W797" i="18"/>
  <c r="W798" i="18"/>
  <c r="W799" i="18"/>
  <c r="W800" i="18"/>
  <c r="W801" i="18"/>
  <c r="W802" i="18"/>
  <c r="W803" i="18"/>
  <c r="W804" i="18"/>
  <c r="W805" i="18"/>
  <c r="W806" i="18"/>
  <c r="W807" i="18"/>
  <c r="W808" i="18"/>
  <c r="W809" i="18"/>
  <c r="W810" i="18"/>
  <c r="W811" i="18"/>
  <c r="W812" i="18"/>
  <c r="W813" i="18"/>
  <c r="W814" i="18"/>
  <c r="W815" i="18"/>
  <c r="W816" i="18"/>
  <c r="W817" i="18"/>
  <c r="W818" i="18"/>
  <c r="W819" i="18"/>
  <c r="W820" i="18"/>
  <c r="W821" i="18"/>
  <c r="W822" i="18"/>
  <c r="W823" i="18"/>
  <c r="W824" i="18"/>
  <c r="W825" i="18"/>
  <c r="W826" i="18"/>
  <c r="W827" i="18"/>
  <c r="W828" i="18"/>
  <c r="W829" i="18"/>
  <c r="W830" i="18"/>
  <c r="W831" i="18"/>
  <c r="W832" i="18"/>
  <c r="W833" i="18"/>
  <c r="W834" i="18"/>
  <c r="W835" i="18"/>
  <c r="W836" i="18"/>
  <c r="W837" i="18"/>
  <c r="W838" i="18"/>
  <c r="W839" i="18"/>
  <c r="W840" i="18"/>
  <c r="W841" i="18"/>
  <c r="W842" i="18"/>
  <c r="W843" i="18"/>
  <c r="W844" i="18"/>
  <c r="W845" i="18"/>
  <c r="W846" i="18"/>
  <c r="W847" i="18"/>
  <c r="W848" i="18"/>
  <c r="W849" i="18"/>
  <c r="W850" i="18"/>
  <c r="W851" i="18"/>
  <c r="W852" i="18"/>
  <c r="W853" i="18"/>
  <c r="W854" i="18"/>
  <c r="W855" i="18"/>
  <c r="W856" i="18"/>
  <c r="W857" i="18"/>
  <c r="W858" i="18"/>
  <c r="W859" i="18"/>
  <c r="W860" i="18"/>
  <c r="W861" i="18"/>
  <c r="W862" i="18"/>
  <c r="W863" i="18"/>
  <c r="W864" i="18"/>
  <c r="W865" i="18"/>
  <c r="W866" i="18"/>
  <c r="W867" i="18"/>
  <c r="W868" i="18"/>
  <c r="W869" i="18"/>
  <c r="W870" i="18"/>
  <c r="W871" i="18"/>
  <c r="W872" i="18"/>
  <c r="W873" i="18"/>
  <c r="W874" i="18"/>
  <c r="W875" i="18"/>
  <c r="W876" i="18"/>
  <c r="W877" i="18"/>
  <c r="W878" i="18"/>
  <c r="W879" i="18"/>
  <c r="W880" i="18"/>
  <c r="W881" i="18"/>
  <c r="W882" i="18"/>
  <c r="W883" i="18"/>
  <c r="W884" i="18"/>
  <c r="W885" i="18"/>
  <c r="W886" i="18"/>
  <c r="W887" i="18"/>
  <c r="W888" i="18"/>
  <c r="W889" i="18"/>
  <c r="W890" i="18"/>
  <c r="W891" i="18"/>
  <c r="W892" i="18"/>
  <c r="W893" i="18"/>
  <c r="W894" i="18"/>
  <c r="W895" i="18"/>
  <c r="W896" i="18"/>
  <c r="W897" i="18"/>
  <c r="W898" i="18"/>
  <c r="W899" i="18"/>
  <c r="W900" i="18"/>
  <c r="W901" i="18"/>
  <c r="W902" i="18"/>
  <c r="W903" i="18"/>
  <c r="W904" i="18"/>
  <c r="W905" i="18"/>
  <c r="W906" i="18"/>
  <c r="W907" i="18"/>
  <c r="W908" i="18"/>
  <c r="W909" i="18"/>
  <c r="W910" i="18"/>
  <c r="W911" i="18"/>
  <c r="W912" i="18"/>
  <c r="W913" i="18"/>
  <c r="W914" i="18"/>
  <c r="W915" i="18"/>
  <c r="W916" i="18"/>
  <c r="W917" i="18"/>
  <c r="W918" i="18"/>
  <c r="W919" i="18"/>
  <c r="W920" i="18"/>
  <c r="W921" i="18"/>
  <c r="W922" i="18"/>
  <c r="W923" i="18"/>
  <c r="W924" i="18"/>
  <c r="W925" i="18"/>
  <c r="W926" i="18"/>
  <c r="W927" i="18"/>
  <c r="W928" i="18"/>
  <c r="W929" i="18"/>
  <c r="W930" i="18"/>
  <c r="W931" i="18"/>
  <c r="W932" i="18"/>
  <c r="W933" i="18"/>
  <c r="W934" i="18"/>
  <c r="W935" i="18"/>
  <c r="W936" i="18"/>
  <c r="W937" i="18"/>
  <c r="W938" i="18"/>
  <c r="W939" i="18"/>
  <c r="W940" i="18"/>
  <c r="W941" i="18"/>
  <c r="W942" i="18"/>
  <c r="W943" i="18"/>
  <c r="W944" i="18"/>
  <c r="W945" i="18"/>
  <c r="W946" i="18"/>
  <c r="W947" i="18"/>
  <c r="W948" i="18"/>
  <c r="W949" i="18"/>
  <c r="W950" i="18"/>
  <c r="W951" i="18"/>
  <c r="W952" i="18"/>
  <c r="W953" i="18"/>
  <c r="W954" i="18"/>
  <c r="W955" i="18"/>
  <c r="W956" i="18"/>
  <c r="W957" i="18"/>
  <c r="W958" i="18"/>
  <c r="W959" i="18"/>
  <c r="W960" i="18"/>
  <c r="W961" i="18"/>
  <c r="W962" i="18"/>
  <c r="W963" i="18"/>
  <c r="W964" i="18"/>
  <c r="W965" i="18"/>
  <c r="W966" i="18"/>
  <c r="W967" i="18"/>
  <c r="W968" i="18"/>
  <c r="W969" i="18"/>
  <c r="W970" i="18"/>
  <c r="W971" i="18"/>
  <c r="W972" i="18"/>
  <c r="W973" i="18"/>
  <c r="W974" i="18"/>
  <c r="W975" i="18"/>
  <c r="W976" i="18"/>
  <c r="W977" i="18"/>
  <c r="W978" i="18"/>
  <c r="W979" i="18"/>
  <c r="W980" i="18"/>
  <c r="W981" i="18"/>
  <c r="W982" i="18"/>
  <c r="W983" i="18"/>
  <c r="W984" i="18"/>
  <c r="W985" i="18"/>
  <c r="W986" i="18"/>
  <c r="W987" i="18"/>
  <c r="W988" i="18"/>
  <c r="W989" i="18"/>
  <c r="W990" i="18"/>
  <c r="W991" i="18"/>
  <c r="W992" i="18"/>
  <c r="W993" i="18"/>
  <c r="W994" i="18"/>
  <c r="W995" i="18"/>
  <c r="W996" i="18"/>
  <c r="W997" i="18"/>
  <c r="W998" i="18"/>
  <c r="W999" i="18"/>
  <c r="W1000" i="18"/>
  <c r="W1001" i="18"/>
  <c r="W1002" i="18"/>
  <c r="W1003" i="18"/>
  <c r="W1004" i="18"/>
  <c r="W1005" i="18"/>
  <c r="W1006" i="18"/>
  <c r="W1007" i="18"/>
  <c r="W1008" i="18"/>
  <c r="W1009" i="18"/>
  <c r="W1010" i="18"/>
  <c r="W1011" i="18"/>
  <c r="W1012" i="18"/>
  <c r="W1013" i="18"/>
  <c r="W1014" i="18"/>
  <c r="W1015" i="18"/>
  <c r="W1016" i="18"/>
  <c r="W1017" i="18"/>
  <c r="W1018" i="18"/>
  <c r="W1019" i="18"/>
  <c r="W1020" i="18"/>
  <c r="W1021" i="18"/>
  <c r="W1022" i="18"/>
  <c r="W1023" i="18"/>
  <c r="W1024" i="18"/>
  <c r="W1025" i="18"/>
  <c r="W1026" i="18"/>
  <c r="W1027" i="18"/>
  <c r="W1028" i="18"/>
  <c r="W1029" i="18"/>
  <c r="W1030" i="18"/>
  <c r="W1031" i="18"/>
  <c r="W1032" i="18"/>
  <c r="W1033" i="18"/>
  <c r="W1034" i="18"/>
  <c r="W1035" i="18"/>
  <c r="W1036" i="18"/>
  <c r="W1037" i="18"/>
  <c r="W1038" i="18"/>
  <c r="W1039" i="18"/>
  <c r="W1040" i="18"/>
  <c r="W1041" i="18"/>
  <c r="W1042" i="18"/>
  <c r="W1043" i="18"/>
  <c r="W1044" i="18"/>
  <c r="W1045" i="18"/>
  <c r="W1046" i="18"/>
  <c r="W1047" i="18"/>
  <c r="W1048" i="18"/>
  <c r="W1049" i="18"/>
  <c r="W1050" i="18"/>
  <c r="W1051" i="18"/>
  <c r="W1052" i="18"/>
  <c r="W1053" i="18"/>
  <c r="W1054" i="18"/>
  <c r="W1055" i="18"/>
  <c r="W1056" i="18"/>
  <c r="W1057" i="18"/>
  <c r="W1058" i="18"/>
  <c r="W1059" i="18"/>
  <c r="W1060" i="18"/>
  <c r="W1061" i="18"/>
  <c r="W1062" i="18"/>
  <c r="W1063" i="18"/>
  <c r="W1064" i="18"/>
  <c r="W1065" i="18"/>
  <c r="W1066" i="18"/>
  <c r="W1067" i="18"/>
  <c r="W1068" i="18"/>
  <c r="W1069" i="18"/>
  <c r="W1070" i="18"/>
  <c r="W1071" i="18"/>
  <c r="W1072" i="18"/>
  <c r="W1073" i="18"/>
  <c r="W1074" i="18"/>
  <c r="W1075" i="18"/>
  <c r="W1076" i="18"/>
  <c r="W1077" i="18"/>
  <c r="W1078" i="18"/>
  <c r="W1079" i="18"/>
  <c r="W1080" i="18"/>
  <c r="W1081" i="18"/>
  <c r="W1082" i="18"/>
  <c r="W1083" i="18"/>
  <c r="W1084" i="18"/>
  <c r="W1085" i="18"/>
  <c r="W1086" i="18"/>
  <c r="W1087" i="18"/>
  <c r="W1088" i="18"/>
  <c r="W1089" i="18"/>
  <c r="W1090" i="18"/>
  <c r="W1091" i="18"/>
  <c r="W1092" i="18"/>
  <c r="W1093" i="18"/>
  <c r="W1094" i="18"/>
  <c r="W1095" i="18"/>
  <c r="W1096" i="18"/>
  <c r="W1097" i="18"/>
  <c r="W1098" i="18"/>
  <c r="W1099" i="18"/>
  <c r="W1100" i="18"/>
  <c r="W1101" i="18"/>
  <c r="W1102" i="18"/>
  <c r="W1103" i="18"/>
  <c r="W1104" i="18"/>
  <c r="W1105" i="18"/>
  <c r="W1106" i="18"/>
  <c r="W1107" i="18"/>
  <c r="W1108" i="18"/>
  <c r="W1109" i="18"/>
  <c r="W1110" i="18"/>
  <c r="W1111" i="18"/>
  <c r="W1112" i="18"/>
  <c r="W1113" i="18"/>
  <c r="W1114" i="18"/>
  <c r="W1115" i="18"/>
  <c r="W1116" i="18"/>
  <c r="W1117" i="18"/>
  <c r="W1118" i="18"/>
  <c r="W1119" i="18"/>
  <c r="W1120" i="18"/>
  <c r="W1121" i="18"/>
  <c r="W1122" i="18"/>
  <c r="W1123" i="18"/>
  <c r="W1124" i="18"/>
  <c r="W1125" i="18"/>
  <c r="W1126" i="18"/>
  <c r="W1127" i="18"/>
  <c r="W1128" i="18"/>
  <c r="W1129" i="18"/>
  <c r="W1130" i="18"/>
  <c r="W1131" i="18"/>
  <c r="W1132" i="18"/>
  <c r="W1133" i="18"/>
  <c r="W1134" i="18"/>
  <c r="W1135" i="18"/>
  <c r="W1136" i="18"/>
  <c r="W1137" i="18"/>
  <c r="W1138" i="18"/>
  <c r="W1139" i="18"/>
  <c r="W1140" i="18"/>
  <c r="W1141" i="18"/>
  <c r="W1142" i="18"/>
  <c r="W1143" i="18"/>
  <c r="W1144" i="18"/>
  <c r="W1145" i="18"/>
  <c r="W1146" i="18"/>
  <c r="W1147" i="18"/>
  <c r="W1148" i="18"/>
  <c r="W1149" i="18"/>
  <c r="W1150" i="18"/>
  <c r="W1151" i="18"/>
  <c r="W1152" i="18"/>
  <c r="W1153" i="18"/>
  <c r="W1154" i="18"/>
  <c r="W1155" i="18"/>
  <c r="W1156" i="18"/>
  <c r="W1157" i="18"/>
  <c r="W1158" i="18"/>
  <c r="W1159" i="18"/>
  <c r="W1160" i="18"/>
  <c r="W1161" i="18"/>
  <c r="W1162" i="18"/>
  <c r="W1163" i="18"/>
  <c r="W1164" i="18"/>
  <c r="W1165" i="18"/>
  <c r="W1166" i="18"/>
  <c r="W1167" i="18"/>
  <c r="W1168" i="18"/>
  <c r="W1169" i="18"/>
  <c r="W1170" i="18"/>
  <c r="W1171" i="18"/>
  <c r="W1172" i="18"/>
  <c r="W1173" i="18"/>
  <c r="W1174" i="18"/>
  <c r="W1175" i="18"/>
  <c r="W1176" i="18"/>
  <c r="W1177" i="18"/>
  <c r="W1178" i="18"/>
  <c r="W1179" i="18"/>
  <c r="W1180" i="18"/>
  <c r="W1181" i="18"/>
  <c r="W1182" i="18"/>
  <c r="W1183" i="18"/>
  <c r="W1184" i="18"/>
  <c r="W1185" i="18"/>
  <c r="W1186" i="18"/>
  <c r="W1187" i="18"/>
  <c r="W1188" i="18"/>
  <c r="W1189" i="18"/>
  <c r="W1190" i="18"/>
  <c r="W1191" i="18"/>
  <c r="W1192" i="18"/>
  <c r="W1193" i="18"/>
  <c r="W1194" i="18"/>
  <c r="W1195" i="18"/>
  <c r="W1196" i="18"/>
  <c r="W1197" i="18"/>
  <c r="W1198" i="18"/>
  <c r="W1199" i="18"/>
  <c r="W1200" i="18"/>
  <c r="W1201" i="18"/>
  <c r="W1202" i="18"/>
  <c r="W1203" i="18"/>
  <c r="W1204" i="18"/>
  <c r="W1205" i="18"/>
  <c r="W1206" i="18"/>
  <c r="W1207" i="18"/>
  <c r="W1208" i="18"/>
  <c r="W1209" i="18"/>
  <c r="W1210" i="18"/>
  <c r="W1211" i="18"/>
  <c r="W1212" i="18"/>
  <c r="W1213" i="18"/>
  <c r="W1214" i="18"/>
  <c r="W1215" i="18"/>
  <c r="W1216" i="18"/>
  <c r="W1217" i="18"/>
  <c r="W1218" i="18"/>
  <c r="W1219" i="18"/>
  <c r="W1220" i="18"/>
  <c r="W1221" i="18"/>
  <c r="W1222" i="18"/>
  <c r="W1223" i="18"/>
  <c r="W1224" i="18"/>
  <c r="W1225" i="18"/>
  <c r="W1226" i="18"/>
  <c r="W1227" i="18"/>
  <c r="W1228" i="18"/>
  <c r="W1229" i="18"/>
  <c r="W1230" i="18"/>
  <c r="W1231" i="18"/>
  <c r="W1232" i="18"/>
  <c r="W1233" i="18"/>
  <c r="W1234" i="18"/>
  <c r="W1235" i="18"/>
  <c r="W1236" i="18"/>
  <c r="W1237" i="18"/>
  <c r="W1238" i="18"/>
  <c r="W1239" i="18"/>
  <c r="W1240" i="18"/>
  <c r="W1241" i="18"/>
  <c r="W1242" i="18"/>
  <c r="W1243" i="18"/>
  <c r="W1244" i="18"/>
  <c r="W1245" i="18"/>
  <c r="W1246" i="18"/>
  <c r="W1247" i="18"/>
  <c r="W1248" i="18"/>
  <c r="W1249" i="18"/>
  <c r="W1250" i="18"/>
  <c r="W1251" i="18"/>
  <c r="W1252" i="18"/>
  <c r="W1253" i="18"/>
  <c r="W1254" i="18"/>
  <c r="W1255" i="18"/>
  <c r="W1256" i="18"/>
  <c r="W1257" i="18"/>
  <c r="W1258" i="18"/>
  <c r="W1259" i="18"/>
  <c r="W1260" i="18"/>
  <c r="W1261" i="18"/>
  <c r="W1262" i="18"/>
  <c r="W1263" i="18"/>
  <c r="W1264" i="18"/>
  <c r="W1265" i="18"/>
  <c r="W1266" i="18"/>
  <c r="W1267" i="18"/>
  <c r="W1268" i="18"/>
  <c r="W1269" i="18"/>
  <c r="W1270" i="18"/>
  <c r="W1271" i="18"/>
  <c r="W1272" i="18"/>
  <c r="W1273" i="18"/>
  <c r="W1274" i="18"/>
  <c r="W1275" i="18"/>
  <c r="W1276" i="18"/>
  <c r="W1277" i="18"/>
  <c r="W1278" i="18"/>
  <c r="W1279" i="18"/>
  <c r="W1280" i="18"/>
  <c r="W1281" i="18"/>
  <c r="W1282" i="18"/>
  <c r="W1283" i="18"/>
  <c r="W1284" i="18"/>
  <c r="W1285" i="18"/>
  <c r="W1286" i="18"/>
  <c r="W1287" i="18"/>
  <c r="W1288" i="18"/>
  <c r="W1289" i="18"/>
  <c r="W1290" i="18"/>
  <c r="W1291" i="18"/>
  <c r="W1292" i="18"/>
  <c r="W1293" i="18"/>
  <c r="W1294" i="18"/>
  <c r="W1295" i="18"/>
  <c r="W1296" i="18"/>
  <c r="W1297" i="18"/>
  <c r="W1298" i="18"/>
  <c r="W1299" i="18"/>
  <c r="W1300" i="18"/>
  <c r="W1301" i="18"/>
  <c r="W1302" i="18"/>
  <c r="W1303" i="18"/>
  <c r="W1304" i="18"/>
  <c r="W1305" i="18"/>
  <c r="W1306" i="18"/>
  <c r="W1307" i="18"/>
  <c r="W1308" i="18"/>
  <c r="W1309" i="18"/>
  <c r="W1310" i="18"/>
  <c r="W1311" i="18"/>
  <c r="W1312" i="18"/>
  <c r="W1313" i="18"/>
  <c r="W1314" i="18"/>
  <c r="W1315" i="18"/>
  <c r="W1316" i="18"/>
  <c r="W1317" i="18"/>
  <c r="W1318" i="18"/>
  <c r="W1319" i="18"/>
  <c r="W1320" i="18"/>
  <c r="W1321" i="18"/>
  <c r="W1322" i="18"/>
  <c r="W1323" i="18"/>
  <c r="W1324" i="18"/>
  <c r="W1325" i="18"/>
  <c r="W1326" i="18"/>
  <c r="W1327" i="18"/>
  <c r="W1328" i="18"/>
  <c r="W1329" i="18"/>
  <c r="W1330" i="18"/>
  <c r="W1331" i="18"/>
  <c r="W1332" i="18"/>
  <c r="W1333" i="18"/>
  <c r="W1334" i="18"/>
  <c r="W1335" i="18"/>
  <c r="W1336" i="18"/>
  <c r="W1337" i="18"/>
  <c r="W1338" i="18"/>
  <c r="W1339" i="18"/>
  <c r="W1340" i="18"/>
  <c r="W1341" i="18"/>
  <c r="W1342" i="18"/>
  <c r="W1343" i="18"/>
  <c r="W1344" i="18"/>
  <c r="W1345" i="18"/>
  <c r="W1346" i="18"/>
  <c r="W1347" i="18"/>
  <c r="W1348" i="18"/>
  <c r="W1349" i="18"/>
  <c r="W1350" i="18"/>
  <c r="W1351" i="18"/>
  <c r="W1352" i="18"/>
  <c r="W1353" i="18"/>
  <c r="W1354" i="18"/>
  <c r="W1355" i="18"/>
  <c r="W1356" i="18"/>
  <c r="W1357" i="18"/>
  <c r="W1358" i="18"/>
  <c r="W1359" i="18"/>
  <c r="W1360" i="18"/>
  <c r="W1361" i="18"/>
  <c r="W1362" i="18"/>
  <c r="W1363" i="18"/>
  <c r="W1364" i="18"/>
  <c r="W1365" i="18"/>
  <c r="W1366" i="18"/>
  <c r="W1367" i="18"/>
  <c r="W1368" i="18"/>
  <c r="W1369" i="18"/>
  <c r="W1370" i="18"/>
  <c r="W1371" i="18"/>
  <c r="W1372" i="18"/>
  <c r="W1373" i="18"/>
  <c r="W1374" i="18"/>
  <c r="W1375" i="18"/>
  <c r="W1376" i="18"/>
  <c r="W1377" i="18"/>
  <c r="W1378" i="18"/>
  <c r="W1379" i="18"/>
  <c r="W1380" i="18"/>
  <c r="W1381" i="18"/>
  <c r="W1382" i="18"/>
  <c r="W1383" i="18"/>
  <c r="W1384" i="18"/>
  <c r="W1385" i="18"/>
  <c r="W1386" i="18"/>
  <c r="W1387" i="18"/>
  <c r="W1388" i="18"/>
  <c r="W1389" i="18"/>
  <c r="W1390" i="18"/>
  <c r="W1391" i="18"/>
  <c r="W1392" i="18"/>
  <c r="W1393" i="18"/>
  <c r="W1394" i="18"/>
  <c r="W1395" i="18"/>
  <c r="W1396" i="18"/>
  <c r="W1397" i="18"/>
  <c r="W1398" i="18"/>
  <c r="W1399" i="18"/>
  <c r="W1400" i="18"/>
  <c r="W1401" i="18"/>
  <c r="W1402" i="18"/>
  <c r="W1403" i="18"/>
  <c r="W1404" i="18"/>
  <c r="W1405" i="18"/>
  <c r="W1406" i="18"/>
  <c r="W1407" i="18"/>
  <c r="W1408" i="18"/>
  <c r="W1409" i="18"/>
  <c r="W1410" i="18"/>
  <c r="W1411" i="18"/>
  <c r="W1412" i="18"/>
  <c r="W1413" i="18"/>
  <c r="W1414" i="18"/>
  <c r="W1415" i="18"/>
  <c r="W1416" i="18"/>
  <c r="W1417" i="18"/>
  <c r="W1418" i="18"/>
  <c r="W1419" i="18"/>
  <c r="W1420" i="18"/>
  <c r="W1421" i="18"/>
  <c r="W1422" i="18"/>
  <c r="W1423" i="18"/>
  <c r="W1424" i="18"/>
  <c r="W1425" i="18"/>
  <c r="W1426" i="18"/>
  <c r="W1427" i="18"/>
  <c r="W1428" i="18"/>
  <c r="W1429" i="18"/>
  <c r="W1430" i="18"/>
  <c r="W1431" i="18"/>
  <c r="W1432" i="18"/>
  <c r="W1433" i="18"/>
  <c r="W1434" i="18"/>
  <c r="W1435" i="18"/>
  <c r="W1436" i="18"/>
  <c r="W1437" i="18"/>
  <c r="W1438" i="18"/>
  <c r="W1439" i="18"/>
  <c r="W1440" i="18"/>
  <c r="W1441" i="18"/>
  <c r="W1442" i="18"/>
  <c r="W1443" i="18"/>
  <c r="W1444" i="18"/>
  <c r="W1445" i="18"/>
  <c r="W1446" i="18"/>
  <c r="W1447" i="18"/>
  <c r="W1448" i="18"/>
  <c r="W1449" i="18"/>
  <c r="W1450" i="18"/>
  <c r="W1451" i="18"/>
  <c r="W1452" i="18"/>
  <c r="W1453" i="18"/>
  <c r="W1454" i="18"/>
  <c r="W1455" i="18"/>
  <c r="W1456" i="18"/>
  <c r="W1457" i="18"/>
  <c r="W1458" i="18"/>
  <c r="W1459" i="18"/>
  <c r="W1460" i="18"/>
  <c r="W1461" i="18"/>
  <c r="W1462" i="18"/>
  <c r="W1463" i="18"/>
  <c r="W1464" i="18"/>
  <c r="W1465" i="18"/>
  <c r="W1466" i="18"/>
  <c r="W1467" i="18"/>
  <c r="W1468" i="18"/>
  <c r="W1469" i="18"/>
  <c r="W1470" i="18"/>
  <c r="W1471" i="18"/>
  <c r="W1472" i="18"/>
  <c r="W1473" i="18"/>
  <c r="W1474" i="18"/>
  <c r="W1475" i="18"/>
  <c r="W1476" i="18"/>
  <c r="W1477" i="18"/>
  <c r="W1478" i="18"/>
  <c r="W1479" i="18"/>
  <c r="W1480" i="18"/>
  <c r="W1481" i="18"/>
  <c r="W1482" i="18"/>
  <c r="W1483" i="18"/>
  <c r="W1484" i="18"/>
  <c r="W1485" i="18"/>
  <c r="W1486" i="18"/>
  <c r="W1487" i="18"/>
  <c r="W1488" i="18"/>
  <c r="W1489" i="18"/>
  <c r="W1490" i="18"/>
  <c r="W1491" i="18"/>
  <c r="W1492" i="18"/>
  <c r="W1493" i="18"/>
  <c r="W1494" i="18"/>
  <c r="W1495" i="18"/>
  <c r="W1496" i="18"/>
  <c r="W1497" i="18"/>
  <c r="W1498" i="18"/>
  <c r="W1499" i="18"/>
  <c r="W1500" i="18"/>
  <c r="W1501" i="18"/>
  <c r="W1502" i="18"/>
  <c r="W1503" i="18"/>
  <c r="W1504" i="18"/>
  <c r="W1505" i="18"/>
  <c r="W1506" i="18"/>
  <c r="W1507" i="18"/>
  <c r="W1508" i="18"/>
  <c r="W1509" i="18"/>
  <c r="W1510" i="18"/>
  <c r="W1511" i="18"/>
  <c r="W1512" i="18"/>
  <c r="W1513" i="18"/>
  <c r="W1514" i="18"/>
  <c r="W1515" i="18"/>
  <c r="W1516" i="18"/>
  <c r="W1517" i="18"/>
  <c r="W1518" i="18"/>
  <c r="W1519" i="18"/>
  <c r="W1520" i="18"/>
  <c r="W1521" i="18"/>
  <c r="W1522" i="18"/>
  <c r="W1523" i="18"/>
  <c r="W1524" i="18"/>
  <c r="W1525" i="18"/>
  <c r="W1526" i="18"/>
  <c r="W1527" i="18"/>
  <c r="W1528" i="18"/>
  <c r="W1529" i="18"/>
  <c r="W1530" i="18"/>
  <c r="W1531" i="18"/>
  <c r="W1532" i="18"/>
  <c r="W1533" i="18"/>
  <c r="W1534" i="18"/>
  <c r="W1535" i="18"/>
  <c r="W1536" i="18"/>
  <c r="W1537" i="18"/>
  <c r="W1538" i="18"/>
  <c r="W1539" i="18"/>
  <c r="W1540" i="18"/>
  <c r="W1541" i="18"/>
  <c r="W1542" i="18"/>
  <c r="W1543" i="18"/>
  <c r="W1544" i="18"/>
  <c r="W1545" i="18"/>
  <c r="W1546" i="18"/>
  <c r="W1547" i="18"/>
  <c r="W1548" i="18"/>
  <c r="W1549" i="18"/>
  <c r="W1550" i="18"/>
  <c r="W1551" i="18"/>
  <c r="W1552" i="18"/>
  <c r="W1553" i="18"/>
  <c r="W1554" i="18"/>
  <c r="W1555" i="18"/>
  <c r="W1556" i="18"/>
  <c r="W1557" i="18"/>
  <c r="W1558" i="18"/>
  <c r="W1559" i="18"/>
  <c r="W1560" i="18"/>
  <c r="W1561" i="18"/>
  <c r="W1562" i="18"/>
  <c r="W1563" i="18"/>
  <c r="W1564" i="18"/>
  <c r="W1565" i="18"/>
  <c r="W1566" i="18"/>
  <c r="W1567" i="18"/>
  <c r="W1568" i="18"/>
  <c r="W1569" i="18"/>
  <c r="W1570" i="18"/>
  <c r="W1571" i="18"/>
  <c r="W1572" i="18"/>
  <c r="W1573" i="18"/>
  <c r="W1574" i="18"/>
  <c r="W1575" i="18"/>
  <c r="W1576" i="18"/>
  <c r="W1577" i="18"/>
  <c r="W1578" i="18"/>
  <c r="W1579" i="18"/>
  <c r="W1580" i="18"/>
  <c r="W1581" i="18"/>
  <c r="W1582" i="18"/>
  <c r="W1583" i="18"/>
  <c r="W1584" i="18"/>
  <c r="W1585" i="18"/>
  <c r="W1586" i="18"/>
  <c r="W1587" i="18"/>
  <c r="W1588" i="18"/>
  <c r="W1589" i="18"/>
  <c r="W1590" i="18"/>
  <c r="W1591" i="18"/>
  <c r="W1592" i="18"/>
  <c r="W1593" i="18"/>
  <c r="W1594" i="18"/>
  <c r="W1595" i="18"/>
  <c r="W1596" i="18"/>
  <c r="W1597" i="18"/>
  <c r="W1598" i="18"/>
  <c r="W1599" i="18"/>
  <c r="W1600" i="18"/>
  <c r="W1601" i="18"/>
  <c r="W1602" i="18"/>
  <c r="W1603" i="18"/>
  <c r="W1604" i="18"/>
  <c r="W1605" i="18"/>
  <c r="W1606" i="18"/>
  <c r="W1607" i="18"/>
  <c r="W1608" i="18"/>
  <c r="W1609" i="18"/>
  <c r="W1610" i="18"/>
  <c r="W1611" i="18"/>
  <c r="W1612" i="18"/>
  <c r="W1613" i="18"/>
  <c r="W1614" i="18"/>
  <c r="W1615" i="18"/>
  <c r="W1616" i="18"/>
  <c r="W1617" i="18"/>
  <c r="W1618" i="18"/>
  <c r="W1619" i="18"/>
  <c r="W1620" i="18"/>
  <c r="W1621" i="18"/>
  <c r="W1622" i="18"/>
  <c r="W1623" i="18"/>
  <c r="W1624" i="18"/>
  <c r="W1625" i="18"/>
  <c r="W1626" i="18"/>
  <c r="W1627" i="18"/>
  <c r="W1628" i="18"/>
  <c r="W1629" i="18"/>
  <c r="W1630" i="18"/>
  <c r="W1631" i="18"/>
  <c r="W1632" i="18"/>
  <c r="W1633" i="18"/>
  <c r="W1634" i="18"/>
  <c r="W1635" i="18"/>
  <c r="W1636" i="18"/>
  <c r="W1637" i="18"/>
  <c r="W1638" i="18"/>
  <c r="W1639" i="18"/>
  <c r="W1640" i="18"/>
  <c r="W1641" i="18"/>
  <c r="W1642" i="18"/>
  <c r="W1643" i="18"/>
  <c r="W1644" i="18"/>
  <c r="W1645" i="18"/>
  <c r="W1646" i="18"/>
  <c r="W1647" i="18"/>
  <c r="W1648" i="18"/>
  <c r="W1649" i="18"/>
  <c r="W1650" i="18"/>
  <c r="W1651" i="18"/>
  <c r="W1652" i="18"/>
  <c r="W1653" i="18"/>
  <c r="W1654" i="18"/>
  <c r="W1655" i="18"/>
  <c r="W1656" i="18"/>
  <c r="W1657" i="18"/>
  <c r="W1658" i="18"/>
  <c r="W1659" i="18"/>
  <c r="W1660" i="18"/>
  <c r="W1661" i="18"/>
  <c r="W1662" i="18"/>
  <c r="W1663" i="18"/>
  <c r="W1664" i="18"/>
  <c r="W1665" i="18"/>
  <c r="W1666" i="18"/>
  <c r="W1667" i="18"/>
  <c r="W1668" i="18"/>
  <c r="W1669" i="18"/>
  <c r="W1670" i="18"/>
  <c r="W1671" i="18"/>
  <c r="W1672" i="18"/>
  <c r="W1673" i="18"/>
  <c r="W1674" i="18"/>
  <c r="W1675" i="18"/>
  <c r="W1676" i="18"/>
  <c r="W1677" i="18"/>
  <c r="W1678" i="18"/>
  <c r="W1679" i="18"/>
  <c r="W1680" i="18"/>
  <c r="W1681" i="18"/>
  <c r="W1682" i="18"/>
  <c r="W1683" i="18"/>
  <c r="W1684" i="18"/>
  <c r="W1685" i="18"/>
  <c r="W1686" i="18"/>
  <c r="W1687" i="18"/>
  <c r="W1688" i="18"/>
  <c r="W1689" i="18"/>
  <c r="W1690" i="18"/>
  <c r="W1691" i="18"/>
  <c r="W1692" i="18"/>
  <c r="W1693" i="18"/>
  <c r="W1694" i="18"/>
  <c r="W1695" i="18"/>
  <c r="W1696" i="18"/>
  <c r="W1697" i="18"/>
  <c r="W1698" i="18"/>
  <c r="W1699" i="18"/>
  <c r="W1700" i="18"/>
  <c r="W1701" i="18"/>
  <c r="W1702" i="18"/>
  <c r="W1703" i="18"/>
  <c r="W1704" i="18"/>
  <c r="W1705" i="18"/>
  <c r="W1706" i="18"/>
  <c r="W1707" i="18"/>
  <c r="W1708" i="18"/>
  <c r="W1709" i="18"/>
  <c r="W1710" i="18"/>
  <c r="W1711" i="18"/>
  <c r="W1712" i="18"/>
  <c r="W1713" i="18"/>
  <c r="W1714" i="18"/>
  <c r="W1715" i="18"/>
  <c r="W1716" i="18"/>
  <c r="W1717" i="18"/>
  <c r="W1718" i="18"/>
  <c r="W1719" i="18"/>
  <c r="W1720" i="18"/>
  <c r="W1721" i="18"/>
  <c r="W1722" i="18"/>
  <c r="W1723" i="18"/>
  <c r="W1724" i="18"/>
  <c r="W1725" i="18"/>
  <c r="W1726" i="18"/>
  <c r="W1727" i="18"/>
  <c r="W1728" i="18"/>
  <c r="W1729" i="18"/>
  <c r="W1730" i="18"/>
  <c r="W1731" i="18"/>
  <c r="W1732" i="18"/>
  <c r="W1733" i="18"/>
  <c r="W1734" i="18"/>
  <c r="W1735" i="18"/>
  <c r="W1736" i="18"/>
  <c r="W1737" i="18"/>
  <c r="W1738" i="18"/>
  <c r="W1739" i="18"/>
  <c r="W1740" i="18"/>
  <c r="W1741" i="18"/>
  <c r="W1742" i="18"/>
  <c r="W1743" i="18"/>
  <c r="W1744" i="18"/>
  <c r="W1745" i="18"/>
  <c r="W1746" i="18"/>
  <c r="W1747" i="18"/>
  <c r="W1748" i="18"/>
  <c r="W1749" i="18"/>
  <c r="W1750" i="18"/>
  <c r="W1751" i="18"/>
  <c r="W1752" i="18"/>
  <c r="W1753" i="18"/>
  <c r="W1754" i="18"/>
  <c r="W1755" i="18"/>
  <c r="W1756" i="18"/>
  <c r="W1757" i="18"/>
  <c r="W1758" i="18"/>
  <c r="W1759" i="18"/>
  <c r="W1760" i="18"/>
  <c r="W1761" i="18"/>
  <c r="W1762" i="18"/>
  <c r="W1763" i="18"/>
  <c r="W1764" i="18"/>
  <c r="W1765" i="18"/>
  <c r="W1766" i="18"/>
  <c r="W1767" i="18"/>
  <c r="W1768" i="18"/>
  <c r="W1769" i="18"/>
  <c r="W1770" i="18"/>
  <c r="W1771" i="18"/>
  <c r="W1772" i="18"/>
  <c r="W1773" i="18"/>
  <c r="W1774" i="18"/>
  <c r="W1775" i="18"/>
  <c r="W1776" i="18"/>
  <c r="W1777" i="18"/>
  <c r="W1778" i="18"/>
  <c r="W1779" i="18"/>
  <c r="W1780" i="18"/>
  <c r="W1781" i="18"/>
  <c r="W1782" i="18"/>
  <c r="W1783" i="18"/>
  <c r="W1784" i="18"/>
  <c r="W1785" i="18"/>
  <c r="W1786" i="18"/>
  <c r="W1787" i="18"/>
  <c r="W1788" i="18"/>
  <c r="W1789" i="18"/>
  <c r="W1790" i="18"/>
  <c r="W1791" i="18"/>
  <c r="W1792" i="18"/>
  <c r="W1793" i="18"/>
  <c r="W1794" i="18"/>
  <c r="W1795" i="18"/>
  <c r="W1796" i="18"/>
  <c r="W1797" i="18"/>
  <c r="W1798" i="18"/>
  <c r="W1799" i="18"/>
  <c r="W1800" i="18"/>
  <c r="W1801" i="18"/>
  <c r="W1802" i="18"/>
  <c r="W1803" i="18"/>
  <c r="W1804" i="18"/>
  <c r="W1805" i="18"/>
  <c r="W1806" i="18"/>
  <c r="W1807" i="18"/>
  <c r="W1808" i="18"/>
  <c r="W1809" i="18"/>
  <c r="W1810" i="18"/>
  <c r="W1811" i="18"/>
  <c r="W1812" i="18"/>
  <c r="W1813" i="18"/>
  <c r="W1814" i="18"/>
  <c r="W1815" i="18"/>
  <c r="W1816" i="18"/>
  <c r="W1817" i="18"/>
  <c r="W1818" i="18"/>
  <c r="W1819" i="18"/>
  <c r="W1820" i="18"/>
  <c r="W1821" i="18"/>
  <c r="W1822" i="18"/>
  <c r="W1823" i="18"/>
  <c r="W1824" i="18"/>
  <c r="W1825" i="18"/>
  <c r="W1826" i="18"/>
  <c r="W1827" i="18"/>
  <c r="W1828" i="18"/>
  <c r="W1829" i="18"/>
  <c r="W1830" i="18"/>
  <c r="W1831" i="18"/>
  <c r="W1832" i="18"/>
  <c r="W1833" i="18"/>
  <c r="W1834" i="18"/>
  <c r="W1835" i="18"/>
  <c r="W1836" i="18"/>
  <c r="W1837" i="18"/>
  <c r="W1838" i="18"/>
  <c r="W1839" i="18"/>
  <c r="W1840" i="18"/>
  <c r="W1841" i="18"/>
  <c r="W1842" i="18"/>
  <c r="W1843" i="18"/>
  <c r="W1844" i="18"/>
  <c r="W1845" i="18"/>
  <c r="W1846" i="18"/>
  <c r="W1847" i="18"/>
  <c r="W1848" i="18"/>
  <c r="W1849" i="18"/>
  <c r="W1850" i="18"/>
  <c r="W1851" i="18"/>
  <c r="W1852" i="18"/>
  <c r="W1853" i="18"/>
  <c r="W1854" i="18"/>
  <c r="W1855" i="18"/>
  <c r="W1856" i="18"/>
  <c r="W1857" i="18"/>
  <c r="W1858" i="18"/>
  <c r="W1859" i="18"/>
  <c r="W1860" i="18"/>
  <c r="W1861" i="18"/>
  <c r="W1862" i="18"/>
  <c r="W1863" i="18"/>
  <c r="W1864" i="18"/>
  <c r="W1865" i="18"/>
  <c r="W1866" i="18"/>
  <c r="W1867" i="18"/>
  <c r="W1868" i="18"/>
  <c r="W1869" i="18"/>
  <c r="W1870" i="18"/>
  <c r="W1871" i="18"/>
  <c r="W1872" i="18"/>
  <c r="W1873" i="18"/>
  <c r="W1874" i="18"/>
  <c r="W1875" i="18"/>
  <c r="W1876" i="18"/>
  <c r="W1877" i="18"/>
  <c r="W1878" i="18"/>
  <c r="W1879" i="18"/>
  <c r="W1880" i="18"/>
  <c r="W1881" i="18"/>
  <c r="W1882" i="18"/>
  <c r="W1883" i="18"/>
  <c r="W1884" i="18"/>
  <c r="W1885" i="18"/>
  <c r="W1886" i="18"/>
  <c r="W1887" i="18"/>
  <c r="W1888" i="18"/>
  <c r="W1889" i="18"/>
  <c r="W1890" i="18"/>
  <c r="W1891" i="18"/>
  <c r="W1892" i="18"/>
  <c r="W1893" i="18"/>
  <c r="W1894" i="18"/>
  <c r="W1895" i="18"/>
  <c r="W1896" i="18"/>
  <c r="W1897" i="18"/>
  <c r="W1898" i="18"/>
  <c r="W1899" i="18"/>
  <c r="W1900" i="18"/>
  <c r="W1901" i="18"/>
  <c r="W1902" i="18"/>
  <c r="W1903" i="18"/>
  <c r="W1904" i="18"/>
  <c r="W1905" i="18"/>
  <c r="W1906" i="18"/>
  <c r="W1907" i="18"/>
  <c r="W1908" i="18"/>
  <c r="W1909" i="18"/>
  <c r="W1910" i="18"/>
  <c r="W1911" i="18"/>
  <c r="W1912" i="18"/>
  <c r="W1913" i="18"/>
  <c r="W1914" i="18"/>
  <c r="W1915" i="18"/>
  <c r="W1916" i="18"/>
  <c r="W1917" i="18"/>
  <c r="W1918" i="18"/>
  <c r="W1919" i="18"/>
  <c r="W1920" i="18"/>
  <c r="W1921" i="18"/>
  <c r="W1922" i="18"/>
  <c r="W1923" i="18"/>
  <c r="W1924" i="18"/>
  <c r="W1925" i="18"/>
  <c r="W1926" i="18"/>
  <c r="W1927" i="18"/>
  <c r="W1928" i="18"/>
  <c r="W1929" i="18"/>
  <c r="W1930" i="18"/>
  <c r="W1931" i="18"/>
  <c r="W1932" i="18"/>
  <c r="W1933" i="18"/>
  <c r="W1934" i="18"/>
  <c r="W1935" i="18"/>
  <c r="W1936" i="18"/>
  <c r="W1937" i="18"/>
  <c r="W1938" i="18"/>
  <c r="W1939" i="18"/>
  <c r="W1940" i="18"/>
  <c r="W1941" i="18"/>
  <c r="W1942" i="18"/>
  <c r="W1943" i="18"/>
  <c r="W1944" i="18"/>
  <c r="W1945" i="18"/>
  <c r="W1946" i="18"/>
  <c r="W1947" i="18"/>
  <c r="W1948" i="18"/>
  <c r="W1949" i="18"/>
  <c r="W1950" i="18"/>
  <c r="W1951" i="18"/>
  <c r="W1952" i="18"/>
  <c r="W1953" i="18"/>
  <c r="W1954" i="18"/>
  <c r="W1955" i="18"/>
  <c r="W1956" i="18"/>
  <c r="W1957" i="18"/>
  <c r="W1958" i="18"/>
  <c r="W1959" i="18"/>
  <c r="W1960" i="18"/>
  <c r="W1961" i="18"/>
  <c r="W1962" i="18"/>
  <c r="W1963" i="18"/>
  <c r="W1964" i="18"/>
  <c r="W1965" i="18"/>
  <c r="W1966" i="18"/>
  <c r="W1967" i="18"/>
  <c r="W1968" i="18"/>
  <c r="W1969" i="18"/>
  <c r="W1970" i="18"/>
  <c r="W1971" i="18"/>
  <c r="W1972" i="18"/>
  <c r="W1973" i="18"/>
  <c r="W1974" i="18"/>
  <c r="W1975" i="18"/>
  <c r="W1976" i="18"/>
  <c r="W1977" i="18"/>
  <c r="W1978" i="18"/>
  <c r="W1979" i="18"/>
  <c r="W1980" i="18"/>
  <c r="W1981" i="18"/>
  <c r="W1982" i="18"/>
  <c r="W1983" i="18"/>
  <c r="W1984" i="18"/>
  <c r="W1985" i="18"/>
  <c r="W1986" i="18"/>
  <c r="W1987" i="18"/>
  <c r="W1988" i="18"/>
  <c r="W1989" i="18"/>
  <c r="W1990" i="18"/>
  <c r="W1991" i="18"/>
  <c r="W1992" i="18"/>
  <c r="W1993" i="18"/>
  <c r="W1994" i="18"/>
  <c r="W1995" i="18"/>
  <c r="W1996" i="18"/>
  <c r="W1997" i="18"/>
  <c r="W1998" i="18"/>
  <c r="W1999" i="18"/>
  <c r="W2000" i="18"/>
  <c r="W2001" i="18"/>
  <c r="W2002" i="18"/>
  <c r="W2003" i="18"/>
  <c r="W2004" i="18"/>
  <c r="W2005" i="18"/>
  <c r="W2006" i="18"/>
  <c r="W2007" i="18"/>
  <c r="W2008" i="18"/>
  <c r="W2009" i="18"/>
  <c r="W2010" i="18"/>
  <c r="W2011" i="18"/>
  <c r="W2012" i="18"/>
  <c r="W2013" i="18"/>
  <c r="W2014" i="18"/>
  <c r="W2015" i="18"/>
  <c r="W2016" i="18"/>
  <c r="W2017" i="18"/>
  <c r="W2018" i="18"/>
  <c r="W2019" i="18"/>
  <c r="W2020" i="18"/>
  <c r="W2021" i="18"/>
  <c r="W2022" i="18"/>
  <c r="W2023" i="18"/>
  <c r="W2024" i="18"/>
  <c r="W2025" i="18"/>
  <c r="W2026" i="18"/>
  <c r="W2027" i="18"/>
  <c r="W2028" i="18"/>
  <c r="W2029" i="18"/>
  <c r="W2030" i="18"/>
  <c r="W2031" i="18"/>
  <c r="W2032" i="18"/>
  <c r="W2033" i="18"/>
  <c r="W2034" i="18"/>
  <c r="W2035" i="18"/>
  <c r="W2036" i="18"/>
  <c r="W2037" i="18"/>
  <c r="W2038" i="18"/>
  <c r="W2039" i="18"/>
  <c r="W2040" i="18"/>
  <c r="W2041" i="18"/>
  <c r="W2042" i="18"/>
  <c r="W2043" i="18"/>
  <c r="W2044" i="18"/>
  <c r="W2045" i="18"/>
  <c r="W2046" i="18"/>
  <c r="W2047" i="18"/>
  <c r="W2048" i="18"/>
  <c r="W2049" i="18"/>
  <c r="W2050" i="18"/>
  <c r="W2051" i="18"/>
  <c r="W2052" i="18"/>
  <c r="W2053" i="18"/>
  <c r="W2054" i="18"/>
  <c r="W2055" i="18"/>
  <c r="W2056" i="18"/>
  <c r="W2057" i="18"/>
  <c r="W2058" i="18"/>
  <c r="W2059" i="18"/>
  <c r="W2060" i="18"/>
  <c r="W2061" i="18"/>
  <c r="W2062" i="18"/>
  <c r="W2063" i="18"/>
  <c r="W2064" i="18"/>
  <c r="W2065" i="18"/>
  <c r="W2066" i="18"/>
  <c r="W2067" i="18"/>
  <c r="W2068" i="18"/>
  <c r="W2069" i="18"/>
  <c r="W2070" i="18"/>
  <c r="W2071" i="18"/>
  <c r="W2072" i="18"/>
  <c r="W2073" i="18"/>
  <c r="W2074" i="18"/>
  <c r="W2075" i="18"/>
  <c r="W2076" i="18"/>
  <c r="W2077" i="18"/>
  <c r="W2078" i="18"/>
  <c r="W2079" i="18"/>
  <c r="W2080" i="18"/>
  <c r="W2081" i="18"/>
  <c r="W2082" i="18"/>
  <c r="W2083" i="18"/>
  <c r="W2084" i="18"/>
  <c r="W2085" i="18"/>
  <c r="W2086" i="18"/>
  <c r="W2087" i="18"/>
  <c r="W2088" i="18"/>
  <c r="W2089" i="18"/>
  <c r="W2090" i="18"/>
  <c r="W2091" i="18"/>
  <c r="W2092" i="18"/>
  <c r="W2093" i="18"/>
  <c r="W2094" i="18"/>
  <c r="W2095" i="18"/>
  <c r="W2096" i="18"/>
  <c r="W2097" i="18"/>
  <c r="W2098" i="18"/>
  <c r="W2099" i="18"/>
  <c r="W2100" i="18"/>
  <c r="W2101" i="18"/>
  <c r="W2102" i="18"/>
  <c r="W2103" i="18"/>
  <c r="W2104" i="18"/>
  <c r="W2105" i="18"/>
  <c r="W2106" i="18"/>
  <c r="W2107" i="18"/>
  <c r="W2108" i="18"/>
  <c r="W2109" i="18"/>
  <c r="W2110" i="18"/>
  <c r="W2111" i="18"/>
  <c r="W2112" i="18"/>
  <c r="W2113" i="18"/>
  <c r="W2114" i="18"/>
  <c r="W2115" i="18"/>
  <c r="W2116" i="18"/>
  <c r="W2117" i="18"/>
  <c r="W2118" i="18"/>
  <c r="W2119" i="18"/>
  <c r="W2120" i="18"/>
  <c r="W2121" i="18"/>
  <c r="W2122" i="18"/>
  <c r="W2123" i="18"/>
  <c r="W2124" i="18"/>
  <c r="W2125" i="18"/>
  <c r="W2126" i="18"/>
  <c r="W2127" i="18"/>
  <c r="W2128" i="18"/>
  <c r="W2129" i="18"/>
  <c r="W2130" i="18"/>
  <c r="W2131" i="18"/>
  <c r="W2132" i="18"/>
  <c r="W2133" i="18"/>
  <c r="W2134" i="18"/>
  <c r="W2135" i="18"/>
  <c r="W2136" i="18"/>
  <c r="W2137" i="18"/>
  <c r="W2138" i="18"/>
  <c r="W2139" i="18"/>
  <c r="W2140" i="18"/>
  <c r="W2141" i="18"/>
  <c r="W2142" i="18"/>
  <c r="W2143" i="18"/>
  <c r="W2144" i="18"/>
  <c r="W2145" i="18"/>
  <c r="W2146" i="18"/>
  <c r="W2147" i="18"/>
  <c r="W2148" i="18"/>
  <c r="W2149" i="18"/>
  <c r="W2150" i="18"/>
  <c r="W2151" i="18"/>
  <c r="W2152" i="18"/>
  <c r="W2153" i="18"/>
  <c r="W2154" i="18"/>
  <c r="W2155" i="18"/>
  <c r="W2156" i="18"/>
  <c r="W2157" i="18"/>
  <c r="W2158" i="18"/>
  <c r="W2159" i="18"/>
  <c r="W2160" i="18"/>
  <c r="W2161" i="18"/>
  <c r="W2162" i="18"/>
  <c r="W2163" i="18"/>
  <c r="W2164" i="18"/>
  <c r="W2165" i="18"/>
  <c r="W2166" i="18"/>
  <c r="W2167" i="18"/>
  <c r="W2168" i="18"/>
  <c r="W2169" i="18"/>
  <c r="W2170" i="18"/>
  <c r="W2171" i="18"/>
  <c r="W2172" i="18"/>
  <c r="W2173" i="18"/>
  <c r="W2174" i="18"/>
  <c r="W2175" i="18"/>
  <c r="W2176" i="18"/>
  <c r="W2177" i="18"/>
  <c r="W2178" i="18"/>
  <c r="W2179" i="18"/>
  <c r="W2180" i="18"/>
  <c r="W2181" i="18"/>
  <c r="W2182" i="18"/>
  <c r="W2183" i="18"/>
  <c r="W2184" i="18"/>
  <c r="W2185" i="18"/>
  <c r="W2186" i="18"/>
  <c r="W2187" i="18"/>
  <c r="W2188" i="18"/>
  <c r="W2189" i="18"/>
  <c r="W2190" i="18"/>
  <c r="W2191" i="18"/>
  <c r="W2192" i="18"/>
  <c r="W2193" i="18"/>
  <c r="W2194" i="18"/>
  <c r="W2195" i="18"/>
  <c r="W2196" i="18"/>
  <c r="W2197" i="18"/>
  <c r="W2198" i="18"/>
  <c r="W2199" i="18"/>
  <c r="W2200" i="18"/>
  <c r="W2201" i="18"/>
  <c r="W2202" i="18"/>
  <c r="W2203" i="18"/>
  <c r="W2204" i="18"/>
  <c r="W2205" i="18"/>
  <c r="W2206" i="18"/>
  <c r="W2207" i="18"/>
  <c r="W2208" i="18"/>
  <c r="W2209" i="18"/>
  <c r="W2210" i="18"/>
  <c r="W2211" i="18"/>
  <c r="W2212" i="18"/>
  <c r="W2213" i="18"/>
  <c r="W2214" i="18"/>
  <c r="W2215" i="18"/>
  <c r="W2216" i="18"/>
  <c r="W2217" i="18"/>
  <c r="W2218" i="18"/>
  <c r="W2219" i="18"/>
  <c r="W2220" i="18"/>
  <c r="W2221" i="18"/>
  <c r="W2222" i="18"/>
  <c r="W2223" i="18"/>
  <c r="W2224" i="18"/>
  <c r="W2225" i="18"/>
  <c r="W2226" i="18"/>
  <c r="W2227" i="18"/>
  <c r="W2228" i="18"/>
  <c r="W2229" i="18"/>
  <c r="W2230" i="18"/>
  <c r="W2231" i="18"/>
  <c r="W2232" i="18"/>
  <c r="W2233" i="18"/>
  <c r="W2234" i="18"/>
  <c r="W2235" i="18"/>
  <c r="W2236" i="18"/>
  <c r="W2237" i="18"/>
  <c r="W2238" i="18"/>
  <c r="W2239" i="18"/>
  <c r="W2240" i="18"/>
  <c r="W2241" i="18"/>
  <c r="W2242" i="18"/>
  <c r="W2243" i="18"/>
  <c r="W2244" i="18"/>
  <c r="W2245" i="18"/>
  <c r="W2246" i="18"/>
  <c r="W2247" i="18"/>
  <c r="W2248" i="18"/>
  <c r="W2249" i="18"/>
  <c r="W2250" i="18"/>
  <c r="W2251" i="18"/>
  <c r="W2252" i="18"/>
  <c r="W2253" i="18"/>
  <c r="W2254" i="18"/>
  <c r="W2255" i="18"/>
  <c r="W2256" i="18"/>
  <c r="W2257" i="18"/>
  <c r="W2258" i="18"/>
  <c r="W2259" i="18"/>
  <c r="W2260" i="18"/>
  <c r="W2261" i="18"/>
  <c r="W2262" i="18"/>
  <c r="W2263" i="18"/>
  <c r="W2264" i="18"/>
  <c r="W2265" i="18"/>
  <c r="W2266" i="18"/>
  <c r="W2267" i="18"/>
  <c r="W2268" i="18"/>
  <c r="W2269" i="18"/>
  <c r="W2270" i="18"/>
  <c r="W2271" i="18"/>
  <c r="W2272" i="18"/>
  <c r="W2273" i="18"/>
  <c r="W2274" i="18"/>
  <c r="W2275" i="18"/>
  <c r="W2276" i="18"/>
  <c r="W2277" i="18"/>
  <c r="W2278" i="18"/>
  <c r="W2279" i="18"/>
  <c r="W2280" i="18"/>
  <c r="W2281" i="18"/>
  <c r="W2282" i="18"/>
  <c r="W2283" i="18"/>
  <c r="W2284" i="18"/>
  <c r="W2285" i="18"/>
  <c r="W2286" i="18"/>
  <c r="W2287" i="18"/>
  <c r="W2288" i="18"/>
  <c r="W2289" i="18"/>
  <c r="W2290" i="18"/>
  <c r="W2291" i="18"/>
  <c r="W2292" i="18"/>
  <c r="W2293" i="18"/>
  <c r="W2294" i="18"/>
  <c r="W2295" i="18"/>
  <c r="W2296" i="18"/>
  <c r="W2297" i="18"/>
  <c r="W2298" i="18"/>
  <c r="W2299" i="18"/>
  <c r="W2300" i="18"/>
  <c r="W2301" i="18"/>
  <c r="W2302" i="18"/>
  <c r="W2303" i="18"/>
  <c r="W2304" i="18"/>
  <c r="W2305" i="18"/>
  <c r="W2306" i="18"/>
  <c r="W2307" i="18"/>
  <c r="W2308" i="18"/>
  <c r="W2309" i="18"/>
  <c r="W2310" i="18"/>
  <c r="W2311" i="18"/>
  <c r="W2312" i="18"/>
  <c r="W2313" i="18"/>
  <c r="W2314" i="18"/>
  <c r="W2315" i="18"/>
  <c r="W2316" i="18"/>
  <c r="W2317" i="18"/>
  <c r="W2318" i="18"/>
  <c r="W2319" i="18"/>
  <c r="W2320" i="18"/>
  <c r="W2321" i="18"/>
  <c r="W2322" i="18"/>
  <c r="W2323" i="18"/>
  <c r="W2324" i="18"/>
  <c r="W2325" i="18"/>
  <c r="W2326" i="18"/>
  <c r="W2327" i="18"/>
  <c r="W2328" i="18"/>
  <c r="W2329" i="18"/>
  <c r="W2330" i="18"/>
  <c r="W2331" i="18"/>
  <c r="W2332" i="18"/>
  <c r="W2333" i="18"/>
  <c r="W2334" i="18"/>
  <c r="W2335" i="18"/>
  <c r="W2336" i="18"/>
  <c r="W2337" i="18"/>
  <c r="W2338" i="18"/>
  <c r="W2339" i="18"/>
  <c r="W2340" i="18"/>
  <c r="W2341" i="18"/>
  <c r="W2342" i="18"/>
  <c r="W2343" i="18"/>
  <c r="W2344" i="18"/>
  <c r="W2345" i="18"/>
  <c r="W2346" i="18"/>
  <c r="W2347" i="18"/>
  <c r="W2348" i="18"/>
  <c r="W2349" i="18"/>
  <c r="W2350" i="18"/>
  <c r="W2351" i="18"/>
  <c r="W2352" i="18"/>
  <c r="W2353" i="18"/>
  <c r="W2354" i="18"/>
  <c r="W2355" i="18"/>
  <c r="W2356" i="18"/>
  <c r="W2357" i="18"/>
  <c r="W2358" i="18"/>
  <c r="W2359" i="18"/>
  <c r="W2360" i="18"/>
  <c r="W2361" i="18"/>
  <c r="W2362" i="18"/>
  <c r="W2363" i="18"/>
  <c r="W2364" i="18"/>
  <c r="W2365" i="18"/>
  <c r="W2366" i="18"/>
  <c r="W2367" i="18"/>
  <c r="W2368" i="18"/>
  <c r="W2369" i="18"/>
  <c r="W2370" i="18"/>
  <c r="W2371" i="18"/>
  <c r="W2372" i="18"/>
  <c r="W2373" i="18"/>
  <c r="W2374" i="18"/>
  <c r="W2375" i="18"/>
  <c r="W2376" i="18"/>
  <c r="W2377" i="18"/>
  <c r="W2378" i="18"/>
  <c r="W2379" i="18"/>
  <c r="W2380" i="18"/>
  <c r="W2381" i="18"/>
  <c r="W2382" i="18"/>
  <c r="W2383" i="18"/>
  <c r="W2384" i="18"/>
  <c r="W2385" i="18"/>
  <c r="W2386" i="18"/>
  <c r="W2387" i="18"/>
  <c r="W2388" i="18"/>
  <c r="W2389" i="18"/>
  <c r="W2390" i="18"/>
  <c r="W2391" i="18"/>
  <c r="W2392" i="18"/>
  <c r="W2393" i="18"/>
  <c r="W2394" i="18"/>
  <c r="W2395" i="18"/>
  <c r="W2396" i="18"/>
  <c r="W2397" i="18"/>
  <c r="W2398" i="18"/>
  <c r="W2399" i="18"/>
  <c r="W2400" i="18"/>
  <c r="W2401" i="18"/>
  <c r="W2402" i="18"/>
  <c r="W2403" i="18"/>
  <c r="W2404" i="18"/>
  <c r="W2405" i="18"/>
  <c r="W2406" i="18"/>
  <c r="W2407" i="18"/>
  <c r="W2408" i="18"/>
  <c r="W2409" i="18"/>
  <c r="W2410" i="18"/>
  <c r="W2411" i="18"/>
  <c r="W2412" i="18"/>
  <c r="W2413" i="18"/>
  <c r="W2414" i="18"/>
  <c r="W2415" i="18"/>
  <c r="W2416" i="18"/>
  <c r="W2417" i="18"/>
  <c r="W2418" i="18"/>
  <c r="W2419" i="18"/>
  <c r="W2420" i="18"/>
  <c r="W2421" i="18"/>
  <c r="W2422" i="18"/>
  <c r="W2423" i="18"/>
  <c r="W2424" i="18"/>
  <c r="W2425" i="18"/>
  <c r="W2426" i="18"/>
  <c r="W2427" i="18"/>
  <c r="W2428" i="18"/>
  <c r="W2429" i="18"/>
  <c r="W2430" i="18"/>
  <c r="W2431" i="18"/>
  <c r="W2432" i="18"/>
  <c r="W2433" i="18"/>
  <c r="W2434" i="18"/>
  <c r="W2435" i="18"/>
  <c r="W2436" i="18"/>
  <c r="W2437" i="18"/>
  <c r="W2438" i="18"/>
  <c r="W2439" i="18"/>
  <c r="W2440" i="18"/>
  <c r="W2441" i="18"/>
  <c r="W2442" i="18"/>
  <c r="W2443" i="18"/>
  <c r="W2444" i="18"/>
  <c r="W2445" i="18"/>
  <c r="W2446" i="18"/>
  <c r="W2447" i="18"/>
  <c r="W2448" i="18"/>
  <c r="W2449" i="18"/>
  <c r="W2450" i="18"/>
  <c r="W2451" i="18"/>
  <c r="W2452" i="18"/>
  <c r="W2453" i="18"/>
  <c r="W2454" i="18"/>
  <c r="W2455" i="18"/>
  <c r="W2456" i="18"/>
  <c r="W2457" i="18"/>
  <c r="W2458" i="18"/>
  <c r="W2459" i="18"/>
  <c r="W2460" i="18"/>
  <c r="W2461" i="18"/>
  <c r="W10" i="18"/>
  <c r="C498" i="18"/>
  <c r="N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N514" i="18"/>
  <c r="C515" i="18"/>
  <c r="C516" i="18"/>
  <c r="C517" i="18"/>
  <c r="C518" i="18"/>
  <c r="C519" i="18"/>
  <c r="C520" i="18"/>
  <c r="C521" i="18"/>
  <c r="C522" i="18"/>
  <c r="N522" i="18"/>
  <c r="C523" i="18"/>
  <c r="C524" i="18"/>
  <c r="C525" i="18"/>
  <c r="C526" i="18"/>
  <c r="C527" i="18"/>
  <c r="C528" i="18"/>
  <c r="C529" i="18"/>
  <c r="C530" i="18"/>
  <c r="N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N546" i="18"/>
  <c r="C547" i="18"/>
  <c r="C548" i="18"/>
  <c r="C549" i="18"/>
  <c r="C550" i="18"/>
  <c r="C551" i="18"/>
  <c r="C552" i="18"/>
  <c r="C553" i="18"/>
  <c r="C554" i="18"/>
  <c r="N554" i="18"/>
  <c r="C555" i="18"/>
  <c r="C556" i="18"/>
  <c r="C557" i="18"/>
  <c r="C558" i="18"/>
  <c r="C559" i="18"/>
  <c r="C560" i="18"/>
  <c r="C561" i="18"/>
  <c r="C562" i="18"/>
  <c r="N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N578" i="18"/>
  <c r="C579" i="18"/>
  <c r="C580" i="18"/>
  <c r="C581" i="18"/>
  <c r="C582" i="18"/>
  <c r="C583" i="18"/>
  <c r="C584" i="18"/>
  <c r="C585" i="18"/>
  <c r="C586" i="18"/>
  <c r="N586" i="18"/>
  <c r="C587" i="18"/>
  <c r="C588" i="18"/>
  <c r="C589" i="18"/>
  <c r="C590" i="18"/>
  <c r="C591" i="18"/>
  <c r="C592" i="18"/>
  <c r="C593" i="18"/>
  <c r="C594" i="18"/>
  <c r="N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N607" i="18"/>
  <c r="C608" i="18"/>
  <c r="C609" i="18"/>
  <c r="N609" i="18"/>
  <c r="C610" i="18"/>
  <c r="C611" i="18"/>
  <c r="C612" i="18"/>
  <c r="C613" i="18"/>
  <c r="C614" i="18"/>
  <c r="N614" i="18"/>
  <c r="C615" i="18"/>
  <c r="C616" i="18"/>
  <c r="C617" i="18"/>
  <c r="C618" i="18"/>
  <c r="C619" i="18"/>
  <c r="N619" i="18"/>
  <c r="C620" i="18"/>
  <c r="C621" i="18"/>
  <c r="C622" i="18"/>
  <c r="C623" i="18"/>
  <c r="C624" i="18"/>
  <c r="C625" i="18"/>
  <c r="N625" i="18"/>
  <c r="C626" i="18"/>
  <c r="C627" i="18"/>
  <c r="N627" i="18"/>
  <c r="C628" i="18"/>
  <c r="C629" i="18"/>
  <c r="C630" i="18"/>
  <c r="N630" i="18"/>
  <c r="C631" i="18"/>
  <c r="C632" i="18"/>
  <c r="C633" i="18"/>
  <c r="C634" i="18"/>
  <c r="C635" i="18"/>
  <c r="N635" i="18"/>
  <c r="C636" i="18"/>
  <c r="C637" i="18"/>
  <c r="C638" i="18"/>
  <c r="C639" i="18"/>
  <c r="N639" i="18"/>
  <c r="C640" i="18"/>
  <c r="C641" i="18"/>
  <c r="N641" i="18"/>
  <c r="C642" i="18"/>
  <c r="C643" i="18"/>
  <c r="C644" i="18"/>
  <c r="C645" i="18"/>
  <c r="C646" i="18"/>
  <c r="C647" i="18"/>
  <c r="C648" i="18"/>
  <c r="C649" i="18"/>
  <c r="C650" i="18"/>
  <c r="C651" i="18"/>
  <c r="N651" i="18"/>
  <c r="C652" i="18"/>
  <c r="C653" i="18"/>
  <c r="C654" i="18"/>
  <c r="C655" i="18"/>
  <c r="C656" i="18"/>
  <c r="C657" i="18"/>
  <c r="N657" i="18"/>
  <c r="C658" i="18"/>
  <c r="C659" i="18"/>
  <c r="N659" i="18"/>
  <c r="C660" i="18"/>
  <c r="C661" i="18"/>
  <c r="C742" i="18"/>
  <c r="N742" i="18"/>
  <c r="C743" i="18"/>
  <c r="C744" i="18"/>
  <c r="C745" i="18"/>
  <c r="C746" i="18"/>
  <c r="C747" i="18"/>
  <c r="N747" i="18"/>
  <c r="C748" i="18"/>
  <c r="C749" i="18"/>
  <c r="C750" i="18"/>
  <c r="C751" i="18"/>
  <c r="C752" i="18"/>
  <c r="C753" i="18"/>
  <c r="N753" i="18"/>
  <c r="C754" i="18"/>
  <c r="C755" i="18"/>
  <c r="N755" i="18"/>
  <c r="C756" i="18"/>
  <c r="C757" i="18"/>
  <c r="C758" i="18"/>
  <c r="N758" i="18"/>
  <c r="C759" i="18"/>
  <c r="C760" i="18"/>
  <c r="C761" i="18"/>
  <c r="C762" i="18"/>
  <c r="C763" i="18"/>
  <c r="N763" i="18"/>
  <c r="C764" i="18"/>
  <c r="C765" i="18"/>
  <c r="C766" i="18"/>
  <c r="C767" i="18"/>
  <c r="N767" i="18"/>
  <c r="C768" i="18"/>
  <c r="C769" i="18"/>
  <c r="N769" i="18"/>
  <c r="C770" i="18"/>
  <c r="C771" i="18"/>
  <c r="C772" i="18"/>
  <c r="C773" i="18"/>
  <c r="C774" i="18"/>
  <c r="C775" i="18"/>
  <c r="C776" i="18"/>
  <c r="C777" i="18"/>
  <c r="C778" i="18"/>
  <c r="C779" i="18"/>
  <c r="N779" i="18"/>
  <c r="C780" i="18"/>
  <c r="C781" i="18"/>
  <c r="C782" i="18"/>
  <c r="C783" i="18"/>
  <c r="C784" i="18"/>
  <c r="C785" i="18"/>
  <c r="N785" i="18"/>
  <c r="C786" i="18"/>
  <c r="C787" i="18"/>
  <c r="N787" i="18"/>
  <c r="C788" i="18"/>
  <c r="C789" i="18"/>
  <c r="C790" i="18"/>
  <c r="N790" i="18"/>
  <c r="C791" i="18"/>
  <c r="C792" i="18"/>
  <c r="C793" i="18"/>
  <c r="C794" i="18"/>
  <c r="C795" i="18"/>
  <c r="N795" i="18"/>
  <c r="C796" i="18"/>
  <c r="C797" i="18"/>
  <c r="C798" i="18"/>
  <c r="C799" i="18"/>
  <c r="N799" i="18"/>
  <c r="C800" i="18"/>
  <c r="C801" i="18"/>
  <c r="N801" i="18"/>
  <c r="C802" i="18"/>
  <c r="C803" i="18"/>
  <c r="C804" i="18"/>
  <c r="C805" i="18"/>
  <c r="C806" i="18"/>
  <c r="N806" i="18"/>
  <c r="C807" i="18"/>
  <c r="C808" i="18"/>
  <c r="C809" i="18"/>
  <c r="C810" i="18"/>
  <c r="C811" i="18"/>
  <c r="N811" i="18"/>
  <c r="C812" i="18"/>
  <c r="C813" i="18"/>
  <c r="C814" i="18"/>
  <c r="C815" i="18"/>
  <c r="C816" i="18"/>
  <c r="C817" i="18"/>
  <c r="N817" i="18"/>
  <c r="C818" i="18"/>
  <c r="C819" i="18"/>
  <c r="N819" i="18"/>
  <c r="C820" i="18"/>
  <c r="C821" i="18"/>
  <c r="C822" i="18"/>
  <c r="N822" i="18"/>
  <c r="C823" i="18"/>
  <c r="C824" i="18"/>
  <c r="C825" i="18"/>
  <c r="C826" i="18"/>
  <c r="C827" i="18"/>
  <c r="N827" i="18"/>
  <c r="C828" i="18"/>
  <c r="C829" i="18"/>
  <c r="C830" i="18"/>
  <c r="C831" i="18"/>
  <c r="N831" i="18"/>
  <c r="C832" i="18"/>
  <c r="C833" i="18"/>
  <c r="N833" i="18"/>
  <c r="C834" i="18"/>
  <c r="C835" i="18"/>
  <c r="C836" i="18"/>
  <c r="C837" i="18"/>
  <c r="C838" i="18"/>
  <c r="C839" i="18"/>
  <c r="C840" i="18"/>
  <c r="C841" i="18"/>
  <c r="C842" i="18"/>
  <c r="C843" i="18"/>
  <c r="N843" i="18"/>
  <c r="C844" i="18"/>
  <c r="C845" i="18"/>
  <c r="C846" i="18"/>
  <c r="C847" i="18"/>
  <c r="C848" i="18"/>
  <c r="C849" i="18"/>
  <c r="N849" i="18"/>
  <c r="C850" i="18"/>
  <c r="C851" i="18"/>
  <c r="N851" i="18"/>
  <c r="C852" i="18"/>
  <c r="C853" i="18"/>
  <c r="C854" i="18"/>
  <c r="N854" i="18"/>
  <c r="C855" i="18"/>
  <c r="C856" i="18"/>
  <c r="C857" i="18"/>
  <c r="C858" i="18"/>
  <c r="C859" i="18"/>
  <c r="N859" i="18"/>
  <c r="C860" i="18"/>
  <c r="C861" i="18"/>
  <c r="C862" i="18"/>
  <c r="C863" i="18"/>
  <c r="N863" i="18"/>
  <c r="C864" i="18"/>
  <c r="C865" i="18"/>
  <c r="N865" i="18"/>
  <c r="C866" i="18"/>
  <c r="C867" i="18"/>
  <c r="C868" i="18"/>
  <c r="C869" i="18"/>
  <c r="C870" i="18"/>
  <c r="N870" i="18"/>
  <c r="C871" i="18"/>
  <c r="C872" i="18"/>
  <c r="C873" i="18"/>
  <c r="C874" i="18"/>
  <c r="C875" i="18"/>
  <c r="N875" i="18"/>
  <c r="C876" i="18"/>
  <c r="C877" i="18"/>
  <c r="C878" i="18"/>
  <c r="C879" i="18"/>
  <c r="C880" i="18"/>
  <c r="C881" i="18"/>
  <c r="N881" i="18"/>
  <c r="C882" i="18"/>
  <c r="C883" i="18"/>
  <c r="N883" i="18"/>
  <c r="C884" i="18"/>
  <c r="C885" i="18"/>
  <c r="C886" i="18"/>
  <c r="N886" i="18"/>
  <c r="C887" i="18"/>
  <c r="C888" i="18"/>
  <c r="C889" i="18"/>
  <c r="C890" i="18"/>
  <c r="C891" i="18"/>
  <c r="N891" i="18"/>
  <c r="C892" i="18"/>
  <c r="C893" i="18"/>
  <c r="C894" i="18"/>
  <c r="C895" i="18"/>
  <c r="N895" i="18"/>
  <c r="C896" i="18"/>
  <c r="C897" i="18"/>
  <c r="N897" i="18"/>
  <c r="C898" i="18"/>
  <c r="C899" i="18"/>
  <c r="C900" i="18"/>
  <c r="C901" i="18"/>
  <c r="C902" i="18"/>
  <c r="C903" i="18"/>
  <c r="C904" i="18"/>
  <c r="C905" i="18"/>
  <c r="C906" i="18"/>
  <c r="C907" i="18"/>
  <c r="N907" i="18"/>
  <c r="C908" i="18"/>
  <c r="C909" i="18"/>
  <c r="C910" i="18"/>
  <c r="C911" i="18"/>
  <c r="C912" i="18"/>
  <c r="C913" i="18"/>
  <c r="N913" i="18"/>
  <c r="C914" i="18"/>
  <c r="C915" i="18"/>
  <c r="N915" i="18"/>
  <c r="C916" i="18"/>
  <c r="C917" i="18"/>
  <c r="C918" i="18"/>
  <c r="N918" i="18"/>
  <c r="C919" i="18"/>
  <c r="C920" i="18"/>
  <c r="C921" i="18"/>
  <c r="C922" i="18"/>
  <c r="C923" i="18"/>
  <c r="N923" i="18"/>
  <c r="C924" i="18"/>
  <c r="C925" i="18"/>
  <c r="C926" i="18"/>
  <c r="C927" i="18"/>
  <c r="N927" i="18"/>
  <c r="C928" i="18"/>
  <c r="C929" i="18"/>
  <c r="N929" i="18"/>
  <c r="C930" i="18"/>
  <c r="C931" i="18"/>
  <c r="C932" i="18"/>
  <c r="C933" i="18"/>
  <c r="C934" i="18"/>
  <c r="N934" i="18"/>
  <c r="C935" i="18"/>
  <c r="C936" i="18"/>
  <c r="C937" i="18"/>
  <c r="C938" i="18"/>
  <c r="C939" i="18"/>
  <c r="N939" i="18"/>
  <c r="C940" i="18"/>
  <c r="C941" i="18"/>
  <c r="C942" i="18"/>
  <c r="C943" i="18"/>
  <c r="C944" i="18"/>
  <c r="C945" i="18"/>
  <c r="N945" i="18"/>
  <c r="C946" i="18"/>
  <c r="C947" i="18"/>
  <c r="N947" i="18"/>
  <c r="C948" i="18"/>
  <c r="C949" i="18"/>
  <c r="C950" i="18"/>
  <c r="N950" i="18"/>
  <c r="C951" i="18"/>
  <c r="C952" i="18"/>
  <c r="C953" i="18"/>
  <c r="C954" i="18"/>
  <c r="C955" i="18"/>
  <c r="N955" i="18"/>
  <c r="C956" i="18"/>
  <c r="C957" i="18"/>
  <c r="C958" i="18"/>
  <c r="C959" i="18"/>
  <c r="N959" i="18"/>
  <c r="C960" i="18"/>
  <c r="C961" i="18"/>
  <c r="N961" i="18"/>
  <c r="C962" i="18"/>
  <c r="C963" i="18"/>
  <c r="C964" i="18"/>
  <c r="C965" i="18"/>
  <c r="C966" i="18"/>
  <c r="C967" i="18"/>
  <c r="C968" i="18"/>
  <c r="C969" i="18"/>
  <c r="C970" i="18"/>
  <c r="C971" i="18"/>
  <c r="N971" i="18"/>
  <c r="C972" i="18"/>
  <c r="C973" i="18"/>
  <c r="C974" i="18"/>
  <c r="C975" i="18"/>
  <c r="C976" i="18"/>
  <c r="C977" i="18"/>
  <c r="N977" i="18"/>
  <c r="C978" i="18"/>
  <c r="C979" i="18"/>
  <c r="N979" i="18"/>
  <c r="C980" i="18"/>
  <c r="C981" i="18"/>
  <c r="C982" i="18"/>
  <c r="N982" i="18"/>
  <c r="C983" i="18"/>
  <c r="C984" i="18"/>
  <c r="C985" i="18"/>
  <c r="C986" i="18"/>
  <c r="C987" i="18"/>
  <c r="N987" i="18"/>
  <c r="C988" i="18"/>
  <c r="C989" i="18"/>
  <c r="C990" i="18"/>
  <c r="C991" i="18"/>
  <c r="N991" i="18"/>
  <c r="C992" i="18"/>
  <c r="C993" i="18"/>
  <c r="N993" i="18"/>
  <c r="C994" i="18"/>
  <c r="C995" i="18"/>
  <c r="C996" i="18"/>
  <c r="C997" i="18"/>
  <c r="C998" i="18"/>
  <c r="N998" i="18"/>
  <c r="C999" i="18"/>
  <c r="C1000" i="18"/>
  <c r="C1001" i="18"/>
  <c r="C1002" i="18"/>
  <c r="C1003" i="18"/>
  <c r="N1003" i="18"/>
  <c r="C1004" i="18"/>
  <c r="C1005" i="18"/>
  <c r="C1006" i="18"/>
  <c r="C1007" i="18"/>
  <c r="C1008" i="18"/>
  <c r="C1009" i="18"/>
  <c r="N1009" i="18"/>
  <c r="C1010" i="18"/>
  <c r="C1011" i="18"/>
  <c r="N1011" i="18"/>
  <c r="C1012" i="18"/>
  <c r="C1013" i="18"/>
  <c r="C1014" i="18"/>
  <c r="N1014" i="18"/>
  <c r="C1015" i="18"/>
  <c r="C1016" i="18"/>
  <c r="C1017" i="18"/>
  <c r="C1018" i="18"/>
  <c r="C1019" i="18"/>
  <c r="N1019" i="18"/>
  <c r="C1020" i="18"/>
  <c r="C1021" i="18"/>
  <c r="C1022" i="18"/>
  <c r="C1023" i="18"/>
  <c r="N1023" i="18"/>
  <c r="C1024" i="18"/>
  <c r="C1025" i="18"/>
  <c r="N1025" i="18"/>
  <c r="C1026" i="18"/>
  <c r="C1027" i="18"/>
  <c r="C1028" i="18"/>
  <c r="C1029" i="18"/>
  <c r="C1030" i="18"/>
  <c r="C1031" i="18"/>
  <c r="C1032" i="18"/>
  <c r="C1033" i="18"/>
  <c r="C1034" i="18"/>
  <c r="C1035" i="18"/>
  <c r="N1035" i="18"/>
  <c r="C1036" i="18"/>
  <c r="C1037" i="18"/>
  <c r="C1038" i="18"/>
  <c r="C1039" i="18"/>
  <c r="C1040" i="18"/>
  <c r="C1041" i="18"/>
  <c r="N1041" i="18"/>
  <c r="C1042" i="18"/>
  <c r="C1043" i="18"/>
  <c r="N1043" i="18"/>
  <c r="C1044" i="18"/>
  <c r="C1045" i="18"/>
  <c r="C1046" i="18"/>
  <c r="N1046" i="18"/>
  <c r="C1047" i="18"/>
  <c r="C1048" i="18"/>
  <c r="C1049" i="18"/>
  <c r="C1050" i="18"/>
  <c r="C1051" i="18"/>
  <c r="N1051" i="18"/>
  <c r="C1052" i="18"/>
  <c r="C1053" i="18"/>
  <c r="C1054" i="18"/>
  <c r="C1055" i="18"/>
  <c r="N1055" i="18"/>
  <c r="C1056" i="18"/>
  <c r="C1057" i="18"/>
  <c r="N1057" i="18"/>
  <c r="C1058" i="18"/>
  <c r="C1059" i="18"/>
  <c r="C1060" i="18"/>
  <c r="C1061" i="18"/>
  <c r="C1062" i="18"/>
  <c r="N1062" i="18"/>
  <c r="C1063" i="18"/>
  <c r="C1064" i="18"/>
  <c r="C1065" i="18"/>
  <c r="C1066" i="18"/>
  <c r="C1067" i="18"/>
  <c r="N1067" i="18"/>
  <c r="C1068" i="18"/>
  <c r="C1069" i="18"/>
  <c r="C1070" i="18"/>
  <c r="C1071" i="18"/>
  <c r="C1072" i="18"/>
  <c r="C1073" i="18"/>
  <c r="N1073" i="18"/>
  <c r="C1074" i="18"/>
  <c r="C1075" i="18"/>
  <c r="N1075" i="18"/>
  <c r="C1076" i="18"/>
  <c r="C1077" i="18"/>
  <c r="C1078" i="18"/>
  <c r="N1078" i="18"/>
  <c r="C1079" i="18"/>
  <c r="C1080" i="18"/>
  <c r="C1081" i="18"/>
  <c r="C1082" i="18"/>
  <c r="C1083" i="18"/>
  <c r="N1083" i="18"/>
  <c r="C1084" i="18"/>
  <c r="C1085" i="18"/>
  <c r="C1086" i="18"/>
  <c r="C1087" i="18"/>
  <c r="N1087" i="18"/>
  <c r="C1088" i="18"/>
  <c r="C1089" i="18"/>
  <c r="N1089" i="18"/>
  <c r="C1090" i="18"/>
  <c r="C1091" i="18"/>
  <c r="C1092" i="18"/>
  <c r="C1093" i="18"/>
  <c r="C1094" i="18"/>
  <c r="C1095" i="18"/>
  <c r="C1096" i="18"/>
  <c r="C1097" i="18"/>
  <c r="C1098" i="18"/>
  <c r="C1099" i="18"/>
  <c r="N1099" i="18"/>
  <c r="C1100" i="18"/>
  <c r="C1101" i="18"/>
  <c r="C1102" i="18"/>
  <c r="C1103" i="18"/>
  <c r="C1104" i="18"/>
  <c r="C1105" i="18"/>
  <c r="N1105" i="18"/>
  <c r="C1106" i="18"/>
  <c r="C1107" i="18"/>
  <c r="N1107" i="18"/>
  <c r="C1108" i="18"/>
  <c r="C1109" i="18"/>
  <c r="C1110" i="18"/>
  <c r="N1110" i="18"/>
  <c r="C1111" i="18"/>
  <c r="C1112" i="18"/>
  <c r="C1113" i="18"/>
  <c r="C1114" i="18"/>
  <c r="C1115" i="18"/>
  <c r="N1115" i="18"/>
  <c r="C1116" i="18"/>
  <c r="C1117" i="18"/>
  <c r="C1118" i="18"/>
  <c r="C1119" i="18"/>
  <c r="N1119" i="18"/>
  <c r="C1120" i="18"/>
  <c r="C1121" i="18"/>
  <c r="N1121" i="18"/>
  <c r="C1122" i="18"/>
  <c r="C1123" i="18"/>
  <c r="C1124" i="18"/>
  <c r="C1125" i="18"/>
  <c r="C1126" i="18"/>
  <c r="N1126" i="18"/>
  <c r="C1127" i="18"/>
  <c r="C1128" i="18"/>
  <c r="C1129" i="18"/>
  <c r="C1130" i="18"/>
  <c r="C1131" i="18"/>
  <c r="N1131" i="18"/>
  <c r="C1132" i="18"/>
  <c r="C1133" i="18"/>
  <c r="C1134" i="18"/>
  <c r="C1135" i="18"/>
  <c r="C1136" i="18"/>
  <c r="C1137" i="18"/>
  <c r="N1137" i="18"/>
  <c r="C1138" i="18"/>
  <c r="C1139" i="18"/>
  <c r="N1139" i="18"/>
  <c r="C1140" i="18"/>
  <c r="C1141" i="18"/>
  <c r="C1142" i="18"/>
  <c r="N1142" i="18"/>
  <c r="C1143" i="18"/>
  <c r="C1144" i="18"/>
  <c r="C1145" i="18"/>
  <c r="C1146" i="18"/>
  <c r="C1147" i="18"/>
  <c r="N1147" i="18"/>
  <c r="C1148" i="18"/>
  <c r="C1149" i="18"/>
  <c r="C1150" i="18"/>
  <c r="C1151" i="18"/>
  <c r="N1151" i="18"/>
  <c r="C1152" i="18"/>
  <c r="C1153" i="18"/>
  <c r="N1153" i="18"/>
  <c r="C1154" i="18"/>
  <c r="C1155" i="18"/>
  <c r="C1156" i="18"/>
  <c r="C1157" i="18"/>
  <c r="C1158" i="18"/>
  <c r="C1159" i="18"/>
  <c r="C1160" i="18"/>
  <c r="C1161" i="18"/>
  <c r="C1162" i="18"/>
  <c r="C1163" i="18"/>
  <c r="N1163" i="18"/>
  <c r="C1164" i="18"/>
  <c r="C1165" i="18"/>
  <c r="C1166" i="18"/>
  <c r="C1167" i="18"/>
  <c r="C1168" i="18"/>
  <c r="C1169" i="18"/>
  <c r="N1169" i="18"/>
  <c r="C1170" i="18"/>
  <c r="C1171" i="18"/>
  <c r="N1171" i="18"/>
  <c r="C1172" i="18"/>
  <c r="C1173" i="18"/>
  <c r="C1174" i="18"/>
  <c r="N1174" i="18"/>
  <c r="C1175" i="18"/>
  <c r="C1176" i="18"/>
  <c r="C1177" i="18"/>
  <c r="C1178" i="18"/>
  <c r="C1179" i="18"/>
  <c r="N1179" i="18"/>
  <c r="C1180" i="18"/>
  <c r="C1181" i="18"/>
  <c r="C1182" i="18"/>
  <c r="C1183" i="18"/>
  <c r="N1183" i="18"/>
  <c r="C1184" i="18"/>
  <c r="C1185" i="18"/>
  <c r="N1185" i="18"/>
  <c r="C1186" i="18"/>
  <c r="C1187" i="18"/>
  <c r="C1188" i="18"/>
  <c r="C1189" i="18"/>
  <c r="C1190" i="18"/>
  <c r="N1190" i="18"/>
  <c r="C1191" i="18"/>
  <c r="C1192" i="18"/>
  <c r="C1193" i="18"/>
  <c r="C1194" i="18"/>
  <c r="C1195" i="18"/>
  <c r="N1195" i="18"/>
  <c r="C1196" i="18"/>
  <c r="C1197" i="18"/>
  <c r="C1198" i="18"/>
  <c r="C1199" i="18"/>
  <c r="C1200" i="18"/>
  <c r="C1201" i="18"/>
  <c r="N1201" i="18"/>
  <c r="C1202" i="18"/>
  <c r="C1203" i="18"/>
  <c r="N1203" i="18"/>
  <c r="C1204" i="18"/>
  <c r="C1205" i="18"/>
  <c r="C1206" i="18"/>
  <c r="N1206" i="18"/>
  <c r="C1207" i="18"/>
  <c r="C1208" i="18"/>
  <c r="C1209" i="18"/>
  <c r="C1210" i="18"/>
  <c r="C1211" i="18"/>
  <c r="N1211" i="18"/>
  <c r="C1212" i="18"/>
  <c r="C1213" i="18"/>
  <c r="C1214" i="18"/>
  <c r="C1215" i="18"/>
  <c r="N1215" i="18"/>
  <c r="C1216" i="18"/>
  <c r="C1217" i="18"/>
  <c r="N1217" i="18"/>
  <c r="C1218" i="18"/>
  <c r="C1219" i="18"/>
  <c r="C1220" i="18"/>
  <c r="C1221" i="18"/>
  <c r="C1222" i="18"/>
  <c r="C1223" i="18"/>
  <c r="C1224" i="18"/>
  <c r="C1225" i="18"/>
  <c r="C1226" i="18"/>
  <c r="C1227" i="18"/>
  <c r="N1227" i="18"/>
  <c r="C1228" i="18"/>
  <c r="C1229" i="18"/>
  <c r="C1230" i="18"/>
  <c r="C1231" i="18"/>
  <c r="C1232" i="18"/>
  <c r="C1233" i="18"/>
  <c r="N1233" i="18"/>
  <c r="C1234" i="18"/>
  <c r="C1235" i="18"/>
  <c r="N1235" i="18"/>
  <c r="C1236" i="18"/>
  <c r="C1237" i="18"/>
  <c r="C1238" i="18"/>
  <c r="N1238" i="18"/>
  <c r="C1239" i="18"/>
  <c r="C1240" i="18"/>
  <c r="C1241" i="18"/>
  <c r="C1242" i="18"/>
  <c r="C1243" i="18"/>
  <c r="N1243" i="18"/>
  <c r="C1244" i="18"/>
  <c r="C1245" i="18"/>
  <c r="C1246" i="18"/>
  <c r="C1247" i="18"/>
  <c r="N1247" i="18"/>
  <c r="C1248" i="18"/>
  <c r="C1249" i="18"/>
  <c r="N1249" i="18"/>
  <c r="C1250" i="18"/>
  <c r="C1251" i="18"/>
  <c r="C1252" i="18"/>
  <c r="C1253" i="18"/>
  <c r="C1254" i="18"/>
  <c r="N1254" i="18"/>
  <c r="C1255" i="18"/>
  <c r="C1256" i="18"/>
  <c r="C1257" i="18"/>
  <c r="C1258" i="18"/>
  <c r="C1259" i="18"/>
  <c r="N1259" i="18"/>
  <c r="C1260" i="18"/>
  <c r="C1261" i="18"/>
  <c r="C1262" i="18"/>
  <c r="C1263" i="18"/>
  <c r="C1264" i="18"/>
  <c r="C1265" i="18"/>
  <c r="N1265" i="18"/>
  <c r="C1266" i="18"/>
  <c r="C1267" i="18"/>
  <c r="N1267" i="18"/>
  <c r="C1268" i="18"/>
  <c r="C1269" i="18"/>
  <c r="C1270" i="18"/>
  <c r="N1270" i="18"/>
  <c r="C1271" i="18"/>
  <c r="C1272" i="18"/>
  <c r="C1273" i="18"/>
  <c r="C1274" i="18"/>
  <c r="C1275" i="18"/>
  <c r="N1275" i="18"/>
  <c r="C1276" i="18"/>
  <c r="C1277" i="18"/>
  <c r="C1278" i="18"/>
  <c r="C1279" i="18"/>
  <c r="N1279" i="18"/>
  <c r="C1280" i="18"/>
  <c r="C1281" i="18"/>
  <c r="N1281" i="18"/>
  <c r="C1282" i="18"/>
  <c r="C1283" i="18"/>
  <c r="C1284" i="18"/>
  <c r="C1285" i="18"/>
  <c r="C1286" i="18"/>
  <c r="C1287" i="18"/>
  <c r="C1288" i="18"/>
  <c r="C1289" i="18"/>
  <c r="C1290" i="18"/>
  <c r="C1291" i="18"/>
  <c r="N1291" i="18"/>
  <c r="C1292" i="18"/>
  <c r="C1293" i="18"/>
  <c r="C1294" i="18"/>
  <c r="C1295" i="18"/>
  <c r="C1296" i="18"/>
  <c r="C1297" i="18"/>
  <c r="N1297" i="18"/>
  <c r="C1298" i="18"/>
  <c r="C1299" i="18"/>
  <c r="N1299" i="18"/>
  <c r="C1300" i="18"/>
  <c r="C1301" i="18"/>
  <c r="C1302" i="18"/>
  <c r="N1302" i="18"/>
  <c r="C1303" i="18"/>
  <c r="C1304" i="18"/>
  <c r="C1305" i="18"/>
  <c r="C1306" i="18"/>
  <c r="C1307" i="18"/>
  <c r="N1307" i="18"/>
  <c r="C1308" i="18"/>
  <c r="C1309" i="18"/>
  <c r="C1310" i="18"/>
  <c r="C1311" i="18"/>
  <c r="N1311" i="18"/>
  <c r="C1312" i="18"/>
  <c r="C1313" i="18"/>
  <c r="N1313" i="18"/>
  <c r="C1314" i="18"/>
  <c r="C1315" i="18"/>
  <c r="C1316" i="18"/>
  <c r="C1317" i="18"/>
  <c r="C1318" i="18"/>
  <c r="N1318" i="18"/>
  <c r="C1319" i="18"/>
  <c r="C1320" i="18"/>
  <c r="C1321" i="18"/>
  <c r="C1322" i="18"/>
  <c r="C1323" i="18"/>
  <c r="N1323" i="18"/>
  <c r="C1324" i="18"/>
  <c r="C1325" i="18"/>
  <c r="C1326" i="18"/>
  <c r="C1327" i="18"/>
  <c r="C1328" i="18"/>
  <c r="C1329" i="18"/>
  <c r="N1329" i="18"/>
  <c r="C1330" i="18"/>
  <c r="C1331" i="18"/>
  <c r="N1331" i="18"/>
  <c r="C1332" i="18"/>
  <c r="C1333" i="18"/>
  <c r="C1334" i="18"/>
  <c r="N1334" i="18"/>
  <c r="C1335" i="18"/>
  <c r="C1336" i="18"/>
  <c r="C1337" i="18"/>
  <c r="C1338" i="18"/>
  <c r="C1339" i="18"/>
  <c r="N1339" i="18"/>
  <c r="C1340" i="18"/>
  <c r="C1341" i="18"/>
  <c r="C1342" i="18"/>
  <c r="C1343" i="18"/>
  <c r="N1343" i="18"/>
  <c r="C1344" i="18"/>
  <c r="C1345" i="18"/>
  <c r="N1345" i="18"/>
  <c r="C1346" i="18"/>
  <c r="C1347" i="18"/>
  <c r="C1348" i="18"/>
  <c r="C1349" i="18"/>
  <c r="C1350" i="18"/>
  <c r="C1351" i="18"/>
  <c r="C1352" i="18"/>
  <c r="C1353" i="18"/>
  <c r="C1354" i="18"/>
  <c r="C1355" i="18"/>
  <c r="N1355" i="18"/>
  <c r="C1356" i="18"/>
  <c r="C1357" i="18"/>
  <c r="C1358" i="18"/>
  <c r="C1359" i="18"/>
  <c r="C1360" i="18"/>
  <c r="C1361" i="18"/>
  <c r="N1361" i="18"/>
  <c r="C1362" i="18"/>
  <c r="C1363" i="18"/>
  <c r="N1363" i="18"/>
  <c r="C1364" i="18"/>
  <c r="C1365" i="18"/>
  <c r="C1366" i="18"/>
  <c r="N1366" i="18"/>
  <c r="C1367" i="18"/>
  <c r="C1368" i="18"/>
  <c r="C1369" i="18"/>
  <c r="C1370" i="18"/>
  <c r="C1371" i="18"/>
  <c r="N1371" i="18"/>
  <c r="C1372" i="18"/>
  <c r="C1373" i="18"/>
  <c r="C1374" i="18"/>
  <c r="C1375" i="18"/>
  <c r="N1375" i="18"/>
  <c r="C1376" i="18"/>
  <c r="C1377" i="18"/>
  <c r="N1377" i="18"/>
  <c r="C1378" i="18"/>
  <c r="C1379" i="18"/>
  <c r="C1380" i="18"/>
  <c r="C1381" i="18"/>
  <c r="C1382" i="18"/>
  <c r="N1382" i="18"/>
  <c r="C1383" i="18"/>
  <c r="C1384" i="18"/>
  <c r="C1385" i="18"/>
  <c r="C1386" i="18"/>
  <c r="C1387" i="18"/>
  <c r="N1387" i="18"/>
  <c r="C1388" i="18"/>
  <c r="C1389" i="18"/>
  <c r="C1390" i="18"/>
  <c r="C1391" i="18"/>
  <c r="C1392" i="18"/>
  <c r="C1393" i="18"/>
  <c r="N1393" i="18"/>
  <c r="C1394" i="18"/>
  <c r="C1395" i="18"/>
  <c r="N1395" i="18"/>
  <c r="C1396" i="18"/>
  <c r="C1397" i="18"/>
  <c r="C1398" i="18"/>
  <c r="N1398" i="18"/>
  <c r="C1399" i="18"/>
  <c r="C1400" i="18"/>
  <c r="C1401" i="18"/>
  <c r="C1402" i="18"/>
  <c r="C1403" i="18"/>
  <c r="N1403" i="18"/>
  <c r="C1404" i="18"/>
  <c r="C1405" i="18"/>
  <c r="C1406" i="18"/>
  <c r="C1407" i="18"/>
  <c r="N1407" i="18"/>
  <c r="C1408" i="18"/>
  <c r="C1409" i="18"/>
  <c r="N1409" i="18"/>
  <c r="C1410" i="18"/>
  <c r="C1411" i="18"/>
  <c r="C1412" i="18"/>
  <c r="C1413" i="18"/>
  <c r="C1414" i="18"/>
  <c r="C1415" i="18"/>
  <c r="C1416" i="18"/>
  <c r="C1417" i="18"/>
  <c r="C1418" i="18"/>
  <c r="C1419" i="18"/>
  <c r="N1419" i="18"/>
  <c r="C1420" i="18"/>
  <c r="C1421" i="18"/>
  <c r="C1422" i="18"/>
  <c r="C1423" i="18"/>
  <c r="C1424" i="18"/>
  <c r="C1425" i="18"/>
  <c r="N1425" i="18"/>
  <c r="C1426" i="18"/>
  <c r="C1427" i="18"/>
  <c r="N1427" i="18"/>
  <c r="C1428" i="18"/>
  <c r="C1429" i="18"/>
  <c r="C1430" i="18"/>
  <c r="N1430" i="18"/>
  <c r="C1431" i="18"/>
  <c r="C1432" i="18"/>
  <c r="C1433" i="18"/>
  <c r="C1434" i="18"/>
  <c r="C1435" i="18"/>
  <c r="N1435" i="18"/>
  <c r="C1436" i="18"/>
  <c r="C1437" i="18"/>
  <c r="C1438" i="18"/>
  <c r="C1439" i="18"/>
  <c r="N1439" i="18"/>
  <c r="C1440" i="18"/>
  <c r="C1441" i="18"/>
  <c r="N1441" i="18"/>
  <c r="C1442" i="18"/>
  <c r="C1443" i="18"/>
  <c r="C1444" i="18"/>
  <c r="C1445" i="18"/>
  <c r="C1446" i="18"/>
  <c r="N1446" i="18"/>
  <c r="C1447" i="18"/>
  <c r="C1448" i="18"/>
  <c r="C1449" i="18"/>
  <c r="C1450" i="18"/>
  <c r="C1451" i="18"/>
  <c r="N1451" i="18"/>
  <c r="C1452" i="18"/>
  <c r="C1453" i="18"/>
  <c r="C1454" i="18"/>
  <c r="C1455" i="18"/>
  <c r="C1456" i="18"/>
  <c r="C1457" i="18"/>
  <c r="N1457" i="18"/>
  <c r="C1458" i="18"/>
  <c r="C1459" i="18"/>
  <c r="N1459" i="18"/>
  <c r="C1460" i="18"/>
  <c r="C1461" i="18"/>
  <c r="C1462" i="18"/>
  <c r="N1462" i="18"/>
  <c r="C1463" i="18"/>
  <c r="C1464" i="18"/>
  <c r="C1465" i="18"/>
  <c r="C1466" i="18"/>
  <c r="C1467" i="18"/>
  <c r="N1467" i="18"/>
  <c r="C1468" i="18"/>
  <c r="C1469" i="18"/>
  <c r="C1470" i="18"/>
  <c r="C1471" i="18"/>
  <c r="N1471" i="18"/>
  <c r="C1472" i="18"/>
  <c r="C1473" i="18"/>
  <c r="N1473" i="18"/>
  <c r="C1474" i="18"/>
  <c r="C1475" i="18"/>
  <c r="C1476" i="18"/>
  <c r="C1477" i="18"/>
  <c r="C1478" i="18"/>
  <c r="C1479" i="18"/>
  <c r="C1480" i="18"/>
  <c r="C1481" i="18"/>
  <c r="C1482" i="18"/>
  <c r="C1483" i="18"/>
  <c r="N1483" i="18"/>
  <c r="C1484" i="18"/>
  <c r="C1485" i="18"/>
  <c r="C1486" i="18"/>
  <c r="C1487" i="18"/>
  <c r="C1488" i="18"/>
  <c r="C1489" i="18"/>
  <c r="N1489" i="18"/>
  <c r="C1490" i="18"/>
  <c r="C1491" i="18"/>
  <c r="N1491" i="18"/>
  <c r="C1492" i="18"/>
  <c r="C1493" i="18"/>
  <c r="C1494" i="18"/>
  <c r="N1494" i="18"/>
  <c r="C1495" i="18"/>
  <c r="C1496" i="18"/>
  <c r="C1497" i="18"/>
  <c r="C1498" i="18"/>
  <c r="C1499" i="18"/>
  <c r="N1499" i="18"/>
  <c r="C1500" i="18"/>
  <c r="C1501" i="18"/>
  <c r="C1502" i="18"/>
  <c r="C1503" i="18"/>
  <c r="N1503" i="18"/>
  <c r="C1504" i="18"/>
  <c r="C1505" i="18"/>
  <c r="N1505" i="18"/>
  <c r="C1506" i="18"/>
  <c r="C1507" i="18"/>
  <c r="C1508" i="18"/>
  <c r="C1509" i="18"/>
  <c r="C1510" i="18"/>
  <c r="N1510" i="18"/>
  <c r="C1511" i="18"/>
  <c r="C1512" i="18"/>
  <c r="C1513" i="18"/>
  <c r="C1514" i="18"/>
  <c r="C1515" i="18"/>
  <c r="N1515" i="18"/>
  <c r="C1516" i="18"/>
  <c r="C1517" i="18"/>
  <c r="C1518" i="18"/>
  <c r="C1519" i="18"/>
  <c r="C1520" i="18"/>
  <c r="C1521" i="18"/>
  <c r="N1521" i="18"/>
  <c r="C1522" i="18"/>
  <c r="C1523" i="18"/>
  <c r="N1523" i="18"/>
  <c r="C1524" i="18"/>
  <c r="C1525" i="18"/>
  <c r="C1526" i="18"/>
  <c r="N1526" i="18"/>
  <c r="C1527" i="18"/>
  <c r="C1528" i="18"/>
  <c r="C1529" i="18"/>
  <c r="C1530" i="18"/>
  <c r="C1531" i="18"/>
  <c r="N1531" i="18"/>
  <c r="C1532" i="18"/>
  <c r="C1533" i="18"/>
  <c r="C1534" i="18"/>
  <c r="C1535" i="18"/>
  <c r="N1535" i="18"/>
  <c r="C1536" i="18"/>
  <c r="C1537" i="18"/>
  <c r="N1537" i="18"/>
  <c r="C1538" i="18"/>
  <c r="C1539" i="18"/>
  <c r="C1540" i="18"/>
  <c r="C1541" i="18"/>
  <c r="C1542" i="18"/>
  <c r="C1543" i="18"/>
  <c r="C1544" i="18"/>
  <c r="C1545" i="18"/>
  <c r="C1546" i="18"/>
  <c r="C1547" i="18"/>
  <c r="N1547" i="18"/>
  <c r="C1548" i="18"/>
  <c r="C1549" i="18"/>
  <c r="C1550" i="18"/>
  <c r="C1551" i="18"/>
  <c r="C1552" i="18"/>
  <c r="C1553" i="18"/>
  <c r="N1553" i="18"/>
  <c r="C1554" i="18"/>
  <c r="C1555" i="18"/>
  <c r="N1555" i="18"/>
  <c r="C1556" i="18"/>
  <c r="C1557" i="18"/>
  <c r="C1558" i="18"/>
  <c r="N1558" i="18"/>
  <c r="C1559" i="18"/>
  <c r="C1560" i="18"/>
  <c r="C1561" i="18"/>
  <c r="C1562" i="18"/>
  <c r="C1563" i="18"/>
  <c r="N1563" i="18"/>
  <c r="C1564" i="18"/>
  <c r="C1565" i="18"/>
  <c r="C1566" i="18"/>
  <c r="C1567" i="18"/>
  <c r="N1567" i="18"/>
  <c r="C1568" i="18"/>
  <c r="C1569" i="18"/>
  <c r="N1569" i="18"/>
  <c r="C1570" i="18"/>
  <c r="C1571" i="18"/>
  <c r="C1572" i="18"/>
  <c r="C1573" i="18"/>
  <c r="C1574" i="18"/>
  <c r="N1574" i="18"/>
  <c r="C1575" i="18"/>
  <c r="C1576" i="18"/>
  <c r="C1577" i="18"/>
  <c r="C1578" i="18"/>
  <c r="C1579" i="18"/>
  <c r="N1579" i="18"/>
  <c r="C1580" i="18"/>
  <c r="C1581" i="18"/>
  <c r="C1582" i="18"/>
  <c r="C1583" i="18"/>
  <c r="C1584" i="18"/>
  <c r="C1585" i="18"/>
  <c r="N1585" i="18"/>
  <c r="C1586" i="18"/>
  <c r="C1587" i="18"/>
  <c r="N1587" i="18"/>
  <c r="C1588" i="18"/>
  <c r="C1589" i="18"/>
  <c r="C1590" i="18"/>
  <c r="N1590" i="18"/>
  <c r="C1591" i="18"/>
  <c r="C1592" i="18"/>
  <c r="C1593" i="18"/>
  <c r="C1594" i="18"/>
  <c r="C1595" i="18"/>
  <c r="N1595" i="18"/>
  <c r="C1596" i="18"/>
  <c r="C1597" i="18"/>
  <c r="C1598" i="18"/>
  <c r="C1599" i="18"/>
  <c r="N1599" i="18"/>
  <c r="C1600" i="18"/>
  <c r="C1601" i="18"/>
  <c r="N1601" i="18"/>
  <c r="C1602" i="18"/>
  <c r="C1603" i="18"/>
  <c r="C1604" i="18"/>
  <c r="C1605" i="18"/>
  <c r="C1606" i="18"/>
  <c r="C1607" i="18"/>
  <c r="C1608" i="18"/>
  <c r="C1609" i="18"/>
  <c r="C1610" i="18"/>
  <c r="C1611" i="18"/>
  <c r="N1611" i="18"/>
  <c r="C1612" i="18"/>
  <c r="C1613" i="18"/>
  <c r="C1614" i="18"/>
  <c r="C1615" i="18"/>
  <c r="C1616" i="18"/>
  <c r="C1617" i="18"/>
  <c r="N1617" i="18"/>
  <c r="C1618" i="18"/>
  <c r="C1619" i="18"/>
  <c r="N1619" i="18"/>
  <c r="C1620" i="18"/>
  <c r="C1621" i="18"/>
  <c r="C1622" i="18"/>
  <c r="N1622" i="18"/>
  <c r="C1623" i="18"/>
  <c r="C1624" i="18"/>
  <c r="C1625" i="18"/>
  <c r="C1626" i="18"/>
  <c r="C1627" i="18"/>
  <c r="N1627" i="18"/>
  <c r="C1628" i="18"/>
  <c r="C1629" i="18"/>
  <c r="C1630" i="18"/>
  <c r="C1631" i="18"/>
  <c r="N1631" i="18"/>
  <c r="C1632" i="18"/>
  <c r="C1633" i="18"/>
  <c r="N1633" i="18"/>
  <c r="C1634" i="18"/>
  <c r="C1635" i="18"/>
  <c r="C1636" i="18"/>
  <c r="C1637" i="18"/>
  <c r="C1638" i="18"/>
  <c r="N1638" i="18"/>
  <c r="C1639" i="18"/>
  <c r="C1640" i="18"/>
  <c r="C1641" i="18"/>
  <c r="C1642" i="18"/>
  <c r="C1643" i="18"/>
  <c r="N1643" i="18"/>
  <c r="C1644" i="18"/>
  <c r="C1645" i="18"/>
  <c r="C1646" i="18"/>
  <c r="C1647" i="18"/>
  <c r="C1648" i="18"/>
  <c r="C1649" i="18"/>
  <c r="N1649" i="18"/>
  <c r="C1650" i="18"/>
  <c r="C1651" i="18"/>
  <c r="N1651" i="18"/>
  <c r="C1652" i="18"/>
  <c r="C1653" i="18"/>
  <c r="C1654" i="18"/>
  <c r="N1654" i="18"/>
  <c r="C1655" i="18"/>
  <c r="C1656" i="18"/>
  <c r="C1657" i="18"/>
  <c r="C1658" i="18"/>
  <c r="C1659" i="18"/>
  <c r="N1659" i="18"/>
  <c r="C1660" i="18"/>
  <c r="C1661" i="18"/>
  <c r="C1662" i="18"/>
  <c r="C1663" i="18"/>
  <c r="N1663" i="18"/>
  <c r="C1664" i="18"/>
  <c r="C1665" i="18"/>
  <c r="N1665" i="18"/>
  <c r="C1666" i="18"/>
  <c r="C1667" i="18"/>
  <c r="C1668" i="18"/>
  <c r="C1669" i="18"/>
  <c r="C1670" i="18"/>
  <c r="C1671" i="18"/>
  <c r="C1672" i="18"/>
  <c r="C1673" i="18"/>
  <c r="C1674" i="18"/>
  <c r="C1675" i="18"/>
  <c r="N1675" i="18"/>
  <c r="C1676" i="18"/>
  <c r="C1677" i="18"/>
  <c r="C1678" i="18"/>
  <c r="C1679" i="18"/>
  <c r="C1680" i="18"/>
  <c r="C1681" i="18"/>
  <c r="N1681" i="18"/>
  <c r="C1682" i="18"/>
  <c r="C1683" i="18"/>
  <c r="N1683" i="18"/>
  <c r="C1684" i="18"/>
  <c r="C1685" i="18"/>
  <c r="C1686" i="18"/>
  <c r="N1686" i="18"/>
  <c r="C1687" i="18"/>
  <c r="C1688" i="18"/>
  <c r="C1689" i="18"/>
  <c r="C1690" i="18"/>
  <c r="C1691" i="18"/>
  <c r="N1691" i="18"/>
  <c r="C1692" i="18"/>
  <c r="C1693" i="18"/>
  <c r="C1694" i="18"/>
  <c r="C1695" i="18"/>
  <c r="N1695" i="18"/>
  <c r="C1696" i="18"/>
  <c r="C1697" i="18"/>
  <c r="N1697" i="18"/>
  <c r="C1698" i="18"/>
  <c r="C1699" i="18"/>
  <c r="C1700" i="18"/>
  <c r="C1701" i="18"/>
  <c r="C1702" i="18"/>
  <c r="N1702" i="18"/>
  <c r="C1703" i="18"/>
  <c r="C1704" i="18"/>
  <c r="C1705" i="18"/>
  <c r="C1706" i="18"/>
  <c r="C1707" i="18"/>
  <c r="N1707" i="18"/>
  <c r="C1708" i="18"/>
  <c r="C1709" i="18"/>
  <c r="C1710" i="18"/>
  <c r="C1711" i="18"/>
  <c r="C1712" i="18"/>
  <c r="C1713" i="18"/>
  <c r="N1713" i="18"/>
  <c r="C1714" i="18"/>
  <c r="C1715" i="18"/>
  <c r="N1715" i="18"/>
  <c r="C1716" i="18"/>
  <c r="C1717" i="18"/>
  <c r="C1718" i="18"/>
  <c r="N1718" i="18"/>
  <c r="C1719" i="18"/>
  <c r="C1720" i="18"/>
  <c r="C1721" i="18"/>
  <c r="C1722" i="18"/>
  <c r="C1723" i="18"/>
  <c r="N1723" i="18"/>
  <c r="C1724" i="18"/>
  <c r="C1725" i="18"/>
  <c r="C1726" i="18"/>
  <c r="C1727" i="18"/>
  <c r="N1727" i="18"/>
  <c r="C1728" i="18"/>
  <c r="C1729" i="18"/>
  <c r="N1729" i="18"/>
  <c r="C1730" i="18"/>
  <c r="C1731" i="18"/>
  <c r="C1732" i="18"/>
  <c r="C1733" i="18"/>
  <c r="C1734" i="18"/>
  <c r="C1735" i="18"/>
  <c r="C1736" i="18"/>
  <c r="C1737" i="18"/>
  <c r="C1738" i="18"/>
  <c r="C1739" i="18"/>
  <c r="N1739" i="18"/>
  <c r="C1740" i="18"/>
  <c r="C1741" i="18"/>
  <c r="C1742" i="18"/>
  <c r="C1743" i="18"/>
  <c r="C1744" i="18"/>
  <c r="C1745" i="18"/>
  <c r="N1745" i="18"/>
  <c r="C1746" i="18"/>
  <c r="C1747" i="18"/>
  <c r="N1747" i="18"/>
  <c r="C1748" i="18"/>
  <c r="C1749" i="18"/>
  <c r="C1750" i="18"/>
  <c r="N1750" i="18"/>
  <c r="C1751" i="18"/>
  <c r="C1752" i="18"/>
  <c r="C1753" i="18"/>
  <c r="C1754" i="18"/>
  <c r="C1755" i="18"/>
  <c r="N1755" i="18"/>
  <c r="C1756" i="18"/>
  <c r="C1757" i="18"/>
  <c r="C1758" i="18"/>
  <c r="C1759" i="18"/>
  <c r="N1759" i="18"/>
  <c r="C1760" i="18"/>
  <c r="C1761" i="18"/>
  <c r="N1761" i="18"/>
  <c r="C1762" i="18"/>
  <c r="C1763" i="18"/>
  <c r="C1764" i="18"/>
  <c r="C1765" i="18"/>
  <c r="C1766" i="18"/>
  <c r="N1766" i="18"/>
  <c r="C1767" i="18"/>
  <c r="C1768" i="18"/>
  <c r="C1769" i="18"/>
  <c r="C1770" i="18"/>
  <c r="C1771" i="18"/>
  <c r="N1771" i="18"/>
  <c r="C1772" i="18"/>
  <c r="C1773" i="18"/>
  <c r="C1774" i="18"/>
  <c r="C1775" i="18"/>
  <c r="N1775" i="18"/>
  <c r="C1776" i="18"/>
  <c r="C1777" i="18"/>
  <c r="C1778" i="18"/>
  <c r="C1779" i="18"/>
  <c r="N1779" i="18"/>
  <c r="C1780" i="18"/>
  <c r="C1781" i="18"/>
  <c r="C1782" i="18"/>
  <c r="C1783" i="18"/>
  <c r="N1783" i="18"/>
  <c r="C1784" i="18"/>
  <c r="C1785" i="18"/>
  <c r="C1786" i="18"/>
  <c r="C1787" i="18"/>
  <c r="N1787" i="18"/>
  <c r="C1788" i="18"/>
  <c r="C1789" i="18"/>
  <c r="C1790" i="18"/>
  <c r="C1791" i="18"/>
  <c r="N1791" i="18"/>
  <c r="C1792" i="18"/>
  <c r="C1793" i="18"/>
  <c r="C1794" i="18"/>
  <c r="C1795" i="18"/>
  <c r="N1795" i="18"/>
  <c r="C1796" i="18"/>
  <c r="C1797" i="18"/>
  <c r="C1798" i="18"/>
  <c r="C1799" i="18"/>
  <c r="N1799" i="18"/>
  <c r="C1800" i="18"/>
  <c r="C1801" i="18"/>
  <c r="C1802" i="18"/>
  <c r="C1803" i="18"/>
  <c r="N1803" i="18"/>
  <c r="C1804" i="18"/>
  <c r="C1805" i="18"/>
  <c r="C1806" i="18"/>
  <c r="C1807" i="18"/>
  <c r="N1807" i="18"/>
  <c r="C1808" i="18"/>
  <c r="C1809" i="18"/>
  <c r="C1810" i="18"/>
  <c r="C1811" i="18"/>
  <c r="N1811" i="18"/>
  <c r="C1812" i="18"/>
  <c r="C1813" i="18"/>
  <c r="C1814" i="18"/>
  <c r="C1815" i="18"/>
  <c r="N1815" i="18"/>
  <c r="C1816" i="18"/>
  <c r="C1817" i="18"/>
  <c r="C1818" i="18"/>
  <c r="C1819" i="18"/>
  <c r="N1819" i="18"/>
  <c r="C1820" i="18"/>
  <c r="C1821" i="18"/>
  <c r="C1822" i="18"/>
  <c r="C1823" i="18"/>
  <c r="N1823" i="18"/>
  <c r="C1824" i="18"/>
  <c r="C1825" i="18"/>
  <c r="C1826" i="18"/>
  <c r="C1827" i="18"/>
  <c r="N1827" i="18"/>
  <c r="C1828" i="18"/>
  <c r="C1829" i="18"/>
  <c r="C1830" i="18"/>
  <c r="C1831" i="18"/>
  <c r="N1831" i="18"/>
  <c r="C1832" i="18"/>
  <c r="C1833" i="18"/>
  <c r="C1834" i="18"/>
  <c r="C1835" i="18"/>
  <c r="N1835" i="18"/>
  <c r="C1836" i="18"/>
  <c r="C1837" i="18"/>
  <c r="C1838" i="18"/>
  <c r="C1839" i="18"/>
  <c r="N1839" i="18"/>
  <c r="C1840" i="18"/>
  <c r="C1841" i="18"/>
  <c r="C1842" i="18"/>
  <c r="C1843" i="18"/>
  <c r="N1843" i="18"/>
  <c r="C1844" i="18"/>
  <c r="C1845" i="18"/>
  <c r="C1846" i="18"/>
  <c r="C1847" i="18"/>
  <c r="N1847" i="18"/>
  <c r="C1848" i="18"/>
  <c r="C1849" i="18"/>
  <c r="C1850" i="18"/>
  <c r="C1851" i="18"/>
  <c r="N1851" i="18"/>
  <c r="C1852" i="18"/>
  <c r="C1853" i="18"/>
  <c r="C1854" i="18"/>
  <c r="C1855" i="18"/>
  <c r="N1855" i="18"/>
  <c r="C1856" i="18"/>
  <c r="C1857" i="18"/>
  <c r="C1858" i="18"/>
  <c r="C1859" i="18"/>
  <c r="N1859" i="18"/>
  <c r="C1860" i="18"/>
  <c r="C1861" i="18"/>
  <c r="C1862" i="18"/>
  <c r="C1863" i="18"/>
  <c r="N1863" i="18"/>
  <c r="C1864" i="18"/>
  <c r="C1865" i="18"/>
  <c r="C1866" i="18"/>
  <c r="C1867" i="18"/>
  <c r="N1867" i="18"/>
  <c r="C1868" i="18"/>
  <c r="C1869" i="18"/>
  <c r="C1870" i="18"/>
  <c r="C1871" i="18"/>
  <c r="N1871" i="18"/>
  <c r="C1872" i="18"/>
  <c r="C1873" i="18"/>
  <c r="C1874" i="18"/>
  <c r="C1875" i="18"/>
  <c r="N1875" i="18"/>
  <c r="C1876" i="18"/>
  <c r="C1877" i="18"/>
  <c r="C1878" i="18"/>
  <c r="C1879" i="18"/>
  <c r="N1879" i="18"/>
  <c r="C1880" i="18"/>
  <c r="C1881" i="18"/>
  <c r="C1882" i="18"/>
  <c r="C1883" i="18"/>
  <c r="N1883" i="18"/>
  <c r="C1884" i="18"/>
  <c r="C1885" i="18"/>
  <c r="C1886" i="18"/>
  <c r="C1887" i="18"/>
  <c r="N1887" i="18"/>
  <c r="C1888" i="18"/>
  <c r="C1889" i="18"/>
  <c r="C1890" i="18"/>
  <c r="C1891" i="18"/>
  <c r="N1891" i="18"/>
  <c r="C1892" i="18"/>
  <c r="C1893" i="18"/>
  <c r="C1894" i="18"/>
  <c r="C1895" i="18"/>
  <c r="N1895" i="18"/>
  <c r="C1896" i="18"/>
  <c r="C1897" i="18"/>
  <c r="C1898" i="18"/>
  <c r="C1899" i="18"/>
  <c r="N1899" i="18"/>
  <c r="C1900" i="18"/>
  <c r="C1901" i="18"/>
  <c r="C1902" i="18"/>
  <c r="C1903" i="18"/>
  <c r="N1903" i="18"/>
  <c r="C1904" i="18"/>
  <c r="C1905" i="18"/>
  <c r="C1906" i="18"/>
  <c r="C1907" i="18"/>
  <c r="N1907" i="18"/>
  <c r="C1908" i="18"/>
  <c r="C1909" i="18"/>
  <c r="C1910" i="18"/>
  <c r="C1911" i="18"/>
  <c r="N1911" i="18"/>
  <c r="C1912" i="18"/>
  <c r="C1913" i="18"/>
  <c r="C1914" i="18"/>
  <c r="C1915" i="18"/>
  <c r="N1915" i="18"/>
  <c r="C1916" i="18"/>
  <c r="C1917" i="18"/>
  <c r="C1918" i="18"/>
  <c r="C1919" i="18"/>
  <c r="N1919" i="18"/>
  <c r="C1920" i="18"/>
  <c r="C1921" i="18"/>
  <c r="C1922" i="18"/>
  <c r="C1923" i="18"/>
  <c r="N1923" i="18"/>
  <c r="C1924" i="18"/>
  <c r="C1925" i="18"/>
  <c r="C1926" i="18"/>
  <c r="C1927" i="18"/>
  <c r="N1927" i="18"/>
  <c r="C1928" i="18"/>
  <c r="C1929" i="18"/>
  <c r="C1930" i="18"/>
  <c r="C1931" i="18"/>
  <c r="N1931" i="18"/>
  <c r="C1932" i="18"/>
  <c r="C1933" i="18"/>
  <c r="C1934" i="18"/>
  <c r="C1935" i="18"/>
  <c r="N1935" i="18"/>
  <c r="C1936" i="18"/>
  <c r="C1937" i="18"/>
  <c r="C1938" i="18"/>
  <c r="C1939" i="18"/>
  <c r="N1939" i="18"/>
  <c r="C1940" i="18"/>
  <c r="C1941" i="18"/>
  <c r="C1942" i="18"/>
  <c r="C1943" i="18"/>
  <c r="N1943" i="18"/>
  <c r="C1944" i="18"/>
  <c r="C1945" i="18"/>
  <c r="C1946" i="18"/>
  <c r="C1947" i="18"/>
  <c r="N1947" i="18"/>
  <c r="C1948" i="18"/>
  <c r="C1949" i="18"/>
  <c r="C1950" i="18"/>
  <c r="C1951" i="18"/>
  <c r="N1951" i="18"/>
  <c r="C1952" i="18"/>
  <c r="C1953" i="18"/>
  <c r="C1954" i="18"/>
  <c r="C1955" i="18"/>
  <c r="N1955" i="18"/>
  <c r="C1956" i="18"/>
  <c r="C1957" i="18"/>
  <c r="C1958" i="18"/>
  <c r="C1959" i="18"/>
  <c r="N1959" i="18"/>
  <c r="C1960" i="18"/>
  <c r="C1961" i="18"/>
  <c r="C1962" i="18"/>
  <c r="C1963" i="18"/>
  <c r="N1963" i="18"/>
  <c r="C1964" i="18"/>
  <c r="C1965" i="18"/>
  <c r="C1966" i="18"/>
  <c r="C1967" i="18"/>
  <c r="N1967" i="18"/>
  <c r="C1968" i="18"/>
  <c r="C1969" i="18"/>
  <c r="C1970" i="18"/>
  <c r="C1971" i="18"/>
  <c r="N1971" i="18"/>
  <c r="C1972" i="18"/>
  <c r="C1973" i="18"/>
  <c r="C1974" i="18"/>
  <c r="C1975" i="18"/>
  <c r="N1975" i="18"/>
  <c r="C1976" i="18"/>
  <c r="C1977" i="18"/>
  <c r="C1978" i="18"/>
  <c r="C1979" i="18"/>
  <c r="N1979" i="18"/>
  <c r="C1980" i="18"/>
  <c r="C1981" i="18"/>
  <c r="C1982" i="18"/>
  <c r="C1983" i="18"/>
  <c r="N1983" i="18"/>
  <c r="C1984" i="18"/>
  <c r="C1985" i="18"/>
  <c r="C1986" i="18"/>
  <c r="C1987" i="18"/>
  <c r="N1987" i="18"/>
  <c r="C1988" i="18"/>
  <c r="C1989" i="18"/>
  <c r="C1990" i="18"/>
  <c r="C1991" i="18"/>
  <c r="N1991" i="18"/>
  <c r="C1992" i="18"/>
  <c r="C1993" i="18"/>
  <c r="C1994" i="18"/>
  <c r="C1995" i="18"/>
  <c r="N1995" i="18"/>
  <c r="C1996" i="18"/>
  <c r="C1997" i="18"/>
  <c r="C1998" i="18"/>
  <c r="C1999" i="18"/>
  <c r="N1999" i="18"/>
  <c r="C2000" i="18"/>
  <c r="C2001" i="18"/>
  <c r="C2002" i="18"/>
  <c r="C2003" i="18"/>
  <c r="N2003" i="18"/>
  <c r="C2004" i="18"/>
  <c r="C2005" i="18"/>
  <c r="C2006" i="18"/>
  <c r="C2007" i="18"/>
  <c r="N2007" i="18"/>
  <c r="C2008" i="18"/>
  <c r="C2009" i="18"/>
  <c r="C2010" i="18"/>
  <c r="C2011" i="18"/>
  <c r="N2011" i="18"/>
  <c r="C2012" i="18"/>
  <c r="C2013" i="18"/>
  <c r="C2014" i="18"/>
  <c r="C2015" i="18"/>
  <c r="N2015" i="18"/>
  <c r="C2016" i="18"/>
  <c r="C2017" i="18"/>
  <c r="C2018" i="18"/>
  <c r="C2019" i="18"/>
  <c r="N2019" i="18"/>
  <c r="C2020" i="18"/>
  <c r="C2021" i="18"/>
  <c r="C2022" i="18"/>
  <c r="C2023" i="18"/>
  <c r="N2023" i="18"/>
  <c r="C2024" i="18"/>
  <c r="C2025" i="18"/>
  <c r="C2026" i="18"/>
  <c r="C2027" i="18"/>
  <c r="N2027" i="18"/>
  <c r="C2028" i="18"/>
  <c r="C2029" i="18"/>
  <c r="C2030" i="18"/>
  <c r="C2031" i="18"/>
  <c r="N2031" i="18"/>
  <c r="C2032" i="18"/>
  <c r="C2033" i="18"/>
  <c r="C2034" i="18"/>
  <c r="C2035" i="18"/>
  <c r="N2035" i="18"/>
  <c r="C2036" i="18"/>
  <c r="C2037" i="18"/>
  <c r="C2038" i="18"/>
  <c r="C2039" i="18"/>
  <c r="N2039" i="18"/>
  <c r="C2040" i="18"/>
  <c r="C2041" i="18"/>
  <c r="C2042" i="18"/>
  <c r="C2043" i="18"/>
  <c r="N2043" i="18"/>
  <c r="C2044" i="18"/>
  <c r="C2045" i="18"/>
  <c r="C2046" i="18"/>
  <c r="C2047" i="18"/>
  <c r="N2047" i="18"/>
  <c r="C2048" i="18"/>
  <c r="C2049" i="18"/>
  <c r="C2050" i="18"/>
  <c r="C2051" i="18"/>
  <c r="N2051" i="18"/>
  <c r="C2052" i="18"/>
  <c r="C2053" i="18"/>
  <c r="N2053" i="18"/>
  <c r="C2054" i="18"/>
  <c r="C2055" i="18"/>
  <c r="N2055" i="18"/>
  <c r="C2056" i="18"/>
  <c r="C2057" i="18"/>
  <c r="C2058" i="18"/>
  <c r="C2059" i="18"/>
  <c r="N2059" i="18"/>
  <c r="C2060" i="18"/>
  <c r="C2061" i="18"/>
  <c r="O2061" i="18"/>
  <c r="C2062" i="18"/>
  <c r="C2063" i="18"/>
  <c r="N2063" i="18"/>
  <c r="C2064" i="18"/>
  <c r="C2065" i="18"/>
  <c r="N2065" i="18"/>
  <c r="C2066" i="18"/>
  <c r="C2067" i="18"/>
  <c r="N2067" i="18"/>
  <c r="C2068" i="18"/>
  <c r="C2069" i="18"/>
  <c r="C2070" i="18"/>
  <c r="C2071" i="18"/>
  <c r="N2071" i="18"/>
  <c r="C2072" i="18"/>
  <c r="C2073" i="18"/>
  <c r="N2073" i="18"/>
  <c r="C2074" i="18"/>
  <c r="C2075" i="18"/>
  <c r="N2075" i="18"/>
  <c r="C2076" i="18"/>
  <c r="C2077" i="18"/>
  <c r="C2078" i="18"/>
  <c r="C2079" i="18"/>
  <c r="N2079" i="18"/>
  <c r="C2080" i="18"/>
  <c r="C2081" i="18"/>
  <c r="N2081" i="18"/>
  <c r="C2082" i="18"/>
  <c r="C2083" i="18"/>
  <c r="N2083" i="18"/>
  <c r="C2084" i="18"/>
  <c r="C2085" i="18"/>
  <c r="O2085" i="18"/>
  <c r="C2086" i="18"/>
  <c r="C2087" i="18"/>
  <c r="N2087" i="18"/>
  <c r="C2088" i="18"/>
  <c r="C2089" i="18"/>
  <c r="N2089" i="18"/>
  <c r="C2090" i="18"/>
  <c r="C2091" i="18"/>
  <c r="N2091" i="18"/>
  <c r="C2092" i="18"/>
  <c r="C2093" i="18"/>
  <c r="O2093" i="18"/>
  <c r="C2094" i="18"/>
  <c r="C2095" i="18"/>
  <c r="N2095" i="18"/>
  <c r="C2096" i="18"/>
  <c r="C2097" i="18"/>
  <c r="N2097" i="18"/>
  <c r="C2098" i="18"/>
  <c r="C2099" i="18"/>
  <c r="N2099" i="18"/>
  <c r="C2100" i="18"/>
  <c r="C2101" i="18"/>
  <c r="C2102" i="18"/>
  <c r="C2103" i="18"/>
  <c r="N2103" i="18"/>
  <c r="C2104" i="18"/>
  <c r="C2105" i="18"/>
  <c r="N2105" i="18"/>
  <c r="C2106" i="18"/>
  <c r="C2107" i="18"/>
  <c r="N2107" i="18"/>
  <c r="C2108" i="18"/>
  <c r="C2109" i="18"/>
  <c r="C2110" i="18"/>
  <c r="C2111" i="18"/>
  <c r="N2111" i="18"/>
  <c r="C2112" i="18"/>
  <c r="C2113" i="18"/>
  <c r="C2114" i="18"/>
  <c r="C2115" i="18"/>
  <c r="N2115" i="18"/>
  <c r="C2116" i="18"/>
  <c r="C2117" i="18"/>
  <c r="N2117" i="18"/>
  <c r="C2118" i="18"/>
  <c r="C2119" i="18"/>
  <c r="N2119" i="18"/>
  <c r="C2120" i="18"/>
  <c r="C2121" i="18"/>
  <c r="C2122" i="18"/>
  <c r="C2123" i="18"/>
  <c r="N2123" i="18"/>
  <c r="C2124" i="18"/>
  <c r="C2125" i="18"/>
  <c r="N2125" i="18"/>
  <c r="C2126" i="18"/>
  <c r="C2127" i="18"/>
  <c r="N2127" i="18"/>
  <c r="C2128" i="18"/>
  <c r="C2129" i="18"/>
  <c r="C2130" i="18"/>
  <c r="C2131" i="18"/>
  <c r="N2131" i="18"/>
  <c r="C2132" i="18"/>
  <c r="C2133" i="18"/>
  <c r="C2134" i="18"/>
  <c r="C2135" i="18"/>
  <c r="N2135" i="18"/>
  <c r="C2136" i="18"/>
  <c r="C2137" i="18"/>
  <c r="C2138" i="18"/>
  <c r="C2139" i="18"/>
  <c r="N2139" i="18"/>
  <c r="C2140" i="18"/>
  <c r="C2141" i="18"/>
  <c r="C2142" i="18"/>
  <c r="C2143" i="18"/>
  <c r="N2143" i="18"/>
  <c r="C2144" i="18"/>
  <c r="C2145" i="18"/>
  <c r="N2145" i="18"/>
  <c r="C2146" i="18"/>
  <c r="C2147" i="18"/>
  <c r="N2147" i="18"/>
  <c r="C2148" i="18"/>
  <c r="C2149" i="18"/>
  <c r="O2149" i="18"/>
  <c r="C2150" i="18"/>
  <c r="C2151" i="18"/>
  <c r="N2151" i="18"/>
  <c r="C2152" i="18"/>
  <c r="C2153" i="18"/>
  <c r="N2153" i="18"/>
  <c r="C2154" i="18"/>
  <c r="C2155" i="18"/>
  <c r="N2155" i="18"/>
  <c r="C2156" i="18"/>
  <c r="C2157" i="18"/>
  <c r="O2157" i="18"/>
  <c r="C2158" i="18"/>
  <c r="C2159" i="18"/>
  <c r="N2159" i="18"/>
  <c r="C2160" i="18"/>
  <c r="C2161" i="18"/>
  <c r="N2161" i="18"/>
  <c r="C2162" i="18"/>
  <c r="C2163" i="18"/>
  <c r="N2163" i="18"/>
  <c r="C2164" i="18"/>
  <c r="C2165" i="18"/>
  <c r="C2166" i="18"/>
  <c r="C2167" i="18"/>
  <c r="N2167" i="18"/>
  <c r="C2168" i="18"/>
  <c r="C2169" i="18"/>
  <c r="N2169" i="18"/>
  <c r="C2170" i="18"/>
  <c r="C2171" i="18"/>
  <c r="N2171" i="18"/>
  <c r="C2172" i="18"/>
  <c r="C2173" i="18"/>
  <c r="C2174" i="18"/>
  <c r="C2175" i="18"/>
  <c r="N2175" i="18"/>
  <c r="C2176" i="18"/>
  <c r="C2177" i="18"/>
  <c r="C2178" i="18"/>
  <c r="C2179" i="18"/>
  <c r="N2179" i="18"/>
  <c r="C2180" i="18"/>
  <c r="C2181" i="18"/>
  <c r="N2181" i="18"/>
  <c r="C2182" i="18"/>
  <c r="C2183" i="18"/>
  <c r="N2183" i="18"/>
  <c r="C2184" i="18"/>
  <c r="C2185" i="18"/>
  <c r="N2185" i="18"/>
  <c r="C2186" i="18"/>
  <c r="C2187" i="18"/>
  <c r="N2187" i="18"/>
  <c r="C2188" i="18"/>
  <c r="C2189" i="18"/>
  <c r="O2189" i="18"/>
  <c r="C2190" i="18"/>
  <c r="C2191" i="18"/>
  <c r="N2191" i="18"/>
  <c r="C2192" i="18"/>
  <c r="C2193" i="18"/>
  <c r="N2193" i="18"/>
  <c r="C2194" i="18"/>
  <c r="C2195" i="18"/>
  <c r="N2195" i="18"/>
  <c r="C2196" i="18"/>
  <c r="C2197" i="18"/>
  <c r="C2198" i="18"/>
  <c r="C2199" i="18"/>
  <c r="N2199" i="18"/>
  <c r="C2200" i="18"/>
  <c r="C2201" i="18"/>
  <c r="C2202" i="18"/>
  <c r="C2203" i="18"/>
  <c r="N2203" i="18"/>
  <c r="C2204" i="18"/>
  <c r="C2205" i="18"/>
  <c r="C2206" i="18"/>
  <c r="C2207" i="18"/>
  <c r="N2207" i="18"/>
  <c r="C2208" i="18"/>
  <c r="C2209" i="18"/>
  <c r="N2209" i="18"/>
  <c r="C2210" i="18"/>
  <c r="C2211" i="18"/>
  <c r="N2211" i="18"/>
  <c r="C2212" i="18"/>
  <c r="C2213" i="18"/>
  <c r="O2213" i="18"/>
  <c r="C2214" i="18"/>
  <c r="C2215" i="18"/>
  <c r="N2215" i="18"/>
  <c r="C2216" i="18"/>
  <c r="C2217" i="18"/>
  <c r="N2217" i="18"/>
  <c r="C2218" i="18"/>
  <c r="C2219" i="18"/>
  <c r="N2219" i="18"/>
  <c r="C2220" i="18"/>
  <c r="C2221" i="18"/>
  <c r="O2221" i="18"/>
  <c r="C2222" i="18"/>
  <c r="C2223" i="18"/>
  <c r="N2223" i="18"/>
  <c r="C2224" i="18"/>
  <c r="C2225" i="18"/>
  <c r="N2225" i="18"/>
  <c r="C2226" i="18"/>
  <c r="C2227" i="18"/>
  <c r="N2227" i="18"/>
  <c r="C2228" i="18"/>
  <c r="C2229" i="18"/>
  <c r="C2230" i="18"/>
  <c r="C2231" i="18"/>
  <c r="N2231" i="18"/>
  <c r="C2232" i="18"/>
  <c r="C2233" i="18"/>
  <c r="N2233" i="18"/>
  <c r="C2234" i="18"/>
  <c r="C2235" i="18"/>
  <c r="N2235" i="18"/>
  <c r="C2236" i="18"/>
  <c r="C2237" i="18"/>
  <c r="C2238" i="18"/>
  <c r="C2239" i="18"/>
  <c r="N2239" i="18"/>
  <c r="C2240" i="18"/>
  <c r="C2241" i="18"/>
  <c r="C2242" i="18"/>
  <c r="C2243" i="18"/>
  <c r="N2243" i="18"/>
  <c r="C2244" i="18"/>
  <c r="C2245" i="18"/>
  <c r="N2245" i="18"/>
  <c r="C2246" i="18"/>
  <c r="C2247" i="18"/>
  <c r="N2247" i="18"/>
  <c r="C2248" i="18"/>
  <c r="C2249" i="18"/>
  <c r="N2249" i="18"/>
  <c r="C2250" i="18"/>
  <c r="C2251" i="18"/>
  <c r="N2251" i="18"/>
  <c r="C2252" i="18"/>
  <c r="C2253" i="18"/>
  <c r="O2253" i="18"/>
  <c r="C2254" i="18"/>
  <c r="C2255" i="18"/>
  <c r="N2255" i="18"/>
  <c r="C2256" i="18"/>
  <c r="C2257" i="18"/>
  <c r="N2257" i="18"/>
  <c r="C2258" i="18"/>
  <c r="C2259" i="18"/>
  <c r="N2259" i="18"/>
  <c r="C2260" i="18"/>
  <c r="C2261" i="18"/>
  <c r="C2262" i="18"/>
  <c r="C2263" i="18"/>
  <c r="N2263" i="18"/>
  <c r="C2264" i="18"/>
  <c r="C2265" i="18"/>
  <c r="C2266" i="18"/>
  <c r="C2267" i="18"/>
  <c r="N2267" i="18"/>
  <c r="C2268" i="18"/>
  <c r="C2269" i="18"/>
  <c r="C2270" i="18"/>
  <c r="C2271" i="18"/>
  <c r="N2271" i="18"/>
  <c r="C2272" i="18"/>
  <c r="C2273" i="18"/>
  <c r="N2273" i="18"/>
  <c r="C2274" i="18"/>
  <c r="C2275" i="18"/>
  <c r="N2275" i="18"/>
  <c r="C2276" i="18"/>
  <c r="C2277" i="18"/>
  <c r="O2277" i="18"/>
  <c r="C2278" i="18"/>
  <c r="C2279" i="18"/>
  <c r="N2279" i="18"/>
  <c r="C2280" i="18"/>
  <c r="C2281" i="18"/>
  <c r="N2281" i="18"/>
  <c r="C2282" i="18"/>
  <c r="C2283" i="18"/>
  <c r="N2283" i="18"/>
  <c r="C2284" i="18"/>
  <c r="C2285" i="18"/>
  <c r="O2285" i="18"/>
  <c r="C2286" i="18"/>
  <c r="C2287" i="18"/>
  <c r="N2287" i="18"/>
  <c r="C2288" i="18"/>
  <c r="C2289" i="18"/>
  <c r="N2289" i="18"/>
  <c r="C2290" i="18"/>
  <c r="C2291" i="18"/>
  <c r="N2291" i="18"/>
  <c r="C2292" i="18"/>
  <c r="C2293" i="18"/>
  <c r="C2294" i="18"/>
  <c r="C2295" i="18"/>
  <c r="N2295" i="18"/>
  <c r="C2296" i="18"/>
  <c r="C2297" i="18"/>
  <c r="N2297" i="18"/>
  <c r="C2298" i="18"/>
  <c r="C2299" i="18"/>
  <c r="N2299" i="18"/>
  <c r="C2300" i="18"/>
  <c r="C2301" i="18"/>
  <c r="C2302" i="18"/>
  <c r="C2303" i="18"/>
  <c r="N2303" i="18"/>
  <c r="C2304" i="18"/>
  <c r="C2305" i="18"/>
  <c r="C2306" i="18"/>
  <c r="C2307" i="18"/>
  <c r="N2307" i="18"/>
  <c r="C2308" i="18"/>
  <c r="C2309" i="18"/>
  <c r="N2309" i="18"/>
  <c r="C2310" i="18"/>
  <c r="C2311" i="18"/>
  <c r="N2311" i="18"/>
  <c r="C2312" i="18"/>
  <c r="C2313" i="18"/>
  <c r="N2313" i="18"/>
  <c r="C2314" i="18"/>
  <c r="C2315" i="18"/>
  <c r="N2315" i="18"/>
  <c r="C2316" i="18"/>
  <c r="C2317" i="18"/>
  <c r="O2317" i="18"/>
  <c r="C2318" i="18"/>
  <c r="C2319" i="18"/>
  <c r="N2319" i="18"/>
  <c r="C2320" i="18"/>
  <c r="C2321" i="18"/>
  <c r="N2321" i="18"/>
  <c r="C2322" i="18"/>
  <c r="C2323" i="18"/>
  <c r="N2323" i="18"/>
  <c r="C2324" i="18"/>
  <c r="C2325" i="18"/>
  <c r="C2326" i="18"/>
  <c r="C2327" i="18"/>
  <c r="N2327" i="18"/>
  <c r="C2328" i="18"/>
  <c r="C2329" i="18"/>
  <c r="N2329" i="18"/>
  <c r="C2330" i="18"/>
  <c r="C2331" i="18"/>
  <c r="N2331" i="18"/>
  <c r="C2332" i="18"/>
  <c r="C2333" i="18"/>
  <c r="C2334" i="18"/>
  <c r="C2335" i="18"/>
  <c r="N2335" i="18"/>
  <c r="C2336" i="18"/>
  <c r="C2337" i="18"/>
  <c r="C2338" i="18"/>
  <c r="C2339" i="18"/>
  <c r="N2339" i="18"/>
  <c r="C2340" i="18"/>
  <c r="C2341" i="18"/>
  <c r="N2341" i="18"/>
  <c r="C2342" i="18"/>
  <c r="C2343" i="18"/>
  <c r="N2343" i="18"/>
  <c r="C2344" i="18"/>
  <c r="C2345" i="18"/>
  <c r="C2346" i="18"/>
  <c r="C2347" i="18"/>
  <c r="N2347" i="18"/>
  <c r="C2348" i="18"/>
  <c r="C2349" i="18"/>
  <c r="N2349" i="18"/>
  <c r="C2350" i="18"/>
  <c r="C2351" i="18"/>
  <c r="N2351" i="18"/>
  <c r="C2352" i="18"/>
  <c r="C2353" i="18"/>
  <c r="C2354" i="18"/>
  <c r="C2355" i="18"/>
  <c r="N2355" i="18"/>
  <c r="C2356" i="18"/>
  <c r="C2357" i="18"/>
  <c r="C2358" i="18"/>
  <c r="O2358" i="18"/>
  <c r="C2359" i="18"/>
  <c r="N2359" i="18"/>
  <c r="C2360" i="18"/>
  <c r="C2361" i="18"/>
  <c r="N2361" i="18"/>
  <c r="C2362" i="18"/>
  <c r="C2363" i="18"/>
  <c r="N2363" i="18"/>
  <c r="C2364" i="18"/>
  <c r="C2365" i="18"/>
  <c r="C2366" i="18"/>
  <c r="C2367" i="18"/>
  <c r="N2367" i="18"/>
  <c r="C2368" i="18"/>
  <c r="C2369" i="18"/>
  <c r="N2369" i="18"/>
  <c r="C2370" i="18"/>
  <c r="C2371" i="18"/>
  <c r="N2371" i="18"/>
  <c r="C2372" i="18"/>
  <c r="C2373" i="18"/>
  <c r="O2373" i="18"/>
  <c r="C2374" i="18"/>
  <c r="O2374" i="18"/>
  <c r="C2375" i="18"/>
  <c r="N2375" i="18"/>
  <c r="C2376" i="18"/>
  <c r="C2377" i="18"/>
  <c r="N2377" i="18"/>
  <c r="C2378" i="18"/>
  <c r="C2379" i="18"/>
  <c r="N2379" i="18"/>
  <c r="C2380" i="18"/>
  <c r="C2381" i="18"/>
  <c r="O2381" i="18"/>
  <c r="C2382" i="18"/>
  <c r="C2383" i="18"/>
  <c r="N2383" i="18"/>
  <c r="C2384" i="18"/>
  <c r="C2385" i="18"/>
  <c r="N2385" i="18"/>
  <c r="C2386" i="18"/>
  <c r="C2387" i="18"/>
  <c r="N2387" i="18"/>
  <c r="C2388" i="18"/>
  <c r="C2389" i="18"/>
  <c r="C2390" i="18"/>
  <c r="C2391" i="18"/>
  <c r="N2391" i="18"/>
  <c r="C2392" i="18"/>
  <c r="C2393" i="18"/>
  <c r="N2393" i="18"/>
  <c r="C2394" i="18"/>
  <c r="C2395" i="18"/>
  <c r="N2395" i="18"/>
  <c r="C2396" i="18"/>
  <c r="C2397" i="18"/>
  <c r="C2398" i="18"/>
  <c r="O2398" i="18"/>
  <c r="C2399" i="18"/>
  <c r="N2399" i="18"/>
  <c r="C2400" i="18"/>
  <c r="C2401" i="18"/>
  <c r="C2402" i="18"/>
  <c r="C2403" i="18"/>
  <c r="N2403" i="18"/>
  <c r="C2404" i="18"/>
  <c r="C2405" i="18"/>
  <c r="N2405" i="18"/>
  <c r="C2406" i="18"/>
  <c r="C2407" i="18"/>
  <c r="N2407" i="18"/>
  <c r="C2408" i="18"/>
  <c r="C2409" i="18"/>
  <c r="N2409" i="18"/>
  <c r="C2410" i="18"/>
  <c r="C2411" i="18"/>
  <c r="N2411" i="18"/>
  <c r="C2412" i="18"/>
  <c r="C2413" i="18"/>
  <c r="O2413" i="18"/>
  <c r="C2414" i="18"/>
  <c r="C2415" i="18"/>
  <c r="N2415" i="18"/>
  <c r="C2416" i="18"/>
  <c r="C2417" i="18"/>
  <c r="N2417" i="18"/>
  <c r="C2418" i="18"/>
  <c r="C2419" i="18"/>
  <c r="N2419" i="18"/>
  <c r="C2420" i="18"/>
  <c r="C2421" i="18"/>
  <c r="C2422" i="18"/>
  <c r="O2422" i="18"/>
  <c r="C2423" i="18"/>
  <c r="N2423" i="18"/>
  <c r="C2424" i="18"/>
  <c r="C2425" i="18"/>
  <c r="C2426" i="18"/>
  <c r="C2427" i="18"/>
  <c r="N2427" i="18"/>
  <c r="C2428" i="18"/>
  <c r="C2429" i="18"/>
  <c r="C2430" i="18"/>
  <c r="C2431" i="18"/>
  <c r="N2431" i="18"/>
  <c r="C2432" i="18"/>
  <c r="C2433" i="18"/>
  <c r="N2433" i="18"/>
  <c r="C2434" i="18"/>
  <c r="C2435" i="18"/>
  <c r="N2435" i="18"/>
  <c r="C2436" i="18"/>
  <c r="C2437" i="18"/>
  <c r="O2437" i="18"/>
  <c r="C2438" i="18"/>
  <c r="C2439" i="18"/>
  <c r="N2439" i="18"/>
  <c r="C2440" i="18"/>
  <c r="C2441" i="18"/>
  <c r="C2442" i="18"/>
  <c r="C2443" i="18"/>
  <c r="N2443" i="18"/>
  <c r="C2444" i="18"/>
  <c r="C2445" i="18"/>
  <c r="N2445" i="18"/>
  <c r="C2446" i="18"/>
  <c r="C2447" i="18"/>
  <c r="N2447" i="18"/>
  <c r="C2448" i="18"/>
  <c r="C2449" i="18"/>
  <c r="C2450" i="18"/>
  <c r="C2451" i="18"/>
  <c r="N2451" i="18"/>
  <c r="C2452" i="18"/>
  <c r="C2453" i="18"/>
  <c r="C2454" i="18"/>
  <c r="C2455" i="18"/>
  <c r="N2455" i="18"/>
  <c r="C2456" i="18"/>
  <c r="C2457" i="18"/>
  <c r="N2457" i="18"/>
  <c r="C2458" i="18"/>
  <c r="C2459" i="18"/>
  <c r="N2459" i="18"/>
  <c r="C2460" i="18"/>
  <c r="C2461" i="18"/>
  <c r="AB13" i="18"/>
  <c r="AB14" i="18"/>
  <c r="AB15" i="18"/>
  <c r="AB16" i="18"/>
  <c r="AB17" i="18"/>
  <c r="AB18" i="18"/>
  <c r="AB19" i="18"/>
  <c r="AB20" i="18"/>
  <c r="AB21" i="18"/>
  <c r="AB22" i="18"/>
  <c r="AB23" i="18"/>
  <c r="AB24" i="18"/>
  <c r="AB26" i="18"/>
  <c r="AB27" i="18"/>
  <c r="AB28" i="18"/>
  <c r="AB29" i="18"/>
  <c r="AB30" i="18"/>
  <c r="AB31" i="18"/>
  <c r="AB32" i="18"/>
  <c r="AB34" i="18"/>
  <c r="AB35" i="18"/>
  <c r="AB36" i="18"/>
  <c r="AB37" i="18"/>
  <c r="AB38" i="18"/>
  <c r="AB39" i="18"/>
  <c r="AB40" i="18"/>
  <c r="AB12" i="18"/>
  <c r="AE41" i="18"/>
  <c r="AE40" i="18"/>
  <c r="AE39" i="18"/>
  <c r="AE38" i="18"/>
  <c r="AE37" i="18"/>
  <c r="AE36" i="18"/>
  <c r="AE35" i="18"/>
  <c r="AE34" i="18"/>
  <c r="AE33" i="18"/>
  <c r="AE32" i="18"/>
  <c r="AE31" i="18"/>
  <c r="AE30" i="18"/>
  <c r="AE29" i="18"/>
  <c r="AE28" i="18"/>
  <c r="AE27" i="18"/>
  <c r="AE26" i="18"/>
  <c r="AE25" i="18"/>
  <c r="AE24" i="18"/>
  <c r="AE23" i="18"/>
  <c r="AE22" i="18"/>
  <c r="AE21" i="18"/>
  <c r="AE20" i="18"/>
  <c r="AE19" i="18"/>
  <c r="AE18" i="18"/>
  <c r="AE17" i="18"/>
  <c r="AE16" i="18"/>
  <c r="AE15" i="18"/>
  <c r="AE14" i="18"/>
  <c r="AE13" i="18"/>
  <c r="AE12" i="18"/>
  <c r="Q2458" i="18"/>
  <c r="O2458" i="18"/>
  <c r="P2458" i="18"/>
  <c r="N2458" i="18"/>
  <c r="Q2454" i="18"/>
  <c r="P2454" i="18"/>
  <c r="N2454" i="18"/>
  <c r="Q2442" i="18"/>
  <c r="O2442" i="18"/>
  <c r="P2442" i="18"/>
  <c r="N2442" i="18"/>
  <c r="Q2430" i="18"/>
  <c r="P2430" i="18"/>
  <c r="N2430" i="18"/>
  <c r="Q2414" i="18"/>
  <c r="P2414" i="18"/>
  <c r="N2414" i="18"/>
  <c r="Q2406" i="18"/>
  <c r="P2406" i="18"/>
  <c r="N2406" i="18"/>
  <c r="Q2390" i="18"/>
  <c r="P2390" i="18"/>
  <c r="N2390" i="18"/>
  <c r="Q2378" i="18"/>
  <c r="O2378" i="18"/>
  <c r="P2378" i="18"/>
  <c r="N2378" i="18"/>
  <c r="Q2366" i="18"/>
  <c r="P2366" i="18"/>
  <c r="N2366" i="18"/>
  <c r="Q2354" i="18"/>
  <c r="P2354" i="18"/>
  <c r="O2354" i="18"/>
  <c r="N2354" i="18"/>
  <c r="Q2334" i="18"/>
  <c r="O2334" i="18"/>
  <c r="P2334" i="18"/>
  <c r="N2334" i="18"/>
  <c r="P2461" i="18"/>
  <c r="P2453" i="18"/>
  <c r="P2429" i="18"/>
  <c r="P2425" i="18"/>
  <c r="P2401" i="18"/>
  <c r="P2389" i="18"/>
  <c r="P2353" i="18"/>
  <c r="P2345" i="18"/>
  <c r="P2337" i="18"/>
  <c r="P2325" i="18"/>
  <c r="P2301" i="18"/>
  <c r="P2265" i="18"/>
  <c r="P2241" i="18"/>
  <c r="Q2229" i="18"/>
  <c r="P2205" i="18"/>
  <c r="P2197" i="18"/>
  <c r="P2173" i="18"/>
  <c r="P2137" i="18"/>
  <c r="P2133" i="18"/>
  <c r="P2121" i="18"/>
  <c r="P2113" i="18"/>
  <c r="Q2101" i="18"/>
  <c r="P2057" i="18"/>
  <c r="P2045" i="18"/>
  <c r="P1949" i="18"/>
  <c r="O2406" i="18"/>
  <c r="P1363" i="18"/>
  <c r="P1395" i="18"/>
  <c r="P1331" i="18"/>
  <c r="Q2446" i="18"/>
  <c r="P2446" i="18"/>
  <c r="N2446" i="18"/>
  <c r="Q2438" i="18"/>
  <c r="P2438" i="18"/>
  <c r="N2438" i="18"/>
  <c r="Q2426" i="18"/>
  <c r="O2426" i="18"/>
  <c r="P2426" i="18"/>
  <c r="N2426" i="18"/>
  <c r="Q2418" i="18"/>
  <c r="P2418" i="18"/>
  <c r="O2418" i="18"/>
  <c r="N2418" i="18"/>
  <c r="Q2402" i="18"/>
  <c r="P2402" i="18"/>
  <c r="O2402" i="18"/>
  <c r="N2402" i="18"/>
  <c r="Q2394" i="18"/>
  <c r="O2394" i="18"/>
  <c r="P2394" i="18"/>
  <c r="N2394" i="18"/>
  <c r="Q2382" i="18"/>
  <c r="P2382" i="18"/>
  <c r="N2382" i="18"/>
  <c r="Q2370" i="18"/>
  <c r="P2370" i="18"/>
  <c r="O2370" i="18"/>
  <c r="N2370" i="18"/>
  <c r="Q2350" i="18"/>
  <c r="P2350" i="18"/>
  <c r="N2350" i="18"/>
  <c r="Q2326" i="18"/>
  <c r="P2326" i="18"/>
  <c r="O2326" i="18"/>
  <c r="N2326" i="18"/>
  <c r="P2449" i="18"/>
  <c r="P2441" i="18"/>
  <c r="Q2421" i="18"/>
  <c r="P2397" i="18"/>
  <c r="P2365" i="18"/>
  <c r="Q2357" i="18"/>
  <c r="P2333" i="18"/>
  <c r="P2305" i="18"/>
  <c r="Q2293" i="18"/>
  <c r="P2269" i="18"/>
  <c r="P2261" i="18"/>
  <c r="P2237" i="18"/>
  <c r="P2201" i="18"/>
  <c r="P2177" i="18"/>
  <c r="Q2165" i="18"/>
  <c r="P2141" i="18"/>
  <c r="P2129" i="18"/>
  <c r="P2109" i="18"/>
  <c r="P2077" i="18"/>
  <c r="P2069" i="18"/>
  <c r="Q2013" i="18"/>
  <c r="P1981" i="18"/>
  <c r="O2438" i="18"/>
  <c r="Q1532" i="18"/>
  <c r="O2430" i="18"/>
  <c r="O2366" i="18"/>
  <c r="P1923" i="18"/>
  <c r="P1907" i="18"/>
  <c r="P1891" i="18"/>
  <c r="P1875" i="18"/>
  <c r="P1859" i="18"/>
  <c r="P1843" i="18"/>
  <c r="P1827" i="18"/>
  <c r="P1811" i="18"/>
  <c r="P1795" i="18"/>
  <c r="P1775" i="18"/>
  <c r="P1763" i="18"/>
  <c r="P1743" i="18"/>
  <c r="P1731" i="18"/>
  <c r="P1711" i="18"/>
  <c r="P1699" i="18"/>
  <c r="P1679" i="18"/>
  <c r="P1667" i="18"/>
  <c r="P1647" i="18"/>
  <c r="P1635" i="18"/>
  <c r="P1615" i="18"/>
  <c r="P1603" i="18"/>
  <c r="P1583" i="18"/>
  <c r="P1571" i="18"/>
  <c r="P1551" i="18"/>
  <c r="P1539" i="18"/>
  <c r="P1519" i="18"/>
  <c r="P1507" i="18"/>
  <c r="P1487" i="18"/>
  <c r="P1475" i="18"/>
  <c r="P1455" i="18"/>
  <c r="P1443" i="18"/>
  <c r="P1423" i="18"/>
  <c r="P1411" i="18"/>
  <c r="P1391" i="18"/>
  <c r="P1379" i="18"/>
  <c r="P1359" i="18"/>
  <c r="P1347" i="18"/>
  <c r="P1327" i="18"/>
  <c r="P1315" i="18"/>
  <c r="P1295" i="18"/>
  <c r="P1283" i="18"/>
  <c r="P1263" i="18"/>
  <c r="P1251" i="18"/>
  <c r="P1231" i="18"/>
  <c r="P1219" i="18"/>
  <c r="P1199" i="18"/>
  <c r="P1187" i="18"/>
  <c r="P1167" i="18"/>
  <c r="P1155" i="18"/>
  <c r="P1135" i="18"/>
  <c r="P1123" i="18"/>
  <c r="P1103" i="18"/>
  <c r="P1091" i="18"/>
  <c r="P1071" i="18"/>
  <c r="P1059" i="18"/>
  <c r="P1039" i="18"/>
  <c r="P1027" i="18"/>
  <c r="P1007" i="18"/>
  <c r="P995" i="18"/>
  <c r="P975" i="18"/>
  <c r="P963" i="18"/>
  <c r="P943" i="18"/>
  <c r="P931" i="18"/>
  <c r="P911" i="18"/>
  <c r="P899" i="18"/>
  <c r="P879" i="18"/>
  <c r="P867" i="18"/>
  <c r="P847" i="18"/>
  <c r="P835" i="18"/>
  <c r="P815" i="18"/>
  <c r="P803" i="18"/>
  <c r="P783" i="18"/>
  <c r="P771" i="18"/>
  <c r="P751" i="18"/>
  <c r="P655" i="18"/>
  <c r="P643" i="18"/>
  <c r="P623" i="18"/>
  <c r="P611" i="18"/>
  <c r="P591" i="18"/>
  <c r="P579" i="18"/>
  <c r="P559" i="18"/>
  <c r="P547" i="18"/>
  <c r="P527" i="18"/>
  <c r="P515" i="18"/>
  <c r="O2454" i="18"/>
  <c r="O2390" i="18"/>
  <c r="Q1164" i="18"/>
  <c r="Q1404" i="18"/>
  <c r="Q1725" i="18"/>
  <c r="Q1853" i="18"/>
  <c r="Q1981" i="18"/>
  <c r="Q2077" i="18"/>
  <c r="Q2141" i="18"/>
  <c r="Q2205" i="18"/>
  <c r="Q2269" i="18"/>
  <c r="Q2333" i="18"/>
  <c r="Q2397" i="18"/>
  <c r="Q2461" i="18"/>
  <c r="P499" i="18"/>
  <c r="P531" i="18"/>
  <c r="P563" i="18"/>
  <c r="P595" i="18"/>
  <c r="P627" i="18"/>
  <c r="P659" i="18"/>
  <c r="P755" i="18"/>
  <c r="P819" i="18"/>
  <c r="P851" i="18"/>
  <c r="P883" i="18"/>
  <c r="P947" i="18"/>
  <c r="P1043" i="18"/>
  <c r="P1107" i="18"/>
  <c r="P1171" i="18"/>
  <c r="P1235" i="18"/>
  <c r="P1299" i="18"/>
  <c r="P1491" i="18"/>
  <c r="P1555" i="18"/>
  <c r="P1619" i="18"/>
  <c r="P1683" i="18"/>
  <c r="P1747" i="18"/>
  <c r="P787" i="18"/>
  <c r="P915" i="18"/>
  <c r="P979" i="18"/>
  <c r="P1011" i="18"/>
  <c r="P1075" i="18"/>
  <c r="P1139" i="18"/>
  <c r="P1203" i="18"/>
  <c r="P1267" i="18"/>
  <c r="P1427" i="18"/>
  <c r="P1459" i="18"/>
  <c r="P1523" i="18"/>
  <c r="P1587" i="18"/>
  <c r="P1651" i="18"/>
  <c r="P1715" i="18"/>
  <c r="P1779" i="18"/>
  <c r="Q2450" i="18"/>
  <c r="P2450" i="18"/>
  <c r="O2450" i="18"/>
  <c r="N2450" i="18"/>
  <c r="Q2434" i="18"/>
  <c r="P2434" i="18"/>
  <c r="O2434" i="18"/>
  <c r="N2434" i="18"/>
  <c r="Q2422" i="18"/>
  <c r="P2422" i="18"/>
  <c r="N2422" i="18"/>
  <c r="Q2410" i="18"/>
  <c r="O2410" i="18"/>
  <c r="P2410" i="18"/>
  <c r="N2410" i="18"/>
  <c r="Q2398" i="18"/>
  <c r="P2398" i="18"/>
  <c r="N2398" i="18"/>
  <c r="Q2386" i="18"/>
  <c r="P2386" i="18"/>
  <c r="O2386" i="18"/>
  <c r="N2386" i="18"/>
  <c r="Q2374" i="18"/>
  <c r="P2374" i="18"/>
  <c r="N2374" i="18"/>
  <c r="Q2362" i="18"/>
  <c r="O2362" i="18"/>
  <c r="P2362" i="18"/>
  <c r="N2362" i="18"/>
  <c r="Q2358" i="18"/>
  <c r="P2358" i="18"/>
  <c r="N2358" i="18"/>
  <c r="Q2346" i="18"/>
  <c r="O2346" i="18"/>
  <c r="P2346" i="18"/>
  <c r="N2346" i="18"/>
  <c r="Q2342" i="18"/>
  <c r="P2342" i="18"/>
  <c r="O2342" i="18"/>
  <c r="N2342" i="18"/>
  <c r="Q2338" i="18"/>
  <c r="P2338" i="18"/>
  <c r="O2338" i="18"/>
  <c r="N2338" i="18"/>
  <c r="Q2330" i="18"/>
  <c r="O2330" i="18"/>
  <c r="P2330" i="18"/>
  <c r="N2330" i="18"/>
  <c r="Q2322" i="18"/>
  <c r="P2322" i="18"/>
  <c r="O2322" i="18"/>
  <c r="N2322" i="18"/>
  <c r="Q2318" i="18"/>
  <c r="O2318" i="18"/>
  <c r="P2318" i="18"/>
  <c r="N2318" i="18"/>
  <c r="Q2314" i="18"/>
  <c r="O2314" i="18"/>
  <c r="P2314" i="18"/>
  <c r="N2314" i="18"/>
  <c r="Q2310" i="18"/>
  <c r="P2310" i="18"/>
  <c r="O2310" i="18"/>
  <c r="N2310" i="18"/>
  <c r="Q2306" i="18"/>
  <c r="P2306" i="18"/>
  <c r="O2306" i="18"/>
  <c r="N2306" i="18"/>
  <c r="Q2302" i="18"/>
  <c r="O2302" i="18"/>
  <c r="P2302" i="18"/>
  <c r="N2302" i="18"/>
  <c r="Q2298" i="18"/>
  <c r="P2298" i="18"/>
  <c r="O2298" i="18"/>
  <c r="N2298" i="18"/>
  <c r="Q2294" i="18"/>
  <c r="P2294" i="18"/>
  <c r="O2294" i="18"/>
  <c r="N2294" i="18"/>
  <c r="Q2290" i="18"/>
  <c r="O2290" i="18"/>
  <c r="P2290" i="18"/>
  <c r="N2290" i="18"/>
  <c r="Q2286" i="18"/>
  <c r="O2286" i="18"/>
  <c r="P2286" i="18"/>
  <c r="N2286" i="18"/>
  <c r="Q2282" i="18"/>
  <c r="P2282" i="18"/>
  <c r="O2282" i="18"/>
  <c r="N2282" i="18"/>
  <c r="Q2278" i="18"/>
  <c r="P2278" i="18"/>
  <c r="O2278" i="18"/>
  <c r="N2278" i="18"/>
  <c r="Q2274" i="18"/>
  <c r="O2274" i="18"/>
  <c r="P2274" i="18"/>
  <c r="N2274" i="18"/>
  <c r="Q2270" i="18"/>
  <c r="O2270" i="18"/>
  <c r="P2270" i="18"/>
  <c r="N2270" i="18"/>
  <c r="Q2266" i="18"/>
  <c r="P2266" i="18"/>
  <c r="O2266" i="18"/>
  <c r="N2266" i="18"/>
  <c r="Q2262" i="18"/>
  <c r="P2262" i="18"/>
  <c r="O2262" i="18"/>
  <c r="N2262" i="18"/>
  <c r="Q2258" i="18"/>
  <c r="O2258" i="18"/>
  <c r="P2258" i="18"/>
  <c r="N2258" i="18"/>
  <c r="Q2254" i="18"/>
  <c r="O2254" i="18"/>
  <c r="P2254" i="18"/>
  <c r="N2254" i="18"/>
  <c r="Q2250" i="18"/>
  <c r="P2250" i="18"/>
  <c r="O2250" i="18"/>
  <c r="N2250" i="18"/>
  <c r="Q2246" i="18"/>
  <c r="P2246" i="18"/>
  <c r="O2246" i="18"/>
  <c r="N2246" i="18"/>
  <c r="Q2242" i="18"/>
  <c r="O2242" i="18"/>
  <c r="P2242" i="18"/>
  <c r="N2242" i="18"/>
  <c r="Q2238" i="18"/>
  <c r="O2238" i="18"/>
  <c r="P2238" i="18"/>
  <c r="N2238" i="18"/>
  <c r="Q2234" i="18"/>
  <c r="P2234" i="18"/>
  <c r="O2234" i="18"/>
  <c r="N2234" i="18"/>
  <c r="Q2230" i="18"/>
  <c r="P2230" i="18"/>
  <c r="O2230" i="18"/>
  <c r="N2230" i="18"/>
  <c r="Q2226" i="18"/>
  <c r="O2226" i="18"/>
  <c r="P2226" i="18"/>
  <c r="N2226" i="18"/>
  <c r="Q2222" i="18"/>
  <c r="P2222" i="18"/>
  <c r="O2222" i="18"/>
  <c r="N2222" i="18"/>
  <c r="Q2218" i="18"/>
  <c r="P2218" i="18"/>
  <c r="O2218" i="18"/>
  <c r="N2218" i="18"/>
  <c r="Q2214" i="18"/>
  <c r="O2214" i="18"/>
  <c r="P2214" i="18"/>
  <c r="N2214" i="18"/>
  <c r="Q2210" i="18"/>
  <c r="O2210" i="18"/>
  <c r="P2210" i="18"/>
  <c r="N2210" i="18"/>
  <c r="Q2206" i="18"/>
  <c r="P2206" i="18"/>
  <c r="O2206" i="18"/>
  <c r="N2206" i="18"/>
  <c r="Q2202" i="18"/>
  <c r="O2202" i="18"/>
  <c r="P2202" i="18"/>
  <c r="N2202" i="18"/>
  <c r="Q2198" i="18"/>
  <c r="O2198" i="18"/>
  <c r="P2198" i="18"/>
  <c r="N2198" i="18"/>
  <c r="Q2194" i="18"/>
  <c r="P2194" i="18"/>
  <c r="O2194" i="18"/>
  <c r="N2194" i="18"/>
  <c r="Q2190" i="18"/>
  <c r="P2190" i="18"/>
  <c r="O2190" i="18"/>
  <c r="N2190" i="18"/>
  <c r="Q2186" i="18"/>
  <c r="O2186" i="18"/>
  <c r="P2186" i="18"/>
  <c r="N2186" i="18"/>
  <c r="Q2182" i="18"/>
  <c r="O2182" i="18"/>
  <c r="P2182" i="18"/>
  <c r="N2182" i="18"/>
  <c r="Q2178" i="18"/>
  <c r="P2178" i="18"/>
  <c r="O2178" i="18"/>
  <c r="N2178" i="18"/>
  <c r="Q2174" i="18"/>
  <c r="P2174" i="18"/>
  <c r="O2174" i="18"/>
  <c r="N2174" i="18"/>
  <c r="Q2170" i="18"/>
  <c r="O2170" i="18"/>
  <c r="P2170" i="18"/>
  <c r="N2170" i="18"/>
  <c r="Q2166" i="18"/>
  <c r="O2166" i="18"/>
  <c r="P2166" i="18"/>
  <c r="N2166" i="18"/>
  <c r="Q2162" i="18"/>
  <c r="P2162" i="18"/>
  <c r="O2162" i="18"/>
  <c r="N2162" i="18"/>
  <c r="Q2158" i="18"/>
  <c r="P2158" i="18"/>
  <c r="O2158" i="18"/>
  <c r="N2158" i="18"/>
  <c r="Q2154" i="18"/>
  <c r="P2154" i="18"/>
  <c r="O2154" i="18"/>
  <c r="N2154" i="18"/>
  <c r="Q2150" i="18"/>
  <c r="O2150" i="18"/>
  <c r="P2150" i="18"/>
  <c r="N2150" i="18"/>
  <c r="Q2146" i="18"/>
  <c r="O2146" i="18"/>
  <c r="P2146" i="18"/>
  <c r="N2146" i="18"/>
  <c r="Q2142" i="18"/>
  <c r="P2142" i="18"/>
  <c r="O2142" i="18"/>
  <c r="N2142" i="18"/>
  <c r="Q2138" i="18"/>
  <c r="P2138" i="18"/>
  <c r="O2138" i="18"/>
  <c r="N2138" i="18"/>
  <c r="Q2134" i="18"/>
  <c r="O2134" i="18"/>
  <c r="P2134" i="18"/>
  <c r="N2134" i="18"/>
  <c r="Q2130" i="18"/>
  <c r="O2130" i="18"/>
  <c r="P2130" i="18"/>
  <c r="N2130" i="18"/>
  <c r="Q2126" i="18"/>
  <c r="P2126" i="18"/>
  <c r="O2126" i="18"/>
  <c r="N2126" i="18"/>
  <c r="Q2122" i="18"/>
  <c r="P2122" i="18"/>
  <c r="O2122" i="18"/>
  <c r="N2122" i="18"/>
  <c r="Q2118" i="18"/>
  <c r="O2118" i="18"/>
  <c r="P2118" i="18"/>
  <c r="N2118" i="18"/>
  <c r="Q2114" i="18"/>
  <c r="O2114" i="18"/>
  <c r="P2114" i="18"/>
  <c r="N2114" i="18"/>
  <c r="Q2110" i="18"/>
  <c r="P2110" i="18"/>
  <c r="O2110" i="18"/>
  <c r="N2110" i="18"/>
  <c r="Q2106" i="18"/>
  <c r="P2106" i="18"/>
  <c r="O2106" i="18"/>
  <c r="N2106" i="18"/>
  <c r="Q2102" i="18"/>
  <c r="O2102" i="18"/>
  <c r="P2102" i="18"/>
  <c r="N2102" i="18"/>
  <c r="Q2098" i="18"/>
  <c r="O2098" i="18"/>
  <c r="P2098" i="18"/>
  <c r="N2098" i="18"/>
  <c r="Q2094" i="18"/>
  <c r="P2094" i="18"/>
  <c r="O2094" i="18"/>
  <c r="N2094" i="18"/>
  <c r="Q2090" i="18"/>
  <c r="P2090" i="18"/>
  <c r="O2090" i="18"/>
  <c r="N2090" i="18"/>
  <c r="Q2086" i="18"/>
  <c r="O2086" i="18"/>
  <c r="P2086" i="18"/>
  <c r="N2086" i="18"/>
  <c r="Q2082" i="18"/>
  <c r="O2082" i="18"/>
  <c r="P2082" i="18"/>
  <c r="N2082" i="18"/>
  <c r="Q2078" i="18"/>
  <c r="P2078" i="18"/>
  <c r="O2078" i="18"/>
  <c r="N2078" i="18"/>
  <c r="Q2074" i="18"/>
  <c r="P2074" i="18"/>
  <c r="O2074" i="18"/>
  <c r="N2074" i="18"/>
  <c r="Q2070" i="18"/>
  <c r="O2070" i="18"/>
  <c r="P2070" i="18"/>
  <c r="N2070" i="18"/>
  <c r="Q2066" i="18"/>
  <c r="O2066" i="18"/>
  <c r="P2066" i="18"/>
  <c r="N2066" i="18"/>
  <c r="Q2062" i="18"/>
  <c r="P2062" i="18"/>
  <c r="O2062" i="18"/>
  <c r="N2062" i="18"/>
  <c r="Q2058" i="18"/>
  <c r="P2058" i="18"/>
  <c r="O2058" i="18"/>
  <c r="N2058" i="18"/>
  <c r="Q2054" i="18"/>
  <c r="O2054" i="18"/>
  <c r="P2054" i="18"/>
  <c r="N2054" i="18"/>
  <c r="Q2050" i="18"/>
  <c r="O2050" i="18"/>
  <c r="P2050" i="18"/>
  <c r="N2050" i="18"/>
  <c r="Q2046" i="18"/>
  <c r="P2046" i="18"/>
  <c r="O2046" i="18"/>
  <c r="N2046" i="18"/>
  <c r="Q2042" i="18"/>
  <c r="P2042" i="18"/>
  <c r="O2042" i="18"/>
  <c r="N2042" i="18"/>
  <c r="Q2038" i="18"/>
  <c r="O2038" i="18"/>
  <c r="P2038" i="18"/>
  <c r="N2038" i="18"/>
  <c r="Q2034" i="18"/>
  <c r="P2034" i="18"/>
  <c r="O2034" i="18"/>
  <c r="N2034" i="18"/>
  <c r="Q2030" i="18"/>
  <c r="P2030" i="18"/>
  <c r="O2030" i="18"/>
  <c r="N2030" i="18"/>
  <c r="Q2026" i="18"/>
  <c r="O2026" i="18"/>
  <c r="P2026" i="18"/>
  <c r="N2026" i="18"/>
  <c r="Q2022" i="18"/>
  <c r="O2022" i="18"/>
  <c r="P2022" i="18"/>
  <c r="N2022" i="18"/>
  <c r="Q2018" i="18"/>
  <c r="P2018" i="18"/>
  <c r="O2018" i="18"/>
  <c r="N2018" i="18"/>
  <c r="Q2014" i="18"/>
  <c r="P2014" i="18"/>
  <c r="O2014" i="18"/>
  <c r="N2014" i="18"/>
  <c r="Q2010" i="18"/>
  <c r="O2010" i="18"/>
  <c r="P2010" i="18"/>
  <c r="N2010" i="18"/>
  <c r="Q2006" i="18"/>
  <c r="O2006" i="18"/>
  <c r="P2006" i="18"/>
  <c r="N2006" i="18"/>
  <c r="Q2002" i="18"/>
  <c r="P2002" i="18"/>
  <c r="O2002" i="18"/>
  <c r="N2002" i="18"/>
  <c r="Q1998" i="18"/>
  <c r="P1998" i="18"/>
  <c r="O1998" i="18"/>
  <c r="N1998" i="18"/>
  <c r="Q1994" i="18"/>
  <c r="O1994" i="18"/>
  <c r="P1994" i="18"/>
  <c r="N1994" i="18"/>
  <c r="Q1990" i="18"/>
  <c r="O1990" i="18"/>
  <c r="P1990" i="18"/>
  <c r="N1990" i="18"/>
  <c r="Q1986" i="18"/>
  <c r="P1986" i="18"/>
  <c r="O1986" i="18"/>
  <c r="N1986" i="18"/>
  <c r="Q1982" i="18"/>
  <c r="P1982" i="18"/>
  <c r="O1982" i="18"/>
  <c r="N1982" i="18"/>
  <c r="Q1978" i="18"/>
  <c r="O1978" i="18"/>
  <c r="P1978" i="18"/>
  <c r="N1978" i="18"/>
  <c r="Q1974" i="18"/>
  <c r="O1974" i="18"/>
  <c r="P1974" i="18"/>
  <c r="N1974" i="18"/>
  <c r="Q1970" i="18"/>
  <c r="P1970" i="18"/>
  <c r="O1970" i="18"/>
  <c r="N1970" i="18"/>
  <c r="Q1966" i="18"/>
  <c r="P1966" i="18"/>
  <c r="O1966" i="18"/>
  <c r="N1966" i="18"/>
  <c r="Q1962" i="18"/>
  <c r="O1962" i="18"/>
  <c r="P1962" i="18"/>
  <c r="N1962" i="18"/>
  <c r="Q1958" i="18"/>
  <c r="O1958" i="18"/>
  <c r="P1958" i="18"/>
  <c r="N1958" i="18"/>
  <c r="Q1954" i="18"/>
  <c r="P1954" i="18"/>
  <c r="O1954" i="18"/>
  <c r="N1954" i="18"/>
  <c r="Q1950" i="18"/>
  <c r="P1950" i="18"/>
  <c r="O1950" i="18"/>
  <c r="N1950" i="18"/>
  <c r="Q1946" i="18"/>
  <c r="O1946" i="18"/>
  <c r="P1946" i="18"/>
  <c r="N1946" i="18"/>
  <c r="Q1942" i="18"/>
  <c r="O1942" i="18"/>
  <c r="P1942" i="18"/>
  <c r="N1942" i="18"/>
  <c r="Q1938" i="18"/>
  <c r="P1938" i="18"/>
  <c r="O1938" i="18"/>
  <c r="N1938" i="18"/>
  <c r="Q1934" i="18"/>
  <c r="P1934" i="18"/>
  <c r="O1934" i="18"/>
  <c r="N1934" i="18"/>
  <c r="Q1930" i="18"/>
  <c r="P1930" i="18"/>
  <c r="O1930" i="18"/>
  <c r="N1930" i="18"/>
  <c r="Q1926" i="18"/>
  <c r="O1926" i="18"/>
  <c r="P1926" i="18"/>
  <c r="N1926" i="18"/>
  <c r="Q1922" i="18"/>
  <c r="P1922" i="18"/>
  <c r="O1922" i="18"/>
  <c r="N1922" i="18"/>
  <c r="Q1918" i="18"/>
  <c r="P1918" i="18"/>
  <c r="O1918" i="18"/>
  <c r="N1918" i="18"/>
  <c r="Q1914" i="18"/>
  <c r="P1914" i="18"/>
  <c r="O1914" i="18"/>
  <c r="N1914" i="18"/>
  <c r="Q1910" i="18"/>
  <c r="P1910" i="18"/>
  <c r="O1910" i="18"/>
  <c r="N1910" i="18"/>
  <c r="Q1906" i="18"/>
  <c r="P1906" i="18"/>
  <c r="O1906" i="18"/>
  <c r="N1906" i="18"/>
  <c r="Q1902" i="18"/>
  <c r="P1902" i="18"/>
  <c r="O1902" i="18"/>
  <c r="N1902" i="18"/>
  <c r="Q1898" i="18"/>
  <c r="P1898" i="18"/>
  <c r="O1898" i="18"/>
  <c r="N1898" i="18"/>
  <c r="Q1894" i="18"/>
  <c r="P1894" i="18"/>
  <c r="O1894" i="18"/>
  <c r="N1894" i="18"/>
  <c r="Q1890" i="18"/>
  <c r="P1890" i="18"/>
  <c r="O1890" i="18"/>
  <c r="N1890" i="18"/>
  <c r="Q1886" i="18"/>
  <c r="O1886" i="18"/>
  <c r="P1886" i="18"/>
  <c r="N1886" i="18"/>
  <c r="Q1882" i="18"/>
  <c r="P1882" i="18"/>
  <c r="O1882" i="18"/>
  <c r="N1882" i="18"/>
  <c r="Q1878" i="18"/>
  <c r="P1878" i="18"/>
  <c r="O1878" i="18"/>
  <c r="N1878" i="18"/>
  <c r="Q1874" i="18"/>
  <c r="P1874" i="18"/>
  <c r="O1874" i="18"/>
  <c r="N1874" i="18"/>
  <c r="Q1870" i="18"/>
  <c r="P1870" i="18"/>
  <c r="O1870" i="18"/>
  <c r="N1870" i="18"/>
  <c r="Q1866" i="18"/>
  <c r="P1866" i="18"/>
  <c r="O1866" i="18"/>
  <c r="N1866" i="18"/>
  <c r="Q1862" i="18"/>
  <c r="O1862" i="18"/>
  <c r="P1862" i="18"/>
  <c r="N1862" i="18"/>
  <c r="Q1858" i="18"/>
  <c r="P1858" i="18"/>
  <c r="O1858" i="18"/>
  <c r="N1858" i="18"/>
  <c r="Q1854" i="18"/>
  <c r="P1854" i="18"/>
  <c r="O1854" i="18"/>
  <c r="N1854" i="18"/>
  <c r="Q1850" i="18"/>
  <c r="P1850" i="18"/>
  <c r="O1850" i="18"/>
  <c r="N1850" i="18"/>
  <c r="Q1846" i="18"/>
  <c r="P1846" i="18"/>
  <c r="O1846" i="18"/>
  <c r="N1846" i="18"/>
  <c r="Q1842" i="18"/>
  <c r="P1842" i="18"/>
  <c r="O1842" i="18"/>
  <c r="N1842" i="18"/>
  <c r="Q1838" i="18"/>
  <c r="P1838" i="18"/>
  <c r="O1838" i="18"/>
  <c r="N1838" i="18"/>
  <c r="Q1834" i="18"/>
  <c r="P1834" i="18"/>
  <c r="O1834" i="18"/>
  <c r="N1834" i="18"/>
  <c r="Q1830" i="18"/>
  <c r="O1830" i="18"/>
  <c r="P1830" i="18"/>
  <c r="N1830" i="18"/>
  <c r="Q1826" i="18"/>
  <c r="P1826" i="18"/>
  <c r="O1826" i="18"/>
  <c r="N1826" i="18"/>
  <c r="Q1822" i="18"/>
  <c r="P1822" i="18"/>
  <c r="O1822" i="18"/>
  <c r="N1822" i="18"/>
  <c r="Q1818" i="18"/>
  <c r="P1818" i="18"/>
  <c r="O1818" i="18"/>
  <c r="N1818" i="18"/>
  <c r="Q1814" i="18"/>
  <c r="P1814" i="18"/>
  <c r="O1814" i="18"/>
  <c r="N1814" i="18"/>
  <c r="Q1810" i="18"/>
  <c r="P1810" i="18"/>
  <c r="O1810" i="18"/>
  <c r="N1810" i="18"/>
  <c r="Q1806" i="18"/>
  <c r="P1806" i="18"/>
  <c r="O1806" i="18"/>
  <c r="N1806" i="18"/>
  <c r="Q1802" i="18"/>
  <c r="P1802" i="18"/>
  <c r="O1802" i="18"/>
  <c r="N1802" i="18"/>
  <c r="Q1798" i="18"/>
  <c r="P1798" i="18"/>
  <c r="O1798" i="18"/>
  <c r="N1798" i="18"/>
  <c r="Q1794" i="18"/>
  <c r="P1794" i="18"/>
  <c r="O1794" i="18"/>
  <c r="N1794" i="18"/>
  <c r="Q1790" i="18"/>
  <c r="P1790" i="18"/>
  <c r="O1790" i="18"/>
  <c r="N1790" i="18"/>
  <c r="Q1786" i="18"/>
  <c r="P1786" i="18"/>
  <c r="O1786" i="18"/>
  <c r="N1786" i="18"/>
  <c r="Q1782" i="18"/>
  <c r="P1782" i="18"/>
  <c r="O1782" i="18"/>
  <c r="N1782" i="18"/>
  <c r="Q1778" i="18"/>
  <c r="P1778" i="18"/>
  <c r="O1778" i="18"/>
  <c r="N1778" i="18"/>
  <c r="Q1774" i="18"/>
  <c r="P1774" i="18"/>
  <c r="O1774" i="18"/>
  <c r="N1774" i="18"/>
  <c r="Q1770" i="18"/>
  <c r="P1770" i="18"/>
  <c r="O1770" i="18"/>
  <c r="N1770" i="18"/>
  <c r="Q1766" i="18"/>
  <c r="P1766" i="18"/>
  <c r="O1766" i="18"/>
  <c r="Q1762" i="18"/>
  <c r="P1762" i="18"/>
  <c r="N1762" i="18"/>
  <c r="O1762" i="18"/>
  <c r="Q1758" i="18"/>
  <c r="P1758" i="18"/>
  <c r="N1758" i="18"/>
  <c r="O1758" i="18"/>
  <c r="Q1754" i="18"/>
  <c r="P1754" i="18"/>
  <c r="O1754" i="18"/>
  <c r="N1754" i="18"/>
  <c r="Q1750" i="18"/>
  <c r="P1750" i="18"/>
  <c r="O1750" i="18"/>
  <c r="Q1746" i="18"/>
  <c r="P1746" i="18"/>
  <c r="N1746" i="18"/>
  <c r="O1746" i="18"/>
  <c r="Q1742" i="18"/>
  <c r="P1742" i="18"/>
  <c r="N1742" i="18"/>
  <c r="O1742" i="18"/>
  <c r="Q1738" i="18"/>
  <c r="P1738" i="18"/>
  <c r="O1738" i="18"/>
  <c r="N1738" i="18"/>
  <c r="Q1734" i="18"/>
  <c r="P1734" i="18"/>
  <c r="O1734" i="18"/>
  <c r="Q1730" i="18"/>
  <c r="P1730" i="18"/>
  <c r="N1730" i="18"/>
  <c r="O1730" i="18"/>
  <c r="Q1726" i="18"/>
  <c r="P1726" i="18"/>
  <c r="N1726" i="18"/>
  <c r="O1726" i="18"/>
  <c r="Q1722" i="18"/>
  <c r="P1722" i="18"/>
  <c r="O1722" i="18"/>
  <c r="N1722" i="18"/>
  <c r="Q1718" i="18"/>
  <c r="P1718" i="18"/>
  <c r="O1718" i="18"/>
  <c r="Q1714" i="18"/>
  <c r="P1714" i="18"/>
  <c r="N1714" i="18"/>
  <c r="O1714" i="18"/>
  <c r="Q1710" i="18"/>
  <c r="P1710" i="18"/>
  <c r="N1710" i="18"/>
  <c r="O1710" i="18"/>
  <c r="Q1706" i="18"/>
  <c r="P1706" i="18"/>
  <c r="O1706" i="18"/>
  <c r="N1706" i="18"/>
  <c r="Q1702" i="18"/>
  <c r="P1702" i="18"/>
  <c r="O1702" i="18"/>
  <c r="Q1698" i="18"/>
  <c r="P1698" i="18"/>
  <c r="N1698" i="18"/>
  <c r="O1698" i="18"/>
  <c r="Q1694" i="18"/>
  <c r="P1694" i="18"/>
  <c r="N1694" i="18"/>
  <c r="O1694" i="18"/>
  <c r="Q1690" i="18"/>
  <c r="P1690" i="18"/>
  <c r="O1690" i="18"/>
  <c r="N1690" i="18"/>
  <c r="Q1686" i="18"/>
  <c r="P1686" i="18"/>
  <c r="O1686" i="18"/>
  <c r="Q1682" i="18"/>
  <c r="P1682" i="18"/>
  <c r="N1682" i="18"/>
  <c r="O1682" i="18"/>
  <c r="Q1678" i="18"/>
  <c r="P1678" i="18"/>
  <c r="N1678" i="18"/>
  <c r="O1678" i="18"/>
  <c r="Q1674" i="18"/>
  <c r="P1674" i="18"/>
  <c r="O1674" i="18"/>
  <c r="N1674" i="18"/>
  <c r="Q1670" i="18"/>
  <c r="P1670" i="18"/>
  <c r="O1670" i="18"/>
  <c r="Q1666" i="18"/>
  <c r="P1666" i="18"/>
  <c r="N1666" i="18"/>
  <c r="O1666" i="18"/>
  <c r="Q1662" i="18"/>
  <c r="P1662" i="18"/>
  <c r="O1662" i="18"/>
  <c r="N1662" i="18"/>
  <c r="Q1658" i="18"/>
  <c r="P1658" i="18"/>
  <c r="O1658" i="18"/>
  <c r="N1658" i="18"/>
  <c r="Q1654" i="18"/>
  <c r="P1654" i="18"/>
  <c r="O1654" i="18"/>
  <c r="Q1650" i="18"/>
  <c r="P1650" i="18"/>
  <c r="N1650" i="18"/>
  <c r="O1650" i="18"/>
  <c r="Q1646" i="18"/>
  <c r="P1646" i="18"/>
  <c r="O1646" i="18"/>
  <c r="N1646" i="18"/>
  <c r="Q1642" i="18"/>
  <c r="P1642" i="18"/>
  <c r="O1642" i="18"/>
  <c r="N1642" i="18"/>
  <c r="P1638" i="18"/>
  <c r="Q1638" i="18"/>
  <c r="O1638" i="18"/>
  <c r="Q1634" i="18"/>
  <c r="P1634" i="18"/>
  <c r="N1634" i="18"/>
  <c r="O1634" i="18"/>
  <c r="Q1630" i="18"/>
  <c r="P1630" i="18"/>
  <c r="O1630" i="18"/>
  <c r="N1630" i="18"/>
  <c r="Q1626" i="18"/>
  <c r="P1626" i="18"/>
  <c r="O1626" i="18"/>
  <c r="N1626" i="18"/>
  <c r="Q1622" i="18"/>
  <c r="P1622" i="18"/>
  <c r="O1622" i="18"/>
  <c r="Q1618" i="18"/>
  <c r="P1618" i="18"/>
  <c r="N1618" i="18"/>
  <c r="O1618" i="18"/>
  <c r="Q1614" i="18"/>
  <c r="P1614" i="18"/>
  <c r="O1614" i="18"/>
  <c r="N1614" i="18"/>
  <c r="Q1610" i="18"/>
  <c r="P1610" i="18"/>
  <c r="O1610" i="18"/>
  <c r="N1610" i="18"/>
  <c r="P1606" i="18"/>
  <c r="Q1606" i="18"/>
  <c r="O1606" i="18"/>
  <c r="Q1602" i="18"/>
  <c r="P1602" i="18"/>
  <c r="N1602" i="18"/>
  <c r="O1602" i="18"/>
  <c r="Q1598" i="18"/>
  <c r="P1598" i="18"/>
  <c r="O1598" i="18"/>
  <c r="N1598" i="18"/>
  <c r="Q1594" i="18"/>
  <c r="P1594" i="18"/>
  <c r="O1594" i="18"/>
  <c r="N1594" i="18"/>
  <c r="Q1590" i="18"/>
  <c r="P1590" i="18"/>
  <c r="O1590" i="18"/>
  <c r="Q1586" i="18"/>
  <c r="P1586" i="18"/>
  <c r="N1586" i="18"/>
  <c r="O1586" i="18"/>
  <c r="Q1582" i="18"/>
  <c r="P1582" i="18"/>
  <c r="O1582" i="18"/>
  <c r="N1582" i="18"/>
  <c r="Q1578" i="18"/>
  <c r="P1578" i="18"/>
  <c r="O1578" i="18"/>
  <c r="N1578" i="18"/>
  <c r="P1574" i="18"/>
  <c r="Q1574" i="18"/>
  <c r="O1574" i="18"/>
  <c r="Q1570" i="18"/>
  <c r="P1570" i="18"/>
  <c r="N1570" i="18"/>
  <c r="O1570" i="18"/>
  <c r="Q1566" i="18"/>
  <c r="P1566" i="18"/>
  <c r="O1566" i="18"/>
  <c r="N1566" i="18"/>
  <c r="Q1562" i="18"/>
  <c r="P1562" i="18"/>
  <c r="O1562" i="18"/>
  <c r="N1562" i="18"/>
  <c r="Q1558" i="18"/>
  <c r="P1558" i="18"/>
  <c r="O1558" i="18"/>
  <c r="Q1554" i="18"/>
  <c r="P1554" i="18"/>
  <c r="N1554" i="18"/>
  <c r="O1554" i="18"/>
  <c r="Q1550" i="18"/>
  <c r="P1550" i="18"/>
  <c r="O1550" i="18"/>
  <c r="N1550" i="18"/>
  <c r="Q1546" i="18"/>
  <c r="P1546" i="18"/>
  <c r="O1546" i="18"/>
  <c r="N1546" i="18"/>
  <c r="P1542" i="18"/>
  <c r="Q1542" i="18"/>
  <c r="O1542" i="18"/>
  <c r="Q1538" i="18"/>
  <c r="P1538" i="18"/>
  <c r="N1538" i="18"/>
  <c r="O1538" i="18"/>
  <c r="Q1534" i="18"/>
  <c r="P1534" i="18"/>
  <c r="O1534" i="18"/>
  <c r="N1534" i="18"/>
  <c r="Q1530" i="18"/>
  <c r="P1530" i="18"/>
  <c r="O1530" i="18"/>
  <c r="N1530" i="18"/>
  <c r="Q1526" i="18"/>
  <c r="P1526" i="18"/>
  <c r="O1526" i="18"/>
  <c r="Q1522" i="18"/>
  <c r="P1522" i="18"/>
  <c r="N1522" i="18"/>
  <c r="O1522" i="18"/>
  <c r="Q1518" i="18"/>
  <c r="P1518" i="18"/>
  <c r="O1518" i="18"/>
  <c r="N1518" i="18"/>
  <c r="Q1514" i="18"/>
  <c r="P1514" i="18"/>
  <c r="O1514" i="18"/>
  <c r="N1514" i="18"/>
  <c r="P1510" i="18"/>
  <c r="Q1510" i="18"/>
  <c r="O1510" i="18"/>
  <c r="Q1506" i="18"/>
  <c r="P1506" i="18"/>
  <c r="N1506" i="18"/>
  <c r="O1506" i="18"/>
  <c r="Q1502" i="18"/>
  <c r="P1502" i="18"/>
  <c r="O1502" i="18"/>
  <c r="N1502" i="18"/>
  <c r="Q1498" i="18"/>
  <c r="P1498" i="18"/>
  <c r="O1498" i="18"/>
  <c r="N1498" i="18"/>
  <c r="Q1494" i="18"/>
  <c r="P1494" i="18"/>
  <c r="O1494" i="18"/>
  <c r="Q1490" i="18"/>
  <c r="P1490" i="18"/>
  <c r="N1490" i="18"/>
  <c r="O1490" i="18"/>
  <c r="Q1486" i="18"/>
  <c r="P1486" i="18"/>
  <c r="O1486" i="18"/>
  <c r="N1486" i="18"/>
  <c r="Q1482" i="18"/>
  <c r="P1482" i="18"/>
  <c r="O1482" i="18"/>
  <c r="N1482" i="18"/>
  <c r="P1478" i="18"/>
  <c r="Q1478" i="18"/>
  <c r="O1478" i="18"/>
  <c r="Q1474" i="18"/>
  <c r="P1474" i="18"/>
  <c r="N1474" i="18"/>
  <c r="O1474" i="18"/>
  <c r="Q1470" i="18"/>
  <c r="P1470" i="18"/>
  <c r="O1470" i="18"/>
  <c r="N1470" i="18"/>
  <c r="Q1466" i="18"/>
  <c r="P1466" i="18"/>
  <c r="O1466" i="18"/>
  <c r="N1466" i="18"/>
  <c r="Q1462" i="18"/>
  <c r="P1462" i="18"/>
  <c r="O1462" i="18"/>
  <c r="Q1458" i="18"/>
  <c r="P1458" i="18"/>
  <c r="N1458" i="18"/>
  <c r="O1458" i="18"/>
  <c r="Q1454" i="18"/>
  <c r="P1454" i="18"/>
  <c r="O1454" i="18"/>
  <c r="N1454" i="18"/>
  <c r="Q1450" i="18"/>
  <c r="P1450" i="18"/>
  <c r="O1450" i="18"/>
  <c r="N1450" i="18"/>
  <c r="P1446" i="18"/>
  <c r="Q1446" i="18"/>
  <c r="O1446" i="18"/>
  <c r="Q1442" i="18"/>
  <c r="P1442" i="18"/>
  <c r="N1442" i="18"/>
  <c r="O1442" i="18"/>
  <c r="Q1438" i="18"/>
  <c r="P1438" i="18"/>
  <c r="O1438" i="18"/>
  <c r="N1438" i="18"/>
  <c r="Q1434" i="18"/>
  <c r="P1434" i="18"/>
  <c r="O1434" i="18"/>
  <c r="N1434" i="18"/>
  <c r="Q1430" i="18"/>
  <c r="P1430" i="18"/>
  <c r="O1430" i="18"/>
  <c r="Q1426" i="18"/>
  <c r="P1426" i="18"/>
  <c r="N1426" i="18"/>
  <c r="O1426" i="18"/>
  <c r="Q1422" i="18"/>
  <c r="P1422" i="18"/>
  <c r="O1422" i="18"/>
  <c r="N1422" i="18"/>
  <c r="Q1418" i="18"/>
  <c r="P1418" i="18"/>
  <c r="O1418" i="18"/>
  <c r="N1418" i="18"/>
  <c r="P1414" i="18"/>
  <c r="Q1414" i="18"/>
  <c r="O1414" i="18"/>
  <c r="Q1410" i="18"/>
  <c r="P1410" i="18"/>
  <c r="N1410" i="18"/>
  <c r="O1410" i="18"/>
  <c r="Q1406" i="18"/>
  <c r="P1406" i="18"/>
  <c r="N1406" i="18"/>
  <c r="O1406" i="18"/>
  <c r="Q1402" i="18"/>
  <c r="P1402" i="18"/>
  <c r="O1402" i="18"/>
  <c r="N1402" i="18"/>
  <c r="Q1398" i="18"/>
  <c r="P1398" i="18"/>
  <c r="O1398" i="18"/>
  <c r="Q1394" i="18"/>
  <c r="P1394" i="18"/>
  <c r="N1394" i="18"/>
  <c r="O1394" i="18"/>
  <c r="Q1390" i="18"/>
  <c r="P1390" i="18"/>
  <c r="N1390" i="18"/>
  <c r="O1390" i="18"/>
  <c r="Q1386" i="18"/>
  <c r="P1386" i="18"/>
  <c r="O1386" i="18"/>
  <c r="N1386" i="18"/>
  <c r="P1382" i="18"/>
  <c r="Q1382" i="18"/>
  <c r="O1382" i="18"/>
  <c r="Q1378" i="18"/>
  <c r="P1378" i="18"/>
  <c r="N1378" i="18"/>
  <c r="O1378" i="18"/>
  <c r="Q1374" i="18"/>
  <c r="P1374" i="18"/>
  <c r="N1374" i="18"/>
  <c r="O1374" i="18"/>
  <c r="Q1370" i="18"/>
  <c r="P1370" i="18"/>
  <c r="O1370" i="18"/>
  <c r="N1370" i="18"/>
  <c r="Q1366" i="18"/>
  <c r="P1366" i="18"/>
  <c r="O1366" i="18"/>
  <c r="Q1362" i="18"/>
  <c r="P1362" i="18"/>
  <c r="N1362" i="18"/>
  <c r="O1362" i="18"/>
  <c r="Q1358" i="18"/>
  <c r="P1358" i="18"/>
  <c r="N1358" i="18"/>
  <c r="O1358" i="18"/>
  <c r="Q1354" i="18"/>
  <c r="P1354" i="18"/>
  <c r="O1354" i="18"/>
  <c r="N1354" i="18"/>
  <c r="P1350" i="18"/>
  <c r="Q1350" i="18"/>
  <c r="O1350" i="18"/>
  <c r="Q1346" i="18"/>
  <c r="P1346" i="18"/>
  <c r="N1346" i="18"/>
  <c r="O1346" i="18"/>
  <c r="Q1342" i="18"/>
  <c r="P1342" i="18"/>
  <c r="N1342" i="18"/>
  <c r="O1342" i="18"/>
  <c r="Q1338" i="18"/>
  <c r="P1338" i="18"/>
  <c r="O1338" i="18"/>
  <c r="N1338" i="18"/>
  <c r="Q1334" i="18"/>
  <c r="P1334" i="18"/>
  <c r="O1334" i="18"/>
  <c r="Q1330" i="18"/>
  <c r="P1330" i="18"/>
  <c r="N1330" i="18"/>
  <c r="O1330" i="18"/>
  <c r="Q1326" i="18"/>
  <c r="P1326" i="18"/>
  <c r="N1326" i="18"/>
  <c r="O1326" i="18"/>
  <c r="Q1322" i="18"/>
  <c r="P1322" i="18"/>
  <c r="O1322" i="18"/>
  <c r="N1322" i="18"/>
  <c r="P1318" i="18"/>
  <c r="O1318" i="18"/>
  <c r="Q1318" i="18"/>
  <c r="Q1314" i="18"/>
  <c r="P1314" i="18"/>
  <c r="N1314" i="18"/>
  <c r="O1314" i="18"/>
  <c r="Q1310" i="18"/>
  <c r="P1310" i="18"/>
  <c r="N1310" i="18"/>
  <c r="O1310" i="18"/>
  <c r="Q1306" i="18"/>
  <c r="P1306" i="18"/>
  <c r="O1306" i="18"/>
  <c r="N1306" i="18"/>
  <c r="Q1302" i="18"/>
  <c r="P1302" i="18"/>
  <c r="O1302" i="18"/>
  <c r="Q1298" i="18"/>
  <c r="P1298" i="18"/>
  <c r="N1298" i="18"/>
  <c r="O1298" i="18"/>
  <c r="Q1294" i="18"/>
  <c r="P1294" i="18"/>
  <c r="N1294" i="18"/>
  <c r="O1294" i="18"/>
  <c r="Q1290" i="18"/>
  <c r="P1290" i="18"/>
  <c r="O1290" i="18"/>
  <c r="N1290" i="18"/>
  <c r="Q1286" i="18"/>
  <c r="P1286" i="18"/>
  <c r="O1286" i="18"/>
  <c r="Q1282" i="18"/>
  <c r="P1282" i="18"/>
  <c r="N1282" i="18"/>
  <c r="O1282" i="18"/>
  <c r="Q1278" i="18"/>
  <c r="P1278" i="18"/>
  <c r="N1278" i="18"/>
  <c r="O1278" i="18"/>
  <c r="Q1274" i="18"/>
  <c r="P1274" i="18"/>
  <c r="O1274" i="18"/>
  <c r="N1274" i="18"/>
  <c r="P1270" i="18"/>
  <c r="Q1270" i="18"/>
  <c r="O1270" i="18"/>
  <c r="Q1266" i="18"/>
  <c r="P1266" i="18"/>
  <c r="N1266" i="18"/>
  <c r="O1266" i="18"/>
  <c r="Q1262" i="18"/>
  <c r="P1262" i="18"/>
  <c r="N1262" i="18"/>
  <c r="O1262" i="18"/>
  <c r="Q1258" i="18"/>
  <c r="P1258" i="18"/>
  <c r="O1258" i="18"/>
  <c r="N1258" i="18"/>
  <c r="Q1254" i="18"/>
  <c r="P1254" i="18"/>
  <c r="O1254" i="18"/>
  <c r="Q1250" i="18"/>
  <c r="P1250" i="18"/>
  <c r="N1250" i="18"/>
  <c r="O1250" i="18"/>
  <c r="Q1246" i="18"/>
  <c r="P1246" i="18"/>
  <c r="O1246" i="18"/>
  <c r="N1246" i="18"/>
  <c r="Q1242" i="18"/>
  <c r="P1242" i="18"/>
  <c r="O1242" i="18"/>
  <c r="N1242" i="18"/>
  <c r="Q1238" i="18"/>
  <c r="P1238" i="18"/>
  <c r="O1238" i="18"/>
  <c r="Q1234" i="18"/>
  <c r="P1234" i="18"/>
  <c r="N1234" i="18"/>
  <c r="O1234" i="18"/>
  <c r="Q1230" i="18"/>
  <c r="P1230" i="18"/>
  <c r="O1230" i="18"/>
  <c r="N1230" i="18"/>
  <c r="Q1226" i="18"/>
  <c r="P1226" i="18"/>
  <c r="O1226" i="18"/>
  <c r="N1226" i="18"/>
  <c r="Q1222" i="18"/>
  <c r="P1222" i="18"/>
  <c r="O1222" i="18"/>
  <c r="Q1218" i="18"/>
  <c r="P1218" i="18"/>
  <c r="N1218" i="18"/>
  <c r="O1218" i="18"/>
  <c r="Q1214" i="18"/>
  <c r="P1214" i="18"/>
  <c r="O1214" i="18"/>
  <c r="N1214" i="18"/>
  <c r="Q1210" i="18"/>
  <c r="P1210" i="18"/>
  <c r="O1210" i="18"/>
  <c r="N1210" i="18"/>
  <c r="P1206" i="18"/>
  <c r="Q1206" i="18"/>
  <c r="O1206" i="18"/>
  <c r="Q1202" i="18"/>
  <c r="P1202" i="18"/>
  <c r="N1202" i="18"/>
  <c r="O1202" i="18"/>
  <c r="Q1198" i="18"/>
  <c r="P1198" i="18"/>
  <c r="O1198" i="18"/>
  <c r="N1198" i="18"/>
  <c r="Q1194" i="18"/>
  <c r="P1194" i="18"/>
  <c r="O1194" i="18"/>
  <c r="N1194" i="18"/>
  <c r="Q1190" i="18"/>
  <c r="P1190" i="18"/>
  <c r="O1190" i="18"/>
  <c r="Q1186" i="18"/>
  <c r="P1186" i="18"/>
  <c r="N1186" i="18"/>
  <c r="O1186" i="18"/>
  <c r="Q1182" i="18"/>
  <c r="P1182" i="18"/>
  <c r="O1182" i="18"/>
  <c r="N1182" i="18"/>
  <c r="Q1178" i="18"/>
  <c r="P1178" i="18"/>
  <c r="O1178" i="18"/>
  <c r="N1178" i="18"/>
  <c r="Q1174" i="18"/>
  <c r="P1174" i="18"/>
  <c r="O1174" i="18"/>
  <c r="Q1170" i="18"/>
  <c r="P1170" i="18"/>
  <c r="N1170" i="18"/>
  <c r="O1170" i="18"/>
  <c r="Q1166" i="18"/>
  <c r="P1166" i="18"/>
  <c r="O1166" i="18"/>
  <c r="N1166" i="18"/>
  <c r="Q1162" i="18"/>
  <c r="P1162" i="18"/>
  <c r="O1162" i="18"/>
  <c r="N1162" i="18"/>
  <c r="Q1158" i="18"/>
  <c r="P1158" i="18"/>
  <c r="O1158" i="18"/>
  <c r="Q1154" i="18"/>
  <c r="P1154" i="18"/>
  <c r="N1154" i="18"/>
  <c r="O1154" i="18"/>
  <c r="Q1150" i="18"/>
  <c r="P1150" i="18"/>
  <c r="O1150" i="18"/>
  <c r="N1150" i="18"/>
  <c r="Q1146" i="18"/>
  <c r="P1146" i="18"/>
  <c r="O1146" i="18"/>
  <c r="N1146" i="18"/>
  <c r="P1142" i="18"/>
  <c r="Q1142" i="18"/>
  <c r="O1142" i="18"/>
  <c r="Q1138" i="18"/>
  <c r="P1138" i="18"/>
  <c r="N1138" i="18"/>
  <c r="O1138" i="18"/>
  <c r="Q1134" i="18"/>
  <c r="P1134" i="18"/>
  <c r="O1134" i="18"/>
  <c r="N1134" i="18"/>
  <c r="Q1130" i="18"/>
  <c r="P1130" i="18"/>
  <c r="O1130" i="18"/>
  <c r="N1130" i="18"/>
  <c r="Q1126" i="18"/>
  <c r="P1126" i="18"/>
  <c r="O1126" i="18"/>
  <c r="Q1122" i="18"/>
  <c r="P1122" i="18"/>
  <c r="N1122" i="18"/>
  <c r="O1122" i="18"/>
  <c r="Q1118" i="18"/>
  <c r="P1118" i="18"/>
  <c r="O1118" i="18"/>
  <c r="N1118" i="18"/>
  <c r="Q1114" i="18"/>
  <c r="P1114" i="18"/>
  <c r="O1114" i="18"/>
  <c r="N1114" i="18"/>
  <c r="Q1110" i="18"/>
  <c r="P1110" i="18"/>
  <c r="O1110" i="18"/>
  <c r="Q1106" i="18"/>
  <c r="P1106" i="18"/>
  <c r="N1106" i="18"/>
  <c r="O1106" i="18"/>
  <c r="Q1102" i="18"/>
  <c r="P1102" i="18"/>
  <c r="O1102" i="18"/>
  <c r="N1102" i="18"/>
  <c r="Q1098" i="18"/>
  <c r="P1098" i="18"/>
  <c r="O1098" i="18"/>
  <c r="N1098" i="18"/>
  <c r="Q1094" i="18"/>
  <c r="P1094" i="18"/>
  <c r="O1094" i="18"/>
  <c r="Q1090" i="18"/>
  <c r="P1090" i="18"/>
  <c r="N1090" i="18"/>
  <c r="O1090" i="18"/>
  <c r="Q1086" i="18"/>
  <c r="P1086" i="18"/>
  <c r="O1086" i="18"/>
  <c r="N1086" i="18"/>
  <c r="Q1082" i="18"/>
  <c r="P1082" i="18"/>
  <c r="O1082" i="18"/>
  <c r="N1082" i="18"/>
  <c r="P1078" i="18"/>
  <c r="O1078" i="18"/>
  <c r="Q1078" i="18"/>
  <c r="Q1074" i="18"/>
  <c r="P1074" i="18"/>
  <c r="N1074" i="18"/>
  <c r="O1074" i="18"/>
  <c r="Q1070" i="18"/>
  <c r="P1070" i="18"/>
  <c r="O1070" i="18"/>
  <c r="N1070" i="18"/>
  <c r="Q1066" i="18"/>
  <c r="P1066" i="18"/>
  <c r="O1066" i="18"/>
  <c r="N1066" i="18"/>
  <c r="Q1062" i="18"/>
  <c r="P1062" i="18"/>
  <c r="O1062" i="18"/>
  <c r="Q1058" i="18"/>
  <c r="P1058" i="18"/>
  <c r="N1058" i="18"/>
  <c r="O1058" i="18"/>
  <c r="Q1054" i="18"/>
  <c r="P1054" i="18"/>
  <c r="O1054" i="18"/>
  <c r="N1054" i="18"/>
  <c r="Q1050" i="18"/>
  <c r="P1050" i="18"/>
  <c r="O1050" i="18"/>
  <c r="N1050" i="18"/>
  <c r="Q1046" i="18"/>
  <c r="P1046" i="18"/>
  <c r="O1046" i="18"/>
  <c r="Q1042" i="18"/>
  <c r="P1042" i="18"/>
  <c r="N1042" i="18"/>
  <c r="O1042" i="18"/>
  <c r="Q1038" i="18"/>
  <c r="P1038" i="18"/>
  <c r="O1038" i="18"/>
  <c r="N1038" i="18"/>
  <c r="Q1034" i="18"/>
  <c r="P1034" i="18"/>
  <c r="O1034" i="18"/>
  <c r="N1034" i="18"/>
  <c r="Q1030" i="18"/>
  <c r="P1030" i="18"/>
  <c r="O1030" i="18"/>
  <c r="Q1026" i="18"/>
  <c r="P1026" i="18"/>
  <c r="N1026" i="18"/>
  <c r="O1026" i="18"/>
  <c r="Q1022" i="18"/>
  <c r="P1022" i="18"/>
  <c r="O1022" i="18"/>
  <c r="N1022" i="18"/>
  <c r="Q1018" i="18"/>
  <c r="P1018" i="18"/>
  <c r="O1018" i="18"/>
  <c r="N1018" i="18"/>
  <c r="P1014" i="18"/>
  <c r="Q1014" i="18"/>
  <c r="O1014" i="18"/>
  <c r="Q1010" i="18"/>
  <c r="P1010" i="18"/>
  <c r="N1010" i="18"/>
  <c r="O1010" i="18"/>
  <c r="Q1006" i="18"/>
  <c r="P1006" i="18"/>
  <c r="O1006" i="18"/>
  <c r="N1006" i="18"/>
  <c r="Q1002" i="18"/>
  <c r="P1002" i="18"/>
  <c r="O1002" i="18"/>
  <c r="N1002" i="18"/>
  <c r="Q998" i="18"/>
  <c r="P998" i="18"/>
  <c r="O998" i="18"/>
  <c r="Q994" i="18"/>
  <c r="P994" i="18"/>
  <c r="N994" i="18"/>
  <c r="O994" i="18"/>
  <c r="Q990" i="18"/>
  <c r="P990" i="18"/>
  <c r="O990" i="18"/>
  <c r="N990" i="18"/>
  <c r="Q986" i="18"/>
  <c r="P986" i="18"/>
  <c r="O986" i="18"/>
  <c r="N986" i="18"/>
  <c r="Q982" i="18"/>
  <c r="P982" i="18"/>
  <c r="O982" i="18"/>
  <c r="Q978" i="18"/>
  <c r="P978" i="18"/>
  <c r="N978" i="18"/>
  <c r="O978" i="18"/>
  <c r="Q974" i="18"/>
  <c r="P974" i="18"/>
  <c r="O974" i="18"/>
  <c r="N974" i="18"/>
  <c r="Q970" i="18"/>
  <c r="P970" i="18"/>
  <c r="O970" i="18"/>
  <c r="N970" i="18"/>
  <c r="Q966" i="18"/>
  <c r="P966" i="18"/>
  <c r="O966" i="18"/>
  <c r="Q962" i="18"/>
  <c r="P962" i="18"/>
  <c r="N962" i="18"/>
  <c r="O962" i="18"/>
  <c r="Q958" i="18"/>
  <c r="P958" i="18"/>
  <c r="O958" i="18"/>
  <c r="N958" i="18"/>
  <c r="Q954" i="18"/>
  <c r="P954" i="18"/>
  <c r="O954" i="18"/>
  <c r="N954" i="18"/>
  <c r="P950" i="18"/>
  <c r="Q950" i="18"/>
  <c r="O950" i="18"/>
  <c r="Q946" i="18"/>
  <c r="P946" i="18"/>
  <c r="N946" i="18"/>
  <c r="O946" i="18"/>
  <c r="Q942" i="18"/>
  <c r="P942" i="18"/>
  <c r="O942" i="18"/>
  <c r="N942" i="18"/>
  <c r="Q938" i="18"/>
  <c r="P938" i="18"/>
  <c r="O938" i="18"/>
  <c r="N938" i="18"/>
  <c r="Q934" i="18"/>
  <c r="P934" i="18"/>
  <c r="O934" i="18"/>
  <c r="Q930" i="18"/>
  <c r="P930" i="18"/>
  <c r="N930" i="18"/>
  <c r="O930" i="18"/>
  <c r="Q926" i="18"/>
  <c r="P926" i="18"/>
  <c r="O926" i="18"/>
  <c r="N926" i="18"/>
  <c r="Q922" i="18"/>
  <c r="P922" i="18"/>
  <c r="O922" i="18"/>
  <c r="N922" i="18"/>
  <c r="Q918" i="18"/>
  <c r="P918" i="18"/>
  <c r="O918" i="18"/>
  <c r="Q914" i="18"/>
  <c r="P914" i="18"/>
  <c r="N914" i="18"/>
  <c r="O914" i="18"/>
  <c r="Q910" i="18"/>
  <c r="P910" i="18"/>
  <c r="O910" i="18"/>
  <c r="N910" i="18"/>
  <c r="Q906" i="18"/>
  <c r="P906" i="18"/>
  <c r="O906" i="18"/>
  <c r="N906" i="18"/>
  <c r="Q902" i="18"/>
  <c r="P902" i="18"/>
  <c r="O902" i="18"/>
  <c r="Q898" i="18"/>
  <c r="P898" i="18"/>
  <c r="N898" i="18"/>
  <c r="O898" i="18"/>
  <c r="Q894" i="18"/>
  <c r="P894" i="18"/>
  <c r="O894" i="18"/>
  <c r="N894" i="18"/>
  <c r="Q890" i="18"/>
  <c r="P890" i="18"/>
  <c r="O890" i="18"/>
  <c r="N890" i="18"/>
  <c r="P886" i="18"/>
  <c r="Q886" i="18"/>
  <c r="O886" i="18"/>
  <c r="Q882" i="18"/>
  <c r="P882" i="18"/>
  <c r="N882" i="18"/>
  <c r="O882" i="18"/>
  <c r="Q878" i="18"/>
  <c r="P878" i="18"/>
  <c r="O878" i="18"/>
  <c r="N878" i="18"/>
  <c r="Q874" i="18"/>
  <c r="P874" i="18"/>
  <c r="O874" i="18"/>
  <c r="N874" i="18"/>
  <c r="Q870" i="18"/>
  <c r="P870" i="18"/>
  <c r="O870" i="18"/>
  <c r="Q866" i="18"/>
  <c r="P866" i="18"/>
  <c r="N866" i="18"/>
  <c r="O866" i="18"/>
  <c r="Q862" i="18"/>
  <c r="P862" i="18"/>
  <c r="O862" i="18"/>
  <c r="N862" i="18"/>
  <c r="Q858" i="18"/>
  <c r="P858" i="18"/>
  <c r="O858" i="18"/>
  <c r="N858" i="18"/>
  <c r="Q854" i="18"/>
  <c r="P854" i="18"/>
  <c r="O854" i="18"/>
  <c r="Q850" i="18"/>
  <c r="P850" i="18"/>
  <c r="N850" i="18"/>
  <c r="O850" i="18"/>
  <c r="Q846" i="18"/>
  <c r="P846" i="18"/>
  <c r="O846" i="18"/>
  <c r="N846" i="18"/>
  <c r="Q842" i="18"/>
  <c r="P842" i="18"/>
  <c r="O842" i="18"/>
  <c r="N842" i="18"/>
  <c r="Q838" i="18"/>
  <c r="P838" i="18"/>
  <c r="O838" i="18"/>
  <c r="Q834" i="18"/>
  <c r="P834" i="18"/>
  <c r="N834" i="18"/>
  <c r="O834" i="18"/>
  <c r="Q830" i="18"/>
  <c r="P830" i="18"/>
  <c r="O830" i="18"/>
  <c r="N830" i="18"/>
  <c r="Q826" i="18"/>
  <c r="P826" i="18"/>
  <c r="O826" i="18"/>
  <c r="N826" i="18"/>
  <c r="P822" i="18"/>
  <c r="Q822" i="18"/>
  <c r="O822" i="18"/>
  <c r="Q818" i="18"/>
  <c r="P818" i="18"/>
  <c r="N818" i="18"/>
  <c r="O818" i="18"/>
  <c r="Q814" i="18"/>
  <c r="P814" i="18"/>
  <c r="O814" i="18"/>
  <c r="N814" i="18"/>
  <c r="Q810" i="18"/>
  <c r="P810" i="18"/>
  <c r="O810" i="18"/>
  <c r="N810" i="18"/>
  <c r="Q806" i="18"/>
  <c r="P806" i="18"/>
  <c r="O806" i="18"/>
  <c r="Q802" i="18"/>
  <c r="P802" i="18"/>
  <c r="N802" i="18"/>
  <c r="O802" i="18"/>
  <c r="Q798" i="18"/>
  <c r="P798" i="18"/>
  <c r="O798" i="18"/>
  <c r="N798" i="18"/>
  <c r="Q794" i="18"/>
  <c r="P794" i="18"/>
  <c r="O794" i="18"/>
  <c r="N794" i="18"/>
  <c r="Q790" i="18"/>
  <c r="P790" i="18"/>
  <c r="O790" i="18"/>
  <c r="Q786" i="18"/>
  <c r="P786" i="18"/>
  <c r="N786" i="18"/>
  <c r="O786" i="18"/>
  <c r="Q782" i="18"/>
  <c r="P782" i="18"/>
  <c r="N782" i="18"/>
  <c r="O782" i="18"/>
  <c r="Q778" i="18"/>
  <c r="P778" i="18"/>
  <c r="O778" i="18"/>
  <c r="N778" i="18"/>
  <c r="Q774" i="18"/>
  <c r="P774" i="18"/>
  <c r="O774" i="18"/>
  <c r="Q770" i="18"/>
  <c r="P770" i="18"/>
  <c r="N770" i="18"/>
  <c r="O770" i="18"/>
  <c r="Q766" i="18"/>
  <c r="P766" i="18"/>
  <c r="N766" i="18"/>
  <c r="O766" i="18"/>
  <c r="Q762" i="18"/>
  <c r="P762" i="18"/>
  <c r="O762" i="18"/>
  <c r="N762" i="18"/>
  <c r="P758" i="18"/>
  <c r="Q758" i="18"/>
  <c r="O758" i="18"/>
  <c r="Q754" i="18"/>
  <c r="P754" i="18"/>
  <c r="N754" i="18"/>
  <c r="O754" i="18"/>
  <c r="Q750" i="18"/>
  <c r="P750" i="18"/>
  <c r="N750" i="18"/>
  <c r="O750" i="18"/>
  <c r="Q746" i="18"/>
  <c r="P746" i="18"/>
  <c r="O746" i="18"/>
  <c r="N746" i="18"/>
  <c r="Q742" i="18"/>
  <c r="P742" i="18"/>
  <c r="O742" i="18"/>
  <c r="Q658" i="18"/>
  <c r="P658" i="18"/>
  <c r="N658" i="18"/>
  <c r="O658" i="18"/>
  <c r="Q654" i="18"/>
  <c r="P654" i="18"/>
  <c r="N654" i="18"/>
  <c r="O654" i="18"/>
  <c r="Q650" i="18"/>
  <c r="P650" i="18"/>
  <c r="O650" i="18"/>
  <c r="N650" i="18"/>
  <c r="Q646" i="18"/>
  <c r="P646" i="18"/>
  <c r="O646" i="18"/>
  <c r="Q642" i="18"/>
  <c r="P642" i="18"/>
  <c r="N642" i="18"/>
  <c r="O642" i="18"/>
  <c r="Q638" i="18"/>
  <c r="P638" i="18"/>
  <c r="O638" i="18"/>
  <c r="N638" i="18"/>
  <c r="Q634" i="18"/>
  <c r="P634" i="18"/>
  <c r="O634" i="18"/>
  <c r="N634" i="18"/>
  <c r="P630" i="18"/>
  <c r="Q630" i="18"/>
  <c r="O630" i="18"/>
  <c r="Q626" i="18"/>
  <c r="P626" i="18"/>
  <c r="N626" i="18"/>
  <c r="O626" i="18"/>
  <c r="Q622" i="18"/>
  <c r="P622" i="18"/>
  <c r="N622" i="18"/>
  <c r="O622" i="18"/>
  <c r="Q618" i="18"/>
  <c r="P618" i="18"/>
  <c r="O618" i="18"/>
  <c r="N618" i="18"/>
  <c r="Q614" i="18"/>
  <c r="P614" i="18"/>
  <c r="O614" i="18"/>
  <c r="Q610" i="18"/>
  <c r="P610" i="18"/>
  <c r="N610" i="18"/>
  <c r="O610" i="18"/>
  <c r="Q606" i="18"/>
  <c r="P606" i="18"/>
  <c r="O606" i="18"/>
  <c r="N606" i="18"/>
  <c r="Q602" i="18"/>
  <c r="P602" i="18"/>
  <c r="O602" i="18"/>
  <c r="Q598" i="18"/>
  <c r="P598" i="18"/>
  <c r="N598" i="18"/>
  <c r="O598" i="18"/>
  <c r="Q594" i="18"/>
  <c r="P594" i="18"/>
  <c r="O594" i="18"/>
  <c r="Q590" i="18"/>
  <c r="P590" i="18"/>
  <c r="O590" i="18"/>
  <c r="N590" i="18"/>
  <c r="Q586" i="18"/>
  <c r="P586" i="18"/>
  <c r="O586" i="18"/>
  <c r="Q582" i="18"/>
  <c r="P582" i="18"/>
  <c r="N582" i="18"/>
  <c r="O582" i="18"/>
  <c r="Q578" i="18"/>
  <c r="P578" i="18"/>
  <c r="O578" i="18"/>
  <c r="Q574" i="18"/>
  <c r="P574" i="18"/>
  <c r="O574" i="18"/>
  <c r="N574" i="18"/>
  <c r="Q570" i="18"/>
  <c r="P570" i="18"/>
  <c r="O570" i="18"/>
  <c r="P566" i="18"/>
  <c r="Q566" i="18"/>
  <c r="N566" i="18"/>
  <c r="O566" i="18"/>
  <c r="Q562" i="18"/>
  <c r="P562" i="18"/>
  <c r="O562" i="18"/>
  <c r="Q558" i="18"/>
  <c r="P558" i="18"/>
  <c r="O558" i="18"/>
  <c r="N558" i="18"/>
  <c r="Q554" i="18"/>
  <c r="P554" i="18"/>
  <c r="O554" i="18"/>
  <c r="Q550" i="18"/>
  <c r="P550" i="18"/>
  <c r="N550" i="18"/>
  <c r="O550" i="18"/>
  <c r="Q546" i="18"/>
  <c r="P546" i="18"/>
  <c r="O546" i="18"/>
  <c r="Q542" i="18"/>
  <c r="P542" i="18"/>
  <c r="O542" i="18"/>
  <c r="N542" i="18"/>
  <c r="Q538" i="18"/>
  <c r="P538" i="18"/>
  <c r="O538" i="18"/>
  <c r="Q534" i="18"/>
  <c r="P534" i="18"/>
  <c r="N534" i="18"/>
  <c r="O534" i="18"/>
  <c r="Q530" i="18"/>
  <c r="P530" i="18"/>
  <c r="O530" i="18"/>
  <c r="Q526" i="18"/>
  <c r="P526" i="18"/>
  <c r="O526" i="18"/>
  <c r="N526" i="18"/>
  <c r="Q522" i="18"/>
  <c r="P522" i="18"/>
  <c r="O522" i="18"/>
  <c r="Q518" i="18"/>
  <c r="P518" i="18"/>
  <c r="N518" i="18"/>
  <c r="O518" i="18"/>
  <c r="Q514" i="18"/>
  <c r="P514" i="18"/>
  <c r="O514" i="18"/>
  <c r="Q510" i="18"/>
  <c r="P510" i="18"/>
  <c r="O510" i="18"/>
  <c r="N510" i="18"/>
  <c r="Q506" i="18"/>
  <c r="P506" i="18"/>
  <c r="O506" i="18"/>
  <c r="P502" i="18"/>
  <c r="Q502" i="18"/>
  <c r="N502" i="18"/>
  <c r="O502" i="18"/>
  <c r="Q498" i="18"/>
  <c r="P498" i="18"/>
  <c r="O498" i="18"/>
  <c r="N1734" i="18"/>
  <c r="N1670" i="18"/>
  <c r="N1606" i="18"/>
  <c r="N1542" i="18"/>
  <c r="N1478" i="18"/>
  <c r="N1414" i="18"/>
  <c r="N1350" i="18"/>
  <c r="N1286" i="18"/>
  <c r="N1222" i="18"/>
  <c r="N1158" i="18"/>
  <c r="N1094" i="18"/>
  <c r="N1030" i="18"/>
  <c r="N966" i="18"/>
  <c r="N902" i="18"/>
  <c r="N838" i="18"/>
  <c r="N774" i="18"/>
  <c r="N646" i="18"/>
  <c r="N602" i="18"/>
  <c r="N570" i="18"/>
  <c r="N538" i="18"/>
  <c r="N506" i="18"/>
  <c r="O2446" i="18"/>
  <c r="O2414" i="18"/>
  <c r="O2382" i="18"/>
  <c r="O2350" i="18"/>
  <c r="Q2049" i="18"/>
  <c r="Q2041" i="18"/>
  <c r="Q2037" i="18"/>
  <c r="Q2033" i="18"/>
  <c r="Q2029" i="18"/>
  <c r="Q2025" i="18"/>
  <c r="Q2021" i="18"/>
  <c r="Q2017" i="18"/>
  <c r="Q2009" i="18"/>
  <c r="Q2005" i="18"/>
  <c r="Q2001" i="18"/>
  <c r="Q1997" i="18"/>
  <c r="Q1993" i="18"/>
  <c r="Q1989" i="18"/>
  <c r="Q1985" i="18"/>
  <c r="Q1977" i="18"/>
  <c r="Q1973" i="18"/>
  <c r="Q1969" i="18"/>
  <c r="Q1965" i="18"/>
  <c r="Q1961" i="18"/>
  <c r="Q1957" i="18"/>
  <c r="Q1953" i="18"/>
  <c r="Q1945" i="18"/>
  <c r="Q1941" i="18"/>
  <c r="Q1937" i="18"/>
  <c r="Q1933" i="18"/>
  <c r="Q1929" i="18"/>
  <c r="P1929" i="18"/>
  <c r="P1925" i="18"/>
  <c r="Q1925" i="18"/>
  <c r="Q1921" i="18"/>
  <c r="P1921" i="18"/>
  <c r="P1917" i="18"/>
  <c r="Q1913" i="18"/>
  <c r="P1913" i="18"/>
  <c r="P1909" i="18"/>
  <c r="Q1909" i="18"/>
  <c r="Q1905" i="18"/>
  <c r="P1905" i="18"/>
  <c r="P1901" i="18"/>
  <c r="Q1901" i="18"/>
  <c r="Q1897" i="18"/>
  <c r="P1897" i="18"/>
  <c r="P1893" i="18"/>
  <c r="Q1893" i="18"/>
  <c r="Q1889" i="18"/>
  <c r="P1889" i="18"/>
  <c r="P1885" i="18"/>
  <c r="Q1881" i="18"/>
  <c r="P1881" i="18"/>
  <c r="P1877" i="18"/>
  <c r="Q1877" i="18"/>
  <c r="Q1873" i="18"/>
  <c r="P1873" i="18"/>
  <c r="P1869" i="18"/>
  <c r="Q1869" i="18"/>
  <c r="Q1865" i="18"/>
  <c r="P1865" i="18"/>
  <c r="P1861" i="18"/>
  <c r="Q1861" i="18"/>
  <c r="Q1857" i="18"/>
  <c r="P1857" i="18"/>
  <c r="P1853" i="18"/>
  <c r="Q1849" i="18"/>
  <c r="P1849" i="18"/>
  <c r="P1845" i="18"/>
  <c r="Q1845" i="18"/>
  <c r="Q1841" i="18"/>
  <c r="P1841" i="18"/>
  <c r="P1837" i="18"/>
  <c r="Q1837" i="18"/>
  <c r="Q1833" i="18"/>
  <c r="P1833" i="18"/>
  <c r="P1829" i="18"/>
  <c r="Q1829" i="18"/>
  <c r="Q1825" i="18"/>
  <c r="P1825" i="18"/>
  <c r="P1821" i="18"/>
  <c r="Q1817" i="18"/>
  <c r="P1817" i="18"/>
  <c r="P1813" i="18"/>
  <c r="Q1813" i="18"/>
  <c r="Q1809" i="18"/>
  <c r="P1809" i="18"/>
  <c r="P1805" i="18"/>
  <c r="Q1805" i="18"/>
  <c r="Q1801" i="18"/>
  <c r="P1801" i="18"/>
  <c r="P1797" i="18"/>
  <c r="Q1797" i="18"/>
  <c r="Q1793" i="18"/>
  <c r="P1793" i="18"/>
  <c r="P1789" i="18"/>
  <c r="Q1785" i="18"/>
  <c r="P1785" i="18"/>
  <c r="P1781" i="18"/>
  <c r="Q1781" i="18"/>
  <c r="Q1777" i="18"/>
  <c r="P1777" i="18"/>
  <c r="P1773" i="18"/>
  <c r="Q1773" i="18"/>
  <c r="Q1769" i="18"/>
  <c r="P1769" i="18"/>
  <c r="P1765" i="18"/>
  <c r="Q1765" i="18"/>
  <c r="Q1761" i="18"/>
  <c r="P1761" i="18"/>
  <c r="P1757" i="18"/>
  <c r="Q1753" i="18"/>
  <c r="P1753" i="18"/>
  <c r="P1749" i="18"/>
  <c r="Q1749" i="18"/>
  <c r="Q1745" i="18"/>
  <c r="P1745" i="18"/>
  <c r="P1741" i="18"/>
  <c r="Q1741" i="18"/>
  <c r="Q1737" i="18"/>
  <c r="P1737" i="18"/>
  <c r="P1733" i="18"/>
  <c r="Q1733" i="18"/>
  <c r="Q1729" i="18"/>
  <c r="P1729" i="18"/>
  <c r="P1725" i="18"/>
  <c r="Q1721" i="18"/>
  <c r="P1721" i="18"/>
  <c r="P1717" i="18"/>
  <c r="Q1717" i="18"/>
  <c r="Q1713" i="18"/>
  <c r="P1713" i="18"/>
  <c r="P1709" i="18"/>
  <c r="Q1709" i="18"/>
  <c r="Q1705" i="18"/>
  <c r="P1705" i="18"/>
  <c r="P1701" i="18"/>
  <c r="Q1701" i="18"/>
  <c r="Q1697" i="18"/>
  <c r="P1697" i="18"/>
  <c r="P1693" i="18"/>
  <c r="Q1689" i="18"/>
  <c r="P1689" i="18"/>
  <c r="P1685" i="18"/>
  <c r="Q1685" i="18"/>
  <c r="Q1681" i="18"/>
  <c r="P1681" i="18"/>
  <c r="P1677" i="18"/>
  <c r="Q1677" i="18"/>
  <c r="Q1673" i="18"/>
  <c r="P1673" i="18"/>
  <c r="P1669" i="18"/>
  <c r="Q1669" i="18"/>
  <c r="Q1665" i="18"/>
  <c r="P1665" i="18"/>
  <c r="Q1661" i="18"/>
  <c r="P1661" i="18"/>
  <c r="P1657" i="18"/>
  <c r="Q1657" i="18"/>
  <c r="Q1653" i="18"/>
  <c r="P1653" i="18"/>
  <c r="P1649" i="18"/>
  <c r="Q1649" i="18"/>
  <c r="Q1645" i="18"/>
  <c r="P1645" i="18"/>
  <c r="Q1641" i="18"/>
  <c r="P1641" i="18"/>
  <c r="Q1637" i="18"/>
  <c r="P1637" i="18"/>
  <c r="Q1633" i="18"/>
  <c r="P1633" i="18"/>
  <c r="Q1629" i="18"/>
  <c r="P1629" i="18"/>
  <c r="P1625" i="18"/>
  <c r="Q1625" i="18"/>
  <c r="Q1621" i="18"/>
  <c r="P1621" i="18"/>
  <c r="P1617" i="18"/>
  <c r="Q1613" i="18"/>
  <c r="P1613" i="18"/>
  <c r="Q1609" i="18"/>
  <c r="P1609" i="18"/>
  <c r="Q1605" i="18"/>
  <c r="P1605" i="18"/>
  <c r="Q1601" i="18"/>
  <c r="P1601" i="18"/>
  <c r="Q1597" i="18"/>
  <c r="P1597" i="18"/>
  <c r="P1593" i="18"/>
  <c r="Q1593" i="18"/>
  <c r="Q1589" i="18"/>
  <c r="P1589" i="18"/>
  <c r="P1585" i="18"/>
  <c r="Q1585" i="18"/>
  <c r="Q1581" i="18"/>
  <c r="P1581" i="18"/>
  <c r="Q1577" i="18"/>
  <c r="P1577" i="18"/>
  <c r="Q1573" i="18"/>
  <c r="P1573" i="18"/>
  <c r="Q1569" i="18"/>
  <c r="P1569" i="18"/>
  <c r="Q1565" i="18"/>
  <c r="P1565" i="18"/>
  <c r="P1561" i="18"/>
  <c r="Q1561" i="18"/>
  <c r="Q1557" i="18"/>
  <c r="P1557" i="18"/>
  <c r="P1553" i="18"/>
  <c r="Q1553" i="18"/>
  <c r="Q1549" i="18"/>
  <c r="P1549" i="18"/>
  <c r="Q1545" i="18"/>
  <c r="P1545" i="18"/>
  <c r="Q1541" i="18"/>
  <c r="P1541" i="18"/>
  <c r="Q1537" i="18"/>
  <c r="P1537" i="18"/>
  <c r="Q1533" i="18"/>
  <c r="P1533" i="18"/>
  <c r="P1529" i="18"/>
  <c r="Q1529" i="18"/>
  <c r="Q1525" i="18"/>
  <c r="P1525" i="18"/>
  <c r="P1521" i="18"/>
  <c r="Q1521" i="18"/>
  <c r="Q1517" i="18"/>
  <c r="P1517" i="18"/>
  <c r="Q1513" i="18"/>
  <c r="P1513" i="18"/>
  <c r="Q1509" i="18"/>
  <c r="P1509" i="18"/>
  <c r="Q1505" i="18"/>
  <c r="P1505" i="18"/>
  <c r="Q1501" i="18"/>
  <c r="P1501" i="18"/>
  <c r="P1497" i="18"/>
  <c r="Q1497" i="18"/>
  <c r="Q1493" i="18"/>
  <c r="P1493" i="18"/>
  <c r="P1489" i="18"/>
  <c r="Q1485" i="18"/>
  <c r="P1485" i="18"/>
  <c r="Q1481" i="18"/>
  <c r="P1481" i="18"/>
  <c r="Q1477" i="18"/>
  <c r="P1477" i="18"/>
  <c r="Q1473" i="18"/>
  <c r="P1473" i="18"/>
  <c r="Q1469" i="18"/>
  <c r="P1469" i="18"/>
  <c r="P1465" i="18"/>
  <c r="Q1465" i="18"/>
  <c r="Q1461" i="18"/>
  <c r="P1461" i="18"/>
  <c r="P1457" i="18"/>
  <c r="Q1457" i="18"/>
  <c r="Q1453" i="18"/>
  <c r="P1453" i="18"/>
  <c r="Q1449" i="18"/>
  <c r="P1449" i="18"/>
  <c r="Q1445" i="18"/>
  <c r="P1445" i="18"/>
  <c r="Q1441" i="18"/>
  <c r="P1441" i="18"/>
  <c r="Q1437" i="18"/>
  <c r="P1437" i="18"/>
  <c r="P1433" i="18"/>
  <c r="Q1433" i="18"/>
  <c r="Q1429" i="18"/>
  <c r="P1429" i="18"/>
  <c r="P1425" i="18"/>
  <c r="Q1425" i="18"/>
  <c r="Q1421" i="18"/>
  <c r="P1421" i="18"/>
  <c r="Q1417" i="18"/>
  <c r="P1417" i="18"/>
  <c r="Q1413" i="18"/>
  <c r="P1413" i="18"/>
  <c r="Q1409" i="18"/>
  <c r="P1409" i="18"/>
  <c r="Q1405" i="18"/>
  <c r="P1405" i="18"/>
  <c r="P1401" i="18"/>
  <c r="Q1401" i="18"/>
  <c r="Q1397" i="18"/>
  <c r="P1397" i="18"/>
  <c r="P1393" i="18"/>
  <c r="Q1393" i="18"/>
  <c r="Q1389" i="18"/>
  <c r="P1389" i="18"/>
  <c r="Q1385" i="18"/>
  <c r="P1385" i="18"/>
  <c r="Q1381" i="18"/>
  <c r="P1381" i="18"/>
  <c r="Q1377" i="18"/>
  <c r="P1377" i="18"/>
  <c r="Q1373" i="18"/>
  <c r="P1373" i="18"/>
  <c r="P1369" i="18"/>
  <c r="Q1369" i="18"/>
  <c r="Q1365" i="18"/>
  <c r="P1365" i="18"/>
  <c r="P1361" i="18"/>
  <c r="Q1357" i="18"/>
  <c r="P1357" i="18"/>
  <c r="Q1353" i="18"/>
  <c r="P1353" i="18"/>
  <c r="Q1349" i="18"/>
  <c r="P1349" i="18"/>
  <c r="Q1345" i="18"/>
  <c r="P1345" i="18"/>
  <c r="Q1341" i="18"/>
  <c r="P1341" i="18"/>
  <c r="P1337" i="18"/>
  <c r="Q1337" i="18"/>
  <c r="Q1333" i="18"/>
  <c r="P1333" i="18"/>
  <c r="P1329" i="18"/>
  <c r="Q1329" i="18"/>
  <c r="Q1325" i="18"/>
  <c r="P1325" i="18"/>
  <c r="Q1321" i="18"/>
  <c r="P1321" i="18"/>
  <c r="Q1317" i="18"/>
  <c r="P1317" i="18"/>
  <c r="Q1313" i="18"/>
  <c r="P1313" i="18"/>
  <c r="Q1309" i="18"/>
  <c r="P1309" i="18"/>
  <c r="P1305" i="18"/>
  <c r="Q1305" i="18"/>
  <c r="Q1301" i="18"/>
  <c r="P1301" i="18"/>
  <c r="Q1297" i="18"/>
  <c r="P1297" i="18"/>
  <c r="Q1293" i="18"/>
  <c r="P1293" i="18"/>
  <c r="Q1289" i="18"/>
  <c r="P1289" i="18"/>
  <c r="Q1285" i="18"/>
  <c r="P1285" i="18"/>
  <c r="Q1281" i="18"/>
  <c r="P1281" i="18"/>
  <c r="Q1277" i="18"/>
  <c r="P1277" i="18"/>
  <c r="Q1273" i="18"/>
  <c r="P1273" i="18"/>
  <c r="Q1269" i="18"/>
  <c r="P1269" i="18"/>
  <c r="P1265" i="18"/>
  <c r="Q1265" i="18"/>
  <c r="Q1261" i="18"/>
  <c r="P1261" i="18"/>
  <c r="Q1257" i="18"/>
  <c r="P1257" i="18"/>
  <c r="Q1253" i="18"/>
  <c r="P1253" i="18"/>
  <c r="P1249" i="18"/>
  <c r="Q1245" i="18"/>
  <c r="P1245" i="18"/>
  <c r="Q1241" i="18"/>
  <c r="P1241" i="18"/>
  <c r="Q1237" i="18"/>
  <c r="P1237" i="18"/>
  <c r="Q1233" i="18"/>
  <c r="P1233" i="18"/>
  <c r="Q1229" i="18"/>
  <c r="P1229" i="18"/>
  <c r="Q1225" i="18"/>
  <c r="P1225" i="18"/>
  <c r="Q1221" i="18"/>
  <c r="P1221" i="18"/>
  <c r="Q1217" i="18"/>
  <c r="P1217" i="18"/>
  <c r="Q1213" i="18"/>
  <c r="P1213" i="18"/>
  <c r="Q1209" i="18"/>
  <c r="P1209" i="18"/>
  <c r="Q1205" i="18"/>
  <c r="P1205" i="18"/>
  <c r="P1201" i="18"/>
  <c r="Q1201" i="18"/>
  <c r="Q1197" i="18"/>
  <c r="P1197" i="18"/>
  <c r="Q1193" i="18"/>
  <c r="P1193" i="18"/>
  <c r="Q1189" i="18"/>
  <c r="P1189" i="18"/>
  <c r="P1185" i="18"/>
  <c r="Q1185" i="18"/>
  <c r="Q1181" i="18"/>
  <c r="P1181" i="18"/>
  <c r="Q1177" i="18"/>
  <c r="P1177" i="18"/>
  <c r="Q1173" i="18"/>
  <c r="P1173" i="18"/>
  <c r="Q1169" i="18"/>
  <c r="P1169" i="18"/>
  <c r="Q1165" i="18"/>
  <c r="P1165" i="18"/>
  <c r="Q1161" i="18"/>
  <c r="P1161" i="18"/>
  <c r="Q1157" i="18"/>
  <c r="P1157" i="18"/>
  <c r="Q1153" i="18"/>
  <c r="P1153" i="18"/>
  <c r="Q1149" i="18"/>
  <c r="P1149" i="18"/>
  <c r="Q1145" i="18"/>
  <c r="P1145" i="18"/>
  <c r="Q1141" i="18"/>
  <c r="P1141" i="18"/>
  <c r="P1137" i="18"/>
  <c r="Q1137" i="18"/>
  <c r="Q1133" i="18"/>
  <c r="P1133" i="18"/>
  <c r="Q1129" i="18"/>
  <c r="P1129" i="18"/>
  <c r="Q1125" i="18"/>
  <c r="P1125" i="18"/>
  <c r="P1121" i="18"/>
  <c r="Q1121" i="18"/>
  <c r="Q1117" i="18"/>
  <c r="P1117" i="18"/>
  <c r="Q1113" i="18"/>
  <c r="P1113" i="18"/>
  <c r="Q1109" i="18"/>
  <c r="P1109" i="18"/>
  <c r="Q1105" i="18"/>
  <c r="P1105" i="18"/>
  <c r="Q1101" i="18"/>
  <c r="P1101" i="18"/>
  <c r="Q1097" i="18"/>
  <c r="P1097" i="18"/>
  <c r="Q1093" i="18"/>
  <c r="P1093" i="18"/>
  <c r="Q1089" i="18"/>
  <c r="P1089" i="18"/>
  <c r="Q1085" i="18"/>
  <c r="P1085" i="18"/>
  <c r="Q1081" i="18"/>
  <c r="P1081" i="18"/>
  <c r="Q1077" i="18"/>
  <c r="P1077" i="18"/>
  <c r="P1073" i="18"/>
  <c r="Q1073" i="18"/>
  <c r="Q1069" i="18"/>
  <c r="P1069" i="18"/>
  <c r="Q1065" i="18"/>
  <c r="P1065" i="18"/>
  <c r="Q1061" i="18"/>
  <c r="P1061" i="18"/>
  <c r="P1057" i="18"/>
  <c r="Q1057" i="18"/>
  <c r="Q1053" i="18"/>
  <c r="P1053" i="18"/>
  <c r="Q1049" i="18"/>
  <c r="P1049" i="18"/>
  <c r="Q1045" i="18"/>
  <c r="P1045" i="18"/>
  <c r="Q1041" i="18"/>
  <c r="P1041" i="18"/>
  <c r="Q1037" i="18"/>
  <c r="P1037" i="18"/>
  <c r="Q1033" i="18"/>
  <c r="P1033" i="18"/>
  <c r="Q1029" i="18"/>
  <c r="P1029" i="18"/>
  <c r="Q1025" i="18"/>
  <c r="P1025" i="18"/>
  <c r="Q1021" i="18"/>
  <c r="P1021" i="18"/>
  <c r="Q1017" i="18"/>
  <c r="P1017" i="18"/>
  <c r="Q1013" i="18"/>
  <c r="P1013" i="18"/>
  <c r="P1009" i="18"/>
  <c r="Q1009" i="18"/>
  <c r="Q1005" i="18"/>
  <c r="P1005" i="18"/>
  <c r="Q1001" i="18"/>
  <c r="P1001" i="18"/>
  <c r="Q997" i="18"/>
  <c r="P997" i="18"/>
  <c r="P993" i="18"/>
  <c r="Q989" i="18"/>
  <c r="P989" i="18"/>
  <c r="Q985" i="18"/>
  <c r="P985" i="18"/>
  <c r="Q981" i="18"/>
  <c r="P981" i="18"/>
  <c r="Q977" i="18"/>
  <c r="P977" i="18"/>
  <c r="Q973" i="18"/>
  <c r="P973" i="18"/>
  <c r="Q969" i="18"/>
  <c r="P969" i="18"/>
  <c r="Q965" i="18"/>
  <c r="P965" i="18"/>
  <c r="Q961" i="18"/>
  <c r="P961" i="18"/>
  <c r="Q957" i="18"/>
  <c r="P957" i="18"/>
  <c r="Q953" i="18"/>
  <c r="P953" i="18"/>
  <c r="Q949" i="18"/>
  <c r="P949" i="18"/>
  <c r="P945" i="18"/>
  <c r="Q945" i="18"/>
  <c r="Q941" i="18"/>
  <c r="P941" i="18"/>
  <c r="Q937" i="18"/>
  <c r="P937" i="18"/>
  <c r="Q933" i="18"/>
  <c r="P933" i="18"/>
  <c r="P929" i="18"/>
  <c r="Q929" i="18"/>
  <c r="Q925" i="18"/>
  <c r="P925" i="18"/>
  <c r="Q921" i="18"/>
  <c r="P921" i="18"/>
  <c r="Q917" i="18"/>
  <c r="P917" i="18"/>
  <c r="Q913" i="18"/>
  <c r="P913" i="18"/>
  <c r="Q909" i="18"/>
  <c r="P909" i="18"/>
  <c r="Q905" i="18"/>
  <c r="P905" i="18"/>
  <c r="Q901" i="18"/>
  <c r="P901" i="18"/>
  <c r="Q897" i="18"/>
  <c r="P897" i="18"/>
  <c r="Q893" i="18"/>
  <c r="P893" i="18"/>
  <c r="Q889" i="18"/>
  <c r="P889" i="18"/>
  <c r="Q885" i="18"/>
  <c r="P885" i="18"/>
  <c r="P881" i="18"/>
  <c r="Q881" i="18"/>
  <c r="Q877" i="18"/>
  <c r="P877" i="18"/>
  <c r="Q873" i="18"/>
  <c r="P873" i="18"/>
  <c r="Q869" i="18"/>
  <c r="P869" i="18"/>
  <c r="P865" i="18"/>
  <c r="Q865" i="18"/>
  <c r="Q861" i="18"/>
  <c r="P861" i="18"/>
  <c r="Q857" i="18"/>
  <c r="P857" i="18"/>
  <c r="Q853" i="18"/>
  <c r="P853" i="18"/>
  <c r="Q849" i="18"/>
  <c r="P849" i="18"/>
  <c r="Q845" i="18"/>
  <c r="P845" i="18"/>
  <c r="Q841" i="18"/>
  <c r="P841" i="18"/>
  <c r="Q837" i="18"/>
  <c r="P837" i="18"/>
  <c r="Q833" i="18"/>
  <c r="P833" i="18"/>
  <c r="Q829" i="18"/>
  <c r="P829" i="18"/>
  <c r="Q825" i="18"/>
  <c r="P825" i="18"/>
  <c r="Q821" i="18"/>
  <c r="P821" i="18"/>
  <c r="P817" i="18"/>
  <c r="Q817" i="18"/>
  <c r="Q813" i="18"/>
  <c r="P813" i="18"/>
  <c r="Q809" i="18"/>
  <c r="P809" i="18"/>
  <c r="Q805" i="18"/>
  <c r="P805" i="18"/>
  <c r="P801" i="18"/>
  <c r="Q801" i="18"/>
  <c r="Q797" i="18"/>
  <c r="P797" i="18"/>
  <c r="Q793" i="18"/>
  <c r="P793" i="18"/>
  <c r="Q789" i="18"/>
  <c r="P789" i="18"/>
  <c r="Q785" i="18"/>
  <c r="P785" i="18"/>
  <c r="Q781" i="18"/>
  <c r="P781" i="18"/>
  <c r="Q777" i="18"/>
  <c r="P777" i="18"/>
  <c r="Q773" i="18"/>
  <c r="P773" i="18"/>
  <c r="Q769" i="18"/>
  <c r="P769" i="18"/>
  <c r="Q765" i="18"/>
  <c r="P765" i="18"/>
  <c r="Q761" i="18"/>
  <c r="P761" i="18"/>
  <c r="Q757" i="18"/>
  <c r="P757" i="18"/>
  <c r="P753" i="18"/>
  <c r="Q753" i="18"/>
  <c r="Q749" i="18"/>
  <c r="P749" i="18"/>
  <c r="Q745" i="18"/>
  <c r="P745" i="18"/>
  <c r="Q661" i="18"/>
  <c r="P661" i="18"/>
  <c r="Q657" i="18"/>
  <c r="P657" i="18"/>
  <c r="Q653" i="18"/>
  <c r="P653" i="18"/>
  <c r="Q649" i="18"/>
  <c r="P649" i="18"/>
  <c r="Q645" i="18"/>
  <c r="P645" i="18"/>
  <c r="Q641" i="18"/>
  <c r="P641" i="18"/>
  <c r="Q637" i="18"/>
  <c r="P637" i="18"/>
  <c r="Q633" i="18"/>
  <c r="P633" i="18"/>
  <c r="Q629" i="18"/>
  <c r="P629" i="18"/>
  <c r="P625" i="18"/>
  <c r="Q625" i="18"/>
  <c r="Q621" i="18"/>
  <c r="P621" i="18"/>
  <c r="Q617" i="18"/>
  <c r="P617" i="18"/>
  <c r="Q613" i="18"/>
  <c r="P613" i="18"/>
  <c r="P609" i="18"/>
  <c r="Q609" i="18"/>
  <c r="Q605" i="18"/>
  <c r="P605" i="18"/>
  <c r="Q601" i="18"/>
  <c r="P601" i="18"/>
  <c r="Q597" i="18"/>
  <c r="P597" i="18"/>
  <c r="Q593" i="18"/>
  <c r="P593" i="18"/>
  <c r="Q589" i="18"/>
  <c r="P589" i="18"/>
  <c r="Q585" i="18"/>
  <c r="P585" i="18"/>
  <c r="Q581" i="18"/>
  <c r="P581" i="18"/>
  <c r="Q577" i="18"/>
  <c r="P577" i="18"/>
  <c r="Q573" i="18"/>
  <c r="P573" i="18"/>
  <c r="Q569" i="18"/>
  <c r="P569" i="18"/>
  <c r="Q565" i="18"/>
  <c r="P565" i="18"/>
  <c r="P561" i="18"/>
  <c r="Q561" i="18"/>
  <c r="Q557" i="18"/>
  <c r="P557" i="18"/>
  <c r="Q553" i="18"/>
  <c r="P553" i="18"/>
  <c r="Q549" i="18"/>
  <c r="P549" i="18"/>
  <c r="P545" i="18"/>
  <c r="Q545" i="18"/>
  <c r="Q541" i="18"/>
  <c r="P541" i="18"/>
  <c r="Q537" i="18"/>
  <c r="P537" i="18"/>
  <c r="Q533" i="18"/>
  <c r="P533" i="18"/>
  <c r="Q529" i="18"/>
  <c r="P529" i="18"/>
  <c r="Q525" i="18"/>
  <c r="P525" i="18"/>
  <c r="Q521" i="18"/>
  <c r="P521" i="18"/>
  <c r="Q517" i="18"/>
  <c r="P517" i="18"/>
  <c r="Q513" i="18"/>
  <c r="P513" i="18"/>
  <c r="Q509" i="18"/>
  <c r="P509" i="18"/>
  <c r="Q505" i="18"/>
  <c r="P505" i="18"/>
  <c r="Q501" i="18"/>
  <c r="P501" i="18"/>
  <c r="N1765" i="18"/>
  <c r="N1749" i="18"/>
  <c r="N1743" i="18"/>
  <c r="N1733" i="18"/>
  <c r="N1717" i="18"/>
  <c r="N1711" i="18"/>
  <c r="N1701" i="18"/>
  <c r="N1685" i="18"/>
  <c r="N1679" i="18"/>
  <c r="N1669" i="18"/>
  <c r="N1653" i="18"/>
  <c r="N1647" i="18"/>
  <c r="N1637" i="18"/>
  <c r="N1621" i="18"/>
  <c r="N1615" i="18"/>
  <c r="N1605" i="18"/>
  <c r="N1589" i="18"/>
  <c r="N1583" i="18"/>
  <c r="N1573" i="18"/>
  <c r="N1557" i="18"/>
  <c r="N1551" i="18"/>
  <c r="N1541" i="18"/>
  <c r="N1525" i="18"/>
  <c r="N1519" i="18"/>
  <c r="N1509" i="18"/>
  <c r="N1493" i="18"/>
  <c r="N1487" i="18"/>
  <c r="N1477" i="18"/>
  <c r="N1461" i="18"/>
  <c r="N1455" i="18"/>
  <c r="N1445" i="18"/>
  <c r="N1429" i="18"/>
  <c r="N1423" i="18"/>
  <c r="N1413" i="18"/>
  <c r="N1397" i="18"/>
  <c r="N1391" i="18"/>
  <c r="N1381" i="18"/>
  <c r="N1365" i="18"/>
  <c r="N1359" i="18"/>
  <c r="N1349" i="18"/>
  <c r="N1333" i="18"/>
  <c r="N1327" i="18"/>
  <c r="N1317" i="18"/>
  <c r="N1301" i="18"/>
  <c r="N1295" i="18"/>
  <c r="N1285" i="18"/>
  <c r="N1269" i="18"/>
  <c r="N1263" i="18"/>
  <c r="N1253" i="18"/>
  <c r="N1237" i="18"/>
  <c r="N1231" i="18"/>
  <c r="N1221" i="18"/>
  <c r="N1205" i="18"/>
  <c r="N1199" i="18"/>
  <c r="N1189" i="18"/>
  <c r="N1173" i="18"/>
  <c r="N1167" i="18"/>
  <c r="N1157" i="18"/>
  <c r="N1141" i="18"/>
  <c r="N1135" i="18"/>
  <c r="N1125" i="18"/>
  <c r="N1109" i="18"/>
  <c r="N1103" i="18"/>
  <c r="N1093" i="18"/>
  <c r="N1077" i="18"/>
  <c r="N1071" i="18"/>
  <c r="N1061" i="18"/>
  <c r="N1045" i="18"/>
  <c r="N1039" i="18"/>
  <c r="N1029" i="18"/>
  <c r="N1013" i="18"/>
  <c r="N1007" i="18"/>
  <c r="N997" i="18"/>
  <c r="N981" i="18"/>
  <c r="N975" i="18"/>
  <c r="N965" i="18"/>
  <c r="N949" i="18"/>
  <c r="N943" i="18"/>
  <c r="N933" i="18"/>
  <c r="N917" i="18"/>
  <c r="N911" i="18"/>
  <c r="N901" i="18"/>
  <c r="N885" i="18"/>
  <c r="N879" i="18"/>
  <c r="N869" i="18"/>
  <c r="N853" i="18"/>
  <c r="N847" i="18"/>
  <c r="N837" i="18"/>
  <c r="N821" i="18"/>
  <c r="N815" i="18"/>
  <c r="N805" i="18"/>
  <c r="N789" i="18"/>
  <c r="N783" i="18"/>
  <c r="N773" i="18"/>
  <c r="N757" i="18"/>
  <c r="N751" i="18"/>
  <c r="N661" i="18"/>
  <c r="N655" i="18"/>
  <c r="N645" i="18"/>
  <c r="N629" i="18"/>
  <c r="N623" i="18"/>
  <c r="N613" i="18"/>
  <c r="N601" i="18"/>
  <c r="N593" i="18"/>
  <c r="N585" i="18"/>
  <c r="N577" i="18"/>
  <c r="N569" i="18"/>
  <c r="N561" i="18"/>
  <c r="N553" i="18"/>
  <c r="N545" i="18"/>
  <c r="N537" i="18"/>
  <c r="N529" i="18"/>
  <c r="N521" i="18"/>
  <c r="N513" i="18"/>
  <c r="N505" i="18"/>
  <c r="O2461" i="18"/>
  <c r="R2461" i="18"/>
  <c r="O2453" i="18"/>
  <c r="O2445" i="18"/>
  <c r="O2429" i="18"/>
  <c r="O2421" i="18"/>
  <c r="O2405" i="18"/>
  <c r="O2397" i="18"/>
  <c r="O2389" i="18"/>
  <c r="O2365" i="18"/>
  <c r="O2357" i="18"/>
  <c r="O2349" i="18"/>
  <c r="O2341" i="18"/>
  <c r="O2333" i="18"/>
  <c r="O2325" i="18"/>
  <c r="O2309" i="18"/>
  <c r="O2301" i="18"/>
  <c r="O2293" i="18"/>
  <c r="O2269" i="18"/>
  <c r="O2261" i="18"/>
  <c r="O2245" i="18"/>
  <c r="O2237" i="18"/>
  <c r="O2229" i="18"/>
  <c r="O2205" i="18"/>
  <c r="O2197" i="18"/>
  <c r="O2181" i="18"/>
  <c r="O2173" i="18"/>
  <c r="O2165" i="18"/>
  <c r="O2141" i="18"/>
  <c r="O2133" i="18"/>
  <c r="O2125" i="18"/>
  <c r="O2117" i="18"/>
  <c r="O2109" i="18"/>
  <c r="O2101" i="18"/>
  <c r="O2077" i="18"/>
  <c r="O2069" i="18"/>
  <c r="O2053" i="18"/>
  <c r="O2045" i="18"/>
  <c r="O2037" i="18"/>
  <c r="O2029" i="18"/>
  <c r="O2021" i="18"/>
  <c r="O2013" i="18"/>
  <c r="O2005" i="18"/>
  <c r="O1997" i="18"/>
  <c r="O1989" i="18"/>
  <c r="O1981" i="18"/>
  <c r="O1973" i="18"/>
  <c r="O1965" i="18"/>
  <c r="O1957" i="18"/>
  <c r="O1949" i="18"/>
  <c r="O1941" i="18"/>
  <c r="O1933" i="18"/>
  <c r="O1925" i="18"/>
  <c r="O1917" i="18"/>
  <c r="O1909" i="18"/>
  <c r="O1901" i="18"/>
  <c r="O1893" i="18"/>
  <c r="O1885" i="18"/>
  <c r="O1877" i="18"/>
  <c r="O1869" i="18"/>
  <c r="O1861" i="18"/>
  <c r="O1853" i="18"/>
  <c r="O1845" i="18"/>
  <c r="O1837" i="18"/>
  <c r="O1829" i="18"/>
  <c r="O1821" i="18"/>
  <c r="O1813" i="18"/>
  <c r="O1805" i="18"/>
  <c r="O1797" i="18"/>
  <c r="O1789" i="18"/>
  <c r="O1781" i="18"/>
  <c r="O1773" i="18"/>
  <c r="O1765" i="18"/>
  <c r="O1757" i="18"/>
  <c r="O1749" i="18"/>
  <c r="O1741" i="18"/>
  <c r="O1733" i="18"/>
  <c r="O1725" i="18"/>
  <c r="O1717" i="18"/>
  <c r="O1709" i="18"/>
  <c r="O1701" i="18"/>
  <c r="O1693" i="18"/>
  <c r="O1685" i="18"/>
  <c r="O1677" i="18"/>
  <c r="O1669" i="18"/>
  <c r="O1661" i="18"/>
  <c r="O1653" i="18"/>
  <c r="O1645" i="18"/>
  <c r="O1637" i="18"/>
  <c r="O1629" i="18"/>
  <c r="O1621" i="18"/>
  <c r="O1613" i="18"/>
  <c r="O1605" i="18"/>
  <c r="O1597" i="18"/>
  <c r="O1589" i="18"/>
  <c r="O1581" i="18"/>
  <c r="O1573" i="18"/>
  <c r="O1565" i="18"/>
  <c r="O1557" i="18"/>
  <c r="O1549" i="18"/>
  <c r="O1541" i="18"/>
  <c r="O1533" i="18"/>
  <c r="O1525" i="18"/>
  <c r="O1517" i="18"/>
  <c r="O1509" i="18"/>
  <c r="O1501" i="18"/>
  <c r="O1493" i="18"/>
  <c r="O1485" i="18"/>
  <c r="O1477" i="18"/>
  <c r="O1469" i="18"/>
  <c r="O1461" i="18"/>
  <c r="O1453" i="18"/>
  <c r="O1445" i="18"/>
  <c r="O1437" i="18"/>
  <c r="O1429" i="18"/>
  <c r="O1421" i="18"/>
  <c r="O1413" i="18"/>
  <c r="O1405" i="18"/>
  <c r="O1397" i="18"/>
  <c r="O1389" i="18"/>
  <c r="O1381" i="18"/>
  <c r="O1373" i="18"/>
  <c r="O1365" i="18"/>
  <c r="O1357" i="18"/>
  <c r="O1349" i="18"/>
  <c r="O1341" i="18"/>
  <c r="O1333" i="18"/>
  <c r="O1325" i="18"/>
  <c r="O1317" i="18"/>
  <c r="O1309" i="18"/>
  <c r="O1301" i="18"/>
  <c r="O1293" i="18"/>
  <c r="O1285" i="18"/>
  <c r="O1277" i="18"/>
  <c r="O1269" i="18"/>
  <c r="O1261" i="18"/>
  <c r="O1253" i="18"/>
  <c r="O1245" i="18"/>
  <c r="O1237" i="18"/>
  <c r="O1229" i="18"/>
  <c r="O1221" i="18"/>
  <c r="O1213" i="18"/>
  <c r="O1205" i="18"/>
  <c r="O1197" i="18"/>
  <c r="O1189" i="18"/>
  <c r="O1181" i="18"/>
  <c r="O1173" i="18"/>
  <c r="O1165" i="18"/>
  <c r="O1157" i="18"/>
  <c r="O1149" i="18"/>
  <c r="O1141" i="18"/>
  <c r="O1133" i="18"/>
  <c r="O1125" i="18"/>
  <c r="O1117" i="18"/>
  <c r="O1109" i="18"/>
  <c r="O1101" i="18"/>
  <c r="O1093" i="18"/>
  <c r="O1085" i="18"/>
  <c r="O1077" i="18"/>
  <c r="O1069" i="18"/>
  <c r="O1061" i="18"/>
  <c r="O1053" i="18"/>
  <c r="O1045" i="18"/>
  <c r="O1037" i="18"/>
  <c r="O1029" i="18"/>
  <c r="O1021" i="18"/>
  <c r="O1013" i="18"/>
  <c r="O1005" i="18"/>
  <c r="O997" i="18"/>
  <c r="O989" i="18"/>
  <c r="O981" i="18"/>
  <c r="O973" i="18"/>
  <c r="O965" i="18"/>
  <c r="O957" i="18"/>
  <c r="O949" i="18"/>
  <c r="O941" i="18"/>
  <c r="O933" i="18"/>
  <c r="O925" i="18"/>
  <c r="O917" i="18"/>
  <c r="O909" i="18"/>
  <c r="O901" i="18"/>
  <c r="O893" i="18"/>
  <c r="O885" i="18"/>
  <c r="O877" i="18"/>
  <c r="O869" i="18"/>
  <c r="O861" i="18"/>
  <c r="O853" i="18"/>
  <c r="O845" i="18"/>
  <c r="O837" i="18"/>
  <c r="O829" i="18"/>
  <c r="O821" i="18"/>
  <c r="O813" i="18"/>
  <c r="O805" i="18"/>
  <c r="O797" i="18"/>
  <c r="O789" i="18"/>
  <c r="O781" i="18"/>
  <c r="O773" i="18"/>
  <c r="O765" i="18"/>
  <c r="O757" i="18"/>
  <c r="O749" i="18"/>
  <c r="O661" i="18"/>
  <c r="O653" i="18"/>
  <c r="O645" i="18"/>
  <c r="O637" i="18"/>
  <c r="O629" i="18"/>
  <c r="O621" i="18"/>
  <c r="O613" i="18"/>
  <c r="O605" i="18"/>
  <c r="O597" i="18"/>
  <c r="O589" i="18"/>
  <c r="O581" i="18"/>
  <c r="O573" i="18"/>
  <c r="O565" i="18"/>
  <c r="O557" i="18"/>
  <c r="O549" i="18"/>
  <c r="O541" i="18"/>
  <c r="O533" i="18"/>
  <c r="O525" i="18"/>
  <c r="O517" i="18"/>
  <c r="O509" i="18"/>
  <c r="O501" i="18"/>
  <c r="P2457" i="18"/>
  <c r="P2433" i="18"/>
  <c r="P2417" i="18"/>
  <c r="P2409" i="18"/>
  <c r="P2393" i="18"/>
  <c r="P2385" i="18"/>
  <c r="P2377" i="18"/>
  <c r="P2369" i="18"/>
  <c r="P2361" i="18"/>
  <c r="P2329" i="18"/>
  <c r="P2321" i="18"/>
  <c r="P2313" i="18"/>
  <c r="P2297" i="18"/>
  <c r="P2289" i="18"/>
  <c r="P2281" i="18"/>
  <c r="P2273" i="18"/>
  <c r="P2257" i="18"/>
  <c r="P2249" i="18"/>
  <c r="P2233" i="18"/>
  <c r="P2225" i="18"/>
  <c r="P2217" i="18"/>
  <c r="P2209" i="18"/>
  <c r="P2193" i="18"/>
  <c r="P2185" i="18"/>
  <c r="P2169" i="18"/>
  <c r="P2161" i="18"/>
  <c r="P2153" i="18"/>
  <c r="P2145" i="18"/>
  <c r="P2105" i="18"/>
  <c r="P2097" i="18"/>
  <c r="P2089" i="18"/>
  <c r="P2081" i="18"/>
  <c r="P2073" i="18"/>
  <c r="P2065" i="18"/>
  <c r="P2049" i="18"/>
  <c r="P2041" i="18"/>
  <c r="P2033" i="18"/>
  <c r="P2025" i="18"/>
  <c r="P2017" i="18"/>
  <c r="P2009" i="18"/>
  <c r="P2001" i="18"/>
  <c r="P1993" i="18"/>
  <c r="P1985" i="18"/>
  <c r="P1977" i="18"/>
  <c r="P1969" i="18"/>
  <c r="P1961" i="18"/>
  <c r="P1953" i="18"/>
  <c r="P1945" i="18"/>
  <c r="P1937" i="18"/>
  <c r="Q2453" i="18"/>
  <c r="Q2389" i="18"/>
  <c r="Q2325" i="18"/>
  <c r="Q2261" i="18"/>
  <c r="Q2197" i="18"/>
  <c r="Q2133" i="18"/>
  <c r="Q2069" i="18"/>
  <c r="Q1949" i="18"/>
  <c r="Q1821" i="18"/>
  <c r="Q1693" i="18"/>
  <c r="Q1361" i="18"/>
  <c r="Q2449" i="18"/>
  <c r="Q2441" i="18"/>
  <c r="Q2437" i="18"/>
  <c r="Q2425" i="18"/>
  <c r="Q2413" i="18"/>
  <c r="Q2401" i="18"/>
  <c r="Q2381" i="18"/>
  <c r="Q2373" i="18"/>
  <c r="Q2353" i="18"/>
  <c r="Q2345" i="18"/>
  <c r="Q2337" i="18"/>
  <c r="Q2317" i="18"/>
  <c r="Q2305" i="18"/>
  <c r="Q2285" i="18"/>
  <c r="Q2277" i="18"/>
  <c r="Q2265" i="18"/>
  <c r="Q2253" i="18"/>
  <c r="Q2241" i="18"/>
  <c r="Q2221" i="18"/>
  <c r="Q2213" i="18"/>
  <c r="Q2201" i="18"/>
  <c r="Q2189" i="18"/>
  <c r="Q2177" i="18"/>
  <c r="Q2157" i="18"/>
  <c r="Q2149" i="18"/>
  <c r="Q2137" i="18"/>
  <c r="Q2129" i="18"/>
  <c r="Q2121" i="18"/>
  <c r="Q2113" i="18"/>
  <c r="Q2093" i="18"/>
  <c r="Q2085" i="18"/>
  <c r="Q2061" i="18"/>
  <c r="Q2057" i="18"/>
  <c r="Q2456" i="18"/>
  <c r="P2456" i="18"/>
  <c r="O2456" i="18"/>
  <c r="Q2448" i="18"/>
  <c r="P2448" i="18"/>
  <c r="O2448" i="18"/>
  <c r="Q2440" i="18"/>
  <c r="P2440" i="18"/>
  <c r="O2440" i="18"/>
  <c r="Q2432" i="18"/>
  <c r="P2432" i="18"/>
  <c r="O2432" i="18"/>
  <c r="Q2424" i="18"/>
  <c r="P2424" i="18"/>
  <c r="O2424" i="18"/>
  <c r="Q2416" i="18"/>
  <c r="P2416" i="18"/>
  <c r="O2416" i="18"/>
  <c r="Q2408" i="18"/>
  <c r="P2408" i="18"/>
  <c r="O2408" i="18"/>
  <c r="Q2400" i="18"/>
  <c r="P2400" i="18"/>
  <c r="O2400" i="18"/>
  <c r="Q2392" i="18"/>
  <c r="P2392" i="18"/>
  <c r="O2392" i="18"/>
  <c r="Q2384" i="18"/>
  <c r="P2384" i="18"/>
  <c r="O2384" i="18"/>
  <c r="Q2372" i="18"/>
  <c r="P2372" i="18"/>
  <c r="O2372" i="18"/>
  <c r="Q2364" i="18"/>
  <c r="P2364" i="18"/>
  <c r="O2364" i="18"/>
  <c r="Q2352" i="18"/>
  <c r="P2352" i="18"/>
  <c r="O2352" i="18"/>
  <c r="Q2300" i="18"/>
  <c r="P2300" i="18"/>
  <c r="O2300" i="18"/>
  <c r="Q2296" i="18"/>
  <c r="P2296" i="18"/>
  <c r="O2296" i="18"/>
  <c r="Q2292" i="18"/>
  <c r="P2292" i="18"/>
  <c r="O2292" i="18"/>
  <c r="Q2288" i="18"/>
  <c r="P2288" i="18"/>
  <c r="O2288" i="18"/>
  <c r="Q2284" i="18"/>
  <c r="P2284" i="18"/>
  <c r="O2284" i="18"/>
  <c r="Q2280" i="18"/>
  <c r="P2280" i="18"/>
  <c r="O2280" i="18"/>
  <c r="Q2276" i="18"/>
  <c r="P2276" i="18"/>
  <c r="O2276" i="18"/>
  <c r="Q2272" i="18"/>
  <c r="P2272" i="18"/>
  <c r="O2272" i="18"/>
  <c r="Q2268" i="18"/>
  <c r="P2268" i="18"/>
  <c r="O2268" i="18"/>
  <c r="Q2264" i="18"/>
  <c r="P2264" i="18"/>
  <c r="O2264" i="18"/>
  <c r="Q2260" i="18"/>
  <c r="P2260" i="18"/>
  <c r="O2260" i="18"/>
  <c r="Q2256" i="18"/>
  <c r="P2256" i="18"/>
  <c r="O2256" i="18"/>
  <c r="Q2252" i="18"/>
  <c r="P2252" i="18"/>
  <c r="O2252" i="18"/>
  <c r="Q2248" i="18"/>
  <c r="P2248" i="18"/>
  <c r="O2248" i="18"/>
  <c r="Q2244" i="18"/>
  <c r="P2244" i="18"/>
  <c r="O2244" i="18"/>
  <c r="Q2240" i="18"/>
  <c r="P2240" i="18"/>
  <c r="O2240" i="18"/>
  <c r="Q2236" i="18"/>
  <c r="P2236" i="18"/>
  <c r="O2236" i="18"/>
  <c r="Q2232" i="18"/>
  <c r="P2232" i="18"/>
  <c r="O2232" i="18"/>
  <c r="Q2228" i="18"/>
  <c r="P2228" i="18"/>
  <c r="O2228" i="18"/>
  <c r="Q2224" i="18"/>
  <c r="P2224" i="18"/>
  <c r="O2224" i="18"/>
  <c r="Q2220" i="18"/>
  <c r="P2220" i="18"/>
  <c r="O2220" i="18"/>
  <c r="Q2216" i="18"/>
  <c r="P2216" i="18"/>
  <c r="O2216" i="18"/>
  <c r="Q2212" i="18"/>
  <c r="P2212" i="18"/>
  <c r="O2212" i="18"/>
  <c r="Q2208" i="18"/>
  <c r="P2208" i="18"/>
  <c r="O2208" i="18"/>
  <c r="Q2204" i="18"/>
  <c r="P2204" i="18"/>
  <c r="O2204" i="18"/>
  <c r="Q2200" i="18"/>
  <c r="P2200" i="18"/>
  <c r="O2200" i="18"/>
  <c r="Q2196" i="18"/>
  <c r="P2196" i="18"/>
  <c r="O2196" i="18"/>
  <c r="Q2192" i="18"/>
  <c r="P2192" i="18"/>
  <c r="O2192" i="18"/>
  <c r="Q2188" i="18"/>
  <c r="P2188" i="18"/>
  <c r="O2188" i="18"/>
  <c r="Q2184" i="18"/>
  <c r="P2184" i="18"/>
  <c r="O2184" i="18"/>
  <c r="Q2180" i="18"/>
  <c r="P2180" i="18"/>
  <c r="O2180" i="18"/>
  <c r="Q2176" i="18"/>
  <c r="P2176" i="18"/>
  <c r="O2176" i="18"/>
  <c r="Q2172" i="18"/>
  <c r="P2172" i="18"/>
  <c r="O2172" i="18"/>
  <c r="Q2168" i="18"/>
  <c r="P2168" i="18"/>
  <c r="O2168" i="18"/>
  <c r="Q2164" i="18"/>
  <c r="P2164" i="18"/>
  <c r="O2164" i="18"/>
  <c r="Q2160" i="18"/>
  <c r="P2160" i="18"/>
  <c r="O2160" i="18"/>
  <c r="Q2156" i="18"/>
  <c r="P2156" i="18"/>
  <c r="O2156" i="18"/>
  <c r="Q2152" i="18"/>
  <c r="P2152" i="18"/>
  <c r="O2152" i="18"/>
  <c r="Q2148" i="18"/>
  <c r="P2148" i="18"/>
  <c r="O2148" i="18"/>
  <c r="Q2144" i="18"/>
  <c r="P2144" i="18"/>
  <c r="O2144" i="18"/>
  <c r="Q2140" i="18"/>
  <c r="P2140" i="18"/>
  <c r="O2140" i="18"/>
  <c r="Q2136" i="18"/>
  <c r="P2136" i="18"/>
  <c r="O2136" i="18"/>
  <c r="Q2132" i="18"/>
  <c r="P2132" i="18"/>
  <c r="O2132" i="18"/>
  <c r="Q2128" i="18"/>
  <c r="P2128" i="18"/>
  <c r="O2128" i="18"/>
  <c r="Q2124" i="18"/>
  <c r="P2124" i="18"/>
  <c r="O2124" i="18"/>
  <c r="Q2120" i="18"/>
  <c r="P2120" i="18"/>
  <c r="O2120" i="18"/>
  <c r="Q2116" i="18"/>
  <c r="P2116" i="18"/>
  <c r="O2116" i="18"/>
  <c r="Q2112" i="18"/>
  <c r="P2112" i="18"/>
  <c r="O2112" i="18"/>
  <c r="Q2108" i="18"/>
  <c r="P2108" i="18"/>
  <c r="O2108" i="18"/>
  <c r="Q2104" i="18"/>
  <c r="P2104" i="18"/>
  <c r="O2104" i="18"/>
  <c r="Q2100" i="18"/>
  <c r="P2100" i="18"/>
  <c r="O2100" i="18"/>
  <c r="Q2096" i="18"/>
  <c r="P2096" i="18"/>
  <c r="O2096" i="18"/>
  <c r="Q2092" i="18"/>
  <c r="P2092" i="18"/>
  <c r="O2092" i="18"/>
  <c r="Q2088" i="18"/>
  <c r="P2088" i="18"/>
  <c r="O2088" i="18"/>
  <c r="Q2084" i="18"/>
  <c r="P2084" i="18"/>
  <c r="O2084" i="18"/>
  <c r="Q2080" i="18"/>
  <c r="P2080" i="18"/>
  <c r="O2080" i="18"/>
  <c r="Q2076" i="18"/>
  <c r="P2076" i="18"/>
  <c r="O2076" i="18"/>
  <c r="Q2072" i="18"/>
  <c r="P2072" i="18"/>
  <c r="O2072" i="18"/>
  <c r="Q2068" i="18"/>
  <c r="P2068" i="18"/>
  <c r="O2068" i="18"/>
  <c r="Q2064" i="18"/>
  <c r="P2064" i="18"/>
  <c r="O2064" i="18"/>
  <c r="Q2060" i="18"/>
  <c r="P2060" i="18"/>
  <c r="O2060" i="18"/>
  <c r="Q2056" i="18"/>
  <c r="P2056" i="18"/>
  <c r="O2056" i="18"/>
  <c r="Q2052" i="18"/>
  <c r="P2052" i="18"/>
  <c r="O2052" i="18"/>
  <c r="Q2048" i="18"/>
  <c r="P2048" i="18"/>
  <c r="O2048" i="18"/>
  <c r="Q2044" i="18"/>
  <c r="P2044" i="18"/>
  <c r="O2044" i="18"/>
  <c r="Q2040" i="18"/>
  <c r="P2040" i="18"/>
  <c r="O2040" i="18"/>
  <c r="Q2036" i="18"/>
  <c r="P2036" i="18"/>
  <c r="O2036" i="18"/>
  <c r="Q2032" i="18"/>
  <c r="P2032" i="18"/>
  <c r="O2032" i="18"/>
  <c r="Q2028" i="18"/>
  <c r="P2028" i="18"/>
  <c r="O2028" i="18"/>
  <c r="Q2024" i="18"/>
  <c r="P2024" i="18"/>
  <c r="O2024" i="18"/>
  <c r="Q2020" i="18"/>
  <c r="P2020" i="18"/>
  <c r="O2020" i="18"/>
  <c r="Q2016" i="18"/>
  <c r="P2016" i="18"/>
  <c r="O2016" i="18"/>
  <c r="Q2012" i="18"/>
  <c r="P2012" i="18"/>
  <c r="O2012" i="18"/>
  <c r="Q2008" i="18"/>
  <c r="P2008" i="18"/>
  <c r="O2008" i="18"/>
  <c r="Q2004" i="18"/>
  <c r="P2004" i="18"/>
  <c r="O2004" i="18"/>
  <c r="Q2000" i="18"/>
  <c r="P2000" i="18"/>
  <c r="O2000" i="18"/>
  <c r="Q1996" i="18"/>
  <c r="P1996" i="18"/>
  <c r="O1996" i="18"/>
  <c r="Q1992" i="18"/>
  <c r="P1992" i="18"/>
  <c r="O1992" i="18"/>
  <c r="Q1988" i="18"/>
  <c r="P1988" i="18"/>
  <c r="O1988" i="18"/>
  <c r="Q1984" i="18"/>
  <c r="P1984" i="18"/>
  <c r="O1984" i="18"/>
  <c r="Q1980" i="18"/>
  <c r="P1980" i="18"/>
  <c r="O1980" i="18"/>
  <c r="Q1976" i="18"/>
  <c r="P1976" i="18"/>
  <c r="O1976" i="18"/>
  <c r="Q1972" i="18"/>
  <c r="P1972" i="18"/>
  <c r="O1972" i="18"/>
  <c r="Q1968" i="18"/>
  <c r="P1968" i="18"/>
  <c r="O1968" i="18"/>
  <c r="Q1964" i="18"/>
  <c r="P1964" i="18"/>
  <c r="O1964" i="18"/>
  <c r="Q1960" i="18"/>
  <c r="P1960" i="18"/>
  <c r="O1960" i="18"/>
  <c r="Q1956" i="18"/>
  <c r="P1956" i="18"/>
  <c r="O1956" i="18"/>
  <c r="Q1952" i="18"/>
  <c r="P1952" i="18"/>
  <c r="O1952" i="18"/>
  <c r="Q1948" i="18"/>
  <c r="P1948" i="18"/>
  <c r="O1948" i="18"/>
  <c r="Q1944" i="18"/>
  <c r="P1944" i="18"/>
  <c r="O1944" i="18"/>
  <c r="Q1940" i="18"/>
  <c r="P1940" i="18"/>
  <c r="O1940" i="18"/>
  <c r="Q1936" i="18"/>
  <c r="P1936" i="18"/>
  <c r="O1936" i="18"/>
  <c r="Q1932" i="18"/>
  <c r="P1932" i="18"/>
  <c r="O1932" i="18"/>
  <c r="Q1928" i="18"/>
  <c r="P1928" i="18"/>
  <c r="O1928" i="18"/>
  <c r="Q1924" i="18"/>
  <c r="P1924" i="18"/>
  <c r="O1924" i="18"/>
  <c r="Q1920" i="18"/>
  <c r="P1920" i="18"/>
  <c r="O1920" i="18"/>
  <c r="Q1916" i="18"/>
  <c r="P1916" i="18"/>
  <c r="O1916" i="18"/>
  <c r="Q1912" i="18"/>
  <c r="P1912" i="18"/>
  <c r="O1912" i="18"/>
  <c r="Q1908" i="18"/>
  <c r="P1908" i="18"/>
  <c r="O1908" i="18"/>
  <c r="Q1904" i="18"/>
  <c r="P1904" i="18"/>
  <c r="O1904" i="18"/>
  <c r="Q1900" i="18"/>
  <c r="P1900" i="18"/>
  <c r="O1900" i="18"/>
  <c r="Q1896" i="18"/>
  <c r="P1896" i="18"/>
  <c r="O1896" i="18"/>
  <c r="Q1892" i="18"/>
  <c r="P1892" i="18"/>
  <c r="O1892" i="18"/>
  <c r="Q1888" i="18"/>
  <c r="P1888" i="18"/>
  <c r="O1888" i="18"/>
  <c r="Q1884" i="18"/>
  <c r="P1884" i="18"/>
  <c r="O1884" i="18"/>
  <c r="Q1880" i="18"/>
  <c r="P1880" i="18"/>
  <c r="O1880" i="18"/>
  <c r="Q1876" i="18"/>
  <c r="P1876" i="18"/>
  <c r="O1876" i="18"/>
  <c r="Q1872" i="18"/>
  <c r="P1872" i="18"/>
  <c r="O1872" i="18"/>
  <c r="Q1868" i="18"/>
  <c r="P1868" i="18"/>
  <c r="O1868" i="18"/>
  <c r="Q1864" i="18"/>
  <c r="P1864" i="18"/>
  <c r="O1864" i="18"/>
  <c r="Q1860" i="18"/>
  <c r="P1860" i="18"/>
  <c r="O1860" i="18"/>
  <c r="Q1856" i="18"/>
  <c r="P1856" i="18"/>
  <c r="O1856" i="18"/>
  <c r="Q1852" i="18"/>
  <c r="P1852" i="18"/>
  <c r="O1852" i="18"/>
  <c r="Q1848" i="18"/>
  <c r="P1848" i="18"/>
  <c r="O1848" i="18"/>
  <c r="Q1844" i="18"/>
  <c r="P1844" i="18"/>
  <c r="O1844" i="18"/>
  <c r="Q1840" i="18"/>
  <c r="P1840" i="18"/>
  <c r="O1840" i="18"/>
  <c r="Q1836" i="18"/>
  <c r="P1836" i="18"/>
  <c r="O1836" i="18"/>
  <c r="Q1832" i="18"/>
  <c r="P1832" i="18"/>
  <c r="O1832" i="18"/>
  <c r="Q1828" i="18"/>
  <c r="P1828" i="18"/>
  <c r="O1828" i="18"/>
  <c r="Q1824" i="18"/>
  <c r="P1824" i="18"/>
  <c r="O1824" i="18"/>
  <c r="Q1820" i="18"/>
  <c r="P1820" i="18"/>
  <c r="O1820" i="18"/>
  <c r="Q1816" i="18"/>
  <c r="P1816" i="18"/>
  <c r="O1816" i="18"/>
  <c r="Q1812" i="18"/>
  <c r="P1812" i="18"/>
  <c r="O1812" i="18"/>
  <c r="Q1808" i="18"/>
  <c r="P1808" i="18"/>
  <c r="O1808" i="18"/>
  <c r="Q1804" i="18"/>
  <c r="P1804" i="18"/>
  <c r="O1804" i="18"/>
  <c r="Q1800" i="18"/>
  <c r="P1800" i="18"/>
  <c r="O1800" i="18"/>
  <c r="Q1796" i="18"/>
  <c r="P1796" i="18"/>
  <c r="O1796" i="18"/>
  <c r="Q1792" i="18"/>
  <c r="P1792" i="18"/>
  <c r="O1792" i="18"/>
  <c r="Q1788" i="18"/>
  <c r="P1788" i="18"/>
  <c r="O1788" i="18"/>
  <c r="Q1784" i="18"/>
  <c r="P1784" i="18"/>
  <c r="O1784" i="18"/>
  <c r="Q1780" i="18"/>
  <c r="P1780" i="18"/>
  <c r="O1780" i="18"/>
  <c r="Q1776" i="18"/>
  <c r="P1776" i="18"/>
  <c r="O1776" i="18"/>
  <c r="Q1772" i="18"/>
  <c r="P1772" i="18"/>
  <c r="O1772" i="18"/>
  <c r="Q1768" i="18"/>
  <c r="P1768" i="18"/>
  <c r="O1768" i="18"/>
  <c r="N1768" i="18"/>
  <c r="Q1764" i="18"/>
  <c r="P1764" i="18"/>
  <c r="O1764" i="18"/>
  <c r="N1764" i="18"/>
  <c r="Q1760" i="18"/>
  <c r="P1760" i="18"/>
  <c r="O1760" i="18"/>
  <c r="N1760" i="18"/>
  <c r="Q1756" i="18"/>
  <c r="P1756" i="18"/>
  <c r="O1756" i="18"/>
  <c r="N1756" i="18"/>
  <c r="Q1752" i="18"/>
  <c r="P1752" i="18"/>
  <c r="O1752" i="18"/>
  <c r="N1752" i="18"/>
  <c r="Q1748" i="18"/>
  <c r="P1748" i="18"/>
  <c r="O1748" i="18"/>
  <c r="N1748" i="18"/>
  <c r="Q1744" i="18"/>
  <c r="P1744" i="18"/>
  <c r="O1744" i="18"/>
  <c r="N1744" i="18"/>
  <c r="Q1740" i="18"/>
  <c r="P1740" i="18"/>
  <c r="O1740" i="18"/>
  <c r="N1740" i="18"/>
  <c r="Q1736" i="18"/>
  <c r="P1736" i="18"/>
  <c r="O1736" i="18"/>
  <c r="N1736" i="18"/>
  <c r="Q1732" i="18"/>
  <c r="P1732" i="18"/>
  <c r="O1732" i="18"/>
  <c r="N1732" i="18"/>
  <c r="Q1728" i="18"/>
  <c r="P1728" i="18"/>
  <c r="O1728" i="18"/>
  <c r="N1728" i="18"/>
  <c r="Q1724" i="18"/>
  <c r="P1724" i="18"/>
  <c r="O1724" i="18"/>
  <c r="N1724" i="18"/>
  <c r="Q1720" i="18"/>
  <c r="P1720" i="18"/>
  <c r="O1720" i="18"/>
  <c r="N1720" i="18"/>
  <c r="Q1716" i="18"/>
  <c r="P1716" i="18"/>
  <c r="O1716" i="18"/>
  <c r="N1716" i="18"/>
  <c r="Q1712" i="18"/>
  <c r="P1712" i="18"/>
  <c r="O1712" i="18"/>
  <c r="N1712" i="18"/>
  <c r="Q1708" i="18"/>
  <c r="P1708" i="18"/>
  <c r="O1708" i="18"/>
  <c r="N1708" i="18"/>
  <c r="Q1704" i="18"/>
  <c r="P1704" i="18"/>
  <c r="O1704" i="18"/>
  <c r="N1704" i="18"/>
  <c r="Q1700" i="18"/>
  <c r="P1700" i="18"/>
  <c r="O1700" i="18"/>
  <c r="N1700" i="18"/>
  <c r="Q1696" i="18"/>
  <c r="P1696" i="18"/>
  <c r="O1696" i="18"/>
  <c r="N1696" i="18"/>
  <c r="Q1692" i="18"/>
  <c r="P1692" i="18"/>
  <c r="O1692" i="18"/>
  <c r="N1692" i="18"/>
  <c r="Q1688" i="18"/>
  <c r="P1688" i="18"/>
  <c r="O1688" i="18"/>
  <c r="N1688" i="18"/>
  <c r="Q1684" i="18"/>
  <c r="P1684" i="18"/>
  <c r="O1684" i="18"/>
  <c r="N1684" i="18"/>
  <c r="Q1680" i="18"/>
  <c r="P1680" i="18"/>
  <c r="O1680" i="18"/>
  <c r="N1680" i="18"/>
  <c r="Q1676" i="18"/>
  <c r="P1676" i="18"/>
  <c r="O1676" i="18"/>
  <c r="N1676" i="18"/>
  <c r="Q1672" i="18"/>
  <c r="P1672" i="18"/>
  <c r="O1672" i="18"/>
  <c r="N1672" i="18"/>
  <c r="Q1668" i="18"/>
  <c r="P1668" i="18"/>
  <c r="O1668" i="18"/>
  <c r="N1668" i="18"/>
  <c r="Q1664" i="18"/>
  <c r="P1664" i="18"/>
  <c r="O1664" i="18"/>
  <c r="N1664" i="18"/>
  <c r="P1660" i="18"/>
  <c r="O1660" i="18"/>
  <c r="N1660" i="18"/>
  <c r="Q1656" i="18"/>
  <c r="P1656" i="18"/>
  <c r="O1656" i="18"/>
  <c r="N1656" i="18"/>
  <c r="Q1652" i="18"/>
  <c r="P1652" i="18"/>
  <c r="O1652" i="18"/>
  <c r="N1652" i="18"/>
  <c r="Q1648" i="18"/>
  <c r="P1648" i="18"/>
  <c r="O1648" i="18"/>
  <c r="N1648" i="18"/>
  <c r="P1644" i="18"/>
  <c r="Q1644" i="18"/>
  <c r="O1644" i="18"/>
  <c r="N1644" i="18"/>
  <c r="Q1640" i="18"/>
  <c r="P1640" i="18"/>
  <c r="O1640" i="18"/>
  <c r="N1640" i="18"/>
  <c r="P1636" i="18"/>
  <c r="Q1636" i="18"/>
  <c r="O1636" i="18"/>
  <c r="N1636" i="18"/>
  <c r="Q1632" i="18"/>
  <c r="P1632" i="18"/>
  <c r="O1632" i="18"/>
  <c r="N1632" i="18"/>
  <c r="P1628" i="18"/>
  <c r="Q1628" i="18"/>
  <c r="O1628" i="18"/>
  <c r="N1628" i="18"/>
  <c r="Q1624" i="18"/>
  <c r="P1624" i="18"/>
  <c r="O1624" i="18"/>
  <c r="N1624" i="18"/>
  <c r="Q1620" i="18"/>
  <c r="P1620" i="18"/>
  <c r="O1620" i="18"/>
  <c r="N1620" i="18"/>
  <c r="Q1616" i="18"/>
  <c r="P1616" i="18"/>
  <c r="O1616" i="18"/>
  <c r="N1616" i="18"/>
  <c r="P1612" i="18"/>
  <c r="Q1612" i="18"/>
  <c r="O1612" i="18"/>
  <c r="N1612" i="18"/>
  <c r="Q1608" i="18"/>
  <c r="P1608" i="18"/>
  <c r="O1608" i="18"/>
  <c r="N1608" i="18"/>
  <c r="P1604" i="18"/>
  <c r="Q1604" i="18"/>
  <c r="O1604" i="18"/>
  <c r="N1604" i="18"/>
  <c r="Q1600" i="18"/>
  <c r="P1600" i="18"/>
  <c r="O1600" i="18"/>
  <c r="N1600" i="18"/>
  <c r="P1596" i="18"/>
  <c r="Q1596" i="18"/>
  <c r="O1596" i="18"/>
  <c r="N1596" i="18"/>
  <c r="Q1592" i="18"/>
  <c r="P1592" i="18"/>
  <c r="O1592" i="18"/>
  <c r="N1592" i="18"/>
  <c r="Q1588" i="18"/>
  <c r="P1588" i="18"/>
  <c r="O1588" i="18"/>
  <c r="N1588" i="18"/>
  <c r="Q1584" i="18"/>
  <c r="P1584" i="18"/>
  <c r="O1584" i="18"/>
  <c r="N1584" i="18"/>
  <c r="P1580" i="18"/>
  <c r="Q1580" i="18"/>
  <c r="O1580" i="18"/>
  <c r="N1580" i="18"/>
  <c r="Q1576" i="18"/>
  <c r="P1576" i="18"/>
  <c r="O1576" i="18"/>
  <c r="N1576" i="18"/>
  <c r="P1572" i="18"/>
  <c r="Q1572" i="18"/>
  <c r="O1572" i="18"/>
  <c r="N1572" i="18"/>
  <c r="Q1568" i="18"/>
  <c r="P1568" i="18"/>
  <c r="O1568" i="18"/>
  <c r="N1568" i="18"/>
  <c r="P1564" i="18"/>
  <c r="O1564" i="18"/>
  <c r="N1564" i="18"/>
  <c r="Q1564" i="18"/>
  <c r="Q1560" i="18"/>
  <c r="P1560" i="18"/>
  <c r="O1560" i="18"/>
  <c r="N1560" i="18"/>
  <c r="Q1556" i="18"/>
  <c r="P1556" i="18"/>
  <c r="O1556" i="18"/>
  <c r="N1556" i="18"/>
  <c r="Q1552" i="18"/>
  <c r="P1552" i="18"/>
  <c r="O1552" i="18"/>
  <c r="N1552" i="18"/>
  <c r="P1548" i="18"/>
  <c r="Q1548" i="18"/>
  <c r="O1548" i="18"/>
  <c r="N1548" i="18"/>
  <c r="Q1544" i="18"/>
  <c r="P1544" i="18"/>
  <c r="O1544" i="18"/>
  <c r="N1544" i="18"/>
  <c r="P1540" i="18"/>
  <c r="Q1540" i="18"/>
  <c r="O1540" i="18"/>
  <c r="N1540" i="18"/>
  <c r="Q1536" i="18"/>
  <c r="P1536" i="18"/>
  <c r="O1536" i="18"/>
  <c r="N1536" i="18"/>
  <c r="P1532" i="18"/>
  <c r="O1532" i="18"/>
  <c r="N1532" i="18"/>
  <c r="Q1528" i="18"/>
  <c r="P1528" i="18"/>
  <c r="O1528" i="18"/>
  <c r="N1528" i="18"/>
  <c r="Q1524" i="18"/>
  <c r="P1524" i="18"/>
  <c r="O1524" i="18"/>
  <c r="N1524" i="18"/>
  <c r="Q1520" i="18"/>
  <c r="P1520" i="18"/>
  <c r="O1520" i="18"/>
  <c r="N1520" i="18"/>
  <c r="P1516" i="18"/>
  <c r="Q1516" i="18"/>
  <c r="O1516" i="18"/>
  <c r="N1516" i="18"/>
  <c r="Q1512" i="18"/>
  <c r="P1512" i="18"/>
  <c r="O1512" i="18"/>
  <c r="N1512" i="18"/>
  <c r="P1508" i="18"/>
  <c r="Q1508" i="18"/>
  <c r="O1508" i="18"/>
  <c r="N1508" i="18"/>
  <c r="Q1504" i="18"/>
  <c r="P1504" i="18"/>
  <c r="O1504" i="18"/>
  <c r="N1504" i="18"/>
  <c r="P1500" i="18"/>
  <c r="Q1500" i="18"/>
  <c r="O1500" i="18"/>
  <c r="N1500" i="18"/>
  <c r="Q1496" i="18"/>
  <c r="P1496" i="18"/>
  <c r="O1496" i="18"/>
  <c r="N1496" i="18"/>
  <c r="Q1492" i="18"/>
  <c r="P1492" i="18"/>
  <c r="O1492" i="18"/>
  <c r="N1492" i="18"/>
  <c r="Q1488" i="18"/>
  <c r="P1488" i="18"/>
  <c r="O1488" i="18"/>
  <c r="N1488" i="18"/>
  <c r="P1484" i="18"/>
  <c r="Q1484" i="18"/>
  <c r="O1484" i="18"/>
  <c r="N1484" i="18"/>
  <c r="Q1480" i="18"/>
  <c r="P1480" i="18"/>
  <c r="O1480" i="18"/>
  <c r="N1480" i="18"/>
  <c r="P1476" i="18"/>
  <c r="Q1476" i="18"/>
  <c r="O1476" i="18"/>
  <c r="N1476" i="18"/>
  <c r="Q1472" i="18"/>
  <c r="P1472" i="18"/>
  <c r="O1472" i="18"/>
  <c r="N1472" i="18"/>
  <c r="P1468" i="18"/>
  <c r="Q1468" i="18"/>
  <c r="O1468" i="18"/>
  <c r="N1468" i="18"/>
  <c r="Q1464" i="18"/>
  <c r="P1464" i="18"/>
  <c r="O1464" i="18"/>
  <c r="N1464" i="18"/>
  <c r="Q1460" i="18"/>
  <c r="P1460" i="18"/>
  <c r="O1460" i="18"/>
  <c r="N1460" i="18"/>
  <c r="Q1456" i="18"/>
  <c r="P1456" i="18"/>
  <c r="O1456" i="18"/>
  <c r="N1456" i="18"/>
  <c r="P1452" i="18"/>
  <c r="Q1452" i="18"/>
  <c r="O1452" i="18"/>
  <c r="N1452" i="18"/>
  <c r="Q1448" i="18"/>
  <c r="P1448" i="18"/>
  <c r="O1448" i="18"/>
  <c r="N1448" i="18"/>
  <c r="P1444" i="18"/>
  <c r="Q1444" i="18"/>
  <c r="O1444" i="18"/>
  <c r="N1444" i="18"/>
  <c r="Q1440" i="18"/>
  <c r="P1440" i="18"/>
  <c r="O1440" i="18"/>
  <c r="N1440" i="18"/>
  <c r="P1436" i="18"/>
  <c r="O1436" i="18"/>
  <c r="N1436" i="18"/>
  <c r="Q1436" i="18"/>
  <c r="Q1432" i="18"/>
  <c r="P1432" i="18"/>
  <c r="O1432" i="18"/>
  <c r="N1432" i="18"/>
  <c r="Q1428" i="18"/>
  <c r="P1428" i="18"/>
  <c r="O1428" i="18"/>
  <c r="N1428" i="18"/>
  <c r="Q1424" i="18"/>
  <c r="P1424" i="18"/>
  <c r="O1424" i="18"/>
  <c r="N1424" i="18"/>
  <c r="P1420" i="18"/>
  <c r="Q1420" i="18"/>
  <c r="O1420" i="18"/>
  <c r="N1420" i="18"/>
  <c r="Q1416" i="18"/>
  <c r="P1416" i="18"/>
  <c r="O1416" i="18"/>
  <c r="N1416" i="18"/>
  <c r="P1412" i="18"/>
  <c r="Q1412" i="18"/>
  <c r="O1412" i="18"/>
  <c r="N1412" i="18"/>
  <c r="Q1408" i="18"/>
  <c r="P1408" i="18"/>
  <c r="O1408" i="18"/>
  <c r="N1408" i="18"/>
  <c r="P1404" i="18"/>
  <c r="O1404" i="18"/>
  <c r="N1404" i="18"/>
  <c r="Q1400" i="18"/>
  <c r="P1400" i="18"/>
  <c r="O1400" i="18"/>
  <c r="N1400" i="18"/>
  <c r="Q1396" i="18"/>
  <c r="P1396" i="18"/>
  <c r="O1396" i="18"/>
  <c r="N1396" i="18"/>
  <c r="Q1392" i="18"/>
  <c r="P1392" i="18"/>
  <c r="O1392" i="18"/>
  <c r="N1392" i="18"/>
  <c r="P1388" i="18"/>
  <c r="Q1388" i="18"/>
  <c r="O1388" i="18"/>
  <c r="N1388" i="18"/>
  <c r="Q1384" i="18"/>
  <c r="P1384" i="18"/>
  <c r="O1384" i="18"/>
  <c r="N1384" i="18"/>
  <c r="P1380" i="18"/>
  <c r="Q1380" i="18"/>
  <c r="O1380" i="18"/>
  <c r="N1380" i="18"/>
  <c r="Q1376" i="18"/>
  <c r="P1376" i="18"/>
  <c r="O1376" i="18"/>
  <c r="N1376" i="18"/>
  <c r="P1372" i="18"/>
  <c r="Q1372" i="18"/>
  <c r="O1372" i="18"/>
  <c r="N1372" i="18"/>
  <c r="Q1368" i="18"/>
  <c r="P1368" i="18"/>
  <c r="O1368" i="18"/>
  <c r="N1368" i="18"/>
  <c r="Q1364" i="18"/>
  <c r="P1364" i="18"/>
  <c r="O1364" i="18"/>
  <c r="N1364" i="18"/>
  <c r="Q1360" i="18"/>
  <c r="P1360" i="18"/>
  <c r="O1360" i="18"/>
  <c r="N1360" i="18"/>
  <c r="P1356" i="18"/>
  <c r="Q1356" i="18"/>
  <c r="O1356" i="18"/>
  <c r="N1356" i="18"/>
  <c r="Q1352" i="18"/>
  <c r="P1352" i="18"/>
  <c r="O1352" i="18"/>
  <c r="N1352" i="18"/>
  <c r="P1348" i="18"/>
  <c r="Q1348" i="18"/>
  <c r="O1348" i="18"/>
  <c r="N1348" i="18"/>
  <c r="Q1344" i="18"/>
  <c r="P1344" i="18"/>
  <c r="O1344" i="18"/>
  <c r="N1344" i="18"/>
  <c r="P1340" i="18"/>
  <c r="Q1340" i="18"/>
  <c r="O1340" i="18"/>
  <c r="N1340" i="18"/>
  <c r="Q1336" i="18"/>
  <c r="P1336" i="18"/>
  <c r="O1336" i="18"/>
  <c r="N1336" i="18"/>
  <c r="Q1332" i="18"/>
  <c r="P1332" i="18"/>
  <c r="O1332" i="18"/>
  <c r="N1332" i="18"/>
  <c r="Q1328" i="18"/>
  <c r="P1328" i="18"/>
  <c r="O1328" i="18"/>
  <c r="N1328" i="18"/>
  <c r="P1324" i="18"/>
  <c r="Q1324" i="18"/>
  <c r="O1324" i="18"/>
  <c r="N1324" i="18"/>
  <c r="Q1320" i="18"/>
  <c r="P1320" i="18"/>
  <c r="O1320" i="18"/>
  <c r="N1320" i="18"/>
  <c r="P1316" i="18"/>
  <c r="Q1316" i="18"/>
  <c r="O1316" i="18"/>
  <c r="N1316" i="18"/>
  <c r="Q1312" i="18"/>
  <c r="P1312" i="18"/>
  <c r="O1312" i="18"/>
  <c r="N1312" i="18"/>
  <c r="P1308" i="18"/>
  <c r="O1308" i="18"/>
  <c r="N1308" i="18"/>
  <c r="Q1308" i="18"/>
  <c r="Q1304" i="18"/>
  <c r="P1304" i="18"/>
  <c r="O1304" i="18"/>
  <c r="N1304" i="18"/>
  <c r="Q1300" i="18"/>
  <c r="P1300" i="18"/>
  <c r="O1300" i="18"/>
  <c r="N1300" i="18"/>
  <c r="Q1296" i="18"/>
  <c r="P1296" i="18"/>
  <c r="O1296" i="18"/>
  <c r="N1296" i="18"/>
  <c r="P1292" i="18"/>
  <c r="Q1292" i="18"/>
  <c r="O1292" i="18"/>
  <c r="N1292" i="18"/>
  <c r="Q1288" i="18"/>
  <c r="P1288" i="18"/>
  <c r="O1288" i="18"/>
  <c r="N1288" i="18"/>
  <c r="Q1284" i="18"/>
  <c r="P1284" i="18"/>
  <c r="O1284" i="18"/>
  <c r="N1284" i="18"/>
  <c r="Q1280" i="18"/>
  <c r="P1280" i="18"/>
  <c r="O1280" i="18"/>
  <c r="N1280" i="18"/>
  <c r="Q1276" i="18"/>
  <c r="P1276" i="18"/>
  <c r="O1276" i="18"/>
  <c r="N1276" i="18"/>
  <c r="Q1272" i="18"/>
  <c r="P1272" i="18"/>
  <c r="O1272" i="18"/>
  <c r="N1272" i="18"/>
  <c r="Q1268" i="18"/>
  <c r="P1268" i="18"/>
  <c r="O1268" i="18"/>
  <c r="N1268" i="18"/>
  <c r="Q1264" i="18"/>
  <c r="P1264" i="18"/>
  <c r="O1264" i="18"/>
  <c r="N1264" i="18"/>
  <c r="P1260" i="18"/>
  <c r="Q1260" i="18"/>
  <c r="O1260" i="18"/>
  <c r="N1260" i="18"/>
  <c r="Q1256" i="18"/>
  <c r="P1256" i="18"/>
  <c r="O1256" i="18"/>
  <c r="N1256" i="18"/>
  <c r="Q1252" i="18"/>
  <c r="P1252" i="18"/>
  <c r="O1252" i="18"/>
  <c r="N1252" i="18"/>
  <c r="Q1248" i="18"/>
  <c r="P1248" i="18"/>
  <c r="O1248" i="18"/>
  <c r="N1248" i="18"/>
  <c r="P1244" i="18"/>
  <c r="Q1244" i="18"/>
  <c r="O1244" i="18"/>
  <c r="N1244" i="18"/>
  <c r="Q1240" i="18"/>
  <c r="P1240" i="18"/>
  <c r="O1240" i="18"/>
  <c r="N1240" i="18"/>
  <c r="Q1236" i="18"/>
  <c r="P1236" i="18"/>
  <c r="O1236" i="18"/>
  <c r="N1236" i="18"/>
  <c r="Q1232" i="18"/>
  <c r="P1232" i="18"/>
  <c r="O1232" i="18"/>
  <c r="N1232" i="18"/>
  <c r="P1228" i="18"/>
  <c r="O1228" i="18"/>
  <c r="N1228" i="18"/>
  <c r="Q1228" i="18"/>
  <c r="Q1224" i="18"/>
  <c r="P1224" i="18"/>
  <c r="O1224" i="18"/>
  <c r="N1224" i="18"/>
  <c r="Q1220" i="18"/>
  <c r="P1220" i="18"/>
  <c r="O1220" i="18"/>
  <c r="N1220" i="18"/>
  <c r="Q1216" i="18"/>
  <c r="P1216" i="18"/>
  <c r="O1216" i="18"/>
  <c r="N1216" i="18"/>
  <c r="Q1212" i="18"/>
  <c r="P1212" i="18"/>
  <c r="O1212" i="18"/>
  <c r="N1212" i="18"/>
  <c r="Q1208" i="18"/>
  <c r="P1208" i="18"/>
  <c r="O1208" i="18"/>
  <c r="N1208" i="18"/>
  <c r="Q1204" i="18"/>
  <c r="P1204" i="18"/>
  <c r="O1204" i="18"/>
  <c r="N1204" i="18"/>
  <c r="Q1200" i="18"/>
  <c r="P1200" i="18"/>
  <c r="O1200" i="18"/>
  <c r="N1200" i="18"/>
  <c r="P1196" i="18"/>
  <c r="Q1196" i="18"/>
  <c r="O1196" i="18"/>
  <c r="N1196" i="18"/>
  <c r="Q1192" i="18"/>
  <c r="P1192" i="18"/>
  <c r="O1192" i="18"/>
  <c r="N1192" i="18"/>
  <c r="Q1188" i="18"/>
  <c r="P1188" i="18"/>
  <c r="O1188" i="18"/>
  <c r="N1188" i="18"/>
  <c r="Q1184" i="18"/>
  <c r="P1184" i="18"/>
  <c r="O1184" i="18"/>
  <c r="N1184" i="18"/>
  <c r="P1180" i="18"/>
  <c r="Q1180" i="18"/>
  <c r="O1180" i="18"/>
  <c r="N1180" i="18"/>
  <c r="Q1176" i="18"/>
  <c r="P1176" i="18"/>
  <c r="O1176" i="18"/>
  <c r="N1176" i="18"/>
  <c r="Q1172" i="18"/>
  <c r="P1172" i="18"/>
  <c r="O1172" i="18"/>
  <c r="N1172" i="18"/>
  <c r="Q1168" i="18"/>
  <c r="P1168" i="18"/>
  <c r="O1168" i="18"/>
  <c r="N1168" i="18"/>
  <c r="P1164" i="18"/>
  <c r="O1164" i="18"/>
  <c r="N1164" i="18"/>
  <c r="Q1160" i="18"/>
  <c r="P1160" i="18"/>
  <c r="O1160" i="18"/>
  <c r="N1160" i="18"/>
  <c r="Q1156" i="18"/>
  <c r="P1156" i="18"/>
  <c r="O1156" i="18"/>
  <c r="N1156" i="18"/>
  <c r="Q1152" i="18"/>
  <c r="P1152" i="18"/>
  <c r="O1152" i="18"/>
  <c r="N1152" i="18"/>
  <c r="Q1148" i="18"/>
  <c r="P1148" i="18"/>
  <c r="O1148" i="18"/>
  <c r="N1148" i="18"/>
  <c r="Q1144" i="18"/>
  <c r="P1144" i="18"/>
  <c r="O1144" i="18"/>
  <c r="N1144" i="18"/>
  <c r="Q1140" i="18"/>
  <c r="P1140" i="18"/>
  <c r="O1140" i="18"/>
  <c r="N1140" i="18"/>
  <c r="Q1136" i="18"/>
  <c r="P1136" i="18"/>
  <c r="O1136" i="18"/>
  <c r="N1136" i="18"/>
  <c r="P1132" i="18"/>
  <c r="Q1132" i="18"/>
  <c r="O1132" i="18"/>
  <c r="N1132" i="18"/>
  <c r="Q1128" i="18"/>
  <c r="P1128" i="18"/>
  <c r="O1128" i="18"/>
  <c r="N1128" i="18"/>
  <c r="Q1124" i="18"/>
  <c r="P1124" i="18"/>
  <c r="O1124" i="18"/>
  <c r="N1124" i="18"/>
  <c r="Q1120" i="18"/>
  <c r="P1120" i="18"/>
  <c r="O1120" i="18"/>
  <c r="N1120" i="18"/>
  <c r="P1116" i="18"/>
  <c r="Q1116" i="18"/>
  <c r="O1116" i="18"/>
  <c r="N1116" i="18"/>
  <c r="Q1112" i="18"/>
  <c r="P1112" i="18"/>
  <c r="O1112" i="18"/>
  <c r="N1112" i="18"/>
  <c r="Q1108" i="18"/>
  <c r="P1108" i="18"/>
  <c r="O1108" i="18"/>
  <c r="N1108" i="18"/>
  <c r="Q1104" i="18"/>
  <c r="P1104" i="18"/>
  <c r="O1104" i="18"/>
  <c r="N1104" i="18"/>
  <c r="P1100" i="18"/>
  <c r="Q1100" i="18"/>
  <c r="O1100" i="18"/>
  <c r="N1100" i="18"/>
  <c r="Q1096" i="18"/>
  <c r="P1096" i="18"/>
  <c r="O1096" i="18"/>
  <c r="N1096" i="18"/>
  <c r="Q1092" i="18"/>
  <c r="P1092" i="18"/>
  <c r="O1092" i="18"/>
  <c r="N1092" i="18"/>
  <c r="Q1088" i="18"/>
  <c r="P1088" i="18"/>
  <c r="O1088" i="18"/>
  <c r="N1088" i="18"/>
  <c r="Q1084" i="18"/>
  <c r="P1084" i="18"/>
  <c r="O1084" i="18"/>
  <c r="N1084" i="18"/>
  <c r="Q1080" i="18"/>
  <c r="P1080" i="18"/>
  <c r="O1080" i="18"/>
  <c r="N1080" i="18"/>
  <c r="Q1076" i="18"/>
  <c r="P1076" i="18"/>
  <c r="O1076" i="18"/>
  <c r="N1076" i="18"/>
  <c r="Q1072" i="18"/>
  <c r="P1072" i="18"/>
  <c r="O1072" i="18"/>
  <c r="N1072" i="18"/>
  <c r="P1068" i="18"/>
  <c r="Q1068" i="18"/>
  <c r="O1068" i="18"/>
  <c r="N1068" i="18"/>
  <c r="Q1064" i="18"/>
  <c r="P1064" i="18"/>
  <c r="O1064" i="18"/>
  <c r="N1064" i="18"/>
  <c r="Q1060" i="18"/>
  <c r="P1060" i="18"/>
  <c r="O1060" i="18"/>
  <c r="N1060" i="18"/>
  <c r="Q1056" i="18"/>
  <c r="P1056" i="18"/>
  <c r="O1056" i="18"/>
  <c r="N1056" i="18"/>
  <c r="P1052" i="18"/>
  <c r="Q1052" i="18"/>
  <c r="O1052" i="18"/>
  <c r="N1052" i="18"/>
  <c r="Q1048" i="18"/>
  <c r="P1048" i="18"/>
  <c r="O1048" i="18"/>
  <c r="N1048" i="18"/>
  <c r="Q1044" i="18"/>
  <c r="P1044" i="18"/>
  <c r="O1044" i="18"/>
  <c r="N1044" i="18"/>
  <c r="Q1040" i="18"/>
  <c r="P1040" i="18"/>
  <c r="O1040" i="18"/>
  <c r="N1040" i="18"/>
  <c r="P1036" i="18"/>
  <c r="Q1036" i="18"/>
  <c r="O1036" i="18"/>
  <c r="N1036" i="18"/>
  <c r="Q1032" i="18"/>
  <c r="P1032" i="18"/>
  <c r="O1032" i="18"/>
  <c r="N1032" i="18"/>
  <c r="Q1028" i="18"/>
  <c r="P1028" i="18"/>
  <c r="O1028" i="18"/>
  <c r="N1028" i="18"/>
  <c r="Q1024" i="18"/>
  <c r="P1024" i="18"/>
  <c r="O1024" i="18"/>
  <c r="N1024" i="18"/>
  <c r="Q1020" i="18"/>
  <c r="P1020" i="18"/>
  <c r="O1020" i="18"/>
  <c r="N1020" i="18"/>
  <c r="Q1016" i="18"/>
  <c r="P1016" i="18"/>
  <c r="O1016" i="18"/>
  <c r="N1016" i="18"/>
  <c r="Q1012" i="18"/>
  <c r="P1012" i="18"/>
  <c r="O1012" i="18"/>
  <c r="N1012" i="18"/>
  <c r="Q1008" i="18"/>
  <c r="P1008" i="18"/>
  <c r="O1008" i="18"/>
  <c r="N1008" i="18"/>
  <c r="P1004" i="18"/>
  <c r="Q1004" i="18"/>
  <c r="O1004" i="18"/>
  <c r="N1004" i="18"/>
  <c r="Q1000" i="18"/>
  <c r="P1000" i="18"/>
  <c r="O1000" i="18"/>
  <c r="N1000" i="18"/>
  <c r="Q996" i="18"/>
  <c r="P996" i="18"/>
  <c r="O996" i="18"/>
  <c r="N996" i="18"/>
  <c r="Q992" i="18"/>
  <c r="P992" i="18"/>
  <c r="O992" i="18"/>
  <c r="N992" i="18"/>
  <c r="P988" i="18"/>
  <c r="Q988" i="18"/>
  <c r="O988" i="18"/>
  <c r="N988" i="18"/>
  <c r="Q984" i="18"/>
  <c r="P984" i="18"/>
  <c r="O984" i="18"/>
  <c r="N984" i="18"/>
  <c r="Q980" i="18"/>
  <c r="P980" i="18"/>
  <c r="O980" i="18"/>
  <c r="N980" i="18"/>
  <c r="Q976" i="18"/>
  <c r="P976" i="18"/>
  <c r="O976" i="18"/>
  <c r="N976" i="18"/>
  <c r="P972" i="18"/>
  <c r="O972" i="18"/>
  <c r="N972" i="18"/>
  <c r="Q972" i="18"/>
  <c r="Q968" i="18"/>
  <c r="P968" i="18"/>
  <c r="O968" i="18"/>
  <c r="N968" i="18"/>
  <c r="Q964" i="18"/>
  <c r="P964" i="18"/>
  <c r="O964" i="18"/>
  <c r="N964" i="18"/>
  <c r="Q960" i="18"/>
  <c r="P960" i="18"/>
  <c r="O960" i="18"/>
  <c r="N960" i="18"/>
  <c r="Q956" i="18"/>
  <c r="P956" i="18"/>
  <c r="O956" i="18"/>
  <c r="N956" i="18"/>
  <c r="Q952" i="18"/>
  <c r="P952" i="18"/>
  <c r="O952" i="18"/>
  <c r="N952" i="18"/>
  <c r="Q948" i="18"/>
  <c r="P948" i="18"/>
  <c r="O948" i="18"/>
  <c r="N948" i="18"/>
  <c r="Q944" i="18"/>
  <c r="P944" i="18"/>
  <c r="O944" i="18"/>
  <c r="N944" i="18"/>
  <c r="P940" i="18"/>
  <c r="Q940" i="18"/>
  <c r="O940" i="18"/>
  <c r="N940" i="18"/>
  <c r="Q936" i="18"/>
  <c r="P936" i="18"/>
  <c r="O936" i="18"/>
  <c r="N936" i="18"/>
  <c r="Q932" i="18"/>
  <c r="P932" i="18"/>
  <c r="O932" i="18"/>
  <c r="N932" i="18"/>
  <c r="Q928" i="18"/>
  <c r="P928" i="18"/>
  <c r="O928" i="18"/>
  <c r="N928" i="18"/>
  <c r="P924" i="18"/>
  <c r="Q924" i="18"/>
  <c r="O924" i="18"/>
  <c r="N924" i="18"/>
  <c r="Q920" i="18"/>
  <c r="P920" i="18"/>
  <c r="O920" i="18"/>
  <c r="N920" i="18"/>
  <c r="Q916" i="18"/>
  <c r="P916" i="18"/>
  <c r="O916" i="18"/>
  <c r="N916" i="18"/>
  <c r="Q912" i="18"/>
  <c r="P912" i="18"/>
  <c r="O912" i="18"/>
  <c r="N912" i="18"/>
  <c r="P908" i="18"/>
  <c r="O908" i="18"/>
  <c r="N908" i="18"/>
  <c r="Q904" i="18"/>
  <c r="P904" i="18"/>
  <c r="O904" i="18"/>
  <c r="N904" i="18"/>
  <c r="Q900" i="18"/>
  <c r="P900" i="18"/>
  <c r="O900" i="18"/>
  <c r="N900" i="18"/>
  <c r="Q896" i="18"/>
  <c r="P896" i="18"/>
  <c r="O896" i="18"/>
  <c r="N896" i="18"/>
  <c r="Q892" i="18"/>
  <c r="P892" i="18"/>
  <c r="O892" i="18"/>
  <c r="N892" i="18"/>
  <c r="Q888" i="18"/>
  <c r="P888" i="18"/>
  <c r="O888" i="18"/>
  <c r="N888" i="18"/>
  <c r="Q884" i="18"/>
  <c r="P884" i="18"/>
  <c r="O884" i="18"/>
  <c r="N884" i="18"/>
  <c r="Q880" i="18"/>
  <c r="P880" i="18"/>
  <c r="O880" i="18"/>
  <c r="N880" i="18"/>
  <c r="P876" i="18"/>
  <c r="Q876" i="18"/>
  <c r="O876" i="18"/>
  <c r="N876" i="18"/>
  <c r="Q872" i="18"/>
  <c r="P872" i="18"/>
  <c r="O872" i="18"/>
  <c r="N872" i="18"/>
  <c r="Q868" i="18"/>
  <c r="P868" i="18"/>
  <c r="O868" i="18"/>
  <c r="N868" i="18"/>
  <c r="Q864" i="18"/>
  <c r="P864" i="18"/>
  <c r="O864" i="18"/>
  <c r="N864" i="18"/>
  <c r="P860" i="18"/>
  <c r="Q860" i="18"/>
  <c r="O860" i="18"/>
  <c r="N860" i="18"/>
  <c r="Q856" i="18"/>
  <c r="P856" i="18"/>
  <c r="O856" i="18"/>
  <c r="N856" i="18"/>
  <c r="Q852" i="18"/>
  <c r="P852" i="18"/>
  <c r="O852" i="18"/>
  <c r="N852" i="18"/>
  <c r="Q848" i="18"/>
  <c r="P848" i="18"/>
  <c r="O848" i="18"/>
  <c r="N848" i="18"/>
  <c r="P844" i="18"/>
  <c r="Q844" i="18"/>
  <c r="O844" i="18"/>
  <c r="N844" i="18"/>
  <c r="Q840" i="18"/>
  <c r="P840" i="18"/>
  <c r="O840" i="18"/>
  <c r="N840" i="18"/>
  <c r="Q836" i="18"/>
  <c r="P836" i="18"/>
  <c r="O836" i="18"/>
  <c r="N836" i="18"/>
  <c r="Q832" i="18"/>
  <c r="P832" i="18"/>
  <c r="O832" i="18"/>
  <c r="N832" i="18"/>
  <c r="Q828" i="18"/>
  <c r="P828" i="18"/>
  <c r="O828" i="18"/>
  <c r="N828" i="18"/>
  <c r="Q824" i="18"/>
  <c r="P824" i="18"/>
  <c r="O824" i="18"/>
  <c r="N824" i="18"/>
  <c r="Q820" i="18"/>
  <c r="P820" i="18"/>
  <c r="O820" i="18"/>
  <c r="N820" i="18"/>
  <c r="Q816" i="18"/>
  <c r="P816" i="18"/>
  <c r="O816" i="18"/>
  <c r="N816" i="18"/>
  <c r="P812" i="18"/>
  <c r="Q812" i="18"/>
  <c r="O812" i="18"/>
  <c r="N812" i="18"/>
  <c r="Q808" i="18"/>
  <c r="P808" i="18"/>
  <c r="O808" i="18"/>
  <c r="N808" i="18"/>
  <c r="Q804" i="18"/>
  <c r="P804" i="18"/>
  <c r="O804" i="18"/>
  <c r="N804" i="18"/>
  <c r="Q800" i="18"/>
  <c r="P800" i="18"/>
  <c r="O800" i="18"/>
  <c r="N800" i="18"/>
  <c r="P796" i="18"/>
  <c r="Q796" i="18"/>
  <c r="O796" i="18"/>
  <c r="N796" i="18"/>
  <c r="Q792" i="18"/>
  <c r="P792" i="18"/>
  <c r="O792" i="18"/>
  <c r="N792" i="18"/>
  <c r="Q788" i="18"/>
  <c r="P788" i="18"/>
  <c r="O788" i="18"/>
  <c r="N788" i="18"/>
  <c r="Q784" i="18"/>
  <c r="P784" i="18"/>
  <c r="O784" i="18"/>
  <c r="N784" i="18"/>
  <c r="P780" i="18"/>
  <c r="Q780" i="18"/>
  <c r="O780" i="18"/>
  <c r="N780" i="18"/>
  <c r="Q776" i="18"/>
  <c r="P776" i="18"/>
  <c r="O776" i="18"/>
  <c r="N776" i="18"/>
  <c r="Q772" i="18"/>
  <c r="P772" i="18"/>
  <c r="O772" i="18"/>
  <c r="N772" i="18"/>
  <c r="Q768" i="18"/>
  <c r="P768" i="18"/>
  <c r="O768" i="18"/>
  <c r="N768" i="18"/>
  <c r="Q764" i="18"/>
  <c r="P764" i="18"/>
  <c r="O764" i="18"/>
  <c r="N764" i="18"/>
  <c r="Q760" i="18"/>
  <c r="P760" i="18"/>
  <c r="O760" i="18"/>
  <c r="N760" i="18"/>
  <c r="Q756" i="18"/>
  <c r="P756" i="18"/>
  <c r="O756" i="18"/>
  <c r="N756" i="18"/>
  <c r="Q752" i="18"/>
  <c r="P752" i="18"/>
  <c r="O752" i="18"/>
  <c r="N752" i="18"/>
  <c r="P748" i="18"/>
  <c r="Q748" i="18"/>
  <c r="O748" i="18"/>
  <c r="N748" i="18"/>
  <c r="Q744" i="18"/>
  <c r="P744" i="18"/>
  <c r="O744" i="18"/>
  <c r="N744" i="18"/>
  <c r="Q660" i="18"/>
  <c r="P660" i="18"/>
  <c r="O660" i="18"/>
  <c r="N660" i="18"/>
  <c r="Q656" i="18"/>
  <c r="P656" i="18"/>
  <c r="O656" i="18"/>
  <c r="N656" i="18"/>
  <c r="P652" i="18"/>
  <c r="O652" i="18"/>
  <c r="N652" i="18"/>
  <c r="Q648" i="18"/>
  <c r="P648" i="18"/>
  <c r="O648" i="18"/>
  <c r="N648" i="18"/>
  <c r="Q644" i="18"/>
  <c r="P644" i="18"/>
  <c r="O644" i="18"/>
  <c r="N644" i="18"/>
  <c r="Q640" i="18"/>
  <c r="P640" i="18"/>
  <c r="O640" i="18"/>
  <c r="N640" i="18"/>
  <c r="Q636" i="18"/>
  <c r="P636" i="18"/>
  <c r="O636" i="18"/>
  <c r="N636" i="18"/>
  <c r="Q632" i="18"/>
  <c r="P632" i="18"/>
  <c r="O632" i="18"/>
  <c r="N632" i="18"/>
  <c r="Q628" i="18"/>
  <c r="P628" i="18"/>
  <c r="O628" i="18"/>
  <c r="N628" i="18"/>
  <c r="Q624" i="18"/>
  <c r="P624" i="18"/>
  <c r="O624" i="18"/>
  <c r="N624" i="18"/>
  <c r="P620" i="18"/>
  <c r="Q620" i="18"/>
  <c r="O620" i="18"/>
  <c r="N620" i="18"/>
  <c r="Q616" i="18"/>
  <c r="P616" i="18"/>
  <c r="O616" i="18"/>
  <c r="N616" i="18"/>
  <c r="Q612" i="18"/>
  <c r="P612" i="18"/>
  <c r="O612" i="18"/>
  <c r="N612" i="18"/>
  <c r="Q608" i="18"/>
  <c r="P608" i="18"/>
  <c r="O608" i="18"/>
  <c r="N608" i="18"/>
  <c r="P604" i="18"/>
  <c r="Q604" i="18"/>
  <c r="O604" i="18"/>
  <c r="N604" i="18"/>
  <c r="Q600" i="18"/>
  <c r="P600" i="18"/>
  <c r="O600" i="18"/>
  <c r="N600" i="18"/>
  <c r="Q596" i="18"/>
  <c r="P596" i="18"/>
  <c r="O596" i="18"/>
  <c r="N596" i="18"/>
  <c r="Q592" i="18"/>
  <c r="P592" i="18"/>
  <c r="O592" i="18"/>
  <c r="N592" i="18"/>
  <c r="P588" i="18"/>
  <c r="Q588" i="18"/>
  <c r="O588" i="18"/>
  <c r="N588" i="18"/>
  <c r="Q584" i="18"/>
  <c r="P584" i="18"/>
  <c r="O584" i="18"/>
  <c r="N584" i="18"/>
  <c r="Q580" i="18"/>
  <c r="P580" i="18"/>
  <c r="O580" i="18"/>
  <c r="N580" i="18"/>
  <c r="Q576" i="18"/>
  <c r="P576" i="18"/>
  <c r="O576" i="18"/>
  <c r="N576" i="18"/>
  <c r="Q572" i="18"/>
  <c r="P572" i="18"/>
  <c r="O572" i="18"/>
  <c r="N572" i="18"/>
  <c r="Q568" i="18"/>
  <c r="P568" i="18"/>
  <c r="O568" i="18"/>
  <c r="N568" i="18"/>
  <c r="Q564" i="18"/>
  <c r="P564" i="18"/>
  <c r="O564" i="18"/>
  <c r="N564" i="18"/>
  <c r="Q560" i="18"/>
  <c r="P560" i="18"/>
  <c r="O560" i="18"/>
  <c r="N560" i="18"/>
  <c r="P556" i="18"/>
  <c r="Q556" i="18"/>
  <c r="O556" i="18"/>
  <c r="N556" i="18"/>
  <c r="Q552" i="18"/>
  <c r="P552" i="18"/>
  <c r="O552" i="18"/>
  <c r="N552" i="18"/>
  <c r="Q548" i="18"/>
  <c r="P548" i="18"/>
  <c r="O548" i="18"/>
  <c r="N548" i="18"/>
  <c r="Q544" i="18"/>
  <c r="P544" i="18"/>
  <c r="O544" i="18"/>
  <c r="N544" i="18"/>
  <c r="P540" i="18"/>
  <c r="Q540" i="18"/>
  <c r="O540" i="18"/>
  <c r="N540" i="18"/>
  <c r="Q536" i="18"/>
  <c r="P536" i="18"/>
  <c r="O536" i="18"/>
  <c r="N536" i="18"/>
  <c r="Q532" i="18"/>
  <c r="P532" i="18"/>
  <c r="O532" i="18"/>
  <c r="N532" i="18"/>
  <c r="Q528" i="18"/>
  <c r="P528" i="18"/>
  <c r="O528" i="18"/>
  <c r="N528" i="18"/>
  <c r="P524" i="18"/>
  <c r="Q524" i="18"/>
  <c r="O524" i="18"/>
  <c r="N524" i="18"/>
  <c r="Q520" i="18"/>
  <c r="P520" i="18"/>
  <c r="O520" i="18"/>
  <c r="N520" i="18"/>
  <c r="Q516" i="18"/>
  <c r="P516" i="18"/>
  <c r="O516" i="18"/>
  <c r="N516" i="18"/>
  <c r="Q512" i="18"/>
  <c r="P512" i="18"/>
  <c r="O512" i="18"/>
  <c r="N512" i="18"/>
  <c r="Q508" i="18"/>
  <c r="P508" i="18"/>
  <c r="O508" i="18"/>
  <c r="N508" i="18"/>
  <c r="Q504" i="18"/>
  <c r="P504" i="18"/>
  <c r="O504" i="18"/>
  <c r="N504" i="18"/>
  <c r="Q500" i="18"/>
  <c r="P500" i="18"/>
  <c r="O500" i="18"/>
  <c r="N500" i="18"/>
  <c r="N2461" i="18"/>
  <c r="N2453" i="18"/>
  <c r="N2449" i="18"/>
  <c r="N2441" i="18"/>
  <c r="N2437" i="18"/>
  <c r="N2429" i="18"/>
  <c r="N2425" i="18"/>
  <c r="N2421" i="18"/>
  <c r="N2413" i="18"/>
  <c r="N2401" i="18"/>
  <c r="N2397" i="18"/>
  <c r="N2389" i="18"/>
  <c r="N2381" i="18"/>
  <c r="N2373" i="18"/>
  <c r="N2365" i="18"/>
  <c r="N2357" i="18"/>
  <c r="N2353" i="18"/>
  <c r="N2345" i="18"/>
  <c r="N2337" i="18"/>
  <c r="N2333" i="18"/>
  <c r="N2325" i="18"/>
  <c r="N2317" i="18"/>
  <c r="N2305" i="18"/>
  <c r="N2301" i="18"/>
  <c r="N2293" i="18"/>
  <c r="N2285" i="18"/>
  <c r="N2277" i="18"/>
  <c r="N2269" i="18"/>
  <c r="N2265" i="18"/>
  <c r="N2261" i="18"/>
  <c r="N2253" i="18"/>
  <c r="N2241" i="18"/>
  <c r="N2237" i="18"/>
  <c r="N2229" i="18"/>
  <c r="N2221" i="18"/>
  <c r="N2213" i="18"/>
  <c r="N2205" i="18"/>
  <c r="N2201" i="18"/>
  <c r="N2197" i="18"/>
  <c r="N2189" i="18"/>
  <c r="N2177" i="18"/>
  <c r="N2173" i="18"/>
  <c r="N2165" i="18"/>
  <c r="N2157" i="18"/>
  <c r="N2149" i="18"/>
  <c r="N2141" i="18"/>
  <c r="N2137" i="18"/>
  <c r="N2133" i="18"/>
  <c r="N2129" i="18"/>
  <c r="N2121" i="18"/>
  <c r="N2113" i="18"/>
  <c r="N2109" i="18"/>
  <c r="N2101" i="18"/>
  <c r="N2093" i="18"/>
  <c r="N2085" i="18"/>
  <c r="N2077" i="18"/>
  <c r="N2069" i="18"/>
  <c r="N2061" i="18"/>
  <c r="N2057" i="18"/>
  <c r="N2049" i="18"/>
  <c r="N2045" i="18"/>
  <c r="N2041" i="18"/>
  <c r="N2037" i="18"/>
  <c r="N2033" i="18"/>
  <c r="N2029" i="18"/>
  <c r="N2025" i="18"/>
  <c r="N2021" i="18"/>
  <c r="N2017" i="18"/>
  <c r="N2013" i="18"/>
  <c r="N2009" i="18"/>
  <c r="N2005" i="18"/>
  <c r="N2001" i="18"/>
  <c r="N1997" i="18"/>
  <c r="N1993" i="18"/>
  <c r="N1989" i="18"/>
  <c r="N1985" i="18"/>
  <c r="N1981" i="18"/>
  <c r="N1977" i="18"/>
  <c r="N1973" i="18"/>
  <c r="N1969" i="18"/>
  <c r="N1965" i="18"/>
  <c r="N1961" i="18"/>
  <c r="N1957" i="18"/>
  <c r="N1953" i="18"/>
  <c r="N1949" i="18"/>
  <c r="N1945" i="18"/>
  <c r="N1941" i="18"/>
  <c r="N1937" i="18"/>
  <c r="N1933" i="18"/>
  <c r="N1929" i="18"/>
  <c r="N1925" i="18"/>
  <c r="N1921" i="18"/>
  <c r="N1917" i="18"/>
  <c r="N1913" i="18"/>
  <c r="N1909" i="18"/>
  <c r="N1905" i="18"/>
  <c r="N1901" i="18"/>
  <c r="N1897" i="18"/>
  <c r="N1893" i="18"/>
  <c r="N1889" i="18"/>
  <c r="N1885" i="18"/>
  <c r="N1881" i="18"/>
  <c r="N1877" i="18"/>
  <c r="N1873" i="18"/>
  <c r="N1869" i="18"/>
  <c r="N1865" i="18"/>
  <c r="N1861" i="18"/>
  <c r="N1857" i="18"/>
  <c r="N1853" i="18"/>
  <c r="N1849" i="18"/>
  <c r="N1845" i="18"/>
  <c r="N1841" i="18"/>
  <c r="N1837" i="18"/>
  <c r="N1833" i="18"/>
  <c r="N1829" i="18"/>
  <c r="N1825" i="18"/>
  <c r="N1821" i="18"/>
  <c r="N1817" i="18"/>
  <c r="N1813" i="18"/>
  <c r="N1809" i="18"/>
  <c r="N1805" i="18"/>
  <c r="N1801" i="18"/>
  <c r="N1797" i="18"/>
  <c r="N1793" i="18"/>
  <c r="N1789" i="18"/>
  <c r="N1785" i="18"/>
  <c r="N1781" i="18"/>
  <c r="N1777" i="18"/>
  <c r="N1773" i="18"/>
  <c r="N1769" i="18"/>
  <c r="N1763" i="18"/>
  <c r="N1753" i="18"/>
  <c r="N1737" i="18"/>
  <c r="N1731" i="18"/>
  <c r="N1721" i="18"/>
  <c r="N1705" i="18"/>
  <c r="N1699" i="18"/>
  <c r="N1689" i="18"/>
  <c r="N1673" i="18"/>
  <c r="N1667" i="18"/>
  <c r="N1657" i="18"/>
  <c r="N1641" i="18"/>
  <c r="N1635" i="18"/>
  <c r="N1625" i="18"/>
  <c r="N1609" i="18"/>
  <c r="N1603" i="18"/>
  <c r="N1593" i="18"/>
  <c r="N1577" i="18"/>
  <c r="N1571" i="18"/>
  <c r="N1561" i="18"/>
  <c r="N1545" i="18"/>
  <c r="N1539" i="18"/>
  <c r="N1529" i="18"/>
  <c r="N1513" i="18"/>
  <c r="N1507" i="18"/>
  <c r="N1497" i="18"/>
  <c r="N1481" i="18"/>
  <c r="N1475" i="18"/>
  <c r="N1465" i="18"/>
  <c r="N1449" i="18"/>
  <c r="N1443" i="18"/>
  <c r="N1433" i="18"/>
  <c r="N1417" i="18"/>
  <c r="N1411" i="18"/>
  <c r="N1401" i="18"/>
  <c r="N1385" i="18"/>
  <c r="N1379" i="18"/>
  <c r="N1369" i="18"/>
  <c r="N1353" i="18"/>
  <c r="N1347" i="18"/>
  <c r="N1337" i="18"/>
  <c r="N1321" i="18"/>
  <c r="N1315" i="18"/>
  <c r="N1305" i="18"/>
  <c r="N1289" i="18"/>
  <c r="N1283" i="18"/>
  <c r="N1273" i="18"/>
  <c r="N1257" i="18"/>
  <c r="N1251" i="18"/>
  <c r="N1241" i="18"/>
  <c r="N1225" i="18"/>
  <c r="N1219" i="18"/>
  <c r="N1209" i="18"/>
  <c r="N1193" i="18"/>
  <c r="N1187" i="18"/>
  <c r="N1177" i="18"/>
  <c r="N1161" i="18"/>
  <c r="N1155" i="18"/>
  <c r="N1145" i="18"/>
  <c r="N1129" i="18"/>
  <c r="N1123" i="18"/>
  <c r="N1113" i="18"/>
  <c r="N1097" i="18"/>
  <c r="N1091" i="18"/>
  <c r="N1081" i="18"/>
  <c r="N1065" i="18"/>
  <c r="N1059" i="18"/>
  <c r="N1049" i="18"/>
  <c r="N1033" i="18"/>
  <c r="N1027" i="18"/>
  <c r="N1017" i="18"/>
  <c r="N1001" i="18"/>
  <c r="N995" i="18"/>
  <c r="N985" i="18"/>
  <c r="N969" i="18"/>
  <c r="N963" i="18"/>
  <c r="N953" i="18"/>
  <c r="N937" i="18"/>
  <c r="N931" i="18"/>
  <c r="N921" i="18"/>
  <c r="N905" i="18"/>
  <c r="N899" i="18"/>
  <c r="N889" i="18"/>
  <c r="N873" i="18"/>
  <c r="N867" i="18"/>
  <c r="N857" i="18"/>
  <c r="N841" i="18"/>
  <c r="N835" i="18"/>
  <c r="N825" i="18"/>
  <c r="N809" i="18"/>
  <c r="N803" i="18"/>
  <c r="N793" i="18"/>
  <c r="N777" i="18"/>
  <c r="N771" i="18"/>
  <c r="N761" i="18"/>
  <c r="N745" i="18"/>
  <c r="N649" i="18"/>
  <c r="N643" i="18"/>
  <c r="N633" i="18"/>
  <c r="N617" i="18"/>
  <c r="N611" i="18"/>
  <c r="P1933" i="18"/>
  <c r="Q2429" i="18"/>
  <c r="Q2365" i="18"/>
  <c r="Q2301" i="18"/>
  <c r="Q2237" i="18"/>
  <c r="Q2173" i="18"/>
  <c r="Q2109" i="18"/>
  <c r="Q2045" i="18"/>
  <c r="Q1917" i="18"/>
  <c r="Q1789" i="18"/>
  <c r="Q1660" i="18"/>
  <c r="Q1489" i="18"/>
  <c r="Q993" i="18"/>
  <c r="Q652" i="18"/>
  <c r="Q2457" i="18"/>
  <c r="Q2445" i="18"/>
  <c r="Q2433" i="18"/>
  <c r="Q2417" i="18"/>
  <c r="Q2409" i="18"/>
  <c r="Q2405" i="18"/>
  <c r="Q2393" i="18"/>
  <c r="Q2385" i="18"/>
  <c r="Q2377" i="18"/>
  <c r="Q2369" i="18"/>
  <c r="Q2361" i="18"/>
  <c r="Q2349" i="18"/>
  <c r="Q2341" i="18"/>
  <c r="Q2329" i="18"/>
  <c r="Q2321" i="18"/>
  <c r="Q2313" i="18"/>
  <c r="Q2309" i="18"/>
  <c r="Q2297" i="18"/>
  <c r="Q2289" i="18"/>
  <c r="Q2281" i="18"/>
  <c r="Q2273" i="18"/>
  <c r="Q2257" i="18"/>
  <c r="Q2249" i="18"/>
  <c r="Q2245" i="18"/>
  <c r="Q2233" i="18"/>
  <c r="Q2225" i="18"/>
  <c r="Q2217" i="18"/>
  <c r="Q2209" i="18"/>
  <c r="Q2193" i="18"/>
  <c r="Q2185" i="18"/>
  <c r="Q2181" i="18"/>
  <c r="Q2169" i="18"/>
  <c r="Q2161" i="18"/>
  <c r="Q2153" i="18"/>
  <c r="Q2145" i="18"/>
  <c r="Q2125" i="18"/>
  <c r="Q2117" i="18"/>
  <c r="Q2105" i="18"/>
  <c r="Q2097" i="18"/>
  <c r="Q2089" i="18"/>
  <c r="Q2081" i="18"/>
  <c r="Q2073" i="18"/>
  <c r="Q2065" i="18"/>
  <c r="Q2053" i="18"/>
  <c r="Q2460" i="18"/>
  <c r="P2460" i="18"/>
  <c r="O2460" i="18"/>
  <c r="Q2452" i="18"/>
  <c r="P2452" i="18"/>
  <c r="O2452" i="18"/>
  <c r="Q2444" i="18"/>
  <c r="P2444" i="18"/>
  <c r="O2444" i="18"/>
  <c r="Q2436" i="18"/>
  <c r="P2436" i="18"/>
  <c r="O2436" i="18"/>
  <c r="Q2428" i="18"/>
  <c r="P2428" i="18"/>
  <c r="O2428" i="18"/>
  <c r="Q2420" i="18"/>
  <c r="P2420" i="18"/>
  <c r="O2420" i="18"/>
  <c r="Q2412" i="18"/>
  <c r="P2412" i="18"/>
  <c r="O2412" i="18"/>
  <c r="Q2404" i="18"/>
  <c r="P2404" i="18"/>
  <c r="O2404" i="18"/>
  <c r="Q2396" i="18"/>
  <c r="P2396" i="18"/>
  <c r="O2396" i="18"/>
  <c r="Q2388" i="18"/>
  <c r="P2388" i="18"/>
  <c r="O2388" i="18"/>
  <c r="Q2380" i="18"/>
  <c r="P2380" i="18"/>
  <c r="O2380" i="18"/>
  <c r="Q2376" i="18"/>
  <c r="P2376" i="18"/>
  <c r="O2376" i="18"/>
  <c r="Q2368" i="18"/>
  <c r="P2368" i="18"/>
  <c r="O2368" i="18"/>
  <c r="Q2360" i="18"/>
  <c r="P2360" i="18"/>
  <c r="O2360" i="18"/>
  <c r="Q2356" i="18"/>
  <c r="P2356" i="18"/>
  <c r="O2356" i="18"/>
  <c r="Q2348" i="18"/>
  <c r="P2348" i="18"/>
  <c r="O2348" i="18"/>
  <c r="Q2344" i="18"/>
  <c r="P2344" i="18"/>
  <c r="O2344" i="18"/>
  <c r="Q2340" i="18"/>
  <c r="P2340" i="18"/>
  <c r="O2340" i="18"/>
  <c r="Q2336" i="18"/>
  <c r="P2336" i="18"/>
  <c r="O2336" i="18"/>
  <c r="Q2332" i="18"/>
  <c r="P2332" i="18"/>
  <c r="O2332" i="18"/>
  <c r="Q2328" i="18"/>
  <c r="P2328" i="18"/>
  <c r="O2328" i="18"/>
  <c r="Q2324" i="18"/>
  <c r="P2324" i="18"/>
  <c r="O2324" i="18"/>
  <c r="Q2320" i="18"/>
  <c r="P2320" i="18"/>
  <c r="O2320" i="18"/>
  <c r="Q2316" i="18"/>
  <c r="P2316" i="18"/>
  <c r="O2316" i="18"/>
  <c r="Q2312" i="18"/>
  <c r="P2312" i="18"/>
  <c r="O2312" i="18"/>
  <c r="Q2308" i="18"/>
  <c r="P2308" i="18"/>
  <c r="O2308" i="18"/>
  <c r="Q2304" i="18"/>
  <c r="P2304" i="18"/>
  <c r="O2304" i="18"/>
  <c r="Q2459" i="18"/>
  <c r="P2459" i="18"/>
  <c r="O2459" i="18"/>
  <c r="Q2455" i="18"/>
  <c r="P2455" i="18"/>
  <c r="O2455" i="18"/>
  <c r="Q2451" i="18"/>
  <c r="P2451" i="18"/>
  <c r="O2451" i="18"/>
  <c r="Q2447" i="18"/>
  <c r="P2447" i="18"/>
  <c r="O2447" i="18"/>
  <c r="Q2443" i="18"/>
  <c r="P2443" i="18"/>
  <c r="O2443" i="18"/>
  <c r="Q2439" i="18"/>
  <c r="P2439" i="18"/>
  <c r="O2439" i="18"/>
  <c r="Q2435" i="18"/>
  <c r="P2435" i="18"/>
  <c r="O2435" i="18"/>
  <c r="Q2431" i="18"/>
  <c r="P2431" i="18"/>
  <c r="O2431" i="18"/>
  <c r="Q2427" i="18"/>
  <c r="P2427" i="18"/>
  <c r="O2427" i="18"/>
  <c r="Q2423" i="18"/>
  <c r="P2423" i="18"/>
  <c r="O2423" i="18"/>
  <c r="Q2419" i="18"/>
  <c r="P2419" i="18"/>
  <c r="O2419" i="18"/>
  <c r="Q2415" i="18"/>
  <c r="P2415" i="18"/>
  <c r="O2415" i="18"/>
  <c r="Q2411" i="18"/>
  <c r="P2411" i="18"/>
  <c r="O2411" i="18"/>
  <c r="Q2407" i="18"/>
  <c r="P2407" i="18"/>
  <c r="O2407" i="18"/>
  <c r="Q2403" i="18"/>
  <c r="P2403" i="18"/>
  <c r="O2403" i="18"/>
  <c r="Q2399" i="18"/>
  <c r="P2399" i="18"/>
  <c r="O2399" i="18"/>
  <c r="Q2395" i="18"/>
  <c r="P2395" i="18"/>
  <c r="O2395" i="18"/>
  <c r="Q2391" i="18"/>
  <c r="P2391" i="18"/>
  <c r="O2391" i="18"/>
  <c r="Q2387" i="18"/>
  <c r="P2387" i="18"/>
  <c r="O2387" i="18"/>
  <c r="Q2383" i="18"/>
  <c r="P2383" i="18"/>
  <c r="O2383" i="18"/>
  <c r="Q2379" i="18"/>
  <c r="P2379" i="18"/>
  <c r="O2379" i="18"/>
  <c r="Q2375" i="18"/>
  <c r="P2375" i="18"/>
  <c r="O2375" i="18"/>
  <c r="Q2371" i="18"/>
  <c r="P2371" i="18"/>
  <c r="O2371" i="18"/>
  <c r="Q2367" i="18"/>
  <c r="P2367" i="18"/>
  <c r="O2367" i="18"/>
  <c r="Q2363" i="18"/>
  <c r="P2363" i="18"/>
  <c r="O2363" i="18"/>
  <c r="Q2359" i="18"/>
  <c r="P2359" i="18"/>
  <c r="O2359" i="18"/>
  <c r="Q2355" i="18"/>
  <c r="P2355" i="18"/>
  <c r="O2355" i="18"/>
  <c r="Q2351" i="18"/>
  <c r="P2351" i="18"/>
  <c r="O2351" i="18"/>
  <c r="Q2347" i="18"/>
  <c r="P2347" i="18"/>
  <c r="O2347" i="18"/>
  <c r="Q2343" i="18"/>
  <c r="P2343" i="18"/>
  <c r="O2343" i="18"/>
  <c r="Q2339" i="18"/>
  <c r="P2339" i="18"/>
  <c r="O2339" i="18"/>
  <c r="Q2335" i="18"/>
  <c r="P2335" i="18"/>
  <c r="O2335" i="18"/>
  <c r="Q2331" i="18"/>
  <c r="P2331" i="18"/>
  <c r="O2331" i="18"/>
  <c r="Q2327" i="18"/>
  <c r="P2327" i="18"/>
  <c r="O2327" i="18"/>
  <c r="Q2323" i="18"/>
  <c r="P2323" i="18"/>
  <c r="O2323" i="18"/>
  <c r="Q2319" i="18"/>
  <c r="P2319" i="18"/>
  <c r="O2319" i="18"/>
  <c r="Q2315" i="18"/>
  <c r="P2315" i="18"/>
  <c r="O2315" i="18"/>
  <c r="Q2311" i="18"/>
  <c r="P2311" i="18"/>
  <c r="O2311" i="18"/>
  <c r="Q2307" i="18"/>
  <c r="P2307" i="18"/>
  <c r="O2307" i="18"/>
  <c r="Q2303" i="18"/>
  <c r="P2303" i="18"/>
  <c r="O2303" i="18"/>
  <c r="Q2299" i="18"/>
  <c r="P2299" i="18"/>
  <c r="O2299" i="18"/>
  <c r="Q2295" i="18"/>
  <c r="P2295" i="18"/>
  <c r="O2295" i="18"/>
  <c r="Q2291" i="18"/>
  <c r="P2291" i="18"/>
  <c r="O2291" i="18"/>
  <c r="Q2287" i="18"/>
  <c r="P2287" i="18"/>
  <c r="O2287" i="18"/>
  <c r="Q2283" i="18"/>
  <c r="P2283" i="18"/>
  <c r="O2283" i="18"/>
  <c r="Q2279" i="18"/>
  <c r="P2279" i="18"/>
  <c r="O2279" i="18"/>
  <c r="Q2275" i="18"/>
  <c r="P2275" i="18"/>
  <c r="O2275" i="18"/>
  <c r="Q2271" i="18"/>
  <c r="P2271" i="18"/>
  <c r="O2271" i="18"/>
  <c r="Q2267" i="18"/>
  <c r="P2267" i="18"/>
  <c r="O2267" i="18"/>
  <c r="Q2263" i="18"/>
  <c r="P2263" i="18"/>
  <c r="O2263" i="18"/>
  <c r="Q2259" i="18"/>
  <c r="P2259" i="18"/>
  <c r="O2259" i="18"/>
  <c r="Q2255" i="18"/>
  <c r="P2255" i="18"/>
  <c r="O2255" i="18"/>
  <c r="Q2251" i="18"/>
  <c r="P2251" i="18"/>
  <c r="O2251" i="18"/>
  <c r="Q2247" i="18"/>
  <c r="P2247" i="18"/>
  <c r="O2247" i="18"/>
  <c r="Q2243" i="18"/>
  <c r="P2243" i="18"/>
  <c r="O2243" i="18"/>
  <c r="Q2239" i="18"/>
  <c r="P2239" i="18"/>
  <c r="O2239" i="18"/>
  <c r="Q2235" i="18"/>
  <c r="P2235" i="18"/>
  <c r="O2235" i="18"/>
  <c r="Q2231" i="18"/>
  <c r="P2231" i="18"/>
  <c r="O2231" i="18"/>
  <c r="Q2227" i="18"/>
  <c r="P2227" i="18"/>
  <c r="O2227" i="18"/>
  <c r="Q2223" i="18"/>
  <c r="P2223" i="18"/>
  <c r="O2223" i="18"/>
  <c r="Q2219" i="18"/>
  <c r="P2219" i="18"/>
  <c r="O2219" i="18"/>
  <c r="Q2215" i="18"/>
  <c r="P2215" i="18"/>
  <c r="O2215" i="18"/>
  <c r="Q2211" i="18"/>
  <c r="P2211" i="18"/>
  <c r="O2211" i="18"/>
  <c r="Q2207" i="18"/>
  <c r="P2207" i="18"/>
  <c r="O2207" i="18"/>
  <c r="Q2203" i="18"/>
  <c r="P2203" i="18"/>
  <c r="O2203" i="18"/>
  <c r="Q2199" i="18"/>
  <c r="P2199" i="18"/>
  <c r="O2199" i="18"/>
  <c r="Q2195" i="18"/>
  <c r="P2195" i="18"/>
  <c r="O2195" i="18"/>
  <c r="Q2191" i="18"/>
  <c r="P2191" i="18"/>
  <c r="O2191" i="18"/>
  <c r="Q2187" i="18"/>
  <c r="P2187" i="18"/>
  <c r="O2187" i="18"/>
  <c r="Q2183" i="18"/>
  <c r="P2183" i="18"/>
  <c r="O2183" i="18"/>
  <c r="Q2179" i="18"/>
  <c r="P2179" i="18"/>
  <c r="O2179" i="18"/>
  <c r="Q2175" i="18"/>
  <c r="P2175" i="18"/>
  <c r="O2175" i="18"/>
  <c r="Q2171" i="18"/>
  <c r="P2171" i="18"/>
  <c r="O2171" i="18"/>
  <c r="Q2167" i="18"/>
  <c r="P2167" i="18"/>
  <c r="O2167" i="18"/>
  <c r="Q2163" i="18"/>
  <c r="P2163" i="18"/>
  <c r="O2163" i="18"/>
  <c r="Q2159" i="18"/>
  <c r="P2159" i="18"/>
  <c r="O2159" i="18"/>
  <c r="Q2155" i="18"/>
  <c r="P2155" i="18"/>
  <c r="O2155" i="18"/>
  <c r="Q2151" i="18"/>
  <c r="P2151" i="18"/>
  <c r="O2151" i="18"/>
  <c r="Q2147" i="18"/>
  <c r="P2147" i="18"/>
  <c r="O2147" i="18"/>
  <c r="Q2143" i="18"/>
  <c r="P2143" i="18"/>
  <c r="O2143" i="18"/>
  <c r="Q2139" i="18"/>
  <c r="P2139" i="18"/>
  <c r="O2139" i="18"/>
  <c r="Q2135" i="18"/>
  <c r="P2135" i="18"/>
  <c r="O2135" i="18"/>
  <c r="Q2131" i="18"/>
  <c r="P2131" i="18"/>
  <c r="O2131" i="18"/>
  <c r="Q2127" i="18"/>
  <c r="P2127" i="18"/>
  <c r="O2127" i="18"/>
  <c r="Q2123" i="18"/>
  <c r="P2123" i="18"/>
  <c r="O2123" i="18"/>
  <c r="Q2119" i="18"/>
  <c r="P2119" i="18"/>
  <c r="O2119" i="18"/>
  <c r="Q2115" i="18"/>
  <c r="P2115" i="18"/>
  <c r="O2115" i="18"/>
  <c r="Q2111" i="18"/>
  <c r="P2111" i="18"/>
  <c r="O2111" i="18"/>
  <c r="Q2107" i="18"/>
  <c r="P2107" i="18"/>
  <c r="O2107" i="18"/>
  <c r="Q2103" i="18"/>
  <c r="P2103" i="18"/>
  <c r="O2103" i="18"/>
  <c r="Q2099" i="18"/>
  <c r="P2099" i="18"/>
  <c r="O2099" i="18"/>
  <c r="Q2095" i="18"/>
  <c r="P2095" i="18"/>
  <c r="O2095" i="18"/>
  <c r="Q2091" i="18"/>
  <c r="P2091" i="18"/>
  <c r="O2091" i="18"/>
  <c r="Q2087" i="18"/>
  <c r="P2087" i="18"/>
  <c r="O2087" i="18"/>
  <c r="Q2083" i="18"/>
  <c r="P2083" i="18"/>
  <c r="O2083" i="18"/>
  <c r="Q2079" i="18"/>
  <c r="P2079" i="18"/>
  <c r="O2079" i="18"/>
  <c r="Q2075" i="18"/>
  <c r="P2075" i="18"/>
  <c r="O2075" i="18"/>
  <c r="Q2071" i="18"/>
  <c r="P2071" i="18"/>
  <c r="O2071" i="18"/>
  <c r="Q2067" i="18"/>
  <c r="P2067" i="18"/>
  <c r="O2067" i="18"/>
  <c r="Q2063" i="18"/>
  <c r="P2063" i="18"/>
  <c r="O2063" i="18"/>
  <c r="Q2059" i="18"/>
  <c r="P2059" i="18"/>
  <c r="O2059" i="18"/>
  <c r="Q2055" i="18"/>
  <c r="P2055" i="18"/>
  <c r="O2055" i="18"/>
  <c r="Q2051" i="18"/>
  <c r="P2051" i="18"/>
  <c r="O2051" i="18"/>
  <c r="Q2047" i="18"/>
  <c r="P2047" i="18"/>
  <c r="O2047" i="18"/>
  <c r="Q2043" i="18"/>
  <c r="P2043" i="18"/>
  <c r="O2043" i="18"/>
  <c r="Q2039" i="18"/>
  <c r="P2039" i="18"/>
  <c r="O2039" i="18"/>
  <c r="Q2035" i="18"/>
  <c r="P2035" i="18"/>
  <c r="O2035" i="18"/>
  <c r="Q2031" i="18"/>
  <c r="P2031" i="18"/>
  <c r="O2031" i="18"/>
  <c r="Q2027" i="18"/>
  <c r="P2027" i="18"/>
  <c r="O2027" i="18"/>
  <c r="Q2023" i="18"/>
  <c r="P2023" i="18"/>
  <c r="O2023" i="18"/>
  <c r="Q2019" i="18"/>
  <c r="P2019" i="18"/>
  <c r="O2019" i="18"/>
  <c r="Q2015" i="18"/>
  <c r="P2015" i="18"/>
  <c r="O2015" i="18"/>
  <c r="Q2011" i="18"/>
  <c r="P2011" i="18"/>
  <c r="O2011" i="18"/>
  <c r="Q2007" i="18"/>
  <c r="P2007" i="18"/>
  <c r="O2007" i="18"/>
  <c r="Q2003" i="18"/>
  <c r="P2003" i="18"/>
  <c r="O2003" i="18"/>
  <c r="Q1999" i="18"/>
  <c r="P1999" i="18"/>
  <c r="O1999" i="18"/>
  <c r="Q1995" i="18"/>
  <c r="P1995" i="18"/>
  <c r="O1995" i="18"/>
  <c r="Q1991" i="18"/>
  <c r="P1991" i="18"/>
  <c r="O1991" i="18"/>
  <c r="Q1987" i="18"/>
  <c r="P1987" i="18"/>
  <c r="O1987" i="18"/>
  <c r="Q1983" i="18"/>
  <c r="P1983" i="18"/>
  <c r="O1983" i="18"/>
  <c r="Q1979" i="18"/>
  <c r="P1979" i="18"/>
  <c r="O1979" i="18"/>
  <c r="Q1975" i="18"/>
  <c r="P1975" i="18"/>
  <c r="O1975" i="18"/>
  <c r="Q1971" i="18"/>
  <c r="P1971" i="18"/>
  <c r="O1971" i="18"/>
  <c r="Q1967" i="18"/>
  <c r="P1967" i="18"/>
  <c r="O1967" i="18"/>
  <c r="Q1963" i="18"/>
  <c r="P1963" i="18"/>
  <c r="O1963" i="18"/>
  <c r="Q1959" i="18"/>
  <c r="P1959" i="18"/>
  <c r="O1959" i="18"/>
  <c r="Q1955" i="18"/>
  <c r="P1955" i="18"/>
  <c r="O1955" i="18"/>
  <c r="Q1951" i="18"/>
  <c r="P1951" i="18"/>
  <c r="O1951" i="18"/>
  <c r="Q1947" i="18"/>
  <c r="P1947" i="18"/>
  <c r="O1947" i="18"/>
  <c r="Q1943" i="18"/>
  <c r="P1943" i="18"/>
  <c r="O1943" i="18"/>
  <c r="Q1939" i="18"/>
  <c r="P1939" i="18"/>
  <c r="O1939" i="18"/>
  <c r="Q1935" i="18"/>
  <c r="O1935" i="18"/>
  <c r="P1935" i="18"/>
  <c r="Q1931" i="18"/>
  <c r="O1931" i="18"/>
  <c r="Q1927" i="18"/>
  <c r="P1927" i="18"/>
  <c r="O1927" i="18"/>
  <c r="Q1923" i="18"/>
  <c r="O1923" i="18"/>
  <c r="Q1919" i="18"/>
  <c r="P1919" i="18"/>
  <c r="O1919" i="18"/>
  <c r="Q1915" i="18"/>
  <c r="O1915" i="18"/>
  <c r="Q1911" i="18"/>
  <c r="P1911" i="18"/>
  <c r="O1911" i="18"/>
  <c r="Q1907" i="18"/>
  <c r="O1907" i="18"/>
  <c r="Q1903" i="18"/>
  <c r="P1903" i="18"/>
  <c r="O1903" i="18"/>
  <c r="Q1899" i="18"/>
  <c r="O1899" i="18"/>
  <c r="Q1895" i="18"/>
  <c r="P1895" i="18"/>
  <c r="O1895" i="18"/>
  <c r="Q1891" i="18"/>
  <c r="O1891" i="18"/>
  <c r="Q1887" i="18"/>
  <c r="P1887" i="18"/>
  <c r="O1887" i="18"/>
  <c r="Q1883" i="18"/>
  <c r="O1883" i="18"/>
  <c r="Q1879" i="18"/>
  <c r="P1879" i="18"/>
  <c r="O1879" i="18"/>
  <c r="Q1875" i="18"/>
  <c r="O1875" i="18"/>
  <c r="Q1871" i="18"/>
  <c r="P1871" i="18"/>
  <c r="O1871" i="18"/>
  <c r="Q1867" i="18"/>
  <c r="O1867" i="18"/>
  <c r="Q1863" i="18"/>
  <c r="P1863" i="18"/>
  <c r="O1863" i="18"/>
  <c r="Q1859" i="18"/>
  <c r="O1859" i="18"/>
  <c r="Q1855" i="18"/>
  <c r="P1855" i="18"/>
  <c r="O1855" i="18"/>
  <c r="Q1851" i="18"/>
  <c r="O1851" i="18"/>
  <c r="Q1847" i="18"/>
  <c r="P1847" i="18"/>
  <c r="O1847" i="18"/>
  <c r="Q1843" i="18"/>
  <c r="O1843" i="18"/>
  <c r="Q1839" i="18"/>
  <c r="P1839" i="18"/>
  <c r="O1839" i="18"/>
  <c r="Q1835" i="18"/>
  <c r="O1835" i="18"/>
  <c r="Q1831" i="18"/>
  <c r="P1831" i="18"/>
  <c r="O1831" i="18"/>
  <c r="Q1827" i="18"/>
  <c r="O1827" i="18"/>
  <c r="Q1823" i="18"/>
  <c r="P1823" i="18"/>
  <c r="O1823" i="18"/>
  <c r="Q1819" i="18"/>
  <c r="O1819" i="18"/>
  <c r="Q1815" i="18"/>
  <c r="P1815" i="18"/>
  <c r="O1815" i="18"/>
  <c r="Q1811" i="18"/>
  <c r="O1811" i="18"/>
  <c r="Q1807" i="18"/>
  <c r="P1807" i="18"/>
  <c r="O1807" i="18"/>
  <c r="Q1803" i="18"/>
  <c r="O1803" i="18"/>
  <c r="Q1799" i="18"/>
  <c r="P1799" i="18"/>
  <c r="O1799" i="18"/>
  <c r="Q1795" i="18"/>
  <c r="O1795" i="18"/>
  <c r="Q1791" i="18"/>
  <c r="P1791" i="18"/>
  <c r="O1791" i="18"/>
  <c r="Q1787" i="18"/>
  <c r="O1787" i="18"/>
  <c r="Q1783" i="18"/>
  <c r="P1783" i="18"/>
  <c r="O1783" i="18"/>
  <c r="Q1779" i="18"/>
  <c r="O1779" i="18"/>
  <c r="Q1775" i="18"/>
  <c r="O1775" i="18"/>
  <c r="Q1771" i="18"/>
  <c r="O1771" i="18"/>
  <c r="P1771" i="18"/>
  <c r="Q1767" i="18"/>
  <c r="P1767" i="18"/>
  <c r="O1767" i="18"/>
  <c r="Q1763" i="18"/>
  <c r="O1763" i="18"/>
  <c r="Q1759" i="18"/>
  <c r="O1759" i="18"/>
  <c r="Q1755" i="18"/>
  <c r="O1755" i="18"/>
  <c r="P1755" i="18"/>
  <c r="Q1751" i="18"/>
  <c r="P1751" i="18"/>
  <c r="O1751" i="18"/>
  <c r="Q1747" i="18"/>
  <c r="O1747" i="18"/>
  <c r="Q1743" i="18"/>
  <c r="O1743" i="18"/>
  <c r="Q1739" i="18"/>
  <c r="O1739" i="18"/>
  <c r="P1739" i="18"/>
  <c r="Q1735" i="18"/>
  <c r="P1735" i="18"/>
  <c r="O1735" i="18"/>
  <c r="Q1731" i="18"/>
  <c r="O1731" i="18"/>
  <c r="Q1727" i="18"/>
  <c r="O1727" i="18"/>
  <c r="Q1723" i="18"/>
  <c r="O1723" i="18"/>
  <c r="P1723" i="18"/>
  <c r="Q1719" i="18"/>
  <c r="P1719" i="18"/>
  <c r="O1719" i="18"/>
  <c r="Q1715" i="18"/>
  <c r="O1715" i="18"/>
  <c r="Q1711" i="18"/>
  <c r="O1711" i="18"/>
  <c r="Q1707" i="18"/>
  <c r="O1707" i="18"/>
  <c r="P1707" i="18"/>
  <c r="Q1703" i="18"/>
  <c r="P1703" i="18"/>
  <c r="O1703" i="18"/>
  <c r="Q1699" i="18"/>
  <c r="O1699" i="18"/>
  <c r="Q1695" i="18"/>
  <c r="O1695" i="18"/>
  <c r="Q1691" i="18"/>
  <c r="O1691" i="18"/>
  <c r="P1691" i="18"/>
  <c r="Q1687" i="18"/>
  <c r="P1687" i="18"/>
  <c r="O1687" i="18"/>
  <c r="Q1683" i="18"/>
  <c r="O1683" i="18"/>
  <c r="Q1679" i="18"/>
  <c r="O1679" i="18"/>
  <c r="Q1675" i="18"/>
  <c r="O1675" i="18"/>
  <c r="P1675" i="18"/>
  <c r="Q1671" i="18"/>
  <c r="P1671" i="18"/>
  <c r="O1671" i="18"/>
  <c r="Q1667" i="18"/>
  <c r="O1667" i="18"/>
  <c r="Q1663" i="18"/>
  <c r="O1663" i="18"/>
  <c r="Q1659" i="18"/>
  <c r="O1659" i="18"/>
  <c r="P1659" i="18"/>
  <c r="Q1655" i="18"/>
  <c r="P1655" i="18"/>
  <c r="O1655" i="18"/>
  <c r="Q1651" i="18"/>
  <c r="O1651" i="18"/>
  <c r="Q1647" i="18"/>
  <c r="O1647" i="18"/>
  <c r="Q1643" i="18"/>
  <c r="O1643" i="18"/>
  <c r="P1643" i="18"/>
  <c r="Q1639" i="18"/>
  <c r="P1639" i="18"/>
  <c r="O1639" i="18"/>
  <c r="Q1635" i="18"/>
  <c r="O1635" i="18"/>
  <c r="Q1631" i="18"/>
  <c r="O1631" i="18"/>
  <c r="Q1627" i="18"/>
  <c r="O1627" i="18"/>
  <c r="P1627" i="18"/>
  <c r="Q1623" i="18"/>
  <c r="P1623" i="18"/>
  <c r="O1623" i="18"/>
  <c r="Q1619" i="18"/>
  <c r="O1619" i="18"/>
  <c r="Q1615" i="18"/>
  <c r="O1615" i="18"/>
  <c r="Q1611" i="18"/>
  <c r="O1611" i="18"/>
  <c r="P1611" i="18"/>
  <c r="Q1607" i="18"/>
  <c r="P1607" i="18"/>
  <c r="O1607" i="18"/>
  <c r="Q1603" i="18"/>
  <c r="O1603" i="18"/>
  <c r="Q1599" i="18"/>
  <c r="O1599" i="18"/>
  <c r="Q1595" i="18"/>
  <c r="O1595" i="18"/>
  <c r="P1595" i="18"/>
  <c r="Q1591" i="18"/>
  <c r="P1591" i="18"/>
  <c r="O1591" i="18"/>
  <c r="Q1587" i="18"/>
  <c r="O1587" i="18"/>
  <c r="Q1583" i="18"/>
  <c r="O1583" i="18"/>
  <c r="Q1579" i="18"/>
  <c r="O1579" i="18"/>
  <c r="P1579" i="18"/>
  <c r="Q1575" i="18"/>
  <c r="P1575" i="18"/>
  <c r="O1575" i="18"/>
  <c r="Q1571" i="18"/>
  <c r="O1571" i="18"/>
  <c r="Q1567" i="18"/>
  <c r="O1567" i="18"/>
  <c r="Q1563" i="18"/>
  <c r="O1563" i="18"/>
  <c r="P1563" i="18"/>
  <c r="Q1559" i="18"/>
  <c r="P1559" i="18"/>
  <c r="O1559" i="18"/>
  <c r="Q1555" i="18"/>
  <c r="O1555" i="18"/>
  <c r="Q1551" i="18"/>
  <c r="O1551" i="18"/>
  <c r="Q1547" i="18"/>
  <c r="O1547" i="18"/>
  <c r="P1547" i="18"/>
  <c r="Q1543" i="18"/>
  <c r="P1543" i="18"/>
  <c r="O1543" i="18"/>
  <c r="Q1539" i="18"/>
  <c r="O1539" i="18"/>
  <c r="Q1535" i="18"/>
  <c r="O1535" i="18"/>
  <c r="Q1531" i="18"/>
  <c r="O1531" i="18"/>
  <c r="P1531" i="18"/>
  <c r="Q1527" i="18"/>
  <c r="P1527" i="18"/>
  <c r="O1527" i="18"/>
  <c r="Q1523" i="18"/>
  <c r="O1523" i="18"/>
  <c r="Q1519" i="18"/>
  <c r="O1519" i="18"/>
  <c r="Q1515" i="18"/>
  <c r="O1515" i="18"/>
  <c r="P1515" i="18"/>
  <c r="Q1511" i="18"/>
  <c r="P1511" i="18"/>
  <c r="O1511" i="18"/>
  <c r="Q1507" i="18"/>
  <c r="O1507" i="18"/>
  <c r="Q1503" i="18"/>
  <c r="O1503" i="18"/>
  <c r="Q1499" i="18"/>
  <c r="O1499" i="18"/>
  <c r="P1499" i="18"/>
  <c r="Q1495" i="18"/>
  <c r="P1495" i="18"/>
  <c r="O1495" i="18"/>
  <c r="Q1491" i="18"/>
  <c r="O1491" i="18"/>
  <c r="Q1487" i="18"/>
  <c r="O1487" i="18"/>
  <c r="Q1483" i="18"/>
  <c r="O1483" i="18"/>
  <c r="P1483" i="18"/>
  <c r="Q1479" i="18"/>
  <c r="P1479" i="18"/>
  <c r="O1479" i="18"/>
  <c r="Q1475" i="18"/>
  <c r="O1475" i="18"/>
  <c r="Q1471" i="18"/>
  <c r="O1471" i="18"/>
  <c r="Q1467" i="18"/>
  <c r="O1467" i="18"/>
  <c r="P1467" i="18"/>
  <c r="Q1463" i="18"/>
  <c r="P1463" i="18"/>
  <c r="O1463" i="18"/>
  <c r="Q1459" i="18"/>
  <c r="O1459" i="18"/>
  <c r="Q1455" i="18"/>
  <c r="O1455" i="18"/>
  <c r="Q1451" i="18"/>
  <c r="O1451" i="18"/>
  <c r="P1451" i="18"/>
  <c r="Q1447" i="18"/>
  <c r="P1447" i="18"/>
  <c r="O1447" i="18"/>
  <c r="Q1443" i="18"/>
  <c r="O1443" i="18"/>
  <c r="Q1439" i="18"/>
  <c r="O1439" i="18"/>
  <c r="Q1435" i="18"/>
  <c r="O1435" i="18"/>
  <c r="P1435" i="18"/>
  <c r="Q1431" i="18"/>
  <c r="P1431" i="18"/>
  <c r="O1431" i="18"/>
  <c r="Q1427" i="18"/>
  <c r="O1427" i="18"/>
  <c r="Q1423" i="18"/>
  <c r="O1423" i="18"/>
  <c r="Q1419" i="18"/>
  <c r="O1419" i="18"/>
  <c r="P1419" i="18"/>
  <c r="Q1415" i="18"/>
  <c r="P1415" i="18"/>
  <c r="O1415" i="18"/>
  <c r="Q1411" i="18"/>
  <c r="O1411" i="18"/>
  <c r="Q1407" i="18"/>
  <c r="O1407" i="18"/>
  <c r="Q1403" i="18"/>
  <c r="O1403" i="18"/>
  <c r="P1403" i="18"/>
  <c r="Q1399" i="18"/>
  <c r="P1399" i="18"/>
  <c r="O1399" i="18"/>
  <c r="Q1395" i="18"/>
  <c r="O1395" i="18"/>
  <c r="Q1391" i="18"/>
  <c r="O1391" i="18"/>
  <c r="Q1387" i="18"/>
  <c r="O1387" i="18"/>
  <c r="P1387" i="18"/>
  <c r="Q1383" i="18"/>
  <c r="P1383" i="18"/>
  <c r="O1383" i="18"/>
  <c r="Q1379" i="18"/>
  <c r="O1379" i="18"/>
  <c r="Q1375" i="18"/>
  <c r="O1375" i="18"/>
  <c r="Q1371" i="18"/>
  <c r="O1371" i="18"/>
  <c r="P1371" i="18"/>
  <c r="Q1367" i="18"/>
  <c r="P1367" i="18"/>
  <c r="O1367" i="18"/>
  <c r="Q1363" i="18"/>
  <c r="O1363" i="18"/>
  <c r="Q1359" i="18"/>
  <c r="O1359" i="18"/>
  <c r="Q1355" i="18"/>
  <c r="O1355" i="18"/>
  <c r="P1355" i="18"/>
  <c r="Q1351" i="18"/>
  <c r="P1351" i="18"/>
  <c r="O1351" i="18"/>
  <c r="Q1347" i="18"/>
  <c r="O1347" i="18"/>
  <c r="Q1343" i="18"/>
  <c r="O1343" i="18"/>
  <c r="Q1339" i="18"/>
  <c r="O1339" i="18"/>
  <c r="P1339" i="18"/>
  <c r="Q1335" i="18"/>
  <c r="P1335" i="18"/>
  <c r="O1335" i="18"/>
  <c r="Q1331" i="18"/>
  <c r="O1331" i="18"/>
  <c r="Q1327" i="18"/>
  <c r="O1327" i="18"/>
  <c r="Q1323" i="18"/>
  <c r="O1323" i="18"/>
  <c r="P1323" i="18"/>
  <c r="Q1319" i="18"/>
  <c r="P1319" i="18"/>
  <c r="O1319" i="18"/>
  <c r="Q1315" i="18"/>
  <c r="O1315" i="18"/>
  <c r="Q1311" i="18"/>
  <c r="O1311" i="18"/>
  <c r="Q1307" i="18"/>
  <c r="O1307" i="18"/>
  <c r="P1307" i="18"/>
  <c r="Q1303" i="18"/>
  <c r="P1303" i="18"/>
  <c r="O1303" i="18"/>
  <c r="Q1299" i="18"/>
  <c r="O1299" i="18"/>
  <c r="Q1295" i="18"/>
  <c r="O1295" i="18"/>
  <c r="Q1291" i="18"/>
  <c r="O1291" i="18"/>
  <c r="P1291" i="18"/>
  <c r="Q1287" i="18"/>
  <c r="P1287" i="18"/>
  <c r="O1287" i="18"/>
  <c r="Q1283" i="18"/>
  <c r="O1283" i="18"/>
  <c r="Q1279" i="18"/>
  <c r="O1279" i="18"/>
  <c r="Q1275" i="18"/>
  <c r="O1275" i="18"/>
  <c r="P1275" i="18"/>
  <c r="Q1271" i="18"/>
  <c r="P1271" i="18"/>
  <c r="O1271" i="18"/>
  <c r="Q1267" i="18"/>
  <c r="O1267" i="18"/>
  <c r="Q1263" i="18"/>
  <c r="O1263" i="18"/>
  <c r="Q1259" i="18"/>
  <c r="O1259" i="18"/>
  <c r="P1259" i="18"/>
  <c r="Q1255" i="18"/>
  <c r="P1255" i="18"/>
  <c r="O1255" i="18"/>
  <c r="Q1251" i="18"/>
  <c r="O1251" i="18"/>
  <c r="Q1247" i="18"/>
  <c r="O1247" i="18"/>
  <c r="Q1243" i="18"/>
  <c r="O1243" i="18"/>
  <c r="P1243" i="18"/>
  <c r="Q1239" i="18"/>
  <c r="P1239" i="18"/>
  <c r="O1239" i="18"/>
  <c r="Q1235" i="18"/>
  <c r="O1235" i="18"/>
  <c r="Q1231" i="18"/>
  <c r="O1231" i="18"/>
  <c r="Q1227" i="18"/>
  <c r="O1227" i="18"/>
  <c r="P1227" i="18"/>
  <c r="Q1223" i="18"/>
  <c r="P1223" i="18"/>
  <c r="O1223" i="18"/>
  <c r="Q1219" i="18"/>
  <c r="O1219" i="18"/>
  <c r="Q1215" i="18"/>
  <c r="O1215" i="18"/>
  <c r="Q1211" i="18"/>
  <c r="O1211" i="18"/>
  <c r="P1211" i="18"/>
  <c r="Q1207" i="18"/>
  <c r="P1207" i="18"/>
  <c r="O1207" i="18"/>
  <c r="Q1203" i="18"/>
  <c r="O1203" i="18"/>
  <c r="Q1199" i="18"/>
  <c r="O1199" i="18"/>
  <c r="Q1195" i="18"/>
  <c r="O1195" i="18"/>
  <c r="P1195" i="18"/>
  <c r="Q1191" i="18"/>
  <c r="P1191" i="18"/>
  <c r="O1191" i="18"/>
  <c r="Q1187" i="18"/>
  <c r="O1187" i="18"/>
  <c r="Q1183" i="18"/>
  <c r="O1183" i="18"/>
  <c r="Q1179" i="18"/>
  <c r="O1179" i="18"/>
  <c r="P1179" i="18"/>
  <c r="Q1175" i="18"/>
  <c r="P1175" i="18"/>
  <c r="O1175" i="18"/>
  <c r="Q1171" i="18"/>
  <c r="O1171" i="18"/>
  <c r="Q1167" i="18"/>
  <c r="O1167" i="18"/>
  <c r="Q1163" i="18"/>
  <c r="O1163" i="18"/>
  <c r="P1163" i="18"/>
  <c r="Q1159" i="18"/>
  <c r="P1159" i="18"/>
  <c r="O1159" i="18"/>
  <c r="Q1155" i="18"/>
  <c r="O1155" i="18"/>
  <c r="Q1151" i="18"/>
  <c r="O1151" i="18"/>
  <c r="Q1147" i="18"/>
  <c r="O1147" i="18"/>
  <c r="P1147" i="18"/>
  <c r="Q1143" i="18"/>
  <c r="P1143" i="18"/>
  <c r="O1143" i="18"/>
  <c r="Q1139" i="18"/>
  <c r="O1139" i="18"/>
  <c r="Q1135" i="18"/>
  <c r="O1135" i="18"/>
  <c r="Q1131" i="18"/>
  <c r="O1131" i="18"/>
  <c r="P1131" i="18"/>
  <c r="Q1127" i="18"/>
  <c r="P1127" i="18"/>
  <c r="O1127" i="18"/>
  <c r="Q1123" i="18"/>
  <c r="O1123" i="18"/>
  <c r="Q1119" i="18"/>
  <c r="O1119" i="18"/>
  <c r="Q1115" i="18"/>
  <c r="O1115" i="18"/>
  <c r="P1115" i="18"/>
  <c r="Q1111" i="18"/>
  <c r="P1111" i="18"/>
  <c r="O1111" i="18"/>
  <c r="Q1107" i="18"/>
  <c r="O1107" i="18"/>
  <c r="Q1103" i="18"/>
  <c r="O1103" i="18"/>
  <c r="Q1099" i="18"/>
  <c r="O1099" i="18"/>
  <c r="P1099" i="18"/>
  <c r="Q1095" i="18"/>
  <c r="P1095" i="18"/>
  <c r="O1095" i="18"/>
  <c r="Q1091" i="18"/>
  <c r="O1091" i="18"/>
  <c r="Q1087" i="18"/>
  <c r="O1087" i="18"/>
  <c r="Q1083" i="18"/>
  <c r="O1083" i="18"/>
  <c r="P1083" i="18"/>
  <c r="Q1079" i="18"/>
  <c r="P1079" i="18"/>
  <c r="O1079" i="18"/>
  <c r="Q1075" i="18"/>
  <c r="O1075" i="18"/>
  <c r="Q1071" i="18"/>
  <c r="O1071" i="18"/>
  <c r="Q1067" i="18"/>
  <c r="O1067" i="18"/>
  <c r="P1067" i="18"/>
  <c r="Q1063" i="18"/>
  <c r="P1063" i="18"/>
  <c r="O1063" i="18"/>
  <c r="Q1059" i="18"/>
  <c r="O1059" i="18"/>
  <c r="Q1055" i="18"/>
  <c r="O1055" i="18"/>
  <c r="Q1051" i="18"/>
  <c r="O1051" i="18"/>
  <c r="P1051" i="18"/>
  <c r="Q1047" i="18"/>
  <c r="P1047" i="18"/>
  <c r="O1047" i="18"/>
  <c r="Q1043" i="18"/>
  <c r="O1043" i="18"/>
  <c r="Q1039" i="18"/>
  <c r="O1039" i="18"/>
  <c r="Q1035" i="18"/>
  <c r="O1035" i="18"/>
  <c r="P1035" i="18"/>
  <c r="Q1031" i="18"/>
  <c r="P1031" i="18"/>
  <c r="O1031" i="18"/>
  <c r="Q1027" i="18"/>
  <c r="O1027" i="18"/>
  <c r="Q1023" i="18"/>
  <c r="O1023" i="18"/>
  <c r="Q1019" i="18"/>
  <c r="O1019" i="18"/>
  <c r="P1019" i="18"/>
  <c r="Q1015" i="18"/>
  <c r="P1015" i="18"/>
  <c r="O1015" i="18"/>
  <c r="Q1011" i="18"/>
  <c r="O1011" i="18"/>
  <c r="Q1007" i="18"/>
  <c r="O1007" i="18"/>
  <c r="Q1003" i="18"/>
  <c r="O1003" i="18"/>
  <c r="P1003" i="18"/>
  <c r="Q999" i="18"/>
  <c r="P999" i="18"/>
  <c r="O999" i="18"/>
  <c r="Q995" i="18"/>
  <c r="O995" i="18"/>
  <c r="Q991" i="18"/>
  <c r="O991" i="18"/>
  <c r="Q987" i="18"/>
  <c r="O987" i="18"/>
  <c r="P987" i="18"/>
  <c r="Q983" i="18"/>
  <c r="P983" i="18"/>
  <c r="O983" i="18"/>
  <c r="Q979" i="18"/>
  <c r="O979" i="18"/>
  <c r="Q975" i="18"/>
  <c r="O975" i="18"/>
  <c r="Q971" i="18"/>
  <c r="O971" i="18"/>
  <c r="P971" i="18"/>
  <c r="Q967" i="18"/>
  <c r="P967" i="18"/>
  <c r="O967" i="18"/>
  <c r="Q963" i="18"/>
  <c r="O963" i="18"/>
  <c r="Q959" i="18"/>
  <c r="O959" i="18"/>
  <c r="Q955" i="18"/>
  <c r="O955" i="18"/>
  <c r="P955" i="18"/>
  <c r="Q951" i="18"/>
  <c r="P951" i="18"/>
  <c r="O951" i="18"/>
  <c r="Q947" i="18"/>
  <c r="O947" i="18"/>
  <c r="Q943" i="18"/>
  <c r="O943" i="18"/>
  <c r="Q939" i="18"/>
  <c r="O939" i="18"/>
  <c r="P939" i="18"/>
  <c r="Q935" i="18"/>
  <c r="P935" i="18"/>
  <c r="O935" i="18"/>
  <c r="Q931" i="18"/>
  <c r="O931" i="18"/>
  <c r="Q927" i="18"/>
  <c r="O927" i="18"/>
  <c r="Q923" i="18"/>
  <c r="O923" i="18"/>
  <c r="P923" i="18"/>
  <c r="Q919" i="18"/>
  <c r="P919" i="18"/>
  <c r="O919" i="18"/>
  <c r="Q915" i="18"/>
  <c r="O915" i="18"/>
  <c r="Q911" i="18"/>
  <c r="O911" i="18"/>
  <c r="Q907" i="18"/>
  <c r="O907" i="18"/>
  <c r="P907" i="18"/>
  <c r="Q903" i="18"/>
  <c r="P903" i="18"/>
  <c r="O903" i="18"/>
  <c r="Q899" i="18"/>
  <c r="O899" i="18"/>
  <c r="Q895" i="18"/>
  <c r="O895" i="18"/>
  <c r="Q891" i="18"/>
  <c r="O891" i="18"/>
  <c r="P891" i="18"/>
  <c r="Q887" i="18"/>
  <c r="P887" i="18"/>
  <c r="O887" i="18"/>
  <c r="Q883" i="18"/>
  <c r="O883" i="18"/>
  <c r="Q879" i="18"/>
  <c r="O879" i="18"/>
  <c r="Q875" i="18"/>
  <c r="O875" i="18"/>
  <c r="P875" i="18"/>
  <c r="Q871" i="18"/>
  <c r="P871" i="18"/>
  <c r="O871" i="18"/>
  <c r="Q867" i="18"/>
  <c r="O867" i="18"/>
  <c r="Q863" i="18"/>
  <c r="O863" i="18"/>
  <c r="Q859" i="18"/>
  <c r="O859" i="18"/>
  <c r="P859" i="18"/>
  <c r="Q855" i="18"/>
  <c r="P855" i="18"/>
  <c r="O855" i="18"/>
  <c r="Q851" i="18"/>
  <c r="O851" i="18"/>
  <c r="Q847" i="18"/>
  <c r="O847" i="18"/>
  <c r="Q843" i="18"/>
  <c r="O843" i="18"/>
  <c r="P843" i="18"/>
  <c r="Q839" i="18"/>
  <c r="P839" i="18"/>
  <c r="O839" i="18"/>
  <c r="Q835" i="18"/>
  <c r="O835" i="18"/>
  <c r="Q831" i="18"/>
  <c r="O831" i="18"/>
  <c r="Q827" i="18"/>
  <c r="O827" i="18"/>
  <c r="P827" i="18"/>
  <c r="Q823" i="18"/>
  <c r="P823" i="18"/>
  <c r="O823" i="18"/>
  <c r="Q819" i="18"/>
  <c r="O819" i="18"/>
  <c r="Q815" i="18"/>
  <c r="O815" i="18"/>
  <c r="Q811" i="18"/>
  <c r="O811" i="18"/>
  <c r="P811" i="18"/>
  <c r="Q807" i="18"/>
  <c r="P807" i="18"/>
  <c r="O807" i="18"/>
  <c r="Q803" i="18"/>
  <c r="O803" i="18"/>
  <c r="Q799" i="18"/>
  <c r="O799" i="18"/>
  <c r="Q795" i="18"/>
  <c r="O795" i="18"/>
  <c r="P795" i="18"/>
  <c r="Q791" i="18"/>
  <c r="P791" i="18"/>
  <c r="O791" i="18"/>
  <c r="Q787" i="18"/>
  <c r="O787" i="18"/>
  <c r="Q783" i="18"/>
  <c r="O783" i="18"/>
  <c r="Q779" i="18"/>
  <c r="O779" i="18"/>
  <c r="P779" i="18"/>
  <c r="Q775" i="18"/>
  <c r="P775" i="18"/>
  <c r="O775" i="18"/>
  <c r="Q771" i="18"/>
  <c r="O771" i="18"/>
  <c r="Q767" i="18"/>
  <c r="O767" i="18"/>
  <c r="Q763" i="18"/>
  <c r="O763" i="18"/>
  <c r="P763" i="18"/>
  <c r="Q759" i="18"/>
  <c r="P759" i="18"/>
  <c r="O759" i="18"/>
  <c r="Q755" i="18"/>
  <c r="O755" i="18"/>
  <c r="Q751" i="18"/>
  <c r="O751" i="18"/>
  <c r="Q747" i="18"/>
  <c r="O747" i="18"/>
  <c r="P747" i="18"/>
  <c r="Q743" i="18"/>
  <c r="P743" i="18"/>
  <c r="O743" i="18"/>
  <c r="Q659" i="18"/>
  <c r="O659" i="18"/>
  <c r="Q655" i="18"/>
  <c r="O655" i="18"/>
  <c r="Q651" i="18"/>
  <c r="O651" i="18"/>
  <c r="P651" i="18"/>
  <c r="Q647" i="18"/>
  <c r="P647" i="18"/>
  <c r="O647" i="18"/>
  <c r="Q643" i="18"/>
  <c r="O643" i="18"/>
  <c r="Q639" i="18"/>
  <c r="O639" i="18"/>
  <c r="Q635" i="18"/>
  <c r="O635" i="18"/>
  <c r="P635" i="18"/>
  <c r="Q631" i="18"/>
  <c r="P631" i="18"/>
  <c r="O631" i="18"/>
  <c r="Q627" i="18"/>
  <c r="O627" i="18"/>
  <c r="Q623" i="18"/>
  <c r="O623" i="18"/>
  <c r="Q619" i="18"/>
  <c r="O619" i="18"/>
  <c r="P619" i="18"/>
  <c r="Q615" i="18"/>
  <c r="P615" i="18"/>
  <c r="O615" i="18"/>
  <c r="Q611" i="18"/>
  <c r="O611" i="18"/>
  <c r="Q607" i="18"/>
  <c r="O607" i="18"/>
  <c r="Q603" i="18"/>
  <c r="O603" i="18"/>
  <c r="N603" i="18"/>
  <c r="P603" i="18"/>
  <c r="Q599" i="18"/>
  <c r="P599" i="18"/>
  <c r="O599" i="18"/>
  <c r="N599" i="18"/>
  <c r="Q595" i="18"/>
  <c r="O595" i="18"/>
  <c r="N595" i="18"/>
  <c r="Q591" i="18"/>
  <c r="O591" i="18"/>
  <c r="N591" i="18"/>
  <c r="Q587" i="18"/>
  <c r="O587" i="18"/>
  <c r="N587" i="18"/>
  <c r="P587" i="18"/>
  <c r="Q583" i="18"/>
  <c r="P583" i="18"/>
  <c r="O583" i="18"/>
  <c r="N583" i="18"/>
  <c r="Q579" i="18"/>
  <c r="O579" i="18"/>
  <c r="N579" i="18"/>
  <c r="Q575" i="18"/>
  <c r="O575" i="18"/>
  <c r="N575" i="18"/>
  <c r="Q571" i="18"/>
  <c r="O571" i="18"/>
  <c r="N571" i="18"/>
  <c r="P571" i="18"/>
  <c r="Q567" i="18"/>
  <c r="P567" i="18"/>
  <c r="O567" i="18"/>
  <c r="N567" i="18"/>
  <c r="Q563" i="18"/>
  <c r="O563" i="18"/>
  <c r="N563" i="18"/>
  <c r="Q559" i="18"/>
  <c r="O559" i="18"/>
  <c r="N559" i="18"/>
  <c r="Q555" i="18"/>
  <c r="O555" i="18"/>
  <c r="N555" i="18"/>
  <c r="P555" i="18"/>
  <c r="Q551" i="18"/>
  <c r="P551" i="18"/>
  <c r="O551" i="18"/>
  <c r="N551" i="18"/>
  <c r="Q547" i="18"/>
  <c r="O547" i="18"/>
  <c r="N547" i="18"/>
  <c r="Q543" i="18"/>
  <c r="O543" i="18"/>
  <c r="N543" i="18"/>
  <c r="Q539" i="18"/>
  <c r="O539" i="18"/>
  <c r="N539" i="18"/>
  <c r="P539" i="18"/>
  <c r="Q535" i="18"/>
  <c r="P535" i="18"/>
  <c r="O535" i="18"/>
  <c r="N535" i="18"/>
  <c r="Q531" i="18"/>
  <c r="O531" i="18"/>
  <c r="N531" i="18"/>
  <c r="Q527" i="18"/>
  <c r="O527" i="18"/>
  <c r="N527" i="18"/>
  <c r="Q523" i="18"/>
  <c r="O523" i="18"/>
  <c r="N523" i="18"/>
  <c r="P523" i="18"/>
  <c r="Q519" i="18"/>
  <c r="P519" i="18"/>
  <c r="O519" i="18"/>
  <c r="N519" i="18"/>
  <c r="Q515" i="18"/>
  <c r="O515" i="18"/>
  <c r="N515" i="18"/>
  <c r="Q511" i="18"/>
  <c r="O511" i="18"/>
  <c r="N511" i="18"/>
  <c r="Q507" i="18"/>
  <c r="O507" i="18"/>
  <c r="N507" i="18"/>
  <c r="P507" i="18"/>
  <c r="Q503" i="18"/>
  <c r="P503" i="18"/>
  <c r="O503" i="18"/>
  <c r="N503" i="18"/>
  <c r="Q499" i="18"/>
  <c r="O499" i="18"/>
  <c r="N499" i="18"/>
  <c r="N2460" i="18"/>
  <c r="N2456" i="18"/>
  <c r="N2452" i="18"/>
  <c r="N2448" i="18"/>
  <c r="N2444" i="18"/>
  <c r="N2440" i="18"/>
  <c r="N2436" i="18"/>
  <c r="N2432" i="18"/>
  <c r="N2428" i="18"/>
  <c r="N2424" i="18"/>
  <c r="N2420" i="18"/>
  <c r="N2416" i="18"/>
  <c r="N2412" i="18"/>
  <c r="N2408" i="18"/>
  <c r="N2404" i="18"/>
  <c r="N2400" i="18"/>
  <c r="N2396" i="18"/>
  <c r="N2392" i="18"/>
  <c r="N2388" i="18"/>
  <c r="N2384" i="18"/>
  <c r="N2380" i="18"/>
  <c r="N2376" i="18"/>
  <c r="N2372" i="18"/>
  <c r="N2368" i="18"/>
  <c r="N2364" i="18"/>
  <c r="N2360" i="18"/>
  <c r="N2356" i="18"/>
  <c r="N2352" i="18"/>
  <c r="N2348" i="18"/>
  <c r="N2344" i="18"/>
  <c r="N2340" i="18"/>
  <c r="N2336" i="18"/>
  <c r="N2332" i="18"/>
  <c r="N2328" i="18"/>
  <c r="N2324" i="18"/>
  <c r="N2320" i="18"/>
  <c r="N2316" i="18"/>
  <c r="N2312" i="18"/>
  <c r="N2308" i="18"/>
  <c r="N2304" i="18"/>
  <c r="N2300" i="18"/>
  <c r="N2296" i="18"/>
  <c r="N2292" i="18"/>
  <c r="N2288" i="18"/>
  <c r="N2284" i="18"/>
  <c r="N2280" i="18"/>
  <c r="N2276" i="18"/>
  <c r="N2272" i="18"/>
  <c r="N2268" i="18"/>
  <c r="N2264" i="18"/>
  <c r="N2260" i="18"/>
  <c r="N2256" i="18"/>
  <c r="N2252" i="18"/>
  <c r="N2248" i="18"/>
  <c r="N2244" i="18"/>
  <c r="N2240" i="18"/>
  <c r="N2236" i="18"/>
  <c r="N2232" i="18"/>
  <c r="N2228" i="18"/>
  <c r="N2224" i="18"/>
  <c r="N2220" i="18"/>
  <c r="N2216" i="18"/>
  <c r="N2212" i="18"/>
  <c r="N2208" i="18"/>
  <c r="N2204" i="18"/>
  <c r="N2200" i="18"/>
  <c r="N2196" i="18"/>
  <c r="N2192" i="18"/>
  <c r="N2188" i="18"/>
  <c r="N2184" i="18"/>
  <c r="N2180" i="18"/>
  <c r="N2176" i="18"/>
  <c r="N2172" i="18"/>
  <c r="N2168" i="18"/>
  <c r="N2164" i="18"/>
  <c r="N2160" i="18"/>
  <c r="N2156" i="18"/>
  <c r="N2152" i="18"/>
  <c r="N2148" i="18"/>
  <c r="N2144" i="18"/>
  <c r="N2140" i="18"/>
  <c r="N2136" i="18"/>
  <c r="N2132" i="18"/>
  <c r="N2128" i="18"/>
  <c r="N2124" i="18"/>
  <c r="N2120" i="18"/>
  <c r="N2116" i="18"/>
  <c r="N2112" i="18"/>
  <c r="N2108" i="18"/>
  <c r="N2104" i="18"/>
  <c r="N2100" i="18"/>
  <c r="N2096" i="18"/>
  <c r="N2092" i="18"/>
  <c r="N2088" i="18"/>
  <c r="N2084" i="18"/>
  <c r="N2080" i="18"/>
  <c r="N2076" i="18"/>
  <c r="N2072" i="18"/>
  <c r="N2068" i="18"/>
  <c r="N2064" i="18"/>
  <c r="N2060" i="18"/>
  <c r="N2056" i="18"/>
  <c r="N2052" i="18"/>
  <c r="N2048" i="18"/>
  <c r="N2044" i="18"/>
  <c r="N2040" i="18"/>
  <c r="N2036" i="18"/>
  <c r="N2032" i="18"/>
  <c r="N2028" i="18"/>
  <c r="N2024" i="18"/>
  <c r="N2020" i="18"/>
  <c r="N2016" i="18"/>
  <c r="N2012" i="18"/>
  <c r="N2008" i="18"/>
  <c r="N2004" i="18"/>
  <c r="N2000" i="18"/>
  <c r="N1996" i="18"/>
  <c r="N1992" i="18"/>
  <c r="N1988" i="18"/>
  <c r="N1984" i="18"/>
  <c r="N1980" i="18"/>
  <c r="N1976" i="18"/>
  <c r="N1972" i="18"/>
  <c r="N1968" i="18"/>
  <c r="N1964" i="18"/>
  <c r="N1960" i="18"/>
  <c r="N1956" i="18"/>
  <c r="N1952" i="18"/>
  <c r="N1948" i="18"/>
  <c r="N1944" i="18"/>
  <c r="N1940" i="18"/>
  <c r="N1936" i="18"/>
  <c r="N1932" i="18"/>
  <c r="N1928" i="18"/>
  <c r="N1924" i="18"/>
  <c r="N1920" i="18"/>
  <c r="N1916" i="18"/>
  <c r="N1912" i="18"/>
  <c r="N1908" i="18"/>
  <c r="N1904" i="18"/>
  <c r="N1900" i="18"/>
  <c r="N1896" i="18"/>
  <c r="N1892" i="18"/>
  <c r="N1888" i="18"/>
  <c r="N1884" i="18"/>
  <c r="N1880" i="18"/>
  <c r="N1876" i="18"/>
  <c r="N1872" i="18"/>
  <c r="N1868" i="18"/>
  <c r="N1864" i="18"/>
  <c r="N1860" i="18"/>
  <c r="N1856" i="18"/>
  <c r="N1852" i="18"/>
  <c r="N1848" i="18"/>
  <c r="N1844" i="18"/>
  <c r="N1840" i="18"/>
  <c r="N1836" i="18"/>
  <c r="N1832" i="18"/>
  <c r="N1828" i="18"/>
  <c r="N1824" i="18"/>
  <c r="N1820" i="18"/>
  <c r="N1816" i="18"/>
  <c r="N1812" i="18"/>
  <c r="N1808" i="18"/>
  <c r="N1804" i="18"/>
  <c r="N1800" i="18"/>
  <c r="N1796" i="18"/>
  <c r="N1792" i="18"/>
  <c r="N1788" i="18"/>
  <c r="N1784" i="18"/>
  <c r="N1780" i="18"/>
  <c r="N1776" i="18"/>
  <c r="N1772" i="18"/>
  <c r="N1767" i="18"/>
  <c r="N1757" i="18"/>
  <c r="N1751" i="18"/>
  <c r="N1741" i="18"/>
  <c r="N1735" i="18"/>
  <c r="N1725" i="18"/>
  <c r="N1719" i="18"/>
  <c r="N1709" i="18"/>
  <c r="N1703" i="18"/>
  <c r="N1693" i="18"/>
  <c r="N1687" i="18"/>
  <c r="N1677" i="18"/>
  <c r="N1671" i="18"/>
  <c r="N1661" i="18"/>
  <c r="N1655" i="18"/>
  <c r="N1645" i="18"/>
  <c r="N1639" i="18"/>
  <c r="N1629" i="18"/>
  <c r="N1623" i="18"/>
  <c r="N1613" i="18"/>
  <c r="N1607" i="18"/>
  <c r="N1597" i="18"/>
  <c r="N1591" i="18"/>
  <c r="N1581" i="18"/>
  <c r="N1575" i="18"/>
  <c r="N1565" i="18"/>
  <c r="N1559" i="18"/>
  <c r="N1549" i="18"/>
  <c r="N1543" i="18"/>
  <c r="N1533" i="18"/>
  <c r="N1527" i="18"/>
  <c r="N1517" i="18"/>
  <c r="N1511" i="18"/>
  <c r="N1501" i="18"/>
  <c r="N1495" i="18"/>
  <c r="N1485" i="18"/>
  <c r="N1479" i="18"/>
  <c r="N1469" i="18"/>
  <c r="N1463" i="18"/>
  <c r="N1453" i="18"/>
  <c r="N1447" i="18"/>
  <c r="N1437" i="18"/>
  <c r="N1431" i="18"/>
  <c r="N1421" i="18"/>
  <c r="N1415" i="18"/>
  <c r="N1405" i="18"/>
  <c r="N1399" i="18"/>
  <c r="N1389" i="18"/>
  <c r="N1383" i="18"/>
  <c r="N1373" i="18"/>
  <c r="N1367" i="18"/>
  <c r="N1357" i="18"/>
  <c r="N1351" i="18"/>
  <c r="N1341" i="18"/>
  <c r="N1335" i="18"/>
  <c r="N1325" i="18"/>
  <c r="N1319" i="18"/>
  <c r="N1309" i="18"/>
  <c r="N1303" i="18"/>
  <c r="N1293" i="18"/>
  <c r="N1287" i="18"/>
  <c r="N1277" i="18"/>
  <c r="N1271" i="18"/>
  <c r="N1261" i="18"/>
  <c r="N1255" i="18"/>
  <c r="N1245" i="18"/>
  <c r="N1239" i="18"/>
  <c r="N1229" i="18"/>
  <c r="N1223" i="18"/>
  <c r="N1213" i="18"/>
  <c r="N1207" i="18"/>
  <c r="N1197" i="18"/>
  <c r="N1191" i="18"/>
  <c r="N1181" i="18"/>
  <c r="N1175" i="18"/>
  <c r="N1165" i="18"/>
  <c r="N1159" i="18"/>
  <c r="N1149" i="18"/>
  <c r="N1143" i="18"/>
  <c r="N1133" i="18"/>
  <c r="N1127" i="18"/>
  <c r="N1117" i="18"/>
  <c r="N1111" i="18"/>
  <c r="N1101" i="18"/>
  <c r="N1095" i="18"/>
  <c r="N1085" i="18"/>
  <c r="N1079" i="18"/>
  <c r="N1069" i="18"/>
  <c r="N1063" i="18"/>
  <c r="N1053" i="18"/>
  <c r="N1047" i="18"/>
  <c r="N1037" i="18"/>
  <c r="N1031" i="18"/>
  <c r="N1021" i="18"/>
  <c r="N1015" i="18"/>
  <c r="N1005" i="18"/>
  <c r="N999" i="18"/>
  <c r="N989" i="18"/>
  <c r="N983" i="18"/>
  <c r="N973" i="18"/>
  <c r="N967" i="18"/>
  <c r="N957" i="18"/>
  <c r="N951" i="18"/>
  <c r="N941" i="18"/>
  <c r="N935" i="18"/>
  <c r="N925" i="18"/>
  <c r="N919" i="18"/>
  <c r="N909" i="18"/>
  <c r="N903" i="18"/>
  <c r="N893" i="18"/>
  <c r="N887" i="18"/>
  <c r="N877" i="18"/>
  <c r="N871" i="18"/>
  <c r="N861" i="18"/>
  <c r="N855" i="18"/>
  <c r="N845" i="18"/>
  <c r="N839" i="18"/>
  <c r="N829" i="18"/>
  <c r="N823" i="18"/>
  <c r="N813" i="18"/>
  <c r="N807" i="18"/>
  <c r="N797" i="18"/>
  <c r="N791" i="18"/>
  <c r="N781" i="18"/>
  <c r="N775" i="18"/>
  <c r="N765" i="18"/>
  <c r="N759" i="18"/>
  <c r="N749" i="18"/>
  <c r="N743" i="18"/>
  <c r="N653" i="18"/>
  <c r="N647" i="18"/>
  <c r="N637" i="18"/>
  <c r="N631" i="18"/>
  <c r="N621" i="18"/>
  <c r="N615" i="18"/>
  <c r="N605" i="18"/>
  <c r="N597" i="18"/>
  <c r="N589" i="18"/>
  <c r="N581" i="18"/>
  <c r="N573" i="18"/>
  <c r="N565" i="18"/>
  <c r="N557" i="18"/>
  <c r="N549" i="18"/>
  <c r="N541" i="18"/>
  <c r="N533" i="18"/>
  <c r="N525" i="18"/>
  <c r="N517" i="18"/>
  <c r="N509" i="18"/>
  <c r="N501" i="18"/>
  <c r="O2457" i="18"/>
  <c r="O2449" i="18"/>
  <c r="O2441" i="18"/>
  <c r="O2433" i="18"/>
  <c r="O2425" i="18"/>
  <c r="O2417" i="18"/>
  <c r="O2409" i="18"/>
  <c r="O2401" i="18"/>
  <c r="O2393" i="18"/>
  <c r="O2385" i="18"/>
  <c r="O2377" i="18"/>
  <c r="O2369" i="18"/>
  <c r="O2361" i="18"/>
  <c r="O2353" i="18"/>
  <c r="O2345" i="18"/>
  <c r="O2337" i="18"/>
  <c r="O2329" i="18"/>
  <c r="O2321" i="18"/>
  <c r="O2313" i="18"/>
  <c r="O2305" i="18"/>
  <c r="O2297" i="18"/>
  <c r="O2289" i="18"/>
  <c r="O2281" i="18"/>
  <c r="O2273" i="18"/>
  <c r="O2265" i="18"/>
  <c r="O2257" i="18"/>
  <c r="O2249" i="18"/>
  <c r="O2241" i="18"/>
  <c r="O2233" i="18"/>
  <c r="O2225" i="18"/>
  <c r="O2217" i="18"/>
  <c r="O2209" i="18"/>
  <c r="O2201" i="18"/>
  <c r="O2193" i="18"/>
  <c r="O2185" i="18"/>
  <c r="O2177" i="18"/>
  <c r="R2177" i="18"/>
  <c r="O2169" i="18"/>
  <c r="O2161" i="18"/>
  <c r="O2153" i="18"/>
  <c r="O2145" i="18"/>
  <c r="O2137" i="18"/>
  <c r="O2129" i="18"/>
  <c r="O2121" i="18"/>
  <c r="O2113" i="18"/>
  <c r="O2105" i="18"/>
  <c r="O2097" i="18"/>
  <c r="O2089" i="18"/>
  <c r="O2081" i="18"/>
  <c r="O2073" i="18"/>
  <c r="O2065" i="18"/>
  <c r="O2057" i="18"/>
  <c r="O2049" i="18"/>
  <c r="O2041" i="18"/>
  <c r="O2033" i="18"/>
  <c r="O2025" i="18"/>
  <c r="R2025" i="18"/>
  <c r="O2017" i="18"/>
  <c r="O2009" i="18"/>
  <c r="O2001" i="18"/>
  <c r="O1993" i="18"/>
  <c r="O1985" i="18"/>
  <c r="R1985" i="18"/>
  <c r="O1977" i="18"/>
  <c r="R1977" i="18"/>
  <c r="O1969" i="18"/>
  <c r="O1961" i="18"/>
  <c r="O1953" i="18"/>
  <c r="O1945" i="18"/>
  <c r="O1937" i="18"/>
  <c r="R1937" i="18"/>
  <c r="O1929" i="18"/>
  <c r="O1921" i="18"/>
  <c r="O1913" i="18"/>
  <c r="O1905" i="18"/>
  <c r="O1897" i="18"/>
  <c r="O1889" i="18"/>
  <c r="O1881" i="18"/>
  <c r="O1873" i="18"/>
  <c r="O1865" i="18"/>
  <c r="O1857" i="18"/>
  <c r="O1849" i="18"/>
  <c r="O1841" i="18"/>
  <c r="O1833" i="18"/>
  <c r="O1825" i="18"/>
  <c r="O1817" i="18"/>
  <c r="O1809" i="18"/>
  <c r="O1801" i="18"/>
  <c r="O1793" i="18"/>
  <c r="O1785" i="18"/>
  <c r="O1777" i="18"/>
  <c r="O1769" i="18"/>
  <c r="O1761" i="18"/>
  <c r="O1753" i="18"/>
  <c r="O1745" i="18"/>
  <c r="O1737" i="18"/>
  <c r="O1729" i="18"/>
  <c r="O1721" i="18"/>
  <c r="O1713" i="18"/>
  <c r="O1705" i="18"/>
  <c r="O1697" i="18"/>
  <c r="O1689" i="18"/>
  <c r="O1681" i="18"/>
  <c r="O1673" i="18"/>
  <c r="O1665" i="18"/>
  <c r="O1657" i="18"/>
  <c r="O1649" i="18"/>
  <c r="O1641" i="18"/>
  <c r="O1633" i="18"/>
  <c r="O1625" i="18"/>
  <c r="O1617" i="18"/>
  <c r="O1609" i="18"/>
  <c r="O1601" i="18"/>
  <c r="O1593" i="18"/>
  <c r="O1585" i="18"/>
  <c r="O1577" i="18"/>
  <c r="O1569" i="18"/>
  <c r="O1561" i="18"/>
  <c r="O1553" i="18"/>
  <c r="O1545" i="18"/>
  <c r="O1537" i="18"/>
  <c r="O1529" i="18"/>
  <c r="O1521" i="18"/>
  <c r="O1513" i="18"/>
  <c r="O1505" i="18"/>
  <c r="O1497" i="18"/>
  <c r="O1489" i="18"/>
  <c r="O1481" i="18"/>
  <c r="O1473" i="18"/>
  <c r="O1465" i="18"/>
  <c r="O1457" i="18"/>
  <c r="O1449" i="18"/>
  <c r="O1441" i="18"/>
  <c r="O1433" i="18"/>
  <c r="O1425" i="18"/>
  <c r="O1417" i="18"/>
  <c r="O1409" i="18"/>
  <c r="O1401" i="18"/>
  <c r="O1393" i="18"/>
  <c r="O1385" i="18"/>
  <c r="O1377" i="18"/>
  <c r="O1369" i="18"/>
  <c r="O1361" i="18"/>
  <c r="O1353" i="18"/>
  <c r="O1345" i="18"/>
  <c r="O1337" i="18"/>
  <c r="O1329" i="18"/>
  <c r="O1321" i="18"/>
  <c r="O1313" i="18"/>
  <c r="O1305" i="18"/>
  <c r="O1297" i="18"/>
  <c r="O1289" i="18"/>
  <c r="O1281" i="18"/>
  <c r="O1273" i="18"/>
  <c r="O1265" i="18"/>
  <c r="O1257" i="18"/>
  <c r="O1249" i="18"/>
  <c r="O1241" i="18"/>
  <c r="O1233" i="18"/>
  <c r="O1225" i="18"/>
  <c r="O1217" i="18"/>
  <c r="O1209" i="18"/>
  <c r="O1201" i="18"/>
  <c r="O1193" i="18"/>
  <c r="O1185" i="18"/>
  <c r="O1177" i="18"/>
  <c r="O1169" i="18"/>
  <c r="O1161" i="18"/>
  <c r="O1153" i="18"/>
  <c r="O1145" i="18"/>
  <c r="O1137" i="18"/>
  <c r="O1129" i="18"/>
  <c r="O1121" i="18"/>
  <c r="O1113" i="18"/>
  <c r="O1105" i="18"/>
  <c r="O1097" i="18"/>
  <c r="O1089" i="18"/>
  <c r="O1081" i="18"/>
  <c r="O1073" i="18"/>
  <c r="O1065" i="18"/>
  <c r="O1057" i="18"/>
  <c r="O1049" i="18"/>
  <c r="O1041" i="18"/>
  <c r="O1033" i="18"/>
  <c r="O1025" i="18"/>
  <c r="O1017" i="18"/>
  <c r="O1009" i="18"/>
  <c r="O1001" i="18"/>
  <c r="O993" i="18"/>
  <c r="O985" i="18"/>
  <c r="O977" i="18"/>
  <c r="O969" i="18"/>
  <c r="O961" i="18"/>
  <c r="O953" i="18"/>
  <c r="O945" i="18"/>
  <c r="O937" i="18"/>
  <c r="O929" i="18"/>
  <c r="O921" i="18"/>
  <c r="O913" i="18"/>
  <c r="O905" i="18"/>
  <c r="O897" i="18"/>
  <c r="O889" i="18"/>
  <c r="O881" i="18"/>
  <c r="O873" i="18"/>
  <c r="O865" i="18"/>
  <c r="O857" i="18"/>
  <c r="O849" i="18"/>
  <c r="O841" i="18"/>
  <c r="O833" i="18"/>
  <c r="O825" i="18"/>
  <c r="O817" i="18"/>
  <c r="O809" i="18"/>
  <c r="O801" i="18"/>
  <c r="O793" i="18"/>
  <c r="O785" i="18"/>
  <c r="O777" i="18"/>
  <c r="O769" i="18"/>
  <c r="O761" i="18"/>
  <c r="O753" i="18"/>
  <c r="O745" i="18"/>
  <c r="O657" i="18"/>
  <c r="O649" i="18"/>
  <c r="O641" i="18"/>
  <c r="O633" i="18"/>
  <c r="O625" i="18"/>
  <c r="O617" i="18"/>
  <c r="O609" i="18"/>
  <c r="O601" i="18"/>
  <c r="O593" i="18"/>
  <c r="O585" i="18"/>
  <c r="O577" i="18"/>
  <c r="O569" i="18"/>
  <c r="O561" i="18"/>
  <c r="O553" i="18"/>
  <c r="O545" i="18"/>
  <c r="O537" i="18"/>
  <c r="O529" i="18"/>
  <c r="O521" i="18"/>
  <c r="O513" i="18"/>
  <c r="O505" i="18"/>
  <c r="P2445" i="18"/>
  <c r="P2437" i="18"/>
  <c r="P2421" i="18"/>
  <c r="P2413" i="18"/>
  <c r="P2405" i="18"/>
  <c r="P2381" i="18"/>
  <c r="P2373" i="18"/>
  <c r="P2357" i="18"/>
  <c r="P2349" i="18"/>
  <c r="P2341" i="18"/>
  <c r="P2317" i="18"/>
  <c r="P2309" i="18"/>
  <c r="P2293" i="18"/>
  <c r="P2285" i="18"/>
  <c r="P2277" i="18"/>
  <c r="P2253" i="18"/>
  <c r="P2245" i="18"/>
  <c r="P2229" i="18"/>
  <c r="P2221" i="18"/>
  <c r="P2213" i="18"/>
  <c r="P2189" i="18"/>
  <c r="P2181" i="18"/>
  <c r="P2165" i="18"/>
  <c r="P2157" i="18"/>
  <c r="P2149" i="18"/>
  <c r="P2125" i="18"/>
  <c r="P2117" i="18"/>
  <c r="P2101" i="18"/>
  <c r="P2093" i="18"/>
  <c r="P2085" i="18"/>
  <c r="P2061" i="18"/>
  <c r="P2053" i="18"/>
  <c r="P2037" i="18"/>
  <c r="P2029" i="18"/>
  <c r="P2021" i="18"/>
  <c r="P2013" i="18"/>
  <c r="P2005" i="18"/>
  <c r="P1997" i="18"/>
  <c r="P1989" i="18"/>
  <c r="P1973" i="18"/>
  <c r="P1965" i="18"/>
  <c r="P1957" i="18"/>
  <c r="P1941" i="18"/>
  <c r="P1931" i="18"/>
  <c r="P1915" i="18"/>
  <c r="P1899" i="18"/>
  <c r="P1883" i="18"/>
  <c r="P1867" i="18"/>
  <c r="P1851" i="18"/>
  <c r="P1835" i="18"/>
  <c r="P1819" i="18"/>
  <c r="P1803" i="18"/>
  <c r="P1787" i="18"/>
  <c r="P1759" i="18"/>
  <c r="P1727" i="18"/>
  <c r="P1695" i="18"/>
  <c r="P1663" i="18"/>
  <c r="P1631" i="18"/>
  <c r="P1599" i="18"/>
  <c r="P1567" i="18"/>
  <c r="P1535" i="18"/>
  <c r="P1503" i="18"/>
  <c r="P1471" i="18"/>
  <c r="P1439" i="18"/>
  <c r="P1407" i="18"/>
  <c r="P1375" i="18"/>
  <c r="P1343" i="18"/>
  <c r="P1311" i="18"/>
  <c r="P1279" i="18"/>
  <c r="P1247" i="18"/>
  <c r="P1215" i="18"/>
  <c r="P1183" i="18"/>
  <c r="P1151" i="18"/>
  <c r="P1119" i="18"/>
  <c r="P1087" i="18"/>
  <c r="P1055" i="18"/>
  <c r="P1023" i="18"/>
  <c r="P991" i="18"/>
  <c r="P959" i="18"/>
  <c r="P927" i="18"/>
  <c r="P895" i="18"/>
  <c r="P863" i="18"/>
  <c r="P831" i="18"/>
  <c r="P799" i="18"/>
  <c r="P767" i="18"/>
  <c r="P639" i="18"/>
  <c r="P607" i="18"/>
  <c r="P575" i="18"/>
  <c r="P543" i="18"/>
  <c r="P511" i="18"/>
  <c r="Q1885" i="18"/>
  <c r="Q1757" i="18"/>
  <c r="Q1617" i="18"/>
  <c r="Q1249" i="18"/>
  <c r="Q908" i="18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K3" i="9"/>
  <c r="M3" i="9"/>
  <c r="N3" i="9"/>
  <c r="O3" i="9"/>
  <c r="U2461" i="18"/>
  <c r="T2461" i="18"/>
  <c r="U2460" i="18"/>
  <c r="T2460" i="18"/>
  <c r="U2459" i="18"/>
  <c r="T2459" i="18"/>
  <c r="G11" i="2"/>
  <c r="U11" i="2"/>
  <c r="G12" i="2"/>
  <c r="U12" i="2"/>
  <c r="G13" i="2"/>
  <c r="U13" i="2"/>
  <c r="G14" i="2"/>
  <c r="U14" i="2"/>
  <c r="J11" i="2"/>
  <c r="V11" i="2"/>
  <c r="T10" i="18"/>
  <c r="T11" i="18"/>
  <c r="T12" i="18"/>
  <c r="T13" i="18"/>
  <c r="U11" i="18"/>
  <c r="U12" i="18"/>
  <c r="U13" i="18"/>
  <c r="T14" i="18"/>
  <c r="U14" i="18"/>
  <c r="T15" i="18"/>
  <c r="U15" i="18"/>
  <c r="T16" i="18"/>
  <c r="U16" i="18"/>
  <c r="T17" i="18"/>
  <c r="U17" i="18"/>
  <c r="T18" i="18"/>
  <c r="U18" i="18"/>
  <c r="T19" i="18"/>
  <c r="U19" i="18"/>
  <c r="T20" i="18"/>
  <c r="U20" i="18"/>
  <c r="T21" i="18"/>
  <c r="U21" i="18"/>
  <c r="T22" i="18"/>
  <c r="U22" i="18"/>
  <c r="T23" i="18"/>
  <c r="U23" i="18"/>
  <c r="T24" i="18"/>
  <c r="U24" i="18"/>
  <c r="T25" i="18"/>
  <c r="U25" i="18"/>
  <c r="T26" i="18"/>
  <c r="U26" i="18"/>
  <c r="T27" i="18"/>
  <c r="U27" i="18"/>
  <c r="T28" i="18"/>
  <c r="U28" i="18"/>
  <c r="T29" i="18"/>
  <c r="U29" i="18"/>
  <c r="T30" i="18"/>
  <c r="U30" i="18"/>
  <c r="T31" i="18"/>
  <c r="U31" i="18"/>
  <c r="T32" i="18"/>
  <c r="U32" i="18"/>
  <c r="T33" i="18"/>
  <c r="U33" i="18"/>
  <c r="T34" i="18"/>
  <c r="U34" i="18"/>
  <c r="T35" i="18"/>
  <c r="U35" i="18"/>
  <c r="T36" i="18"/>
  <c r="U36" i="18"/>
  <c r="T37" i="18"/>
  <c r="U37" i="18"/>
  <c r="T38" i="18"/>
  <c r="U38" i="18"/>
  <c r="T39" i="18"/>
  <c r="U39" i="18"/>
  <c r="T40" i="18"/>
  <c r="U40" i="18"/>
  <c r="T41" i="18"/>
  <c r="U41" i="18"/>
  <c r="T42" i="18"/>
  <c r="U42" i="18"/>
  <c r="T43" i="18"/>
  <c r="U43" i="18"/>
  <c r="T44" i="18"/>
  <c r="U44" i="18"/>
  <c r="T45" i="18"/>
  <c r="U45" i="18"/>
  <c r="T46" i="18"/>
  <c r="U46" i="18"/>
  <c r="T47" i="18"/>
  <c r="U47" i="18"/>
  <c r="T48" i="18"/>
  <c r="U48" i="18"/>
  <c r="T49" i="18"/>
  <c r="U49" i="18"/>
  <c r="T50" i="18"/>
  <c r="U50" i="18"/>
  <c r="T51" i="18"/>
  <c r="U51" i="18"/>
  <c r="T52" i="18"/>
  <c r="U52" i="18"/>
  <c r="T53" i="18"/>
  <c r="U53" i="18"/>
  <c r="T54" i="18"/>
  <c r="U54" i="18"/>
  <c r="T55" i="18"/>
  <c r="U55" i="18"/>
  <c r="T56" i="18"/>
  <c r="U56" i="18"/>
  <c r="T57" i="18"/>
  <c r="U57" i="18"/>
  <c r="T58" i="18"/>
  <c r="U58" i="18"/>
  <c r="T59" i="18"/>
  <c r="U59" i="18"/>
  <c r="T60" i="18"/>
  <c r="U60" i="18"/>
  <c r="T61" i="18"/>
  <c r="U61" i="18"/>
  <c r="T62" i="18"/>
  <c r="U62" i="18"/>
  <c r="T63" i="18"/>
  <c r="U63" i="18"/>
  <c r="T64" i="18"/>
  <c r="U64" i="18"/>
  <c r="T65" i="18"/>
  <c r="U65" i="18"/>
  <c r="T66" i="18"/>
  <c r="U66" i="18"/>
  <c r="T67" i="18"/>
  <c r="U67" i="18"/>
  <c r="T68" i="18"/>
  <c r="U68" i="18"/>
  <c r="T69" i="18"/>
  <c r="U69" i="18"/>
  <c r="T70" i="18"/>
  <c r="U70" i="18"/>
  <c r="T71" i="18"/>
  <c r="U71" i="18"/>
  <c r="T72" i="18"/>
  <c r="U72" i="18"/>
  <c r="T73" i="18"/>
  <c r="U73" i="18"/>
  <c r="T74" i="18"/>
  <c r="U74" i="18"/>
  <c r="T75" i="18"/>
  <c r="U75" i="18"/>
  <c r="T76" i="18"/>
  <c r="U76" i="18"/>
  <c r="T77" i="18"/>
  <c r="U77" i="18"/>
  <c r="T78" i="18"/>
  <c r="U78" i="18"/>
  <c r="T79" i="18"/>
  <c r="U79" i="18"/>
  <c r="T80" i="18"/>
  <c r="U80" i="18"/>
  <c r="T81" i="18"/>
  <c r="U81" i="18"/>
  <c r="T82" i="18"/>
  <c r="U82" i="18"/>
  <c r="T83" i="18"/>
  <c r="U83" i="18"/>
  <c r="T84" i="18"/>
  <c r="U84" i="18"/>
  <c r="T85" i="18"/>
  <c r="U85" i="18"/>
  <c r="T86" i="18"/>
  <c r="U86" i="18"/>
  <c r="T87" i="18"/>
  <c r="U87" i="18"/>
  <c r="T88" i="18"/>
  <c r="U88" i="18"/>
  <c r="T89" i="18"/>
  <c r="U89" i="18"/>
  <c r="T90" i="18"/>
  <c r="U90" i="18"/>
  <c r="T91" i="18"/>
  <c r="U91" i="18"/>
  <c r="T92" i="18"/>
  <c r="U92" i="18"/>
  <c r="T93" i="18"/>
  <c r="U93" i="18"/>
  <c r="T94" i="18"/>
  <c r="U94" i="18"/>
  <c r="T95" i="18"/>
  <c r="U95" i="18"/>
  <c r="T96" i="18"/>
  <c r="U96" i="18"/>
  <c r="T97" i="18"/>
  <c r="U97" i="18"/>
  <c r="T98" i="18"/>
  <c r="U98" i="18"/>
  <c r="T99" i="18"/>
  <c r="U99" i="18"/>
  <c r="T100" i="18"/>
  <c r="U100" i="18"/>
  <c r="T101" i="18"/>
  <c r="U101" i="18"/>
  <c r="T102" i="18"/>
  <c r="U102" i="18"/>
  <c r="T103" i="18"/>
  <c r="U103" i="18"/>
  <c r="T104" i="18"/>
  <c r="U104" i="18"/>
  <c r="T105" i="18"/>
  <c r="U105" i="18"/>
  <c r="T106" i="18"/>
  <c r="U106" i="18"/>
  <c r="T107" i="18"/>
  <c r="U107" i="18"/>
  <c r="T108" i="18"/>
  <c r="U108" i="18"/>
  <c r="T109" i="18"/>
  <c r="U109" i="18"/>
  <c r="T110" i="18"/>
  <c r="U110" i="18"/>
  <c r="T111" i="18"/>
  <c r="U111" i="18"/>
  <c r="T112" i="18"/>
  <c r="U112" i="18"/>
  <c r="T113" i="18"/>
  <c r="U113" i="18"/>
  <c r="T114" i="18"/>
  <c r="U114" i="18"/>
  <c r="T115" i="18"/>
  <c r="U115" i="18"/>
  <c r="T116" i="18"/>
  <c r="U116" i="18"/>
  <c r="T117" i="18"/>
  <c r="U117" i="18"/>
  <c r="T118" i="18"/>
  <c r="U118" i="18"/>
  <c r="T119" i="18"/>
  <c r="U119" i="18"/>
  <c r="T120" i="18"/>
  <c r="U120" i="18"/>
  <c r="T121" i="18"/>
  <c r="U121" i="18"/>
  <c r="T122" i="18"/>
  <c r="U122" i="18"/>
  <c r="T123" i="18"/>
  <c r="U123" i="18"/>
  <c r="T124" i="18"/>
  <c r="U124" i="18"/>
  <c r="T125" i="18"/>
  <c r="U125" i="18"/>
  <c r="T126" i="18"/>
  <c r="U126" i="18"/>
  <c r="T127" i="18"/>
  <c r="U127" i="18"/>
  <c r="T128" i="18"/>
  <c r="U128" i="18"/>
  <c r="T129" i="18"/>
  <c r="U129" i="18"/>
  <c r="T130" i="18"/>
  <c r="U130" i="18"/>
  <c r="T131" i="18"/>
  <c r="U131" i="18"/>
  <c r="T132" i="18"/>
  <c r="U132" i="18"/>
  <c r="T133" i="18"/>
  <c r="U133" i="18"/>
  <c r="T134" i="18"/>
  <c r="U134" i="18"/>
  <c r="T135" i="18"/>
  <c r="U135" i="18"/>
  <c r="T136" i="18"/>
  <c r="U136" i="18"/>
  <c r="T137" i="18"/>
  <c r="U137" i="18"/>
  <c r="T138" i="18"/>
  <c r="U138" i="18"/>
  <c r="T139" i="18"/>
  <c r="U139" i="18"/>
  <c r="T140" i="18"/>
  <c r="U140" i="18"/>
  <c r="T141" i="18"/>
  <c r="U141" i="18"/>
  <c r="T142" i="18"/>
  <c r="U142" i="18"/>
  <c r="T143" i="18"/>
  <c r="U143" i="18"/>
  <c r="T144" i="18"/>
  <c r="U144" i="18"/>
  <c r="T145" i="18"/>
  <c r="U145" i="18"/>
  <c r="T146" i="18"/>
  <c r="U146" i="18"/>
  <c r="T147" i="18"/>
  <c r="U147" i="18"/>
  <c r="T148" i="18"/>
  <c r="U148" i="18"/>
  <c r="T149" i="18"/>
  <c r="U149" i="18"/>
  <c r="T150" i="18"/>
  <c r="U150" i="18"/>
  <c r="T151" i="18"/>
  <c r="U151" i="18"/>
  <c r="T152" i="18"/>
  <c r="U152" i="18"/>
  <c r="T153" i="18"/>
  <c r="U153" i="18"/>
  <c r="T154" i="18"/>
  <c r="U154" i="18"/>
  <c r="T155" i="18"/>
  <c r="U155" i="18"/>
  <c r="T156" i="18"/>
  <c r="U156" i="18"/>
  <c r="T157" i="18"/>
  <c r="U157" i="18"/>
  <c r="T158" i="18"/>
  <c r="U158" i="18"/>
  <c r="T159" i="18"/>
  <c r="U159" i="18"/>
  <c r="T160" i="18"/>
  <c r="U160" i="18"/>
  <c r="T161" i="18"/>
  <c r="U161" i="18"/>
  <c r="T162" i="18"/>
  <c r="U162" i="18"/>
  <c r="T163" i="18"/>
  <c r="U163" i="18"/>
  <c r="T164" i="18"/>
  <c r="U164" i="18"/>
  <c r="T165" i="18"/>
  <c r="U165" i="18"/>
  <c r="T166" i="18"/>
  <c r="U166" i="18"/>
  <c r="T167" i="18"/>
  <c r="U167" i="18"/>
  <c r="T168" i="18"/>
  <c r="U168" i="18"/>
  <c r="T169" i="18"/>
  <c r="U169" i="18"/>
  <c r="T170" i="18"/>
  <c r="U170" i="18"/>
  <c r="T171" i="18"/>
  <c r="U171" i="18"/>
  <c r="T172" i="18"/>
  <c r="U172" i="18"/>
  <c r="T173" i="18"/>
  <c r="U173" i="18"/>
  <c r="T174" i="18"/>
  <c r="U174" i="18"/>
  <c r="T175" i="18"/>
  <c r="U175" i="18"/>
  <c r="T176" i="18"/>
  <c r="U176" i="18"/>
  <c r="T177" i="18"/>
  <c r="U177" i="18"/>
  <c r="T178" i="18"/>
  <c r="U178" i="18"/>
  <c r="T179" i="18"/>
  <c r="U179" i="18"/>
  <c r="T180" i="18"/>
  <c r="U180" i="18"/>
  <c r="T181" i="18"/>
  <c r="U181" i="18"/>
  <c r="T182" i="18"/>
  <c r="U182" i="18"/>
  <c r="T183" i="18"/>
  <c r="U183" i="18"/>
  <c r="T184" i="18"/>
  <c r="U184" i="18"/>
  <c r="T185" i="18"/>
  <c r="U185" i="18"/>
  <c r="T186" i="18"/>
  <c r="U186" i="18"/>
  <c r="T187" i="18"/>
  <c r="U187" i="18"/>
  <c r="T188" i="18"/>
  <c r="U188" i="18"/>
  <c r="T189" i="18"/>
  <c r="U189" i="18"/>
  <c r="T190" i="18"/>
  <c r="U190" i="18"/>
  <c r="T191" i="18"/>
  <c r="U191" i="18"/>
  <c r="T192" i="18"/>
  <c r="U192" i="18"/>
  <c r="T193" i="18"/>
  <c r="U193" i="18"/>
  <c r="T194" i="18"/>
  <c r="U194" i="18"/>
  <c r="T195" i="18"/>
  <c r="U195" i="18"/>
  <c r="T196" i="18"/>
  <c r="U196" i="18"/>
  <c r="T197" i="18"/>
  <c r="U197" i="18"/>
  <c r="T198" i="18"/>
  <c r="U198" i="18"/>
  <c r="T199" i="18"/>
  <c r="U199" i="18"/>
  <c r="T200" i="18"/>
  <c r="U200" i="18"/>
  <c r="T201" i="18"/>
  <c r="U201" i="18"/>
  <c r="T202" i="18"/>
  <c r="U202" i="18"/>
  <c r="T203" i="18"/>
  <c r="U203" i="18"/>
  <c r="T204" i="18"/>
  <c r="U204" i="18"/>
  <c r="T205" i="18"/>
  <c r="U205" i="18"/>
  <c r="T206" i="18"/>
  <c r="U206" i="18"/>
  <c r="T207" i="18"/>
  <c r="U207" i="18"/>
  <c r="T208" i="18"/>
  <c r="U208" i="18"/>
  <c r="T209" i="18"/>
  <c r="U209" i="18"/>
  <c r="T210" i="18"/>
  <c r="U210" i="18"/>
  <c r="T211" i="18"/>
  <c r="U211" i="18"/>
  <c r="T212" i="18"/>
  <c r="U212" i="18"/>
  <c r="T213" i="18"/>
  <c r="U213" i="18"/>
  <c r="T214" i="18"/>
  <c r="U214" i="18"/>
  <c r="T215" i="18"/>
  <c r="U215" i="18"/>
  <c r="T216" i="18"/>
  <c r="U216" i="18"/>
  <c r="T217" i="18"/>
  <c r="U217" i="18"/>
  <c r="T218" i="18"/>
  <c r="U218" i="18"/>
  <c r="T219" i="18"/>
  <c r="U219" i="18"/>
  <c r="T220" i="18"/>
  <c r="U220" i="18"/>
  <c r="T221" i="18"/>
  <c r="U221" i="18"/>
  <c r="T222" i="18"/>
  <c r="U222" i="18"/>
  <c r="T223" i="18"/>
  <c r="U223" i="18"/>
  <c r="T224" i="18"/>
  <c r="U224" i="18"/>
  <c r="T225" i="18"/>
  <c r="U225" i="18"/>
  <c r="T226" i="18"/>
  <c r="U226" i="18"/>
  <c r="T227" i="18"/>
  <c r="U227" i="18"/>
  <c r="T228" i="18"/>
  <c r="U228" i="18"/>
  <c r="T229" i="18"/>
  <c r="U229" i="18"/>
  <c r="T230" i="18"/>
  <c r="U230" i="18"/>
  <c r="T231" i="18"/>
  <c r="U231" i="18"/>
  <c r="T232" i="18"/>
  <c r="U232" i="18"/>
  <c r="T233" i="18"/>
  <c r="U233" i="18"/>
  <c r="T234" i="18"/>
  <c r="U234" i="18"/>
  <c r="T235" i="18"/>
  <c r="U235" i="18"/>
  <c r="T236" i="18"/>
  <c r="U236" i="18"/>
  <c r="T237" i="18"/>
  <c r="U237" i="18"/>
  <c r="T238" i="18"/>
  <c r="U238" i="18"/>
  <c r="T239" i="18"/>
  <c r="U239" i="18"/>
  <c r="T240" i="18"/>
  <c r="U240" i="18"/>
  <c r="T241" i="18"/>
  <c r="U241" i="18"/>
  <c r="T242" i="18"/>
  <c r="U242" i="18"/>
  <c r="T243" i="18"/>
  <c r="U243" i="18"/>
  <c r="T244" i="18"/>
  <c r="U244" i="18"/>
  <c r="T245" i="18"/>
  <c r="U245" i="18"/>
  <c r="T246" i="18"/>
  <c r="U246" i="18"/>
  <c r="T247" i="18"/>
  <c r="U247" i="18"/>
  <c r="T248" i="18"/>
  <c r="U248" i="18"/>
  <c r="T249" i="18"/>
  <c r="U249" i="18"/>
  <c r="T250" i="18"/>
  <c r="U250" i="18"/>
  <c r="T251" i="18"/>
  <c r="U251" i="18"/>
  <c r="T252" i="18"/>
  <c r="U252" i="18"/>
  <c r="T253" i="18"/>
  <c r="U253" i="18"/>
  <c r="T254" i="18"/>
  <c r="U254" i="18"/>
  <c r="T255" i="18"/>
  <c r="U255" i="18"/>
  <c r="T256" i="18"/>
  <c r="U256" i="18"/>
  <c r="T257" i="18"/>
  <c r="U257" i="18"/>
  <c r="T258" i="18"/>
  <c r="U258" i="18"/>
  <c r="T259" i="18"/>
  <c r="U259" i="18"/>
  <c r="T260" i="18"/>
  <c r="U260" i="18"/>
  <c r="T261" i="18"/>
  <c r="U261" i="18"/>
  <c r="T262" i="18"/>
  <c r="U262" i="18"/>
  <c r="T263" i="18"/>
  <c r="U263" i="18"/>
  <c r="T264" i="18"/>
  <c r="U264" i="18"/>
  <c r="T265" i="18"/>
  <c r="U265" i="18"/>
  <c r="T266" i="18"/>
  <c r="U266" i="18"/>
  <c r="T267" i="18"/>
  <c r="U267" i="18"/>
  <c r="T268" i="18"/>
  <c r="U268" i="18"/>
  <c r="T269" i="18"/>
  <c r="U269" i="18"/>
  <c r="T270" i="18"/>
  <c r="U270" i="18"/>
  <c r="T271" i="18"/>
  <c r="U271" i="18"/>
  <c r="T272" i="18"/>
  <c r="U272" i="18"/>
  <c r="T273" i="18"/>
  <c r="U273" i="18"/>
  <c r="T274" i="18"/>
  <c r="U274" i="18"/>
  <c r="T275" i="18"/>
  <c r="U275" i="18"/>
  <c r="T276" i="18"/>
  <c r="U276" i="18"/>
  <c r="T277" i="18"/>
  <c r="U277" i="18"/>
  <c r="T278" i="18"/>
  <c r="U278" i="18"/>
  <c r="T279" i="18"/>
  <c r="U279" i="18"/>
  <c r="T280" i="18"/>
  <c r="U280" i="18"/>
  <c r="T281" i="18"/>
  <c r="U281" i="18"/>
  <c r="T282" i="18"/>
  <c r="U282" i="18"/>
  <c r="T283" i="18"/>
  <c r="U283" i="18"/>
  <c r="T284" i="18"/>
  <c r="U284" i="18"/>
  <c r="T285" i="18"/>
  <c r="U285" i="18"/>
  <c r="T286" i="18"/>
  <c r="U286" i="18"/>
  <c r="T287" i="18"/>
  <c r="U287" i="18"/>
  <c r="T288" i="18"/>
  <c r="U288" i="18"/>
  <c r="T289" i="18"/>
  <c r="U289" i="18"/>
  <c r="T290" i="18"/>
  <c r="U290" i="18"/>
  <c r="T291" i="18"/>
  <c r="U291" i="18"/>
  <c r="T292" i="18"/>
  <c r="U292" i="18"/>
  <c r="T293" i="18"/>
  <c r="U293" i="18"/>
  <c r="T294" i="18"/>
  <c r="U294" i="18"/>
  <c r="T295" i="18"/>
  <c r="U295" i="18"/>
  <c r="T296" i="18"/>
  <c r="U296" i="18"/>
  <c r="T297" i="18"/>
  <c r="U297" i="18"/>
  <c r="T298" i="18"/>
  <c r="U298" i="18"/>
  <c r="T299" i="18"/>
  <c r="U299" i="18"/>
  <c r="T300" i="18"/>
  <c r="U300" i="18"/>
  <c r="T301" i="18"/>
  <c r="U301" i="18"/>
  <c r="T302" i="18"/>
  <c r="U302" i="18"/>
  <c r="T303" i="18"/>
  <c r="U303" i="18"/>
  <c r="T304" i="18"/>
  <c r="U304" i="18"/>
  <c r="T305" i="18"/>
  <c r="U305" i="18"/>
  <c r="T306" i="18"/>
  <c r="U306" i="18"/>
  <c r="T307" i="18"/>
  <c r="U307" i="18"/>
  <c r="T308" i="18"/>
  <c r="U308" i="18"/>
  <c r="T309" i="18"/>
  <c r="U309" i="18"/>
  <c r="T310" i="18"/>
  <c r="U310" i="18"/>
  <c r="T311" i="18"/>
  <c r="U311" i="18"/>
  <c r="T312" i="18"/>
  <c r="U312" i="18"/>
  <c r="T313" i="18"/>
  <c r="U313" i="18"/>
  <c r="T314" i="18"/>
  <c r="U314" i="18"/>
  <c r="T315" i="18"/>
  <c r="U315" i="18"/>
  <c r="T316" i="18"/>
  <c r="U316" i="18"/>
  <c r="T317" i="18"/>
  <c r="U317" i="18"/>
  <c r="T318" i="18"/>
  <c r="U318" i="18"/>
  <c r="T319" i="18"/>
  <c r="U319" i="18"/>
  <c r="T320" i="18"/>
  <c r="U320" i="18"/>
  <c r="T321" i="18"/>
  <c r="U321" i="18"/>
  <c r="T322" i="18"/>
  <c r="U322" i="18"/>
  <c r="T323" i="18"/>
  <c r="U323" i="18"/>
  <c r="T324" i="18"/>
  <c r="U324" i="18"/>
  <c r="T325" i="18"/>
  <c r="U325" i="18"/>
  <c r="T326" i="18"/>
  <c r="U326" i="18"/>
  <c r="T327" i="18"/>
  <c r="U327" i="18"/>
  <c r="T328" i="18"/>
  <c r="U328" i="18"/>
  <c r="T329" i="18"/>
  <c r="U329" i="18"/>
  <c r="T330" i="18"/>
  <c r="U330" i="18"/>
  <c r="T331" i="18"/>
  <c r="U331" i="18"/>
  <c r="T332" i="18"/>
  <c r="U332" i="18"/>
  <c r="T333" i="18"/>
  <c r="U333" i="18"/>
  <c r="T334" i="18"/>
  <c r="U334" i="18"/>
  <c r="T335" i="18"/>
  <c r="U335" i="18"/>
  <c r="T336" i="18"/>
  <c r="U336" i="18"/>
  <c r="T337" i="18"/>
  <c r="U337" i="18"/>
  <c r="T338" i="18"/>
  <c r="U338" i="18"/>
  <c r="T339" i="18"/>
  <c r="U339" i="18"/>
  <c r="T340" i="18"/>
  <c r="U340" i="18"/>
  <c r="T341" i="18"/>
  <c r="U341" i="18"/>
  <c r="T342" i="18"/>
  <c r="U342" i="18"/>
  <c r="T343" i="18"/>
  <c r="U343" i="18"/>
  <c r="T344" i="18"/>
  <c r="U344" i="18"/>
  <c r="T345" i="18"/>
  <c r="U345" i="18"/>
  <c r="T346" i="18"/>
  <c r="U346" i="18"/>
  <c r="T347" i="18"/>
  <c r="U347" i="18"/>
  <c r="T348" i="18"/>
  <c r="U348" i="18"/>
  <c r="T349" i="18"/>
  <c r="U349" i="18"/>
  <c r="T350" i="18"/>
  <c r="U350" i="18"/>
  <c r="T351" i="18"/>
  <c r="U351" i="18"/>
  <c r="T352" i="18"/>
  <c r="U352" i="18"/>
  <c r="T353" i="18"/>
  <c r="U353" i="18"/>
  <c r="T354" i="18"/>
  <c r="U354" i="18"/>
  <c r="T355" i="18"/>
  <c r="U355" i="18"/>
  <c r="T356" i="18"/>
  <c r="U356" i="18"/>
  <c r="T357" i="18"/>
  <c r="U357" i="18"/>
  <c r="T358" i="18"/>
  <c r="U358" i="18"/>
  <c r="T359" i="18"/>
  <c r="U359" i="18"/>
  <c r="T360" i="18"/>
  <c r="U360" i="18"/>
  <c r="T361" i="18"/>
  <c r="U361" i="18"/>
  <c r="T362" i="18"/>
  <c r="U362" i="18"/>
  <c r="T363" i="18"/>
  <c r="U363" i="18"/>
  <c r="T364" i="18"/>
  <c r="U364" i="18"/>
  <c r="T365" i="18"/>
  <c r="U365" i="18"/>
  <c r="T366" i="18"/>
  <c r="U366" i="18"/>
  <c r="T367" i="18"/>
  <c r="U367" i="18"/>
  <c r="T368" i="18"/>
  <c r="U368" i="18"/>
  <c r="T369" i="18"/>
  <c r="U369" i="18"/>
  <c r="T370" i="18"/>
  <c r="U370" i="18"/>
  <c r="T371" i="18"/>
  <c r="U371" i="18"/>
  <c r="T372" i="18"/>
  <c r="U372" i="18"/>
  <c r="T373" i="18"/>
  <c r="U373" i="18"/>
  <c r="T374" i="18"/>
  <c r="U374" i="18"/>
  <c r="T375" i="18"/>
  <c r="U375" i="18"/>
  <c r="T376" i="18"/>
  <c r="U376" i="18"/>
  <c r="T377" i="18"/>
  <c r="U377" i="18"/>
  <c r="T378" i="18"/>
  <c r="U378" i="18"/>
  <c r="T379" i="18"/>
  <c r="U379" i="18"/>
  <c r="T380" i="18"/>
  <c r="U380" i="18"/>
  <c r="T381" i="18"/>
  <c r="U381" i="18"/>
  <c r="T382" i="18"/>
  <c r="U382" i="18"/>
  <c r="T383" i="18"/>
  <c r="U383" i="18"/>
  <c r="T384" i="18"/>
  <c r="U384" i="18"/>
  <c r="T385" i="18"/>
  <c r="U385" i="18"/>
  <c r="T386" i="18"/>
  <c r="U386" i="18"/>
  <c r="T387" i="18"/>
  <c r="U387" i="18"/>
  <c r="T388" i="18"/>
  <c r="U388" i="18"/>
  <c r="T389" i="18"/>
  <c r="U389" i="18"/>
  <c r="T390" i="18"/>
  <c r="U390" i="18"/>
  <c r="T391" i="18"/>
  <c r="U391" i="18"/>
  <c r="T392" i="18"/>
  <c r="U392" i="18"/>
  <c r="T393" i="18"/>
  <c r="U393" i="18"/>
  <c r="T394" i="18"/>
  <c r="U394" i="18"/>
  <c r="T395" i="18"/>
  <c r="U395" i="18"/>
  <c r="T396" i="18"/>
  <c r="U396" i="18"/>
  <c r="T397" i="18"/>
  <c r="U397" i="18"/>
  <c r="T398" i="18"/>
  <c r="U398" i="18"/>
  <c r="T399" i="18"/>
  <c r="U399" i="18"/>
  <c r="T400" i="18"/>
  <c r="U400" i="18"/>
  <c r="T401" i="18"/>
  <c r="U401" i="18"/>
  <c r="T402" i="18"/>
  <c r="U402" i="18"/>
  <c r="T403" i="18"/>
  <c r="U403" i="18"/>
  <c r="T404" i="18"/>
  <c r="U404" i="18"/>
  <c r="T405" i="18"/>
  <c r="U405" i="18"/>
  <c r="T406" i="18"/>
  <c r="U406" i="18"/>
  <c r="T407" i="18"/>
  <c r="U407" i="18"/>
  <c r="T408" i="18"/>
  <c r="U408" i="18"/>
  <c r="T409" i="18"/>
  <c r="U409" i="18"/>
  <c r="T410" i="18"/>
  <c r="U410" i="18"/>
  <c r="T411" i="18"/>
  <c r="U411" i="18"/>
  <c r="T412" i="18"/>
  <c r="U412" i="18"/>
  <c r="T413" i="18"/>
  <c r="U413" i="18"/>
  <c r="T414" i="18"/>
  <c r="U414" i="18"/>
  <c r="T415" i="18"/>
  <c r="U415" i="18"/>
  <c r="T416" i="18"/>
  <c r="U416" i="18"/>
  <c r="T417" i="18"/>
  <c r="U417" i="18"/>
  <c r="T418" i="18"/>
  <c r="U418" i="18"/>
  <c r="T419" i="18"/>
  <c r="U419" i="18"/>
  <c r="T420" i="18"/>
  <c r="U420" i="18"/>
  <c r="T421" i="18"/>
  <c r="U421" i="18"/>
  <c r="T422" i="18"/>
  <c r="U422" i="18"/>
  <c r="T423" i="18"/>
  <c r="U423" i="18"/>
  <c r="T424" i="18"/>
  <c r="U424" i="18"/>
  <c r="T425" i="18"/>
  <c r="U425" i="18"/>
  <c r="T426" i="18"/>
  <c r="U426" i="18"/>
  <c r="T427" i="18"/>
  <c r="U427" i="18"/>
  <c r="T428" i="18"/>
  <c r="U428" i="18"/>
  <c r="T429" i="18"/>
  <c r="U429" i="18"/>
  <c r="T430" i="18"/>
  <c r="U430" i="18"/>
  <c r="T431" i="18"/>
  <c r="U431" i="18"/>
  <c r="T432" i="18"/>
  <c r="U432" i="18"/>
  <c r="T433" i="18"/>
  <c r="U433" i="18"/>
  <c r="T434" i="18"/>
  <c r="U434" i="18"/>
  <c r="T435" i="18"/>
  <c r="U435" i="18"/>
  <c r="T436" i="18"/>
  <c r="U436" i="18"/>
  <c r="T437" i="18"/>
  <c r="U437" i="18"/>
  <c r="T438" i="18"/>
  <c r="U438" i="18"/>
  <c r="T439" i="18"/>
  <c r="U439" i="18"/>
  <c r="T440" i="18"/>
  <c r="U440" i="18"/>
  <c r="T441" i="18"/>
  <c r="U441" i="18"/>
  <c r="T442" i="18"/>
  <c r="U442" i="18"/>
  <c r="T443" i="18"/>
  <c r="U443" i="18"/>
  <c r="T444" i="18"/>
  <c r="U444" i="18"/>
  <c r="T445" i="18"/>
  <c r="U445" i="18"/>
  <c r="T446" i="18"/>
  <c r="U446" i="18"/>
  <c r="T447" i="18"/>
  <c r="U447" i="18"/>
  <c r="T448" i="18"/>
  <c r="U448" i="18"/>
  <c r="T449" i="18"/>
  <c r="U449" i="18"/>
  <c r="T450" i="18"/>
  <c r="U450" i="18"/>
  <c r="T451" i="18"/>
  <c r="U451" i="18"/>
  <c r="T452" i="18"/>
  <c r="U452" i="18"/>
  <c r="T453" i="18"/>
  <c r="U453" i="18"/>
  <c r="T454" i="18"/>
  <c r="U454" i="18"/>
  <c r="T455" i="18"/>
  <c r="U455" i="18"/>
  <c r="T456" i="18"/>
  <c r="U456" i="18"/>
  <c r="T457" i="18"/>
  <c r="U457" i="18"/>
  <c r="T458" i="18"/>
  <c r="U458" i="18"/>
  <c r="T459" i="18"/>
  <c r="U459" i="18"/>
  <c r="T460" i="18"/>
  <c r="U460" i="18"/>
  <c r="T461" i="18"/>
  <c r="U461" i="18"/>
  <c r="T462" i="18"/>
  <c r="U462" i="18"/>
  <c r="T463" i="18"/>
  <c r="U463" i="18"/>
  <c r="T464" i="18"/>
  <c r="U464" i="18"/>
  <c r="T465" i="18"/>
  <c r="U465" i="18"/>
  <c r="T466" i="18"/>
  <c r="U466" i="18"/>
  <c r="T467" i="18"/>
  <c r="U467" i="18"/>
  <c r="T468" i="18"/>
  <c r="U468" i="18"/>
  <c r="T469" i="18"/>
  <c r="U469" i="18"/>
  <c r="T470" i="18"/>
  <c r="U470" i="18"/>
  <c r="T471" i="18"/>
  <c r="U471" i="18"/>
  <c r="T472" i="18"/>
  <c r="U472" i="18"/>
  <c r="T473" i="18"/>
  <c r="U473" i="18"/>
  <c r="T474" i="18"/>
  <c r="U474" i="18"/>
  <c r="T475" i="18"/>
  <c r="U475" i="18"/>
  <c r="T476" i="18"/>
  <c r="U476" i="18"/>
  <c r="T477" i="18"/>
  <c r="U477" i="18"/>
  <c r="T478" i="18"/>
  <c r="U478" i="18"/>
  <c r="T479" i="18"/>
  <c r="U479" i="18"/>
  <c r="T480" i="18"/>
  <c r="U480" i="18"/>
  <c r="T481" i="18"/>
  <c r="U481" i="18"/>
  <c r="T482" i="18"/>
  <c r="U482" i="18"/>
  <c r="T483" i="18"/>
  <c r="U483" i="18"/>
  <c r="T484" i="18"/>
  <c r="U484" i="18"/>
  <c r="T485" i="18"/>
  <c r="U485" i="18"/>
  <c r="T486" i="18"/>
  <c r="U486" i="18"/>
  <c r="T487" i="18"/>
  <c r="U487" i="18"/>
  <c r="T488" i="18"/>
  <c r="U488" i="18"/>
  <c r="T489" i="18"/>
  <c r="U489" i="18"/>
  <c r="T490" i="18"/>
  <c r="U490" i="18"/>
  <c r="T491" i="18"/>
  <c r="U491" i="18"/>
  <c r="T492" i="18"/>
  <c r="U492" i="18"/>
  <c r="T493" i="18"/>
  <c r="U493" i="18"/>
  <c r="T494" i="18"/>
  <c r="U494" i="18"/>
  <c r="T495" i="18"/>
  <c r="U495" i="18"/>
  <c r="T496" i="18"/>
  <c r="U496" i="18"/>
  <c r="T497" i="18"/>
  <c r="U497" i="18"/>
  <c r="T498" i="18"/>
  <c r="U498" i="18"/>
  <c r="T499" i="18"/>
  <c r="U499" i="18"/>
  <c r="T500" i="18"/>
  <c r="U500" i="18"/>
  <c r="T501" i="18"/>
  <c r="U501" i="18"/>
  <c r="T502" i="18"/>
  <c r="U502" i="18"/>
  <c r="T503" i="18"/>
  <c r="U503" i="18"/>
  <c r="T504" i="18"/>
  <c r="U504" i="18"/>
  <c r="T505" i="18"/>
  <c r="U505" i="18"/>
  <c r="T506" i="18"/>
  <c r="U506" i="18"/>
  <c r="T507" i="18"/>
  <c r="U507" i="18"/>
  <c r="T508" i="18"/>
  <c r="U508" i="18"/>
  <c r="T509" i="18"/>
  <c r="U509" i="18"/>
  <c r="T510" i="18"/>
  <c r="U510" i="18"/>
  <c r="T511" i="18"/>
  <c r="U511" i="18"/>
  <c r="T512" i="18"/>
  <c r="U512" i="18"/>
  <c r="T513" i="18"/>
  <c r="U513" i="18"/>
  <c r="T514" i="18"/>
  <c r="U514" i="18"/>
  <c r="T515" i="18"/>
  <c r="U515" i="18"/>
  <c r="T516" i="18"/>
  <c r="U516" i="18"/>
  <c r="T517" i="18"/>
  <c r="U517" i="18"/>
  <c r="T518" i="18"/>
  <c r="U518" i="18"/>
  <c r="T519" i="18"/>
  <c r="U519" i="18"/>
  <c r="T520" i="18"/>
  <c r="U520" i="18"/>
  <c r="T521" i="18"/>
  <c r="U521" i="18"/>
  <c r="T522" i="18"/>
  <c r="U522" i="18"/>
  <c r="T523" i="18"/>
  <c r="U523" i="18"/>
  <c r="T524" i="18"/>
  <c r="U524" i="18"/>
  <c r="T525" i="18"/>
  <c r="U525" i="18"/>
  <c r="T526" i="18"/>
  <c r="U526" i="18"/>
  <c r="T527" i="18"/>
  <c r="U527" i="18"/>
  <c r="T528" i="18"/>
  <c r="U528" i="18"/>
  <c r="T529" i="18"/>
  <c r="U529" i="18"/>
  <c r="T530" i="18"/>
  <c r="U530" i="18"/>
  <c r="T531" i="18"/>
  <c r="U531" i="18"/>
  <c r="T532" i="18"/>
  <c r="U532" i="18"/>
  <c r="T533" i="18"/>
  <c r="U533" i="18"/>
  <c r="T534" i="18"/>
  <c r="U534" i="18"/>
  <c r="T535" i="18"/>
  <c r="U535" i="18"/>
  <c r="T536" i="18"/>
  <c r="U536" i="18"/>
  <c r="T537" i="18"/>
  <c r="U537" i="18"/>
  <c r="T538" i="18"/>
  <c r="U538" i="18"/>
  <c r="T539" i="18"/>
  <c r="U539" i="18"/>
  <c r="T540" i="18"/>
  <c r="U540" i="18"/>
  <c r="T541" i="18"/>
  <c r="U541" i="18"/>
  <c r="T542" i="18"/>
  <c r="U542" i="18"/>
  <c r="T543" i="18"/>
  <c r="U543" i="18"/>
  <c r="T544" i="18"/>
  <c r="U544" i="18"/>
  <c r="T545" i="18"/>
  <c r="U545" i="18"/>
  <c r="T546" i="18"/>
  <c r="U546" i="18"/>
  <c r="T547" i="18"/>
  <c r="U547" i="18"/>
  <c r="T548" i="18"/>
  <c r="U548" i="18"/>
  <c r="T549" i="18"/>
  <c r="U549" i="18"/>
  <c r="T550" i="18"/>
  <c r="U550" i="18"/>
  <c r="T551" i="18"/>
  <c r="U551" i="18"/>
  <c r="T552" i="18"/>
  <c r="U552" i="18"/>
  <c r="T553" i="18"/>
  <c r="U553" i="18"/>
  <c r="T554" i="18"/>
  <c r="U554" i="18"/>
  <c r="T555" i="18"/>
  <c r="U555" i="18"/>
  <c r="T556" i="18"/>
  <c r="U556" i="18"/>
  <c r="T557" i="18"/>
  <c r="U557" i="18"/>
  <c r="T558" i="18"/>
  <c r="U558" i="18"/>
  <c r="T559" i="18"/>
  <c r="U559" i="18"/>
  <c r="T560" i="18"/>
  <c r="U560" i="18"/>
  <c r="T561" i="18"/>
  <c r="U561" i="18"/>
  <c r="T562" i="18"/>
  <c r="U562" i="18"/>
  <c r="T563" i="18"/>
  <c r="U563" i="18"/>
  <c r="T564" i="18"/>
  <c r="U564" i="18"/>
  <c r="T565" i="18"/>
  <c r="U565" i="18"/>
  <c r="T566" i="18"/>
  <c r="U566" i="18"/>
  <c r="T567" i="18"/>
  <c r="U567" i="18"/>
  <c r="T568" i="18"/>
  <c r="U568" i="18"/>
  <c r="T569" i="18"/>
  <c r="U569" i="18"/>
  <c r="T570" i="18"/>
  <c r="U570" i="18"/>
  <c r="T571" i="18"/>
  <c r="U571" i="18"/>
  <c r="T572" i="18"/>
  <c r="U572" i="18"/>
  <c r="T573" i="18"/>
  <c r="U573" i="18"/>
  <c r="T574" i="18"/>
  <c r="U574" i="18"/>
  <c r="T575" i="18"/>
  <c r="U575" i="18"/>
  <c r="T576" i="18"/>
  <c r="U576" i="18"/>
  <c r="T577" i="18"/>
  <c r="U577" i="18"/>
  <c r="T578" i="18"/>
  <c r="U578" i="18"/>
  <c r="T579" i="18"/>
  <c r="U579" i="18"/>
  <c r="T580" i="18"/>
  <c r="U580" i="18"/>
  <c r="T581" i="18"/>
  <c r="U581" i="18"/>
  <c r="T582" i="18"/>
  <c r="U582" i="18"/>
  <c r="T583" i="18"/>
  <c r="U583" i="18"/>
  <c r="T584" i="18"/>
  <c r="U584" i="18"/>
  <c r="T585" i="18"/>
  <c r="U585" i="18"/>
  <c r="T586" i="18"/>
  <c r="U586" i="18"/>
  <c r="T587" i="18"/>
  <c r="U587" i="18"/>
  <c r="T588" i="18"/>
  <c r="U588" i="18"/>
  <c r="T589" i="18"/>
  <c r="U589" i="18"/>
  <c r="T590" i="18"/>
  <c r="U590" i="18"/>
  <c r="T591" i="18"/>
  <c r="U591" i="18"/>
  <c r="T592" i="18"/>
  <c r="U592" i="18"/>
  <c r="T593" i="18"/>
  <c r="U593" i="18"/>
  <c r="T594" i="18"/>
  <c r="U594" i="18"/>
  <c r="T595" i="18"/>
  <c r="U595" i="18"/>
  <c r="T596" i="18"/>
  <c r="U596" i="18"/>
  <c r="T597" i="18"/>
  <c r="U597" i="18"/>
  <c r="T598" i="18"/>
  <c r="U598" i="18"/>
  <c r="T599" i="18"/>
  <c r="U599" i="18"/>
  <c r="T600" i="18"/>
  <c r="U600" i="18"/>
  <c r="T601" i="18"/>
  <c r="U601" i="18"/>
  <c r="T602" i="18"/>
  <c r="U602" i="18"/>
  <c r="T603" i="18"/>
  <c r="U603" i="18"/>
  <c r="T604" i="18"/>
  <c r="U604" i="18"/>
  <c r="T605" i="18"/>
  <c r="U605" i="18"/>
  <c r="T606" i="18"/>
  <c r="U606" i="18"/>
  <c r="T607" i="18"/>
  <c r="U607" i="18"/>
  <c r="T608" i="18"/>
  <c r="U608" i="18"/>
  <c r="T609" i="18"/>
  <c r="U609" i="18"/>
  <c r="T610" i="18"/>
  <c r="U610" i="18"/>
  <c r="T611" i="18"/>
  <c r="U611" i="18"/>
  <c r="T612" i="18"/>
  <c r="U612" i="18"/>
  <c r="T613" i="18"/>
  <c r="U613" i="18"/>
  <c r="T614" i="18"/>
  <c r="U614" i="18"/>
  <c r="T615" i="18"/>
  <c r="U615" i="18"/>
  <c r="T616" i="18"/>
  <c r="U616" i="18"/>
  <c r="T617" i="18"/>
  <c r="U617" i="18"/>
  <c r="T618" i="18"/>
  <c r="U618" i="18"/>
  <c r="T619" i="18"/>
  <c r="U619" i="18"/>
  <c r="T620" i="18"/>
  <c r="U620" i="18"/>
  <c r="T621" i="18"/>
  <c r="U621" i="18"/>
  <c r="T622" i="18"/>
  <c r="U622" i="18"/>
  <c r="T623" i="18"/>
  <c r="U623" i="18"/>
  <c r="T624" i="18"/>
  <c r="U624" i="18"/>
  <c r="T625" i="18"/>
  <c r="U625" i="18"/>
  <c r="T626" i="18"/>
  <c r="U626" i="18"/>
  <c r="T627" i="18"/>
  <c r="U627" i="18"/>
  <c r="T628" i="18"/>
  <c r="U628" i="18"/>
  <c r="T629" i="18"/>
  <c r="U629" i="18"/>
  <c r="T630" i="18"/>
  <c r="U630" i="18"/>
  <c r="T631" i="18"/>
  <c r="U631" i="18"/>
  <c r="T632" i="18"/>
  <c r="U632" i="18"/>
  <c r="T633" i="18"/>
  <c r="U633" i="18"/>
  <c r="T634" i="18"/>
  <c r="U634" i="18"/>
  <c r="T635" i="18"/>
  <c r="U635" i="18"/>
  <c r="T636" i="18"/>
  <c r="U636" i="18"/>
  <c r="T637" i="18"/>
  <c r="U637" i="18"/>
  <c r="T638" i="18"/>
  <c r="U638" i="18"/>
  <c r="T639" i="18"/>
  <c r="U639" i="18"/>
  <c r="T640" i="18"/>
  <c r="U640" i="18"/>
  <c r="T641" i="18"/>
  <c r="U641" i="18"/>
  <c r="T642" i="18"/>
  <c r="U642" i="18"/>
  <c r="T643" i="18"/>
  <c r="U643" i="18"/>
  <c r="T644" i="18"/>
  <c r="U644" i="18"/>
  <c r="T645" i="18"/>
  <c r="U645" i="18"/>
  <c r="T646" i="18"/>
  <c r="U646" i="18"/>
  <c r="T647" i="18"/>
  <c r="U647" i="18"/>
  <c r="T648" i="18"/>
  <c r="U648" i="18"/>
  <c r="T649" i="18"/>
  <c r="U649" i="18"/>
  <c r="T650" i="18"/>
  <c r="U650" i="18"/>
  <c r="T651" i="18"/>
  <c r="U651" i="18"/>
  <c r="T652" i="18"/>
  <c r="U652" i="18"/>
  <c r="T653" i="18"/>
  <c r="U653" i="18"/>
  <c r="T654" i="18"/>
  <c r="U654" i="18"/>
  <c r="T655" i="18"/>
  <c r="U655" i="18"/>
  <c r="T656" i="18"/>
  <c r="U656" i="18"/>
  <c r="T657" i="18"/>
  <c r="U657" i="18"/>
  <c r="T658" i="18"/>
  <c r="U658" i="18"/>
  <c r="T659" i="18"/>
  <c r="U659" i="18"/>
  <c r="T660" i="18"/>
  <c r="U660" i="18"/>
  <c r="T661" i="18"/>
  <c r="U661" i="18"/>
  <c r="T662" i="18"/>
  <c r="U662" i="18"/>
  <c r="T663" i="18"/>
  <c r="U663" i="18"/>
  <c r="T664" i="18"/>
  <c r="U664" i="18"/>
  <c r="T665" i="18"/>
  <c r="U665" i="18"/>
  <c r="T666" i="18"/>
  <c r="U666" i="18"/>
  <c r="T667" i="18"/>
  <c r="U667" i="18"/>
  <c r="T668" i="18"/>
  <c r="U668" i="18"/>
  <c r="T669" i="18"/>
  <c r="U669" i="18"/>
  <c r="T670" i="18"/>
  <c r="U670" i="18"/>
  <c r="T671" i="18"/>
  <c r="U671" i="18"/>
  <c r="T672" i="18"/>
  <c r="U672" i="18"/>
  <c r="T673" i="18"/>
  <c r="U673" i="18"/>
  <c r="T674" i="18"/>
  <c r="U674" i="18"/>
  <c r="T675" i="18"/>
  <c r="U675" i="18"/>
  <c r="T676" i="18"/>
  <c r="U676" i="18"/>
  <c r="T677" i="18"/>
  <c r="U677" i="18"/>
  <c r="T678" i="18"/>
  <c r="U678" i="18"/>
  <c r="T679" i="18"/>
  <c r="U679" i="18"/>
  <c r="T680" i="18"/>
  <c r="U680" i="18"/>
  <c r="T681" i="18"/>
  <c r="U681" i="18"/>
  <c r="T682" i="18"/>
  <c r="U682" i="18"/>
  <c r="T683" i="18"/>
  <c r="U683" i="18"/>
  <c r="T684" i="18"/>
  <c r="U684" i="18"/>
  <c r="T685" i="18"/>
  <c r="U685" i="18"/>
  <c r="T686" i="18"/>
  <c r="U686" i="18"/>
  <c r="T687" i="18"/>
  <c r="U687" i="18"/>
  <c r="T688" i="18"/>
  <c r="U688" i="18"/>
  <c r="T689" i="18"/>
  <c r="U689" i="18"/>
  <c r="T690" i="18"/>
  <c r="U690" i="18"/>
  <c r="T691" i="18"/>
  <c r="U691" i="18"/>
  <c r="T692" i="18"/>
  <c r="U692" i="18"/>
  <c r="T693" i="18"/>
  <c r="U693" i="18"/>
  <c r="T694" i="18"/>
  <c r="U694" i="18"/>
  <c r="T695" i="18"/>
  <c r="U695" i="18"/>
  <c r="T696" i="18"/>
  <c r="U696" i="18"/>
  <c r="T697" i="18"/>
  <c r="U697" i="18"/>
  <c r="T698" i="18"/>
  <c r="U698" i="18"/>
  <c r="T699" i="18"/>
  <c r="U699" i="18"/>
  <c r="T700" i="18"/>
  <c r="U700" i="18"/>
  <c r="T701" i="18"/>
  <c r="U701" i="18"/>
  <c r="T702" i="18"/>
  <c r="U702" i="18"/>
  <c r="T703" i="18"/>
  <c r="U703" i="18"/>
  <c r="T704" i="18"/>
  <c r="U704" i="18"/>
  <c r="T705" i="18"/>
  <c r="U705" i="18"/>
  <c r="T706" i="18"/>
  <c r="U706" i="18"/>
  <c r="T707" i="18"/>
  <c r="U707" i="18"/>
  <c r="T708" i="18"/>
  <c r="U708" i="18"/>
  <c r="T709" i="18"/>
  <c r="U709" i="18"/>
  <c r="T710" i="18"/>
  <c r="U710" i="18"/>
  <c r="T711" i="18"/>
  <c r="U711" i="18"/>
  <c r="T712" i="18"/>
  <c r="U712" i="18"/>
  <c r="T713" i="18"/>
  <c r="U713" i="18"/>
  <c r="T714" i="18"/>
  <c r="U714" i="18"/>
  <c r="T715" i="18"/>
  <c r="U715" i="18"/>
  <c r="T716" i="18"/>
  <c r="U716" i="18"/>
  <c r="T717" i="18"/>
  <c r="U717" i="18"/>
  <c r="T718" i="18"/>
  <c r="U718" i="18"/>
  <c r="T719" i="18"/>
  <c r="U719" i="18"/>
  <c r="T720" i="18"/>
  <c r="U720" i="18"/>
  <c r="T721" i="18"/>
  <c r="U721" i="18"/>
  <c r="T722" i="18"/>
  <c r="U722" i="18"/>
  <c r="T723" i="18"/>
  <c r="U723" i="18"/>
  <c r="T724" i="18"/>
  <c r="U724" i="18"/>
  <c r="T725" i="18"/>
  <c r="U725" i="18"/>
  <c r="T726" i="18"/>
  <c r="U726" i="18"/>
  <c r="T727" i="18"/>
  <c r="U727" i="18"/>
  <c r="T728" i="18"/>
  <c r="U728" i="18"/>
  <c r="T729" i="18"/>
  <c r="U729" i="18"/>
  <c r="T730" i="18"/>
  <c r="U730" i="18"/>
  <c r="T731" i="18"/>
  <c r="U731" i="18"/>
  <c r="T732" i="18"/>
  <c r="U732" i="18"/>
  <c r="T733" i="18"/>
  <c r="U733" i="18"/>
  <c r="T734" i="18"/>
  <c r="U734" i="18"/>
  <c r="T735" i="18"/>
  <c r="U735" i="18"/>
  <c r="T736" i="18"/>
  <c r="U736" i="18"/>
  <c r="T737" i="18"/>
  <c r="U737" i="18"/>
  <c r="T738" i="18"/>
  <c r="U738" i="18"/>
  <c r="T739" i="18"/>
  <c r="U739" i="18"/>
  <c r="T740" i="18"/>
  <c r="U740" i="18"/>
  <c r="T741" i="18"/>
  <c r="U741" i="18"/>
  <c r="T742" i="18"/>
  <c r="U742" i="18"/>
  <c r="T743" i="18"/>
  <c r="U743" i="18"/>
  <c r="T744" i="18"/>
  <c r="U744" i="18"/>
  <c r="T745" i="18"/>
  <c r="U745" i="18"/>
  <c r="T746" i="18"/>
  <c r="U746" i="18"/>
  <c r="T747" i="18"/>
  <c r="U747" i="18"/>
  <c r="T748" i="18"/>
  <c r="U748" i="18"/>
  <c r="T749" i="18"/>
  <c r="U749" i="18"/>
  <c r="T750" i="18"/>
  <c r="U750" i="18"/>
  <c r="T751" i="18"/>
  <c r="U751" i="18"/>
  <c r="T752" i="18"/>
  <c r="U752" i="18"/>
  <c r="T753" i="18"/>
  <c r="U753" i="18"/>
  <c r="T754" i="18"/>
  <c r="U754" i="18"/>
  <c r="T755" i="18"/>
  <c r="U755" i="18"/>
  <c r="T756" i="18"/>
  <c r="U756" i="18"/>
  <c r="T757" i="18"/>
  <c r="U757" i="18"/>
  <c r="T758" i="18"/>
  <c r="U758" i="18"/>
  <c r="T759" i="18"/>
  <c r="U759" i="18"/>
  <c r="T760" i="18"/>
  <c r="U760" i="18"/>
  <c r="T761" i="18"/>
  <c r="U761" i="18"/>
  <c r="T762" i="18"/>
  <c r="U762" i="18"/>
  <c r="T763" i="18"/>
  <c r="U763" i="18"/>
  <c r="T764" i="18"/>
  <c r="U764" i="18"/>
  <c r="T765" i="18"/>
  <c r="U765" i="18"/>
  <c r="T766" i="18"/>
  <c r="U766" i="18"/>
  <c r="T767" i="18"/>
  <c r="U767" i="18"/>
  <c r="T768" i="18"/>
  <c r="U768" i="18"/>
  <c r="T769" i="18"/>
  <c r="U769" i="18"/>
  <c r="T770" i="18"/>
  <c r="U770" i="18"/>
  <c r="T771" i="18"/>
  <c r="U771" i="18"/>
  <c r="T772" i="18"/>
  <c r="U772" i="18"/>
  <c r="T773" i="18"/>
  <c r="U773" i="18"/>
  <c r="T774" i="18"/>
  <c r="U774" i="18"/>
  <c r="T775" i="18"/>
  <c r="U775" i="18"/>
  <c r="T776" i="18"/>
  <c r="U776" i="18"/>
  <c r="T777" i="18"/>
  <c r="U777" i="18"/>
  <c r="T778" i="18"/>
  <c r="U778" i="18"/>
  <c r="T779" i="18"/>
  <c r="U779" i="18"/>
  <c r="T780" i="18"/>
  <c r="U780" i="18"/>
  <c r="T781" i="18"/>
  <c r="U781" i="18"/>
  <c r="T782" i="18"/>
  <c r="U782" i="18"/>
  <c r="T783" i="18"/>
  <c r="U783" i="18"/>
  <c r="T784" i="18"/>
  <c r="U784" i="18"/>
  <c r="T785" i="18"/>
  <c r="U785" i="18"/>
  <c r="T786" i="18"/>
  <c r="U786" i="18"/>
  <c r="T787" i="18"/>
  <c r="U787" i="18"/>
  <c r="T788" i="18"/>
  <c r="U788" i="18"/>
  <c r="T789" i="18"/>
  <c r="U789" i="18"/>
  <c r="T790" i="18"/>
  <c r="U790" i="18"/>
  <c r="T791" i="18"/>
  <c r="U791" i="18"/>
  <c r="T792" i="18"/>
  <c r="U792" i="18"/>
  <c r="T793" i="18"/>
  <c r="U793" i="18"/>
  <c r="T794" i="18"/>
  <c r="U794" i="18"/>
  <c r="T795" i="18"/>
  <c r="U795" i="18"/>
  <c r="T796" i="18"/>
  <c r="U796" i="18"/>
  <c r="T797" i="18"/>
  <c r="U797" i="18"/>
  <c r="T798" i="18"/>
  <c r="U798" i="18"/>
  <c r="T799" i="18"/>
  <c r="U799" i="18"/>
  <c r="T800" i="18"/>
  <c r="U800" i="18"/>
  <c r="T801" i="18"/>
  <c r="U801" i="18"/>
  <c r="T802" i="18"/>
  <c r="U802" i="18"/>
  <c r="T803" i="18"/>
  <c r="U803" i="18"/>
  <c r="T804" i="18"/>
  <c r="U804" i="18"/>
  <c r="T805" i="18"/>
  <c r="U805" i="18"/>
  <c r="T806" i="18"/>
  <c r="U806" i="18"/>
  <c r="T807" i="18"/>
  <c r="U807" i="18"/>
  <c r="T808" i="18"/>
  <c r="U808" i="18"/>
  <c r="T809" i="18"/>
  <c r="U809" i="18"/>
  <c r="T810" i="18"/>
  <c r="U810" i="18"/>
  <c r="T811" i="18"/>
  <c r="U811" i="18"/>
  <c r="T812" i="18"/>
  <c r="U812" i="18"/>
  <c r="T813" i="18"/>
  <c r="U813" i="18"/>
  <c r="T814" i="18"/>
  <c r="U814" i="18"/>
  <c r="T815" i="18"/>
  <c r="U815" i="18"/>
  <c r="T816" i="18"/>
  <c r="U816" i="18"/>
  <c r="T817" i="18"/>
  <c r="U817" i="18"/>
  <c r="T818" i="18"/>
  <c r="U818" i="18"/>
  <c r="T819" i="18"/>
  <c r="U819" i="18"/>
  <c r="T820" i="18"/>
  <c r="U820" i="18"/>
  <c r="T821" i="18"/>
  <c r="U821" i="18"/>
  <c r="T822" i="18"/>
  <c r="U822" i="18"/>
  <c r="T823" i="18"/>
  <c r="U823" i="18"/>
  <c r="T824" i="18"/>
  <c r="U824" i="18"/>
  <c r="T825" i="18"/>
  <c r="U825" i="18"/>
  <c r="T826" i="18"/>
  <c r="U826" i="18"/>
  <c r="T827" i="18"/>
  <c r="U827" i="18"/>
  <c r="T828" i="18"/>
  <c r="U828" i="18"/>
  <c r="T829" i="18"/>
  <c r="U829" i="18"/>
  <c r="T830" i="18"/>
  <c r="U830" i="18"/>
  <c r="T831" i="18"/>
  <c r="U831" i="18"/>
  <c r="T832" i="18"/>
  <c r="U832" i="18"/>
  <c r="T833" i="18"/>
  <c r="U833" i="18"/>
  <c r="T834" i="18"/>
  <c r="U834" i="18"/>
  <c r="T835" i="18"/>
  <c r="U835" i="18"/>
  <c r="T836" i="18"/>
  <c r="U836" i="18"/>
  <c r="T837" i="18"/>
  <c r="U837" i="18"/>
  <c r="T838" i="18"/>
  <c r="U838" i="18"/>
  <c r="T839" i="18"/>
  <c r="U839" i="18"/>
  <c r="T840" i="18"/>
  <c r="U840" i="18"/>
  <c r="T841" i="18"/>
  <c r="U841" i="18"/>
  <c r="T842" i="18"/>
  <c r="U842" i="18"/>
  <c r="T843" i="18"/>
  <c r="U843" i="18"/>
  <c r="T844" i="18"/>
  <c r="U844" i="18"/>
  <c r="T845" i="18"/>
  <c r="U845" i="18"/>
  <c r="T846" i="18"/>
  <c r="U846" i="18"/>
  <c r="T847" i="18"/>
  <c r="U847" i="18"/>
  <c r="T848" i="18"/>
  <c r="U848" i="18"/>
  <c r="T849" i="18"/>
  <c r="U849" i="18"/>
  <c r="T850" i="18"/>
  <c r="U850" i="18"/>
  <c r="T851" i="18"/>
  <c r="U851" i="18"/>
  <c r="T852" i="18"/>
  <c r="U852" i="18"/>
  <c r="T853" i="18"/>
  <c r="U853" i="18"/>
  <c r="T854" i="18"/>
  <c r="U854" i="18"/>
  <c r="T855" i="18"/>
  <c r="U855" i="18"/>
  <c r="T856" i="18"/>
  <c r="U856" i="18"/>
  <c r="T857" i="18"/>
  <c r="U857" i="18"/>
  <c r="T858" i="18"/>
  <c r="U858" i="18"/>
  <c r="T859" i="18"/>
  <c r="U859" i="18"/>
  <c r="T860" i="18"/>
  <c r="U860" i="18"/>
  <c r="T861" i="18"/>
  <c r="U861" i="18"/>
  <c r="T862" i="18"/>
  <c r="U862" i="18"/>
  <c r="T863" i="18"/>
  <c r="U863" i="18"/>
  <c r="T864" i="18"/>
  <c r="U864" i="18"/>
  <c r="T865" i="18"/>
  <c r="U865" i="18"/>
  <c r="T866" i="18"/>
  <c r="U866" i="18"/>
  <c r="T867" i="18"/>
  <c r="U867" i="18"/>
  <c r="T868" i="18"/>
  <c r="U868" i="18"/>
  <c r="T869" i="18"/>
  <c r="U869" i="18"/>
  <c r="T870" i="18"/>
  <c r="U870" i="18"/>
  <c r="T871" i="18"/>
  <c r="U871" i="18"/>
  <c r="T872" i="18"/>
  <c r="U872" i="18"/>
  <c r="T873" i="18"/>
  <c r="U873" i="18"/>
  <c r="T874" i="18"/>
  <c r="U874" i="18"/>
  <c r="T875" i="18"/>
  <c r="U875" i="18"/>
  <c r="T876" i="18"/>
  <c r="U876" i="18"/>
  <c r="T877" i="18"/>
  <c r="U877" i="18"/>
  <c r="T878" i="18"/>
  <c r="U878" i="18"/>
  <c r="T879" i="18"/>
  <c r="U879" i="18"/>
  <c r="T880" i="18"/>
  <c r="U880" i="18"/>
  <c r="T881" i="18"/>
  <c r="U881" i="18"/>
  <c r="T882" i="18"/>
  <c r="U882" i="18"/>
  <c r="T883" i="18"/>
  <c r="U883" i="18"/>
  <c r="T884" i="18"/>
  <c r="U884" i="18"/>
  <c r="T885" i="18"/>
  <c r="U885" i="18"/>
  <c r="T886" i="18"/>
  <c r="U886" i="18"/>
  <c r="T887" i="18"/>
  <c r="U887" i="18"/>
  <c r="T888" i="18"/>
  <c r="U888" i="18"/>
  <c r="T889" i="18"/>
  <c r="U889" i="18"/>
  <c r="T890" i="18"/>
  <c r="U890" i="18"/>
  <c r="T891" i="18"/>
  <c r="U891" i="18"/>
  <c r="T892" i="18"/>
  <c r="U892" i="18"/>
  <c r="T893" i="18"/>
  <c r="U893" i="18"/>
  <c r="T894" i="18"/>
  <c r="U894" i="18"/>
  <c r="T895" i="18"/>
  <c r="U895" i="18"/>
  <c r="T896" i="18"/>
  <c r="U896" i="18"/>
  <c r="T897" i="18"/>
  <c r="U897" i="18"/>
  <c r="T898" i="18"/>
  <c r="U898" i="18"/>
  <c r="T899" i="18"/>
  <c r="U899" i="18"/>
  <c r="T900" i="18"/>
  <c r="U900" i="18"/>
  <c r="T901" i="18"/>
  <c r="U901" i="18"/>
  <c r="T902" i="18"/>
  <c r="U902" i="18"/>
  <c r="T903" i="18"/>
  <c r="U903" i="18"/>
  <c r="T904" i="18"/>
  <c r="U904" i="18"/>
  <c r="T905" i="18"/>
  <c r="U905" i="18"/>
  <c r="T906" i="18"/>
  <c r="U906" i="18"/>
  <c r="T907" i="18"/>
  <c r="U907" i="18"/>
  <c r="T908" i="18"/>
  <c r="U908" i="18"/>
  <c r="T909" i="18"/>
  <c r="U909" i="18"/>
  <c r="T910" i="18"/>
  <c r="U910" i="18"/>
  <c r="T911" i="18"/>
  <c r="U911" i="18"/>
  <c r="T912" i="18"/>
  <c r="U912" i="18"/>
  <c r="T913" i="18"/>
  <c r="U913" i="18"/>
  <c r="T914" i="18"/>
  <c r="U914" i="18"/>
  <c r="T915" i="18"/>
  <c r="U915" i="18"/>
  <c r="T916" i="18"/>
  <c r="U916" i="18"/>
  <c r="T917" i="18"/>
  <c r="U917" i="18"/>
  <c r="T918" i="18"/>
  <c r="U918" i="18"/>
  <c r="T919" i="18"/>
  <c r="U919" i="18"/>
  <c r="T920" i="18"/>
  <c r="U920" i="18"/>
  <c r="T921" i="18"/>
  <c r="U921" i="18"/>
  <c r="T922" i="18"/>
  <c r="U922" i="18"/>
  <c r="T923" i="18"/>
  <c r="U923" i="18"/>
  <c r="T924" i="18"/>
  <c r="U924" i="18"/>
  <c r="T925" i="18"/>
  <c r="U925" i="18"/>
  <c r="T926" i="18"/>
  <c r="U926" i="18"/>
  <c r="T927" i="18"/>
  <c r="U927" i="18"/>
  <c r="T928" i="18"/>
  <c r="U928" i="18"/>
  <c r="T929" i="18"/>
  <c r="U929" i="18"/>
  <c r="T930" i="18"/>
  <c r="U930" i="18"/>
  <c r="T931" i="18"/>
  <c r="U931" i="18"/>
  <c r="T932" i="18"/>
  <c r="U932" i="18"/>
  <c r="T933" i="18"/>
  <c r="U933" i="18"/>
  <c r="T934" i="18"/>
  <c r="U934" i="18"/>
  <c r="T935" i="18"/>
  <c r="U935" i="18"/>
  <c r="T936" i="18"/>
  <c r="U936" i="18"/>
  <c r="T937" i="18"/>
  <c r="U937" i="18"/>
  <c r="T938" i="18"/>
  <c r="U938" i="18"/>
  <c r="T939" i="18"/>
  <c r="U939" i="18"/>
  <c r="T940" i="18"/>
  <c r="U940" i="18"/>
  <c r="T941" i="18"/>
  <c r="U941" i="18"/>
  <c r="T942" i="18"/>
  <c r="U942" i="18"/>
  <c r="T943" i="18"/>
  <c r="U943" i="18"/>
  <c r="T944" i="18"/>
  <c r="U944" i="18"/>
  <c r="T945" i="18"/>
  <c r="U945" i="18"/>
  <c r="T946" i="18"/>
  <c r="U946" i="18"/>
  <c r="T947" i="18"/>
  <c r="U947" i="18"/>
  <c r="T948" i="18"/>
  <c r="U948" i="18"/>
  <c r="T949" i="18"/>
  <c r="U949" i="18"/>
  <c r="T950" i="18"/>
  <c r="U950" i="18"/>
  <c r="T951" i="18"/>
  <c r="U951" i="18"/>
  <c r="T952" i="18"/>
  <c r="U952" i="18"/>
  <c r="T953" i="18"/>
  <c r="U953" i="18"/>
  <c r="T954" i="18"/>
  <c r="U954" i="18"/>
  <c r="T955" i="18"/>
  <c r="U955" i="18"/>
  <c r="T956" i="18"/>
  <c r="U956" i="18"/>
  <c r="T957" i="18"/>
  <c r="U957" i="18"/>
  <c r="T958" i="18"/>
  <c r="U958" i="18"/>
  <c r="T959" i="18"/>
  <c r="U959" i="18"/>
  <c r="T960" i="18"/>
  <c r="U960" i="18"/>
  <c r="T961" i="18"/>
  <c r="U961" i="18"/>
  <c r="T962" i="18"/>
  <c r="U962" i="18"/>
  <c r="T963" i="18"/>
  <c r="U963" i="18"/>
  <c r="T964" i="18"/>
  <c r="U964" i="18"/>
  <c r="T965" i="18"/>
  <c r="U965" i="18"/>
  <c r="T966" i="18"/>
  <c r="U966" i="18"/>
  <c r="T967" i="18"/>
  <c r="U967" i="18"/>
  <c r="T968" i="18"/>
  <c r="U968" i="18"/>
  <c r="T969" i="18"/>
  <c r="U969" i="18"/>
  <c r="T970" i="18"/>
  <c r="U970" i="18"/>
  <c r="T971" i="18"/>
  <c r="U971" i="18"/>
  <c r="T972" i="18"/>
  <c r="U972" i="18"/>
  <c r="T973" i="18"/>
  <c r="U973" i="18"/>
  <c r="T974" i="18"/>
  <c r="U974" i="18"/>
  <c r="T975" i="18"/>
  <c r="U975" i="18"/>
  <c r="T976" i="18"/>
  <c r="U976" i="18"/>
  <c r="T977" i="18"/>
  <c r="U977" i="18"/>
  <c r="T978" i="18"/>
  <c r="U978" i="18"/>
  <c r="T979" i="18"/>
  <c r="U979" i="18"/>
  <c r="T980" i="18"/>
  <c r="U980" i="18"/>
  <c r="T981" i="18"/>
  <c r="U981" i="18"/>
  <c r="T982" i="18"/>
  <c r="U982" i="18"/>
  <c r="T983" i="18"/>
  <c r="U983" i="18"/>
  <c r="T984" i="18"/>
  <c r="U984" i="18"/>
  <c r="T985" i="18"/>
  <c r="U985" i="18"/>
  <c r="T986" i="18"/>
  <c r="U986" i="18"/>
  <c r="T987" i="18"/>
  <c r="U987" i="18"/>
  <c r="T988" i="18"/>
  <c r="U988" i="18"/>
  <c r="T989" i="18"/>
  <c r="U989" i="18"/>
  <c r="T990" i="18"/>
  <c r="U990" i="18"/>
  <c r="T991" i="18"/>
  <c r="U991" i="18"/>
  <c r="T992" i="18"/>
  <c r="U992" i="18"/>
  <c r="T993" i="18"/>
  <c r="U993" i="18"/>
  <c r="T994" i="18"/>
  <c r="U994" i="18"/>
  <c r="T995" i="18"/>
  <c r="U995" i="18"/>
  <c r="T996" i="18"/>
  <c r="U996" i="18"/>
  <c r="T997" i="18"/>
  <c r="U997" i="18"/>
  <c r="T998" i="18"/>
  <c r="U998" i="18"/>
  <c r="T999" i="18"/>
  <c r="U999" i="18"/>
  <c r="T1000" i="18"/>
  <c r="U1000" i="18"/>
  <c r="T1001" i="18"/>
  <c r="U1001" i="18"/>
  <c r="T1002" i="18"/>
  <c r="U1002" i="18"/>
  <c r="T1003" i="18"/>
  <c r="U1003" i="18"/>
  <c r="T1004" i="18"/>
  <c r="U1004" i="18"/>
  <c r="T1005" i="18"/>
  <c r="U1005" i="18"/>
  <c r="T1006" i="18"/>
  <c r="U1006" i="18"/>
  <c r="T1007" i="18"/>
  <c r="U1007" i="18"/>
  <c r="T1008" i="18"/>
  <c r="U1008" i="18"/>
  <c r="T1009" i="18"/>
  <c r="U1009" i="18"/>
  <c r="T1010" i="18"/>
  <c r="U1010" i="18"/>
  <c r="T1011" i="18"/>
  <c r="U1011" i="18"/>
  <c r="T1012" i="18"/>
  <c r="U1012" i="18"/>
  <c r="T1013" i="18"/>
  <c r="U1013" i="18"/>
  <c r="T1014" i="18"/>
  <c r="U1014" i="18"/>
  <c r="T1015" i="18"/>
  <c r="U1015" i="18"/>
  <c r="T1016" i="18"/>
  <c r="U1016" i="18"/>
  <c r="T1017" i="18"/>
  <c r="U1017" i="18"/>
  <c r="T1018" i="18"/>
  <c r="U1018" i="18"/>
  <c r="T1019" i="18"/>
  <c r="U1019" i="18"/>
  <c r="T1020" i="18"/>
  <c r="U1020" i="18"/>
  <c r="T1021" i="18"/>
  <c r="U1021" i="18"/>
  <c r="T1022" i="18"/>
  <c r="U1022" i="18"/>
  <c r="T1023" i="18"/>
  <c r="U1023" i="18"/>
  <c r="T1024" i="18"/>
  <c r="U1024" i="18"/>
  <c r="T1025" i="18"/>
  <c r="U1025" i="18"/>
  <c r="T1026" i="18"/>
  <c r="U1026" i="18"/>
  <c r="T1027" i="18"/>
  <c r="U1027" i="18"/>
  <c r="T1028" i="18"/>
  <c r="U1028" i="18"/>
  <c r="T1029" i="18"/>
  <c r="U1029" i="18"/>
  <c r="T1030" i="18"/>
  <c r="U1030" i="18"/>
  <c r="T1031" i="18"/>
  <c r="U1031" i="18"/>
  <c r="T1032" i="18"/>
  <c r="U1032" i="18"/>
  <c r="T1033" i="18"/>
  <c r="U1033" i="18"/>
  <c r="T1034" i="18"/>
  <c r="U1034" i="18"/>
  <c r="T1035" i="18"/>
  <c r="U1035" i="18"/>
  <c r="T1036" i="18"/>
  <c r="U1036" i="18"/>
  <c r="T1037" i="18"/>
  <c r="U1037" i="18"/>
  <c r="T1038" i="18"/>
  <c r="U1038" i="18"/>
  <c r="T1039" i="18"/>
  <c r="U1039" i="18"/>
  <c r="T1040" i="18"/>
  <c r="U1040" i="18"/>
  <c r="T1041" i="18"/>
  <c r="U1041" i="18"/>
  <c r="T1042" i="18"/>
  <c r="U1042" i="18"/>
  <c r="T1043" i="18"/>
  <c r="U1043" i="18"/>
  <c r="T1044" i="18"/>
  <c r="U1044" i="18"/>
  <c r="T1045" i="18"/>
  <c r="U1045" i="18"/>
  <c r="T1046" i="18"/>
  <c r="U1046" i="18"/>
  <c r="T1047" i="18"/>
  <c r="U1047" i="18"/>
  <c r="T1048" i="18"/>
  <c r="U1048" i="18"/>
  <c r="T1049" i="18"/>
  <c r="U1049" i="18"/>
  <c r="T1050" i="18"/>
  <c r="U1050" i="18"/>
  <c r="T1051" i="18"/>
  <c r="U1051" i="18"/>
  <c r="T1052" i="18"/>
  <c r="U1052" i="18"/>
  <c r="T1053" i="18"/>
  <c r="U1053" i="18"/>
  <c r="T1054" i="18"/>
  <c r="U1054" i="18"/>
  <c r="T1055" i="18"/>
  <c r="U1055" i="18"/>
  <c r="T1056" i="18"/>
  <c r="U1056" i="18"/>
  <c r="T1057" i="18"/>
  <c r="U1057" i="18"/>
  <c r="T1058" i="18"/>
  <c r="U1058" i="18"/>
  <c r="T1059" i="18"/>
  <c r="U1059" i="18"/>
  <c r="T1060" i="18"/>
  <c r="U1060" i="18"/>
  <c r="T1061" i="18"/>
  <c r="U1061" i="18"/>
  <c r="T1062" i="18"/>
  <c r="U1062" i="18"/>
  <c r="T1063" i="18"/>
  <c r="U1063" i="18"/>
  <c r="T1064" i="18"/>
  <c r="U1064" i="18"/>
  <c r="T1065" i="18"/>
  <c r="U1065" i="18"/>
  <c r="T1066" i="18"/>
  <c r="U1066" i="18"/>
  <c r="T1067" i="18"/>
  <c r="U1067" i="18"/>
  <c r="T1068" i="18"/>
  <c r="U1068" i="18"/>
  <c r="T1069" i="18"/>
  <c r="U1069" i="18"/>
  <c r="T1070" i="18"/>
  <c r="U1070" i="18"/>
  <c r="T1071" i="18"/>
  <c r="U1071" i="18"/>
  <c r="T1072" i="18"/>
  <c r="U1072" i="18"/>
  <c r="T1073" i="18"/>
  <c r="U1073" i="18"/>
  <c r="T1074" i="18"/>
  <c r="U1074" i="18"/>
  <c r="T1075" i="18"/>
  <c r="U1075" i="18"/>
  <c r="T1076" i="18"/>
  <c r="U1076" i="18"/>
  <c r="T1077" i="18"/>
  <c r="U1077" i="18"/>
  <c r="T1078" i="18"/>
  <c r="U1078" i="18"/>
  <c r="T1079" i="18"/>
  <c r="U1079" i="18"/>
  <c r="T1080" i="18"/>
  <c r="U1080" i="18"/>
  <c r="T1081" i="18"/>
  <c r="U1081" i="18"/>
  <c r="T1082" i="18"/>
  <c r="U1082" i="18"/>
  <c r="T1083" i="18"/>
  <c r="U1083" i="18"/>
  <c r="T1084" i="18"/>
  <c r="U1084" i="18"/>
  <c r="T1085" i="18"/>
  <c r="U1085" i="18"/>
  <c r="T1086" i="18"/>
  <c r="U1086" i="18"/>
  <c r="T1087" i="18"/>
  <c r="U1087" i="18"/>
  <c r="T1088" i="18"/>
  <c r="U1088" i="18"/>
  <c r="T1089" i="18"/>
  <c r="U1089" i="18"/>
  <c r="T1090" i="18"/>
  <c r="U1090" i="18"/>
  <c r="T1091" i="18"/>
  <c r="U1091" i="18"/>
  <c r="T1092" i="18"/>
  <c r="U1092" i="18"/>
  <c r="T1093" i="18"/>
  <c r="U1093" i="18"/>
  <c r="T1094" i="18"/>
  <c r="U1094" i="18"/>
  <c r="T1095" i="18"/>
  <c r="U1095" i="18"/>
  <c r="T1096" i="18"/>
  <c r="U1096" i="18"/>
  <c r="T1097" i="18"/>
  <c r="U1097" i="18"/>
  <c r="T1098" i="18"/>
  <c r="U1098" i="18"/>
  <c r="T1099" i="18"/>
  <c r="U1099" i="18"/>
  <c r="T1100" i="18"/>
  <c r="U1100" i="18"/>
  <c r="T1101" i="18"/>
  <c r="U1101" i="18"/>
  <c r="T1102" i="18"/>
  <c r="U1102" i="18"/>
  <c r="T1103" i="18"/>
  <c r="U1103" i="18"/>
  <c r="T1104" i="18"/>
  <c r="U1104" i="18"/>
  <c r="T1105" i="18"/>
  <c r="U1105" i="18"/>
  <c r="T1106" i="18"/>
  <c r="U1106" i="18"/>
  <c r="T1107" i="18"/>
  <c r="U1107" i="18"/>
  <c r="T1108" i="18"/>
  <c r="U1108" i="18"/>
  <c r="T1109" i="18"/>
  <c r="U1109" i="18"/>
  <c r="T1110" i="18"/>
  <c r="U1110" i="18"/>
  <c r="T1111" i="18"/>
  <c r="U1111" i="18"/>
  <c r="T1112" i="18"/>
  <c r="U1112" i="18"/>
  <c r="T1113" i="18"/>
  <c r="U1113" i="18"/>
  <c r="T1114" i="18"/>
  <c r="U1114" i="18"/>
  <c r="T1115" i="18"/>
  <c r="U1115" i="18"/>
  <c r="T1116" i="18"/>
  <c r="U1116" i="18"/>
  <c r="T1117" i="18"/>
  <c r="U1117" i="18"/>
  <c r="T1118" i="18"/>
  <c r="U1118" i="18"/>
  <c r="T1119" i="18"/>
  <c r="U1119" i="18"/>
  <c r="T1120" i="18"/>
  <c r="U1120" i="18"/>
  <c r="T1121" i="18"/>
  <c r="U1121" i="18"/>
  <c r="T1122" i="18"/>
  <c r="U1122" i="18"/>
  <c r="T1123" i="18"/>
  <c r="U1123" i="18"/>
  <c r="T1124" i="18"/>
  <c r="U1124" i="18"/>
  <c r="T1125" i="18"/>
  <c r="U1125" i="18"/>
  <c r="T1126" i="18"/>
  <c r="U1126" i="18"/>
  <c r="T1127" i="18"/>
  <c r="U1127" i="18"/>
  <c r="T1128" i="18"/>
  <c r="U1128" i="18"/>
  <c r="T1129" i="18"/>
  <c r="U1129" i="18"/>
  <c r="T1130" i="18"/>
  <c r="U1130" i="18"/>
  <c r="T1131" i="18"/>
  <c r="U1131" i="18"/>
  <c r="T1132" i="18"/>
  <c r="U1132" i="18"/>
  <c r="T1133" i="18"/>
  <c r="U1133" i="18"/>
  <c r="T1134" i="18"/>
  <c r="U1134" i="18"/>
  <c r="T1135" i="18"/>
  <c r="U1135" i="18"/>
  <c r="T1136" i="18"/>
  <c r="U1136" i="18"/>
  <c r="T1137" i="18"/>
  <c r="U1137" i="18"/>
  <c r="T1138" i="18"/>
  <c r="U1138" i="18"/>
  <c r="T1139" i="18"/>
  <c r="U1139" i="18"/>
  <c r="T1140" i="18"/>
  <c r="U1140" i="18"/>
  <c r="T1141" i="18"/>
  <c r="U1141" i="18"/>
  <c r="T1142" i="18"/>
  <c r="U1142" i="18"/>
  <c r="T1143" i="18"/>
  <c r="U1143" i="18"/>
  <c r="T1144" i="18"/>
  <c r="U1144" i="18"/>
  <c r="T1145" i="18"/>
  <c r="U1145" i="18"/>
  <c r="T1146" i="18"/>
  <c r="U1146" i="18"/>
  <c r="T1147" i="18"/>
  <c r="U1147" i="18"/>
  <c r="T1148" i="18"/>
  <c r="U1148" i="18"/>
  <c r="T1149" i="18"/>
  <c r="U1149" i="18"/>
  <c r="T1150" i="18"/>
  <c r="U1150" i="18"/>
  <c r="T1151" i="18"/>
  <c r="U1151" i="18"/>
  <c r="T1152" i="18"/>
  <c r="U1152" i="18"/>
  <c r="T1153" i="18"/>
  <c r="U1153" i="18"/>
  <c r="T1154" i="18"/>
  <c r="U1154" i="18"/>
  <c r="T1155" i="18"/>
  <c r="U1155" i="18"/>
  <c r="T1156" i="18"/>
  <c r="U1156" i="18"/>
  <c r="T1157" i="18"/>
  <c r="U1157" i="18"/>
  <c r="T1158" i="18"/>
  <c r="U1158" i="18"/>
  <c r="T1159" i="18"/>
  <c r="U1159" i="18"/>
  <c r="T1160" i="18"/>
  <c r="U1160" i="18"/>
  <c r="T1161" i="18"/>
  <c r="U1161" i="18"/>
  <c r="T1162" i="18"/>
  <c r="U1162" i="18"/>
  <c r="T1163" i="18"/>
  <c r="U1163" i="18"/>
  <c r="T1164" i="18"/>
  <c r="U1164" i="18"/>
  <c r="T1165" i="18"/>
  <c r="U1165" i="18"/>
  <c r="T1166" i="18"/>
  <c r="U1166" i="18"/>
  <c r="T1167" i="18"/>
  <c r="U1167" i="18"/>
  <c r="T1168" i="18"/>
  <c r="U1168" i="18"/>
  <c r="T1169" i="18"/>
  <c r="U1169" i="18"/>
  <c r="T1170" i="18"/>
  <c r="U1170" i="18"/>
  <c r="T1171" i="18"/>
  <c r="U1171" i="18"/>
  <c r="T1172" i="18"/>
  <c r="U1172" i="18"/>
  <c r="T1173" i="18"/>
  <c r="U1173" i="18"/>
  <c r="T1174" i="18"/>
  <c r="U1174" i="18"/>
  <c r="T1175" i="18"/>
  <c r="U1175" i="18"/>
  <c r="T1176" i="18"/>
  <c r="U1176" i="18"/>
  <c r="T1177" i="18"/>
  <c r="U1177" i="18"/>
  <c r="T1178" i="18"/>
  <c r="U1178" i="18"/>
  <c r="T1179" i="18"/>
  <c r="U1179" i="18"/>
  <c r="T1180" i="18"/>
  <c r="U1180" i="18"/>
  <c r="T1181" i="18"/>
  <c r="U1181" i="18"/>
  <c r="T1182" i="18"/>
  <c r="U1182" i="18"/>
  <c r="T1183" i="18"/>
  <c r="U1183" i="18"/>
  <c r="T1184" i="18"/>
  <c r="U1184" i="18"/>
  <c r="T1185" i="18"/>
  <c r="U1185" i="18"/>
  <c r="T1186" i="18"/>
  <c r="U1186" i="18"/>
  <c r="T1187" i="18"/>
  <c r="U1187" i="18"/>
  <c r="T1188" i="18"/>
  <c r="U1188" i="18"/>
  <c r="T1189" i="18"/>
  <c r="U1189" i="18"/>
  <c r="T1190" i="18"/>
  <c r="U1190" i="18"/>
  <c r="T1191" i="18"/>
  <c r="U1191" i="18"/>
  <c r="T1192" i="18"/>
  <c r="U1192" i="18"/>
  <c r="T1193" i="18"/>
  <c r="U1193" i="18"/>
  <c r="T1194" i="18"/>
  <c r="U1194" i="18"/>
  <c r="T1195" i="18"/>
  <c r="U1195" i="18"/>
  <c r="T1196" i="18"/>
  <c r="U1196" i="18"/>
  <c r="T1197" i="18"/>
  <c r="U1197" i="18"/>
  <c r="T1198" i="18"/>
  <c r="U1198" i="18"/>
  <c r="T1199" i="18"/>
  <c r="U1199" i="18"/>
  <c r="T1200" i="18"/>
  <c r="U1200" i="18"/>
  <c r="T1201" i="18"/>
  <c r="U1201" i="18"/>
  <c r="T1202" i="18"/>
  <c r="U1202" i="18"/>
  <c r="T1203" i="18"/>
  <c r="U1203" i="18"/>
  <c r="T1204" i="18"/>
  <c r="U1204" i="18"/>
  <c r="T1205" i="18"/>
  <c r="U1205" i="18"/>
  <c r="T1206" i="18"/>
  <c r="U1206" i="18"/>
  <c r="T1207" i="18"/>
  <c r="U1207" i="18"/>
  <c r="T1208" i="18"/>
  <c r="U1208" i="18"/>
  <c r="T1209" i="18"/>
  <c r="U1209" i="18"/>
  <c r="T1210" i="18"/>
  <c r="U1210" i="18"/>
  <c r="T1211" i="18"/>
  <c r="U1211" i="18"/>
  <c r="T1212" i="18"/>
  <c r="U1212" i="18"/>
  <c r="T1213" i="18"/>
  <c r="U1213" i="18"/>
  <c r="T1214" i="18"/>
  <c r="U1214" i="18"/>
  <c r="T1215" i="18"/>
  <c r="U1215" i="18"/>
  <c r="T1216" i="18"/>
  <c r="U1216" i="18"/>
  <c r="T1217" i="18"/>
  <c r="U1217" i="18"/>
  <c r="T1218" i="18"/>
  <c r="U1218" i="18"/>
  <c r="T1219" i="18"/>
  <c r="U1219" i="18"/>
  <c r="T1220" i="18"/>
  <c r="U1220" i="18"/>
  <c r="T1221" i="18"/>
  <c r="U1221" i="18"/>
  <c r="T1222" i="18"/>
  <c r="U1222" i="18"/>
  <c r="T1223" i="18"/>
  <c r="U1223" i="18"/>
  <c r="T1224" i="18"/>
  <c r="U1224" i="18"/>
  <c r="T1225" i="18"/>
  <c r="U1225" i="18"/>
  <c r="T1226" i="18"/>
  <c r="U1226" i="18"/>
  <c r="T1227" i="18"/>
  <c r="U1227" i="18"/>
  <c r="T1228" i="18"/>
  <c r="U1228" i="18"/>
  <c r="T1229" i="18"/>
  <c r="U1229" i="18"/>
  <c r="T1230" i="18"/>
  <c r="U1230" i="18"/>
  <c r="T1231" i="18"/>
  <c r="U1231" i="18"/>
  <c r="T1232" i="18"/>
  <c r="U1232" i="18"/>
  <c r="T1233" i="18"/>
  <c r="U1233" i="18"/>
  <c r="T1234" i="18"/>
  <c r="U1234" i="18"/>
  <c r="T1235" i="18"/>
  <c r="U1235" i="18"/>
  <c r="T1236" i="18"/>
  <c r="U1236" i="18"/>
  <c r="T1237" i="18"/>
  <c r="U1237" i="18"/>
  <c r="T1238" i="18"/>
  <c r="U1238" i="18"/>
  <c r="T1239" i="18"/>
  <c r="U1239" i="18"/>
  <c r="T1240" i="18"/>
  <c r="U1240" i="18"/>
  <c r="T1241" i="18"/>
  <c r="U1241" i="18"/>
  <c r="T1242" i="18"/>
  <c r="U1242" i="18"/>
  <c r="T1243" i="18"/>
  <c r="U1243" i="18"/>
  <c r="T1244" i="18"/>
  <c r="U1244" i="18"/>
  <c r="T1245" i="18"/>
  <c r="U1245" i="18"/>
  <c r="T1246" i="18"/>
  <c r="U1246" i="18"/>
  <c r="T1247" i="18"/>
  <c r="U1247" i="18"/>
  <c r="T1248" i="18"/>
  <c r="U1248" i="18"/>
  <c r="T1249" i="18"/>
  <c r="U1249" i="18"/>
  <c r="T1250" i="18"/>
  <c r="U1250" i="18"/>
  <c r="T1251" i="18"/>
  <c r="U1251" i="18"/>
  <c r="T1252" i="18"/>
  <c r="U1252" i="18"/>
  <c r="T1253" i="18"/>
  <c r="U1253" i="18"/>
  <c r="T1254" i="18"/>
  <c r="U1254" i="18"/>
  <c r="T1255" i="18"/>
  <c r="U1255" i="18"/>
  <c r="T1256" i="18"/>
  <c r="U1256" i="18"/>
  <c r="T1257" i="18"/>
  <c r="U1257" i="18"/>
  <c r="T1258" i="18"/>
  <c r="U1258" i="18"/>
  <c r="T1259" i="18"/>
  <c r="U1259" i="18"/>
  <c r="T1260" i="18"/>
  <c r="U1260" i="18"/>
  <c r="T1261" i="18"/>
  <c r="U1261" i="18"/>
  <c r="T1262" i="18"/>
  <c r="U1262" i="18"/>
  <c r="T1263" i="18"/>
  <c r="U1263" i="18"/>
  <c r="T1264" i="18"/>
  <c r="U1264" i="18"/>
  <c r="T1265" i="18"/>
  <c r="U1265" i="18"/>
  <c r="T1266" i="18"/>
  <c r="U1266" i="18"/>
  <c r="T1267" i="18"/>
  <c r="U1267" i="18"/>
  <c r="T1268" i="18"/>
  <c r="U1268" i="18"/>
  <c r="T1269" i="18"/>
  <c r="U1269" i="18"/>
  <c r="T1270" i="18"/>
  <c r="U1270" i="18"/>
  <c r="T1271" i="18"/>
  <c r="U1271" i="18"/>
  <c r="T1272" i="18"/>
  <c r="U1272" i="18"/>
  <c r="T1273" i="18"/>
  <c r="U1273" i="18"/>
  <c r="T1274" i="18"/>
  <c r="U1274" i="18"/>
  <c r="T1275" i="18"/>
  <c r="U1275" i="18"/>
  <c r="T1276" i="18"/>
  <c r="U1276" i="18"/>
  <c r="T1277" i="18"/>
  <c r="U1277" i="18"/>
  <c r="T1278" i="18"/>
  <c r="U1278" i="18"/>
  <c r="T1279" i="18"/>
  <c r="U1279" i="18"/>
  <c r="T1280" i="18"/>
  <c r="U1280" i="18"/>
  <c r="T1281" i="18"/>
  <c r="U1281" i="18"/>
  <c r="T1282" i="18"/>
  <c r="U1282" i="18"/>
  <c r="T1283" i="18"/>
  <c r="U1283" i="18"/>
  <c r="T1284" i="18"/>
  <c r="U1284" i="18"/>
  <c r="T1285" i="18"/>
  <c r="U1285" i="18"/>
  <c r="T1286" i="18"/>
  <c r="U1286" i="18"/>
  <c r="T1287" i="18"/>
  <c r="U1287" i="18"/>
  <c r="T1288" i="18"/>
  <c r="U1288" i="18"/>
  <c r="T1289" i="18"/>
  <c r="U1289" i="18"/>
  <c r="T1290" i="18"/>
  <c r="U1290" i="18"/>
  <c r="T1291" i="18"/>
  <c r="U1291" i="18"/>
  <c r="T1292" i="18"/>
  <c r="U1292" i="18"/>
  <c r="T1293" i="18"/>
  <c r="U1293" i="18"/>
  <c r="T1294" i="18"/>
  <c r="U1294" i="18"/>
  <c r="T1295" i="18"/>
  <c r="U1295" i="18"/>
  <c r="T1296" i="18"/>
  <c r="U1296" i="18"/>
  <c r="T1297" i="18"/>
  <c r="U1297" i="18"/>
  <c r="T1298" i="18"/>
  <c r="U1298" i="18"/>
  <c r="T1299" i="18"/>
  <c r="U1299" i="18"/>
  <c r="T1300" i="18"/>
  <c r="U1300" i="18"/>
  <c r="T1301" i="18"/>
  <c r="U1301" i="18"/>
  <c r="T1302" i="18"/>
  <c r="U1302" i="18"/>
  <c r="T1303" i="18"/>
  <c r="U1303" i="18"/>
  <c r="T1304" i="18"/>
  <c r="U1304" i="18"/>
  <c r="T1305" i="18"/>
  <c r="U1305" i="18"/>
  <c r="T1306" i="18"/>
  <c r="U1306" i="18"/>
  <c r="T1307" i="18"/>
  <c r="U1307" i="18"/>
  <c r="T1308" i="18"/>
  <c r="U1308" i="18"/>
  <c r="T1309" i="18"/>
  <c r="U1309" i="18"/>
  <c r="T1310" i="18"/>
  <c r="U1310" i="18"/>
  <c r="T1311" i="18"/>
  <c r="U1311" i="18"/>
  <c r="T1312" i="18"/>
  <c r="U1312" i="18"/>
  <c r="T1313" i="18"/>
  <c r="U1313" i="18"/>
  <c r="T1314" i="18"/>
  <c r="U1314" i="18"/>
  <c r="T1315" i="18"/>
  <c r="U1315" i="18"/>
  <c r="T1316" i="18"/>
  <c r="U1316" i="18"/>
  <c r="T1317" i="18"/>
  <c r="U1317" i="18"/>
  <c r="T1318" i="18"/>
  <c r="U1318" i="18"/>
  <c r="T1319" i="18"/>
  <c r="U1319" i="18"/>
  <c r="T1320" i="18"/>
  <c r="U1320" i="18"/>
  <c r="T1321" i="18"/>
  <c r="U1321" i="18"/>
  <c r="T1322" i="18"/>
  <c r="U1322" i="18"/>
  <c r="T1323" i="18"/>
  <c r="U1323" i="18"/>
  <c r="T1324" i="18"/>
  <c r="U1324" i="18"/>
  <c r="T1325" i="18"/>
  <c r="U1325" i="18"/>
  <c r="T1326" i="18"/>
  <c r="U1326" i="18"/>
  <c r="T1327" i="18"/>
  <c r="U1327" i="18"/>
  <c r="T1328" i="18"/>
  <c r="U1328" i="18"/>
  <c r="T1329" i="18"/>
  <c r="U1329" i="18"/>
  <c r="T1330" i="18"/>
  <c r="U1330" i="18"/>
  <c r="T1331" i="18"/>
  <c r="U1331" i="18"/>
  <c r="T1332" i="18"/>
  <c r="U1332" i="18"/>
  <c r="T1333" i="18"/>
  <c r="U1333" i="18"/>
  <c r="T1334" i="18"/>
  <c r="U1334" i="18"/>
  <c r="T1335" i="18"/>
  <c r="U1335" i="18"/>
  <c r="T1336" i="18"/>
  <c r="U1336" i="18"/>
  <c r="T1337" i="18"/>
  <c r="U1337" i="18"/>
  <c r="T1338" i="18"/>
  <c r="U1338" i="18"/>
  <c r="T1339" i="18"/>
  <c r="U1339" i="18"/>
  <c r="T1340" i="18"/>
  <c r="U1340" i="18"/>
  <c r="T1341" i="18"/>
  <c r="U1341" i="18"/>
  <c r="T1342" i="18"/>
  <c r="U1342" i="18"/>
  <c r="T1343" i="18"/>
  <c r="U1343" i="18"/>
  <c r="T1344" i="18"/>
  <c r="U1344" i="18"/>
  <c r="T1345" i="18"/>
  <c r="U1345" i="18"/>
  <c r="T1346" i="18"/>
  <c r="U1346" i="18"/>
  <c r="T1347" i="18"/>
  <c r="U1347" i="18"/>
  <c r="T1348" i="18"/>
  <c r="U1348" i="18"/>
  <c r="T1349" i="18"/>
  <c r="U1349" i="18"/>
  <c r="T1350" i="18"/>
  <c r="U1350" i="18"/>
  <c r="T1351" i="18"/>
  <c r="U1351" i="18"/>
  <c r="T1352" i="18"/>
  <c r="U1352" i="18"/>
  <c r="T1353" i="18"/>
  <c r="U1353" i="18"/>
  <c r="T1354" i="18"/>
  <c r="U1354" i="18"/>
  <c r="T1355" i="18"/>
  <c r="U1355" i="18"/>
  <c r="T1356" i="18"/>
  <c r="U1356" i="18"/>
  <c r="T1357" i="18"/>
  <c r="U1357" i="18"/>
  <c r="T1358" i="18"/>
  <c r="U1358" i="18"/>
  <c r="T1359" i="18"/>
  <c r="U1359" i="18"/>
  <c r="T1360" i="18"/>
  <c r="U1360" i="18"/>
  <c r="T1361" i="18"/>
  <c r="U1361" i="18"/>
  <c r="T1362" i="18"/>
  <c r="U1362" i="18"/>
  <c r="T1363" i="18"/>
  <c r="U1363" i="18"/>
  <c r="T1364" i="18"/>
  <c r="U1364" i="18"/>
  <c r="T1365" i="18"/>
  <c r="U1365" i="18"/>
  <c r="T1366" i="18"/>
  <c r="U1366" i="18"/>
  <c r="T1367" i="18"/>
  <c r="U1367" i="18"/>
  <c r="T1368" i="18"/>
  <c r="U1368" i="18"/>
  <c r="T1369" i="18"/>
  <c r="U1369" i="18"/>
  <c r="T1370" i="18"/>
  <c r="U1370" i="18"/>
  <c r="T1371" i="18"/>
  <c r="U1371" i="18"/>
  <c r="T1372" i="18"/>
  <c r="U1372" i="18"/>
  <c r="T1373" i="18"/>
  <c r="U1373" i="18"/>
  <c r="T1374" i="18"/>
  <c r="U1374" i="18"/>
  <c r="T1375" i="18"/>
  <c r="U1375" i="18"/>
  <c r="T1376" i="18"/>
  <c r="U1376" i="18"/>
  <c r="T1377" i="18"/>
  <c r="U1377" i="18"/>
  <c r="T1378" i="18"/>
  <c r="U1378" i="18"/>
  <c r="T1379" i="18"/>
  <c r="U1379" i="18"/>
  <c r="T1380" i="18"/>
  <c r="U1380" i="18"/>
  <c r="T1381" i="18"/>
  <c r="U1381" i="18"/>
  <c r="T1382" i="18"/>
  <c r="U1382" i="18"/>
  <c r="T1383" i="18"/>
  <c r="U1383" i="18"/>
  <c r="T1384" i="18"/>
  <c r="U1384" i="18"/>
  <c r="T1385" i="18"/>
  <c r="U1385" i="18"/>
  <c r="T1386" i="18"/>
  <c r="U1386" i="18"/>
  <c r="T1387" i="18"/>
  <c r="U1387" i="18"/>
  <c r="T1388" i="18"/>
  <c r="U1388" i="18"/>
  <c r="T1389" i="18"/>
  <c r="U1389" i="18"/>
  <c r="T1390" i="18"/>
  <c r="U1390" i="18"/>
  <c r="T1391" i="18"/>
  <c r="U1391" i="18"/>
  <c r="T1392" i="18"/>
  <c r="U1392" i="18"/>
  <c r="T1393" i="18"/>
  <c r="U1393" i="18"/>
  <c r="T1394" i="18"/>
  <c r="U1394" i="18"/>
  <c r="T1395" i="18"/>
  <c r="U1395" i="18"/>
  <c r="T1396" i="18"/>
  <c r="U1396" i="18"/>
  <c r="T1397" i="18"/>
  <c r="U1397" i="18"/>
  <c r="T1398" i="18"/>
  <c r="U1398" i="18"/>
  <c r="T1399" i="18"/>
  <c r="U1399" i="18"/>
  <c r="T1400" i="18"/>
  <c r="U1400" i="18"/>
  <c r="T1401" i="18"/>
  <c r="U1401" i="18"/>
  <c r="T1402" i="18"/>
  <c r="U1402" i="18"/>
  <c r="T1403" i="18"/>
  <c r="U1403" i="18"/>
  <c r="T1404" i="18"/>
  <c r="U1404" i="18"/>
  <c r="T1405" i="18"/>
  <c r="U1405" i="18"/>
  <c r="T1406" i="18"/>
  <c r="U1406" i="18"/>
  <c r="T1407" i="18"/>
  <c r="U1407" i="18"/>
  <c r="T1408" i="18"/>
  <c r="U1408" i="18"/>
  <c r="T1409" i="18"/>
  <c r="U1409" i="18"/>
  <c r="T1410" i="18"/>
  <c r="U1410" i="18"/>
  <c r="T1411" i="18"/>
  <c r="U1411" i="18"/>
  <c r="T1412" i="18"/>
  <c r="U1412" i="18"/>
  <c r="T1413" i="18"/>
  <c r="U1413" i="18"/>
  <c r="T1414" i="18"/>
  <c r="U1414" i="18"/>
  <c r="T1415" i="18"/>
  <c r="U1415" i="18"/>
  <c r="T1416" i="18"/>
  <c r="U1416" i="18"/>
  <c r="T1417" i="18"/>
  <c r="U1417" i="18"/>
  <c r="T1418" i="18"/>
  <c r="U1418" i="18"/>
  <c r="T1419" i="18"/>
  <c r="U1419" i="18"/>
  <c r="T1420" i="18"/>
  <c r="U1420" i="18"/>
  <c r="T1421" i="18"/>
  <c r="U1421" i="18"/>
  <c r="T1422" i="18"/>
  <c r="U1422" i="18"/>
  <c r="T1423" i="18"/>
  <c r="U1423" i="18"/>
  <c r="T1424" i="18"/>
  <c r="U1424" i="18"/>
  <c r="T1425" i="18"/>
  <c r="U1425" i="18"/>
  <c r="T1426" i="18"/>
  <c r="U1426" i="18"/>
  <c r="T1427" i="18"/>
  <c r="U1427" i="18"/>
  <c r="T1428" i="18"/>
  <c r="U1428" i="18"/>
  <c r="T1429" i="18"/>
  <c r="U1429" i="18"/>
  <c r="T1430" i="18"/>
  <c r="U1430" i="18"/>
  <c r="T1431" i="18"/>
  <c r="U1431" i="18"/>
  <c r="T1432" i="18"/>
  <c r="U1432" i="18"/>
  <c r="T1433" i="18"/>
  <c r="U1433" i="18"/>
  <c r="T1434" i="18"/>
  <c r="U1434" i="18"/>
  <c r="T1435" i="18"/>
  <c r="U1435" i="18"/>
  <c r="T1436" i="18"/>
  <c r="U1436" i="18"/>
  <c r="T1437" i="18"/>
  <c r="U1437" i="18"/>
  <c r="T1438" i="18"/>
  <c r="U1438" i="18"/>
  <c r="T1439" i="18"/>
  <c r="U1439" i="18"/>
  <c r="T1440" i="18"/>
  <c r="U1440" i="18"/>
  <c r="T1441" i="18"/>
  <c r="U1441" i="18"/>
  <c r="T1442" i="18"/>
  <c r="U1442" i="18"/>
  <c r="T1443" i="18"/>
  <c r="U1443" i="18"/>
  <c r="T1444" i="18"/>
  <c r="U1444" i="18"/>
  <c r="T1445" i="18"/>
  <c r="U1445" i="18"/>
  <c r="T1446" i="18"/>
  <c r="U1446" i="18"/>
  <c r="T1447" i="18"/>
  <c r="U1447" i="18"/>
  <c r="T1448" i="18"/>
  <c r="U1448" i="18"/>
  <c r="T1449" i="18"/>
  <c r="U1449" i="18"/>
  <c r="T1450" i="18"/>
  <c r="U1450" i="18"/>
  <c r="T1451" i="18"/>
  <c r="U1451" i="18"/>
  <c r="T1452" i="18"/>
  <c r="U1452" i="18"/>
  <c r="T1453" i="18"/>
  <c r="U1453" i="18"/>
  <c r="T1454" i="18"/>
  <c r="U1454" i="18"/>
  <c r="T1455" i="18"/>
  <c r="U1455" i="18"/>
  <c r="T1456" i="18"/>
  <c r="U1456" i="18"/>
  <c r="T1457" i="18"/>
  <c r="U1457" i="18"/>
  <c r="T1458" i="18"/>
  <c r="U1458" i="18"/>
  <c r="T1459" i="18"/>
  <c r="U1459" i="18"/>
  <c r="T1460" i="18"/>
  <c r="U1460" i="18"/>
  <c r="T1461" i="18"/>
  <c r="U1461" i="18"/>
  <c r="T1462" i="18"/>
  <c r="U1462" i="18"/>
  <c r="T1463" i="18"/>
  <c r="U1463" i="18"/>
  <c r="T1464" i="18"/>
  <c r="U1464" i="18"/>
  <c r="T1465" i="18"/>
  <c r="U1465" i="18"/>
  <c r="T1466" i="18"/>
  <c r="U1466" i="18"/>
  <c r="T1467" i="18"/>
  <c r="U1467" i="18"/>
  <c r="T1468" i="18"/>
  <c r="U1468" i="18"/>
  <c r="T1469" i="18"/>
  <c r="U1469" i="18"/>
  <c r="T1470" i="18"/>
  <c r="U1470" i="18"/>
  <c r="T1471" i="18"/>
  <c r="U1471" i="18"/>
  <c r="T1472" i="18"/>
  <c r="U1472" i="18"/>
  <c r="T1473" i="18"/>
  <c r="U1473" i="18"/>
  <c r="T1474" i="18"/>
  <c r="U1474" i="18"/>
  <c r="T1475" i="18"/>
  <c r="U1475" i="18"/>
  <c r="T1476" i="18"/>
  <c r="U1476" i="18"/>
  <c r="T1477" i="18"/>
  <c r="U1477" i="18"/>
  <c r="T1478" i="18"/>
  <c r="U1478" i="18"/>
  <c r="T1479" i="18"/>
  <c r="U1479" i="18"/>
  <c r="T1480" i="18"/>
  <c r="U1480" i="18"/>
  <c r="T1481" i="18"/>
  <c r="U1481" i="18"/>
  <c r="T1482" i="18"/>
  <c r="U1482" i="18"/>
  <c r="T1483" i="18"/>
  <c r="U1483" i="18"/>
  <c r="T1484" i="18"/>
  <c r="U1484" i="18"/>
  <c r="T1485" i="18"/>
  <c r="U1485" i="18"/>
  <c r="T1486" i="18"/>
  <c r="U1486" i="18"/>
  <c r="T1487" i="18"/>
  <c r="U1487" i="18"/>
  <c r="T1488" i="18"/>
  <c r="U1488" i="18"/>
  <c r="T1489" i="18"/>
  <c r="U1489" i="18"/>
  <c r="T1490" i="18"/>
  <c r="U1490" i="18"/>
  <c r="T1491" i="18"/>
  <c r="U1491" i="18"/>
  <c r="T1492" i="18"/>
  <c r="U1492" i="18"/>
  <c r="T1493" i="18"/>
  <c r="U1493" i="18"/>
  <c r="T1494" i="18"/>
  <c r="U1494" i="18"/>
  <c r="T1495" i="18"/>
  <c r="U1495" i="18"/>
  <c r="T1496" i="18"/>
  <c r="U1496" i="18"/>
  <c r="T1497" i="18"/>
  <c r="U1497" i="18"/>
  <c r="T1498" i="18"/>
  <c r="U1498" i="18"/>
  <c r="T1499" i="18"/>
  <c r="U1499" i="18"/>
  <c r="T1500" i="18"/>
  <c r="U1500" i="18"/>
  <c r="T1501" i="18"/>
  <c r="U1501" i="18"/>
  <c r="T1502" i="18"/>
  <c r="U1502" i="18"/>
  <c r="T1503" i="18"/>
  <c r="U1503" i="18"/>
  <c r="T1504" i="18"/>
  <c r="U1504" i="18"/>
  <c r="T1505" i="18"/>
  <c r="U1505" i="18"/>
  <c r="T1506" i="18"/>
  <c r="U1506" i="18"/>
  <c r="T1507" i="18"/>
  <c r="U1507" i="18"/>
  <c r="T1508" i="18"/>
  <c r="U1508" i="18"/>
  <c r="T1509" i="18"/>
  <c r="U1509" i="18"/>
  <c r="T1510" i="18"/>
  <c r="U1510" i="18"/>
  <c r="T1511" i="18"/>
  <c r="U1511" i="18"/>
  <c r="T1512" i="18"/>
  <c r="U1512" i="18"/>
  <c r="T1513" i="18"/>
  <c r="U1513" i="18"/>
  <c r="T1514" i="18"/>
  <c r="U1514" i="18"/>
  <c r="T1515" i="18"/>
  <c r="U1515" i="18"/>
  <c r="T1516" i="18"/>
  <c r="U1516" i="18"/>
  <c r="T1517" i="18"/>
  <c r="U1517" i="18"/>
  <c r="T1518" i="18"/>
  <c r="U1518" i="18"/>
  <c r="T1519" i="18"/>
  <c r="U1519" i="18"/>
  <c r="T1520" i="18"/>
  <c r="U1520" i="18"/>
  <c r="T1521" i="18"/>
  <c r="U1521" i="18"/>
  <c r="T1522" i="18"/>
  <c r="U1522" i="18"/>
  <c r="T1523" i="18"/>
  <c r="U1523" i="18"/>
  <c r="T1524" i="18"/>
  <c r="U1524" i="18"/>
  <c r="T1525" i="18"/>
  <c r="U1525" i="18"/>
  <c r="T1526" i="18"/>
  <c r="U1526" i="18"/>
  <c r="T1527" i="18"/>
  <c r="U1527" i="18"/>
  <c r="T1528" i="18"/>
  <c r="U1528" i="18"/>
  <c r="T1529" i="18"/>
  <c r="U1529" i="18"/>
  <c r="T1530" i="18"/>
  <c r="U1530" i="18"/>
  <c r="T1531" i="18"/>
  <c r="U1531" i="18"/>
  <c r="T1532" i="18"/>
  <c r="U1532" i="18"/>
  <c r="T1533" i="18"/>
  <c r="U1533" i="18"/>
  <c r="T1534" i="18"/>
  <c r="U1534" i="18"/>
  <c r="T1535" i="18"/>
  <c r="U1535" i="18"/>
  <c r="T1536" i="18"/>
  <c r="U1536" i="18"/>
  <c r="T1537" i="18"/>
  <c r="U1537" i="18"/>
  <c r="T1538" i="18"/>
  <c r="U1538" i="18"/>
  <c r="T1539" i="18"/>
  <c r="U1539" i="18"/>
  <c r="T1540" i="18"/>
  <c r="U1540" i="18"/>
  <c r="T1541" i="18"/>
  <c r="U1541" i="18"/>
  <c r="T1542" i="18"/>
  <c r="U1542" i="18"/>
  <c r="T1543" i="18"/>
  <c r="U1543" i="18"/>
  <c r="T1544" i="18"/>
  <c r="U1544" i="18"/>
  <c r="T1545" i="18"/>
  <c r="U1545" i="18"/>
  <c r="T1546" i="18"/>
  <c r="U1546" i="18"/>
  <c r="T1547" i="18"/>
  <c r="U1547" i="18"/>
  <c r="T1548" i="18"/>
  <c r="U1548" i="18"/>
  <c r="T1549" i="18"/>
  <c r="U1549" i="18"/>
  <c r="T1550" i="18"/>
  <c r="U1550" i="18"/>
  <c r="T1551" i="18"/>
  <c r="U1551" i="18"/>
  <c r="T1552" i="18"/>
  <c r="U1552" i="18"/>
  <c r="T1553" i="18"/>
  <c r="U1553" i="18"/>
  <c r="T1554" i="18"/>
  <c r="U1554" i="18"/>
  <c r="T1555" i="18"/>
  <c r="U1555" i="18"/>
  <c r="T1556" i="18"/>
  <c r="U1556" i="18"/>
  <c r="T1557" i="18"/>
  <c r="U1557" i="18"/>
  <c r="T1558" i="18"/>
  <c r="U1558" i="18"/>
  <c r="T1559" i="18"/>
  <c r="U1559" i="18"/>
  <c r="T1560" i="18"/>
  <c r="U1560" i="18"/>
  <c r="T1561" i="18"/>
  <c r="U1561" i="18"/>
  <c r="T1562" i="18"/>
  <c r="U1562" i="18"/>
  <c r="T1563" i="18"/>
  <c r="U1563" i="18"/>
  <c r="T1564" i="18"/>
  <c r="U1564" i="18"/>
  <c r="T1565" i="18"/>
  <c r="U1565" i="18"/>
  <c r="T1566" i="18"/>
  <c r="U1566" i="18"/>
  <c r="T1567" i="18"/>
  <c r="U1567" i="18"/>
  <c r="T1568" i="18"/>
  <c r="U1568" i="18"/>
  <c r="T1569" i="18"/>
  <c r="U1569" i="18"/>
  <c r="T1570" i="18"/>
  <c r="U1570" i="18"/>
  <c r="T1571" i="18"/>
  <c r="U1571" i="18"/>
  <c r="T1572" i="18"/>
  <c r="U1572" i="18"/>
  <c r="T1573" i="18"/>
  <c r="U1573" i="18"/>
  <c r="T1574" i="18"/>
  <c r="U1574" i="18"/>
  <c r="T1575" i="18"/>
  <c r="U1575" i="18"/>
  <c r="T1576" i="18"/>
  <c r="U1576" i="18"/>
  <c r="T1577" i="18"/>
  <c r="U1577" i="18"/>
  <c r="T1578" i="18"/>
  <c r="U1578" i="18"/>
  <c r="T1579" i="18"/>
  <c r="U1579" i="18"/>
  <c r="T1580" i="18"/>
  <c r="U1580" i="18"/>
  <c r="T1581" i="18"/>
  <c r="U1581" i="18"/>
  <c r="T1582" i="18"/>
  <c r="U1582" i="18"/>
  <c r="T1583" i="18"/>
  <c r="U1583" i="18"/>
  <c r="T1584" i="18"/>
  <c r="U1584" i="18"/>
  <c r="T1585" i="18"/>
  <c r="U1585" i="18"/>
  <c r="T1586" i="18"/>
  <c r="U1586" i="18"/>
  <c r="T1587" i="18"/>
  <c r="U1587" i="18"/>
  <c r="T1588" i="18"/>
  <c r="U1588" i="18"/>
  <c r="T1589" i="18"/>
  <c r="U1589" i="18"/>
  <c r="T1590" i="18"/>
  <c r="U1590" i="18"/>
  <c r="T1591" i="18"/>
  <c r="U1591" i="18"/>
  <c r="T1592" i="18"/>
  <c r="U1592" i="18"/>
  <c r="T1593" i="18"/>
  <c r="U1593" i="18"/>
  <c r="T1594" i="18"/>
  <c r="U1594" i="18"/>
  <c r="T1595" i="18"/>
  <c r="U1595" i="18"/>
  <c r="T1596" i="18"/>
  <c r="U1596" i="18"/>
  <c r="T1597" i="18"/>
  <c r="U1597" i="18"/>
  <c r="T1598" i="18"/>
  <c r="U1598" i="18"/>
  <c r="T1599" i="18"/>
  <c r="U1599" i="18"/>
  <c r="T1600" i="18"/>
  <c r="U1600" i="18"/>
  <c r="T1601" i="18"/>
  <c r="U1601" i="18"/>
  <c r="T1602" i="18"/>
  <c r="U1602" i="18"/>
  <c r="T1603" i="18"/>
  <c r="U1603" i="18"/>
  <c r="T1604" i="18"/>
  <c r="U1604" i="18"/>
  <c r="T1605" i="18"/>
  <c r="U1605" i="18"/>
  <c r="T1606" i="18"/>
  <c r="U1606" i="18"/>
  <c r="T1607" i="18"/>
  <c r="U1607" i="18"/>
  <c r="T1608" i="18"/>
  <c r="U1608" i="18"/>
  <c r="T1609" i="18"/>
  <c r="U1609" i="18"/>
  <c r="T1610" i="18"/>
  <c r="U1610" i="18"/>
  <c r="T1611" i="18"/>
  <c r="U1611" i="18"/>
  <c r="T1612" i="18"/>
  <c r="U1612" i="18"/>
  <c r="T1613" i="18"/>
  <c r="U1613" i="18"/>
  <c r="T1614" i="18"/>
  <c r="U1614" i="18"/>
  <c r="T1615" i="18"/>
  <c r="U1615" i="18"/>
  <c r="T1616" i="18"/>
  <c r="U1616" i="18"/>
  <c r="T1617" i="18"/>
  <c r="U1617" i="18"/>
  <c r="T1618" i="18"/>
  <c r="U1618" i="18"/>
  <c r="T1619" i="18"/>
  <c r="U1619" i="18"/>
  <c r="T1620" i="18"/>
  <c r="U1620" i="18"/>
  <c r="T1621" i="18"/>
  <c r="U1621" i="18"/>
  <c r="T1622" i="18"/>
  <c r="U1622" i="18"/>
  <c r="T1623" i="18"/>
  <c r="U1623" i="18"/>
  <c r="T1624" i="18"/>
  <c r="U1624" i="18"/>
  <c r="T1625" i="18"/>
  <c r="U1625" i="18"/>
  <c r="T1626" i="18"/>
  <c r="U1626" i="18"/>
  <c r="T1627" i="18"/>
  <c r="U1627" i="18"/>
  <c r="T1628" i="18"/>
  <c r="U1628" i="18"/>
  <c r="T1629" i="18"/>
  <c r="U1629" i="18"/>
  <c r="T1630" i="18"/>
  <c r="U1630" i="18"/>
  <c r="T1631" i="18"/>
  <c r="U1631" i="18"/>
  <c r="T1632" i="18"/>
  <c r="U1632" i="18"/>
  <c r="T1633" i="18"/>
  <c r="U1633" i="18"/>
  <c r="T1634" i="18"/>
  <c r="U1634" i="18"/>
  <c r="T1635" i="18"/>
  <c r="U1635" i="18"/>
  <c r="T1636" i="18"/>
  <c r="U1636" i="18"/>
  <c r="T1637" i="18"/>
  <c r="U1637" i="18"/>
  <c r="T1638" i="18"/>
  <c r="U1638" i="18"/>
  <c r="T1639" i="18"/>
  <c r="U1639" i="18"/>
  <c r="T1640" i="18"/>
  <c r="U1640" i="18"/>
  <c r="T1641" i="18"/>
  <c r="U1641" i="18"/>
  <c r="T1642" i="18"/>
  <c r="U1642" i="18"/>
  <c r="T1643" i="18"/>
  <c r="U1643" i="18"/>
  <c r="T1644" i="18"/>
  <c r="U1644" i="18"/>
  <c r="T1645" i="18"/>
  <c r="U1645" i="18"/>
  <c r="T1646" i="18"/>
  <c r="U1646" i="18"/>
  <c r="T1647" i="18"/>
  <c r="U1647" i="18"/>
  <c r="T1648" i="18"/>
  <c r="U1648" i="18"/>
  <c r="T1649" i="18"/>
  <c r="U1649" i="18"/>
  <c r="T1650" i="18"/>
  <c r="U1650" i="18"/>
  <c r="T1651" i="18"/>
  <c r="U1651" i="18"/>
  <c r="T1652" i="18"/>
  <c r="U1652" i="18"/>
  <c r="T1653" i="18"/>
  <c r="U1653" i="18"/>
  <c r="T1654" i="18"/>
  <c r="U1654" i="18"/>
  <c r="T1655" i="18"/>
  <c r="U1655" i="18"/>
  <c r="T1656" i="18"/>
  <c r="U1656" i="18"/>
  <c r="T1657" i="18"/>
  <c r="U1657" i="18"/>
  <c r="T1658" i="18"/>
  <c r="U1658" i="18"/>
  <c r="T1659" i="18"/>
  <c r="U1659" i="18"/>
  <c r="T1660" i="18"/>
  <c r="U1660" i="18"/>
  <c r="T1661" i="18"/>
  <c r="U1661" i="18"/>
  <c r="T1662" i="18"/>
  <c r="U1662" i="18"/>
  <c r="T1663" i="18"/>
  <c r="U1663" i="18"/>
  <c r="T1664" i="18"/>
  <c r="U1664" i="18"/>
  <c r="T1665" i="18"/>
  <c r="U1665" i="18"/>
  <c r="T1666" i="18"/>
  <c r="U1666" i="18"/>
  <c r="T1667" i="18"/>
  <c r="U1667" i="18"/>
  <c r="T1668" i="18"/>
  <c r="U1668" i="18"/>
  <c r="T1669" i="18"/>
  <c r="U1669" i="18"/>
  <c r="T1670" i="18"/>
  <c r="U1670" i="18"/>
  <c r="T1671" i="18"/>
  <c r="U1671" i="18"/>
  <c r="T1672" i="18"/>
  <c r="U1672" i="18"/>
  <c r="T1673" i="18"/>
  <c r="U1673" i="18"/>
  <c r="T1674" i="18"/>
  <c r="U1674" i="18"/>
  <c r="T1675" i="18"/>
  <c r="U1675" i="18"/>
  <c r="T1676" i="18"/>
  <c r="U1676" i="18"/>
  <c r="T1677" i="18"/>
  <c r="U1677" i="18"/>
  <c r="T1678" i="18"/>
  <c r="U1678" i="18"/>
  <c r="T1679" i="18"/>
  <c r="U1679" i="18"/>
  <c r="T1680" i="18"/>
  <c r="U1680" i="18"/>
  <c r="T1681" i="18"/>
  <c r="U1681" i="18"/>
  <c r="T1682" i="18"/>
  <c r="U1682" i="18"/>
  <c r="T1683" i="18"/>
  <c r="U1683" i="18"/>
  <c r="T1684" i="18"/>
  <c r="U1684" i="18"/>
  <c r="T1685" i="18"/>
  <c r="U1685" i="18"/>
  <c r="T1686" i="18"/>
  <c r="U1686" i="18"/>
  <c r="T1687" i="18"/>
  <c r="U1687" i="18"/>
  <c r="T1688" i="18"/>
  <c r="U1688" i="18"/>
  <c r="T1689" i="18"/>
  <c r="U1689" i="18"/>
  <c r="T1690" i="18"/>
  <c r="U1690" i="18"/>
  <c r="T1691" i="18"/>
  <c r="U1691" i="18"/>
  <c r="T1692" i="18"/>
  <c r="U1692" i="18"/>
  <c r="T1693" i="18"/>
  <c r="U1693" i="18"/>
  <c r="T1694" i="18"/>
  <c r="U1694" i="18"/>
  <c r="T1695" i="18"/>
  <c r="U1695" i="18"/>
  <c r="T1696" i="18"/>
  <c r="U1696" i="18"/>
  <c r="T1697" i="18"/>
  <c r="U1697" i="18"/>
  <c r="T1698" i="18"/>
  <c r="U1698" i="18"/>
  <c r="T1699" i="18"/>
  <c r="U1699" i="18"/>
  <c r="T1700" i="18"/>
  <c r="U1700" i="18"/>
  <c r="T1701" i="18"/>
  <c r="U1701" i="18"/>
  <c r="T1702" i="18"/>
  <c r="U1702" i="18"/>
  <c r="T1703" i="18"/>
  <c r="U1703" i="18"/>
  <c r="T1704" i="18"/>
  <c r="U1704" i="18"/>
  <c r="T1705" i="18"/>
  <c r="U1705" i="18"/>
  <c r="T1706" i="18"/>
  <c r="U1706" i="18"/>
  <c r="T1707" i="18"/>
  <c r="U1707" i="18"/>
  <c r="T1708" i="18"/>
  <c r="U1708" i="18"/>
  <c r="T1709" i="18"/>
  <c r="U1709" i="18"/>
  <c r="T1710" i="18"/>
  <c r="U1710" i="18"/>
  <c r="T1711" i="18"/>
  <c r="U1711" i="18"/>
  <c r="T1712" i="18"/>
  <c r="U1712" i="18"/>
  <c r="T1713" i="18"/>
  <c r="U1713" i="18"/>
  <c r="T1714" i="18"/>
  <c r="U1714" i="18"/>
  <c r="T1715" i="18"/>
  <c r="U1715" i="18"/>
  <c r="T1716" i="18"/>
  <c r="U1716" i="18"/>
  <c r="T1717" i="18"/>
  <c r="U1717" i="18"/>
  <c r="T1718" i="18"/>
  <c r="U1718" i="18"/>
  <c r="T1719" i="18"/>
  <c r="U1719" i="18"/>
  <c r="T1720" i="18"/>
  <c r="U1720" i="18"/>
  <c r="T1721" i="18"/>
  <c r="U1721" i="18"/>
  <c r="T1722" i="18"/>
  <c r="U1722" i="18"/>
  <c r="T1723" i="18"/>
  <c r="U1723" i="18"/>
  <c r="T1724" i="18"/>
  <c r="U1724" i="18"/>
  <c r="T1725" i="18"/>
  <c r="U1725" i="18"/>
  <c r="T1726" i="18"/>
  <c r="U1726" i="18"/>
  <c r="T1727" i="18"/>
  <c r="U1727" i="18"/>
  <c r="T1728" i="18"/>
  <c r="U1728" i="18"/>
  <c r="T1729" i="18"/>
  <c r="U1729" i="18"/>
  <c r="T1730" i="18"/>
  <c r="U1730" i="18"/>
  <c r="T1731" i="18"/>
  <c r="U1731" i="18"/>
  <c r="T1732" i="18"/>
  <c r="U1732" i="18"/>
  <c r="T1733" i="18"/>
  <c r="U1733" i="18"/>
  <c r="T1734" i="18"/>
  <c r="U1734" i="18"/>
  <c r="T1735" i="18"/>
  <c r="U1735" i="18"/>
  <c r="T1736" i="18"/>
  <c r="U1736" i="18"/>
  <c r="T1737" i="18"/>
  <c r="U1737" i="18"/>
  <c r="T1738" i="18"/>
  <c r="U1738" i="18"/>
  <c r="T1739" i="18"/>
  <c r="U1739" i="18"/>
  <c r="T1740" i="18"/>
  <c r="U1740" i="18"/>
  <c r="T1741" i="18"/>
  <c r="U1741" i="18"/>
  <c r="T1742" i="18"/>
  <c r="U1742" i="18"/>
  <c r="T1743" i="18"/>
  <c r="U1743" i="18"/>
  <c r="T1744" i="18"/>
  <c r="U1744" i="18"/>
  <c r="T1745" i="18"/>
  <c r="U1745" i="18"/>
  <c r="T1746" i="18"/>
  <c r="U1746" i="18"/>
  <c r="T1747" i="18"/>
  <c r="U1747" i="18"/>
  <c r="T1748" i="18"/>
  <c r="U1748" i="18"/>
  <c r="T1749" i="18"/>
  <c r="U1749" i="18"/>
  <c r="T1750" i="18"/>
  <c r="U1750" i="18"/>
  <c r="T1751" i="18"/>
  <c r="U1751" i="18"/>
  <c r="T1752" i="18"/>
  <c r="U1752" i="18"/>
  <c r="T1753" i="18"/>
  <c r="U1753" i="18"/>
  <c r="T1754" i="18"/>
  <c r="U1754" i="18"/>
  <c r="T1755" i="18"/>
  <c r="U1755" i="18"/>
  <c r="T1756" i="18"/>
  <c r="U1756" i="18"/>
  <c r="T1757" i="18"/>
  <c r="U1757" i="18"/>
  <c r="T1758" i="18"/>
  <c r="U1758" i="18"/>
  <c r="T1759" i="18"/>
  <c r="U1759" i="18"/>
  <c r="T1760" i="18"/>
  <c r="U1760" i="18"/>
  <c r="T1761" i="18"/>
  <c r="U1761" i="18"/>
  <c r="T1762" i="18"/>
  <c r="U1762" i="18"/>
  <c r="T1763" i="18"/>
  <c r="U1763" i="18"/>
  <c r="T1764" i="18"/>
  <c r="U1764" i="18"/>
  <c r="T1765" i="18"/>
  <c r="U1765" i="18"/>
  <c r="T1766" i="18"/>
  <c r="U1766" i="18"/>
  <c r="T1767" i="18"/>
  <c r="U1767" i="18"/>
  <c r="T1768" i="18"/>
  <c r="U1768" i="18"/>
  <c r="T1769" i="18"/>
  <c r="U1769" i="18"/>
  <c r="T1770" i="18"/>
  <c r="U1770" i="18"/>
  <c r="T1771" i="18"/>
  <c r="U1771" i="18"/>
  <c r="T1772" i="18"/>
  <c r="U1772" i="18"/>
  <c r="T1773" i="18"/>
  <c r="U1773" i="18"/>
  <c r="T1774" i="18"/>
  <c r="U1774" i="18"/>
  <c r="T1775" i="18"/>
  <c r="U1775" i="18"/>
  <c r="T1776" i="18"/>
  <c r="U1776" i="18"/>
  <c r="T1777" i="18"/>
  <c r="U1777" i="18"/>
  <c r="T1778" i="18"/>
  <c r="U1778" i="18"/>
  <c r="T1779" i="18"/>
  <c r="U1779" i="18"/>
  <c r="T1780" i="18"/>
  <c r="U1780" i="18"/>
  <c r="T1781" i="18"/>
  <c r="U1781" i="18"/>
  <c r="T1782" i="18"/>
  <c r="U1782" i="18"/>
  <c r="T1783" i="18"/>
  <c r="U1783" i="18"/>
  <c r="T1784" i="18"/>
  <c r="U1784" i="18"/>
  <c r="T1785" i="18"/>
  <c r="U1785" i="18"/>
  <c r="T1786" i="18"/>
  <c r="U1786" i="18"/>
  <c r="T1787" i="18"/>
  <c r="U1787" i="18"/>
  <c r="T1788" i="18"/>
  <c r="U1788" i="18"/>
  <c r="T1789" i="18"/>
  <c r="U1789" i="18"/>
  <c r="T1790" i="18"/>
  <c r="U1790" i="18"/>
  <c r="T1791" i="18"/>
  <c r="U1791" i="18"/>
  <c r="T1792" i="18"/>
  <c r="U1792" i="18"/>
  <c r="T1793" i="18"/>
  <c r="U1793" i="18"/>
  <c r="T1794" i="18"/>
  <c r="U1794" i="18"/>
  <c r="T1795" i="18"/>
  <c r="U1795" i="18"/>
  <c r="T1796" i="18"/>
  <c r="U1796" i="18"/>
  <c r="T1797" i="18"/>
  <c r="U1797" i="18"/>
  <c r="T1798" i="18"/>
  <c r="U1798" i="18"/>
  <c r="T1799" i="18"/>
  <c r="U1799" i="18"/>
  <c r="T1800" i="18"/>
  <c r="U1800" i="18"/>
  <c r="T1801" i="18"/>
  <c r="U1801" i="18"/>
  <c r="T1802" i="18"/>
  <c r="U1802" i="18"/>
  <c r="T1803" i="18"/>
  <c r="U1803" i="18"/>
  <c r="T1804" i="18"/>
  <c r="U1804" i="18"/>
  <c r="T1805" i="18"/>
  <c r="U1805" i="18"/>
  <c r="T1806" i="18"/>
  <c r="U1806" i="18"/>
  <c r="T1807" i="18"/>
  <c r="U1807" i="18"/>
  <c r="T1808" i="18"/>
  <c r="U1808" i="18"/>
  <c r="T1809" i="18"/>
  <c r="U1809" i="18"/>
  <c r="T1810" i="18"/>
  <c r="U1810" i="18"/>
  <c r="T1811" i="18"/>
  <c r="U1811" i="18"/>
  <c r="T1812" i="18"/>
  <c r="U1812" i="18"/>
  <c r="T1813" i="18"/>
  <c r="U1813" i="18"/>
  <c r="T1814" i="18"/>
  <c r="U1814" i="18"/>
  <c r="T1815" i="18"/>
  <c r="U1815" i="18"/>
  <c r="T1816" i="18"/>
  <c r="U1816" i="18"/>
  <c r="T1817" i="18"/>
  <c r="U1817" i="18"/>
  <c r="T1818" i="18"/>
  <c r="U1818" i="18"/>
  <c r="T1819" i="18"/>
  <c r="U1819" i="18"/>
  <c r="T1820" i="18"/>
  <c r="U1820" i="18"/>
  <c r="T1821" i="18"/>
  <c r="U1821" i="18"/>
  <c r="T1822" i="18"/>
  <c r="U1822" i="18"/>
  <c r="T1823" i="18"/>
  <c r="U1823" i="18"/>
  <c r="T1824" i="18"/>
  <c r="U1824" i="18"/>
  <c r="T1825" i="18"/>
  <c r="U1825" i="18"/>
  <c r="T1826" i="18"/>
  <c r="U1826" i="18"/>
  <c r="T1827" i="18"/>
  <c r="U1827" i="18"/>
  <c r="T1828" i="18"/>
  <c r="U1828" i="18"/>
  <c r="T1829" i="18"/>
  <c r="U1829" i="18"/>
  <c r="T1830" i="18"/>
  <c r="U1830" i="18"/>
  <c r="T1831" i="18"/>
  <c r="U1831" i="18"/>
  <c r="T1832" i="18"/>
  <c r="U1832" i="18"/>
  <c r="T1833" i="18"/>
  <c r="U1833" i="18"/>
  <c r="T1834" i="18"/>
  <c r="U1834" i="18"/>
  <c r="T1835" i="18"/>
  <c r="U1835" i="18"/>
  <c r="T1836" i="18"/>
  <c r="U1836" i="18"/>
  <c r="T1837" i="18"/>
  <c r="U1837" i="18"/>
  <c r="T1838" i="18"/>
  <c r="U1838" i="18"/>
  <c r="T1839" i="18"/>
  <c r="U1839" i="18"/>
  <c r="T1840" i="18"/>
  <c r="U1840" i="18"/>
  <c r="T1841" i="18"/>
  <c r="U1841" i="18"/>
  <c r="T1842" i="18"/>
  <c r="U1842" i="18"/>
  <c r="T1843" i="18"/>
  <c r="U1843" i="18"/>
  <c r="T1844" i="18"/>
  <c r="U1844" i="18"/>
  <c r="T1845" i="18"/>
  <c r="U1845" i="18"/>
  <c r="T1846" i="18"/>
  <c r="U1846" i="18"/>
  <c r="T1847" i="18"/>
  <c r="U1847" i="18"/>
  <c r="T1848" i="18"/>
  <c r="U1848" i="18"/>
  <c r="T1849" i="18"/>
  <c r="U1849" i="18"/>
  <c r="T1850" i="18"/>
  <c r="U1850" i="18"/>
  <c r="T1851" i="18"/>
  <c r="U1851" i="18"/>
  <c r="T1852" i="18"/>
  <c r="U1852" i="18"/>
  <c r="T1853" i="18"/>
  <c r="U1853" i="18"/>
  <c r="T1854" i="18"/>
  <c r="U1854" i="18"/>
  <c r="T1855" i="18"/>
  <c r="U1855" i="18"/>
  <c r="T1856" i="18"/>
  <c r="U1856" i="18"/>
  <c r="T1857" i="18"/>
  <c r="U1857" i="18"/>
  <c r="T1858" i="18"/>
  <c r="U1858" i="18"/>
  <c r="T1859" i="18"/>
  <c r="U1859" i="18"/>
  <c r="T1860" i="18"/>
  <c r="U1860" i="18"/>
  <c r="T1861" i="18"/>
  <c r="U1861" i="18"/>
  <c r="T1862" i="18"/>
  <c r="U1862" i="18"/>
  <c r="T1863" i="18"/>
  <c r="U1863" i="18"/>
  <c r="T1864" i="18"/>
  <c r="U1864" i="18"/>
  <c r="T1865" i="18"/>
  <c r="U1865" i="18"/>
  <c r="T1866" i="18"/>
  <c r="U1866" i="18"/>
  <c r="T1867" i="18"/>
  <c r="U1867" i="18"/>
  <c r="T1868" i="18"/>
  <c r="U1868" i="18"/>
  <c r="T1869" i="18"/>
  <c r="U1869" i="18"/>
  <c r="T1870" i="18"/>
  <c r="U1870" i="18"/>
  <c r="T1871" i="18"/>
  <c r="U1871" i="18"/>
  <c r="T1872" i="18"/>
  <c r="U1872" i="18"/>
  <c r="T1873" i="18"/>
  <c r="U1873" i="18"/>
  <c r="T1874" i="18"/>
  <c r="U1874" i="18"/>
  <c r="T1875" i="18"/>
  <c r="U1875" i="18"/>
  <c r="T1876" i="18"/>
  <c r="U1876" i="18"/>
  <c r="T1877" i="18"/>
  <c r="U1877" i="18"/>
  <c r="T1878" i="18"/>
  <c r="U1878" i="18"/>
  <c r="T1879" i="18"/>
  <c r="U1879" i="18"/>
  <c r="T1880" i="18"/>
  <c r="U1880" i="18"/>
  <c r="T1881" i="18"/>
  <c r="U1881" i="18"/>
  <c r="T1882" i="18"/>
  <c r="U1882" i="18"/>
  <c r="T1883" i="18"/>
  <c r="U1883" i="18"/>
  <c r="T1884" i="18"/>
  <c r="U1884" i="18"/>
  <c r="T1885" i="18"/>
  <c r="U1885" i="18"/>
  <c r="T1886" i="18"/>
  <c r="U1886" i="18"/>
  <c r="T1887" i="18"/>
  <c r="U1887" i="18"/>
  <c r="T1888" i="18"/>
  <c r="U1888" i="18"/>
  <c r="T1889" i="18"/>
  <c r="U1889" i="18"/>
  <c r="T1890" i="18"/>
  <c r="U1890" i="18"/>
  <c r="T1891" i="18"/>
  <c r="U1891" i="18"/>
  <c r="T1892" i="18"/>
  <c r="U1892" i="18"/>
  <c r="T1893" i="18"/>
  <c r="U1893" i="18"/>
  <c r="T1894" i="18"/>
  <c r="U1894" i="18"/>
  <c r="T1895" i="18"/>
  <c r="U1895" i="18"/>
  <c r="T1896" i="18"/>
  <c r="U1896" i="18"/>
  <c r="T1897" i="18"/>
  <c r="U1897" i="18"/>
  <c r="T1898" i="18"/>
  <c r="U1898" i="18"/>
  <c r="T1899" i="18"/>
  <c r="U1899" i="18"/>
  <c r="T1900" i="18"/>
  <c r="U1900" i="18"/>
  <c r="T1901" i="18"/>
  <c r="U1901" i="18"/>
  <c r="T1902" i="18"/>
  <c r="U1902" i="18"/>
  <c r="T1903" i="18"/>
  <c r="U1903" i="18"/>
  <c r="T1904" i="18"/>
  <c r="U1904" i="18"/>
  <c r="T1905" i="18"/>
  <c r="U1905" i="18"/>
  <c r="T1906" i="18"/>
  <c r="U1906" i="18"/>
  <c r="T1907" i="18"/>
  <c r="U1907" i="18"/>
  <c r="T1908" i="18"/>
  <c r="U1908" i="18"/>
  <c r="T1909" i="18"/>
  <c r="U1909" i="18"/>
  <c r="T1910" i="18"/>
  <c r="U1910" i="18"/>
  <c r="T1911" i="18"/>
  <c r="U1911" i="18"/>
  <c r="T1912" i="18"/>
  <c r="U1912" i="18"/>
  <c r="T1913" i="18"/>
  <c r="U1913" i="18"/>
  <c r="T1914" i="18"/>
  <c r="U1914" i="18"/>
  <c r="T1915" i="18"/>
  <c r="U1915" i="18"/>
  <c r="T1916" i="18"/>
  <c r="U1916" i="18"/>
  <c r="T1917" i="18"/>
  <c r="U1917" i="18"/>
  <c r="T1918" i="18"/>
  <c r="U1918" i="18"/>
  <c r="T1919" i="18"/>
  <c r="U1919" i="18"/>
  <c r="T1920" i="18"/>
  <c r="U1920" i="18"/>
  <c r="T1921" i="18"/>
  <c r="U1921" i="18"/>
  <c r="T1922" i="18"/>
  <c r="U1922" i="18"/>
  <c r="T1923" i="18"/>
  <c r="U1923" i="18"/>
  <c r="T1924" i="18"/>
  <c r="U1924" i="18"/>
  <c r="T1925" i="18"/>
  <c r="U1925" i="18"/>
  <c r="T1926" i="18"/>
  <c r="U1926" i="18"/>
  <c r="T1927" i="18"/>
  <c r="U1927" i="18"/>
  <c r="T1928" i="18"/>
  <c r="U1928" i="18"/>
  <c r="T1929" i="18"/>
  <c r="U1929" i="18"/>
  <c r="T1930" i="18"/>
  <c r="U1930" i="18"/>
  <c r="T1931" i="18"/>
  <c r="U1931" i="18"/>
  <c r="T1932" i="18"/>
  <c r="U1932" i="18"/>
  <c r="T1933" i="18"/>
  <c r="U1933" i="18"/>
  <c r="T1934" i="18"/>
  <c r="U1934" i="18"/>
  <c r="T1935" i="18"/>
  <c r="U1935" i="18"/>
  <c r="T1936" i="18"/>
  <c r="U1936" i="18"/>
  <c r="T1937" i="18"/>
  <c r="U1937" i="18"/>
  <c r="T1938" i="18"/>
  <c r="U1938" i="18"/>
  <c r="T1939" i="18"/>
  <c r="U1939" i="18"/>
  <c r="T1940" i="18"/>
  <c r="U1940" i="18"/>
  <c r="T1941" i="18"/>
  <c r="U1941" i="18"/>
  <c r="T1942" i="18"/>
  <c r="U1942" i="18"/>
  <c r="T1943" i="18"/>
  <c r="U1943" i="18"/>
  <c r="T1944" i="18"/>
  <c r="U1944" i="18"/>
  <c r="T1945" i="18"/>
  <c r="U1945" i="18"/>
  <c r="T1946" i="18"/>
  <c r="U1946" i="18"/>
  <c r="T1947" i="18"/>
  <c r="U1947" i="18"/>
  <c r="T1948" i="18"/>
  <c r="U1948" i="18"/>
  <c r="T1949" i="18"/>
  <c r="U1949" i="18"/>
  <c r="T1950" i="18"/>
  <c r="U1950" i="18"/>
  <c r="T1951" i="18"/>
  <c r="U1951" i="18"/>
  <c r="T1952" i="18"/>
  <c r="U1952" i="18"/>
  <c r="T1953" i="18"/>
  <c r="U1953" i="18"/>
  <c r="T1954" i="18"/>
  <c r="U1954" i="18"/>
  <c r="T1955" i="18"/>
  <c r="U1955" i="18"/>
  <c r="T1956" i="18"/>
  <c r="U1956" i="18"/>
  <c r="T1957" i="18"/>
  <c r="U1957" i="18"/>
  <c r="T1958" i="18"/>
  <c r="U1958" i="18"/>
  <c r="T1959" i="18"/>
  <c r="U1959" i="18"/>
  <c r="T1960" i="18"/>
  <c r="U1960" i="18"/>
  <c r="T1961" i="18"/>
  <c r="U1961" i="18"/>
  <c r="T1962" i="18"/>
  <c r="U1962" i="18"/>
  <c r="T1963" i="18"/>
  <c r="U1963" i="18"/>
  <c r="T1964" i="18"/>
  <c r="U1964" i="18"/>
  <c r="T1965" i="18"/>
  <c r="U1965" i="18"/>
  <c r="T1966" i="18"/>
  <c r="U1966" i="18"/>
  <c r="T1967" i="18"/>
  <c r="U1967" i="18"/>
  <c r="T1968" i="18"/>
  <c r="U1968" i="18"/>
  <c r="T1969" i="18"/>
  <c r="U1969" i="18"/>
  <c r="T1970" i="18"/>
  <c r="U1970" i="18"/>
  <c r="T1971" i="18"/>
  <c r="U1971" i="18"/>
  <c r="T1972" i="18"/>
  <c r="U1972" i="18"/>
  <c r="T1973" i="18"/>
  <c r="U1973" i="18"/>
  <c r="T1974" i="18"/>
  <c r="U1974" i="18"/>
  <c r="T1975" i="18"/>
  <c r="U1975" i="18"/>
  <c r="T1976" i="18"/>
  <c r="U1976" i="18"/>
  <c r="T1977" i="18"/>
  <c r="U1977" i="18"/>
  <c r="T1978" i="18"/>
  <c r="U1978" i="18"/>
  <c r="T1979" i="18"/>
  <c r="U1979" i="18"/>
  <c r="T1980" i="18"/>
  <c r="U1980" i="18"/>
  <c r="T1981" i="18"/>
  <c r="U1981" i="18"/>
  <c r="T1982" i="18"/>
  <c r="U1982" i="18"/>
  <c r="T1983" i="18"/>
  <c r="U1983" i="18"/>
  <c r="T1984" i="18"/>
  <c r="U1984" i="18"/>
  <c r="T1985" i="18"/>
  <c r="U1985" i="18"/>
  <c r="T1986" i="18"/>
  <c r="U1986" i="18"/>
  <c r="T1987" i="18"/>
  <c r="U1987" i="18"/>
  <c r="T1988" i="18"/>
  <c r="U1988" i="18"/>
  <c r="T1989" i="18"/>
  <c r="U1989" i="18"/>
  <c r="T1990" i="18"/>
  <c r="U1990" i="18"/>
  <c r="T1991" i="18"/>
  <c r="U1991" i="18"/>
  <c r="T1992" i="18"/>
  <c r="U1992" i="18"/>
  <c r="T1993" i="18"/>
  <c r="U1993" i="18"/>
  <c r="T1994" i="18"/>
  <c r="U1994" i="18"/>
  <c r="T1995" i="18"/>
  <c r="U1995" i="18"/>
  <c r="T1996" i="18"/>
  <c r="U1996" i="18"/>
  <c r="T1997" i="18"/>
  <c r="U1997" i="18"/>
  <c r="T1998" i="18"/>
  <c r="U1998" i="18"/>
  <c r="T1999" i="18"/>
  <c r="U1999" i="18"/>
  <c r="T2000" i="18"/>
  <c r="U2000" i="18"/>
  <c r="T2001" i="18"/>
  <c r="U2001" i="18"/>
  <c r="T2002" i="18"/>
  <c r="U2002" i="18"/>
  <c r="T2003" i="18"/>
  <c r="U2003" i="18"/>
  <c r="T2004" i="18"/>
  <c r="U2004" i="18"/>
  <c r="T2005" i="18"/>
  <c r="U2005" i="18"/>
  <c r="T2006" i="18"/>
  <c r="U2006" i="18"/>
  <c r="T2007" i="18"/>
  <c r="U2007" i="18"/>
  <c r="T2008" i="18"/>
  <c r="U2008" i="18"/>
  <c r="T2009" i="18"/>
  <c r="U2009" i="18"/>
  <c r="T2010" i="18"/>
  <c r="U2010" i="18"/>
  <c r="T2011" i="18"/>
  <c r="U2011" i="18"/>
  <c r="T2012" i="18"/>
  <c r="U2012" i="18"/>
  <c r="T2013" i="18"/>
  <c r="U2013" i="18"/>
  <c r="T2014" i="18"/>
  <c r="U2014" i="18"/>
  <c r="T2015" i="18"/>
  <c r="U2015" i="18"/>
  <c r="T2016" i="18"/>
  <c r="U2016" i="18"/>
  <c r="T2017" i="18"/>
  <c r="U2017" i="18"/>
  <c r="T2018" i="18"/>
  <c r="U2018" i="18"/>
  <c r="T2019" i="18"/>
  <c r="U2019" i="18"/>
  <c r="T2020" i="18"/>
  <c r="U2020" i="18"/>
  <c r="T2021" i="18"/>
  <c r="U2021" i="18"/>
  <c r="T2022" i="18"/>
  <c r="U2022" i="18"/>
  <c r="T2023" i="18"/>
  <c r="U2023" i="18"/>
  <c r="T2024" i="18"/>
  <c r="U2024" i="18"/>
  <c r="T2025" i="18"/>
  <c r="U2025" i="18"/>
  <c r="T2026" i="18"/>
  <c r="U2026" i="18"/>
  <c r="T2027" i="18"/>
  <c r="U2027" i="18"/>
  <c r="T2028" i="18"/>
  <c r="U2028" i="18"/>
  <c r="T2029" i="18"/>
  <c r="U2029" i="18"/>
  <c r="T2030" i="18"/>
  <c r="U2030" i="18"/>
  <c r="T2031" i="18"/>
  <c r="U2031" i="18"/>
  <c r="T2032" i="18"/>
  <c r="U2032" i="18"/>
  <c r="T2033" i="18"/>
  <c r="U2033" i="18"/>
  <c r="T2034" i="18"/>
  <c r="U2034" i="18"/>
  <c r="T2035" i="18"/>
  <c r="U2035" i="18"/>
  <c r="T2036" i="18"/>
  <c r="U2036" i="18"/>
  <c r="T2037" i="18"/>
  <c r="U2037" i="18"/>
  <c r="T2038" i="18"/>
  <c r="U2038" i="18"/>
  <c r="T2039" i="18"/>
  <c r="U2039" i="18"/>
  <c r="T2040" i="18"/>
  <c r="U2040" i="18"/>
  <c r="T2041" i="18"/>
  <c r="U2041" i="18"/>
  <c r="T2042" i="18"/>
  <c r="U2042" i="18"/>
  <c r="T2043" i="18"/>
  <c r="U2043" i="18"/>
  <c r="T2044" i="18"/>
  <c r="U2044" i="18"/>
  <c r="T2045" i="18"/>
  <c r="U2045" i="18"/>
  <c r="T2046" i="18"/>
  <c r="U2046" i="18"/>
  <c r="T2047" i="18"/>
  <c r="U2047" i="18"/>
  <c r="T2048" i="18"/>
  <c r="U2048" i="18"/>
  <c r="T2049" i="18"/>
  <c r="U2049" i="18"/>
  <c r="T2050" i="18"/>
  <c r="U2050" i="18"/>
  <c r="T2051" i="18"/>
  <c r="U2051" i="18"/>
  <c r="T2052" i="18"/>
  <c r="U2052" i="18"/>
  <c r="T2053" i="18"/>
  <c r="U2053" i="18"/>
  <c r="T2054" i="18"/>
  <c r="U2054" i="18"/>
  <c r="T2055" i="18"/>
  <c r="U2055" i="18"/>
  <c r="T2056" i="18"/>
  <c r="U2056" i="18"/>
  <c r="T2057" i="18"/>
  <c r="U2057" i="18"/>
  <c r="T2058" i="18"/>
  <c r="U2058" i="18"/>
  <c r="T2059" i="18"/>
  <c r="U2059" i="18"/>
  <c r="T2060" i="18"/>
  <c r="U2060" i="18"/>
  <c r="T2061" i="18"/>
  <c r="U2061" i="18"/>
  <c r="T2062" i="18"/>
  <c r="U2062" i="18"/>
  <c r="T2063" i="18"/>
  <c r="U2063" i="18"/>
  <c r="T2064" i="18"/>
  <c r="U2064" i="18"/>
  <c r="T2065" i="18"/>
  <c r="U2065" i="18"/>
  <c r="T2066" i="18"/>
  <c r="U2066" i="18"/>
  <c r="T2067" i="18"/>
  <c r="U2067" i="18"/>
  <c r="T2068" i="18"/>
  <c r="U2068" i="18"/>
  <c r="T2069" i="18"/>
  <c r="U2069" i="18"/>
  <c r="T2070" i="18"/>
  <c r="U2070" i="18"/>
  <c r="T2071" i="18"/>
  <c r="U2071" i="18"/>
  <c r="T2072" i="18"/>
  <c r="U2072" i="18"/>
  <c r="T2073" i="18"/>
  <c r="U2073" i="18"/>
  <c r="T2074" i="18"/>
  <c r="U2074" i="18"/>
  <c r="T2075" i="18"/>
  <c r="U2075" i="18"/>
  <c r="T2076" i="18"/>
  <c r="U2076" i="18"/>
  <c r="T2077" i="18"/>
  <c r="U2077" i="18"/>
  <c r="T2078" i="18"/>
  <c r="U2078" i="18"/>
  <c r="T2079" i="18"/>
  <c r="U2079" i="18"/>
  <c r="T2080" i="18"/>
  <c r="U2080" i="18"/>
  <c r="T2081" i="18"/>
  <c r="U2081" i="18"/>
  <c r="T2082" i="18"/>
  <c r="U2082" i="18"/>
  <c r="T2083" i="18"/>
  <c r="U2083" i="18"/>
  <c r="T2084" i="18"/>
  <c r="U2084" i="18"/>
  <c r="T2085" i="18"/>
  <c r="U2085" i="18"/>
  <c r="T2086" i="18"/>
  <c r="U2086" i="18"/>
  <c r="T2087" i="18"/>
  <c r="U2087" i="18"/>
  <c r="T2088" i="18"/>
  <c r="U2088" i="18"/>
  <c r="T2089" i="18"/>
  <c r="U2089" i="18"/>
  <c r="T2090" i="18"/>
  <c r="U2090" i="18"/>
  <c r="T2091" i="18"/>
  <c r="U2091" i="18"/>
  <c r="T2092" i="18"/>
  <c r="U2092" i="18"/>
  <c r="T2093" i="18"/>
  <c r="U2093" i="18"/>
  <c r="T2094" i="18"/>
  <c r="U2094" i="18"/>
  <c r="T2095" i="18"/>
  <c r="U2095" i="18"/>
  <c r="T2096" i="18"/>
  <c r="U2096" i="18"/>
  <c r="T2097" i="18"/>
  <c r="U2097" i="18"/>
  <c r="T2098" i="18"/>
  <c r="U2098" i="18"/>
  <c r="T2099" i="18"/>
  <c r="U2099" i="18"/>
  <c r="T2100" i="18"/>
  <c r="U2100" i="18"/>
  <c r="T2101" i="18"/>
  <c r="U2101" i="18"/>
  <c r="T2102" i="18"/>
  <c r="U2102" i="18"/>
  <c r="T2103" i="18"/>
  <c r="U2103" i="18"/>
  <c r="T2104" i="18"/>
  <c r="U2104" i="18"/>
  <c r="T2105" i="18"/>
  <c r="U2105" i="18"/>
  <c r="T2106" i="18"/>
  <c r="U2106" i="18"/>
  <c r="T2107" i="18"/>
  <c r="U2107" i="18"/>
  <c r="T2108" i="18"/>
  <c r="U2108" i="18"/>
  <c r="T2109" i="18"/>
  <c r="U2109" i="18"/>
  <c r="T2110" i="18"/>
  <c r="U2110" i="18"/>
  <c r="T2111" i="18"/>
  <c r="U2111" i="18"/>
  <c r="T2112" i="18"/>
  <c r="U2112" i="18"/>
  <c r="T2113" i="18"/>
  <c r="U2113" i="18"/>
  <c r="T2114" i="18"/>
  <c r="U2114" i="18"/>
  <c r="T2115" i="18"/>
  <c r="U2115" i="18"/>
  <c r="T2116" i="18"/>
  <c r="U2116" i="18"/>
  <c r="T2117" i="18"/>
  <c r="U2117" i="18"/>
  <c r="T2118" i="18"/>
  <c r="U2118" i="18"/>
  <c r="T2119" i="18"/>
  <c r="U2119" i="18"/>
  <c r="T2120" i="18"/>
  <c r="U2120" i="18"/>
  <c r="T2121" i="18"/>
  <c r="U2121" i="18"/>
  <c r="T2122" i="18"/>
  <c r="U2122" i="18"/>
  <c r="T2123" i="18"/>
  <c r="U2123" i="18"/>
  <c r="T2124" i="18"/>
  <c r="U2124" i="18"/>
  <c r="T2125" i="18"/>
  <c r="U2125" i="18"/>
  <c r="T2126" i="18"/>
  <c r="U2126" i="18"/>
  <c r="T2127" i="18"/>
  <c r="U2127" i="18"/>
  <c r="T2128" i="18"/>
  <c r="U2128" i="18"/>
  <c r="T2129" i="18"/>
  <c r="U2129" i="18"/>
  <c r="T2130" i="18"/>
  <c r="U2130" i="18"/>
  <c r="T2131" i="18"/>
  <c r="U2131" i="18"/>
  <c r="T2132" i="18"/>
  <c r="U2132" i="18"/>
  <c r="T2133" i="18"/>
  <c r="U2133" i="18"/>
  <c r="T2134" i="18"/>
  <c r="U2134" i="18"/>
  <c r="T2135" i="18"/>
  <c r="U2135" i="18"/>
  <c r="T2136" i="18"/>
  <c r="U2136" i="18"/>
  <c r="T2137" i="18"/>
  <c r="U2137" i="18"/>
  <c r="T2138" i="18"/>
  <c r="U2138" i="18"/>
  <c r="T2139" i="18"/>
  <c r="U2139" i="18"/>
  <c r="T2140" i="18"/>
  <c r="U2140" i="18"/>
  <c r="T2141" i="18"/>
  <c r="U2141" i="18"/>
  <c r="T2142" i="18"/>
  <c r="U2142" i="18"/>
  <c r="T2143" i="18"/>
  <c r="U2143" i="18"/>
  <c r="T2144" i="18"/>
  <c r="U2144" i="18"/>
  <c r="T2145" i="18"/>
  <c r="U2145" i="18"/>
  <c r="T2146" i="18"/>
  <c r="U2146" i="18"/>
  <c r="T2147" i="18"/>
  <c r="U2147" i="18"/>
  <c r="T2148" i="18"/>
  <c r="U2148" i="18"/>
  <c r="T2149" i="18"/>
  <c r="U2149" i="18"/>
  <c r="T2150" i="18"/>
  <c r="U2150" i="18"/>
  <c r="T2151" i="18"/>
  <c r="U2151" i="18"/>
  <c r="T2152" i="18"/>
  <c r="U2152" i="18"/>
  <c r="T2153" i="18"/>
  <c r="U2153" i="18"/>
  <c r="T2154" i="18"/>
  <c r="U2154" i="18"/>
  <c r="T2155" i="18"/>
  <c r="U2155" i="18"/>
  <c r="T2156" i="18"/>
  <c r="U2156" i="18"/>
  <c r="T2157" i="18"/>
  <c r="U2157" i="18"/>
  <c r="T2158" i="18"/>
  <c r="U2158" i="18"/>
  <c r="T2159" i="18"/>
  <c r="U2159" i="18"/>
  <c r="T2160" i="18"/>
  <c r="U2160" i="18"/>
  <c r="T2161" i="18"/>
  <c r="U2161" i="18"/>
  <c r="T2162" i="18"/>
  <c r="U2162" i="18"/>
  <c r="T2163" i="18"/>
  <c r="U2163" i="18"/>
  <c r="T2164" i="18"/>
  <c r="U2164" i="18"/>
  <c r="T2165" i="18"/>
  <c r="U2165" i="18"/>
  <c r="T2166" i="18"/>
  <c r="U2166" i="18"/>
  <c r="T2167" i="18"/>
  <c r="U2167" i="18"/>
  <c r="T2168" i="18"/>
  <c r="U2168" i="18"/>
  <c r="T2169" i="18"/>
  <c r="U2169" i="18"/>
  <c r="T2170" i="18"/>
  <c r="U2170" i="18"/>
  <c r="T2171" i="18"/>
  <c r="U2171" i="18"/>
  <c r="T2172" i="18"/>
  <c r="U2172" i="18"/>
  <c r="T2173" i="18"/>
  <c r="U2173" i="18"/>
  <c r="T2174" i="18"/>
  <c r="U2174" i="18"/>
  <c r="T2175" i="18"/>
  <c r="U2175" i="18"/>
  <c r="T2176" i="18"/>
  <c r="U2176" i="18"/>
  <c r="T2177" i="18"/>
  <c r="U2177" i="18"/>
  <c r="T2178" i="18"/>
  <c r="U2178" i="18"/>
  <c r="T2179" i="18"/>
  <c r="U2179" i="18"/>
  <c r="T2180" i="18"/>
  <c r="U2180" i="18"/>
  <c r="T2181" i="18"/>
  <c r="U2181" i="18"/>
  <c r="T2182" i="18"/>
  <c r="U2182" i="18"/>
  <c r="T2183" i="18"/>
  <c r="U2183" i="18"/>
  <c r="T2184" i="18"/>
  <c r="U2184" i="18"/>
  <c r="T2185" i="18"/>
  <c r="U2185" i="18"/>
  <c r="T2186" i="18"/>
  <c r="U2186" i="18"/>
  <c r="T2187" i="18"/>
  <c r="U2187" i="18"/>
  <c r="T2188" i="18"/>
  <c r="U2188" i="18"/>
  <c r="T2189" i="18"/>
  <c r="U2189" i="18"/>
  <c r="T2190" i="18"/>
  <c r="U2190" i="18"/>
  <c r="T2191" i="18"/>
  <c r="U2191" i="18"/>
  <c r="T2192" i="18"/>
  <c r="U2192" i="18"/>
  <c r="T2193" i="18"/>
  <c r="U2193" i="18"/>
  <c r="T2194" i="18"/>
  <c r="U2194" i="18"/>
  <c r="T2195" i="18"/>
  <c r="U2195" i="18"/>
  <c r="T2196" i="18"/>
  <c r="U2196" i="18"/>
  <c r="T2197" i="18"/>
  <c r="U2197" i="18"/>
  <c r="T2198" i="18"/>
  <c r="U2198" i="18"/>
  <c r="T2199" i="18"/>
  <c r="U2199" i="18"/>
  <c r="T2200" i="18"/>
  <c r="U2200" i="18"/>
  <c r="T2201" i="18"/>
  <c r="U2201" i="18"/>
  <c r="T2202" i="18"/>
  <c r="U2202" i="18"/>
  <c r="T2203" i="18"/>
  <c r="U2203" i="18"/>
  <c r="T2204" i="18"/>
  <c r="U2204" i="18"/>
  <c r="T2205" i="18"/>
  <c r="U2205" i="18"/>
  <c r="T2206" i="18"/>
  <c r="U2206" i="18"/>
  <c r="T2207" i="18"/>
  <c r="U2207" i="18"/>
  <c r="T2208" i="18"/>
  <c r="U2208" i="18"/>
  <c r="T2209" i="18"/>
  <c r="U2209" i="18"/>
  <c r="T2210" i="18"/>
  <c r="U2210" i="18"/>
  <c r="T2211" i="18"/>
  <c r="U2211" i="18"/>
  <c r="T2212" i="18"/>
  <c r="U2212" i="18"/>
  <c r="T2213" i="18"/>
  <c r="U2213" i="18"/>
  <c r="T2214" i="18"/>
  <c r="U2214" i="18"/>
  <c r="T2215" i="18"/>
  <c r="U2215" i="18"/>
  <c r="T2216" i="18"/>
  <c r="U2216" i="18"/>
  <c r="T2217" i="18"/>
  <c r="U2217" i="18"/>
  <c r="T2218" i="18"/>
  <c r="U2218" i="18"/>
  <c r="T2219" i="18"/>
  <c r="U2219" i="18"/>
  <c r="T2220" i="18"/>
  <c r="U2220" i="18"/>
  <c r="T2221" i="18"/>
  <c r="U2221" i="18"/>
  <c r="T2222" i="18"/>
  <c r="U2222" i="18"/>
  <c r="T2223" i="18"/>
  <c r="U2223" i="18"/>
  <c r="T2224" i="18"/>
  <c r="U2224" i="18"/>
  <c r="T2225" i="18"/>
  <c r="U2225" i="18"/>
  <c r="T2226" i="18"/>
  <c r="U2226" i="18"/>
  <c r="T2227" i="18"/>
  <c r="U2227" i="18"/>
  <c r="T2228" i="18"/>
  <c r="U2228" i="18"/>
  <c r="T2229" i="18"/>
  <c r="U2229" i="18"/>
  <c r="T2230" i="18"/>
  <c r="U2230" i="18"/>
  <c r="T2231" i="18"/>
  <c r="U2231" i="18"/>
  <c r="T2232" i="18"/>
  <c r="U2232" i="18"/>
  <c r="T2233" i="18"/>
  <c r="U2233" i="18"/>
  <c r="T2234" i="18"/>
  <c r="U2234" i="18"/>
  <c r="T2235" i="18"/>
  <c r="U2235" i="18"/>
  <c r="T2236" i="18"/>
  <c r="U2236" i="18"/>
  <c r="T2237" i="18"/>
  <c r="U2237" i="18"/>
  <c r="T2238" i="18"/>
  <c r="U2238" i="18"/>
  <c r="T2239" i="18"/>
  <c r="U2239" i="18"/>
  <c r="T2240" i="18"/>
  <c r="U2240" i="18"/>
  <c r="T2241" i="18"/>
  <c r="U2241" i="18"/>
  <c r="T2242" i="18"/>
  <c r="U2242" i="18"/>
  <c r="T2243" i="18"/>
  <c r="U2243" i="18"/>
  <c r="T2244" i="18"/>
  <c r="U2244" i="18"/>
  <c r="T2245" i="18"/>
  <c r="U2245" i="18"/>
  <c r="T2246" i="18"/>
  <c r="U2246" i="18"/>
  <c r="T2247" i="18"/>
  <c r="U2247" i="18"/>
  <c r="T2248" i="18"/>
  <c r="U2248" i="18"/>
  <c r="T2249" i="18"/>
  <c r="U2249" i="18"/>
  <c r="T2250" i="18"/>
  <c r="U2250" i="18"/>
  <c r="T2251" i="18"/>
  <c r="U2251" i="18"/>
  <c r="T2252" i="18"/>
  <c r="U2252" i="18"/>
  <c r="T2253" i="18"/>
  <c r="U2253" i="18"/>
  <c r="T2254" i="18"/>
  <c r="U2254" i="18"/>
  <c r="T2255" i="18"/>
  <c r="U2255" i="18"/>
  <c r="T2256" i="18"/>
  <c r="U2256" i="18"/>
  <c r="T2257" i="18"/>
  <c r="U2257" i="18"/>
  <c r="T2258" i="18"/>
  <c r="U2258" i="18"/>
  <c r="T2259" i="18"/>
  <c r="U2259" i="18"/>
  <c r="T2260" i="18"/>
  <c r="U2260" i="18"/>
  <c r="T2261" i="18"/>
  <c r="U2261" i="18"/>
  <c r="T2262" i="18"/>
  <c r="U2262" i="18"/>
  <c r="T2263" i="18"/>
  <c r="U2263" i="18"/>
  <c r="T2264" i="18"/>
  <c r="U2264" i="18"/>
  <c r="T2265" i="18"/>
  <c r="U2265" i="18"/>
  <c r="T2266" i="18"/>
  <c r="U2266" i="18"/>
  <c r="T2267" i="18"/>
  <c r="U2267" i="18"/>
  <c r="T2268" i="18"/>
  <c r="U2268" i="18"/>
  <c r="T2269" i="18"/>
  <c r="U2269" i="18"/>
  <c r="T2270" i="18"/>
  <c r="U2270" i="18"/>
  <c r="T2271" i="18"/>
  <c r="U2271" i="18"/>
  <c r="T2272" i="18"/>
  <c r="U2272" i="18"/>
  <c r="T2273" i="18"/>
  <c r="U2273" i="18"/>
  <c r="T2274" i="18"/>
  <c r="U2274" i="18"/>
  <c r="T2275" i="18"/>
  <c r="U2275" i="18"/>
  <c r="T2276" i="18"/>
  <c r="U2276" i="18"/>
  <c r="T2277" i="18"/>
  <c r="U2277" i="18"/>
  <c r="T2278" i="18"/>
  <c r="U2278" i="18"/>
  <c r="T2279" i="18"/>
  <c r="U2279" i="18"/>
  <c r="T2280" i="18"/>
  <c r="U2280" i="18"/>
  <c r="T2281" i="18"/>
  <c r="U2281" i="18"/>
  <c r="T2282" i="18"/>
  <c r="U2282" i="18"/>
  <c r="T2283" i="18"/>
  <c r="U2283" i="18"/>
  <c r="T2284" i="18"/>
  <c r="U2284" i="18"/>
  <c r="T2285" i="18"/>
  <c r="U2285" i="18"/>
  <c r="T2286" i="18"/>
  <c r="U2286" i="18"/>
  <c r="T2287" i="18"/>
  <c r="U2287" i="18"/>
  <c r="T2288" i="18"/>
  <c r="U2288" i="18"/>
  <c r="T2289" i="18"/>
  <c r="U2289" i="18"/>
  <c r="T2290" i="18"/>
  <c r="U2290" i="18"/>
  <c r="T2291" i="18"/>
  <c r="U2291" i="18"/>
  <c r="T2292" i="18"/>
  <c r="U2292" i="18"/>
  <c r="T2293" i="18"/>
  <c r="U2293" i="18"/>
  <c r="T2294" i="18"/>
  <c r="U2294" i="18"/>
  <c r="T2295" i="18"/>
  <c r="U2295" i="18"/>
  <c r="T2296" i="18"/>
  <c r="U2296" i="18"/>
  <c r="T2297" i="18"/>
  <c r="U2297" i="18"/>
  <c r="T2298" i="18"/>
  <c r="U2298" i="18"/>
  <c r="T2299" i="18"/>
  <c r="U2299" i="18"/>
  <c r="T2300" i="18"/>
  <c r="U2300" i="18"/>
  <c r="T2301" i="18"/>
  <c r="U2301" i="18"/>
  <c r="T2302" i="18"/>
  <c r="U2302" i="18"/>
  <c r="T2303" i="18"/>
  <c r="U2303" i="18"/>
  <c r="T2304" i="18"/>
  <c r="U2304" i="18"/>
  <c r="T2305" i="18"/>
  <c r="U2305" i="18"/>
  <c r="T2306" i="18"/>
  <c r="U2306" i="18"/>
  <c r="T2307" i="18"/>
  <c r="U2307" i="18"/>
  <c r="T2308" i="18"/>
  <c r="U2308" i="18"/>
  <c r="T2309" i="18"/>
  <c r="U2309" i="18"/>
  <c r="T2310" i="18"/>
  <c r="U2310" i="18"/>
  <c r="T2311" i="18"/>
  <c r="U2311" i="18"/>
  <c r="T2312" i="18"/>
  <c r="U2312" i="18"/>
  <c r="T2313" i="18"/>
  <c r="U2313" i="18"/>
  <c r="T2314" i="18"/>
  <c r="U2314" i="18"/>
  <c r="T2315" i="18"/>
  <c r="U2315" i="18"/>
  <c r="T2316" i="18"/>
  <c r="U2316" i="18"/>
  <c r="T2317" i="18"/>
  <c r="U2317" i="18"/>
  <c r="T2318" i="18"/>
  <c r="U2318" i="18"/>
  <c r="T2319" i="18"/>
  <c r="U2319" i="18"/>
  <c r="T2320" i="18"/>
  <c r="U2320" i="18"/>
  <c r="T2321" i="18"/>
  <c r="U2321" i="18"/>
  <c r="T2322" i="18"/>
  <c r="U2322" i="18"/>
  <c r="T2323" i="18"/>
  <c r="U2323" i="18"/>
  <c r="T2324" i="18"/>
  <c r="U2324" i="18"/>
  <c r="T2325" i="18"/>
  <c r="U2325" i="18"/>
  <c r="T2326" i="18"/>
  <c r="U2326" i="18"/>
  <c r="T2327" i="18"/>
  <c r="U2327" i="18"/>
  <c r="T2328" i="18"/>
  <c r="U2328" i="18"/>
  <c r="T2329" i="18"/>
  <c r="U2329" i="18"/>
  <c r="T2330" i="18"/>
  <c r="U2330" i="18"/>
  <c r="T2331" i="18"/>
  <c r="U2331" i="18"/>
  <c r="T2332" i="18"/>
  <c r="U2332" i="18"/>
  <c r="T2333" i="18"/>
  <c r="U2333" i="18"/>
  <c r="T2334" i="18"/>
  <c r="U2334" i="18"/>
  <c r="T2335" i="18"/>
  <c r="U2335" i="18"/>
  <c r="T2336" i="18"/>
  <c r="U2336" i="18"/>
  <c r="T2337" i="18"/>
  <c r="U2337" i="18"/>
  <c r="T2338" i="18"/>
  <c r="U2338" i="18"/>
  <c r="T2339" i="18"/>
  <c r="U2339" i="18"/>
  <c r="T2340" i="18"/>
  <c r="U2340" i="18"/>
  <c r="T2341" i="18"/>
  <c r="U2341" i="18"/>
  <c r="T2342" i="18"/>
  <c r="U2342" i="18"/>
  <c r="T2343" i="18"/>
  <c r="U2343" i="18"/>
  <c r="T2344" i="18"/>
  <c r="U2344" i="18"/>
  <c r="T2345" i="18"/>
  <c r="U2345" i="18"/>
  <c r="T2346" i="18"/>
  <c r="U2346" i="18"/>
  <c r="T2347" i="18"/>
  <c r="U2347" i="18"/>
  <c r="T2348" i="18"/>
  <c r="U2348" i="18"/>
  <c r="T2349" i="18"/>
  <c r="U2349" i="18"/>
  <c r="T2350" i="18"/>
  <c r="U2350" i="18"/>
  <c r="T2351" i="18"/>
  <c r="U2351" i="18"/>
  <c r="T2352" i="18"/>
  <c r="U2352" i="18"/>
  <c r="T2353" i="18"/>
  <c r="U2353" i="18"/>
  <c r="T2354" i="18"/>
  <c r="U2354" i="18"/>
  <c r="T2355" i="18"/>
  <c r="U2355" i="18"/>
  <c r="T2356" i="18"/>
  <c r="U2356" i="18"/>
  <c r="T2357" i="18"/>
  <c r="U2357" i="18"/>
  <c r="T2358" i="18"/>
  <c r="U2358" i="18"/>
  <c r="T2359" i="18"/>
  <c r="U2359" i="18"/>
  <c r="T2360" i="18"/>
  <c r="U2360" i="18"/>
  <c r="T2361" i="18"/>
  <c r="U2361" i="18"/>
  <c r="T2362" i="18"/>
  <c r="U2362" i="18"/>
  <c r="T2363" i="18"/>
  <c r="U2363" i="18"/>
  <c r="T2364" i="18"/>
  <c r="U2364" i="18"/>
  <c r="T2365" i="18"/>
  <c r="U2365" i="18"/>
  <c r="T2366" i="18"/>
  <c r="U2366" i="18"/>
  <c r="T2367" i="18"/>
  <c r="U2367" i="18"/>
  <c r="T2368" i="18"/>
  <c r="U2368" i="18"/>
  <c r="T2369" i="18"/>
  <c r="U2369" i="18"/>
  <c r="T2370" i="18"/>
  <c r="U2370" i="18"/>
  <c r="T2371" i="18"/>
  <c r="U2371" i="18"/>
  <c r="T2372" i="18"/>
  <c r="U2372" i="18"/>
  <c r="T2373" i="18"/>
  <c r="U2373" i="18"/>
  <c r="T2374" i="18"/>
  <c r="U2374" i="18"/>
  <c r="T2375" i="18"/>
  <c r="U2375" i="18"/>
  <c r="T2376" i="18"/>
  <c r="U2376" i="18"/>
  <c r="T2377" i="18"/>
  <c r="U2377" i="18"/>
  <c r="T2378" i="18"/>
  <c r="U2378" i="18"/>
  <c r="T2379" i="18"/>
  <c r="U2379" i="18"/>
  <c r="T2380" i="18"/>
  <c r="U2380" i="18"/>
  <c r="T2381" i="18"/>
  <c r="U2381" i="18"/>
  <c r="T2382" i="18"/>
  <c r="U2382" i="18"/>
  <c r="T2383" i="18"/>
  <c r="U2383" i="18"/>
  <c r="T2384" i="18"/>
  <c r="U2384" i="18"/>
  <c r="T2385" i="18"/>
  <c r="U2385" i="18"/>
  <c r="T2386" i="18"/>
  <c r="U2386" i="18"/>
  <c r="T2387" i="18"/>
  <c r="U2387" i="18"/>
  <c r="T2388" i="18"/>
  <c r="U2388" i="18"/>
  <c r="T2389" i="18"/>
  <c r="U2389" i="18"/>
  <c r="T2390" i="18"/>
  <c r="U2390" i="18"/>
  <c r="T2391" i="18"/>
  <c r="U2391" i="18"/>
  <c r="T2392" i="18"/>
  <c r="U2392" i="18"/>
  <c r="T2393" i="18"/>
  <c r="U2393" i="18"/>
  <c r="T2394" i="18"/>
  <c r="U2394" i="18"/>
  <c r="T2395" i="18"/>
  <c r="U2395" i="18"/>
  <c r="T2396" i="18"/>
  <c r="U2396" i="18"/>
  <c r="T2397" i="18"/>
  <c r="U2397" i="18"/>
  <c r="T2398" i="18"/>
  <c r="U2398" i="18"/>
  <c r="T2399" i="18"/>
  <c r="U2399" i="18"/>
  <c r="T2400" i="18"/>
  <c r="U2400" i="18"/>
  <c r="T2401" i="18"/>
  <c r="U2401" i="18"/>
  <c r="T2402" i="18"/>
  <c r="U2402" i="18"/>
  <c r="T2403" i="18"/>
  <c r="U2403" i="18"/>
  <c r="T2404" i="18"/>
  <c r="U2404" i="18"/>
  <c r="T2405" i="18"/>
  <c r="U2405" i="18"/>
  <c r="T2406" i="18"/>
  <c r="U2406" i="18"/>
  <c r="T2407" i="18"/>
  <c r="U2407" i="18"/>
  <c r="T2408" i="18"/>
  <c r="U2408" i="18"/>
  <c r="T2409" i="18"/>
  <c r="U2409" i="18"/>
  <c r="T2410" i="18"/>
  <c r="U2410" i="18"/>
  <c r="T2411" i="18"/>
  <c r="U2411" i="18"/>
  <c r="T2412" i="18"/>
  <c r="U2412" i="18"/>
  <c r="T2413" i="18"/>
  <c r="U2413" i="18"/>
  <c r="T2414" i="18"/>
  <c r="U2414" i="18"/>
  <c r="T2415" i="18"/>
  <c r="U2415" i="18"/>
  <c r="T2416" i="18"/>
  <c r="U2416" i="18"/>
  <c r="T2417" i="18"/>
  <c r="U2417" i="18"/>
  <c r="T2418" i="18"/>
  <c r="U2418" i="18"/>
  <c r="T2419" i="18"/>
  <c r="U2419" i="18"/>
  <c r="T2420" i="18"/>
  <c r="U2420" i="18"/>
  <c r="T2421" i="18"/>
  <c r="U2421" i="18"/>
  <c r="T2422" i="18"/>
  <c r="U2422" i="18"/>
  <c r="T2423" i="18"/>
  <c r="U2423" i="18"/>
  <c r="T2424" i="18"/>
  <c r="U2424" i="18"/>
  <c r="T2425" i="18"/>
  <c r="U2425" i="18"/>
  <c r="T2426" i="18"/>
  <c r="U2426" i="18"/>
  <c r="T2427" i="18"/>
  <c r="U2427" i="18"/>
  <c r="T2428" i="18"/>
  <c r="U2428" i="18"/>
  <c r="T2429" i="18"/>
  <c r="U2429" i="18"/>
  <c r="T2430" i="18"/>
  <c r="U2430" i="18"/>
  <c r="T2431" i="18"/>
  <c r="U2431" i="18"/>
  <c r="T2432" i="18"/>
  <c r="U2432" i="18"/>
  <c r="T2433" i="18"/>
  <c r="U2433" i="18"/>
  <c r="T2434" i="18"/>
  <c r="U2434" i="18"/>
  <c r="T2435" i="18"/>
  <c r="U2435" i="18"/>
  <c r="T2436" i="18"/>
  <c r="U2436" i="18"/>
  <c r="T2437" i="18"/>
  <c r="U2437" i="18"/>
  <c r="T2438" i="18"/>
  <c r="U2438" i="18"/>
  <c r="T2439" i="18"/>
  <c r="U2439" i="18"/>
  <c r="T2440" i="18"/>
  <c r="U2440" i="18"/>
  <c r="T2441" i="18"/>
  <c r="U2441" i="18"/>
  <c r="T2442" i="18"/>
  <c r="U2442" i="18"/>
  <c r="T2443" i="18"/>
  <c r="U2443" i="18"/>
  <c r="T2444" i="18"/>
  <c r="U2444" i="18"/>
  <c r="T2445" i="18"/>
  <c r="U2445" i="18"/>
  <c r="T2446" i="18"/>
  <c r="U2446" i="18"/>
  <c r="T2447" i="18"/>
  <c r="U2447" i="18"/>
  <c r="T2448" i="18"/>
  <c r="U2448" i="18"/>
  <c r="T2449" i="18"/>
  <c r="U2449" i="18"/>
  <c r="T2450" i="18"/>
  <c r="U2450" i="18"/>
  <c r="T2451" i="18"/>
  <c r="U2451" i="18"/>
  <c r="T2452" i="18"/>
  <c r="U2452" i="18"/>
  <c r="T2453" i="18"/>
  <c r="U2453" i="18"/>
  <c r="T2454" i="18"/>
  <c r="U2454" i="18"/>
  <c r="T2455" i="18"/>
  <c r="U2455" i="18"/>
  <c r="T2456" i="18"/>
  <c r="U2456" i="18"/>
  <c r="T2457" i="18"/>
  <c r="U2457" i="18"/>
  <c r="T2458" i="18"/>
  <c r="U2458" i="18"/>
  <c r="U2463" i="18"/>
  <c r="W11" i="2"/>
  <c r="X11" i="2"/>
  <c r="J12" i="2"/>
  <c r="V12" i="2"/>
  <c r="W12" i="2"/>
  <c r="X12" i="2"/>
  <c r="J13" i="2"/>
  <c r="V13" i="2"/>
  <c r="W13" i="2"/>
  <c r="X13" i="2"/>
  <c r="J14" i="2"/>
  <c r="V14" i="2"/>
  <c r="W14" i="2"/>
  <c r="X14" i="2"/>
  <c r="G15" i="2"/>
  <c r="U15" i="2"/>
  <c r="J15" i="2"/>
  <c r="V15" i="2"/>
  <c r="W15" i="2"/>
  <c r="X15" i="2"/>
  <c r="G16" i="2"/>
  <c r="U16" i="2"/>
  <c r="J16" i="2"/>
  <c r="V16" i="2"/>
  <c r="W16" i="2"/>
  <c r="X16" i="2"/>
  <c r="G17" i="2"/>
  <c r="U17" i="2"/>
  <c r="V17" i="2"/>
  <c r="W17" i="2"/>
  <c r="X17" i="2"/>
  <c r="G18" i="2"/>
  <c r="U18" i="2"/>
  <c r="V18" i="2"/>
  <c r="W18" i="2"/>
  <c r="X18" i="2"/>
  <c r="G19" i="2"/>
  <c r="U19" i="2"/>
  <c r="J19" i="2"/>
  <c r="V19" i="2"/>
  <c r="W19" i="2"/>
  <c r="X19" i="2"/>
  <c r="G20" i="2"/>
  <c r="U20" i="2"/>
  <c r="J20" i="2"/>
  <c r="V20" i="2"/>
  <c r="W20" i="2"/>
  <c r="X20" i="2"/>
  <c r="G21" i="2"/>
  <c r="U21" i="2"/>
  <c r="J21" i="2"/>
  <c r="V21" i="2"/>
  <c r="W21" i="2"/>
  <c r="X21" i="2"/>
  <c r="G22" i="2"/>
  <c r="U22" i="2"/>
  <c r="J22" i="2"/>
  <c r="V22" i="2"/>
  <c r="W22" i="2"/>
  <c r="X22" i="2"/>
  <c r="G23" i="2"/>
  <c r="U23" i="2"/>
  <c r="J23" i="2"/>
  <c r="V23" i="2"/>
  <c r="W23" i="2"/>
  <c r="X23" i="2"/>
  <c r="G24" i="2"/>
  <c r="U24" i="2"/>
  <c r="J24" i="2"/>
  <c r="V24" i="2"/>
  <c r="W24" i="2"/>
  <c r="X24" i="2"/>
  <c r="U25" i="2"/>
  <c r="J25" i="2"/>
  <c r="V25" i="2"/>
  <c r="W25" i="2"/>
  <c r="X25" i="2"/>
  <c r="G26" i="2"/>
  <c r="U26" i="2"/>
  <c r="J26" i="2"/>
  <c r="V26" i="2"/>
  <c r="W26" i="2"/>
  <c r="X26" i="2"/>
  <c r="U27" i="2"/>
  <c r="J27" i="2"/>
  <c r="V27" i="2"/>
  <c r="W27" i="2"/>
  <c r="X27" i="2"/>
  <c r="G28" i="2"/>
  <c r="U28" i="2"/>
  <c r="V28" i="2"/>
  <c r="W28" i="2"/>
  <c r="X28" i="2"/>
  <c r="G29" i="2"/>
  <c r="U29" i="2"/>
  <c r="J29" i="2"/>
  <c r="V29" i="2"/>
  <c r="W29" i="2"/>
  <c r="X29" i="2"/>
  <c r="G30" i="2"/>
  <c r="U30" i="2"/>
  <c r="J30" i="2"/>
  <c r="V30" i="2"/>
  <c r="W30" i="2"/>
  <c r="X30" i="2"/>
  <c r="G31" i="2"/>
  <c r="U31" i="2"/>
  <c r="J31" i="2"/>
  <c r="V31" i="2"/>
  <c r="W31" i="2"/>
  <c r="X31" i="2"/>
  <c r="G32" i="2"/>
  <c r="U32" i="2"/>
  <c r="J32" i="2"/>
  <c r="V32" i="2"/>
  <c r="W32" i="2"/>
  <c r="X32" i="2"/>
  <c r="G33" i="2"/>
  <c r="U33" i="2"/>
  <c r="J33" i="2"/>
  <c r="V33" i="2"/>
  <c r="W33" i="2"/>
  <c r="X33" i="2"/>
  <c r="G34" i="2"/>
  <c r="U34" i="2"/>
  <c r="J34" i="2"/>
  <c r="V34" i="2"/>
  <c r="W34" i="2"/>
  <c r="X34" i="2"/>
  <c r="G35" i="2"/>
  <c r="U35" i="2"/>
  <c r="J35" i="2"/>
  <c r="V35" i="2"/>
  <c r="W35" i="2"/>
  <c r="X35" i="2"/>
  <c r="G36" i="2"/>
  <c r="U36" i="2"/>
  <c r="J36" i="2"/>
  <c r="V36" i="2"/>
  <c r="W36" i="2"/>
  <c r="X36" i="2"/>
  <c r="G37" i="2"/>
  <c r="U37" i="2"/>
  <c r="J37" i="2"/>
  <c r="V37" i="2"/>
  <c r="W37" i="2"/>
  <c r="X37" i="2"/>
  <c r="G38" i="2"/>
  <c r="U38" i="2"/>
  <c r="J38" i="2"/>
  <c r="V38" i="2"/>
  <c r="W38" i="2"/>
  <c r="X38" i="2"/>
  <c r="G39" i="2"/>
  <c r="U39" i="2"/>
  <c r="J39" i="2"/>
  <c r="V39" i="2"/>
  <c r="W39" i="2"/>
  <c r="X39" i="2"/>
  <c r="G40" i="2"/>
  <c r="U40" i="2"/>
  <c r="V40" i="2"/>
  <c r="W40" i="2"/>
  <c r="X40" i="2"/>
  <c r="G41" i="2"/>
  <c r="U41" i="2"/>
  <c r="J41" i="2"/>
  <c r="V41" i="2"/>
  <c r="W41" i="2"/>
  <c r="X41" i="2"/>
  <c r="G42" i="2"/>
  <c r="U42" i="2"/>
  <c r="V42" i="2"/>
  <c r="W42" i="2"/>
  <c r="X42" i="2"/>
  <c r="G43" i="2"/>
  <c r="U43" i="2"/>
  <c r="J43" i="2"/>
  <c r="V43" i="2"/>
  <c r="W43" i="2"/>
  <c r="X43" i="2"/>
  <c r="G44" i="2"/>
  <c r="U44" i="2"/>
  <c r="J44" i="2"/>
  <c r="V44" i="2"/>
  <c r="W44" i="2"/>
  <c r="X44" i="2"/>
  <c r="G45" i="2"/>
  <c r="U45" i="2"/>
  <c r="J45" i="2"/>
  <c r="V45" i="2"/>
  <c r="W45" i="2"/>
  <c r="X45" i="2"/>
  <c r="G46" i="2"/>
  <c r="U46" i="2"/>
  <c r="J46" i="2"/>
  <c r="V46" i="2"/>
  <c r="W46" i="2"/>
  <c r="X46" i="2"/>
  <c r="G47" i="2"/>
  <c r="U47" i="2"/>
  <c r="J47" i="2"/>
  <c r="V47" i="2"/>
  <c r="W47" i="2"/>
  <c r="X47" i="2"/>
  <c r="G48" i="2"/>
  <c r="U48" i="2"/>
  <c r="V48" i="2"/>
  <c r="W48" i="2"/>
  <c r="X48" i="2"/>
  <c r="G49" i="2"/>
  <c r="U49" i="2"/>
  <c r="J49" i="2"/>
  <c r="V49" i="2"/>
  <c r="W49" i="2"/>
  <c r="X49" i="2"/>
  <c r="G50" i="2"/>
  <c r="U50" i="2"/>
  <c r="J50" i="2"/>
  <c r="V50" i="2"/>
  <c r="W50" i="2"/>
  <c r="X50" i="2"/>
  <c r="G51" i="2"/>
  <c r="U51" i="2"/>
  <c r="J51" i="2"/>
  <c r="V51" i="2"/>
  <c r="W51" i="2"/>
  <c r="X51" i="2"/>
  <c r="G52" i="2"/>
  <c r="U52" i="2"/>
  <c r="J52" i="2"/>
  <c r="V52" i="2"/>
  <c r="W52" i="2"/>
  <c r="X52" i="2"/>
  <c r="G53" i="2"/>
  <c r="U53" i="2"/>
  <c r="V53" i="2"/>
  <c r="W53" i="2"/>
  <c r="X53" i="2"/>
  <c r="U54" i="2"/>
  <c r="J54" i="2"/>
  <c r="V54" i="2"/>
  <c r="W54" i="2"/>
  <c r="X54" i="2"/>
  <c r="G55" i="2"/>
  <c r="U55" i="2"/>
  <c r="J55" i="2"/>
  <c r="V55" i="2"/>
  <c r="W55" i="2"/>
  <c r="X55" i="2"/>
  <c r="G56" i="2"/>
  <c r="U56" i="2"/>
  <c r="J56" i="2"/>
  <c r="V56" i="2"/>
  <c r="W56" i="2"/>
  <c r="X56" i="2"/>
  <c r="G57" i="2"/>
  <c r="U57" i="2"/>
  <c r="J57" i="2"/>
  <c r="V57" i="2"/>
  <c r="W57" i="2"/>
  <c r="X57" i="2"/>
  <c r="G58" i="2"/>
  <c r="U58" i="2"/>
  <c r="J58" i="2"/>
  <c r="V58" i="2"/>
  <c r="W58" i="2"/>
  <c r="X58" i="2"/>
  <c r="G59" i="2"/>
  <c r="U59" i="2"/>
  <c r="J59" i="2"/>
  <c r="V59" i="2"/>
  <c r="W59" i="2"/>
  <c r="X59" i="2"/>
  <c r="G60" i="2"/>
  <c r="U60" i="2"/>
  <c r="J60" i="2"/>
  <c r="V60" i="2"/>
  <c r="W60" i="2"/>
  <c r="X60" i="2"/>
  <c r="U61" i="2"/>
  <c r="J61" i="2"/>
  <c r="V61" i="2"/>
  <c r="W61" i="2"/>
  <c r="X61" i="2"/>
  <c r="G62" i="2"/>
  <c r="U62" i="2"/>
  <c r="J62" i="2"/>
  <c r="V62" i="2"/>
  <c r="W62" i="2"/>
  <c r="X62" i="2"/>
  <c r="G63" i="2"/>
  <c r="U63" i="2"/>
  <c r="J63" i="2"/>
  <c r="V63" i="2"/>
  <c r="W63" i="2"/>
  <c r="X63" i="2"/>
  <c r="G64" i="2"/>
  <c r="U64" i="2"/>
  <c r="J64" i="2"/>
  <c r="V64" i="2"/>
  <c r="W64" i="2"/>
  <c r="X64" i="2"/>
  <c r="G65" i="2"/>
  <c r="U65" i="2"/>
  <c r="J65" i="2"/>
  <c r="V65" i="2"/>
  <c r="W65" i="2"/>
  <c r="X65" i="2"/>
  <c r="G66" i="2"/>
  <c r="U66" i="2"/>
  <c r="J66" i="2"/>
  <c r="V66" i="2"/>
  <c r="W66" i="2"/>
  <c r="X66" i="2"/>
  <c r="U67" i="2"/>
  <c r="J67" i="2"/>
  <c r="V67" i="2"/>
  <c r="W67" i="2"/>
  <c r="X67" i="2"/>
  <c r="G68" i="2"/>
  <c r="U68" i="2"/>
  <c r="J68" i="2"/>
  <c r="V68" i="2"/>
  <c r="W68" i="2"/>
  <c r="X68" i="2"/>
  <c r="U69" i="2"/>
  <c r="J69" i="2"/>
  <c r="V69" i="2"/>
  <c r="W69" i="2"/>
  <c r="X69" i="2"/>
  <c r="G70" i="2"/>
  <c r="U70" i="2"/>
  <c r="J70" i="2"/>
  <c r="V70" i="2"/>
  <c r="W70" i="2"/>
  <c r="X70" i="2"/>
  <c r="G71" i="2"/>
  <c r="U71" i="2"/>
  <c r="J71" i="2"/>
  <c r="V71" i="2"/>
  <c r="W71" i="2"/>
  <c r="X71" i="2"/>
  <c r="G72" i="2"/>
  <c r="U72" i="2"/>
  <c r="J72" i="2"/>
  <c r="V72" i="2"/>
  <c r="W72" i="2"/>
  <c r="X72" i="2"/>
  <c r="G73" i="2"/>
  <c r="U73" i="2"/>
  <c r="J73" i="2"/>
  <c r="V73" i="2"/>
  <c r="W73" i="2"/>
  <c r="X73" i="2"/>
  <c r="G74" i="2"/>
  <c r="U74" i="2"/>
  <c r="V74" i="2"/>
  <c r="W74" i="2"/>
  <c r="X74" i="2"/>
  <c r="G75" i="2"/>
  <c r="U75" i="2"/>
  <c r="J75" i="2"/>
  <c r="V75" i="2"/>
  <c r="W75" i="2"/>
  <c r="X75" i="2"/>
  <c r="G76" i="2"/>
  <c r="U76" i="2"/>
  <c r="J76" i="2"/>
  <c r="V76" i="2"/>
  <c r="W76" i="2"/>
  <c r="X76" i="2"/>
  <c r="G77" i="2"/>
  <c r="U77" i="2"/>
  <c r="J77" i="2"/>
  <c r="V77" i="2"/>
  <c r="W77" i="2"/>
  <c r="X77" i="2"/>
  <c r="U78" i="2"/>
  <c r="J78" i="2"/>
  <c r="V78" i="2"/>
  <c r="W78" i="2"/>
  <c r="X78" i="2"/>
  <c r="G79" i="2"/>
  <c r="U79" i="2"/>
  <c r="J79" i="2"/>
  <c r="V79" i="2"/>
  <c r="W79" i="2"/>
  <c r="X79" i="2"/>
  <c r="G80" i="2"/>
  <c r="U80" i="2"/>
  <c r="J80" i="2"/>
  <c r="V80" i="2"/>
  <c r="W80" i="2"/>
  <c r="X80" i="2"/>
  <c r="G81" i="2"/>
  <c r="U81" i="2"/>
  <c r="V81" i="2"/>
  <c r="W81" i="2"/>
  <c r="X81" i="2"/>
  <c r="G82" i="2"/>
  <c r="U82" i="2"/>
  <c r="J82" i="2"/>
  <c r="V82" i="2"/>
  <c r="W82" i="2"/>
  <c r="X82" i="2"/>
  <c r="G83" i="2"/>
  <c r="U83" i="2"/>
  <c r="J83" i="2"/>
  <c r="V83" i="2"/>
  <c r="W83" i="2"/>
  <c r="X83" i="2"/>
  <c r="G84" i="2"/>
  <c r="U84" i="2"/>
  <c r="J84" i="2"/>
  <c r="V84" i="2"/>
  <c r="W84" i="2"/>
  <c r="X84" i="2"/>
  <c r="G85" i="2"/>
  <c r="U85" i="2"/>
  <c r="J85" i="2"/>
  <c r="V85" i="2"/>
  <c r="W85" i="2"/>
  <c r="X85" i="2"/>
  <c r="G86" i="2"/>
  <c r="U86" i="2"/>
  <c r="J86" i="2"/>
  <c r="V86" i="2"/>
  <c r="W86" i="2"/>
  <c r="X86" i="2"/>
  <c r="G87" i="2"/>
  <c r="U87" i="2"/>
  <c r="J87" i="2"/>
  <c r="V87" i="2"/>
  <c r="W87" i="2"/>
  <c r="X87" i="2"/>
  <c r="G88" i="2"/>
  <c r="U88" i="2"/>
  <c r="J88" i="2"/>
  <c r="V88" i="2"/>
  <c r="W88" i="2"/>
  <c r="X88" i="2"/>
  <c r="G89" i="2"/>
  <c r="U89" i="2"/>
  <c r="J89" i="2"/>
  <c r="V89" i="2"/>
  <c r="W89" i="2"/>
  <c r="X89" i="2"/>
  <c r="G90" i="2"/>
  <c r="U90" i="2"/>
  <c r="J90" i="2"/>
  <c r="V90" i="2"/>
  <c r="W90" i="2"/>
  <c r="X90" i="2"/>
  <c r="G91" i="2"/>
  <c r="U91" i="2"/>
  <c r="J91" i="2"/>
  <c r="V91" i="2"/>
  <c r="W91" i="2"/>
  <c r="X91" i="2"/>
  <c r="U92" i="2"/>
  <c r="J92" i="2"/>
  <c r="V92" i="2"/>
  <c r="W92" i="2"/>
  <c r="X92" i="2"/>
  <c r="G93" i="2"/>
  <c r="U93" i="2"/>
  <c r="J93" i="2"/>
  <c r="V93" i="2"/>
  <c r="W93" i="2"/>
  <c r="X93" i="2"/>
  <c r="G94" i="2"/>
  <c r="U94" i="2"/>
  <c r="J94" i="2"/>
  <c r="V94" i="2"/>
  <c r="W94" i="2"/>
  <c r="X94" i="2"/>
  <c r="G95" i="2"/>
  <c r="U95" i="2"/>
  <c r="V95" i="2"/>
  <c r="W95" i="2"/>
  <c r="X95" i="2"/>
  <c r="G96" i="2"/>
  <c r="U96" i="2"/>
  <c r="J96" i="2"/>
  <c r="V96" i="2"/>
  <c r="W96" i="2"/>
  <c r="X96" i="2"/>
  <c r="G97" i="2"/>
  <c r="U97" i="2"/>
  <c r="J97" i="2"/>
  <c r="V97" i="2"/>
  <c r="W97" i="2"/>
  <c r="X97" i="2"/>
  <c r="G98" i="2"/>
  <c r="U98" i="2"/>
  <c r="J98" i="2"/>
  <c r="V98" i="2"/>
  <c r="W98" i="2"/>
  <c r="X98" i="2"/>
  <c r="G99" i="2"/>
  <c r="U99" i="2"/>
  <c r="J99" i="2"/>
  <c r="V99" i="2"/>
  <c r="W99" i="2"/>
  <c r="X99" i="2"/>
  <c r="G100" i="2"/>
  <c r="U100" i="2"/>
  <c r="J100" i="2"/>
  <c r="V100" i="2"/>
  <c r="W100" i="2"/>
  <c r="X100" i="2"/>
  <c r="G101" i="2"/>
  <c r="U101" i="2"/>
  <c r="J101" i="2"/>
  <c r="V101" i="2"/>
  <c r="W101" i="2"/>
  <c r="X101" i="2"/>
  <c r="U102" i="2"/>
  <c r="J102" i="2"/>
  <c r="V102" i="2"/>
  <c r="W102" i="2"/>
  <c r="X102" i="2"/>
  <c r="G103" i="2"/>
  <c r="U103" i="2"/>
  <c r="V103" i="2"/>
  <c r="W103" i="2"/>
  <c r="X103" i="2"/>
  <c r="G104" i="2"/>
  <c r="U104" i="2"/>
  <c r="J104" i="2"/>
  <c r="V104" i="2"/>
  <c r="W104" i="2"/>
  <c r="X104" i="2"/>
  <c r="G105" i="2"/>
  <c r="U105" i="2"/>
  <c r="J105" i="2"/>
  <c r="V105" i="2"/>
  <c r="W105" i="2"/>
  <c r="X105" i="2"/>
  <c r="G106" i="2"/>
  <c r="U106" i="2"/>
  <c r="J106" i="2"/>
  <c r="V106" i="2"/>
  <c r="W106" i="2"/>
  <c r="X106" i="2"/>
  <c r="G107" i="2"/>
  <c r="U107" i="2"/>
  <c r="J107" i="2"/>
  <c r="V107" i="2"/>
  <c r="W107" i="2"/>
  <c r="X107" i="2"/>
  <c r="G108" i="2"/>
  <c r="U108" i="2"/>
  <c r="J108" i="2"/>
  <c r="V108" i="2"/>
  <c r="W108" i="2"/>
  <c r="X108" i="2"/>
  <c r="G109" i="2"/>
  <c r="U109" i="2"/>
  <c r="J109" i="2"/>
  <c r="V109" i="2"/>
  <c r="W109" i="2"/>
  <c r="X109" i="2"/>
  <c r="G110" i="2"/>
  <c r="U110" i="2"/>
  <c r="J110" i="2"/>
  <c r="V110" i="2"/>
  <c r="W110" i="2"/>
  <c r="X110" i="2"/>
  <c r="U111" i="2"/>
  <c r="J111" i="2"/>
  <c r="V111" i="2"/>
  <c r="W111" i="2"/>
  <c r="X111" i="2"/>
  <c r="G112" i="2"/>
  <c r="U112" i="2"/>
  <c r="J112" i="2"/>
  <c r="V112" i="2"/>
  <c r="W112" i="2"/>
  <c r="X112" i="2"/>
  <c r="G113" i="2"/>
  <c r="U113" i="2"/>
  <c r="J113" i="2"/>
  <c r="V113" i="2"/>
  <c r="W113" i="2"/>
  <c r="X113" i="2"/>
  <c r="G114" i="2"/>
  <c r="U114" i="2"/>
  <c r="J114" i="2"/>
  <c r="V114" i="2"/>
  <c r="W114" i="2"/>
  <c r="X114" i="2"/>
  <c r="G115" i="2"/>
  <c r="U115" i="2"/>
  <c r="J115" i="2"/>
  <c r="V115" i="2"/>
  <c r="W115" i="2"/>
  <c r="X115" i="2"/>
  <c r="G116" i="2"/>
  <c r="U116" i="2"/>
  <c r="J116" i="2"/>
  <c r="V116" i="2"/>
  <c r="W116" i="2"/>
  <c r="X116" i="2"/>
  <c r="G117" i="2"/>
  <c r="U117" i="2"/>
  <c r="V117" i="2"/>
  <c r="W117" i="2"/>
  <c r="X117" i="2"/>
  <c r="G118" i="2"/>
  <c r="U118" i="2"/>
  <c r="J118" i="2"/>
  <c r="V118" i="2"/>
  <c r="W118" i="2"/>
  <c r="X118" i="2"/>
  <c r="G119" i="2"/>
  <c r="U119" i="2"/>
  <c r="V119" i="2"/>
  <c r="W119" i="2"/>
  <c r="X119" i="2"/>
  <c r="G120" i="2"/>
  <c r="U120" i="2"/>
  <c r="J120" i="2"/>
  <c r="V120" i="2"/>
  <c r="W120" i="2"/>
  <c r="X120" i="2"/>
  <c r="G121" i="2"/>
  <c r="U121" i="2"/>
  <c r="J121" i="2"/>
  <c r="V121" i="2"/>
  <c r="W121" i="2"/>
  <c r="X121" i="2"/>
  <c r="G122" i="2"/>
  <c r="U122" i="2"/>
  <c r="J122" i="2"/>
  <c r="V122" i="2"/>
  <c r="W122" i="2"/>
  <c r="X122" i="2"/>
  <c r="G123" i="2"/>
  <c r="U123" i="2"/>
  <c r="J123" i="2"/>
  <c r="V123" i="2"/>
  <c r="W123" i="2"/>
  <c r="X123" i="2"/>
  <c r="G124" i="2"/>
  <c r="U124" i="2"/>
  <c r="J124" i="2"/>
  <c r="V124" i="2"/>
  <c r="W124" i="2"/>
  <c r="X124" i="2"/>
  <c r="U125" i="2"/>
  <c r="J125" i="2"/>
  <c r="V125" i="2"/>
  <c r="W125" i="2"/>
  <c r="X125" i="2"/>
  <c r="G126" i="2"/>
  <c r="U126" i="2"/>
  <c r="J126" i="2"/>
  <c r="V126" i="2"/>
  <c r="W126" i="2"/>
  <c r="X126" i="2"/>
  <c r="G127" i="2"/>
  <c r="U127" i="2"/>
  <c r="J127" i="2"/>
  <c r="V127" i="2"/>
  <c r="W127" i="2"/>
  <c r="X127" i="2"/>
  <c r="G128" i="2"/>
  <c r="U128" i="2"/>
  <c r="J128" i="2"/>
  <c r="V128" i="2"/>
  <c r="W128" i="2"/>
  <c r="X128" i="2"/>
  <c r="U129" i="2"/>
  <c r="J129" i="2"/>
  <c r="V129" i="2"/>
  <c r="W129" i="2"/>
  <c r="X129" i="2"/>
  <c r="G130" i="2"/>
  <c r="U130" i="2"/>
  <c r="J130" i="2"/>
  <c r="V130" i="2"/>
  <c r="W130" i="2"/>
  <c r="X130" i="2"/>
  <c r="U131" i="2"/>
  <c r="J131" i="2"/>
  <c r="V131" i="2"/>
  <c r="W131" i="2"/>
  <c r="X131" i="2"/>
  <c r="G132" i="2"/>
  <c r="U132" i="2"/>
  <c r="J132" i="2"/>
  <c r="V132" i="2"/>
  <c r="W132" i="2"/>
  <c r="X132" i="2"/>
  <c r="G133" i="2"/>
  <c r="U133" i="2"/>
  <c r="J133" i="2"/>
  <c r="V133" i="2"/>
  <c r="W133" i="2"/>
  <c r="X133" i="2"/>
  <c r="G134" i="2"/>
  <c r="U134" i="2"/>
  <c r="J134" i="2"/>
  <c r="V134" i="2"/>
  <c r="W134" i="2"/>
  <c r="X134" i="2"/>
  <c r="G135" i="2"/>
  <c r="U135" i="2"/>
  <c r="J135" i="2"/>
  <c r="V135" i="2"/>
  <c r="W135" i="2"/>
  <c r="X135" i="2"/>
  <c r="G136" i="2"/>
  <c r="U136" i="2"/>
  <c r="J136" i="2"/>
  <c r="V136" i="2"/>
  <c r="W136" i="2"/>
  <c r="X136" i="2"/>
  <c r="G137" i="2"/>
  <c r="U137" i="2"/>
  <c r="J137" i="2"/>
  <c r="V137" i="2"/>
  <c r="W137" i="2"/>
  <c r="X137" i="2"/>
  <c r="G138" i="2"/>
  <c r="U138" i="2"/>
  <c r="J138" i="2"/>
  <c r="V138" i="2"/>
  <c r="W138" i="2"/>
  <c r="X138" i="2"/>
  <c r="G139" i="2"/>
  <c r="U139" i="2"/>
  <c r="J139" i="2"/>
  <c r="V139" i="2"/>
  <c r="W139" i="2"/>
  <c r="X139" i="2"/>
  <c r="G140" i="2"/>
  <c r="U140" i="2"/>
  <c r="J140" i="2"/>
  <c r="V140" i="2"/>
  <c r="W140" i="2"/>
  <c r="X140" i="2"/>
  <c r="U141" i="2"/>
  <c r="J141" i="2"/>
  <c r="V141" i="2"/>
  <c r="W141" i="2"/>
  <c r="X141" i="2"/>
  <c r="G142" i="2"/>
  <c r="U142" i="2"/>
  <c r="J142" i="2"/>
  <c r="V142" i="2"/>
  <c r="W142" i="2"/>
  <c r="X142" i="2"/>
  <c r="G143" i="2"/>
  <c r="U143" i="2"/>
  <c r="J143" i="2"/>
  <c r="V143" i="2"/>
  <c r="W143" i="2"/>
  <c r="X143" i="2"/>
  <c r="G144" i="2"/>
  <c r="U144" i="2"/>
  <c r="V144" i="2"/>
  <c r="W144" i="2"/>
  <c r="X144" i="2"/>
  <c r="G145" i="2"/>
  <c r="U145" i="2"/>
  <c r="J145" i="2"/>
  <c r="V145" i="2"/>
  <c r="W145" i="2"/>
  <c r="X145" i="2"/>
  <c r="G146" i="2"/>
  <c r="U146" i="2"/>
  <c r="J146" i="2"/>
  <c r="V146" i="2"/>
  <c r="W146" i="2"/>
  <c r="X146" i="2"/>
  <c r="G147" i="2"/>
  <c r="U147" i="2"/>
  <c r="J147" i="2"/>
  <c r="V147" i="2"/>
  <c r="W147" i="2"/>
  <c r="X147" i="2"/>
  <c r="G148" i="2"/>
  <c r="U148" i="2"/>
  <c r="J148" i="2"/>
  <c r="V148" i="2"/>
  <c r="W148" i="2"/>
  <c r="X148" i="2"/>
  <c r="U149" i="2"/>
  <c r="J149" i="2"/>
  <c r="V149" i="2"/>
  <c r="W149" i="2"/>
  <c r="X149" i="2"/>
  <c r="G150" i="2"/>
  <c r="U150" i="2"/>
  <c r="J150" i="2"/>
  <c r="V150" i="2"/>
  <c r="W150" i="2"/>
  <c r="X150" i="2"/>
  <c r="G151" i="2"/>
  <c r="U151" i="2"/>
  <c r="J151" i="2"/>
  <c r="V151" i="2"/>
  <c r="W151" i="2"/>
  <c r="X151" i="2"/>
  <c r="G152" i="2"/>
  <c r="U152" i="2"/>
  <c r="J152" i="2"/>
  <c r="V152" i="2"/>
  <c r="W152" i="2"/>
  <c r="X152" i="2"/>
  <c r="G153" i="2"/>
  <c r="U153" i="2"/>
  <c r="J153" i="2"/>
  <c r="V153" i="2"/>
  <c r="W153" i="2"/>
  <c r="X153" i="2"/>
  <c r="G154" i="2"/>
  <c r="U154" i="2"/>
  <c r="V154" i="2"/>
  <c r="W154" i="2"/>
  <c r="X154" i="2"/>
  <c r="G155" i="2"/>
  <c r="U155" i="2"/>
  <c r="V155" i="2"/>
  <c r="W155" i="2"/>
  <c r="X155" i="2"/>
  <c r="G156" i="2"/>
  <c r="U156" i="2"/>
  <c r="J156" i="2"/>
  <c r="V156" i="2"/>
  <c r="W156" i="2"/>
  <c r="X156" i="2"/>
  <c r="G157" i="2"/>
  <c r="U157" i="2"/>
  <c r="J157" i="2"/>
  <c r="V157" i="2"/>
  <c r="W157" i="2"/>
  <c r="X157" i="2"/>
  <c r="G158" i="2"/>
  <c r="U158" i="2"/>
  <c r="J158" i="2"/>
  <c r="V158" i="2"/>
  <c r="W158" i="2"/>
  <c r="X158" i="2"/>
  <c r="G159" i="2"/>
  <c r="U159" i="2"/>
  <c r="J159" i="2"/>
  <c r="V159" i="2"/>
  <c r="W159" i="2"/>
  <c r="X159" i="2"/>
  <c r="G160" i="2"/>
  <c r="U160" i="2"/>
  <c r="J160" i="2"/>
  <c r="V160" i="2"/>
  <c r="W160" i="2"/>
  <c r="X160" i="2"/>
  <c r="G161" i="2"/>
  <c r="U161" i="2"/>
  <c r="J161" i="2"/>
  <c r="V161" i="2"/>
  <c r="W161" i="2"/>
  <c r="X161" i="2"/>
  <c r="G162" i="2"/>
  <c r="U162" i="2"/>
  <c r="J162" i="2"/>
  <c r="V162" i="2"/>
  <c r="W162" i="2"/>
  <c r="X162" i="2"/>
  <c r="U163" i="2"/>
  <c r="J163" i="2"/>
  <c r="V163" i="2"/>
  <c r="W163" i="2"/>
  <c r="X163" i="2"/>
  <c r="G164" i="2"/>
  <c r="U164" i="2"/>
  <c r="J164" i="2"/>
  <c r="V164" i="2"/>
  <c r="W164" i="2"/>
  <c r="X164" i="2"/>
  <c r="G165" i="2"/>
  <c r="U165" i="2"/>
  <c r="J165" i="2"/>
  <c r="V165" i="2"/>
  <c r="W165" i="2"/>
  <c r="X165" i="2"/>
  <c r="G166" i="2"/>
  <c r="U166" i="2"/>
  <c r="V166" i="2"/>
  <c r="W166" i="2"/>
  <c r="X166" i="2"/>
  <c r="G167" i="2"/>
  <c r="U167" i="2"/>
  <c r="J167" i="2"/>
  <c r="V167" i="2"/>
  <c r="W167" i="2"/>
  <c r="X167" i="2"/>
  <c r="G168" i="2"/>
  <c r="U168" i="2"/>
  <c r="J168" i="2"/>
  <c r="V168" i="2"/>
  <c r="W168" i="2"/>
  <c r="X168" i="2"/>
  <c r="G169" i="2"/>
  <c r="U169" i="2"/>
  <c r="J169" i="2"/>
  <c r="V169" i="2"/>
  <c r="W169" i="2"/>
  <c r="X169" i="2"/>
  <c r="G170" i="2"/>
  <c r="U170" i="2"/>
  <c r="J170" i="2"/>
  <c r="V170" i="2"/>
  <c r="W170" i="2"/>
  <c r="X170" i="2"/>
  <c r="G171" i="2"/>
  <c r="U171" i="2"/>
  <c r="J171" i="2"/>
  <c r="V171" i="2"/>
  <c r="W171" i="2"/>
  <c r="X171" i="2"/>
  <c r="G172" i="2"/>
  <c r="U172" i="2"/>
  <c r="J172" i="2"/>
  <c r="V172" i="2"/>
  <c r="W172" i="2"/>
  <c r="X172" i="2"/>
  <c r="G173" i="2"/>
  <c r="U173" i="2"/>
  <c r="J173" i="2"/>
  <c r="V173" i="2"/>
  <c r="W173" i="2"/>
  <c r="X173" i="2"/>
  <c r="G174" i="2"/>
  <c r="U174" i="2"/>
  <c r="J174" i="2"/>
  <c r="V174" i="2"/>
  <c r="W174" i="2"/>
  <c r="X174" i="2"/>
  <c r="G175" i="2"/>
  <c r="U175" i="2"/>
  <c r="J175" i="2"/>
  <c r="V175" i="2"/>
  <c r="W175" i="2"/>
  <c r="X175" i="2"/>
  <c r="U176" i="2"/>
  <c r="J176" i="2"/>
  <c r="V176" i="2"/>
  <c r="W176" i="2"/>
  <c r="X176" i="2"/>
  <c r="G177" i="2"/>
  <c r="U177" i="2"/>
  <c r="J177" i="2"/>
  <c r="V177" i="2"/>
  <c r="W177" i="2"/>
  <c r="X177" i="2"/>
  <c r="G178" i="2"/>
  <c r="U178" i="2"/>
  <c r="J178" i="2"/>
  <c r="V178" i="2"/>
  <c r="W178" i="2"/>
  <c r="X178" i="2"/>
  <c r="G179" i="2"/>
  <c r="U179" i="2"/>
  <c r="J179" i="2"/>
  <c r="V179" i="2"/>
  <c r="W179" i="2"/>
  <c r="X179" i="2"/>
  <c r="G180" i="2"/>
  <c r="U180" i="2"/>
  <c r="J180" i="2"/>
  <c r="V180" i="2"/>
  <c r="W180" i="2"/>
  <c r="X180" i="2"/>
  <c r="G181" i="2"/>
  <c r="U181" i="2"/>
  <c r="J181" i="2"/>
  <c r="V181" i="2"/>
  <c r="W181" i="2"/>
  <c r="X181" i="2"/>
  <c r="G182" i="2"/>
  <c r="U182" i="2"/>
  <c r="J182" i="2"/>
  <c r="V182" i="2"/>
  <c r="W182" i="2"/>
  <c r="X182" i="2"/>
  <c r="G183" i="2"/>
  <c r="U183" i="2"/>
  <c r="J183" i="2"/>
  <c r="V183" i="2"/>
  <c r="W183" i="2"/>
  <c r="X183" i="2"/>
  <c r="G184" i="2"/>
  <c r="U184" i="2"/>
  <c r="J184" i="2"/>
  <c r="V184" i="2"/>
  <c r="W184" i="2"/>
  <c r="X184" i="2"/>
  <c r="G185" i="2"/>
  <c r="U185" i="2"/>
  <c r="J185" i="2"/>
  <c r="V185" i="2"/>
  <c r="W185" i="2"/>
  <c r="X185" i="2"/>
  <c r="G186" i="2"/>
  <c r="U186" i="2"/>
  <c r="J186" i="2"/>
  <c r="V186" i="2"/>
  <c r="W186" i="2"/>
  <c r="X186" i="2"/>
  <c r="G187" i="2"/>
  <c r="U187" i="2"/>
  <c r="V187" i="2"/>
  <c r="W187" i="2"/>
  <c r="X187" i="2"/>
  <c r="G188" i="2"/>
  <c r="U188" i="2"/>
  <c r="J188" i="2"/>
  <c r="V188" i="2"/>
  <c r="W188" i="2"/>
  <c r="X188" i="2"/>
  <c r="G189" i="2"/>
  <c r="U189" i="2"/>
  <c r="J189" i="2"/>
  <c r="V189" i="2"/>
  <c r="W189" i="2"/>
  <c r="X189" i="2"/>
  <c r="G190" i="2"/>
  <c r="U190" i="2"/>
  <c r="J190" i="2"/>
  <c r="V190" i="2"/>
  <c r="W190" i="2"/>
  <c r="X190" i="2"/>
  <c r="U191" i="2"/>
  <c r="J191" i="2"/>
  <c r="V191" i="2"/>
  <c r="W191" i="2"/>
  <c r="X191" i="2"/>
  <c r="G192" i="2"/>
  <c r="U192" i="2"/>
  <c r="J192" i="2"/>
  <c r="V192" i="2"/>
  <c r="W192" i="2"/>
  <c r="X192" i="2"/>
  <c r="U193" i="2"/>
  <c r="J193" i="2"/>
  <c r="V193" i="2"/>
  <c r="W193" i="2"/>
  <c r="X193" i="2"/>
  <c r="G194" i="2"/>
  <c r="U194" i="2"/>
  <c r="J194" i="2"/>
  <c r="V194" i="2"/>
  <c r="W194" i="2"/>
  <c r="X194" i="2"/>
  <c r="G195" i="2"/>
  <c r="U195" i="2"/>
  <c r="J195" i="2"/>
  <c r="V195" i="2"/>
  <c r="W195" i="2"/>
  <c r="X195" i="2"/>
  <c r="G196" i="2"/>
  <c r="U196" i="2"/>
  <c r="J196" i="2"/>
  <c r="V196" i="2"/>
  <c r="W196" i="2"/>
  <c r="X196" i="2"/>
  <c r="G197" i="2"/>
  <c r="U197" i="2"/>
  <c r="V197" i="2"/>
  <c r="W197" i="2"/>
  <c r="X197" i="2"/>
  <c r="G198" i="2"/>
  <c r="U198" i="2"/>
  <c r="V198" i="2"/>
  <c r="W198" i="2"/>
  <c r="X198" i="2"/>
  <c r="G199" i="2"/>
  <c r="U199" i="2"/>
  <c r="J199" i="2"/>
  <c r="V199" i="2"/>
  <c r="W199" i="2"/>
  <c r="X199" i="2"/>
  <c r="G200" i="2"/>
  <c r="U200" i="2"/>
  <c r="J200" i="2"/>
  <c r="V200" i="2"/>
  <c r="W200" i="2"/>
  <c r="X200" i="2"/>
  <c r="G201" i="2"/>
  <c r="U201" i="2"/>
  <c r="V201" i="2"/>
  <c r="W201" i="2"/>
  <c r="X201" i="2"/>
  <c r="G202" i="2"/>
  <c r="U202" i="2"/>
  <c r="J202" i="2"/>
  <c r="V202" i="2"/>
  <c r="W202" i="2"/>
  <c r="X202" i="2"/>
  <c r="G203" i="2"/>
  <c r="U203" i="2"/>
  <c r="J203" i="2"/>
  <c r="V203" i="2"/>
  <c r="W203" i="2"/>
  <c r="X203" i="2"/>
  <c r="G204" i="2"/>
  <c r="U204" i="2"/>
  <c r="J204" i="2"/>
  <c r="V204" i="2"/>
  <c r="W204" i="2"/>
  <c r="X204" i="2"/>
  <c r="G205" i="2"/>
  <c r="U205" i="2"/>
  <c r="J205" i="2"/>
  <c r="V205" i="2"/>
  <c r="W205" i="2"/>
  <c r="X205" i="2"/>
  <c r="G206" i="2"/>
  <c r="U206" i="2"/>
  <c r="J206" i="2"/>
  <c r="V206" i="2"/>
  <c r="W206" i="2"/>
  <c r="X206" i="2"/>
  <c r="G207" i="2"/>
  <c r="U207" i="2"/>
  <c r="J207" i="2"/>
  <c r="V207" i="2"/>
  <c r="W207" i="2"/>
  <c r="X207" i="2"/>
  <c r="G208" i="2"/>
  <c r="U208" i="2"/>
  <c r="J208" i="2"/>
  <c r="V208" i="2"/>
  <c r="W208" i="2"/>
  <c r="X208" i="2"/>
  <c r="G209" i="2"/>
  <c r="U209" i="2"/>
  <c r="J209" i="2"/>
  <c r="V209" i="2"/>
  <c r="W209" i="2"/>
  <c r="X209" i="2"/>
  <c r="G210" i="2"/>
  <c r="U210" i="2"/>
  <c r="J210" i="2"/>
  <c r="V210" i="2"/>
  <c r="W210" i="2"/>
  <c r="X210" i="2"/>
  <c r="G211" i="2"/>
  <c r="U211" i="2"/>
  <c r="J211" i="2"/>
  <c r="V211" i="2"/>
  <c r="W211" i="2"/>
  <c r="X211" i="2"/>
  <c r="G212" i="2"/>
  <c r="U212" i="2"/>
  <c r="J212" i="2"/>
  <c r="V212" i="2"/>
  <c r="W212" i="2"/>
  <c r="X212" i="2"/>
  <c r="G213" i="2"/>
  <c r="U213" i="2"/>
  <c r="J213" i="2"/>
  <c r="V213" i="2"/>
  <c r="W213" i="2"/>
  <c r="X213" i="2"/>
  <c r="G214" i="2"/>
  <c r="U214" i="2"/>
  <c r="J214" i="2"/>
  <c r="V214" i="2"/>
  <c r="W214" i="2"/>
  <c r="X214" i="2"/>
  <c r="G215" i="2"/>
  <c r="U215" i="2"/>
  <c r="V215" i="2"/>
  <c r="W215" i="2"/>
  <c r="X215" i="2"/>
  <c r="G216" i="2"/>
  <c r="U216" i="2"/>
  <c r="J216" i="2"/>
  <c r="V216" i="2"/>
  <c r="W216" i="2"/>
  <c r="X216" i="2"/>
  <c r="G217" i="2"/>
  <c r="U217" i="2"/>
  <c r="J217" i="2"/>
  <c r="V217" i="2"/>
  <c r="W217" i="2"/>
  <c r="X217" i="2"/>
  <c r="U218" i="2"/>
  <c r="J218" i="2"/>
  <c r="V218" i="2"/>
  <c r="W218" i="2"/>
  <c r="X218" i="2"/>
  <c r="G219" i="2"/>
  <c r="U219" i="2"/>
  <c r="J219" i="2"/>
  <c r="V219" i="2"/>
  <c r="W219" i="2"/>
  <c r="X219" i="2"/>
  <c r="G220" i="2"/>
  <c r="U220" i="2"/>
  <c r="J220" i="2"/>
  <c r="V220" i="2"/>
  <c r="W220" i="2"/>
  <c r="X220" i="2"/>
  <c r="G221" i="2"/>
  <c r="U221" i="2"/>
  <c r="J221" i="2"/>
  <c r="V221" i="2"/>
  <c r="W221" i="2"/>
  <c r="X221" i="2"/>
  <c r="G222" i="2"/>
  <c r="U222" i="2"/>
  <c r="J222" i="2"/>
  <c r="V222" i="2"/>
  <c r="W222" i="2"/>
  <c r="X222" i="2"/>
  <c r="G223" i="2"/>
  <c r="U223" i="2"/>
  <c r="J223" i="2"/>
  <c r="V223" i="2"/>
  <c r="W223" i="2"/>
  <c r="X223" i="2"/>
  <c r="G224" i="2"/>
  <c r="U224" i="2"/>
  <c r="J224" i="2"/>
  <c r="V224" i="2"/>
  <c r="W224" i="2"/>
  <c r="X224" i="2"/>
  <c r="G225" i="2"/>
  <c r="U225" i="2"/>
  <c r="V225" i="2"/>
  <c r="W225" i="2"/>
  <c r="X225" i="2"/>
  <c r="G226" i="2"/>
  <c r="U226" i="2"/>
  <c r="J226" i="2"/>
  <c r="V226" i="2"/>
  <c r="W226" i="2"/>
  <c r="X226" i="2"/>
  <c r="G227" i="2"/>
  <c r="U227" i="2"/>
  <c r="J227" i="2"/>
  <c r="V227" i="2"/>
  <c r="W227" i="2"/>
  <c r="X227" i="2"/>
  <c r="G228" i="2"/>
  <c r="U228" i="2"/>
  <c r="J228" i="2"/>
  <c r="V228" i="2"/>
  <c r="W228" i="2"/>
  <c r="X228" i="2"/>
  <c r="G229" i="2"/>
  <c r="U229" i="2"/>
  <c r="J229" i="2"/>
  <c r="V229" i="2"/>
  <c r="W229" i="2"/>
  <c r="X229" i="2"/>
  <c r="G230" i="2"/>
  <c r="U230" i="2"/>
  <c r="J230" i="2"/>
  <c r="V230" i="2"/>
  <c r="W230" i="2"/>
  <c r="X230" i="2"/>
  <c r="U231" i="2"/>
  <c r="J231" i="2"/>
  <c r="V231" i="2"/>
  <c r="W231" i="2"/>
  <c r="X231" i="2"/>
  <c r="G232" i="2"/>
  <c r="U232" i="2"/>
  <c r="J232" i="2"/>
  <c r="V232" i="2"/>
  <c r="W232" i="2"/>
  <c r="X232" i="2"/>
  <c r="G233" i="2"/>
  <c r="U233" i="2"/>
  <c r="J233" i="2"/>
  <c r="V233" i="2"/>
  <c r="W233" i="2"/>
  <c r="X233" i="2"/>
  <c r="G234" i="2"/>
  <c r="U234" i="2"/>
  <c r="J234" i="2"/>
  <c r="V234" i="2"/>
  <c r="W234" i="2"/>
  <c r="X234" i="2"/>
  <c r="U235" i="2"/>
  <c r="J235" i="2"/>
  <c r="V235" i="2"/>
  <c r="W235" i="2"/>
  <c r="X235" i="2"/>
  <c r="G236" i="2"/>
  <c r="U236" i="2"/>
  <c r="J236" i="2"/>
  <c r="V236" i="2"/>
  <c r="W236" i="2"/>
  <c r="X236" i="2"/>
  <c r="G237" i="2"/>
  <c r="U237" i="2"/>
  <c r="J237" i="2"/>
  <c r="V237" i="2"/>
  <c r="W237" i="2"/>
  <c r="X237" i="2"/>
  <c r="G238" i="2"/>
  <c r="U238" i="2"/>
  <c r="J238" i="2"/>
  <c r="V238" i="2"/>
  <c r="W238" i="2"/>
  <c r="X238" i="2"/>
  <c r="G239" i="2"/>
  <c r="U239" i="2"/>
  <c r="J239" i="2"/>
  <c r="V239" i="2"/>
  <c r="W239" i="2"/>
  <c r="X239" i="2"/>
  <c r="G240" i="2"/>
  <c r="U240" i="2"/>
  <c r="J240" i="2"/>
  <c r="V240" i="2"/>
  <c r="W240" i="2"/>
  <c r="X240" i="2"/>
  <c r="G241" i="2"/>
  <c r="U241" i="2"/>
  <c r="J241" i="2"/>
  <c r="V241" i="2"/>
  <c r="W241" i="2"/>
  <c r="X241" i="2"/>
  <c r="U242" i="2"/>
  <c r="J242" i="2"/>
  <c r="V242" i="2"/>
  <c r="W242" i="2"/>
  <c r="X242" i="2"/>
  <c r="G243" i="2"/>
  <c r="U243" i="2"/>
  <c r="J243" i="2"/>
  <c r="V243" i="2"/>
  <c r="W243" i="2"/>
  <c r="X243" i="2"/>
  <c r="U244" i="2"/>
  <c r="J244" i="2"/>
  <c r="V244" i="2"/>
  <c r="W244" i="2"/>
  <c r="X244" i="2"/>
  <c r="G245" i="2"/>
  <c r="U245" i="2"/>
  <c r="J245" i="2"/>
  <c r="V245" i="2"/>
  <c r="W245" i="2"/>
  <c r="X245" i="2"/>
  <c r="U246" i="2"/>
  <c r="J246" i="2"/>
  <c r="V246" i="2"/>
  <c r="W246" i="2"/>
  <c r="X246" i="2"/>
  <c r="G247" i="2"/>
  <c r="U247" i="2"/>
  <c r="J247" i="2"/>
  <c r="V247" i="2"/>
  <c r="W247" i="2"/>
  <c r="X247" i="2"/>
  <c r="G248" i="2"/>
  <c r="U248" i="2"/>
  <c r="J248" i="2"/>
  <c r="V248" i="2"/>
  <c r="W248" i="2"/>
  <c r="X248" i="2"/>
  <c r="U249" i="2"/>
  <c r="J249" i="2"/>
  <c r="V249" i="2"/>
  <c r="W249" i="2"/>
  <c r="X249" i="2"/>
  <c r="G250" i="2"/>
  <c r="U250" i="2"/>
  <c r="J250" i="2"/>
  <c r="V250" i="2"/>
  <c r="W250" i="2"/>
  <c r="X250" i="2"/>
  <c r="G251" i="2"/>
  <c r="U251" i="2"/>
  <c r="J251" i="2"/>
  <c r="V251" i="2"/>
  <c r="W251" i="2"/>
  <c r="X251" i="2"/>
  <c r="G252" i="2"/>
  <c r="U252" i="2"/>
  <c r="J252" i="2"/>
  <c r="V252" i="2"/>
  <c r="W252" i="2"/>
  <c r="X252" i="2"/>
  <c r="G253" i="2"/>
  <c r="U253" i="2"/>
  <c r="J253" i="2"/>
  <c r="V253" i="2"/>
  <c r="W253" i="2"/>
  <c r="X253" i="2"/>
  <c r="G254" i="2"/>
  <c r="U254" i="2"/>
  <c r="J254" i="2"/>
  <c r="V254" i="2"/>
  <c r="W254" i="2"/>
  <c r="X254" i="2"/>
  <c r="G255" i="2"/>
  <c r="U255" i="2"/>
  <c r="J255" i="2"/>
  <c r="V255" i="2"/>
  <c r="W255" i="2"/>
  <c r="X255" i="2"/>
  <c r="G256" i="2"/>
  <c r="U256" i="2"/>
  <c r="J256" i="2"/>
  <c r="V256" i="2"/>
  <c r="W256" i="2"/>
  <c r="X256" i="2"/>
  <c r="G257" i="2"/>
  <c r="U257" i="2"/>
  <c r="J257" i="2"/>
  <c r="V257" i="2"/>
  <c r="W257" i="2"/>
  <c r="X257" i="2"/>
  <c r="G258" i="2"/>
  <c r="U258" i="2"/>
  <c r="J258" i="2"/>
  <c r="V258" i="2"/>
  <c r="W258" i="2"/>
  <c r="X258" i="2"/>
  <c r="G259" i="2"/>
  <c r="U259" i="2"/>
  <c r="V259" i="2"/>
  <c r="W259" i="2"/>
  <c r="X259" i="2"/>
  <c r="G260" i="2"/>
  <c r="U260" i="2"/>
  <c r="J260" i="2"/>
  <c r="V260" i="2"/>
  <c r="W260" i="2"/>
  <c r="X260" i="2"/>
  <c r="U261" i="2"/>
  <c r="J261" i="2"/>
  <c r="V261" i="2"/>
  <c r="W261" i="2"/>
  <c r="X261" i="2"/>
  <c r="G262" i="2"/>
  <c r="U262" i="2"/>
  <c r="J262" i="2"/>
  <c r="V262" i="2"/>
  <c r="W262" i="2"/>
  <c r="X262" i="2"/>
  <c r="U263" i="2"/>
  <c r="J263" i="2"/>
  <c r="V263" i="2"/>
  <c r="W263" i="2"/>
  <c r="X263" i="2"/>
  <c r="G264" i="2"/>
  <c r="U264" i="2"/>
  <c r="J264" i="2"/>
  <c r="V264" i="2"/>
  <c r="W264" i="2"/>
  <c r="X264" i="2"/>
  <c r="G265" i="2"/>
  <c r="U265" i="2"/>
  <c r="J265" i="2"/>
  <c r="V265" i="2"/>
  <c r="W265" i="2"/>
  <c r="X265" i="2"/>
  <c r="U266" i="2"/>
  <c r="J266" i="2"/>
  <c r="V266" i="2"/>
  <c r="W266" i="2"/>
  <c r="X266" i="2"/>
  <c r="G267" i="2"/>
  <c r="U267" i="2"/>
  <c r="J267" i="2"/>
  <c r="V267" i="2"/>
  <c r="W267" i="2"/>
  <c r="X267" i="2"/>
  <c r="G268" i="2"/>
  <c r="U268" i="2"/>
  <c r="J268" i="2"/>
  <c r="V268" i="2"/>
  <c r="W268" i="2"/>
  <c r="X268" i="2"/>
  <c r="G269" i="2"/>
  <c r="U269" i="2"/>
  <c r="J269" i="2"/>
  <c r="V269" i="2"/>
  <c r="W269" i="2"/>
  <c r="X269" i="2"/>
  <c r="G270" i="2"/>
  <c r="U270" i="2"/>
  <c r="J270" i="2"/>
  <c r="V270" i="2"/>
  <c r="W270" i="2"/>
  <c r="X270" i="2"/>
  <c r="G271" i="2"/>
  <c r="U271" i="2"/>
  <c r="J271" i="2"/>
  <c r="V271" i="2"/>
  <c r="W271" i="2"/>
  <c r="X271" i="2"/>
  <c r="G272" i="2"/>
  <c r="U272" i="2"/>
  <c r="J272" i="2"/>
  <c r="V272" i="2"/>
  <c r="W272" i="2"/>
  <c r="X272" i="2"/>
  <c r="G273" i="2"/>
  <c r="U273" i="2"/>
  <c r="J273" i="2"/>
  <c r="V273" i="2"/>
  <c r="W273" i="2"/>
  <c r="X273" i="2"/>
  <c r="G274" i="2"/>
  <c r="U274" i="2"/>
  <c r="J274" i="2"/>
  <c r="V274" i="2"/>
  <c r="W274" i="2"/>
  <c r="X274" i="2"/>
  <c r="G275" i="2"/>
  <c r="U275" i="2"/>
  <c r="J275" i="2"/>
  <c r="V275" i="2"/>
  <c r="W275" i="2"/>
  <c r="X275" i="2"/>
  <c r="G276" i="2"/>
  <c r="U276" i="2"/>
  <c r="J276" i="2"/>
  <c r="V276" i="2"/>
  <c r="W276" i="2"/>
  <c r="X276" i="2"/>
  <c r="G277" i="2"/>
  <c r="U277" i="2"/>
  <c r="J277" i="2"/>
  <c r="V277" i="2"/>
  <c r="W277" i="2"/>
  <c r="X277" i="2"/>
  <c r="G278" i="2"/>
  <c r="U278" i="2"/>
  <c r="J278" i="2"/>
  <c r="V278" i="2"/>
  <c r="W278" i="2"/>
  <c r="X278" i="2"/>
  <c r="G279" i="2"/>
  <c r="U279" i="2"/>
  <c r="J279" i="2"/>
  <c r="V279" i="2"/>
  <c r="W279" i="2"/>
  <c r="X279" i="2"/>
  <c r="G280" i="2"/>
  <c r="U280" i="2"/>
  <c r="J280" i="2"/>
  <c r="V280" i="2"/>
  <c r="W280" i="2"/>
  <c r="X280" i="2"/>
  <c r="G281" i="2"/>
  <c r="U281" i="2"/>
  <c r="J281" i="2"/>
  <c r="V281" i="2"/>
  <c r="W281" i="2"/>
  <c r="X281" i="2"/>
  <c r="G282" i="2"/>
  <c r="U282" i="2"/>
  <c r="V282" i="2"/>
  <c r="W282" i="2"/>
  <c r="X282" i="2"/>
  <c r="G283" i="2"/>
  <c r="U283" i="2"/>
  <c r="V283" i="2"/>
  <c r="W283" i="2"/>
  <c r="X283" i="2"/>
  <c r="G284" i="2"/>
  <c r="U284" i="2"/>
  <c r="J284" i="2"/>
  <c r="V284" i="2"/>
  <c r="W284" i="2"/>
  <c r="X284" i="2"/>
  <c r="G285" i="2"/>
  <c r="U285" i="2"/>
  <c r="V285" i="2"/>
  <c r="W285" i="2"/>
  <c r="X285" i="2"/>
  <c r="G286" i="2"/>
  <c r="U286" i="2"/>
  <c r="J286" i="2"/>
  <c r="V286" i="2"/>
  <c r="W286" i="2"/>
  <c r="X286" i="2"/>
  <c r="G287" i="2"/>
  <c r="U287" i="2"/>
  <c r="J287" i="2"/>
  <c r="V287" i="2"/>
  <c r="W287" i="2"/>
  <c r="X287" i="2"/>
  <c r="G288" i="2"/>
  <c r="U288" i="2"/>
  <c r="J288" i="2"/>
  <c r="V288" i="2"/>
  <c r="W288" i="2"/>
  <c r="X288" i="2"/>
  <c r="G289" i="2"/>
  <c r="U289" i="2"/>
  <c r="J289" i="2"/>
  <c r="V289" i="2"/>
  <c r="W289" i="2"/>
  <c r="X289" i="2"/>
  <c r="G290" i="2"/>
  <c r="U290" i="2"/>
  <c r="J290" i="2"/>
  <c r="V290" i="2"/>
  <c r="W290" i="2"/>
  <c r="X290" i="2"/>
  <c r="G291" i="2"/>
  <c r="U291" i="2"/>
  <c r="J291" i="2"/>
  <c r="V291" i="2"/>
  <c r="W291" i="2"/>
  <c r="X291" i="2"/>
  <c r="G292" i="2"/>
  <c r="U292" i="2"/>
  <c r="J292" i="2"/>
  <c r="V292" i="2"/>
  <c r="W292" i="2"/>
  <c r="X292" i="2"/>
  <c r="G293" i="2"/>
  <c r="U293" i="2"/>
  <c r="J293" i="2"/>
  <c r="V293" i="2"/>
  <c r="W293" i="2"/>
  <c r="X293" i="2"/>
  <c r="G294" i="2"/>
  <c r="U294" i="2"/>
  <c r="J294" i="2"/>
  <c r="V294" i="2"/>
  <c r="W294" i="2"/>
  <c r="X294" i="2"/>
  <c r="G295" i="2"/>
  <c r="U295" i="2"/>
  <c r="J295" i="2"/>
  <c r="V295" i="2"/>
  <c r="W295" i="2"/>
  <c r="X295" i="2"/>
  <c r="G296" i="2"/>
  <c r="U296" i="2"/>
  <c r="J296" i="2"/>
  <c r="V296" i="2"/>
  <c r="W296" i="2"/>
  <c r="X296" i="2"/>
  <c r="G297" i="2"/>
  <c r="U297" i="2"/>
  <c r="J297" i="2"/>
  <c r="V297" i="2"/>
  <c r="W297" i="2"/>
  <c r="X297" i="2"/>
  <c r="G298" i="2"/>
  <c r="U298" i="2"/>
  <c r="J298" i="2"/>
  <c r="V298" i="2"/>
  <c r="W298" i="2"/>
  <c r="X298" i="2"/>
  <c r="G299" i="2"/>
  <c r="U299" i="2"/>
  <c r="V299" i="2"/>
  <c r="W299" i="2"/>
  <c r="X299" i="2"/>
  <c r="U300" i="2"/>
  <c r="J300" i="2"/>
  <c r="V300" i="2"/>
  <c r="W300" i="2"/>
  <c r="X300" i="2"/>
  <c r="U301" i="2"/>
  <c r="J301" i="2"/>
  <c r="V301" i="2"/>
  <c r="W301" i="2"/>
  <c r="X301" i="2"/>
  <c r="G302" i="2"/>
  <c r="U302" i="2"/>
  <c r="J302" i="2"/>
  <c r="V302" i="2"/>
  <c r="W302" i="2"/>
  <c r="X302" i="2"/>
  <c r="G303" i="2"/>
  <c r="U303" i="2"/>
  <c r="J303" i="2"/>
  <c r="V303" i="2"/>
  <c r="W303" i="2"/>
  <c r="X303" i="2"/>
  <c r="G304" i="2"/>
  <c r="U304" i="2"/>
  <c r="J304" i="2"/>
  <c r="V304" i="2"/>
  <c r="W304" i="2"/>
  <c r="X304" i="2"/>
  <c r="G305" i="2"/>
  <c r="U305" i="2"/>
  <c r="J305" i="2"/>
  <c r="V305" i="2"/>
  <c r="W305" i="2"/>
  <c r="X305" i="2"/>
  <c r="G306" i="2"/>
  <c r="U306" i="2"/>
  <c r="J306" i="2"/>
  <c r="V306" i="2"/>
  <c r="W306" i="2"/>
  <c r="X306" i="2"/>
  <c r="G307" i="2"/>
  <c r="U307" i="2"/>
  <c r="J307" i="2"/>
  <c r="V307" i="2"/>
  <c r="W307" i="2"/>
  <c r="X307" i="2"/>
  <c r="G308" i="2"/>
  <c r="U308" i="2"/>
  <c r="J308" i="2"/>
  <c r="V308" i="2"/>
  <c r="W308" i="2"/>
  <c r="X308" i="2"/>
  <c r="G309" i="2"/>
  <c r="U309" i="2"/>
  <c r="J309" i="2"/>
  <c r="V309" i="2"/>
  <c r="W309" i="2"/>
  <c r="X309" i="2"/>
  <c r="G310" i="2"/>
  <c r="U310" i="2"/>
  <c r="J310" i="2"/>
  <c r="V310" i="2"/>
  <c r="W310" i="2"/>
  <c r="X310" i="2"/>
  <c r="U311" i="2"/>
  <c r="J311" i="2"/>
  <c r="V311" i="2"/>
  <c r="W311" i="2"/>
  <c r="X311" i="2"/>
  <c r="U312" i="2"/>
  <c r="J312" i="2"/>
  <c r="V312" i="2"/>
  <c r="W312" i="2"/>
  <c r="X312" i="2"/>
  <c r="G313" i="2"/>
  <c r="U313" i="2"/>
  <c r="J313" i="2"/>
  <c r="V313" i="2"/>
  <c r="W313" i="2"/>
  <c r="X313" i="2"/>
  <c r="G314" i="2"/>
  <c r="U314" i="2"/>
  <c r="J314" i="2"/>
  <c r="V314" i="2"/>
  <c r="W314" i="2"/>
  <c r="X314" i="2"/>
  <c r="G315" i="2"/>
  <c r="U315" i="2"/>
  <c r="J315" i="2"/>
  <c r="V315" i="2"/>
  <c r="W315" i="2"/>
  <c r="X315" i="2"/>
  <c r="G316" i="2"/>
  <c r="U316" i="2"/>
  <c r="J316" i="2"/>
  <c r="V316" i="2"/>
  <c r="W316" i="2"/>
  <c r="X316" i="2"/>
  <c r="G317" i="2"/>
  <c r="U317" i="2"/>
  <c r="J317" i="2"/>
  <c r="V317" i="2"/>
  <c r="W317" i="2"/>
  <c r="X317" i="2"/>
  <c r="G318" i="2"/>
  <c r="U318" i="2"/>
  <c r="J318" i="2"/>
  <c r="V318" i="2"/>
  <c r="W318" i="2"/>
  <c r="X318" i="2"/>
  <c r="G319" i="2"/>
  <c r="U319" i="2"/>
  <c r="V319" i="2"/>
  <c r="W319" i="2"/>
  <c r="X319" i="2"/>
  <c r="G320" i="2"/>
  <c r="U320" i="2"/>
  <c r="J320" i="2"/>
  <c r="V320" i="2"/>
  <c r="W320" i="2"/>
  <c r="X320" i="2"/>
  <c r="G321" i="2"/>
  <c r="U321" i="2"/>
  <c r="J321" i="2"/>
  <c r="V321" i="2"/>
  <c r="W321" i="2"/>
  <c r="X321" i="2"/>
  <c r="G322" i="2"/>
  <c r="U322" i="2"/>
  <c r="J322" i="2"/>
  <c r="V322" i="2"/>
  <c r="W322" i="2"/>
  <c r="X322" i="2"/>
  <c r="G323" i="2"/>
  <c r="U323" i="2"/>
  <c r="J323" i="2"/>
  <c r="V323" i="2"/>
  <c r="W323" i="2"/>
  <c r="X323" i="2"/>
  <c r="U324" i="2"/>
  <c r="J324" i="2"/>
  <c r="V324" i="2"/>
  <c r="W324" i="2"/>
  <c r="X324" i="2"/>
  <c r="G325" i="2"/>
  <c r="U325" i="2"/>
  <c r="J325" i="2"/>
  <c r="V325" i="2"/>
  <c r="W325" i="2"/>
  <c r="X325" i="2"/>
  <c r="G326" i="2"/>
  <c r="U326" i="2"/>
  <c r="V326" i="2"/>
  <c r="W326" i="2"/>
  <c r="X326" i="2"/>
  <c r="U327" i="2"/>
  <c r="J327" i="2"/>
  <c r="V327" i="2"/>
  <c r="W327" i="2"/>
  <c r="X327" i="2"/>
  <c r="G328" i="2"/>
  <c r="U328" i="2"/>
  <c r="J328" i="2"/>
  <c r="V328" i="2"/>
  <c r="W328" i="2"/>
  <c r="X328" i="2"/>
  <c r="G329" i="2"/>
  <c r="U329" i="2"/>
  <c r="J329" i="2"/>
  <c r="V329" i="2"/>
  <c r="W329" i="2"/>
  <c r="X329" i="2"/>
  <c r="G330" i="2"/>
  <c r="U330" i="2"/>
  <c r="J330" i="2"/>
  <c r="V330" i="2"/>
  <c r="W330" i="2"/>
  <c r="X330" i="2"/>
  <c r="G331" i="2"/>
  <c r="U331" i="2"/>
  <c r="J331" i="2"/>
  <c r="V331" i="2"/>
  <c r="W331" i="2"/>
  <c r="X331" i="2"/>
  <c r="G332" i="2"/>
  <c r="U332" i="2"/>
  <c r="J332" i="2"/>
  <c r="V332" i="2"/>
  <c r="W332" i="2"/>
  <c r="X332" i="2"/>
  <c r="G333" i="2"/>
  <c r="U333" i="2"/>
  <c r="V333" i="2"/>
  <c r="W333" i="2"/>
  <c r="X333" i="2"/>
  <c r="G334" i="2"/>
  <c r="U334" i="2"/>
  <c r="J334" i="2"/>
  <c r="V334" i="2"/>
  <c r="W334" i="2"/>
  <c r="X334" i="2"/>
  <c r="G335" i="2"/>
  <c r="U335" i="2"/>
  <c r="J335" i="2"/>
  <c r="V335" i="2"/>
  <c r="W335" i="2"/>
  <c r="X335" i="2"/>
  <c r="G336" i="2"/>
  <c r="U336" i="2"/>
  <c r="J336" i="2"/>
  <c r="V336" i="2"/>
  <c r="W336" i="2"/>
  <c r="X336" i="2"/>
  <c r="G337" i="2"/>
  <c r="U337" i="2"/>
  <c r="J337" i="2"/>
  <c r="V337" i="2"/>
  <c r="W337" i="2"/>
  <c r="X337" i="2"/>
  <c r="G338" i="2"/>
  <c r="U338" i="2"/>
  <c r="J338" i="2"/>
  <c r="V338" i="2"/>
  <c r="W338" i="2"/>
  <c r="X338" i="2"/>
  <c r="G339" i="2"/>
  <c r="U339" i="2"/>
  <c r="J339" i="2"/>
  <c r="V339" i="2"/>
  <c r="W339" i="2"/>
  <c r="X339" i="2"/>
  <c r="G340" i="2"/>
  <c r="U340" i="2"/>
  <c r="J340" i="2"/>
  <c r="V340" i="2"/>
  <c r="W340" i="2"/>
  <c r="X340" i="2"/>
  <c r="G341" i="2"/>
  <c r="U341" i="2"/>
  <c r="J341" i="2"/>
  <c r="V341" i="2"/>
  <c r="W341" i="2"/>
  <c r="X341" i="2"/>
  <c r="G342" i="2"/>
  <c r="U342" i="2"/>
  <c r="J342" i="2"/>
  <c r="V342" i="2"/>
  <c r="W342" i="2"/>
  <c r="X342" i="2"/>
  <c r="G343" i="2"/>
  <c r="U343" i="2"/>
  <c r="J343" i="2"/>
  <c r="V343" i="2"/>
  <c r="W343" i="2"/>
  <c r="X343" i="2"/>
  <c r="G344" i="2"/>
  <c r="U344" i="2"/>
  <c r="V344" i="2"/>
  <c r="W344" i="2"/>
  <c r="X344" i="2"/>
  <c r="G345" i="2"/>
  <c r="U345" i="2"/>
  <c r="J345" i="2"/>
  <c r="V345" i="2"/>
  <c r="W345" i="2"/>
  <c r="X345" i="2"/>
  <c r="G346" i="2"/>
  <c r="U346" i="2"/>
  <c r="J346" i="2"/>
  <c r="V346" i="2"/>
  <c r="W346" i="2"/>
  <c r="X346" i="2"/>
  <c r="G347" i="2"/>
  <c r="U347" i="2"/>
  <c r="J347" i="2"/>
  <c r="V347" i="2"/>
  <c r="W347" i="2"/>
  <c r="X347" i="2"/>
  <c r="U348" i="2"/>
  <c r="J348" i="2"/>
  <c r="V348" i="2"/>
  <c r="W348" i="2"/>
  <c r="X348" i="2"/>
  <c r="G349" i="2"/>
  <c r="U349" i="2"/>
  <c r="V349" i="2"/>
  <c r="W349" i="2"/>
  <c r="X349" i="2"/>
  <c r="G350" i="2"/>
  <c r="U350" i="2"/>
  <c r="J350" i="2"/>
  <c r="V350" i="2"/>
  <c r="W350" i="2"/>
  <c r="X350" i="2"/>
  <c r="G351" i="2"/>
  <c r="U351" i="2"/>
  <c r="J351" i="2"/>
  <c r="V351" i="2"/>
  <c r="W351" i="2"/>
  <c r="X351" i="2"/>
  <c r="G352" i="2"/>
  <c r="U352" i="2"/>
  <c r="J352" i="2"/>
  <c r="V352" i="2"/>
  <c r="W352" i="2"/>
  <c r="X352" i="2"/>
  <c r="G353" i="2"/>
  <c r="U353" i="2"/>
  <c r="J353" i="2"/>
  <c r="V353" i="2"/>
  <c r="W353" i="2"/>
  <c r="X353" i="2"/>
  <c r="G354" i="2"/>
  <c r="U354" i="2"/>
  <c r="J354" i="2"/>
  <c r="V354" i="2"/>
  <c r="W354" i="2"/>
  <c r="X354" i="2"/>
  <c r="G355" i="2"/>
  <c r="U355" i="2"/>
  <c r="J355" i="2"/>
  <c r="V355" i="2"/>
  <c r="W355" i="2"/>
  <c r="X355" i="2"/>
  <c r="G356" i="2"/>
  <c r="U356" i="2"/>
  <c r="J356" i="2"/>
  <c r="V356" i="2"/>
  <c r="W356" i="2"/>
  <c r="X356" i="2"/>
  <c r="U357" i="2"/>
  <c r="J357" i="2"/>
  <c r="V357" i="2"/>
  <c r="W357" i="2"/>
  <c r="X357" i="2"/>
  <c r="G358" i="2"/>
  <c r="U358" i="2"/>
  <c r="V358" i="2"/>
  <c r="W358" i="2"/>
  <c r="X358" i="2"/>
  <c r="G359" i="2"/>
  <c r="U359" i="2"/>
  <c r="J359" i="2"/>
  <c r="V359" i="2"/>
  <c r="W359" i="2"/>
  <c r="X359" i="2"/>
  <c r="G360" i="2"/>
  <c r="U360" i="2"/>
  <c r="J360" i="2"/>
  <c r="V360" i="2"/>
  <c r="W360" i="2"/>
  <c r="X360" i="2"/>
  <c r="G361" i="2"/>
  <c r="U361" i="2"/>
  <c r="J361" i="2"/>
  <c r="V361" i="2"/>
  <c r="W361" i="2"/>
  <c r="X361" i="2"/>
  <c r="G362" i="2"/>
  <c r="U362" i="2"/>
  <c r="J362" i="2"/>
  <c r="V362" i="2"/>
  <c r="W362" i="2"/>
  <c r="X362" i="2"/>
  <c r="G363" i="2"/>
  <c r="U363" i="2"/>
  <c r="J363" i="2"/>
  <c r="V363" i="2"/>
  <c r="W363" i="2"/>
  <c r="X363" i="2"/>
  <c r="G364" i="2"/>
  <c r="U364" i="2"/>
  <c r="J364" i="2"/>
  <c r="V364" i="2"/>
  <c r="W364" i="2"/>
  <c r="X364" i="2"/>
  <c r="G365" i="2"/>
  <c r="U365" i="2"/>
  <c r="J365" i="2"/>
  <c r="V365" i="2"/>
  <c r="W365" i="2"/>
  <c r="X365" i="2"/>
  <c r="G366" i="2"/>
  <c r="U366" i="2"/>
  <c r="J366" i="2"/>
  <c r="V366" i="2"/>
  <c r="W366" i="2"/>
  <c r="X366" i="2"/>
  <c r="G367" i="2"/>
  <c r="U367" i="2"/>
  <c r="J367" i="2"/>
  <c r="V367" i="2"/>
  <c r="W367" i="2"/>
  <c r="X367" i="2"/>
  <c r="G368" i="2"/>
  <c r="U368" i="2"/>
  <c r="V368" i="2"/>
  <c r="W368" i="2"/>
  <c r="X368" i="2"/>
  <c r="U369" i="2"/>
  <c r="J369" i="2"/>
  <c r="V369" i="2"/>
  <c r="W369" i="2"/>
  <c r="X369" i="2"/>
  <c r="G370" i="2"/>
  <c r="U370" i="2"/>
  <c r="J370" i="2"/>
  <c r="V370" i="2"/>
  <c r="W370" i="2"/>
  <c r="X370" i="2"/>
  <c r="G371" i="2"/>
  <c r="U371" i="2"/>
  <c r="J371" i="2"/>
  <c r="V371" i="2"/>
  <c r="W371" i="2"/>
  <c r="X371" i="2"/>
  <c r="G372" i="2"/>
  <c r="U372" i="2"/>
  <c r="J372" i="2"/>
  <c r="V372" i="2"/>
  <c r="W372" i="2"/>
  <c r="X372" i="2"/>
  <c r="G373" i="2"/>
  <c r="U373" i="2"/>
  <c r="J373" i="2"/>
  <c r="V373" i="2"/>
  <c r="W373" i="2"/>
  <c r="X373" i="2"/>
  <c r="G374" i="2"/>
  <c r="U374" i="2"/>
  <c r="J374" i="2"/>
  <c r="V374" i="2"/>
  <c r="W374" i="2"/>
  <c r="X374" i="2"/>
  <c r="U375" i="2"/>
  <c r="J375" i="2"/>
  <c r="V375" i="2"/>
  <c r="W375" i="2"/>
  <c r="X375" i="2"/>
  <c r="G376" i="2"/>
  <c r="U376" i="2"/>
  <c r="J376" i="2"/>
  <c r="V376" i="2"/>
  <c r="W376" i="2"/>
  <c r="X376" i="2"/>
  <c r="G377" i="2"/>
  <c r="U377" i="2"/>
  <c r="J377" i="2"/>
  <c r="V377" i="2"/>
  <c r="W377" i="2"/>
  <c r="X377" i="2"/>
  <c r="G378" i="2"/>
  <c r="U378" i="2"/>
  <c r="J378" i="2"/>
  <c r="V378" i="2"/>
  <c r="W378" i="2"/>
  <c r="X378" i="2"/>
  <c r="G379" i="2"/>
  <c r="U379" i="2"/>
  <c r="J379" i="2"/>
  <c r="V379" i="2"/>
  <c r="W379" i="2"/>
  <c r="X379" i="2"/>
  <c r="G380" i="2"/>
  <c r="U380" i="2"/>
  <c r="J380" i="2"/>
  <c r="V380" i="2"/>
  <c r="W380" i="2"/>
  <c r="X380" i="2"/>
  <c r="G381" i="2"/>
  <c r="U381" i="2"/>
  <c r="J381" i="2"/>
  <c r="V381" i="2"/>
  <c r="W381" i="2"/>
  <c r="X381" i="2"/>
  <c r="G382" i="2"/>
  <c r="U382" i="2"/>
  <c r="J382" i="2"/>
  <c r="V382" i="2"/>
  <c r="W382" i="2"/>
  <c r="X382" i="2"/>
  <c r="G383" i="2"/>
  <c r="U383" i="2"/>
  <c r="J383" i="2"/>
  <c r="V383" i="2"/>
  <c r="W383" i="2"/>
  <c r="X383" i="2"/>
  <c r="G384" i="2"/>
  <c r="U384" i="2"/>
  <c r="J384" i="2"/>
  <c r="V384" i="2"/>
  <c r="W384" i="2"/>
  <c r="X384" i="2"/>
  <c r="G385" i="2"/>
  <c r="U385" i="2"/>
  <c r="J385" i="2"/>
  <c r="V385" i="2"/>
  <c r="W385" i="2"/>
  <c r="X385" i="2"/>
  <c r="G386" i="2"/>
  <c r="U386" i="2"/>
  <c r="J386" i="2"/>
  <c r="V386" i="2"/>
  <c r="W386" i="2"/>
  <c r="X386" i="2"/>
  <c r="U387" i="2"/>
  <c r="J387" i="2"/>
  <c r="V387" i="2"/>
  <c r="W387" i="2"/>
  <c r="X387" i="2"/>
  <c r="G388" i="2"/>
  <c r="U388" i="2"/>
  <c r="J388" i="2"/>
  <c r="V388" i="2"/>
  <c r="W388" i="2"/>
  <c r="X388" i="2"/>
  <c r="G389" i="2"/>
  <c r="U389" i="2"/>
  <c r="J389" i="2"/>
  <c r="V389" i="2"/>
  <c r="W389" i="2"/>
  <c r="X389" i="2"/>
  <c r="G390" i="2"/>
  <c r="U390" i="2"/>
  <c r="J390" i="2"/>
  <c r="V390" i="2"/>
  <c r="W390" i="2"/>
  <c r="X390" i="2"/>
  <c r="G391" i="2"/>
  <c r="U391" i="2"/>
  <c r="J391" i="2"/>
  <c r="V391" i="2"/>
  <c r="W391" i="2"/>
  <c r="X391" i="2"/>
  <c r="G392" i="2"/>
  <c r="U392" i="2"/>
  <c r="J392" i="2"/>
  <c r="V392" i="2"/>
  <c r="W392" i="2"/>
  <c r="X392" i="2"/>
  <c r="G393" i="2"/>
  <c r="U393" i="2"/>
  <c r="V393" i="2"/>
  <c r="W393" i="2"/>
  <c r="X393" i="2"/>
  <c r="U394" i="2"/>
  <c r="J394" i="2"/>
  <c r="V394" i="2"/>
  <c r="W394" i="2"/>
  <c r="X394" i="2"/>
  <c r="G395" i="2"/>
  <c r="U395" i="2"/>
  <c r="V395" i="2"/>
  <c r="W395" i="2"/>
  <c r="X395" i="2"/>
  <c r="G396" i="2"/>
  <c r="U396" i="2"/>
  <c r="J396" i="2"/>
  <c r="V396" i="2"/>
  <c r="W396" i="2"/>
  <c r="X396" i="2"/>
  <c r="G397" i="2"/>
  <c r="U397" i="2"/>
  <c r="V397" i="2"/>
  <c r="W397" i="2"/>
  <c r="X397" i="2"/>
  <c r="G398" i="2"/>
  <c r="U398" i="2"/>
  <c r="J398" i="2"/>
  <c r="V398" i="2"/>
  <c r="W398" i="2"/>
  <c r="X398" i="2"/>
  <c r="G399" i="2"/>
  <c r="U399" i="2"/>
  <c r="J399" i="2"/>
  <c r="V399" i="2"/>
  <c r="W399" i="2"/>
  <c r="X399" i="2"/>
  <c r="G400" i="2"/>
  <c r="U400" i="2"/>
  <c r="J400" i="2"/>
  <c r="V400" i="2"/>
  <c r="W400" i="2"/>
  <c r="X400" i="2"/>
  <c r="G401" i="2"/>
  <c r="U401" i="2"/>
  <c r="J401" i="2"/>
  <c r="V401" i="2"/>
  <c r="W401" i="2"/>
  <c r="X401" i="2"/>
  <c r="G402" i="2"/>
  <c r="U402" i="2"/>
  <c r="J402" i="2"/>
  <c r="V402" i="2"/>
  <c r="W402" i="2"/>
  <c r="X402" i="2"/>
  <c r="G403" i="2"/>
  <c r="U403" i="2"/>
  <c r="J403" i="2"/>
  <c r="V403" i="2"/>
  <c r="W403" i="2"/>
  <c r="X403" i="2"/>
  <c r="G404" i="2"/>
  <c r="U404" i="2"/>
  <c r="J404" i="2"/>
  <c r="V404" i="2"/>
  <c r="W404" i="2"/>
  <c r="X404" i="2"/>
  <c r="G405" i="2"/>
  <c r="U405" i="2"/>
  <c r="J405" i="2"/>
  <c r="V405" i="2"/>
  <c r="W405" i="2"/>
  <c r="X405" i="2"/>
  <c r="G406" i="2"/>
  <c r="U406" i="2"/>
  <c r="V406" i="2"/>
  <c r="W406" i="2"/>
  <c r="X406" i="2"/>
  <c r="G407" i="2"/>
  <c r="U407" i="2"/>
  <c r="J407" i="2"/>
  <c r="V407" i="2"/>
  <c r="W407" i="2"/>
  <c r="X407" i="2"/>
  <c r="G408" i="2"/>
  <c r="U408" i="2"/>
  <c r="J408" i="2"/>
  <c r="V408" i="2"/>
  <c r="W408" i="2"/>
  <c r="X408" i="2"/>
  <c r="G409" i="2"/>
  <c r="U409" i="2"/>
  <c r="J409" i="2"/>
  <c r="V409" i="2"/>
  <c r="W409" i="2"/>
  <c r="X409" i="2"/>
  <c r="U410" i="2"/>
  <c r="J410" i="2"/>
  <c r="V410" i="2"/>
  <c r="W410" i="2"/>
  <c r="X410" i="2"/>
  <c r="G411" i="2"/>
  <c r="U411" i="2"/>
  <c r="J411" i="2"/>
  <c r="V411" i="2"/>
  <c r="W411" i="2"/>
  <c r="X411" i="2"/>
  <c r="G412" i="2"/>
  <c r="U412" i="2"/>
  <c r="V412" i="2"/>
  <c r="W412" i="2"/>
  <c r="X412" i="2"/>
  <c r="G413" i="2"/>
  <c r="U413" i="2"/>
  <c r="J413" i="2"/>
  <c r="V413" i="2"/>
  <c r="W413" i="2"/>
  <c r="X413" i="2"/>
  <c r="G414" i="2"/>
  <c r="U414" i="2"/>
  <c r="J414" i="2"/>
  <c r="V414" i="2"/>
  <c r="W414" i="2"/>
  <c r="X414" i="2"/>
  <c r="U415" i="2"/>
  <c r="J415" i="2"/>
  <c r="V415" i="2"/>
  <c r="W415" i="2"/>
  <c r="X415" i="2"/>
  <c r="G416" i="2"/>
  <c r="U416" i="2"/>
  <c r="J416" i="2"/>
  <c r="V416" i="2"/>
  <c r="W416" i="2"/>
  <c r="X416" i="2"/>
  <c r="G417" i="2"/>
  <c r="U417" i="2"/>
  <c r="J417" i="2"/>
  <c r="V417" i="2"/>
  <c r="W417" i="2"/>
  <c r="X417" i="2"/>
  <c r="G418" i="2"/>
  <c r="U418" i="2"/>
  <c r="J418" i="2"/>
  <c r="V418" i="2"/>
  <c r="W418" i="2"/>
  <c r="X418" i="2"/>
  <c r="G419" i="2"/>
  <c r="U419" i="2"/>
  <c r="J419" i="2"/>
  <c r="V419" i="2"/>
  <c r="W419" i="2"/>
  <c r="X419" i="2"/>
  <c r="G420" i="2"/>
  <c r="U420" i="2"/>
  <c r="J420" i="2"/>
  <c r="V420" i="2"/>
  <c r="W420" i="2"/>
  <c r="X420" i="2"/>
  <c r="G421" i="2"/>
  <c r="U421" i="2"/>
  <c r="J421" i="2"/>
  <c r="V421" i="2"/>
  <c r="W421" i="2"/>
  <c r="X421" i="2"/>
  <c r="G422" i="2"/>
  <c r="U422" i="2"/>
  <c r="J422" i="2"/>
  <c r="V422" i="2"/>
  <c r="W422" i="2"/>
  <c r="X422" i="2"/>
  <c r="G423" i="2"/>
  <c r="U423" i="2"/>
  <c r="J423" i="2"/>
  <c r="V423" i="2"/>
  <c r="W423" i="2"/>
  <c r="X423" i="2"/>
  <c r="G424" i="2"/>
  <c r="U424" i="2"/>
  <c r="J424" i="2"/>
  <c r="V424" i="2"/>
  <c r="W424" i="2"/>
  <c r="X424" i="2"/>
  <c r="U425" i="2"/>
  <c r="J425" i="2"/>
  <c r="V425" i="2"/>
  <c r="W425" i="2"/>
  <c r="X425" i="2"/>
  <c r="G426" i="2"/>
  <c r="U426" i="2"/>
  <c r="J426" i="2"/>
  <c r="V426" i="2"/>
  <c r="W426" i="2"/>
  <c r="X426" i="2"/>
  <c r="G427" i="2"/>
  <c r="U427" i="2"/>
  <c r="J427" i="2"/>
  <c r="V427" i="2"/>
  <c r="W427" i="2"/>
  <c r="X427" i="2"/>
  <c r="U428" i="2"/>
  <c r="J428" i="2"/>
  <c r="V428" i="2"/>
  <c r="W428" i="2"/>
  <c r="X428" i="2"/>
  <c r="G429" i="2"/>
  <c r="U429" i="2"/>
  <c r="J429" i="2"/>
  <c r="V429" i="2"/>
  <c r="W429" i="2"/>
  <c r="X429" i="2"/>
  <c r="G430" i="2"/>
  <c r="U430" i="2"/>
  <c r="J430" i="2"/>
  <c r="V430" i="2"/>
  <c r="W430" i="2"/>
  <c r="X430" i="2"/>
  <c r="U431" i="2"/>
  <c r="J431" i="2"/>
  <c r="V431" i="2"/>
  <c r="W431" i="2"/>
  <c r="X431" i="2"/>
  <c r="G432" i="2"/>
  <c r="U432" i="2"/>
  <c r="J432" i="2"/>
  <c r="V432" i="2"/>
  <c r="W432" i="2"/>
  <c r="X432" i="2"/>
  <c r="G433" i="2"/>
  <c r="U433" i="2"/>
  <c r="J433" i="2"/>
  <c r="V433" i="2"/>
  <c r="W433" i="2"/>
  <c r="X433" i="2"/>
  <c r="G434" i="2"/>
  <c r="U434" i="2"/>
  <c r="J434" i="2"/>
  <c r="V434" i="2"/>
  <c r="W434" i="2"/>
  <c r="X434" i="2"/>
  <c r="G435" i="2"/>
  <c r="U435" i="2"/>
  <c r="J435" i="2"/>
  <c r="V435" i="2"/>
  <c r="W435" i="2"/>
  <c r="X435" i="2"/>
  <c r="G436" i="2"/>
  <c r="U436" i="2"/>
  <c r="J436" i="2"/>
  <c r="V436" i="2"/>
  <c r="W436" i="2"/>
  <c r="X436" i="2"/>
  <c r="G437" i="2"/>
  <c r="U437" i="2"/>
  <c r="J437" i="2"/>
  <c r="V437" i="2"/>
  <c r="W437" i="2"/>
  <c r="X437" i="2"/>
  <c r="G438" i="2"/>
  <c r="U438" i="2"/>
  <c r="J438" i="2"/>
  <c r="V438" i="2"/>
  <c r="W438" i="2"/>
  <c r="X438" i="2"/>
  <c r="U439" i="2"/>
  <c r="J439" i="2"/>
  <c r="V439" i="2"/>
  <c r="W439" i="2"/>
  <c r="X439" i="2"/>
  <c r="G440" i="2"/>
  <c r="U440" i="2"/>
  <c r="J440" i="2"/>
  <c r="V440" i="2"/>
  <c r="W440" i="2"/>
  <c r="X440" i="2"/>
  <c r="G441" i="2"/>
  <c r="U441" i="2"/>
  <c r="J441" i="2"/>
  <c r="V441" i="2"/>
  <c r="W441" i="2"/>
  <c r="X441" i="2"/>
  <c r="G442" i="2"/>
  <c r="U442" i="2"/>
  <c r="J442" i="2"/>
  <c r="V442" i="2"/>
  <c r="W442" i="2"/>
  <c r="X442" i="2"/>
  <c r="G443" i="2"/>
  <c r="U443" i="2"/>
  <c r="J443" i="2"/>
  <c r="V443" i="2"/>
  <c r="W443" i="2"/>
  <c r="X443" i="2"/>
  <c r="G444" i="2"/>
  <c r="U444" i="2"/>
  <c r="J444" i="2"/>
  <c r="V444" i="2"/>
  <c r="W444" i="2"/>
  <c r="X444" i="2"/>
  <c r="G445" i="2"/>
  <c r="U445" i="2"/>
  <c r="J445" i="2"/>
  <c r="V445" i="2"/>
  <c r="W445" i="2"/>
  <c r="X445" i="2"/>
  <c r="G446" i="2"/>
  <c r="U446" i="2"/>
  <c r="J446" i="2"/>
  <c r="V446" i="2"/>
  <c r="W446" i="2"/>
  <c r="X446" i="2"/>
  <c r="U447" i="2"/>
  <c r="J447" i="2"/>
  <c r="V447" i="2"/>
  <c r="W447" i="2"/>
  <c r="X447" i="2"/>
  <c r="G448" i="2"/>
  <c r="U448" i="2"/>
  <c r="J448" i="2"/>
  <c r="V448" i="2"/>
  <c r="W448" i="2"/>
  <c r="X448" i="2"/>
  <c r="U449" i="2"/>
  <c r="J449" i="2"/>
  <c r="V449" i="2"/>
  <c r="W449" i="2"/>
  <c r="X449" i="2"/>
  <c r="G450" i="2"/>
  <c r="U450" i="2"/>
  <c r="J450" i="2"/>
  <c r="V450" i="2"/>
  <c r="W450" i="2"/>
  <c r="X450" i="2"/>
  <c r="G451" i="2"/>
  <c r="U451" i="2"/>
  <c r="J451" i="2"/>
  <c r="V451" i="2"/>
  <c r="W451" i="2"/>
  <c r="X451" i="2"/>
  <c r="G452" i="2"/>
  <c r="U452" i="2"/>
  <c r="J452" i="2"/>
  <c r="V452" i="2"/>
  <c r="W452" i="2"/>
  <c r="X452" i="2"/>
  <c r="G453" i="2"/>
  <c r="U453" i="2"/>
  <c r="V453" i="2"/>
  <c r="W453" i="2"/>
  <c r="X453" i="2"/>
  <c r="G454" i="2"/>
  <c r="U454" i="2"/>
  <c r="J454" i="2"/>
  <c r="V454" i="2"/>
  <c r="W454" i="2"/>
  <c r="X454" i="2"/>
  <c r="G455" i="2"/>
  <c r="U455" i="2"/>
  <c r="V455" i="2"/>
  <c r="W455" i="2"/>
  <c r="X455" i="2"/>
  <c r="G456" i="2"/>
  <c r="U456" i="2"/>
  <c r="J456" i="2"/>
  <c r="V456" i="2"/>
  <c r="W456" i="2"/>
  <c r="X456" i="2"/>
  <c r="G457" i="2"/>
  <c r="U457" i="2"/>
  <c r="J457" i="2"/>
  <c r="V457" i="2"/>
  <c r="W457" i="2"/>
  <c r="X457" i="2"/>
  <c r="G458" i="2"/>
  <c r="U458" i="2"/>
  <c r="J458" i="2"/>
  <c r="V458" i="2"/>
  <c r="W458" i="2"/>
  <c r="X458" i="2"/>
  <c r="U459" i="2"/>
  <c r="J459" i="2"/>
  <c r="V459" i="2"/>
  <c r="W459" i="2"/>
  <c r="X459" i="2"/>
  <c r="G460" i="2"/>
  <c r="U460" i="2"/>
  <c r="J460" i="2"/>
  <c r="V460" i="2"/>
  <c r="W460" i="2"/>
  <c r="X460" i="2"/>
  <c r="G461" i="2"/>
  <c r="U461" i="2"/>
  <c r="J461" i="2"/>
  <c r="V461" i="2"/>
  <c r="W461" i="2"/>
  <c r="X461" i="2"/>
  <c r="G462" i="2"/>
  <c r="U462" i="2"/>
  <c r="J462" i="2"/>
  <c r="V462" i="2"/>
  <c r="W462" i="2"/>
  <c r="X462" i="2"/>
  <c r="G463" i="2"/>
  <c r="U463" i="2"/>
  <c r="J463" i="2"/>
  <c r="V463" i="2"/>
  <c r="W463" i="2"/>
  <c r="X463" i="2"/>
  <c r="G464" i="2"/>
  <c r="U464" i="2"/>
  <c r="J464" i="2"/>
  <c r="V464" i="2"/>
  <c r="W464" i="2"/>
  <c r="X464" i="2"/>
  <c r="G465" i="2"/>
  <c r="U465" i="2"/>
  <c r="J465" i="2"/>
  <c r="V465" i="2"/>
  <c r="W465" i="2"/>
  <c r="X465" i="2"/>
  <c r="G466" i="2"/>
  <c r="U466" i="2"/>
  <c r="J466" i="2"/>
  <c r="V466" i="2"/>
  <c r="W466" i="2"/>
  <c r="X466" i="2"/>
  <c r="G467" i="2"/>
  <c r="U467" i="2"/>
  <c r="J467" i="2"/>
  <c r="V467" i="2"/>
  <c r="W467" i="2"/>
  <c r="X467" i="2"/>
  <c r="G468" i="2"/>
  <c r="U468" i="2"/>
  <c r="J468" i="2"/>
  <c r="V468" i="2"/>
  <c r="W468" i="2"/>
  <c r="X468" i="2"/>
  <c r="U469" i="2"/>
  <c r="J469" i="2"/>
  <c r="V469" i="2"/>
  <c r="W469" i="2"/>
  <c r="X469" i="2"/>
  <c r="G470" i="2"/>
  <c r="U470" i="2"/>
  <c r="J470" i="2"/>
  <c r="V470" i="2"/>
  <c r="W470" i="2"/>
  <c r="X470" i="2"/>
  <c r="G471" i="2"/>
  <c r="U471" i="2"/>
  <c r="J471" i="2"/>
  <c r="V471" i="2"/>
  <c r="W471" i="2"/>
  <c r="X471" i="2"/>
  <c r="G472" i="2"/>
  <c r="U472" i="2"/>
  <c r="J472" i="2"/>
  <c r="V472" i="2"/>
  <c r="W472" i="2"/>
  <c r="X472" i="2"/>
  <c r="G473" i="2"/>
  <c r="U473" i="2"/>
  <c r="J473" i="2"/>
  <c r="V473" i="2"/>
  <c r="W473" i="2"/>
  <c r="X473" i="2"/>
  <c r="G474" i="2"/>
  <c r="U474" i="2"/>
  <c r="V474" i="2"/>
  <c r="W474" i="2"/>
  <c r="X474" i="2"/>
  <c r="G475" i="2"/>
  <c r="U475" i="2"/>
  <c r="J475" i="2"/>
  <c r="V475" i="2"/>
  <c r="W475" i="2"/>
  <c r="X475" i="2"/>
  <c r="G476" i="2"/>
  <c r="U476" i="2"/>
  <c r="J476" i="2"/>
  <c r="V476" i="2"/>
  <c r="W476" i="2"/>
  <c r="X476" i="2"/>
  <c r="G477" i="2"/>
  <c r="U477" i="2"/>
  <c r="J477" i="2"/>
  <c r="V477" i="2"/>
  <c r="W477" i="2"/>
  <c r="X477" i="2"/>
  <c r="G478" i="2"/>
  <c r="U478" i="2"/>
  <c r="J478" i="2"/>
  <c r="V478" i="2"/>
  <c r="W478" i="2"/>
  <c r="X478" i="2"/>
  <c r="G479" i="2"/>
  <c r="U479" i="2"/>
  <c r="J479" i="2"/>
  <c r="V479" i="2"/>
  <c r="W479" i="2"/>
  <c r="X479" i="2"/>
  <c r="G480" i="2"/>
  <c r="U480" i="2"/>
  <c r="V480" i="2"/>
  <c r="W480" i="2"/>
  <c r="X480" i="2"/>
  <c r="G481" i="2"/>
  <c r="U481" i="2"/>
  <c r="V481" i="2"/>
  <c r="W481" i="2"/>
  <c r="X481" i="2"/>
  <c r="G482" i="2"/>
  <c r="U482" i="2"/>
  <c r="J482" i="2"/>
  <c r="V482" i="2"/>
  <c r="W482" i="2"/>
  <c r="X482" i="2"/>
  <c r="G483" i="2"/>
  <c r="U483" i="2"/>
  <c r="J483" i="2"/>
  <c r="V483" i="2"/>
  <c r="W483" i="2"/>
  <c r="X483" i="2"/>
  <c r="G484" i="2"/>
  <c r="U484" i="2"/>
  <c r="J484" i="2"/>
  <c r="V484" i="2"/>
  <c r="W484" i="2"/>
  <c r="X484" i="2"/>
  <c r="G485" i="2"/>
  <c r="U485" i="2"/>
  <c r="J485" i="2"/>
  <c r="V485" i="2"/>
  <c r="W485" i="2"/>
  <c r="X485" i="2"/>
  <c r="G486" i="2"/>
  <c r="U486" i="2"/>
  <c r="J486" i="2"/>
  <c r="V486" i="2"/>
  <c r="W486" i="2"/>
  <c r="X486" i="2"/>
  <c r="G487" i="2"/>
  <c r="U487" i="2"/>
  <c r="J487" i="2"/>
  <c r="V487" i="2"/>
  <c r="W487" i="2"/>
  <c r="X487" i="2"/>
  <c r="G488" i="2"/>
  <c r="U488" i="2"/>
  <c r="V488" i="2"/>
  <c r="W488" i="2"/>
  <c r="X488" i="2"/>
  <c r="G489" i="2"/>
  <c r="U489" i="2"/>
  <c r="J489" i="2"/>
  <c r="V489" i="2"/>
  <c r="W489" i="2"/>
  <c r="X489" i="2"/>
  <c r="G490" i="2"/>
  <c r="U490" i="2"/>
  <c r="J490" i="2"/>
  <c r="V490" i="2"/>
  <c r="W490" i="2"/>
  <c r="X490" i="2"/>
  <c r="G491" i="2"/>
  <c r="U491" i="2"/>
  <c r="J491" i="2"/>
  <c r="V491" i="2"/>
  <c r="W491" i="2"/>
  <c r="X491" i="2"/>
  <c r="G492" i="2"/>
  <c r="U492" i="2"/>
  <c r="J492" i="2"/>
  <c r="V492" i="2"/>
  <c r="W492" i="2"/>
  <c r="X492" i="2"/>
  <c r="G493" i="2"/>
  <c r="U493" i="2"/>
  <c r="J493" i="2"/>
  <c r="V493" i="2"/>
  <c r="W493" i="2"/>
  <c r="X493" i="2"/>
  <c r="G494" i="2"/>
  <c r="U494" i="2"/>
  <c r="J494" i="2"/>
  <c r="V494" i="2"/>
  <c r="W494" i="2"/>
  <c r="X494" i="2"/>
  <c r="G495" i="2"/>
  <c r="U495" i="2"/>
  <c r="J495" i="2"/>
  <c r="V495" i="2"/>
  <c r="W495" i="2"/>
  <c r="X495" i="2"/>
  <c r="G496" i="2"/>
  <c r="U496" i="2"/>
  <c r="J496" i="2"/>
  <c r="V496" i="2"/>
  <c r="W496" i="2"/>
  <c r="X496" i="2"/>
  <c r="U497" i="2"/>
  <c r="J497" i="2"/>
  <c r="V497" i="2"/>
  <c r="W497" i="2"/>
  <c r="X497" i="2"/>
  <c r="G498" i="2"/>
  <c r="U498" i="2"/>
  <c r="J498" i="2"/>
  <c r="V498" i="2"/>
  <c r="W498" i="2"/>
  <c r="X498" i="2"/>
  <c r="G499" i="2"/>
  <c r="U499" i="2"/>
  <c r="V499" i="2"/>
  <c r="W499" i="2"/>
  <c r="X499" i="2"/>
  <c r="G500" i="2"/>
  <c r="U500" i="2"/>
  <c r="J500" i="2"/>
  <c r="V500" i="2"/>
  <c r="W500" i="2"/>
  <c r="X500" i="2"/>
  <c r="G501" i="2"/>
  <c r="U501" i="2"/>
  <c r="J501" i="2"/>
  <c r="V501" i="2"/>
  <c r="W501" i="2"/>
  <c r="X501" i="2"/>
  <c r="G502" i="2"/>
  <c r="U502" i="2"/>
  <c r="J502" i="2"/>
  <c r="V502" i="2"/>
  <c r="W502" i="2"/>
  <c r="X502" i="2"/>
  <c r="G503" i="2"/>
  <c r="U503" i="2"/>
  <c r="J503" i="2"/>
  <c r="V503" i="2"/>
  <c r="W503" i="2"/>
  <c r="X503" i="2"/>
  <c r="G504" i="2"/>
  <c r="U504" i="2"/>
  <c r="J504" i="2"/>
  <c r="V504" i="2"/>
  <c r="W504" i="2"/>
  <c r="X504" i="2"/>
  <c r="U505" i="2"/>
  <c r="J505" i="2"/>
  <c r="V505" i="2"/>
  <c r="W505" i="2"/>
  <c r="X505" i="2"/>
  <c r="G506" i="2"/>
  <c r="U506" i="2"/>
  <c r="J506" i="2"/>
  <c r="V506" i="2"/>
  <c r="W506" i="2"/>
  <c r="X506" i="2"/>
  <c r="G507" i="2"/>
  <c r="U507" i="2"/>
  <c r="V507" i="2"/>
  <c r="W507" i="2"/>
  <c r="X507" i="2"/>
  <c r="G508" i="2"/>
  <c r="U508" i="2"/>
  <c r="J508" i="2"/>
  <c r="V508" i="2"/>
  <c r="W508" i="2"/>
  <c r="X508" i="2"/>
  <c r="G509" i="2"/>
  <c r="U509" i="2"/>
  <c r="J509" i="2"/>
  <c r="V509" i="2"/>
  <c r="W509" i="2"/>
  <c r="X509" i="2"/>
  <c r="G510" i="2"/>
  <c r="U510" i="2"/>
  <c r="J510" i="2"/>
  <c r="V510" i="2"/>
  <c r="W510" i="2"/>
  <c r="X510" i="2"/>
  <c r="G511" i="2"/>
  <c r="U511" i="2"/>
  <c r="J511" i="2"/>
  <c r="V511" i="2"/>
  <c r="W511" i="2"/>
  <c r="X511" i="2"/>
  <c r="G512" i="2"/>
  <c r="U512" i="2"/>
  <c r="J512" i="2"/>
  <c r="V512" i="2"/>
  <c r="W512" i="2"/>
  <c r="X512" i="2"/>
  <c r="G513" i="2"/>
  <c r="U513" i="2"/>
  <c r="J513" i="2"/>
  <c r="V513" i="2"/>
  <c r="W513" i="2"/>
  <c r="X513" i="2"/>
  <c r="G514" i="2"/>
  <c r="U514" i="2"/>
  <c r="V514" i="2"/>
  <c r="W514" i="2"/>
  <c r="X514" i="2"/>
  <c r="G515" i="2"/>
  <c r="U515" i="2"/>
  <c r="J515" i="2"/>
  <c r="V515" i="2"/>
  <c r="W515" i="2"/>
  <c r="X515" i="2"/>
  <c r="G516" i="2"/>
  <c r="U516" i="2"/>
  <c r="J516" i="2"/>
  <c r="V516" i="2"/>
  <c r="W516" i="2"/>
  <c r="X516" i="2"/>
  <c r="G517" i="2"/>
  <c r="U517" i="2"/>
  <c r="J517" i="2"/>
  <c r="V517" i="2"/>
  <c r="W517" i="2"/>
  <c r="X517" i="2"/>
  <c r="G518" i="2"/>
  <c r="U518" i="2"/>
  <c r="J518" i="2"/>
  <c r="V518" i="2"/>
  <c r="W518" i="2"/>
  <c r="X518" i="2"/>
  <c r="G519" i="2"/>
  <c r="U519" i="2"/>
  <c r="J519" i="2"/>
  <c r="V519" i="2"/>
  <c r="W519" i="2"/>
  <c r="X519" i="2"/>
  <c r="G520" i="2"/>
  <c r="U520" i="2"/>
  <c r="J520" i="2"/>
  <c r="V520" i="2"/>
  <c r="W520" i="2"/>
  <c r="X520" i="2"/>
  <c r="U521" i="2"/>
  <c r="J521" i="2"/>
  <c r="V521" i="2"/>
  <c r="W521" i="2"/>
  <c r="X521" i="2"/>
  <c r="U522" i="2"/>
  <c r="J522" i="2"/>
  <c r="V522" i="2"/>
  <c r="W522" i="2"/>
  <c r="X522" i="2"/>
  <c r="G523" i="2"/>
  <c r="U523" i="2"/>
  <c r="J523" i="2"/>
  <c r="V523" i="2"/>
  <c r="W523" i="2"/>
  <c r="X523" i="2"/>
  <c r="G524" i="2"/>
  <c r="U524" i="2"/>
  <c r="J524" i="2"/>
  <c r="V524" i="2"/>
  <c r="W524" i="2"/>
  <c r="X524" i="2"/>
  <c r="G525" i="2"/>
  <c r="U525" i="2"/>
  <c r="J525" i="2"/>
  <c r="V525" i="2"/>
  <c r="W525" i="2"/>
  <c r="X525" i="2"/>
  <c r="G526" i="2"/>
  <c r="U526" i="2"/>
  <c r="J526" i="2"/>
  <c r="V526" i="2"/>
  <c r="W526" i="2"/>
  <c r="X526" i="2"/>
  <c r="U527" i="2"/>
  <c r="V527" i="2"/>
  <c r="W527" i="2"/>
  <c r="X527" i="2"/>
  <c r="G528" i="2"/>
  <c r="U528" i="2"/>
  <c r="J528" i="2"/>
  <c r="V528" i="2"/>
  <c r="W528" i="2"/>
  <c r="X528" i="2"/>
  <c r="G529" i="2"/>
  <c r="U529" i="2"/>
  <c r="J529" i="2"/>
  <c r="V529" i="2"/>
  <c r="W529" i="2"/>
  <c r="X529" i="2"/>
  <c r="G530" i="2"/>
  <c r="U530" i="2"/>
  <c r="J530" i="2"/>
  <c r="V530" i="2"/>
  <c r="W530" i="2"/>
  <c r="X530" i="2"/>
  <c r="G531" i="2"/>
  <c r="U531" i="2"/>
  <c r="J531" i="2"/>
  <c r="V531" i="2"/>
  <c r="W531" i="2"/>
  <c r="X531" i="2"/>
  <c r="G532" i="2"/>
  <c r="U532" i="2"/>
  <c r="J532" i="2"/>
  <c r="V532" i="2"/>
  <c r="W532" i="2"/>
  <c r="X532" i="2"/>
  <c r="G533" i="2"/>
  <c r="U533" i="2"/>
  <c r="J533" i="2"/>
  <c r="V533" i="2"/>
  <c r="W533" i="2"/>
  <c r="X533" i="2"/>
  <c r="G534" i="2"/>
  <c r="U534" i="2"/>
  <c r="J534" i="2"/>
  <c r="V534" i="2"/>
  <c r="W534" i="2"/>
  <c r="X534" i="2"/>
  <c r="G535" i="2"/>
  <c r="U535" i="2"/>
  <c r="V535" i="2"/>
  <c r="W535" i="2"/>
  <c r="X535" i="2"/>
  <c r="G536" i="2"/>
  <c r="U536" i="2"/>
  <c r="J536" i="2"/>
  <c r="V536" i="2"/>
  <c r="W536" i="2"/>
  <c r="X536" i="2"/>
  <c r="G537" i="2"/>
  <c r="U537" i="2"/>
  <c r="J537" i="2"/>
  <c r="V537" i="2"/>
  <c r="W537" i="2"/>
  <c r="X537" i="2"/>
  <c r="G538" i="2"/>
  <c r="U538" i="2"/>
  <c r="J538" i="2"/>
  <c r="V538" i="2"/>
  <c r="W538" i="2"/>
  <c r="X538" i="2"/>
  <c r="G539" i="2"/>
  <c r="U539" i="2"/>
  <c r="J539" i="2"/>
  <c r="V539" i="2"/>
  <c r="W539" i="2"/>
  <c r="X539" i="2"/>
  <c r="G540" i="2"/>
  <c r="U540" i="2"/>
  <c r="J540" i="2"/>
  <c r="V540" i="2"/>
  <c r="W540" i="2"/>
  <c r="X540" i="2"/>
  <c r="U541" i="2"/>
  <c r="J541" i="2"/>
  <c r="V541" i="2"/>
  <c r="W541" i="2"/>
  <c r="X541" i="2"/>
  <c r="G542" i="2"/>
  <c r="U542" i="2"/>
  <c r="J542" i="2"/>
  <c r="V542" i="2"/>
  <c r="W542" i="2"/>
  <c r="X542" i="2"/>
  <c r="G543" i="2"/>
  <c r="U543" i="2"/>
  <c r="J543" i="2"/>
  <c r="V543" i="2"/>
  <c r="W543" i="2"/>
  <c r="X543" i="2"/>
  <c r="G544" i="2"/>
  <c r="U544" i="2"/>
  <c r="V544" i="2"/>
  <c r="W544" i="2"/>
  <c r="X544" i="2"/>
  <c r="G545" i="2"/>
  <c r="U545" i="2"/>
  <c r="J545" i="2"/>
  <c r="V545" i="2"/>
  <c r="W545" i="2"/>
  <c r="X545" i="2"/>
  <c r="G546" i="2"/>
  <c r="U546" i="2"/>
  <c r="J546" i="2"/>
  <c r="V546" i="2"/>
  <c r="W546" i="2"/>
  <c r="X546" i="2"/>
  <c r="G547" i="2"/>
  <c r="U547" i="2"/>
  <c r="J547" i="2"/>
  <c r="V547" i="2"/>
  <c r="W547" i="2"/>
  <c r="X547" i="2"/>
  <c r="G548" i="2"/>
  <c r="U548" i="2"/>
  <c r="J548" i="2"/>
  <c r="V548" i="2"/>
  <c r="W548" i="2"/>
  <c r="X548" i="2"/>
  <c r="G549" i="2"/>
  <c r="U549" i="2"/>
  <c r="J549" i="2"/>
  <c r="V549" i="2"/>
  <c r="W549" i="2"/>
  <c r="X549" i="2"/>
  <c r="G550" i="2"/>
  <c r="U550" i="2"/>
  <c r="J550" i="2"/>
  <c r="V550" i="2"/>
  <c r="W550" i="2"/>
  <c r="X550" i="2"/>
  <c r="G551" i="2"/>
  <c r="U551" i="2"/>
  <c r="J551" i="2"/>
  <c r="V551" i="2"/>
  <c r="W551" i="2"/>
  <c r="X551" i="2"/>
  <c r="G552" i="2"/>
  <c r="U552" i="2"/>
  <c r="J552" i="2"/>
  <c r="V552" i="2"/>
  <c r="W552" i="2"/>
  <c r="X552" i="2"/>
  <c r="G553" i="2"/>
  <c r="U553" i="2"/>
  <c r="J553" i="2"/>
  <c r="V553" i="2"/>
  <c r="W553" i="2"/>
  <c r="X553" i="2"/>
  <c r="G554" i="2"/>
  <c r="U554" i="2"/>
  <c r="J554" i="2"/>
  <c r="V554" i="2"/>
  <c r="W554" i="2"/>
  <c r="X554" i="2"/>
  <c r="G555" i="2"/>
  <c r="U555" i="2"/>
  <c r="J555" i="2"/>
  <c r="V555" i="2"/>
  <c r="W555" i="2"/>
  <c r="X555" i="2"/>
  <c r="U556" i="2"/>
  <c r="J556" i="2"/>
  <c r="V556" i="2"/>
  <c r="W556" i="2"/>
  <c r="X556" i="2"/>
  <c r="G557" i="2"/>
  <c r="U557" i="2"/>
  <c r="V557" i="2"/>
  <c r="W557" i="2"/>
  <c r="X557" i="2"/>
  <c r="G558" i="2"/>
  <c r="U558" i="2"/>
  <c r="J558" i="2"/>
  <c r="V558" i="2"/>
  <c r="W558" i="2"/>
  <c r="X558" i="2"/>
  <c r="G559" i="2"/>
  <c r="U559" i="2"/>
  <c r="J559" i="2"/>
  <c r="V559" i="2"/>
  <c r="W559" i="2"/>
  <c r="X559" i="2"/>
  <c r="G560" i="2"/>
  <c r="U560" i="2"/>
  <c r="J560" i="2"/>
  <c r="V560" i="2"/>
  <c r="W560" i="2"/>
  <c r="X560" i="2"/>
  <c r="G561" i="2"/>
  <c r="U561" i="2"/>
  <c r="J561" i="2"/>
  <c r="V561" i="2"/>
  <c r="W561" i="2"/>
  <c r="X561" i="2"/>
  <c r="G562" i="2"/>
  <c r="U562" i="2"/>
  <c r="J562" i="2"/>
  <c r="V562" i="2"/>
  <c r="W562" i="2"/>
  <c r="X562" i="2"/>
  <c r="G563" i="2"/>
  <c r="U563" i="2"/>
  <c r="J563" i="2"/>
  <c r="V563" i="2"/>
  <c r="W563" i="2"/>
  <c r="X563" i="2"/>
  <c r="G564" i="2"/>
  <c r="U564" i="2"/>
  <c r="J564" i="2"/>
  <c r="V564" i="2"/>
  <c r="W564" i="2"/>
  <c r="X564" i="2"/>
  <c r="G565" i="2"/>
  <c r="U565" i="2"/>
  <c r="J565" i="2"/>
  <c r="V565" i="2"/>
  <c r="W565" i="2"/>
  <c r="X565" i="2"/>
  <c r="G566" i="2"/>
  <c r="U566" i="2"/>
  <c r="V566" i="2"/>
  <c r="W566" i="2"/>
  <c r="X566" i="2"/>
  <c r="G567" i="2"/>
  <c r="U567" i="2"/>
  <c r="J567" i="2"/>
  <c r="V567" i="2"/>
  <c r="W567" i="2"/>
  <c r="X567" i="2"/>
  <c r="G568" i="2"/>
  <c r="U568" i="2"/>
  <c r="J568" i="2"/>
  <c r="V568" i="2"/>
  <c r="W568" i="2"/>
  <c r="X568" i="2"/>
  <c r="G569" i="2"/>
  <c r="U569" i="2"/>
  <c r="J569" i="2"/>
  <c r="V569" i="2"/>
  <c r="W569" i="2"/>
  <c r="X569" i="2"/>
  <c r="G570" i="2"/>
  <c r="U570" i="2"/>
  <c r="J570" i="2"/>
  <c r="V570" i="2"/>
  <c r="W570" i="2"/>
  <c r="X570" i="2"/>
  <c r="G571" i="2"/>
  <c r="U571" i="2"/>
  <c r="J571" i="2"/>
  <c r="V571" i="2"/>
  <c r="W571" i="2"/>
  <c r="X571" i="2"/>
  <c r="G572" i="2"/>
  <c r="U572" i="2"/>
  <c r="J572" i="2"/>
  <c r="V572" i="2"/>
  <c r="W572" i="2"/>
  <c r="X572" i="2"/>
  <c r="G573" i="2"/>
  <c r="U573" i="2"/>
  <c r="J573" i="2"/>
  <c r="V573" i="2"/>
  <c r="W573" i="2"/>
  <c r="X573" i="2"/>
  <c r="G574" i="2"/>
  <c r="U574" i="2"/>
  <c r="J574" i="2"/>
  <c r="V574" i="2"/>
  <c r="W574" i="2"/>
  <c r="X574" i="2"/>
  <c r="G575" i="2"/>
  <c r="U575" i="2"/>
  <c r="J575" i="2"/>
  <c r="V575" i="2"/>
  <c r="W575" i="2"/>
  <c r="X575" i="2"/>
  <c r="U576" i="2"/>
  <c r="V576" i="2"/>
  <c r="W576" i="2"/>
  <c r="X576" i="2"/>
  <c r="G577" i="2"/>
  <c r="U577" i="2"/>
  <c r="J577" i="2"/>
  <c r="V577" i="2"/>
  <c r="W577" i="2"/>
  <c r="X577" i="2"/>
  <c r="G578" i="2"/>
  <c r="U578" i="2"/>
  <c r="J578" i="2"/>
  <c r="V578" i="2"/>
  <c r="W578" i="2"/>
  <c r="X578" i="2"/>
  <c r="G579" i="2"/>
  <c r="U579" i="2"/>
  <c r="J579" i="2"/>
  <c r="V579" i="2"/>
  <c r="W579" i="2"/>
  <c r="X579" i="2"/>
  <c r="G580" i="2"/>
  <c r="U580" i="2"/>
  <c r="J580" i="2"/>
  <c r="V580" i="2"/>
  <c r="W580" i="2"/>
  <c r="X580" i="2"/>
  <c r="U581" i="2"/>
  <c r="J581" i="2"/>
  <c r="V581" i="2"/>
  <c r="W581" i="2"/>
  <c r="X581" i="2"/>
  <c r="G582" i="2"/>
  <c r="U582" i="2"/>
  <c r="J582" i="2"/>
  <c r="V582" i="2"/>
  <c r="W582" i="2"/>
  <c r="X582" i="2"/>
  <c r="G583" i="2"/>
  <c r="U583" i="2"/>
  <c r="J583" i="2"/>
  <c r="V583" i="2"/>
  <c r="W583" i="2"/>
  <c r="X583" i="2"/>
  <c r="G584" i="2"/>
  <c r="U584" i="2"/>
  <c r="J584" i="2"/>
  <c r="V584" i="2"/>
  <c r="W584" i="2"/>
  <c r="X584" i="2"/>
  <c r="G585" i="2"/>
  <c r="U585" i="2"/>
  <c r="J585" i="2"/>
  <c r="V585" i="2"/>
  <c r="W585" i="2"/>
  <c r="X585" i="2"/>
  <c r="G586" i="2"/>
  <c r="U586" i="2"/>
  <c r="J586" i="2"/>
  <c r="V586" i="2"/>
  <c r="W586" i="2"/>
  <c r="X586" i="2"/>
  <c r="G587" i="2"/>
  <c r="U587" i="2"/>
  <c r="J587" i="2"/>
  <c r="V587" i="2"/>
  <c r="W587" i="2"/>
  <c r="X587" i="2"/>
  <c r="G588" i="2"/>
  <c r="U588" i="2"/>
  <c r="J588" i="2"/>
  <c r="V588" i="2"/>
  <c r="W588" i="2"/>
  <c r="X588" i="2"/>
  <c r="G589" i="2"/>
  <c r="U589" i="2"/>
  <c r="J589" i="2"/>
  <c r="V589" i="2"/>
  <c r="W589" i="2"/>
  <c r="X589" i="2"/>
  <c r="G590" i="2"/>
  <c r="U590" i="2"/>
  <c r="J590" i="2"/>
  <c r="V590" i="2"/>
  <c r="W590" i="2"/>
  <c r="X590" i="2"/>
  <c r="G591" i="2"/>
  <c r="U591" i="2"/>
  <c r="J591" i="2"/>
  <c r="V591" i="2"/>
  <c r="W591" i="2"/>
  <c r="X591" i="2"/>
  <c r="G592" i="2"/>
  <c r="U592" i="2"/>
  <c r="J592" i="2"/>
  <c r="V592" i="2"/>
  <c r="W592" i="2"/>
  <c r="X592" i="2"/>
  <c r="G593" i="2"/>
  <c r="U593" i="2"/>
  <c r="V593" i="2"/>
  <c r="W593" i="2"/>
  <c r="X593" i="2"/>
  <c r="U594" i="2"/>
  <c r="J594" i="2"/>
  <c r="V594" i="2"/>
  <c r="W594" i="2"/>
  <c r="X594" i="2"/>
  <c r="G595" i="2"/>
  <c r="U595" i="2"/>
  <c r="J595" i="2"/>
  <c r="V595" i="2"/>
  <c r="W595" i="2"/>
  <c r="X595" i="2"/>
  <c r="G596" i="2"/>
  <c r="U596" i="2"/>
  <c r="J596" i="2"/>
  <c r="V596" i="2"/>
  <c r="W596" i="2"/>
  <c r="X596" i="2"/>
  <c r="G597" i="2"/>
  <c r="U597" i="2"/>
  <c r="J597" i="2"/>
  <c r="V597" i="2"/>
  <c r="W597" i="2"/>
  <c r="X597" i="2"/>
  <c r="G598" i="2"/>
  <c r="U598" i="2"/>
  <c r="J598" i="2"/>
  <c r="V598" i="2"/>
  <c r="W598" i="2"/>
  <c r="X598" i="2"/>
  <c r="U599" i="2"/>
  <c r="J599" i="2"/>
  <c r="V599" i="2"/>
  <c r="W599" i="2"/>
  <c r="X599" i="2"/>
  <c r="G600" i="2"/>
  <c r="U600" i="2"/>
  <c r="J600" i="2"/>
  <c r="V600" i="2"/>
  <c r="W600" i="2"/>
  <c r="X600" i="2"/>
  <c r="G601" i="2"/>
  <c r="U601" i="2"/>
  <c r="J601" i="2"/>
  <c r="V601" i="2"/>
  <c r="W601" i="2"/>
  <c r="X601" i="2"/>
  <c r="G602" i="2"/>
  <c r="U602" i="2"/>
  <c r="J602" i="2"/>
  <c r="V602" i="2"/>
  <c r="W602" i="2"/>
  <c r="X602" i="2"/>
  <c r="G603" i="2"/>
  <c r="U603" i="2"/>
  <c r="J603" i="2"/>
  <c r="V603" i="2"/>
  <c r="W603" i="2"/>
  <c r="X603" i="2"/>
  <c r="U604" i="2"/>
  <c r="J604" i="2"/>
  <c r="V604" i="2"/>
  <c r="W604" i="2"/>
  <c r="X604" i="2"/>
  <c r="G605" i="2"/>
  <c r="U605" i="2"/>
  <c r="J605" i="2"/>
  <c r="V605" i="2"/>
  <c r="W605" i="2"/>
  <c r="X605" i="2"/>
  <c r="G606" i="2"/>
  <c r="U606" i="2"/>
  <c r="J606" i="2"/>
  <c r="V606" i="2"/>
  <c r="W606" i="2"/>
  <c r="X606" i="2"/>
  <c r="U607" i="2"/>
  <c r="J607" i="2"/>
  <c r="V607" i="2"/>
  <c r="W607" i="2"/>
  <c r="X607" i="2"/>
  <c r="G608" i="2"/>
  <c r="U608" i="2"/>
  <c r="V608" i="2"/>
  <c r="W608" i="2"/>
  <c r="X608" i="2"/>
  <c r="G609" i="2"/>
  <c r="U609" i="2"/>
  <c r="J609" i="2"/>
  <c r="V609" i="2"/>
  <c r="W609" i="2"/>
  <c r="X609" i="2"/>
  <c r="G610" i="2"/>
  <c r="U610" i="2"/>
  <c r="J610" i="2"/>
  <c r="V610" i="2"/>
  <c r="W610" i="2"/>
  <c r="X610" i="2"/>
  <c r="G611" i="2"/>
  <c r="U611" i="2"/>
  <c r="J611" i="2"/>
  <c r="V611" i="2"/>
  <c r="W611" i="2"/>
  <c r="X611" i="2"/>
  <c r="G612" i="2"/>
  <c r="U612" i="2"/>
  <c r="J612" i="2"/>
  <c r="V612" i="2"/>
  <c r="W612" i="2"/>
  <c r="X612" i="2"/>
  <c r="G613" i="2"/>
  <c r="U613" i="2"/>
  <c r="J613" i="2"/>
  <c r="V613" i="2"/>
  <c r="W613" i="2"/>
  <c r="X613" i="2"/>
  <c r="G614" i="2"/>
  <c r="U614" i="2"/>
  <c r="J614" i="2"/>
  <c r="V614" i="2"/>
  <c r="W614" i="2"/>
  <c r="X614" i="2"/>
  <c r="G615" i="2"/>
  <c r="U615" i="2"/>
  <c r="J615" i="2"/>
  <c r="V615" i="2"/>
  <c r="W615" i="2"/>
  <c r="X615" i="2"/>
  <c r="G616" i="2"/>
  <c r="U616" i="2"/>
  <c r="J616" i="2"/>
  <c r="V616" i="2"/>
  <c r="W616" i="2"/>
  <c r="X616" i="2"/>
  <c r="G617" i="2"/>
  <c r="U617" i="2"/>
  <c r="J617" i="2"/>
  <c r="V617" i="2"/>
  <c r="W617" i="2"/>
  <c r="X617" i="2"/>
  <c r="G618" i="2"/>
  <c r="U618" i="2"/>
  <c r="V618" i="2"/>
  <c r="W618" i="2"/>
  <c r="X618" i="2"/>
  <c r="G619" i="2"/>
  <c r="U619" i="2"/>
  <c r="J619" i="2"/>
  <c r="V619" i="2"/>
  <c r="W619" i="2"/>
  <c r="X619" i="2"/>
  <c r="G620" i="2"/>
  <c r="U620" i="2"/>
  <c r="J620" i="2"/>
  <c r="V620" i="2"/>
  <c r="W620" i="2"/>
  <c r="X620" i="2"/>
  <c r="G621" i="2"/>
  <c r="U621" i="2"/>
  <c r="J621" i="2"/>
  <c r="V621" i="2"/>
  <c r="W621" i="2"/>
  <c r="X621" i="2"/>
  <c r="G622" i="2"/>
  <c r="U622" i="2"/>
  <c r="J622" i="2"/>
  <c r="V622" i="2"/>
  <c r="W622" i="2"/>
  <c r="X622" i="2"/>
  <c r="G623" i="2"/>
  <c r="U623" i="2"/>
  <c r="J623" i="2"/>
  <c r="V623" i="2"/>
  <c r="W623" i="2"/>
  <c r="X623" i="2"/>
  <c r="U624" i="2"/>
  <c r="J624" i="2"/>
  <c r="V624" i="2"/>
  <c r="W624" i="2"/>
  <c r="X624" i="2"/>
  <c r="G625" i="2"/>
  <c r="U625" i="2"/>
  <c r="J625" i="2"/>
  <c r="V625" i="2"/>
  <c r="W625" i="2"/>
  <c r="X625" i="2"/>
  <c r="G626" i="2"/>
  <c r="U626" i="2"/>
  <c r="J626" i="2"/>
  <c r="V626" i="2"/>
  <c r="W626" i="2"/>
  <c r="X626" i="2"/>
  <c r="G627" i="2"/>
  <c r="U627" i="2"/>
  <c r="J627" i="2"/>
  <c r="V627" i="2"/>
  <c r="W627" i="2"/>
  <c r="X627" i="2"/>
  <c r="G628" i="2"/>
  <c r="U628" i="2"/>
  <c r="J628" i="2"/>
  <c r="V628" i="2"/>
  <c r="W628" i="2"/>
  <c r="X628" i="2"/>
  <c r="G629" i="2"/>
  <c r="U629" i="2"/>
  <c r="J629" i="2"/>
  <c r="V629" i="2"/>
  <c r="W629" i="2"/>
  <c r="X629" i="2"/>
  <c r="G630" i="2"/>
  <c r="U630" i="2"/>
  <c r="J630" i="2"/>
  <c r="V630" i="2"/>
  <c r="W630" i="2"/>
  <c r="X630" i="2"/>
  <c r="G631" i="2"/>
  <c r="U631" i="2"/>
  <c r="V631" i="2"/>
  <c r="W631" i="2"/>
  <c r="X631" i="2"/>
  <c r="G632" i="2"/>
  <c r="U632" i="2"/>
  <c r="J632" i="2"/>
  <c r="V632" i="2"/>
  <c r="W632" i="2"/>
  <c r="X632" i="2"/>
  <c r="G633" i="2"/>
  <c r="U633" i="2"/>
  <c r="J633" i="2"/>
  <c r="V633" i="2"/>
  <c r="W633" i="2"/>
  <c r="X633" i="2"/>
  <c r="G634" i="2"/>
  <c r="U634" i="2"/>
  <c r="J634" i="2"/>
  <c r="V634" i="2"/>
  <c r="W634" i="2"/>
  <c r="X634" i="2"/>
  <c r="U635" i="2"/>
  <c r="J635" i="2"/>
  <c r="V635" i="2"/>
  <c r="W635" i="2"/>
  <c r="X635" i="2"/>
  <c r="G636" i="2"/>
  <c r="U636" i="2"/>
  <c r="J636" i="2"/>
  <c r="V636" i="2"/>
  <c r="W636" i="2"/>
  <c r="X636" i="2"/>
  <c r="G637" i="2"/>
  <c r="U637" i="2"/>
  <c r="V637" i="2"/>
  <c r="W637" i="2"/>
  <c r="X637" i="2"/>
  <c r="G638" i="2"/>
  <c r="U638" i="2"/>
  <c r="J638" i="2"/>
  <c r="V638" i="2"/>
  <c r="W638" i="2"/>
  <c r="X638" i="2"/>
  <c r="G639" i="2"/>
  <c r="U639" i="2"/>
  <c r="J639" i="2"/>
  <c r="V639" i="2"/>
  <c r="W639" i="2"/>
  <c r="X639" i="2"/>
  <c r="G640" i="2"/>
  <c r="U640" i="2"/>
  <c r="J640" i="2"/>
  <c r="V640" i="2"/>
  <c r="W640" i="2"/>
  <c r="X640" i="2"/>
  <c r="G641" i="2"/>
  <c r="U641" i="2"/>
  <c r="J641" i="2"/>
  <c r="V641" i="2"/>
  <c r="W641" i="2"/>
  <c r="X641" i="2"/>
  <c r="G642" i="2"/>
  <c r="U642" i="2"/>
  <c r="J642" i="2"/>
  <c r="V642" i="2"/>
  <c r="W642" i="2"/>
  <c r="X642" i="2"/>
  <c r="G643" i="2"/>
  <c r="U643" i="2"/>
  <c r="J643" i="2"/>
  <c r="V643" i="2"/>
  <c r="W643" i="2"/>
  <c r="X643" i="2"/>
  <c r="G644" i="2"/>
  <c r="U644" i="2"/>
  <c r="J644" i="2"/>
  <c r="V644" i="2"/>
  <c r="W644" i="2"/>
  <c r="X644" i="2"/>
  <c r="G645" i="2"/>
  <c r="U645" i="2"/>
  <c r="J645" i="2"/>
  <c r="V645" i="2"/>
  <c r="W645" i="2"/>
  <c r="X645" i="2"/>
  <c r="G646" i="2"/>
  <c r="U646" i="2"/>
  <c r="J646" i="2"/>
  <c r="V646" i="2"/>
  <c r="W646" i="2"/>
  <c r="X646" i="2"/>
  <c r="G647" i="2"/>
  <c r="U647" i="2"/>
  <c r="J647" i="2"/>
  <c r="V647" i="2"/>
  <c r="W647" i="2"/>
  <c r="X647" i="2"/>
  <c r="G648" i="2"/>
  <c r="U648" i="2"/>
  <c r="V648" i="2"/>
  <c r="W648" i="2"/>
  <c r="X648" i="2"/>
  <c r="G649" i="2"/>
  <c r="U649" i="2"/>
  <c r="V649" i="2"/>
  <c r="W649" i="2"/>
  <c r="X649" i="2"/>
  <c r="G650" i="2"/>
  <c r="U650" i="2"/>
  <c r="J650" i="2"/>
  <c r="V650" i="2"/>
  <c r="W650" i="2"/>
  <c r="X650" i="2"/>
  <c r="G651" i="2"/>
  <c r="U651" i="2"/>
  <c r="J651" i="2"/>
  <c r="V651" i="2"/>
  <c r="W651" i="2"/>
  <c r="X651" i="2"/>
  <c r="G652" i="2"/>
  <c r="U652" i="2"/>
  <c r="J652" i="2"/>
  <c r="V652" i="2"/>
  <c r="W652" i="2"/>
  <c r="X652" i="2"/>
  <c r="G653" i="2"/>
  <c r="U653" i="2"/>
  <c r="J653" i="2"/>
  <c r="V653" i="2"/>
  <c r="W653" i="2"/>
  <c r="X653" i="2"/>
  <c r="G654" i="2"/>
  <c r="U654" i="2"/>
  <c r="V654" i="2"/>
  <c r="W654" i="2"/>
  <c r="X654" i="2"/>
  <c r="G655" i="2"/>
  <c r="U655" i="2"/>
  <c r="J655" i="2"/>
  <c r="V655" i="2"/>
  <c r="W655" i="2"/>
  <c r="X655" i="2"/>
  <c r="G656" i="2"/>
  <c r="U656" i="2"/>
  <c r="J656" i="2"/>
  <c r="V656" i="2"/>
  <c r="W656" i="2"/>
  <c r="X656" i="2"/>
  <c r="G657" i="2"/>
  <c r="U657" i="2"/>
  <c r="J657" i="2"/>
  <c r="V657" i="2"/>
  <c r="W657" i="2"/>
  <c r="X657" i="2"/>
  <c r="G658" i="2"/>
  <c r="U658" i="2"/>
  <c r="J658" i="2"/>
  <c r="V658" i="2"/>
  <c r="W658" i="2"/>
  <c r="X658" i="2"/>
  <c r="G659" i="2"/>
  <c r="U659" i="2"/>
  <c r="J659" i="2"/>
  <c r="V659" i="2"/>
  <c r="W659" i="2"/>
  <c r="X659" i="2"/>
  <c r="G660" i="2"/>
  <c r="U660" i="2"/>
  <c r="J660" i="2"/>
  <c r="V660" i="2"/>
  <c r="W660" i="2"/>
  <c r="X660" i="2"/>
  <c r="G661" i="2"/>
  <c r="U661" i="2"/>
  <c r="V661" i="2"/>
  <c r="W661" i="2"/>
  <c r="X661" i="2"/>
  <c r="G662" i="2"/>
  <c r="U662" i="2"/>
  <c r="J662" i="2"/>
  <c r="V662" i="2"/>
  <c r="W662" i="2"/>
  <c r="X662" i="2"/>
  <c r="G663" i="2"/>
  <c r="U663" i="2"/>
  <c r="J663" i="2"/>
  <c r="V663" i="2"/>
  <c r="W663" i="2"/>
  <c r="X663" i="2"/>
  <c r="G664" i="2"/>
  <c r="U664" i="2"/>
  <c r="J664" i="2"/>
  <c r="V664" i="2"/>
  <c r="W664" i="2"/>
  <c r="X664" i="2"/>
  <c r="G665" i="2"/>
  <c r="U665" i="2"/>
  <c r="J665" i="2"/>
  <c r="V665" i="2"/>
  <c r="W665" i="2"/>
  <c r="X665" i="2"/>
  <c r="G666" i="2"/>
  <c r="U666" i="2"/>
  <c r="J666" i="2"/>
  <c r="V666" i="2"/>
  <c r="W666" i="2"/>
  <c r="X666" i="2"/>
  <c r="G667" i="2"/>
  <c r="U667" i="2"/>
  <c r="J667" i="2"/>
  <c r="V667" i="2"/>
  <c r="W667" i="2"/>
  <c r="X667" i="2"/>
  <c r="G668" i="2"/>
  <c r="U668" i="2"/>
  <c r="J668" i="2"/>
  <c r="V668" i="2"/>
  <c r="W668" i="2"/>
  <c r="X668" i="2"/>
  <c r="G669" i="2"/>
  <c r="U669" i="2"/>
  <c r="V669" i="2"/>
  <c r="W669" i="2"/>
  <c r="X669" i="2"/>
  <c r="G670" i="2"/>
  <c r="U670" i="2"/>
  <c r="J670" i="2"/>
  <c r="V670" i="2"/>
  <c r="W670" i="2"/>
  <c r="X670" i="2"/>
  <c r="G671" i="2"/>
  <c r="U671" i="2"/>
  <c r="J671" i="2"/>
  <c r="V671" i="2"/>
  <c r="W671" i="2"/>
  <c r="X671" i="2"/>
  <c r="G672" i="2"/>
  <c r="U672" i="2"/>
  <c r="J672" i="2"/>
  <c r="V672" i="2"/>
  <c r="W672" i="2"/>
  <c r="X672" i="2"/>
  <c r="G673" i="2"/>
  <c r="U673" i="2"/>
  <c r="J673" i="2"/>
  <c r="V673" i="2"/>
  <c r="W673" i="2"/>
  <c r="X673" i="2"/>
  <c r="G674" i="2"/>
  <c r="U674" i="2"/>
  <c r="J674" i="2"/>
  <c r="V674" i="2"/>
  <c r="W674" i="2"/>
  <c r="X674" i="2"/>
  <c r="U675" i="2"/>
  <c r="J675" i="2"/>
  <c r="V675" i="2"/>
  <c r="W675" i="2"/>
  <c r="X675" i="2"/>
  <c r="G676" i="2"/>
  <c r="U676" i="2"/>
  <c r="J676" i="2"/>
  <c r="V676" i="2"/>
  <c r="W676" i="2"/>
  <c r="X676" i="2"/>
  <c r="U677" i="2"/>
  <c r="J677" i="2"/>
  <c r="V677" i="2"/>
  <c r="W677" i="2"/>
  <c r="X677" i="2"/>
  <c r="G678" i="2"/>
  <c r="U678" i="2"/>
  <c r="J678" i="2"/>
  <c r="V678" i="2"/>
  <c r="W678" i="2"/>
  <c r="X678" i="2"/>
  <c r="G679" i="2"/>
  <c r="U679" i="2"/>
  <c r="J679" i="2"/>
  <c r="V679" i="2"/>
  <c r="W679" i="2"/>
  <c r="X679" i="2"/>
  <c r="G680" i="2"/>
  <c r="U680" i="2"/>
  <c r="V680" i="2"/>
  <c r="W680" i="2"/>
  <c r="X680" i="2"/>
  <c r="G681" i="2"/>
  <c r="U681" i="2"/>
  <c r="J681" i="2"/>
  <c r="V681" i="2"/>
  <c r="W681" i="2"/>
  <c r="X681" i="2"/>
  <c r="G682" i="2"/>
  <c r="U682" i="2"/>
  <c r="J682" i="2"/>
  <c r="V682" i="2"/>
  <c r="W682" i="2"/>
  <c r="X682" i="2"/>
  <c r="G683" i="2"/>
  <c r="U683" i="2"/>
  <c r="J683" i="2"/>
  <c r="V683" i="2"/>
  <c r="W683" i="2"/>
  <c r="X683" i="2"/>
  <c r="G684" i="2"/>
  <c r="U684" i="2"/>
  <c r="J684" i="2"/>
  <c r="V684" i="2"/>
  <c r="W684" i="2"/>
  <c r="X684" i="2"/>
  <c r="G685" i="2"/>
  <c r="U685" i="2"/>
  <c r="J685" i="2"/>
  <c r="V685" i="2"/>
  <c r="W685" i="2"/>
  <c r="X685" i="2"/>
  <c r="G686" i="2"/>
  <c r="U686" i="2"/>
  <c r="J686" i="2"/>
  <c r="V686" i="2"/>
  <c r="W686" i="2"/>
  <c r="X686" i="2"/>
  <c r="G687" i="2"/>
  <c r="U687" i="2"/>
  <c r="J687" i="2"/>
  <c r="V687" i="2"/>
  <c r="W687" i="2"/>
  <c r="X687" i="2"/>
  <c r="G688" i="2"/>
  <c r="U688" i="2"/>
  <c r="J688" i="2"/>
  <c r="V688" i="2"/>
  <c r="W688" i="2"/>
  <c r="X688" i="2"/>
  <c r="G689" i="2"/>
  <c r="U689" i="2"/>
  <c r="J689" i="2"/>
  <c r="V689" i="2"/>
  <c r="W689" i="2"/>
  <c r="X689" i="2"/>
  <c r="U690" i="2"/>
  <c r="J690" i="2"/>
  <c r="V690" i="2"/>
  <c r="W690" i="2"/>
  <c r="X690" i="2"/>
  <c r="G691" i="2"/>
  <c r="U691" i="2"/>
  <c r="J691" i="2"/>
  <c r="V691" i="2"/>
  <c r="W691" i="2"/>
  <c r="X691" i="2"/>
  <c r="G692" i="2"/>
  <c r="U692" i="2"/>
  <c r="J692" i="2"/>
  <c r="V692" i="2"/>
  <c r="W692" i="2"/>
  <c r="X692" i="2"/>
  <c r="G693" i="2"/>
  <c r="U693" i="2"/>
  <c r="J693" i="2"/>
  <c r="V693" i="2"/>
  <c r="W693" i="2"/>
  <c r="X693" i="2"/>
  <c r="G694" i="2"/>
  <c r="U694" i="2"/>
  <c r="J694" i="2"/>
  <c r="V694" i="2"/>
  <c r="W694" i="2"/>
  <c r="X694" i="2"/>
  <c r="G695" i="2"/>
  <c r="U695" i="2"/>
  <c r="J695" i="2"/>
  <c r="V695" i="2"/>
  <c r="W695" i="2"/>
  <c r="X695" i="2"/>
  <c r="G696" i="2"/>
  <c r="U696" i="2"/>
  <c r="J696" i="2"/>
  <c r="V696" i="2"/>
  <c r="W696" i="2"/>
  <c r="X696" i="2"/>
  <c r="U697" i="2"/>
  <c r="J697" i="2"/>
  <c r="V697" i="2"/>
  <c r="W697" i="2"/>
  <c r="X697" i="2"/>
  <c r="G698" i="2"/>
  <c r="U698" i="2"/>
  <c r="J698" i="2"/>
  <c r="V698" i="2"/>
  <c r="W698" i="2"/>
  <c r="X698" i="2"/>
  <c r="G699" i="2"/>
  <c r="U699" i="2"/>
  <c r="J699" i="2"/>
  <c r="V699" i="2"/>
  <c r="W699" i="2"/>
  <c r="X699" i="2"/>
  <c r="G700" i="2"/>
  <c r="U700" i="2"/>
  <c r="J700" i="2"/>
  <c r="V700" i="2"/>
  <c r="W700" i="2"/>
  <c r="X700" i="2"/>
  <c r="G701" i="2"/>
  <c r="U701" i="2"/>
  <c r="J701" i="2"/>
  <c r="V701" i="2"/>
  <c r="W701" i="2"/>
  <c r="X701" i="2"/>
  <c r="G702" i="2"/>
  <c r="U702" i="2"/>
  <c r="V702" i="2"/>
  <c r="W702" i="2"/>
  <c r="X702" i="2"/>
  <c r="G703" i="2"/>
  <c r="U703" i="2"/>
  <c r="J703" i="2"/>
  <c r="V703" i="2"/>
  <c r="W703" i="2"/>
  <c r="X703" i="2"/>
  <c r="G704" i="2"/>
  <c r="U704" i="2"/>
  <c r="J704" i="2"/>
  <c r="V704" i="2"/>
  <c r="W704" i="2"/>
  <c r="X704" i="2"/>
  <c r="G705" i="2"/>
  <c r="U705" i="2"/>
  <c r="V705" i="2"/>
  <c r="W705" i="2"/>
  <c r="X705" i="2"/>
  <c r="G706" i="2"/>
  <c r="U706" i="2"/>
  <c r="J706" i="2"/>
  <c r="V706" i="2"/>
  <c r="W706" i="2"/>
  <c r="X706" i="2"/>
  <c r="G707" i="2"/>
  <c r="U707" i="2"/>
  <c r="J707" i="2"/>
  <c r="V707" i="2"/>
  <c r="W707" i="2"/>
  <c r="X707" i="2"/>
  <c r="G708" i="2"/>
  <c r="U708" i="2"/>
  <c r="J708" i="2"/>
  <c r="V708" i="2"/>
  <c r="W708" i="2"/>
  <c r="X708" i="2"/>
  <c r="U709" i="2"/>
  <c r="J709" i="2"/>
  <c r="V709" i="2"/>
  <c r="W709" i="2"/>
  <c r="X709" i="2"/>
  <c r="G710" i="2"/>
  <c r="U710" i="2"/>
  <c r="J710" i="2"/>
  <c r="V710" i="2"/>
  <c r="W710" i="2"/>
  <c r="X710" i="2"/>
  <c r="G711" i="2"/>
  <c r="U711" i="2"/>
  <c r="J711" i="2"/>
  <c r="V711" i="2"/>
  <c r="W711" i="2"/>
  <c r="X711" i="2"/>
  <c r="G712" i="2"/>
  <c r="U712" i="2"/>
  <c r="J712" i="2"/>
  <c r="V712" i="2"/>
  <c r="W712" i="2"/>
  <c r="X712" i="2"/>
  <c r="G713" i="2"/>
  <c r="U713" i="2"/>
  <c r="J713" i="2"/>
  <c r="V713" i="2"/>
  <c r="W713" i="2"/>
  <c r="X713" i="2"/>
  <c r="G714" i="2"/>
  <c r="U714" i="2"/>
  <c r="J714" i="2"/>
  <c r="V714" i="2"/>
  <c r="W714" i="2"/>
  <c r="X714" i="2"/>
  <c r="G715" i="2"/>
  <c r="U715" i="2"/>
  <c r="J715" i="2"/>
  <c r="V715" i="2"/>
  <c r="W715" i="2"/>
  <c r="X715" i="2"/>
  <c r="G716" i="2"/>
  <c r="U716" i="2"/>
  <c r="J716" i="2"/>
  <c r="V716" i="2"/>
  <c r="W716" i="2"/>
  <c r="X716" i="2"/>
  <c r="G717" i="2"/>
  <c r="U717" i="2"/>
  <c r="J717" i="2"/>
  <c r="V717" i="2"/>
  <c r="W717" i="2"/>
  <c r="X717" i="2"/>
  <c r="U718" i="2"/>
  <c r="J718" i="2"/>
  <c r="V718" i="2"/>
  <c r="W718" i="2"/>
  <c r="X718" i="2"/>
  <c r="G719" i="2"/>
  <c r="U719" i="2"/>
  <c r="J719" i="2"/>
  <c r="V719" i="2"/>
  <c r="W719" i="2"/>
  <c r="X719" i="2"/>
  <c r="G720" i="2"/>
  <c r="U720" i="2"/>
  <c r="V720" i="2"/>
  <c r="W720" i="2"/>
  <c r="X720" i="2"/>
  <c r="G721" i="2"/>
  <c r="U721" i="2"/>
  <c r="J721" i="2"/>
  <c r="V721" i="2"/>
  <c r="W721" i="2"/>
  <c r="X721" i="2"/>
  <c r="G722" i="2"/>
  <c r="U722" i="2"/>
  <c r="J722" i="2"/>
  <c r="V722" i="2"/>
  <c r="W722" i="2"/>
  <c r="X722" i="2"/>
  <c r="G723" i="2"/>
  <c r="U723" i="2"/>
  <c r="V723" i="2"/>
  <c r="W723" i="2"/>
  <c r="X723" i="2"/>
  <c r="G724" i="2"/>
  <c r="U724" i="2"/>
  <c r="J724" i="2"/>
  <c r="V724" i="2"/>
  <c r="W724" i="2"/>
  <c r="X724" i="2"/>
  <c r="G725" i="2"/>
  <c r="U725" i="2"/>
  <c r="J725" i="2"/>
  <c r="V725" i="2"/>
  <c r="W725" i="2"/>
  <c r="X725" i="2"/>
  <c r="G726" i="2"/>
  <c r="U726" i="2"/>
  <c r="J726" i="2"/>
  <c r="V726" i="2"/>
  <c r="W726" i="2"/>
  <c r="X726" i="2"/>
  <c r="U727" i="2"/>
  <c r="J727" i="2"/>
  <c r="V727" i="2"/>
  <c r="W727" i="2"/>
  <c r="X727" i="2"/>
  <c r="U728" i="2"/>
  <c r="J728" i="2"/>
  <c r="V728" i="2"/>
  <c r="W728" i="2"/>
  <c r="X728" i="2"/>
  <c r="G729" i="2"/>
  <c r="U729" i="2"/>
  <c r="J729" i="2"/>
  <c r="V729" i="2"/>
  <c r="W729" i="2"/>
  <c r="X729" i="2"/>
  <c r="G730" i="2"/>
  <c r="U730" i="2"/>
  <c r="J730" i="2"/>
  <c r="V730" i="2"/>
  <c r="W730" i="2"/>
  <c r="X730" i="2"/>
  <c r="G731" i="2"/>
  <c r="U731" i="2"/>
  <c r="J731" i="2"/>
  <c r="V731" i="2"/>
  <c r="W731" i="2"/>
  <c r="X731" i="2"/>
  <c r="G732" i="2"/>
  <c r="U732" i="2"/>
  <c r="J732" i="2"/>
  <c r="V732" i="2"/>
  <c r="W732" i="2"/>
  <c r="X732" i="2"/>
  <c r="G733" i="2"/>
  <c r="U733" i="2"/>
  <c r="J733" i="2"/>
  <c r="V733" i="2"/>
  <c r="W733" i="2"/>
  <c r="X733" i="2"/>
  <c r="G734" i="2"/>
  <c r="U734" i="2"/>
  <c r="J734" i="2"/>
  <c r="V734" i="2"/>
  <c r="W734" i="2"/>
  <c r="X734" i="2"/>
  <c r="G735" i="2"/>
  <c r="U735" i="2"/>
  <c r="J735" i="2"/>
  <c r="V735" i="2"/>
  <c r="W735" i="2"/>
  <c r="X735" i="2"/>
  <c r="G736" i="2"/>
  <c r="U736" i="2"/>
  <c r="J736" i="2"/>
  <c r="V736" i="2"/>
  <c r="W736" i="2"/>
  <c r="X736" i="2"/>
  <c r="G737" i="2"/>
  <c r="U737" i="2"/>
  <c r="J737" i="2"/>
  <c r="V737" i="2"/>
  <c r="W737" i="2"/>
  <c r="X737" i="2"/>
  <c r="G738" i="2"/>
  <c r="U738" i="2"/>
  <c r="J738" i="2"/>
  <c r="V738" i="2"/>
  <c r="W738" i="2"/>
  <c r="X738" i="2"/>
  <c r="G739" i="2"/>
  <c r="U739" i="2"/>
  <c r="J739" i="2"/>
  <c r="V739" i="2"/>
  <c r="W739" i="2"/>
  <c r="X739" i="2"/>
  <c r="G740" i="2"/>
  <c r="U740" i="2"/>
  <c r="J740" i="2"/>
  <c r="V740" i="2"/>
  <c r="W740" i="2"/>
  <c r="X740" i="2"/>
  <c r="G741" i="2"/>
  <c r="U741" i="2"/>
  <c r="J741" i="2"/>
  <c r="V741" i="2"/>
  <c r="W741" i="2"/>
  <c r="X741" i="2"/>
  <c r="G742" i="2"/>
  <c r="U742" i="2"/>
  <c r="J742" i="2"/>
  <c r="V742" i="2"/>
  <c r="W742" i="2"/>
  <c r="X742" i="2"/>
  <c r="G743" i="2"/>
  <c r="U743" i="2"/>
  <c r="J743" i="2"/>
  <c r="V743" i="2"/>
  <c r="W743" i="2"/>
  <c r="X743" i="2"/>
  <c r="G744" i="2"/>
  <c r="U744" i="2"/>
  <c r="J744" i="2"/>
  <c r="V744" i="2"/>
  <c r="W744" i="2"/>
  <c r="X744" i="2"/>
  <c r="G745" i="2"/>
  <c r="U745" i="2"/>
  <c r="V745" i="2"/>
  <c r="W745" i="2"/>
  <c r="X745" i="2"/>
  <c r="G746" i="2"/>
  <c r="U746" i="2"/>
  <c r="V746" i="2"/>
  <c r="W746" i="2"/>
  <c r="X746" i="2"/>
  <c r="G747" i="2"/>
  <c r="U747" i="2"/>
  <c r="J747" i="2"/>
  <c r="V747" i="2"/>
  <c r="W747" i="2"/>
  <c r="X747" i="2"/>
  <c r="G748" i="2"/>
  <c r="U748" i="2"/>
  <c r="V748" i="2"/>
  <c r="W748" i="2"/>
  <c r="X748" i="2"/>
  <c r="G749" i="2"/>
  <c r="U749" i="2"/>
  <c r="J749" i="2"/>
  <c r="V749" i="2"/>
  <c r="W749" i="2"/>
  <c r="X749" i="2"/>
  <c r="G750" i="2"/>
  <c r="U750" i="2"/>
  <c r="J750" i="2"/>
  <c r="V750" i="2"/>
  <c r="W750" i="2"/>
  <c r="X750" i="2"/>
  <c r="G751" i="2"/>
  <c r="U751" i="2"/>
  <c r="J751" i="2"/>
  <c r="V751" i="2"/>
  <c r="W751" i="2"/>
  <c r="X751" i="2"/>
  <c r="U752" i="2"/>
  <c r="J752" i="2"/>
  <c r="V752" i="2"/>
  <c r="W752" i="2"/>
  <c r="X752" i="2"/>
  <c r="G753" i="2"/>
  <c r="U753" i="2"/>
  <c r="J753" i="2"/>
  <c r="V753" i="2"/>
  <c r="W753" i="2"/>
  <c r="X753" i="2"/>
  <c r="G754" i="2"/>
  <c r="U754" i="2"/>
  <c r="V754" i="2"/>
  <c r="W754" i="2"/>
  <c r="X754" i="2"/>
  <c r="G755" i="2"/>
  <c r="U755" i="2"/>
  <c r="J755" i="2"/>
  <c r="V755" i="2"/>
  <c r="W755" i="2"/>
  <c r="X755" i="2"/>
  <c r="G756" i="2"/>
  <c r="U756" i="2"/>
  <c r="J756" i="2"/>
  <c r="V756" i="2"/>
  <c r="W756" i="2"/>
  <c r="X756" i="2"/>
  <c r="G757" i="2"/>
  <c r="U757" i="2"/>
  <c r="J757" i="2"/>
  <c r="V757" i="2"/>
  <c r="W757" i="2"/>
  <c r="X757" i="2"/>
  <c r="G758" i="2"/>
  <c r="U758" i="2"/>
  <c r="J758" i="2"/>
  <c r="V758" i="2"/>
  <c r="W758" i="2"/>
  <c r="X758" i="2"/>
  <c r="G759" i="2"/>
  <c r="U759" i="2"/>
  <c r="V759" i="2"/>
  <c r="W759" i="2"/>
  <c r="X759" i="2"/>
  <c r="G760" i="2"/>
  <c r="U760" i="2"/>
  <c r="J760" i="2"/>
  <c r="V760" i="2"/>
  <c r="W760" i="2"/>
  <c r="X760" i="2"/>
  <c r="G761" i="2"/>
  <c r="U761" i="2"/>
  <c r="J761" i="2"/>
  <c r="V761" i="2"/>
  <c r="W761" i="2"/>
  <c r="X761" i="2"/>
  <c r="G762" i="2"/>
  <c r="U762" i="2"/>
  <c r="J762" i="2"/>
  <c r="V762" i="2"/>
  <c r="W762" i="2"/>
  <c r="X762" i="2"/>
  <c r="G763" i="2"/>
  <c r="U763" i="2"/>
  <c r="J763" i="2"/>
  <c r="V763" i="2"/>
  <c r="W763" i="2"/>
  <c r="X763" i="2"/>
  <c r="G764" i="2"/>
  <c r="U764" i="2"/>
  <c r="J764" i="2"/>
  <c r="V764" i="2"/>
  <c r="W764" i="2"/>
  <c r="X764" i="2"/>
  <c r="G765" i="2"/>
  <c r="U765" i="2"/>
  <c r="J765" i="2"/>
  <c r="V765" i="2"/>
  <c r="W765" i="2"/>
  <c r="X765" i="2"/>
  <c r="G766" i="2"/>
  <c r="U766" i="2"/>
  <c r="V766" i="2"/>
  <c r="W766" i="2"/>
  <c r="X766" i="2"/>
  <c r="G767" i="2"/>
  <c r="U767" i="2"/>
  <c r="J767" i="2"/>
  <c r="V767" i="2"/>
  <c r="W767" i="2"/>
  <c r="X767" i="2"/>
  <c r="G768" i="2"/>
  <c r="U768" i="2"/>
  <c r="J768" i="2"/>
  <c r="V768" i="2"/>
  <c r="W768" i="2"/>
  <c r="X768" i="2"/>
  <c r="G769" i="2"/>
  <c r="U769" i="2"/>
  <c r="J769" i="2"/>
  <c r="V769" i="2"/>
  <c r="W769" i="2"/>
  <c r="X769" i="2"/>
  <c r="G770" i="2"/>
  <c r="U770" i="2"/>
  <c r="J770" i="2"/>
  <c r="V770" i="2"/>
  <c r="W770" i="2"/>
  <c r="X770" i="2"/>
  <c r="G771" i="2"/>
  <c r="U771" i="2"/>
  <c r="J771" i="2"/>
  <c r="V771" i="2"/>
  <c r="W771" i="2"/>
  <c r="X771" i="2"/>
  <c r="U772" i="2"/>
  <c r="V772" i="2"/>
  <c r="W772" i="2"/>
  <c r="X772" i="2"/>
  <c r="G773" i="2"/>
  <c r="U773" i="2"/>
  <c r="J773" i="2"/>
  <c r="V773" i="2"/>
  <c r="W773" i="2"/>
  <c r="X773" i="2"/>
  <c r="G774" i="2"/>
  <c r="U774" i="2"/>
  <c r="J774" i="2"/>
  <c r="V774" i="2"/>
  <c r="W774" i="2"/>
  <c r="X774" i="2"/>
  <c r="G775" i="2"/>
  <c r="U775" i="2"/>
  <c r="J775" i="2"/>
  <c r="V775" i="2"/>
  <c r="W775" i="2"/>
  <c r="X775" i="2"/>
  <c r="G776" i="2"/>
  <c r="U776" i="2"/>
  <c r="J776" i="2"/>
  <c r="V776" i="2"/>
  <c r="W776" i="2"/>
  <c r="X776" i="2"/>
  <c r="G777" i="2"/>
  <c r="U777" i="2"/>
  <c r="J777" i="2"/>
  <c r="V777" i="2"/>
  <c r="W777" i="2"/>
  <c r="X777" i="2"/>
  <c r="G778" i="2"/>
  <c r="U778" i="2"/>
  <c r="J778" i="2"/>
  <c r="V778" i="2"/>
  <c r="W778" i="2"/>
  <c r="X778" i="2"/>
  <c r="G779" i="2"/>
  <c r="U779" i="2"/>
  <c r="V779" i="2"/>
  <c r="W779" i="2"/>
  <c r="X779" i="2"/>
  <c r="G780" i="2"/>
  <c r="U780" i="2"/>
  <c r="J780" i="2"/>
  <c r="V780" i="2"/>
  <c r="W780" i="2"/>
  <c r="X780" i="2"/>
  <c r="G781" i="2"/>
  <c r="U781" i="2"/>
  <c r="J781" i="2"/>
  <c r="V781" i="2"/>
  <c r="W781" i="2"/>
  <c r="X781" i="2"/>
  <c r="G782" i="2"/>
  <c r="U782" i="2"/>
  <c r="J782" i="2"/>
  <c r="V782" i="2"/>
  <c r="W782" i="2"/>
  <c r="X782" i="2"/>
  <c r="U783" i="2"/>
  <c r="J783" i="2"/>
  <c r="V783" i="2"/>
  <c r="W783" i="2"/>
  <c r="X783" i="2"/>
  <c r="U784" i="2"/>
  <c r="J784" i="2"/>
  <c r="V784" i="2"/>
  <c r="W784" i="2"/>
  <c r="X784" i="2"/>
  <c r="G785" i="2"/>
  <c r="U785" i="2"/>
  <c r="J785" i="2"/>
  <c r="V785" i="2"/>
  <c r="W785" i="2"/>
  <c r="X785" i="2"/>
  <c r="G786" i="2"/>
  <c r="U786" i="2"/>
  <c r="J786" i="2"/>
  <c r="V786" i="2"/>
  <c r="W786" i="2"/>
  <c r="X786" i="2"/>
  <c r="G787" i="2"/>
  <c r="U787" i="2"/>
  <c r="J787" i="2"/>
  <c r="V787" i="2"/>
  <c r="W787" i="2"/>
  <c r="X787" i="2"/>
  <c r="G788" i="2"/>
  <c r="U788" i="2"/>
  <c r="J788" i="2"/>
  <c r="V788" i="2"/>
  <c r="W788" i="2"/>
  <c r="X788" i="2"/>
  <c r="G789" i="2"/>
  <c r="U789" i="2"/>
  <c r="J789" i="2"/>
  <c r="V789" i="2"/>
  <c r="W789" i="2"/>
  <c r="X789" i="2"/>
  <c r="G790" i="2"/>
  <c r="U790" i="2"/>
  <c r="J790" i="2"/>
  <c r="V790" i="2"/>
  <c r="W790" i="2"/>
  <c r="X790" i="2"/>
  <c r="G791" i="2"/>
  <c r="U791" i="2"/>
  <c r="J791" i="2"/>
  <c r="V791" i="2"/>
  <c r="W791" i="2"/>
  <c r="X791" i="2"/>
  <c r="G792" i="2"/>
  <c r="U792" i="2"/>
  <c r="J792" i="2"/>
  <c r="V792" i="2"/>
  <c r="W792" i="2"/>
  <c r="X792" i="2"/>
  <c r="G793" i="2"/>
  <c r="U793" i="2"/>
  <c r="J793" i="2"/>
  <c r="V793" i="2"/>
  <c r="W793" i="2"/>
  <c r="X793" i="2"/>
  <c r="G794" i="2"/>
  <c r="U794" i="2"/>
  <c r="V794" i="2"/>
  <c r="W794" i="2"/>
  <c r="X794" i="2"/>
  <c r="U795" i="2"/>
  <c r="J795" i="2"/>
  <c r="V795" i="2"/>
  <c r="W795" i="2"/>
  <c r="X795" i="2"/>
  <c r="G796" i="2"/>
  <c r="U796" i="2"/>
  <c r="J796" i="2"/>
  <c r="V796" i="2"/>
  <c r="W796" i="2"/>
  <c r="X796" i="2"/>
  <c r="G797" i="2"/>
  <c r="U797" i="2"/>
  <c r="J797" i="2"/>
  <c r="V797" i="2"/>
  <c r="W797" i="2"/>
  <c r="X797" i="2"/>
  <c r="G798" i="2"/>
  <c r="U798" i="2"/>
  <c r="J798" i="2"/>
  <c r="V798" i="2"/>
  <c r="W798" i="2"/>
  <c r="X798" i="2"/>
  <c r="G799" i="2"/>
  <c r="U799" i="2"/>
  <c r="J799" i="2"/>
  <c r="V799" i="2"/>
  <c r="W799" i="2"/>
  <c r="X799" i="2"/>
  <c r="G800" i="2"/>
  <c r="U800" i="2"/>
  <c r="J800" i="2"/>
  <c r="V800" i="2"/>
  <c r="W800" i="2"/>
  <c r="X800" i="2"/>
  <c r="G801" i="2"/>
  <c r="U801" i="2"/>
  <c r="J801" i="2"/>
  <c r="V801" i="2"/>
  <c r="W801" i="2"/>
  <c r="X801" i="2"/>
  <c r="U802" i="2"/>
  <c r="J802" i="2"/>
  <c r="V802" i="2"/>
  <c r="W802" i="2"/>
  <c r="X802" i="2"/>
  <c r="G803" i="2"/>
  <c r="U803" i="2"/>
  <c r="J803" i="2"/>
  <c r="V803" i="2"/>
  <c r="W803" i="2"/>
  <c r="X803" i="2"/>
  <c r="U804" i="2"/>
  <c r="J804" i="2"/>
  <c r="V804" i="2"/>
  <c r="W804" i="2"/>
  <c r="X804" i="2"/>
  <c r="G805" i="2"/>
  <c r="U805" i="2"/>
  <c r="J805" i="2"/>
  <c r="V805" i="2"/>
  <c r="W805" i="2"/>
  <c r="X805" i="2"/>
  <c r="G806" i="2"/>
  <c r="U806" i="2"/>
  <c r="V806" i="2"/>
  <c r="W806" i="2"/>
  <c r="X806" i="2"/>
  <c r="G807" i="2"/>
  <c r="U807" i="2"/>
  <c r="J807" i="2"/>
  <c r="V807" i="2"/>
  <c r="W807" i="2"/>
  <c r="X807" i="2"/>
  <c r="G808" i="2"/>
  <c r="U808" i="2"/>
  <c r="J808" i="2"/>
  <c r="V808" i="2"/>
  <c r="W808" i="2"/>
  <c r="X808" i="2"/>
  <c r="G809" i="2"/>
  <c r="U809" i="2"/>
  <c r="J809" i="2"/>
  <c r="V809" i="2"/>
  <c r="W809" i="2"/>
  <c r="X809" i="2"/>
  <c r="G810" i="2"/>
  <c r="U810" i="2"/>
  <c r="J810" i="2"/>
  <c r="V810" i="2"/>
  <c r="W810" i="2"/>
  <c r="X810" i="2"/>
  <c r="G811" i="2"/>
  <c r="U811" i="2"/>
  <c r="J811" i="2"/>
  <c r="V811" i="2"/>
  <c r="W811" i="2"/>
  <c r="X811" i="2"/>
  <c r="G812" i="2"/>
  <c r="U812" i="2"/>
  <c r="J812" i="2"/>
  <c r="V812" i="2"/>
  <c r="W812" i="2"/>
  <c r="X812" i="2"/>
  <c r="G813" i="2"/>
  <c r="U813" i="2"/>
  <c r="J813" i="2"/>
  <c r="V813" i="2"/>
  <c r="W813" i="2"/>
  <c r="X813" i="2"/>
  <c r="G814" i="2"/>
  <c r="U814" i="2"/>
  <c r="J814" i="2"/>
  <c r="V814" i="2"/>
  <c r="W814" i="2"/>
  <c r="X814" i="2"/>
  <c r="G815" i="2"/>
  <c r="U815" i="2"/>
  <c r="J815" i="2"/>
  <c r="V815" i="2"/>
  <c r="W815" i="2"/>
  <c r="X815" i="2"/>
  <c r="G816" i="2"/>
  <c r="U816" i="2"/>
  <c r="J816" i="2"/>
  <c r="V816" i="2"/>
  <c r="W816" i="2"/>
  <c r="X816" i="2"/>
  <c r="G817" i="2"/>
  <c r="U817" i="2"/>
  <c r="J817" i="2"/>
  <c r="V817" i="2"/>
  <c r="W817" i="2"/>
  <c r="X817" i="2"/>
  <c r="U818" i="2"/>
  <c r="J818" i="2"/>
  <c r="V818" i="2"/>
  <c r="W818" i="2"/>
  <c r="X818" i="2"/>
  <c r="U819" i="2"/>
  <c r="J819" i="2"/>
  <c r="V819" i="2"/>
  <c r="W819" i="2"/>
  <c r="X819" i="2"/>
  <c r="G820" i="2"/>
  <c r="U820" i="2"/>
  <c r="J820" i="2"/>
  <c r="V820" i="2"/>
  <c r="W820" i="2"/>
  <c r="X820" i="2"/>
  <c r="G821" i="2"/>
  <c r="U821" i="2"/>
  <c r="J821" i="2"/>
  <c r="V821" i="2"/>
  <c r="W821" i="2"/>
  <c r="X821" i="2"/>
  <c r="G822" i="2"/>
  <c r="U822" i="2"/>
  <c r="J822" i="2"/>
  <c r="V822" i="2"/>
  <c r="W822" i="2"/>
  <c r="X822" i="2"/>
  <c r="G823" i="2"/>
  <c r="U823" i="2"/>
  <c r="J823" i="2"/>
  <c r="V823" i="2"/>
  <c r="W823" i="2"/>
  <c r="X823" i="2"/>
  <c r="G824" i="2"/>
  <c r="U824" i="2"/>
  <c r="J824" i="2"/>
  <c r="V824" i="2"/>
  <c r="W824" i="2"/>
  <c r="X824" i="2"/>
  <c r="U825" i="2"/>
  <c r="J825" i="2"/>
  <c r="V825" i="2"/>
  <c r="W825" i="2"/>
  <c r="X825" i="2"/>
  <c r="G826" i="2"/>
  <c r="U826" i="2"/>
  <c r="J826" i="2"/>
  <c r="V826" i="2"/>
  <c r="W826" i="2"/>
  <c r="X826" i="2"/>
  <c r="G827" i="2"/>
  <c r="U827" i="2"/>
  <c r="J827" i="2"/>
  <c r="V827" i="2"/>
  <c r="W827" i="2"/>
  <c r="X827" i="2"/>
  <c r="G828" i="2"/>
  <c r="U828" i="2"/>
  <c r="J828" i="2"/>
  <c r="V828" i="2"/>
  <c r="W828" i="2"/>
  <c r="X828" i="2"/>
  <c r="G829" i="2"/>
  <c r="U829" i="2"/>
  <c r="J829" i="2"/>
  <c r="V829" i="2"/>
  <c r="W829" i="2"/>
  <c r="X829" i="2"/>
  <c r="G830" i="2"/>
  <c r="U830" i="2"/>
  <c r="J830" i="2"/>
  <c r="V830" i="2"/>
  <c r="W830" i="2"/>
  <c r="X830" i="2"/>
  <c r="G831" i="2"/>
  <c r="U831" i="2"/>
  <c r="J831" i="2"/>
  <c r="V831" i="2"/>
  <c r="W831" i="2"/>
  <c r="X831" i="2"/>
  <c r="U832" i="2"/>
  <c r="J832" i="2"/>
  <c r="V832" i="2"/>
  <c r="W832" i="2"/>
  <c r="X832" i="2"/>
  <c r="G833" i="2"/>
  <c r="U833" i="2"/>
  <c r="J833" i="2"/>
  <c r="V833" i="2"/>
  <c r="W833" i="2"/>
  <c r="X833" i="2"/>
  <c r="G834" i="2"/>
  <c r="U834" i="2"/>
  <c r="J834" i="2"/>
  <c r="V834" i="2"/>
  <c r="W834" i="2"/>
  <c r="X834" i="2"/>
  <c r="G835" i="2"/>
  <c r="U835" i="2"/>
  <c r="J835" i="2"/>
  <c r="V835" i="2"/>
  <c r="W835" i="2"/>
  <c r="X835" i="2"/>
  <c r="G836" i="2"/>
  <c r="U836" i="2"/>
  <c r="J836" i="2"/>
  <c r="V836" i="2"/>
  <c r="W836" i="2"/>
  <c r="X836" i="2"/>
  <c r="G837" i="2"/>
  <c r="U837" i="2"/>
  <c r="J837" i="2"/>
  <c r="V837" i="2"/>
  <c r="W837" i="2"/>
  <c r="X837" i="2"/>
  <c r="G838" i="2"/>
  <c r="U838" i="2"/>
  <c r="V838" i="2"/>
  <c r="W838" i="2"/>
  <c r="X838" i="2"/>
  <c r="G839" i="2"/>
  <c r="U839" i="2"/>
  <c r="J839" i="2"/>
  <c r="V839" i="2"/>
  <c r="W839" i="2"/>
  <c r="X839" i="2"/>
  <c r="G840" i="2"/>
  <c r="U840" i="2"/>
  <c r="J840" i="2"/>
  <c r="V840" i="2"/>
  <c r="W840" i="2"/>
  <c r="X840" i="2"/>
  <c r="G841" i="2"/>
  <c r="U841" i="2"/>
  <c r="J841" i="2"/>
  <c r="V841" i="2"/>
  <c r="W841" i="2"/>
  <c r="X841" i="2"/>
  <c r="G842" i="2"/>
  <c r="U842" i="2"/>
  <c r="J842" i="2"/>
  <c r="V842" i="2"/>
  <c r="W842" i="2"/>
  <c r="X842" i="2"/>
  <c r="U843" i="2"/>
  <c r="J843" i="2"/>
  <c r="V843" i="2"/>
  <c r="W843" i="2"/>
  <c r="X843" i="2"/>
  <c r="G844" i="2"/>
  <c r="U844" i="2"/>
  <c r="J844" i="2"/>
  <c r="V844" i="2"/>
  <c r="W844" i="2"/>
  <c r="X844" i="2"/>
  <c r="G845" i="2"/>
  <c r="U845" i="2"/>
  <c r="J845" i="2"/>
  <c r="V845" i="2"/>
  <c r="W845" i="2"/>
  <c r="X845" i="2"/>
  <c r="U846" i="2"/>
  <c r="J846" i="2"/>
  <c r="V846" i="2"/>
  <c r="W846" i="2"/>
  <c r="X846" i="2"/>
  <c r="G847" i="2"/>
  <c r="U847" i="2"/>
  <c r="J847" i="2"/>
  <c r="V847" i="2"/>
  <c r="W847" i="2"/>
  <c r="X847" i="2"/>
  <c r="G848" i="2"/>
  <c r="U848" i="2"/>
  <c r="J848" i="2"/>
  <c r="V848" i="2"/>
  <c r="W848" i="2"/>
  <c r="X848" i="2"/>
  <c r="G849" i="2"/>
  <c r="U849" i="2"/>
  <c r="J849" i="2"/>
  <c r="V849" i="2"/>
  <c r="W849" i="2"/>
  <c r="X849" i="2"/>
  <c r="G850" i="2"/>
  <c r="U850" i="2"/>
  <c r="J850" i="2"/>
  <c r="V850" i="2"/>
  <c r="W850" i="2"/>
  <c r="X850" i="2"/>
  <c r="U851" i="2"/>
  <c r="J851" i="2"/>
  <c r="V851" i="2"/>
  <c r="W851" i="2"/>
  <c r="X851" i="2"/>
  <c r="G852" i="2"/>
  <c r="U852" i="2"/>
  <c r="J852" i="2"/>
  <c r="V852" i="2"/>
  <c r="W852" i="2"/>
  <c r="X852" i="2"/>
  <c r="G853" i="2"/>
  <c r="U853" i="2"/>
  <c r="J853" i="2"/>
  <c r="V853" i="2"/>
  <c r="W853" i="2"/>
  <c r="X853" i="2"/>
  <c r="U854" i="2"/>
  <c r="J854" i="2"/>
  <c r="V854" i="2"/>
  <c r="W854" i="2"/>
  <c r="X854" i="2"/>
  <c r="G855" i="2"/>
  <c r="U855" i="2"/>
  <c r="J855" i="2"/>
  <c r="V855" i="2"/>
  <c r="W855" i="2"/>
  <c r="X855" i="2"/>
  <c r="G856" i="2"/>
  <c r="U856" i="2"/>
  <c r="J856" i="2"/>
  <c r="V856" i="2"/>
  <c r="W856" i="2"/>
  <c r="X856" i="2"/>
  <c r="G857" i="2"/>
  <c r="U857" i="2"/>
  <c r="J857" i="2"/>
  <c r="V857" i="2"/>
  <c r="W857" i="2"/>
  <c r="X857" i="2"/>
  <c r="G858" i="2"/>
  <c r="U858" i="2"/>
  <c r="J858" i="2"/>
  <c r="V858" i="2"/>
  <c r="W858" i="2"/>
  <c r="X858" i="2"/>
  <c r="G859" i="2"/>
  <c r="U859" i="2"/>
  <c r="J859" i="2"/>
  <c r="V859" i="2"/>
  <c r="W859" i="2"/>
  <c r="X859" i="2"/>
  <c r="G860" i="2"/>
  <c r="U860" i="2"/>
  <c r="J860" i="2"/>
  <c r="V860" i="2"/>
  <c r="W860" i="2"/>
  <c r="X860" i="2"/>
  <c r="G861" i="2"/>
  <c r="U861" i="2"/>
  <c r="J861" i="2"/>
  <c r="V861" i="2"/>
  <c r="W861" i="2"/>
  <c r="X861" i="2"/>
  <c r="G862" i="2"/>
  <c r="U862" i="2"/>
  <c r="J862" i="2"/>
  <c r="V862" i="2"/>
  <c r="W862" i="2"/>
  <c r="X862" i="2"/>
  <c r="G863" i="2"/>
  <c r="U863" i="2"/>
  <c r="J863" i="2"/>
  <c r="V863" i="2"/>
  <c r="W863" i="2"/>
  <c r="X863" i="2"/>
  <c r="G864" i="2"/>
  <c r="U864" i="2"/>
  <c r="J864" i="2"/>
  <c r="V864" i="2"/>
  <c r="W864" i="2"/>
  <c r="X864" i="2"/>
  <c r="G865" i="2"/>
  <c r="U865" i="2"/>
  <c r="V865" i="2"/>
  <c r="W865" i="2"/>
  <c r="X865" i="2"/>
  <c r="G866" i="2"/>
  <c r="U866" i="2"/>
  <c r="J866" i="2"/>
  <c r="V866" i="2"/>
  <c r="W866" i="2"/>
  <c r="X866" i="2"/>
  <c r="G867" i="2"/>
  <c r="U867" i="2"/>
  <c r="V867" i="2"/>
  <c r="W867" i="2"/>
  <c r="X867" i="2"/>
  <c r="G868" i="2"/>
  <c r="U868" i="2"/>
  <c r="J868" i="2"/>
  <c r="V868" i="2"/>
  <c r="W868" i="2"/>
  <c r="X868" i="2"/>
  <c r="G869" i="2"/>
  <c r="U869" i="2"/>
  <c r="J869" i="2"/>
  <c r="V869" i="2"/>
  <c r="W869" i="2"/>
  <c r="X869" i="2"/>
  <c r="U870" i="2"/>
  <c r="J870" i="2"/>
  <c r="V870" i="2"/>
  <c r="W870" i="2"/>
  <c r="X870" i="2"/>
  <c r="G871" i="2"/>
  <c r="U871" i="2"/>
  <c r="J871" i="2"/>
  <c r="V871" i="2"/>
  <c r="W871" i="2"/>
  <c r="X871" i="2"/>
  <c r="G872" i="2"/>
  <c r="U872" i="2"/>
  <c r="J872" i="2"/>
  <c r="V872" i="2"/>
  <c r="W872" i="2"/>
  <c r="X872" i="2"/>
  <c r="G873" i="2"/>
  <c r="U873" i="2"/>
  <c r="J873" i="2"/>
  <c r="V873" i="2"/>
  <c r="W873" i="2"/>
  <c r="X873" i="2"/>
  <c r="G874" i="2"/>
  <c r="U874" i="2"/>
  <c r="J874" i="2"/>
  <c r="V874" i="2"/>
  <c r="W874" i="2"/>
  <c r="X874" i="2"/>
  <c r="G875" i="2"/>
  <c r="U875" i="2"/>
  <c r="J875" i="2"/>
  <c r="V875" i="2"/>
  <c r="W875" i="2"/>
  <c r="X875" i="2"/>
  <c r="G876" i="2"/>
  <c r="U876" i="2"/>
  <c r="V876" i="2"/>
  <c r="W876" i="2"/>
  <c r="X876" i="2"/>
  <c r="G877" i="2"/>
  <c r="U877" i="2"/>
  <c r="J877" i="2"/>
  <c r="V877" i="2"/>
  <c r="W877" i="2"/>
  <c r="X877" i="2"/>
  <c r="G878" i="2"/>
  <c r="U878" i="2"/>
  <c r="J878" i="2"/>
  <c r="V878" i="2"/>
  <c r="W878" i="2"/>
  <c r="X878" i="2"/>
  <c r="G879" i="2"/>
  <c r="U879" i="2"/>
  <c r="J879" i="2"/>
  <c r="V879" i="2"/>
  <c r="W879" i="2"/>
  <c r="X879" i="2"/>
  <c r="G880" i="2"/>
  <c r="U880" i="2"/>
  <c r="J880" i="2"/>
  <c r="V880" i="2"/>
  <c r="W880" i="2"/>
  <c r="X880" i="2"/>
  <c r="G881" i="2"/>
  <c r="U881" i="2"/>
  <c r="J881" i="2"/>
  <c r="V881" i="2"/>
  <c r="W881" i="2"/>
  <c r="X881" i="2"/>
  <c r="G882" i="2"/>
  <c r="U882" i="2"/>
  <c r="J882" i="2"/>
  <c r="V882" i="2"/>
  <c r="W882" i="2"/>
  <c r="X882" i="2"/>
  <c r="U883" i="2"/>
  <c r="J883" i="2"/>
  <c r="V883" i="2"/>
  <c r="W883" i="2"/>
  <c r="X883" i="2"/>
  <c r="G884" i="2"/>
  <c r="U884" i="2"/>
  <c r="V884" i="2"/>
  <c r="W884" i="2"/>
  <c r="X884" i="2"/>
  <c r="G885" i="2"/>
  <c r="U885" i="2"/>
  <c r="J885" i="2"/>
  <c r="V885" i="2"/>
  <c r="W885" i="2"/>
  <c r="X885" i="2"/>
  <c r="G886" i="2"/>
  <c r="U886" i="2"/>
  <c r="J886" i="2"/>
  <c r="V886" i="2"/>
  <c r="W886" i="2"/>
  <c r="X886" i="2"/>
  <c r="G887" i="2"/>
  <c r="U887" i="2"/>
  <c r="J887" i="2"/>
  <c r="V887" i="2"/>
  <c r="W887" i="2"/>
  <c r="X887" i="2"/>
  <c r="G888" i="2"/>
  <c r="U888" i="2"/>
  <c r="J888" i="2"/>
  <c r="V888" i="2"/>
  <c r="W888" i="2"/>
  <c r="X888" i="2"/>
  <c r="G889" i="2"/>
  <c r="U889" i="2"/>
  <c r="J889" i="2"/>
  <c r="V889" i="2"/>
  <c r="W889" i="2"/>
  <c r="X889" i="2"/>
  <c r="G890" i="2"/>
  <c r="U890" i="2"/>
  <c r="J890" i="2"/>
  <c r="V890" i="2"/>
  <c r="W890" i="2"/>
  <c r="X890" i="2"/>
  <c r="G891" i="2"/>
  <c r="U891" i="2"/>
  <c r="J891" i="2"/>
  <c r="V891" i="2"/>
  <c r="W891" i="2"/>
  <c r="X891" i="2"/>
  <c r="G892" i="2"/>
  <c r="U892" i="2"/>
  <c r="J892" i="2"/>
  <c r="V892" i="2"/>
  <c r="W892" i="2"/>
  <c r="X892" i="2"/>
  <c r="G893" i="2"/>
  <c r="U893" i="2"/>
  <c r="J893" i="2"/>
  <c r="V893" i="2"/>
  <c r="W893" i="2"/>
  <c r="X893" i="2"/>
  <c r="G894" i="2"/>
  <c r="U894" i="2"/>
  <c r="J894" i="2"/>
  <c r="V894" i="2"/>
  <c r="W894" i="2"/>
  <c r="X894" i="2"/>
  <c r="U895" i="2"/>
  <c r="J895" i="2"/>
  <c r="V895" i="2"/>
  <c r="W895" i="2"/>
  <c r="X895" i="2"/>
  <c r="G896" i="2"/>
  <c r="U896" i="2"/>
  <c r="J896" i="2"/>
  <c r="V896" i="2"/>
  <c r="W896" i="2"/>
  <c r="X896" i="2"/>
  <c r="G897" i="2"/>
  <c r="U897" i="2"/>
  <c r="J897" i="2"/>
  <c r="V897" i="2"/>
  <c r="W897" i="2"/>
  <c r="X897" i="2"/>
  <c r="G898" i="2"/>
  <c r="U898" i="2"/>
  <c r="J898" i="2"/>
  <c r="V898" i="2"/>
  <c r="W898" i="2"/>
  <c r="X898" i="2"/>
  <c r="G899" i="2"/>
  <c r="U899" i="2"/>
  <c r="J899" i="2"/>
  <c r="V899" i="2"/>
  <c r="W899" i="2"/>
  <c r="X899" i="2"/>
  <c r="U900" i="2"/>
  <c r="J900" i="2"/>
  <c r="V900" i="2"/>
  <c r="W900" i="2"/>
  <c r="X900" i="2"/>
  <c r="G901" i="2"/>
  <c r="U901" i="2"/>
  <c r="V901" i="2"/>
  <c r="W901" i="2"/>
  <c r="X901" i="2"/>
  <c r="G902" i="2"/>
  <c r="U902" i="2"/>
  <c r="J902" i="2"/>
  <c r="V902" i="2"/>
  <c r="W902" i="2"/>
  <c r="X902" i="2"/>
  <c r="G903" i="2"/>
  <c r="U903" i="2"/>
  <c r="J903" i="2"/>
  <c r="V903" i="2"/>
  <c r="W903" i="2"/>
  <c r="X903" i="2"/>
  <c r="G904" i="2"/>
  <c r="U904" i="2"/>
  <c r="J904" i="2"/>
  <c r="V904" i="2"/>
  <c r="W904" i="2"/>
  <c r="X904" i="2"/>
  <c r="G905" i="2"/>
  <c r="U905" i="2"/>
  <c r="J905" i="2"/>
  <c r="V905" i="2"/>
  <c r="W905" i="2"/>
  <c r="X905" i="2"/>
  <c r="G906" i="2"/>
  <c r="U906" i="2"/>
  <c r="J906" i="2"/>
  <c r="V906" i="2"/>
  <c r="W906" i="2"/>
  <c r="X906" i="2"/>
  <c r="G907" i="2"/>
  <c r="U907" i="2"/>
  <c r="J907" i="2"/>
  <c r="V907" i="2"/>
  <c r="W907" i="2"/>
  <c r="X907" i="2"/>
  <c r="G908" i="2"/>
  <c r="U908" i="2"/>
  <c r="J908" i="2"/>
  <c r="V908" i="2"/>
  <c r="W908" i="2"/>
  <c r="X908" i="2"/>
  <c r="G909" i="2"/>
  <c r="U909" i="2"/>
  <c r="V909" i="2"/>
  <c r="W909" i="2"/>
  <c r="X909" i="2"/>
  <c r="U910" i="2"/>
  <c r="J910" i="2"/>
  <c r="V910" i="2"/>
  <c r="W910" i="2"/>
  <c r="X910" i="2"/>
  <c r="G911" i="2"/>
  <c r="U911" i="2"/>
  <c r="J911" i="2"/>
  <c r="V911" i="2"/>
  <c r="W911" i="2"/>
  <c r="X911" i="2"/>
  <c r="G912" i="2"/>
  <c r="U912" i="2"/>
  <c r="J912" i="2"/>
  <c r="V912" i="2"/>
  <c r="W912" i="2"/>
  <c r="X912" i="2"/>
  <c r="G913" i="2"/>
  <c r="U913" i="2"/>
  <c r="J913" i="2"/>
  <c r="V913" i="2"/>
  <c r="W913" i="2"/>
  <c r="X913" i="2"/>
  <c r="G914" i="2"/>
  <c r="U914" i="2"/>
  <c r="J914" i="2"/>
  <c r="V914" i="2"/>
  <c r="W914" i="2"/>
  <c r="X914" i="2"/>
  <c r="G915" i="2"/>
  <c r="U915" i="2"/>
  <c r="V915" i="2"/>
  <c r="W915" i="2"/>
  <c r="X915" i="2"/>
  <c r="G916" i="2"/>
  <c r="U916" i="2"/>
  <c r="J916" i="2"/>
  <c r="V916" i="2"/>
  <c r="W916" i="2"/>
  <c r="X916" i="2"/>
  <c r="G917" i="2"/>
  <c r="U917" i="2"/>
  <c r="J917" i="2"/>
  <c r="V917" i="2"/>
  <c r="W917" i="2"/>
  <c r="X917" i="2"/>
  <c r="G918" i="2"/>
  <c r="U918" i="2"/>
  <c r="J918" i="2"/>
  <c r="V918" i="2"/>
  <c r="W918" i="2"/>
  <c r="X918" i="2"/>
  <c r="G919" i="2"/>
  <c r="U919" i="2"/>
  <c r="J919" i="2"/>
  <c r="V919" i="2"/>
  <c r="W919" i="2"/>
  <c r="X919" i="2"/>
  <c r="G920" i="2"/>
  <c r="U920" i="2"/>
  <c r="J920" i="2"/>
  <c r="V920" i="2"/>
  <c r="W920" i="2"/>
  <c r="X920" i="2"/>
  <c r="G921" i="2"/>
  <c r="U921" i="2"/>
  <c r="J921" i="2"/>
  <c r="V921" i="2"/>
  <c r="W921" i="2"/>
  <c r="X921" i="2"/>
  <c r="G922" i="2"/>
  <c r="U922" i="2"/>
  <c r="V922" i="2"/>
  <c r="W922" i="2"/>
  <c r="X922" i="2"/>
  <c r="G923" i="2"/>
  <c r="U923" i="2"/>
  <c r="J923" i="2"/>
  <c r="V923" i="2"/>
  <c r="W923" i="2"/>
  <c r="X923" i="2"/>
  <c r="G924" i="2"/>
  <c r="U924" i="2"/>
  <c r="J924" i="2"/>
  <c r="V924" i="2"/>
  <c r="W924" i="2"/>
  <c r="X924" i="2"/>
  <c r="G925" i="2"/>
  <c r="U925" i="2"/>
  <c r="J925" i="2"/>
  <c r="V925" i="2"/>
  <c r="W925" i="2"/>
  <c r="X925" i="2"/>
  <c r="G926" i="2"/>
  <c r="U926" i="2"/>
  <c r="J926" i="2"/>
  <c r="V926" i="2"/>
  <c r="W926" i="2"/>
  <c r="X926" i="2"/>
  <c r="U927" i="2"/>
  <c r="J927" i="2"/>
  <c r="V927" i="2"/>
  <c r="W927" i="2"/>
  <c r="X927" i="2"/>
  <c r="G928" i="2"/>
  <c r="U928" i="2"/>
  <c r="J928" i="2"/>
  <c r="V928" i="2"/>
  <c r="W928" i="2"/>
  <c r="X928" i="2"/>
  <c r="G929" i="2"/>
  <c r="U929" i="2"/>
  <c r="J929" i="2"/>
  <c r="V929" i="2"/>
  <c r="W929" i="2"/>
  <c r="X929" i="2"/>
  <c r="G930" i="2"/>
  <c r="U930" i="2"/>
  <c r="J930" i="2"/>
  <c r="V930" i="2"/>
  <c r="W930" i="2"/>
  <c r="X930" i="2"/>
  <c r="G931" i="2"/>
  <c r="U931" i="2"/>
  <c r="V931" i="2"/>
  <c r="W931" i="2"/>
  <c r="X931" i="2"/>
  <c r="G932" i="2"/>
  <c r="U932" i="2"/>
  <c r="J932" i="2"/>
  <c r="V932" i="2"/>
  <c r="W932" i="2"/>
  <c r="X932" i="2"/>
  <c r="G933" i="2"/>
  <c r="U933" i="2"/>
  <c r="J933" i="2"/>
  <c r="V933" i="2"/>
  <c r="W933" i="2"/>
  <c r="X933" i="2"/>
  <c r="G934" i="2"/>
  <c r="U934" i="2"/>
  <c r="J934" i="2"/>
  <c r="V934" i="2"/>
  <c r="W934" i="2"/>
  <c r="X934" i="2"/>
  <c r="G935" i="2"/>
  <c r="U935" i="2"/>
  <c r="J935" i="2"/>
  <c r="V935" i="2"/>
  <c r="W935" i="2"/>
  <c r="X935" i="2"/>
  <c r="G936" i="2"/>
  <c r="U936" i="2"/>
  <c r="J936" i="2"/>
  <c r="V936" i="2"/>
  <c r="W936" i="2"/>
  <c r="X936" i="2"/>
  <c r="G937" i="2"/>
  <c r="U937" i="2"/>
  <c r="V937" i="2"/>
  <c r="W937" i="2"/>
  <c r="X937" i="2"/>
  <c r="G938" i="2"/>
  <c r="U938" i="2"/>
  <c r="J938" i="2"/>
  <c r="V938" i="2"/>
  <c r="W938" i="2"/>
  <c r="X938" i="2"/>
  <c r="U939" i="2"/>
  <c r="J939" i="2"/>
  <c r="V939" i="2"/>
  <c r="W939" i="2"/>
  <c r="X939" i="2"/>
  <c r="G940" i="2"/>
  <c r="U940" i="2"/>
  <c r="J940" i="2"/>
  <c r="V940" i="2"/>
  <c r="W940" i="2"/>
  <c r="X940" i="2"/>
  <c r="G941" i="2"/>
  <c r="U941" i="2"/>
  <c r="J941" i="2"/>
  <c r="V941" i="2"/>
  <c r="W941" i="2"/>
  <c r="X941" i="2"/>
  <c r="G942" i="2"/>
  <c r="U942" i="2"/>
  <c r="J942" i="2"/>
  <c r="V942" i="2"/>
  <c r="W942" i="2"/>
  <c r="X942" i="2"/>
  <c r="G943" i="2"/>
  <c r="U943" i="2"/>
  <c r="J943" i="2"/>
  <c r="V943" i="2"/>
  <c r="W943" i="2"/>
  <c r="X943" i="2"/>
  <c r="G944" i="2"/>
  <c r="U944" i="2"/>
  <c r="J944" i="2"/>
  <c r="V944" i="2"/>
  <c r="W944" i="2"/>
  <c r="X944" i="2"/>
  <c r="G945" i="2"/>
  <c r="U945" i="2"/>
  <c r="J945" i="2"/>
  <c r="V945" i="2"/>
  <c r="W945" i="2"/>
  <c r="X945" i="2"/>
  <c r="G946" i="2"/>
  <c r="U946" i="2"/>
  <c r="J946" i="2"/>
  <c r="V946" i="2"/>
  <c r="W946" i="2"/>
  <c r="X946" i="2"/>
  <c r="U947" i="2"/>
  <c r="J947" i="2"/>
  <c r="V947" i="2"/>
  <c r="W947" i="2"/>
  <c r="X947" i="2"/>
  <c r="G948" i="2"/>
  <c r="U948" i="2"/>
  <c r="J948" i="2"/>
  <c r="V948" i="2"/>
  <c r="W948" i="2"/>
  <c r="X948" i="2"/>
  <c r="G949" i="2"/>
  <c r="U949" i="2"/>
  <c r="J949" i="2"/>
  <c r="V949" i="2"/>
  <c r="W949" i="2"/>
  <c r="X949" i="2"/>
  <c r="G950" i="2"/>
  <c r="U950" i="2"/>
  <c r="J950" i="2"/>
  <c r="V950" i="2"/>
  <c r="W950" i="2"/>
  <c r="X950" i="2"/>
  <c r="G951" i="2"/>
  <c r="U951" i="2"/>
  <c r="J951" i="2"/>
  <c r="V951" i="2"/>
  <c r="W951" i="2"/>
  <c r="X951" i="2"/>
  <c r="G952" i="2"/>
  <c r="U952" i="2"/>
  <c r="J952" i="2"/>
  <c r="V952" i="2"/>
  <c r="W952" i="2"/>
  <c r="X952" i="2"/>
  <c r="G953" i="2"/>
  <c r="U953" i="2"/>
  <c r="J953" i="2"/>
  <c r="V953" i="2"/>
  <c r="W953" i="2"/>
  <c r="X953" i="2"/>
  <c r="G954" i="2"/>
  <c r="U954" i="2"/>
  <c r="J954" i="2"/>
  <c r="V954" i="2"/>
  <c r="W954" i="2"/>
  <c r="X954" i="2"/>
  <c r="U955" i="2"/>
  <c r="V955" i="2"/>
  <c r="W955" i="2"/>
  <c r="X955" i="2"/>
  <c r="G956" i="2"/>
  <c r="U956" i="2"/>
  <c r="J956" i="2"/>
  <c r="V956" i="2"/>
  <c r="W956" i="2"/>
  <c r="X956" i="2"/>
  <c r="G957" i="2"/>
  <c r="U957" i="2"/>
  <c r="J957" i="2"/>
  <c r="V957" i="2"/>
  <c r="W957" i="2"/>
  <c r="X957" i="2"/>
  <c r="G958" i="2"/>
  <c r="U958" i="2"/>
  <c r="J958" i="2"/>
  <c r="V958" i="2"/>
  <c r="W958" i="2"/>
  <c r="X958" i="2"/>
  <c r="U959" i="2"/>
  <c r="V959" i="2"/>
  <c r="W959" i="2"/>
  <c r="X959" i="2"/>
  <c r="G960" i="2"/>
  <c r="U960" i="2"/>
  <c r="J960" i="2"/>
  <c r="V960" i="2"/>
  <c r="W960" i="2"/>
  <c r="X960" i="2"/>
  <c r="G961" i="2"/>
  <c r="U961" i="2"/>
  <c r="J961" i="2"/>
  <c r="V961" i="2"/>
  <c r="W961" i="2"/>
  <c r="X961" i="2"/>
  <c r="U962" i="2"/>
  <c r="J962" i="2"/>
  <c r="V962" i="2"/>
  <c r="W962" i="2"/>
  <c r="X962" i="2"/>
  <c r="G963" i="2"/>
  <c r="U963" i="2"/>
  <c r="J963" i="2"/>
  <c r="V963" i="2"/>
  <c r="W963" i="2"/>
  <c r="X963" i="2"/>
  <c r="G964" i="2"/>
  <c r="U964" i="2"/>
  <c r="J964" i="2"/>
  <c r="V964" i="2"/>
  <c r="W964" i="2"/>
  <c r="X964" i="2"/>
  <c r="G965" i="2"/>
  <c r="U965" i="2"/>
  <c r="J965" i="2"/>
  <c r="V965" i="2"/>
  <c r="W965" i="2"/>
  <c r="X965" i="2"/>
  <c r="G966" i="2"/>
  <c r="U966" i="2"/>
  <c r="J966" i="2"/>
  <c r="V966" i="2"/>
  <c r="W966" i="2"/>
  <c r="X966" i="2"/>
  <c r="G967" i="2"/>
  <c r="U967" i="2"/>
  <c r="J967" i="2"/>
  <c r="V967" i="2"/>
  <c r="W967" i="2"/>
  <c r="X967" i="2"/>
  <c r="G968" i="2"/>
  <c r="U968" i="2"/>
  <c r="J968" i="2"/>
  <c r="V968" i="2"/>
  <c r="W968" i="2"/>
  <c r="X968" i="2"/>
  <c r="G969" i="2"/>
  <c r="U969" i="2"/>
  <c r="J969" i="2"/>
  <c r="V969" i="2"/>
  <c r="W969" i="2"/>
  <c r="X969" i="2"/>
  <c r="G970" i="2"/>
  <c r="U970" i="2"/>
  <c r="J970" i="2"/>
  <c r="V970" i="2"/>
  <c r="W970" i="2"/>
  <c r="X970" i="2"/>
  <c r="G971" i="2"/>
  <c r="U971" i="2"/>
  <c r="J971" i="2"/>
  <c r="V971" i="2"/>
  <c r="W971" i="2"/>
  <c r="X971" i="2"/>
  <c r="G972" i="2"/>
  <c r="U972" i="2"/>
  <c r="J972" i="2"/>
  <c r="V972" i="2"/>
  <c r="W972" i="2"/>
  <c r="X972" i="2"/>
  <c r="G973" i="2"/>
  <c r="U973" i="2"/>
  <c r="J973" i="2"/>
  <c r="V973" i="2"/>
  <c r="W973" i="2"/>
  <c r="X973" i="2"/>
  <c r="G974" i="2"/>
  <c r="U974" i="2"/>
  <c r="J974" i="2"/>
  <c r="V974" i="2"/>
  <c r="W974" i="2"/>
  <c r="X974" i="2"/>
  <c r="G975" i="2"/>
  <c r="U975" i="2"/>
  <c r="J975" i="2"/>
  <c r="V975" i="2"/>
  <c r="W975" i="2"/>
  <c r="X975" i="2"/>
  <c r="G976" i="2"/>
  <c r="U976" i="2"/>
  <c r="V976" i="2"/>
  <c r="W976" i="2"/>
  <c r="X976" i="2"/>
  <c r="G977" i="2"/>
  <c r="U977" i="2"/>
  <c r="J977" i="2"/>
  <c r="V977" i="2"/>
  <c r="W977" i="2"/>
  <c r="X977" i="2"/>
  <c r="U978" i="2"/>
  <c r="J978" i="2"/>
  <c r="V978" i="2"/>
  <c r="W978" i="2"/>
  <c r="X978" i="2"/>
  <c r="G979" i="2"/>
  <c r="U979" i="2"/>
  <c r="J979" i="2"/>
  <c r="V979" i="2"/>
  <c r="W979" i="2"/>
  <c r="X979" i="2"/>
  <c r="G980" i="2"/>
  <c r="U980" i="2"/>
  <c r="J980" i="2"/>
  <c r="V980" i="2"/>
  <c r="W980" i="2"/>
  <c r="X980" i="2"/>
  <c r="G981" i="2"/>
  <c r="U981" i="2"/>
  <c r="J981" i="2"/>
  <c r="V981" i="2"/>
  <c r="W981" i="2"/>
  <c r="X981" i="2"/>
  <c r="G982" i="2"/>
  <c r="U982" i="2"/>
  <c r="J982" i="2"/>
  <c r="V982" i="2"/>
  <c r="W982" i="2"/>
  <c r="X982" i="2"/>
  <c r="G983" i="2"/>
  <c r="U983" i="2"/>
  <c r="J983" i="2"/>
  <c r="V983" i="2"/>
  <c r="W983" i="2"/>
  <c r="X983" i="2"/>
  <c r="G984" i="2"/>
  <c r="U984" i="2"/>
  <c r="J984" i="2"/>
  <c r="V984" i="2"/>
  <c r="W984" i="2"/>
  <c r="X984" i="2"/>
  <c r="G985" i="2"/>
  <c r="U985" i="2"/>
  <c r="J985" i="2"/>
  <c r="V985" i="2"/>
  <c r="W985" i="2"/>
  <c r="X985" i="2"/>
  <c r="G986" i="2"/>
  <c r="U986" i="2"/>
  <c r="J986" i="2"/>
  <c r="V986" i="2"/>
  <c r="W986" i="2"/>
  <c r="X986" i="2"/>
  <c r="G987" i="2"/>
  <c r="U987" i="2"/>
  <c r="V987" i="2"/>
  <c r="W987" i="2"/>
  <c r="X987" i="2"/>
  <c r="G988" i="2"/>
  <c r="U988" i="2"/>
  <c r="J988" i="2"/>
  <c r="V988" i="2"/>
  <c r="W988" i="2"/>
  <c r="X988" i="2"/>
  <c r="G989" i="2"/>
  <c r="U989" i="2"/>
  <c r="J989" i="2"/>
  <c r="V989" i="2"/>
  <c r="W989" i="2"/>
  <c r="X989" i="2"/>
  <c r="G990" i="2"/>
  <c r="U990" i="2"/>
  <c r="J990" i="2"/>
  <c r="V990" i="2"/>
  <c r="W990" i="2"/>
  <c r="X990" i="2"/>
  <c r="G991" i="2"/>
  <c r="U991" i="2"/>
  <c r="J991" i="2"/>
  <c r="V991" i="2"/>
  <c r="W991" i="2"/>
  <c r="X991" i="2"/>
  <c r="G992" i="2"/>
  <c r="U992" i="2"/>
  <c r="J992" i="2"/>
  <c r="V992" i="2"/>
  <c r="W992" i="2"/>
  <c r="X992" i="2"/>
  <c r="G993" i="2"/>
  <c r="U993" i="2"/>
  <c r="V993" i="2"/>
  <c r="W993" i="2"/>
  <c r="X993" i="2"/>
  <c r="G994" i="2"/>
  <c r="U994" i="2"/>
  <c r="J994" i="2"/>
  <c r="V994" i="2"/>
  <c r="W994" i="2"/>
  <c r="X994" i="2"/>
  <c r="G995" i="2"/>
  <c r="U995" i="2"/>
  <c r="J995" i="2"/>
  <c r="V995" i="2"/>
  <c r="W995" i="2"/>
  <c r="X995" i="2"/>
  <c r="G996" i="2"/>
  <c r="U996" i="2"/>
  <c r="V996" i="2"/>
  <c r="W996" i="2"/>
  <c r="X996" i="2"/>
  <c r="G997" i="2"/>
  <c r="U997" i="2"/>
  <c r="J997" i="2"/>
  <c r="V997" i="2"/>
  <c r="W997" i="2"/>
  <c r="X997" i="2"/>
  <c r="G998" i="2"/>
  <c r="U998" i="2"/>
  <c r="J998" i="2"/>
  <c r="V998" i="2"/>
  <c r="W998" i="2"/>
  <c r="X998" i="2"/>
  <c r="G999" i="2"/>
  <c r="U999" i="2"/>
  <c r="J999" i="2"/>
  <c r="V999" i="2"/>
  <c r="W999" i="2"/>
  <c r="X999" i="2"/>
  <c r="G1000" i="2"/>
  <c r="U1000" i="2"/>
  <c r="J1000" i="2"/>
  <c r="V1000" i="2"/>
  <c r="W1000" i="2"/>
  <c r="X1000" i="2"/>
  <c r="G1001" i="2"/>
  <c r="U1001" i="2"/>
  <c r="J1001" i="2"/>
  <c r="V1001" i="2"/>
  <c r="W1001" i="2"/>
  <c r="X1001" i="2"/>
  <c r="G1002" i="2"/>
  <c r="U1002" i="2"/>
  <c r="J1002" i="2"/>
  <c r="V1002" i="2"/>
  <c r="W1002" i="2"/>
  <c r="X1002" i="2"/>
  <c r="G1003" i="2"/>
  <c r="U1003" i="2"/>
  <c r="J1003" i="2"/>
  <c r="V1003" i="2"/>
  <c r="W1003" i="2"/>
  <c r="X1003" i="2"/>
  <c r="U1004" i="2"/>
  <c r="J1004" i="2"/>
  <c r="V1004" i="2"/>
  <c r="W1004" i="2"/>
  <c r="X1004" i="2"/>
  <c r="G1005" i="2"/>
  <c r="U1005" i="2"/>
  <c r="J1005" i="2"/>
  <c r="V1005" i="2"/>
  <c r="W1005" i="2"/>
  <c r="X1005" i="2"/>
  <c r="G1006" i="2"/>
  <c r="U1006" i="2"/>
  <c r="J1006" i="2"/>
  <c r="V1006" i="2"/>
  <c r="W1006" i="2"/>
  <c r="X1006" i="2"/>
  <c r="G1007" i="2"/>
  <c r="U1007" i="2"/>
  <c r="J1007" i="2"/>
  <c r="V1007" i="2"/>
  <c r="W1007" i="2"/>
  <c r="X1007" i="2"/>
  <c r="G1008" i="2"/>
  <c r="U1008" i="2"/>
  <c r="J1008" i="2"/>
  <c r="V1008" i="2"/>
  <c r="W1008" i="2"/>
  <c r="X1008" i="2"/>
  <c r="G1009" i="2"/>
  <c r="U1009" i="2"/>
  <c r="J1009" i="2"/>
  <c r="V1009" i="2"/>
  <c r="W1009" i="2"/>
  <c r="X1009" i="2"/>
  <c r="G1010" i="2"/>
  <c r="U1010" i="2"/>
  <c r="V1010" i="2"/>
  <c r="W1010" i="2"/>
  <c r="X1010" i="2"/>
  <c r="G1011" i="2"/>
  <c r="U1011" i="2"/>
  <c r="J1011" i="2"/>
  <c r="V1011" i="2"/>
  <c r="W1011" i="2"/>
  <c r="X1011" i="2"/>
  <c r="G1012" i="2"/>
  <c r="U1012" i="2"/>
  <c r="J1012" i="2"/>
  <c r="V1012" i="2"/>
  <c r="W1012" i="2"/>
  <c r="X1012" i="2"/>
  <c r="U1013" i="2"/>
  <c r="J1013" i="2"/>
  <c r="V1013" i="2"/>
  <c r="W1013" i="2"/>
  <c r="X1013" i="2"/>
  <c r="G1014" i="2"/>
  <c r="U1014" i="2"/>
  <c r="J1014" i="2"/>
  <c r="V1014" i="2"/>
  <c r="W1014" i="2"/>
  <c r="X1014" i="2"/>
  <c r="G1015" i="2"/>
  <c r="U1015" i="2"/>
  <c r="J1015" i="2"/>
  <c r="V1015" i="2"/>
  <c r="W1015" i="2"/>
  <c r="X1015" i="2"/>
  <c r="U1016" i="2"/>
  <c r="J1016" i="2"/>
  <c r="V1016" i="2"/>
  <c r="W1016" i="2"/>
  <c r="X1016" i="2"/>
  <c r="G1017" i="2"/>
  <c r="U1017" i="2"/>
  <c r="V1017" i="2"/>
  <c r="W1017" i="2"/>
  <c r="X1017" i="2"/>
  <c r="G1018" i="2"/>
  <c r="U1018" i="2"/>
  <c r="J1018" i="2"/>
  <c r="V1018" i="2"/>
  <c r="W1018" i="2"/>
  <c r="X1018" i="2"/>
  <c r="G1019" i="2"/>
  <c r="U1019" i="2"/>
  <c r="J1019" i="2"/>
  <c r="V1019" i="2"/>
  <c r="W1019" i="2"/>
  <c r="X1019" i="2"/>
  <c r="G1020" i="2"/>
  <c r="U1020" i="2"/>
  <c r="J1020" i="2"/>
  <c r="V1020" i="2"/>
  <c r="W1020" i="2"/>
  <c r="X1020" i="2"/>
  <c r="G1021" i="2"/>
  <c r="U1021" i="2"/>
  <c r="J1021" i="2"/>
  <c r="V1021" i="2"/>
  <c r="W1021" i="2"/>
  <c r="X1021" i="2"/>
  <c r="G1022" i="2"/>
  <c r="U1022" i="2"/>
  <c r="J1022" i="2"/>
  <c r="V1022" i="2"/>
  <c r="W1022" i="2"/>
  <c r="X1022" i="2"/>
  <c r="G1023" i="2"/>
  <c r="U1023" i="2"/>
  <c r="J1023" i="2"/>
  <c r="V1023" i="2"/>
  <c r="W1023" i="2"/>
  <c r="X1023" i="2"/>
  <c r="G1024" i="2"/>
  <c r="U1024" i="2"/>
  <c r="J1024" i="2"/>
  <c r="V1024" i="2"/>
  <c r="W1024" i="2"/>
  <c r="X1024" i="2"/>
  <c r="G1025" i="2"/>
  <c r="U1025" i="2"/>
  <c r="J1025" i="2"/>
  <c r="V1025" i="2"/>
  <c r="W1025" i="2"/>
  <c r="X1025" i="2"/>
  <c r="G1026" i="2"/>
  <c r="U1026" i="2"/>
  <c r="J1026" i="2"/>
  <c r="V1026" i="2"/>
  <c r="W1026" i="2"/>
  <c r="X1026" i="2"/>
  <c r="G1027" i="2"/>
  <c r="U1027" i="2"/>
  <c r="J1027" i="2"/>
  <c r="V1027" i="2"/>
  <c r="W1027" i="2"/>
  <c r="X1027" i="2"/>
  <c r="G1028" i="2"/>
  <c r="U1028" i="2"/>
  <c r="J1028" i="2"/>
  <c r="V1028" i="2"/>
  <c r="W1028" i="2"/>
  <c r="X1028" i="2"/>
  <c r="G1029" i="2"/>
  <c r="U1029" i="2"/>
  <c r="J1029" i="2"/>
  <c r="V1029" i="2"/>
  <c r="W1029" i="2"/>
  <c r="X1029" i="2"/>
  <c r="U1030" i="2"/>
  <c r="J1030" i="2"/>
  <c r="V1030" i="2"/>
  <c r="W1030" i="2"/>
  <c r="X1030" i="2"/>
  <c r="G1031" i="2"/>
  <c r="U1031" i="2"/>
  <c r="J1031" i="2"/>
  <c r="V1031" i="2"/>
  <c r="W1031" i="2"/>
  <c r="X1031" i="2"/>
  <c r="U1032" i="2"/>
  <c r="J1032" i="2"/>
  <c r="V1032" i="2"/>
  <c r="W1032" i="2"/>
  <c r="X1032" i="2"/>
  <c r="G1033" i="2"/>
  <c r="U1033" i="2"/>
  <c r="J1033" i="2"/>
  <c r="V1033" i="2"/>
  <c r="W1033" i="2"/>
  <c r="X1033" i="2"/>
  <c r="G1034" i="2"/>
  <c r="U1034" i="2"/>
  <c r="V1034" i="2"/>
  <c r="W1034" i="2"/>
  <c r="X1034" i="2"/>
  <c r="G1035" i="2"/>
  <c r="U1035" i="2"/>
  <c r="J1035" i="2"/>
  <c r="V1035" i="2"/>
  <c r="W1035" i="2"/>
  <c r="X1035" i="2"/>
  <c r="G1036" i="2"/>
  <c r="U1036" i="2"/>
  <c r="J1036" i="2"/>
  <c r="V1036" i="2"/>
  <c r="W1036" i="2"/>
  <c r="X1036" i="2"/>
  <c r="G1037" i="2"/>
  <c r="U1037" i="2"/>
  <c r="J1037" i="2"/>
  <c r="V1037" i="2"/>
  <c r="W1037" i="2"/>
  <c r="X1037" i="2"/>
  <c r="U1038" i="2"/>
  <c r="J1038" i="2"/>
  <c r="V1038" i="2"/>
  <c r="W1038" i="2"/>
  <c r="X1038" i="2"/>
  <c r="G1039" i="2"/>
  <c r="U1039" i="2"/>
  <c r="J1039" i="2"/>
  <c r="V1039" i="2"/>
  <c r="W1039" i="2"/>
  <c r="X1039" i="2"/>
  <c r="G1040" i="2"/>
  <c r="U1040" i="2"/>
  <c r="J1040" i="2"/>
  <c r="V1040" i="2"/>
  <c r="W1040" i="2"/>
  <c r="X1040" i="2"/>
  <c r="G1041" i="2"/>
  <c r="U1041" i="2"/>
  <c r="J1041" i="2"/>
  <c r="V1041" i="2"/>
  <c r="W1041" i="2"/>
  <c r="X1041" i="2"/>
  <c r="G1042" i="2"/>
  <c r="U1042" i="2"/>
  <c r="J1042" i="2"/>
  <c r="V1042" i="2"/>
  <c r="W1042" i="2"/>
  <c r="X1042" i="2"/>
  <c r="G1043" i="2"/>
  <c r="U1043" i="2"/>
  <c r="J1043" i="2"/>
  <c r="V1043" i="2"/>
  <c r="W1043" i="2"/>
  <c r="X1043" i="2"/>
  <c r="G1044" i="2"/>
  <c r="U1044" i="2"/>
  <c r="J1044" i="2"/>
  <c r="V1044" i="2"/>
  <c r="W1044" i="2"/>
  <c r="X1044" i="2"/>
  <c r="G1045" i="2"/>
  <c r="U1045" i="2"/>
  <c r="J1045" i="2"/>
  <c r="V1045" i="2"/>
  <c r="W1045" i="2"/>
  <c r="X1045" i="2"/>
  <c r="G1046" i="2"/>
  <c r="U1046" i="2"/>
  <c r="J1046" i="2"/>
  <c r="V1046" i="2"/>
  <c r="W1046" i="2"/>
  <c r="X1046" i="2"/>
  <c r="G1047" i="2"/>
  <c r="U1047" i="2"/>
  <c r="J1047" i="2"/>
  <c r="V1047" i="2"/>
  <c r="W1047" i="2"/>
  <c r="X1047" i="2"/>
  <c r="G1048" i="2"/>
  <c r="U1048" i="2"/>
  <c r="J1048" i="2"/>
  <c r="V1048" i="2"/>
  <c r="W1048" i="2"/>
  <c r="X1048" i="2"/>
  <c r="G1049" i="2"/>
  <c r="U1049" i="2"/>
  <c r="J1049" i="2"/>
  <c r="V1049" i="2"/>
  <c r="W1049" i="2"/>
  <c r="X1049" i="2"/>
  <c r="G1050" i="2"/>
  <c r="U1050" i="2"/>
  <c r="V1050" i="2"/>
  <c r="W1050" i="2"/>
  <c r="X1050" i="2"/>
  <c r="G1051" i="2"/>
  <c r="U1051" i="2"/>
  <c r="J1051" i="2"/>
  <c r="V1051" i="2"/>
  <c r="W1051" i="2"/>
  <c r="X1051" i="2"/>
  <c r="G1052" i="2"/>
  <c r="U1052" i="2"/>
  <c r="J1052" i="2"/>
  <c r="V1052" i="2"/>
  <c r="W1052" i="2"/>
  <c r="X1052" i="2"/>
  <c r="U1053" i="2"/>
  <c r="V1053" i="2"/>
  <c r="W1053" i="2"/>
  <c r="X1053" i="2"/>
  <c r="G1054" i="2"/>
  <c r="U1054" i="2"/>
  <c r="J1054" i="2"/>
  <c r="V1054" i="2"/>
  <c r="W1054" i="2"/>
  <c r="X1054" i="2"/>
  <c r="G1055" i="2"/>
  <c r="U1055" i="2"/>
  <c r="J1055" i="2"/>
  <c r="V1055" i="2"/>
  <c r="W1055" i="2"/>
  <c r="X1055" i="2"/>
  <c r="G1056" i="2"/>
  <c r="U1056" i="2"/>
  <c r="J1056" i="2"/>
  <c r="V1056" i="2"/>
  <c r="W1056" i="2"/>
  <c r="X1056" i="2"/>
  <c r="G1057" i="2"/>
  <c r="U1057" i="2"/>
  <c r="J1057" i="2"/>
  <c r="V1057" i="2"/>
  <c r="W1057" i="2"/>
  <c r="X1057" i="2"/>
  <c r="G1058" i="2"/>
  <c r="U1058" i="2"/>
  <c r="J1058" i="2"/>
  <c r="V1058" i="2"/>
  <c r="W1058" i="2"/>
  <c r="X1058" i="2"/>
  <c r="G1059" i="2"/>
  <c r="U1059" i="2"/>
  <c r="J1059" i="2"/>
  <c r="V1059" i="2"/>
  <c r="W1059" i="2"/>
  <c r="X1059" i="2"/>
  <c r="G1060" i="2"/>
  <c r="U1060" i="2"/>
  <c r="J1060" i="2"/>
  <c r="V1060" i="2"/>
  <c r="W1060" i="2"/>
  <c r="X1060" i="2"/>
  <c r="G1061" i="2"/>
  <c r="U1061" i="2"/>
  <c r="J1061" i="2"/>
  <c r="V1061" i="2"/>
  <c r="W1061" i="2"/>
  <c r="X1061" i="2"/>
  <c r="G1062" i="2"/>
  <c r="U1062" i="2"/>
  <c r="J1062" i="2"/>
  <c r="V1062" i="2"/>
  <c r="W1062" i="2"/>
  <c r="X1062" i="2"/>
  <c r="U1063" i="2"/>
  <c r="J1063" i="2"/>
  <c r="V1063" i="2"/>
  <c r="W1063" i="2"/>
  <c r="X1063" i="2"/>
  <c r="G1064" i="2"/>
  <c r="U1064" i="2"/>
  <c r="J1064" i="2"/>
  <c r="V1064" i="2"/>
  <c r="W1064" i="2"/>
  <c r="X1064" i="2"/>
  <c r="G1065" i="2"/>
  <c r="U1065" i="2"/>
  <c r="J1065" i="2"/>
  <c r="V1065" i="2"/>
  <c r="W1065" i="2"/>
  <c r="X1065" i="2"/>
  <c r="G1066" i="2"/>
  <c r="U1066" i="2"/>
  <c r="J1066" i="2"/>
  <c r="V1066" i="2"/>
  <c r="W1066" i="2"/>
  <c r="X1066" i="2"/>
  <c r="G1067" i="2"/>
  <c r="U1067" i="2"/>
  <c r="V1067" i="2"/>
  <c r="W1067" i="2"/>
  <c r="X1067" i="2"/>
  <c r="U1068" i="2"/>
  <c r="J1068" i="2"/>
  <c r="V1068" i="2"/>
  <c r="W1068" i="2"/>
  <c r="X1068" i="2"/>
  <c r="G1069" i="2"/>
  <c r="U1069" i="2"/>
  <c r="J1069" i="2"/>
  <c r="V1069" i="2"/>
  <c r="W1069" i="2"/>
  <c r="X1069" i="2"/>
  <c r="G1070" i="2"/>
  <c r="U1070" i="2"/>
  <c r="J1070" i="2"/>
  <c r="V1070" i="2"/>
  <c r="W1070" i="2"/>
  <c r="X1070" i="2"/>
  <c r="G1071" i="2"/>
  <c r="U1071" i="2"/>
  <c r="J1071" i="2"/>
  <c r="V1071" i="2"/>
  <c r="W1071" i="2"/>
  <c r="X1071" i="2"/>
  <c r="G1072" i="2"/>
  <c r="U1072" i="2"/>
  <c r="J1072" i="2"/>
  <c r="V1072" i="2"/>
  <c r="W1072" i="2"/>
  <c r="X1072" i="2"/>
  <c r="G1073" i="2"/>
  <c r="U1073" i="2"/>
  <c r="J1073" i="2"/>
  <c r="V1073" i="2"/>
  <c r="W1073" i="2"/>
  <c r="X1073" i="2"/>
  <c r="G1074" i="2"/>
  <c r="U1074" i="2"/>
  <c r="V1074" i="2"/>
  <c r="W1074" i="2"/>
  <c r="X1074" i="2"/>
  <c r="G1075" i="2"/>
  <c r="U1075" i="2"/>
  <c r="J1075" i="2"/>
  <c r="V1075" i="2"/>
  <c r="W1075" i="2"/>
  <c r="X1075" i="2"/>
  <c r="G1076" i="2"/>
  <c r="U1076" i="2"/>
  <c r="J1076" i="2"/>
  <c r="V1076" i="2"/>
  <c r="W1076" i="2"/>
  <c r="X1076" i="2"/>
  <c r="G1077" i="2"/>
  <c r="U1077" i="2"/>
  <c r="J1077" i="2"/>
  <c r="V1077" i="2"/>
  <c r="W1077" i="2"/>
  <c r="X1077" i="2"/>
  <c r="G1078" i="2"/>
  <c r="U1078" i="2"/>
  <c r="J1078" i="2"/>
  <c r="V1078" i="2"/>
  <c r="W1078" i="2"/>
  <c r="X1078" i="2"/>
  <c r="G1079" i="2"/>
  <c r="U1079" i="2"/>
  <c r="J1079" i="2"/>
  <c r="V1079" i="2"/>
  <c r="W1079" i="2"/>
  <c r="X1079" i="2"/>
  <c r="G1080" i="2"/>
  <c r="U1080" i="2"/>
  <c r="J1080" i="2"/>
  <c r="V1080" i="2"/>
  <c r="W1080" i="2"/>
  <c r="X1080" i="2"/>
  <c r="G1081" i="2"/>
  <c r="U1081" i="2"/>
  <c r="J1081" i="2"/>
  <c r="V1081" i="2"/>
  <c r="W1081" i="2"/>
  <c r="X1081" i="2"/>
  <c r="G1082" i="2"/>
  <c r="U1082" i="2"/>
  <c r="J1082" i="2"/>
  <c r="V1082" i="2"/>
  <c r="W1082" i="2"/>
  <c r="X1082" i="2"/>
  <c r="G1083" i="2"/>
  <c r="U1083" i="2"/>
  <c r="J1083" i="2"/>
  <c r="V1083" i="2"/>
  <c r="W1083" i="2"/>
  <c r="X1083" i="2"/>
  <c r="G1084" i="2"/>
  <c r="U1084" i="2"/>
  <c r="J1084" i="2"/>
  <c r="V1084" i="2"/>
  <c r="W1084" i="2"/>
  <c r="X1084" i="2"/>
  <c r="G1085" i="2"/>
  <c r="U1085" i="2"/>
  <c r="J1085" i="2"/>
  <c r="V1085" i="2"/>
  <c r="W1085" i="2"/>
  <c r="X1085" i="2"/>
  <c r="U1086" i="2"/>
  <c r="J1086" i="2"/>
  <c r="V1086" i="2"/>
  <c r="W1086" i="2"/>
  <c r="X1086" i="2"/>
  <c r="G1087" i="2"/>
  <c r="U1087" i="2"/>
  <c r="J1087" i="2"/>
  <c r="V1087" i="2"/>
  <c r="W1087" i="2"/>
  <c r="X1087" i="2"/>
  <c r="G1088" i="2"/>
  <c r="U1088" i="2"/>
  <c r="V1088" i="2"/>
  <c r="W1088" i="2"/>
  <c r="X1088" i="2"/>
  <c r="G1089" i="2"/>
  <c r="U1089" i="2"/>
  <c r="J1089" i="2"/>
  <c r="V1089" i="2"/>
  <c r="W1089" i="2"/>
  <c r="X1089" i="2"/>
  <c r="G1090" i="2"/>
  <c r="U1090" i="2"/>
  <c r="V1090" i="2"/>
  <c r="W1090" i="2"/>
  <c r="X1090" i="2"/>
  <c r="G1091" i="2"/>
  <c r="U1091" i="2"/>
  <c r="J1091" i="2"/>
  <c r="V1091" i="2"/>
  <c r="W1091" i="2"/>
  <c r="X1091" i="2"/>
  <c r="G1092" i="2"/>
  <c r="U1092" i="2"/>
  <c r="J1092" i="2"/>
  <c r="V1092" i="2"/>
  <c r="W1092" i="2"/>
  <c r="X1092" i="2"/>
  <c r="G1093" i="2"/>
  <c r="U1093" i="2"/>
  <c r="J1093" i="2"/>
  <c r="V1093" i="2"/>
  <c r="W1093" i="2"/>
  <c r="X1093" i="2"/>
  <c r="G1094" i="2"/>
  <c r="U1094" i="2"/>
  <c r="J1094" i="2"/>
  <c r="V1094" i="2"/>
  <c r="W1094" i="2"/>
  <c r="X1094" i="2"/>
  <c r="G1095" i="2"/>
  <c r="U1095" i="2"/>
  <c r="J1095" i="2"/>
  <c r="V1095" i="2"/>
  <c r="W1095" i="2"/>
  <c r="X1095" i="2"/>
  <c r="G1096" i="2"/>
  <c r="U1096" i="2"/>
  <c r="J1096" i="2"/>
  <c r="V1096" i="2"/>
  <c r="W1096" i="2"/>
  <c r="X1096" i="2"/>
  <c r="G1097" i="2"/>
  <c r="U1097" i="2"/>
  <c r="J1097" i="2"/>
  <c r="V1097" i="2"/>
  <c r="W1097" i="2"/>
  <c r="X1097" i="2"/>
  <c r="G1098" i="2"/>
  <c r="U1098" i="2"/>
  <c r="J1098" i="2"/>
  <c r="V1098" i="2"/>
  <c r="W1098" i="2"/>
  <c r="X1098" i="2"/>
  <c r="G1099" i="2"/>
  <c r="U1099" i="2"/>
  <c r="J1099" i="2"/>
  <c r="V1099" i="2"/>
  <c r="W1099" i="2"/>
  <c r="X1099" i="2"/>
  <c r="G1100" i="2"/>
  <c r="U1100" i="2"/>
  <c r="J1100" i="2"/>
  <c r="V1100" i="2"/>
  <c r="W1100" i="2"/>
  <c r="X1100" i="2"/>
  <c r="G1101" i="2"/>
  <c r="U1101" i="2"/>
  <c r="J1101" i="2"/>
  <c r="V1101" i="2"/>
  <c r="W1101" i="2"/>
  <c r="X1101" i="2"/>
  <c r="G1102" i="2"/>
  <c r="U1102" i="2"/>
  <c r="J1102" i="2"/>
  <c r="V1102" i="2"/>
  <c r="W1102" i="2"/>
  <c r="X1102" i="2"/>
  <c r="G1103" i="2"/>
  <c r="U1103" i="2"/>
  <c r="J1103" i="2"/>
  <c r="V1103" i="2"/>
  <c r="W1103" i="2"/>
  <c r="X1103" i="2"/>
  <c r="G1104" i="2"/>
  <c r="U1104" i="2"/>
  <c r="V1104" i="2"/>
  <c r="W1104" i="2"/>
  <c r="X1104" i="2"/>
  <c r="G1105" i="2"/>
  <c r="U1105" i="2"/>
  <c r="J1105" i="2"/>
  <c r="V1105" i="2"/>
  <c r="W1105" i="2"/>
  <c r="X1105" i="2"/>
  <c r="G1106" i="2"/>
  <c r="U1106" i="2"/>
  <c r="J1106" i="2"/>
  <c r="V1106" i="2"/>
  <c r="W1106" i="2"/>
  <c r="X1106" i="2"/>
  <c r="U1107" i="2"/>
  <c r="V1107" i="2"/>
  <c r="W1107" i="2"/>
  <c r="X1107" i="2"/>
  <c r="G1108" i="2"/>
  <c r="U1108" i="2"/>
  <c r="J1108" i="2"/>
  <c r="V1108" i="2"/>
  <c r="W1108" i="2"/>
  <c r="X1108" i="2"/>
  <c r="G1109" i="2"/>
  <c r="U1109" i="2"/>
  <c r="J1109" i="2"/>
  <c r="V1109" i="2"/>
  <c r="W1109" i="2"/>
  <c r="X1109" i="2"/>
  <c r="G1110" i="2"/>
  <c r="U1110" i="2"/>
  <c r="J1110" i="2"/>
  <c r="V1110" i="2"/>
  <c r="W1110" i="2"/>
  <c r="X1110" i="2"/>
  <c r="G1111" i="2"/>
  <c r="U1111" i="2"/>
  <c r="J1111" i="2"/>
  <c r="V1111" i="2"/>
  <c r="W1111" i="2"/>
  <c r="X1111" i="2"/>
  <c r="G1112" i="2"/>
  <c r="U1112" i="2"/>
  <c r="J1112" i="2"/>
  <c r="V1112" i="2"/>
  <c r="W1112" i="2"/>
  <c r="X1112" i="2"/>
  <c r="G1113" i="2"/>
  <c r="U1113" i="2"/>
  <c r="J1113" i="2"/>
  <c r="V1113" i="2"/>
  <c r="W1113" i="2"/>
  <c r="X1113" i="2"/>
  <c r="G1114" i="2"/>
  <c r="U1114" i="2"/>
  <c r="J1114" i="2"/>
  <c r="V1114" i="2"/>
  <c r="W1114" i="2"/>
  <c r="X1114" i="2"/>
  <c r="G1115" i="2"/>
  <c r="U1115" i="2"/>
  <c r="J1115" i="2"/>
  <c r="V1115" i="2"/>
  <c r="W1115" i="2"/>
  <c r="X1115" i="2"/>
  <c r="G1116" i="2"/>
  <c r="U1116" i="2"/>
  <c r="J1116" i="2"/>
  <c r="V1116" i="2"/>
  <c r="W1116" i="2"/>
  <c r="X1116" i="2"/>
  <c r="G1117" i="2"/>
  <c r="U1117" i="2"/>
  <c r="V1117" i="2"/>
  <c r="W1117" i="2"/>
  <c r="X1117" i="2"/>
  <c r="G1118" i="2"/>
  <c r="U1118" i="2"/>
  <c r="J1118" i="2"/>
  <c r="V1118" i="2"/>
  <c r="W1118" i="2"/>
  <c r="X1118" i="2"/>
  <c r="G1119" i="2"/>
  <c r="U1119" i="2"/>
  <c r="J1119" i="2"/>
  <c r="V1119" i="2"/>
  <c r="W1119" i="2"/>
  <c r="X1119" i="2"/>
  <c r="U1120" i="2"/>
  <c r="J1120" i="2"/>
  <c r="V1120" i="2"/>
  <c r="W1120" i="2"/>
  <c r="X1120" i="2"/>
  <c r="G1121" i="2"/>
  <c r="U1121" i="2"/>
  <c r="J1121" i="2"/>
  <c r="V1121" i="2"/>
  <c r="W1121" i="2"/>
  <c r="X1121" i="2"/>
  <c r="G1122" i="2"/>
  <c r="U1122" i="2"/>
  <c r="J1122" i="2"/>
  <c r="V1122" i="2"/>
  <c r="W1122" i="2"/>
  <c r="X1122" i="2"/>
  <c r="G1123" i="2"/>
  <c r="U1123" i="2"/>
  <c r="J1123" i="2"/>
  <c r="V1123" i="2"/>
  <c r="W1123" i="2"/>
  <c r="X1123" i="2"/>
  <c r="G1124" i="2"/>
  <c r="U1124" i="2"/>
  <c r="J1124" i="2"/>
  <c r="V1124" i="2"/>
  <c r="W1124" i="2"/>
  <c r="X1124" i="2"/>
  <c r="G1125" i="2"/>
  <c r="U1125" i="2"/>
  <c r="J1125" i="2"/>
  <c r="V1125" i="2"/>
  <c r="W1125" i="2"/>
  <c r="X1125" i="2"/>
  <c r="G1126" i="2"/>
  <c r="U1126" i="2"/>
  <c r="J1126" i="2"/>
  <c r="V1126" i="2"/>
  <c r="W1126" i="2"/>
  <c r="X1126" i="2"/>
  <c r="U1127" i="2"/>
  <c r="J1127" i="2"/>
  <c r="V1127" i="2"/>
  <c r="W1127" i="2"/>
  <c r="X1127" i="2"/>
  <c r="G1128" i="2"/>
  <c r="U1128" i="2"/>
  <c r="J1128" i="2"/>
  <c r="V1128" i="2"/>
  <c r="W1128" i="2"/>
  <c r="X1128" i="2"/>
  <c r="G1129" i="2"/>
  <c r="U1129" i="2"/>
  <c r="J1129" i="2"/>
  <c r="V1129" i="2"/>
  <c r="W1129" i="2"/>
  <c r="X1129" i="2"/>
  <c r="G1130" i="2"/>
  <c r="U1130" i="2"/>
  <c r="J1130" i="2"/>
  <c r="V1130" i="2"/>
  <c r="W1130" i="2"/>
  <c r="X1130" i="2"/>
  <c r="U1131" i="2"/>
  <c r="J1131" i="2"/>
  <c r="V1131" i="2"/>
  <c r="W1131" i="2"/>
  <c r="X1131" i="2"/>
  <c r="G1132" i="2"/>
  <c r="U1132" i="2"/>
  <c r="J1132" i="2"/>
  <c r="V1132" i="2"/>
  <c r="W1132" i="2"/>
  <c r="X1132" i="2"/>
  <c r="G1133" i="2"/>
  <c r="U1133" i="2"/>
  <c r="V1133" i="2"/>
  <c r="W1133" i="2"/>
  <c r="X1133" i="2"/>
  <c r="G1134" i="2"/>
  <c r="U1134" i="2"/>
  <c r="J1134" i="2"/>
  <c r="V1134" i="2"/>
  <c r="W1134" i="2"/>
  <c r="X1134" i="2"/>
  <c r="G1135" i="2"/>
  <c r="U1135" i="2"/>
  <c r="J1135" i="2"/>
  <c r="V1135" i="2"/>
  <c r="W1135" i="2"/>
  <c r="X1135" i="2"/>
  <c r="G1136" i="2"/>
  <c r="U1136" i="2"/>
  <c r="J1136" i="2"/>
  <c r="V1136" i="2"/>
  <c r="W1136" i="2"/>
  <c r="X1136" i="2"/>
  <c r="G1137" i="2"/>
  <c r="U1137" i="2"/>
  <c r="J1137" i="2"/>
  <c r="V1137" i="2"/>
  <c r="W1137" i="2"/>
  <c r="X1137" i="2"/>
  <c r="G1138" i="2"/>
  <c r="U1138" i="2"/>
  <c r="V1138" i="2"/>
  <c r="W1138" i="2"/>
  <c r="X1138" i="2"/>
  <c r="G1139" i="2"/>
  <c r="U1139" i="2"/>
  <c r="J1139" i="2"/>
  <c r="V1139" i="2"/>
  <c r="W1139" i="2"/>
  <c r="X1139" i="2"/>
  <c r="G1140" i="2"/>
  <c r="U1140" i="2"/>
  <c r="J1140" i="2"/>
  <c r="V1140" i="2"/>
  <c r="W1140" i="2"/>
  <c r="X1140" i="2"/>
  <c r="G1141" i="2"/>
  <c r="U1141" i="2"/>
  <c r="J1141" i="2"/>
  <c r="V1141" i="2"/>
  <c r="W1141" i="2"/>
  <c r="X1141" i="2"/>
  <c r="G1142" i="2"/>
  <c r="U1142" i="2"/>
  <c r="J1142" i="2"/>
  <c r="V1142" i="2"/>
  <c r="W1142" i="2"/>
  <c r="X1142" i="2"/>
  <c r="G1143" i="2"/>
  <c r="U1143" i="2"/>
  <c r="J1143" i="2"/>
  <c r="V1143" i="2"/>
  <c r="W1143" i="2"/>
  <c r="X1143" i="2"/>
  <c r="G1144" i="2"/>
  <c r="U1144" i="2"/>
  <c r="J1144" i="2"/>
  <c r="V1144" i="2"/>
  <c r="W1144" i="2"/>
  <c r="X1144" i="2"/>
  <c r="G1145" i="2"/>
  <c r="U1145" i="2"/>
  <c r="J1145" i="2"/>
  <c r="V1145" i="2"/>
  <c r="W1145" i="2"/>
  <c r="X1145" i="2"/>
  <c r="G1146" i="2"/>
  <c r="U1146" i="2"/>
  <c r="J1146" i="2"/>
  <c r="V1146" i="2"/>
  <c r="W1146" i="2"/>
  <c r="X1146" i="2"/>
  <c r="G1147" i="2"/>
  <c r="U1147" i="2"/>
  <c r="V1147" i="2"/>
  <c r="W1147" i="2"/>
  <c r="X1147" i="2"/>
  <c r="G1148" i="2"/>
  <c r="U1148" i="2"/>
  <c r="J1148" i="2"/>
  <c r="V1148" i="2"/>
  <c r="W1148" i="2"/>
  <c r="X1148" i="2"/>
  <c r="G1149" i="2"/>
  <c r="U1149" i="2"/>
  <c r="V1149" i="2"/>
  <c r="W1149" i="2"/>
  <c r="X1149" i="2"/>
  <c r="G1150" i="2"/>
  <c r="U1150" i="2"/>
  <c r="J1150" i="2"/>
  <c r="V1150" i="2"/>
  <c r="W1150" i="2"/>
  <c r="X1150" i="2"/>
  <c r="G1151" i="2"/>
  <c r="U1151" i="2"/>
  <c r="J1151" i="2"/>
  <c r="V1151" i="2"/>
  <c r="W1151" i="2"/>
  <c r="X1151" i="2"/>
  <c r="G1152" i="2"/>
  <c r="U1152" i="2"/>
  <c r="J1152" i="2"/>
  <c r="V1152" i="2"/>
  <c r="W1152" i="2"/>
  <c r="X1152" i="2"/>
  <c r="G1153" i="2"/>
  <c r="U1153" i="2"/>
  <c r="J1153" i="2"/>
  <c r="V1153" i="2"/>
  <c r="W1153" i="2"/>
  <c r="X1153" i="2"/>
  <c r="G1154" i="2"/>
  <c r="U1154" i="2"/>
  <c r="V1154" i="2"/>
  <c r="W1154" i="2"/>
  <c r="X1154" i="2"/>
  <c r="U1155" i="2"/>
  <c r="J1155" i="2"/>
  <c r="V1155" i="2"/>
  <c r="W1155" i="2"/>
  <c r="X1155" i="2"/>
  <c r="G1156" i="2"/>
  <c r="U1156" i="2"/>
  <c r="J1156" i="2"/>
  <c r="V1156" i="2"/>
  <c r="W1156" i="2"/>
  <c r="X1156" i="2"/>
  <c r="G1157" i="2"/>
  <c r="U1157" i="2"/>
  <c r="J1157" i="2"/>
  <c r="V1157" i="2"/>
  <c r="W1157" i="2"/>
  <c r="X1157" i="2"/>
  <c r="G1158" i="2"/>
  <c r="U1158" i="2"/>
  <c r="J1158" i="2"/>
  <c r="V1158" i="2"/>
  <c r="W1158" i="2"/>
  <c r="X1158" i="2"/>
  <c r="G1159" i="2"/>
  <c r="U1159" i="2"/>
  <c r="J1159" i="2"/>
  <c r="V1159" i="2"/>
  <c r="W1159" i="2"/>
  <c r="X1159" i="2"/>
  <c r="G1160" i="2"/>
  <c r="U1160" i="2"/>
  <c r="J1160" i="2"/>
  <c r="V1160" i="2"/>
  <c r="W1160" i="2"/>
  <c r="X1160" i="2"/>
  <c r="G1161" i="2"/>
  <c r="U1161" i="2"/>
  <c r="J1161" i="2"/>
  <c r="V1161" i="2"/>
  <c r="W1161" i="2"/>
  <c r="X1161" i="2"/>
  <c r="G1162" i="2"/>
  <c r="U1162" i="2"/>
  <c r="J1162" i="2"/>
  <c r="V1162" i="2"/>
  <c r="W1162" i="2"/>
  <c r="X1162" i="2"/>
  <c r="G1163" i="2"/>
  <c r="U1163" i="2"/>
  <c r="V1163" i="2"/>
  <c r="W1163" i="2"/>
  <c r="X1163" i="2"/>
  <c r="G1164" i="2"/>
  <c r="U1164" i="2"/>
  <c r="J1164" i="2"/>
  <c r="V1164" i="2"/>
  <c r="W1164" i="2"/>
  <c r="X1164" i="2"/>
  <c r="G1165" i="2"/>
  <c r="U1165" i="2"/>
  <c r="J1165" i="2"/>
  <c r="V1165" i="2"/>
  <c r="W1165" i="2"/>
  <c r="X1165" i="2"/>
  <c r="G1166" i="2"/>
  <c r="U1166" i="2"/>
  <c r="J1166" i="2"/>
  <c r="V1166" i="2"/>
  <c r="W1166" i="2"/>
  <c r="X1166" i="2"/>
  <c r="G1167" i="2"/>
  <c r="U1167" i="2"/>
  <c r="J1167" i="2"/>
  <c r="V1167" i="2"/>
  <c r="W1167" i="2"/>
  <c r="X1167" i="2"/>
  <c r="U1168" i="2"/>
  <c r="J1168" i="2"/>
  <c r="V1168" i="2"/>
  <c r="W1168" i="2"/>
  <c r="X1168" i="2"/>
  <c r="G1169" i="2"/>
  <c r="U1169" i="2"/>
  <c r="J1169" i="2"/>
  <c r="V1169" i="2"/>
  <c r="W1169" i="2"/>
  <c r="X1169" i="2"/>
  <c r="G1170" i="2"/>
  <c r="U1170" i="2"/>
  <c r="J1170" i="2"/>
  <c r="V1170" i="2"/>
  <c r="W1170" i="2"/>
  <c r="X1170" i="2"/>
  <c r="G1171" i="2"/>
  <c r="U1171" i="2"/>
  <c r="J1171" i="2"/>
  <c r="V1171" i="2"/>
  <c r="W1171" i="2"/>
  <c r="X1171" i="2"/>
  <c r="G1172" i="2"/>
  <c r="U1172" i="2"/>
  <c r="J1172" i="2"/>
  <c r="V1172" i="2"/>
  <c r="W1172" i="2"/>
  <c r="X1172" i="2"/>
  <c r="G1173" i="2"/>
  <c r="U1173" i="2"/>
  <c r="J1173" i="2"/>
  <c r="V1173" i="2"/>
  <c r="W1173" i="2"/>
  <c r="X1173" i="2"/>
  <c r="G1174" i="2"/>
  <c r="U1174" i="2"/>
  <c r="J1174" i="2"/>
  <c r="V1174" i="2"/>
  <c r="W1174" i="2"/>
  <c r="X1174" i="2"/>
  <c r="G1175" i="2"/>
  <c r="U1175" i="2"/>
  <c r="J1175" i="2"/>
  <c r="V1175" i="2"/>
  <c r="W1175" i="2"/>
  <c r="X1175" i="2"/>
  <c r="G1176" i="2"/>
  <c r="U1176" i="2"/>
  <c r="V1176" i="2"/>
  <c r="W1176" i="2"/>
  <c r="X1176" i="2"/>
  <c r="G1177" i="2"/>
  <c r="U1177" i="2"/>
  <c r="J1177" i="2"/>
  <c r="V1177" i="2"/>
  <c r="W1177" i="2"/>
  <c r="X1177" i="2"/>
  <c r="G1178" i="2"/>
  <c r="U1178" i="2"/>
  <c r="J1178" i="2"/>
  <c r="V1178" i="2"/>
  <c r="W1178" i="2"/>
  <c r="X1178" i="2"/>
  <c r="U1179" i="2"/>
  <c r="J1179" i="2"/>
  <c r="V1179" i="2"/>
  <c r="W1179" i="2"/>
  <c r="X1179" i="2"/>
  <c r="G1180" i="2"/>
  <c r="U1180" i="2"/>
  <c r="J1180" i="2"/>
  <c r="V1180" i="2"/>
  <c r="W1180" i="2"/>
  <c r="X1180" i="2"/>
  <c r="G1181" i="2"/>
  <c r="U1181" i="2"/>
  <c r="J1181" i="2"/>
  <c r="V1181" i="2"/>
  <c r="W1181" i="2"/>
  <c r="X1181" i="2"/>
  <c r="G1182" i="2"/>
  <c r="U1182" i="2"/>
  <c r="J1182" i="2"/>
  <c r="V1182" i="2"/>
  <c r="W1182" i="2"/>
  <c r="X1182" i="2"/>
  <c r="G1183" i="2"/>
  <c r="U1183" i="2"/>
  <c r="V1183" i="2"/>
  <c r="W1183" i="2"/>
  <c r="X1183" i="2"/>
  <c r="G1184" i="2"/>
  <c r="U1184" i="2"/>
  <c r="J1184" i="2"/>
  <c r="V1184" i="2"/>
  <c r="W1184" i="2"/>
  <c r="X1184" i="2"/>
  <c r="G1185" i="2"/>
  <c r="U1185" i="2"/>
  <c r="J1185" i="2"/>
  <c r="V1185" i="2"/>
  <c r="W1185" i="2"/>
  <c r="X1185" i="2"/>
  <c r="G1186" i="2"/>
  <c r="U1186" i="2"/>
  <c r="J1186" i="2"/>
  <c r="V1186" i="2"/>
  <c r="W1186" i="2"/>
  <c r="X1186" i="2"/>
  <c r="G1187" i="2"/>
  <c r="U1187" i="2"/>
  <c r="J1187" i="2"/>
  <c r="V1187" i="2"/>
  <c r="W1187" i="2"/>
  <c r="X1187" i="2"/>
  <c r="G1188" i="2"/>
  <c r="U1188" i="2"/>
  <c r="J1188" i="2"/>
  <c r="V1188" i="2"/>
  <c r="W1188" i="2"/>
  <c r="X1188" i="2"/>
  <c r="G1189" i="2"/>
  <c r="U1189" i="2"/>
  <c r="J1189" i="2"/>
  <c r="V1189" i="2"/>
  <c r="W1189" i="2"/>
  <c r="X1189" i="2"/>
  <c r="U1190" i="2"/>
  <c r="J1190" i="2"/>
  <c r="V1190" i="2"/>
  <c r="W1190" i="2"/>
  <c r="X1190" i="2"/>
  <c r="G1191" i="2"/>
  <c r="U1191" i="2"/>
  <c r="J1191" i="2"/>
  <c r="V1191" i="2"/>
  <c r="W1191" i="2"/>
  <c r="X1191" i="2"/>
  <c r="U1192" i="2"/>
  <c r="V1192" i="2"/>
  <c r="W1192" i="2"/>
  <c r="X1192" i="2"/>
  <c r="G1193" i="2"/>
  <c r="U1193" i="2"/>
  <c r="J1193" i="2"/>
  <c r="V1193" i="2"/>
  <c r="W1193" i="2"/>
  <c r="X1193" i="2"/>
  <c r="G1194" i="2"/>
  <c r="U1194" i="2"/>
  <c r="J1194" i="2"/>
  <c r="V1194" i="2"/>
  <c r="W1194" i="2"/>
  <c r="X1194" i="2"/>
  <c r="G1195" i="2"/>
  <c r="U1195" i="2"/>
  <c r="J1195" i="2"/>
  <c r="V1195" i="2"/>
  <c r="W1195" i="2"/>
  <c r="X1195" i="2"/>
  <c r="G1196" i="2"/>
  <c r="U1196" i="2"/>
  <c r="J1196" i="2"/>
  <c r="V1196" i="2"/>
  <c r="W1196" i="2"/>
  <c r="X1196" i="2"/>
  <c r="G1197" i="2"/>
  <c r="U1197" i="2"/>
  <c r="J1197" i="2"/>
  <c r="V1197" i="2"/>
  <c r="W1197" i="2"/>
  <c r="X1197" i="2"/>
  <c r="G1198" i="2"/>
  <c r="U1198" i="2"/>
  <c r="J1198" i="2"/>
  <c r="V1198" i="2"/>
  <c r="W1198" i="2"/>
  <c r="X1198" i="2"/>
  <c r="G1199" i="2"/>
  <c r="U1199" i="2"/>
  <c r="J1199" i="2"/>
  <c r="V1199" i="2"/>
  <c r="W1199" i="2"/>
  <c r="X1199" i="2"/>
  <c r="G1200" i="2"/>
  <c r="U1200" i="2"/>
  <c r="J1200" i="2"/>
  <c r="V1200" i="2"/>
  <c r="W1200" i="2"/>
  <c r="X1200" i="2"/>
  <c r="G1201" i="2"/>
  <c r="U1201" i="2"/>
  <c r="J1201" i="2"/>
  <c r="V1201" i="2"/>
  <c r="W1201" i="2"/>
  <c r="X1201" i="2"/>
  <c r="G1202" i="2"/>
  <c r="U1202" i="2"/>
  <c r="J1202" i="2"/>
  <c r="V1202" i="2"/>
  <c r="W1202" i="2"/>
  <c r="X1202" i="2"/>
  <c r="G1203" i="2"/>
  <c r="U1203" i="2"/>
  <c r="J1203" i="2"/>
  <c r="V1203" i="2"/>
  <c r="W1203" i="2"/>
  <c r="X1203" i="2"/>
  <c r="U1204" i="2"/>
  <c r="J1204" i="2"/>
  <c r="V1204" i="2"/>
  <c r="W1204" i="2"/>
  <c r="X1204" i="2"/>
  <c r="G1205" i="2"/>
  <c r="U1205" i="2"/>
  <c r="J1205" i="2"/>
  <c r="V1205" i="2"/>
  <c r="W1205" i="2"/>
  <c r="X1205" i="2"/>
  <c r="G1206" i="2"/>
  <c r="U1206" i="2"/>
  <c r="J1206" i="2"/>
  <c r="V1206" i="2"/>
  <c r="W1206" i="2"/>
  <c r="X1206" i="2"/>
  <c r="G1207" i="2"/>
  <c r="U1207" i="2"/>
  <c r="V1207" i="2"/>
  <c r="W1207" i="2"/>
  <c r="X1207" i="2"/>
  <c r="G1208" i="2"/>
  <c r="U1208" i="2"/>
  <c r="J1208" i="2"/>
  <c r="V1208" i="2"/>
  <c r="W1208" i="2"/>
  <c r="X1208" i="2"/>
  <c r="G1209" i="2"/>
  <c r="U1209" i="2"/>
  <c r="J1209" i="2"/>
  <c r="V1209" i="2"/>
  <c r="W1209" i="2"/>
  <c r="X1209" i="2"/>
  <c r="G1210" i="2"/>
  <c r="U1210" i="2"/>
  <c r="J1210" i="2"/>
  <c r="V1210" i="2"/>
  <c r="W1210" i="2"/>
  <c r="X1210" i="2"/>
  <c r="G1211" i="2"/>
  <c r="U1211" i="2"/>
  <c r="V1211" i="2"/>
  <c r="W1211" i="2"/>
  <c r="X1211" i="2"/>
  <c r="G1212" i="2"/>
  <c r="U1212" i="2"/>
  <c r="J1212" i="2"/>
  <c r="V1212" i="2"/>
  <c r="W1212" i="2"/>
  <c r="X1212" i="2"/>
  <c r="G1213" i="2"/>
  <c r="U1213" i="2"/>
  <c r="J1213" i="2"/>
  <c r="V1213" i="2"/>
  <c r="W1213" i="2"/>
  <c r="X1213" i="2"/>
  <c r="G1214" i="2"/>
  <c r="U1214" i="2"/>
  <c r="J1214" i="2"/>
  <c r="V1214" i="2"/>
  <c r="W1214" i="2"/>
  <c r="X1214" i="2"/>
  <c r="U1215" i="2"/>
  <c r="J1215" i="2"/>
  <c r="V1215" i="2"/>
  <c r="W1215" i="2"/>
  <c r="X1215" i="2"/>
  <c r="G1216" i="2"/>
  <c r="U1216" i="2"/>
  <c r="J1216" i="2"/>
  <c r="V1216" i="2"/>
  <c r="W1216" i="2"/>
  <c r="X1216" i="2"/>
  <c r="G1217" i="2"/>
  <c r="U1217" i="2"/>
  <c r="J1217" i="2"/>
  <c r="V1217" i="2"/>
  <c r="W1217" i="2"/>
  <c r="X1217" i="2"/>
  <c r="G1218" i="2"/>
  <c r="U1218" i="2"/>
  <c r="J1218" i="2"/>
  <c r="V1218" i="2"/>
  <c r="W1218" i="2"/>
  <c r="X1218" i="2"/>
  <c r="G1219" i="2"/>
  <c r="U1219" i="2"/>
  <c r="V1219" i="2"/>
  <c r="W1219" i="2"/>
  <c r="X1219" i="2"/>
  <c r="G1220" i="2"/>
  <c r="U1220" i="2"/>
  <c r="J1220" i="2"/>
  <c r="V1220" i="2"/>
  <c r="W1220" i="2"/>
  <c r="X1220" i="2"/>
  <c r="G1221" i="2"/>
  <c r="U1221" i="2"/>
  <c r="J1221" i="2"/>
  <c r="V1221" i="2"/>
  <c r="W1221" i="2"/>
  <c r="X1221" i="2"/>
  <c r="G1222" i="2"/>
  <c r="U1222" i="2"/>
  <c r="J1222" i="2"/>
  <c r="V1222" i="2"/>
  <c r="W1222" i="2"/>
  <c r="X1222" i="2"/>
  <c r="G1223" i="2"/>
  <c r="U1223" i="2"/>
  <c r="J1223" i="2"/>
  <c r="V1223" i="2"/>
  <c r="W1223" i="2"/>
  <c r="X1223" i="2"/>
  <c r="G1224" i="2"/>
  <c r="U1224" i="2"/>
  <c r="J1224" i="2"/>
  <c r="V1224" i="2"/>
  <c r="W1224" i="2"/>
  <c r="X1224" i="2"/>
  <c r="G1225" i="2"/>
  <c r="U1225" i="2"/>
  <c r="J1225" i="2"/>
  <c r="V1225" i="2"/>
  <c r="W1225" i="2"/>
  <c r="X1225" i="2"/>
  <c r="G1226" i="2"/>
  <c r="U1226" i="2"/>
  <c r="J1226" i="2"/>
  <c r="V1226" i="2"/>
  <c r="W1226" i="2"/>
  <c r="X1226" i="2"/>
  <c r="G1227" i="2"/>
  <c r="U1227" i="2"/>
  <c r="J1227" i="2"/>
  <c r="V1227" i="2"/>
  <c r="W1227" i="2"/>
  <c r="X1227" i="2"/>
  <c r="G1228" i="2"/>
  <c r="U1228" i="2"/>
  <c r="J1228" i="2"/>
  <c r="V1228" i="2"/>
  <c r="W1228" i="2"/>
  <c r="X1228" i="2"/>
  <c r="G1229" i="2"/>
  <c r="U1229" i="2"/>
  <c r="J1229" i="2"/>
  <c r="V1229" i="2"/>
  <c r="W1229" i="2"/>
  <c r="X1229" i="2"/>
  <c r="G1230" i="2"/>
  <c r="U1230" i="2"/>
  <c r="V1230" i="2"/>
  <c r="W1230" i="2"/>
  <c r="X1230" i="2"/>
  <c r="G1231" i="2"/>
  <c r="U1231" i="2"/>
  <c r="J1231" i="2"/>
  <c r="V1231" i="2"/>
  <c r="W1231" i="2"/>
  <c r="X1231" i="2"/>
  <c r="G1232" i="2"/>
  <c r="U1232" i="2"/>
  <c r="J1232" i="2"/>
  <c r="V1232" i="2"/>
  <c r="W1232" i="2"/>
  <c r="X1232" i="2"/>
  <c r="G1233" i="2"/>
  <c r="U1233" i="2"/>
  <c r="V1233" i="2"/>
  <c r="W1233" i="2"/>
  <c r="X1233" i="2"/>
  <c r="G1234" i="2"/>
  <c r="U1234" i="2"/>
  <c r="J1234" i="2"/>
  <c r="V1234" i="2"/>
  <c r="W1234" i="2"/>
  <c r="X1234" i="2"/>
  <c r="G1235" i="2"/>
  <c r="U1235" i="2"/>
  <c r="J1235" i="2"/>
  <c r="V1235" i="2"/>
  <c r="W1235" i="2"/>
  <c r="X1235" i="2"/>
  <c r="G1236" i="2"/>
  <c r="U1236" i="2"/>
  <c r="J1236" i="2"/>
  <c r="V1236" i="2"/>
  <c r="W1236" i="2"/>
  <c r="X1236" i="2"/>
  <c r="Y2459" i="18"/>
  <c r="Y2458" i="18"/>
  <c r="Y2452" i="18"/>
  <c r="Y2450" i="18"/>
  <c r="Y2449" i="18"/>
  <c r="Y2447" i="18"/>
  <c r="Y2446" i="18"/>
  <c r="Y2443" i="18"/>
  <c r="Y2442" i="18"/>
  <c r="Y2434" i="18"/>
  <c r="Y2432" i="18"/>
  <c r="Y2431" i="18"/>
  <c r="Y2430" i="18"/>
  <c r="Y2426" i="18"/>
  <c r="Y2425" i="18"/>
  <c r="Y2424" i="18"/>
  <c r="Y2423" i="18"/>
  <c r="Y2422" i="18"/>
  <c r="Y2417" i="18"/>
  <c r="Y2415" i="18"/>
  <c r="Y2412" i="18"/>
  <c r="Y2409" i="18"/>
  <c r="Y2407" i="18"/>
  <c r="Y2399" i="18"/>
  <c r="Y2395" i="18"/>
  <c r="Y2394" i="18"/>
  <c r="Y2393" i="18"/>
  <c r="Y2392" i="18"/>
  <c r="Y2388" i="18"/>
  <c r="Y2387" i="18"/>
  <c r="Y2381" i="18"/>
  <c r="Y2380" i="18"/>
  <c r="Y2378" i="18"/>
  <c r="Y2376" i="18"/>
  <c r="Y2374" i="18"/>
  <c r="Y2373" i="18"/>
  <c r="Y2372" i="18"/>
  <c r="Y2371" i="18"/>
  <c r="Y2366" i="18"/>
  <c r="Y2365" i="18"/>
  <c r="Y2363" i="18"/>
  <c r="Y2360" i="18"/>
  <c r="Y2359" i="18"/>
  <c r="Y2357" i="18"/>
  <c r="Y2353" i="18"/>
  <c r="Y2352" i="18"/>
  <c r="Y2350" i="18"/>
  <c r="Y2347" i="18"/>
  <c r="Y2346" i="18"/>
  <c r="Y2345" i="18"/>
  <c r="Y2344" i="18"/>
  <c r="Y2342" i="18"/>
  <c r="Y2340" i="18"/>
  <c r="Y2339" i="18"/>
  <c r="Y2334" i="18"/>
  <c r="Y2332" i="18"/>
  <c r="Y2331" i="18"/>
  <c r="Y2329" i="18"/>
  <c r="Y2326" i="18"/>
  <c r="Y2323" i="18"/>
  <c r="Y2322" i="18"/>
  <c r="Y2318" i="18"/>
  <c r="Y2315" i="18"/>
  <c r="Y2309" i="18"/>
  <c r="Y2308" i="18"/>
  <c r="Y2307" i="18"/>
  <c r="Y2305" i="18"/>
  <c r="Y2300" i="18"/>
  <c r="Y2299" i="18"/>
  <c r="Y2296" i="18"/>
  <c r="Y2293" i="18"/>
  <c r="Y2290" i="18"/>
  <c r="Y2289" i="18"/>
  <c r="Y2288" i="18"/>
  <c r="Y2284" i="18"/>
  <c r="Y2280" i="18"/>
  <c r="Y2278" i="18"/>
  <c r="Y2277" i="18"/>
  <c r="Y2276" i="18"/>
  <c r="Y2275" i="18"/>
  <c r="Y2274" i="18"/>
  <c r="Y2273" i="18"/>
  <c r="Y2269" i="18"/>
  <c r="Y2268" i="18"/>
  <c r="Y2264" i="18"/>
  <c r="Y2263" i="18"/>
  <c r="Y2262" i="18"/>
  <c r="Y2259" i="18"/>
  <c r="Y2258" i="18"/>
  <c r="Y2257" i="18"/>
  <c r="Y2254" i="18"/>
  <c r="Y2253" i="18"/>
  <c r="Y2249" i="18"/>
  <c r="Y2248" i="18"/>
  <c r="Y2241" i="18"/>
  <c r="Y2240" i="18"/>
  <c r="Y2238" i="18"/>
  <c r="Y2236" i="18"/>
  <c r="Y2229" i="18"/>
  <c r="Y2228" i="18"/>
  <c r="Y2221" i="18"/>
  <c r="Y2220" i="18"/>
  <c r="Y2219" i="18"/>
  <c r="Y2217" i="18"/>
  <c r="Y2216" i="18"/>
  <c r="Y2215" i="18"/>
  <c r="Y2211" i="18"/>
  <c r="Y2210" i="18"/>
  <c r="Y2209" i="18"/>
  <c r="Y2205" i="18"/>
  <c r="Y2202" i="18"/>
  <c r="Y2200" i="18"/>
  <c r="Y2198" i="18"/>
  <c r="Y2197" i="18"/>
  <c r="Y2196" i="18"/>
  <c r="Y2187" i="18"/>
  <c r="Y2186" i="18"/>
  <c r="Y2185" i="18"/>
  <c r="Y2184" i="18"/>
  <c r="Y2181" i="18"/>
  <c r="Y2178" i="18"/>
  <c r="Y2176" i="18"/>
  <c r="Y2173" i="18"/>
  <c r="Y2172" i="18"/>
  <c r="Y2171" i="18"/>
  <c r="Y2168" i="18"/>
  <c r="Y2166" i="18"/>
  <c r="Y2164" i="18"/>
  <c r="Y2163" i="18"/>
  <c r="Y2162" i="18"/>
  <c r="Y2161" i="18"/>
  <c r="Y2160" i="18"/>
  <c r="Y2159" i="18"/>
  <c r="Y2156" i="18"/>
  <c r="Y2155" i="18"/>
  <c r="Y2150" i="18"/>
  <c r="Y2148" i="18"/>
  <c r="Y2144" i="18"/>
  <c r="Y2142" i="18"/>
  <c r="Y2141" i="18"/>
  <c r="Y2139" i="18"/>
  <c r="Y2138" i="18"/>
  <c r="Y2137" i="18"/>
  <c r="Y2134" i="18"/>
  <c r="Y2132" i="18"/>
  <c r="Y2130" i="18"/>
  <c r="Y2129" i="18"/>
  <c r="Y2123" i="18"/>
  <c r="Y2122" i="18"/>
  <c r="Y2121" i="18"/>
  <c r="Y2120" i="18"/>
  <c r="Y2115" i="18"/>
  <c r="Y2114" i="18"/>
  <c r="Y2113" i="18"/>
  <c r="Y2112" i="18"/>
  <c r="Y2107" i="18"/>
  <c r="Y2106" i="18"/>
  <c r="Y2105" i="18"/>
  <c r="Y2104" i="18"/>
  <c r="Y2103" i="18"/>
  <c r="Y2102" i="18"/>
  <c r="Y2095" i="18"/>
  <c r="Y2094" i="18"/>
  <c r="Y2093" i="18"/>
  <c r="Y2091" i="18"/>
  <c r="Y2090" i="18"/>
  <c r="Y2089" i="18"/>
  <c r="Y2088" i="18"/>
  <c r="Y2084" i="18"/>
  <c r="Y2083" i="18"/>
  <c r="Y2082" i="18"/>
  <c r="Y2079" i="18"/>
  <c r="Y2078" i="18"/>
  <c r="Y2073" i="18"/>
  <c r="Y2072" i="18"/>
  <c r="Y2071" i="18"/>
  <c r="Y2068" i="18"/>
  <c r="Y2065" i="18"/>
  <c r="Y2064" i="18"/>
  <c r="Y2063" i="18"/>
  <c r="Y2062" i="18"/>
  <c r="Y2057" i="18"/>
  <c r="Y2056" i="18"/>
  <c r="Y2052" i="18"/>
  <c r="Y2051" i="18"/>
  <c r="Y2049" i="18"/>
  <c r="Y2047" i="18"/>
  <c r="Y2042" i="18"/>
  <c r="Y2041" i="18"/>
  <c r="Y2040" i="18"/>
  <c r="Y2039" i="18"/>
  <c r="Y2035" i="18"/>
  <c r="Y2034" i="18"/>
  <c r="Y2026" i="18"/>
  <c r="Y2023" i="18"/>
  <c r="Y2021" i="18"/>
  <c r="Y2016" i="18"/>
  <c r="Y2015" i="18"/>
  <c r="Y2012" i="18"/>
  <c r="Y2011" i="18"/>
  <c r="Y2010" i="18"/>
  <c r="Y2009" i="18"/>
  <c r="Y2008" i="18"/>
  <c r="Y2006" i="18"/>
  <c r="Y2005" i="18"/>
  <c r="Y2002" i="18"/>
  <c r="Y2001" i="18"/>
  <c r="Y2000" i="18"/>
  <c r="Y1998" i="18"/>
  <c r="Y1995" i="18"/>
  <c r="Y1994" i="18"/>
  <c r="Y1991" i="18"/>
  <c r="Y1990" i="18"/>
  <c r="Y1989" i="18"/>
  <c r="Y1982" i="18"/>
  <c r="Y1981" i="18"/>
  <c r="Y1980" i="18"/>
  <c r="Y1979" i="18"/>
  <c r="Y1978" i="18"/>
  <c r="Y1977" i="18"/>
  <c r="Y1972" i="18"/>
  <c r="Y1971" i="18"/>
  <c r="Y1970" i="18"/>
  <c r="Y1967" i="18"/>
  <c r="Y1966" i="18"/>
  <c r="Y1965" i="18"/>
  <c r="Y1964" i="18"/>
  <c r="Y1960" i="18"/>
  <c r="Y1959" i="18"/>
  <c r="Y1956" i="18"/>
  <c r="Y1953" i="18"/>
  <c r="Y1952" i="18"/>
  <c r="Y1950" i="18"/>
  <c r="Y1944" i="18"/>
  <c r="Y1942" i="18"/>
  <c r="Y1941" i="18"/>
  <c r="Y1937" i="18"/>
  <c r="Y1936" i="18"/>
  <c r="Y1931" i="18"/>
  <c r="Y1929" i="18"/>
  <c r="Y1928" i="18"/>
  <c r="Y1927" i="18"/>
  <c r="Y1926" i="18"/>
  <c r="Y1925" i="18"/>
  <c r="Y1923" i="18"/>
  <c r="Y1917" i="18"/>
  <c r="Y1916" i="18"/>
  <c r="Y1914" i="18"/>
  <c r="Y1913" i="18"/>
  <c r="Y1911" i="18"/>
  <c r="Y1909" i="18"/>
  <c r="Y1907" i="18"/>
  <c r="Y1902" i="18"/>
  <c r="Y1901" i="18"/>
  <c r="Y1898" i="18"/>
  <c r="Y1897" i="18"/>
  <c r="Y1896" i="18"/>
  <c r="Y1895" i="18"/>
  <c r="Y1894" i="18"/>
  <c r="Y1891" i="18"/>
  <c r="Y1888" i="18"/>
  <c r="Y1884" i="18"/>
  <c r="Y1880" i="18"/>
  <c r="Y1877" i="18"/>
  <c r="Y1874" i="18"/>
  <c r="Y1873" i="18"/>
  <c r="Y1872" i="18"/>
  <c r="Y1869" i="18"/>
  <c r="Y1868" i="18"/>
  <c r="Y1865" i="18"/>
  <c r="Y1864" i="18"/>
  <c r="Y1862" i="18"/>
  <c r="Y1861" i="18"/>
  <c r="Y1860" i="18"/>
  <c r="Y1859" i="18"/>
  <c r="Y1854" i="18"/>
  <c r="Y1853" i="18"/>
  <c r="Y1852" i="18"/>
  <c r="Y1850" i="18"/>
  <c r="Y1848" i="18"/>
  <c r="Y1846" i="18"/>
  <c r="Y1845" i="18"/>
  <c r="Y1839" i="18"/>
  <c r="Y1838" i="18"/>
  <c r="Y1835" i="18"/>
  <c r="Y1834" i="18"/>
  <c r="Y1833" i="18"/>
  <c r="Y1830" i="18"/>
  <c r="Y1829" i="18"/>
  <c r="Y1828" i="18"/>
  <c r="Y1826" i="18"/>
  <c r="Y1825" i="18"/>
  <c r="Y1824" i="18"/>
  <c r="Y1822" i="18"/>
  <c r="Y1815" i="18"/>
  <c r="Y1814" i="18"/>
  <c r="Y1812" i="18"/>
  <c r="Y1811" i="18"/>
  <c r="Y1808" i="18"/>
  <c r="Y1807" i="18"/>
  <c r="Y1803" i="18"/>
  <c r="Y1802" i="18"/>
  <c r="Y1797" i="18"/>
  <c r="Y1796" i="18"/>
  <c r="Y1795" i="18"/>
  <c r="Y1794" i="18"/>
  <c r="Y1793" i="18"/>
  <c r="Y1790" i="18"/>
  <c r="Y1786" i="18"/>
  <c r="Y1783" i="18"/>
  <c r="Y1782" i="18"/>
  <c r="Y1778" i="18"/>
  <c r="Y1776" i="18"/>
  <c r="Y1775" i="18"/>
  <c r="Y1774" i="18"/>
  <c r="Y1772" i="18"/>
  <c r="Y1769" i="18"/>
  <c r="Y1768" i="18"/>
  <c r="Y1766" i="18"/>
  <c r="Y1765" i="18"/>
  <c r="Y1758" i="18"/>
  <c r="Y1757" i="18"/>
  <c r="Y1756" i="18"/>
  <c r="Y1755" i="18"/>
  <c r="Y1753" i="18"/>
  <c r="Y1752" i="18"/>
  <c r="Y1751" i="18"/>
  <c r="Y1749" i="18"/>
  <c r="Y1748" i="18"/>
  <c r="Y1741" i="18"/>
  <c r="Y1740" i="18"/>
  <c r="Y1739" i="18"/>
  <c r="Y1738" i="18"/>
  <c r="Y1735" i="18"/>
  <c r="Y1734" i="18"/>
  <c r="Y1733" i="18"/>
  <c r="Y1731" i="18"/>
  <c r="Y1730" i="18"/>
  <c r="Y1728" i="18"/>
  <c r="Y1725" i="18"/>
  <c r="Y1724" i="18"/>
  <c r="Y1722" i="18"/>
  <c r="Y1720" i="18"/>
  <c r="Y1719" i="18"/>
  <c r="Y1718" i="18"/>
  <c r="Y1717" i="18"/>
  <c r="Y1716" i="18"/>
  <c r="Y1713" i="18"/>
  <c r="Y1712" i="18"/>
  <c r="Y1711" i="18"/>
  <c r="Y1709" i="18"/>
  <c r="Y1702" i="18"/>
  <c r="Y1700" i="18"/>
  <c r="Y1699" i="18"/>
  <c r="Y1697" i="18"/>
  <c r="Y1695" i="18"/>
  <c r="Y1694" i="18"/>
  <c r="Y1690" i="18"/>
  <c r="Y1689" i="18"/>
  <c r="Y1685" i="18"/>
  <c r="Y1683" i="18"/>
  <c r="Y1681" i="18"/>
  <c r="Y1680" i="18"/>
  <c r="Y1670" i="18"/>
  <c r="Y1669" i="18"/>
  <c r="Y1666" i="18"/>
  <c r="Y1662" i="18"/>
  <c r="Y1661" i="18"/>
  <c r="Y1659" i="18"/>
  <c r="Y1655" i="18"/>
  <c r="Y1654" i="18"/>
  <c r="Y1652" i="18"/>
  <c r="Y1650" i="18"/>
  <c r="Y1647" i="18"/>
  <c r="Y1646" i="18"/>
  <c r="Y1645" i="18"/>
  <c r="Y1644" i="18"/>
  <c r="Y1639" i="18"/>
  <c r="Y1636" i="18"/>
  <c r="Y1635" i="18"/>
  <c r="Y1634" i="18"/>
  <c r="Y1633" i="18"/>
  <c r="Y1632" i="18"/>
  <c r="Y1631" i="18"/>
  <c r="Y1629" i="18"/>
  <c r="Y1625" i="18"/>
  <c r="Y1621" i="18"/>
  <c r="Y1620" i="18"/>
  <c r="Y1619" i="18"/>
  <c r="Y1618" i="18"/>
  <c r="Y1616" i="18"/>
  <c r="Y1614" i="18"/>
  <c r="Y1612" i="18"/>
  <c r="Y1611" i="18"/>
  <c r="Y1610" i="18"/>
  <c r="Y1609" i="18"/>
  <c r="Y1607" i="18"/>
  <c r="Y1605" i="18"/>
  <c r="Y1604" i="18"/>
  <c r="Y1602" i="18"/>
  <c r="Y1601" i="18"/>
  <c r="Y1594" i="18"/>
  <c r="Y1593" i="18"/>
  <c r="Y1591" i="18"/>
  <c r="Y1587" i="18"/>
  <c r="Y1586" i="18"/>
  <c r="Y1584" i="18"/>
  <c r="Y1583" i="18"/>
  <c r="Y1579" i="18"/>
  <c r="Y1577" i="18"/>
  <c r="Y1573" i="18"/>
  <c r="Y1570" i="18"/>
  <c r="Y1567" i="18"/>
  <c r="Y1566" i="18"/>
  <c r="Y1565" i="18"/>
  <c r="Y1560" i="18"/>
  <c r="Y1559" i="18"/>
  <c r="Y1556" i="18"/>
  <c r="Y1555" i="18"/>
  <c r="Y1554" i="18"/>
  <c r="Y1553" i="18"/>
  <c r="Y1552" i="18"/>
  <c r="Y1548" i="18"/>
  <c r="Y1547" i="18"/>
  <c r="Y1545" i="18"/>
  <c r="Y1544" i="18"/>
  <c r="Y1539" i="18"/>
  <c r="Y1538" i="18"/>
  <c r="Y1536" i="18"/>
  <c r="Y1535" i="18"/>
  <c r="Y1531" i="18"/>
  <c r="Y1529" i="18"/>
  <c r="Y1527" i="18"/>
  <c r="Y1525" i="18"/>
  <c r="Y1519" i="18"/>
  <c r="Y1518" i="18"/>
  <c r="Y1515" i="18"/>
  <c r="Y1514" i="18"/>
  <c r="Y1513" i="18"/>
  <c r="Y1508" i="18"/>
  <c r="Y1507" i="18"/>
  <c r="Y1505" i="18"/>
  <c r="Y1504" i="18"/>
  <c r="Y1500" i="18"/>
  <c r="Y1499" i="18"/>
  <c r="Y1495" i="18"/>
  <c r="Y1494" i="18"/>
  <c r="Y1493" i="18"/>
  <c r="Y1490" i="18"/>
  <c r="Y1489" i="18"/>
  <c r="Y1483" i="18"/>
  <c r="Y1482" i="18"/>
  <c r="Y1481" i="18"/>
  <c r="Y1480" i="18"/>
  <c r="Y1477" i="18"/>
  <c r="Y1476" i="18"/>
  <c r="Y1475" i="18"/>
  <c r="Y1473" i="18"/>
  <c r="Y1472" i="18"/>
  <c r="Y1471" i="18"/>
  <c r="Y1470" i="18"/>
  <c r="Y1467" i="18"/>
  <c r="Y1462" i="18"/>
  <c r="Y1460" i="18"/>
  <c r="Y1453" i="18"/>
  <c r="Y1452" i="18"/>
  <c r="Y1448" i="18"/>
  <c r="Y1447" i="18"/>
  <c r="Y1446" i="18"/>
  <c r="Y1442" i="18"/>
  <c r="Y1441" i="18"/>
  <c r="Y1439" i="18"/>
  <c r="Y1438" i="18"/>
  <c r="Y1436" i="18"/>
  <c r="Y1435" i="18"/>
  <c r="Y1431" i="18"/>
  <c r="Y1427" i="18"/>
  <c r="Y1426" i="18"/>
  <c r="Y1421" i="18"/>
  <c r="Y1420" i="18"/>
  <c r="Y1419" i="18"/>
  <c r="Y1418" i="18"/>
  <c r="Y1414" i="18"/>
  <c r="Y1413" i="18"/>
  <c r="Y1412" i="18"/>
  <c r="Y1411" i="18"/>
  <c r="Y1410" i="18"/>
  <c r="Y1404" i="18"/>
  <c r="Y1403" i="18"/>
  <c r="Y1402" i="18"/>
  <c r="Y1400" i="18"/>
  <c r="Y1396" i="18"/>
  <c r="Y1395" i="18"/>
  <c r="Y1394" i="18"/>
  <c r="Y1390" i="18"/>
  <c r="Y1389" i="18"/>
  <c r="Y1388" i="18"/>
  <c r="Y1387" i="18"/>
  <c r="Y1385" i="18"/>
  <c r="Y1384" i="18"/>
  <c r="Y1380" i="18"/>
  <c r="Y1379" i="18"/>
  <c r="Y1373" i="18"/>
  <c r="Y1372" i="18"/>
  <c r="Y1369" i="18"/>
  <c r="Y1367" i="18"/>
  <c r="Y1361" i="18"/>
  <c r="Y1360" i="18"/>
  <c r="Y1357" i="18"/>
  <c r="Y1353" i="18"/>
  <c r="Y1352" i="18"/>
  <c r="Y1351" i="18"/>
  <c r="Y1350" i="18"/>
  <c r="Y1349" i="18"/>
  <c r="Y1348" i="18"/>
  <c r="Y1344" i="18"/>
  <c r="Y1340" i="18"/>
  <c r="Y1338" i="18"/>
  <c r="Y1337" i="18"/>
  <c r="Y1335" i="18"/>
  <c r="Y1332" i="18"/>
  <c r="Y1331" i="18"/>
  <c r="Y1330" i="18"/>
  <c r="Y1329" i="18"/>
  <c r="Y1328" i="18"/>
  <c r="Y1323" i="18"/>
  <c r="Y1321" i="18"/>
  <c r="Y1320" i="18"/>
  <c r="Y1318" i="18"/>
  <c r="Y1317" i="18"/>
  <c r="Y1316" i="18"/>
  <c r="Y1313" i="18"/>
  <c r="Y1310" i="18"/>
  <c r="Y1307" i="18"/>
  <c r="Y1306" i="18"/>
  <c r="Y1301" i="18"/>
  <c r="Y1300" i="18"/>
  <c r="Y1299" i="18"/>
  <c r="Y1298" i="18"/>
  <c r="Y1297" i="18"/>
  <c r="Y1295" i="18"/>
  <c r="Y1294" i="18"/>
  <c r="Y1292" i="18"/>
  <c r="Y1291" i="18"/>
  <c r="Y1290" i="18"/>
  <c r="Y1283" i="18"/>
  <c r="Y1282" i="18"/>
  <c r="Y1281" i="18"/>
  <c r="Y1278" i="18"/>
  <c r="Y1273" i="18"/>
  <c r="Y1272" i="18"/>
  <c r="Y1271" i="18"/>
  <c r="Y1269" i="18"/>
  <c r="Y1267" i="18"/>
  <c r="Y1266" i="18"/>
  <c r="Y1265" i="18"/>
  <c r="Y1263" i="18"/>
  <c r="Y1262" i="18"/>
  <c r="Y1255" i="18"/>
  <c r="Y1254" i="18"/>
  <c r="Y1253" i="18"/>
  <c r="Y1252" i="18"/>
  <c r="Y1249" i="18"/>
  <c r="Y1248" i="18"/>
  <c r="Y1245" i="18"/>
  <c r="Y1243" i="18"/>
  <c r="Y1242" i="18"/>
  <c r="Y1238" i="18"/>
  <c r="Y1237" i="18"/>
  <c r="Y1236" i="18"/>
  <c r="Y1230" i="18"/>
  <c r="Y1225" i="18"/>
  <c r="Y1224" i="18"/>
  <c r="Y1223" i="18"/>
  <c r="Y1221" i="18"/>
  <c r="Y1218" i="18"/>
  <c r="Y1217" i="18"/>
  <c r="Y1216" i="18"/>
  <c r="Y1213" i="18"/>
  <c r="Y1212" i="18"/>
  <c r="Y1210" i="18"/>
  <c r="Y1208" i="18"/>
  <c r="Y1207" i="18"/>
  <c r="Y1205" i="18"/>
  <c r="Y1201" i="18"/>
  <c r="Y1200" i="18"/>
  <c r="Y1199" i="18"/>
  <c r="Y1198" i="18"/>
  <c r="Y1197" i="18"/>
  <c r="Y1194" i="18"/>
  <c r="Y1191" i="18"/>
  <c r="Y1188" i="18"/>
  <c r="Y1187" i="18"/>
  <c r="Y1185" i="18"/>
  <c r="Y1184" i="18"/>
  <c r="Y1179" i="18"/>
  <c r="Y1178" i="18"/>
  <c r="Y1177" i="18"/>
  <c r="Y1173" i="18"/>
  <c r="Y1170" i="18"/>
  <c r="Y1169" i="18"/>
  <c r="Y1166" i="18"/>
  <c r="Y1164" i="18"/>
  <c r="Y1162" i="18"/>
  <c r="Y1161" i="18"/>
  <c r="Y1160" i="18"/>
  <c r="Y1156" i="18"/>
  <c r="Y1155" i="18"/>
  <c r="Y1152" i="18"/>
  <c r="Y1150" i="18"/>
  <c r="Y1149" i="18"/>
  <c r="Y1147" i="18"/>
  <c r="Y1144" i="18"/>
  <c r="Y1142" i="18"/>
  <c r="Y1141" i="18"/>
  <c r="Y1140" i="18"/>
  <c r="Y1134" i="18"/>
  <c r="Y1133" i="18"/>
  <c r="Y1132" i="18"/>
  <c r="Y1130" i="18"/>
  <c r="Y1129" i="18"/>
  <c r="Y1126" i="18"/>
  <c r="Y1119" i="18"/>
  <c r="Y1118" i="18"/>
  <c r="Y1117" i="18"/>
  <c r="Y1116" i="18"/>
  <c r="Y1113" i="18"/>
  <c r="Y1112" i="18"/>
  <c r="Y1110" i="18"/>
  <c r="Y1107" i="18"/>
  <c r="Y1106" i="18"/>
  <c r="Y1105" i="18"/>
  <c r="Y1104" i="18"/>
  <c r="Y1101" i="18"/>
  <c r="Y1100" i="18"/>
  <c r="Y1096" i="18"/>
  <c r="Y1093" i="18"/>
  <c r="Y1092" i="18"/>
  <c r="Y1091" i="18"/>
  <c r="Y1090" i="18"/>
  <c r="Y1088" i="18"/>
  <c r="Y1087" i="18"/>
  <c r="Y1083" i="18"/>
  <c r="Y1082" i="18"/>
  <c r="Y1080" i="18"/>
  <c r="Y1079" i="18"/>
  <c r="Y1077" i="18"/>
  <c r="Y1074" i="18"/>
  <c r="Y1072" i="18"/>
  <c r="Y1071" i="18"/>
  <c r="Y1069" i="18"/>
  <c r="Y1067" i="18"/>
  <c r="Y1066" i="18"/>
  <c r="Y1064" i="18"/>
  <c r="Y1059" i="18"/>
  <c r="Y1058" i="18"/>
  <c r="Y1057" i="18"/>
  <c r="Y1056" i="18"/>
  <c r="Y1055" i="18"/>
  <c r="Y1054" i="18"/>
  <c r="Y1052" i="18"/>
  <c r="Y1049" i="18"/>
  <c r="Y1046" i="18"/>
  <c r="Y1039" i="18"/>
  <c r="Y1038" i="18"/>
  <c r="Y1037" i="18"/>
  <c r="Y1032" i="18"/>
  <c r="Y1031" i="18"/>
  <c r="Y1030" i="18"/>
  <c r="Y1029" i="18"/>
  <c r="Y1027" i="18"/>
  <c r="Y1026" i="18"/>
  <c r="Y1024" i="18"/>
  <c r="Y1021" i="18"/>
  <c r="Y1019" i="18"/>
  <c r="Y1018" i="18"/>
  <c r="Y1017" i="18"/>
  <c r="Y1014" i="18"/>
  <c r="Y1012" i="18"/>
  <c r="Y1007" i="18"/>
  <c r="Y1005" i="18"/>
  <c r="Y1001" i="18"/>
  <c r="Y1000" i="18"/>
  <c r="Y999" i="18"/>
  <c r="Y997" i="18"/>
  <c r="Y993" i="18"/>
  <c r="Y990" i="18"/>
  <c r="Y989" i="18"/>
  <c r="Y988" i="18"/>
  <c r="Y986" i="18"/>
  <c r="Y985" i="18"/>
  <c r="Y983" i="18"/>
  <c r="Y982" i="18"/>
  <c r="Y979" i="18"/>
  <c r="Y974" i="18"/>
  <c r="Y973" i="18"/>
  <c r="Y970" i="18"/>
  <c r="Y969" i="18"/>
  <c r="Y964" i="18"/>
  <c r="Y963" i="18"/>
  <c r="Y962" i="18"/>
  <c r="Y961" i="18"/>
  <c r="Y960" i="18"/>
  <c r="Y959" i="18"/>
  <c r="Y954" i="18"/>
  <c r="Y952" i="18"/>
  <c r="Y950" i="18"/>
  <c r="Y949" i="18"/>
  <c r="Y948" i="18"/>
  <c r="Y942" i="18"/>
  <c r="Y941" i="18"/>
  <c r="Y939" i="18"/>
  <c r="Y936" i="18"/>
  <c r="Y935" i="18"/>
  <c r="Y933" i="18"/>
  <c r="Y932" i="18"/>
  <c r="Y929" i="18"/>
  <c r="Y924" i="18"/>
  <c r="Y922" i="18"/>
  <c r="Y921" i="18"/>
  <c r="Y920" i="18"/>
  <c r="Y917" i="18"/>
  <c r="Y916" i="18"/>
  <c r="Y915" i="18"/>
  <c r="Y912" i="18"/>
  <c r="Y906" i="18"/>
  <c r="Y904" i="18"/>
  <c r="Y903" i="18"/>
  <c r="Y900" i="18"/>
  <c r="Y899" i="18"/>
  <c r="Y896" i="18"/>
  <c r="Y893" i="18"/>
  <c r="Y892" i="18"/>
  <c r="Y891" i="18"/>
  <c r="Y890" i="18"/>
  <c r="Y888" i="18"/>
  <c r="Y883" i="18"/>
  <c r="Y879" i="18"/>
  <c r="Y878" i="18"/>
  <c r="Y873" i="18"/>
  <c r="Y872" i="18"/>
  <c r="Y871" i="18"/>
  <c r="Y868" i="18"/>
  <c r="Y867" i="18"/>
  <c r="Y866" i="18"/>
  <c r="Y864" i="18"/>
  <c r="Y863" i="18"/>
  <c r="Y862" i="18"/>
  <c r="Y859" i="18"/>
  <c r="Y857" i="18"/>
  <c r="Y856" i="18"/>
  <c r="Y855" i="18"/>
  <c r="Y853" i="18"/>
  <c r="Y852" i="18"/>
  <c r="Y850" i="18"/>
  <c r="Y849" i="18"/>
  <c r="Y843" i="18"/>
  <c r="Y839" i="18"/>
  <c r="Y838" i="18"/>
  <c r="Y837" i="18"/>
  <c r="Y835" i="18"/>
  <c r="Y829" i="18"/>
  <c r="Y828" i="18"/>
  <c r="Y827" i="18"/>
  <c r="Y824" i="18"/>
  <c r="Y821" i="18"/>
  <c r="Y818" i="18"/>
  <c r="Y817" i="18"/>
  <c r="Y813" i="18"/>
  <c r="Y812" i="18"/>
  <c r="Y806" i="18"/>
  <c r="Y805" i="18"/>
  <c r="Y800" i="18"/>
  <c r="Y799" i="18"/>
  <c r="Y797" i="18"/>
  <c r="Y796" i="18"/>
  <c r="Y794" i="18"/>
  <c r="Y793" i="18"/>
  <c r="Y792" i="18"/>
  <c r="Y786" i="18"/>
  <c r="Y783" i="18"/>
  <c r="Y782" i="18"/>
  <c r="Y780" i="18"/>
  <c r="Y777" i="18"/>
  <c r="Y776" i="18"/>
  <c r="Y774" i="18"/>
  <c r="Y772" i="18"/>
  <c r="Y770" i="18"/>
  <c r="Y769" i="18"/>
  <c r="Y763" i="18"/>
  <c r="Y762" i="18"/>
  <c r="Y761" i="18"/>
  <c r="Y760" i="18"/>
  <c r="Y756" i="18"/>
  <c r="Y754" i="18"/>
  <c r="Y753" i="18"/>
  <c r="Y752" i="18"/>
  <c r="Y751" i="18"/>
  <c r="Y750" i="18"/>
  <c r="Y746" i="18"/>
  <c r="Y745" i="18"/>
  <c r="Y742" i="18"/>
  <c r="I741" i="18"/>
  <c r="Y740" i="18"/>
  <c r="L740" i="18"/>
  <c r="I740" i="18"/>
  <c r="Y739" i="18"/>
  <c r="L739" i="18"/>
  <c r="I739" i="18"/>
  <c r="L738" i="18"/>
  <c r="I738" i="18"/>
  <c r="Y737" i="18"/>
  <c r="L737" i="18"/>
  <c r="I737" i="18"/>
  <c r="L736" i="18"/>
  <c r="I736" i="18"/>
  <c r="Y735" i="18"/>
  <c r="L735" i="18"/>
  <c r="I735" i="18"/>
  <c r="Y734" i="18"/>
  <c r="L734" i="18"/>
  <c r="I734" i="18"/>
  <c r="L733" i="18"/>
  <c r="I733" i="18"/>
  <c r="L732" i="18"/>
  <c r="I732" i="18"/>
  <c r="L731" i="18"/>
  <c r="I731" i="18"/>
  <c r="L730" i="18"/>
  <c r="I730" i="18"/>
  <c r="L729" i="18"/>
  <c r="I729" i="18"/>
  <c r="Y728" i="18"/>
  <c r="L728" i="18"/>
  <c r="I728" i="18"/>
  <c r="Y727" i="18"/>
  <c r="L727" i="18"/>
  <c r="L726" i="18"/>
  <c r="I726" i="18"/>
  <c r="L725" i="18"/>
  <c r="I725" i="18"/>
  <c r="Y724" i="18"/>
  <c r="L724" i="18"/>
  <c r="I724" i="18"/>
  <c r="L723" i="18"/>
  <c r="I723" i="18"/>
  <c r="Y722" i="18"/>
  <c r="L722" i="18"/>
  <c r="I722" i="18"/>
  <c r="Y721" i="18"/>
  <c r="L721" i="18"/>
  <c r="I721" i="18"/>
  <c r="L720" i="18"/>
  <c r="I720" i="18"/>
  <c r="L719" i="18"/>
  <c r="I719" i="18"/>
  <c r="Y718" i="18"/>
  <c r="L718" i="18"/>
  <c r="I718" i="18"/>
  <c r="L717" i="18"/>
  <c r="I717" i="18"/>
  <c r="L716" i="18"/>
  <c r="I716" i="18"/>
  <c r="L715" i="18"/>
  <c r="I715" i="18"/>
  <c r="Y714" i="18"/>
  <c r="L714" i="18"/>
  <c r="I714" i="18"/>
  <c r="Y713" i="18"/>
  <c r="L713" i="18"/>
  <c r="I712" i="18"/>
  <c r="Y711" i="18"/>
  <c r="L711" i="18"/>
  <c r="I711" i="18"/>
  <c r="Y710" i="18"/>
  <c r="L710" i="18"/>
  <c r="Y709" i="18"/>
  <c r="L709" i="18"/>
  <c r="I709" i="18"/>
  <c r="Y708" i="18"/>
  <c r="L708" i="18"/>
  <c r="I708" i="18"/>
  <c r="L707" i="18"/>
  <c r="I707" i="18"/>
  <c r="L706" i="18"/>
  <c r="I706" i="18"/>
  <c r="L705" i="18"/>
  <c r="I705" i="18"/>
  <c r="Y704" i="18"/>
  <c r="L704" i="18"/>
  <c r="I704" i="18"/>
  <c r="Y703" i="18"/>
  <c r="L703" i="18"/>
  <c r="I703" i="18"/>
  <c r="Y702" i="18"/>
  <c r="L702" i="18"/>
  <c r="I702" i="18"/>
  <c r="L701" i="18"/>
  <c r="I701" i="18"/>
  <c r="I700" i="18"/>
  <c r="L699" i="18"/>
  <c r="I699" i="18"/>
  <c r="I698" i="18"/>
  <c r="Y697" i="18"/>
  <c r="L697" i="18"/>
  <c r="I697" i="18"/>
  <c r="Y696" i="18"/>
  <c r="L696" i="18"/>
  <c r="I696" i="18"/>
  <c r="L695" i="18"/>
  <c r="I695" i="18"/>
  <c r="L694" i="18"/>
  <c r="I694" i="18"/>
  <c r="L693" i="18"/>
  <c r="I693" i="18"/>
  <c r="L692" i="18"/>
  <c r="I692" i="18"/>
  <c r="Y691" i="18"/>
  <c r="L691" i="18"/>
  <c r="I691" i="18"/>
  <c r="Y690" i="18"/>
  <c r="L690" i="18"/>
  <c r="I690" i="18"/>
  <c r="L689" i="18"/>
  <c r="I689" i="18"/>
  <c r="L688" i="18"/>
  <c r="I688" i="18"/>
  <c r="Y687" i="18"/>
  <c r="L687" i="18"/>
  <c r="I687" i="18"/>
  <c r="L686" i="18"/>
  <c r="I686" i="18"/>
  <c r="L685" i="18"/>
  <c r="I685" i="18"/>
  <c r="Y684" i="18"/>
  <c r="L684" i="18"/>
  <c r="I684" i="18"/>
  <c r="L683" i="18"/>
  <c r="I683" i="18"/>
  <c r="Y682" i="18"/>
  <c r="L682" i="18"/>
  <c r="I682" i="18"/>
  <c r="L681" i="18"/>
  <c r="I681" i="18"/>
  <c r="Y680" i="18"/>
  <c r="L680" i="18"/>
  <c r="I680" i="18"/>
  <c r="Y679" i="18"/>
  <c r="L679" i="18"/>
  <c r="Y678" i="18"/>
  <c r="L678" i="18"/>
  <c r="I678" i="18"/>
  <c r="Y677" i="18"/>
  <c r="L677" i="18"/>
  <c r="I677" i="18"/>
  <c r="L676" i="18"/>
  <c r="I676" i="18"/>
  <c r="Y675" i="18"/>
  <c r="L675" i="18"/>
  <c r="I675" i="18"/>
  <c r="L674" i="18"/>
  <c r="I674" i="18"/>
  <c r="Y673" i="18"/>
  <c r="L673" i="18"/>
  <c r="I673" i="18"/>
  <c r="L672" i="18"/>
  <c r="I672" i="18"/>
  <c r="L671" i="18"/>
  <c r="I671" i="18"/>
  <c r="Y670" i="18"/>
  <c r="L670" i="18"/>
  <c r="I670" i="18"/>
  <c r="L669" i="18"/>
  <c r="I669" i="18"/>
  <c r="L668" i="18"/>
  <c r="I668" i="18"/>
  <c r="L667" i="18"/>
  <c r="I667" i="18"/>
  <c r="Y666" i="18"/>
  <c r="L666" i="18"/>
  <c r="I666" i="18"/>
  <c r="Y665" i="18"/>
  <c r="L665" i="18"/>
  <c r="I665" i="18"/>
  <c r="Y664" i="18"/>
  <c r="L664" i="18"/>
  <c r="I664" i="18"/>
  <c r="L663" i="18"/>
  <c r="I663" i="18"/>
  <c r="Y662" i="18"/>
  <c r="L662" i="18"/>
  <c r="I662" i="18"/>
  <c r="Y658" i="18"/>
  <c r="Y655" i="18"/>
  <c r="Y652" i="18"/>
  <c r="Y647" i="18"/>
  <c r="Y646" i="18"/>
  <c r="Y645" i="18"/>
  <c r="Y641" i="18"/>
  <c r="Y640" i="18"/>
  <c r="Y639" i="18"/>
  <c r="Y638" i="18"/>
  <c r="Y636" i="18"/>
  <c r="Y635" i="18"/>
  <c r="Y630" i="18"/>
  <c r="Y627" i="18"/>
  <c r="Y626" i="18"/>
  <c r="Y624" i="18"/>
  <c r="Y623" i="18"/>
  <c r="Y622" i="18"/>
  <c r="Y621" i="18"/>
  <c r="Y619" i="18"/>
  <c r="Y616" i="18"/>
  <c r="Y612" i="18"/>
  <c r="Y609" i="18"/>
  <c r="Y608" i="18"/>
  <c r="Y607" i="18"/>
  <c r="Y606" i="18"/>
  <c r="Y600" i="18"/>
  <c r="Y598" i="18"/>
  <c r="Y594" i="18"/>
  <c r="Y593" i="18"/>
  <c r="Y592" i="18"/>
  <c r="Y591" i="18"/>
  <c r="Y589" i="18"/>
  <c r="Y588" i="18"/>
  <c r="Y585" i="18"/>
  <c r="Y583" i="18"/>
  <c r="Y582" i="18"/>
  <c r="Y581" i="18"/>
  <c r="Y578" i="18"/>
  <c r="Y576" i="18"/>
  <c r="Y575" i="18"/>
  <c r="Y571" i="18"/>
  <c r="Y567" i="18"/>
  <c r="Y566" i="18"/>
  <c r="Y564" i="18"/>
  <c r="Y563" i="18"/>
  <c r="Y559" i="18"/>
  <c r="Y558" i="18"/>
  <c r="Y555" i="18"/>
  <c r="Y554" i="18"/>
  <c r="Y552" i="18"/>
  <c r="Y551" i="18"/>
  <c r="Y550" i="18"/>
  <c r="Y546" i="18"/>
  <c r="Y545" i="18"/>
  <c r="Y544" i="18"/>
  <c r="Y541" i="18"/>
  <c r="Y540" i="18"/>
  <c r="Y538" i="18"/>
  <c r="Y537" i="18"/>
  <c r="Y532" i="18"/>
  <c r="Y530" i="18"/>
  <c r="Y525" i="18"/>
  <c r="Y523" i="18"/>
  <c r="Y522" i="18"/>
  <c r="Y521" i="18"/>
  <c r="Y519" i="18"/>
  <c r="Y518" i="18"/>
  <c r="Y515" i="18"/>
  <c r="Y514" i="18"/>
  <c r="Y512" i="18"/>
  <c r="Y511" i="18"/>
  <c r="Y509" i="18"/>
  <c r="Y507" i="18"/>
  <c r="Y506" i="18"/>
  <c r="Y503" i="18"/>
  <c r="Y500" i="18"/>
  <c r="Y499" i="18"/>
  <c r="Y497" i="18"/>
  <c r="L497" i="18"/>
  <c r="I497" i="18"/>
  <c r="Y496" i="18"/>
  <c r="L496" i="18"/>
  <c r="I496" i="18"/>
  <c r="L495" i="18"/>
  <c r="I495" i="18"/>
  <c r="L494" i="18"/>
  <c r="I494" i="18"/>
  <c r="L493" i="18"/>
  <c r="I493" i="18"/>
  <c r="I492" i="18"/>
  <c r="L491" i="18"/>
  <c r="I491" i="18"/>
  <c r="Y490" i="18"/>
  <c r="L490" i="18"/>
  <c r="I490" i="18"/>
  <c r="L489" i="18"/>
  <c r="I489" i="18"/>
  <c r="Y488" i="18"/>
  <c r="L488" i="18"/>
  <c r="Y487" i="18"/>
  <c r="L487" i="18"/>
  <c r="I487" i="18"/>
  <c r="Y486" i="18"/>
  <c r="L486" i="18"/>
  <c r="I486" i="18"/>
  <c r="L485" i="18"/>
  <c r="I485" i="18"/>
  <c r="L484" i="18"/>
  <c r="I484" i="18"/>
  <c r="L483" i="18"/>
  <c r="I483" i="18"/>
  <c r="Y482" i="18"/>
  <c r="L482" i="18"/>
  <c r="I482" i="18"/>
  <c r="L481" i="18"/>
  <c r="I481" i="18"/>
  <c r="L480" i="18"/>
  <c r="I480" i="18"/>
  <c r="L479" i="18"/>
  <c r="I479" i="18"/>
  <c r="Y478" i="18"/>
  <c r="L478" i="18"/>
  <c r="I478" i="18"/>
  <c r="I477" i="18"/>
  <c r="Y476" i="18"/>
  <c r="L476" i="18"/>
  <c r="I476" i="18"/>
  <c r="Y475" i="18"/>
  <c r="L475" i="18"/>
  <c r="I475" i="18"/>
  <c r="Y474" i="18"/>
  <c r="L474" i="18"/>
  <c r="I474" i="18"/>
  <c r="Y473" i="18"/>
  <c r="L473" i="18"/>
  <c r="I473" i="18"/>
  <c r="Y472" i="18"/>
  <c r="L472" i="18"/>
  <c r="L471" i="18"/>
  <c r="I471" i="18"/>
  <c r="L470" i="18"/>
  <c r="I470" i="18"/>
  <c r="Y469" i="18"/>
  <c r="L469" i="18"/>
  <c r="I469" i="18"/>
  <c r="Y468" i="18"/>
  <c r="L468" i="18"/>
  <c r="I468" i="18"/>
  <c r="Y467" i="18"/>
  <c r="L467" i="18"/>
  <c r="I467" i="18"/>
  <c r="L466" i="18"/>
  <c r="I466" i="18"/>
  <c r="Y465" i="18"/>
  <c r="L465" i="18"/>
  <c r="I465" i="18"/>
  <c r="L464" i="18"/>
  <c r="I464" i="18"/>
  <c r="Y463" i="18"/>
  <c r="L463" i="18"/>
  <c r="I463" i="18"/>
  <c r="L462" i="18"/>
  <c r="I462" i="18"/>
  <c r="L461" i="18"/>
  <c r="I461" i="18"/>
  <c r="L460" i="18"/>
  <c r="I460" i="18"/>
  <c r="I459" i="18"/>
  <c r="L458" i="18"/>
  <c r="I458" i="18"/>
  <c r="L457" i="18"/>
  <c r="I457" i="18"/>
  <c r="Y456" i="18"/>
  <c r="L456" i="18"/>
  <c r="I456" i="18"/>
  <c r="Y455" i="18"/>
  <c r="L455" i="18"/>
  <c r="I455" i="18"/>
  <c r="Y454" i="18"/>
  <c r="L454" i="18"/>
  <c r="I454" i="18"/>
  <c r="Y453" i="18"/>
  <c r="L453" i="18"/>
  <c r="I453" i="18"/>
  <c r="L452" i="18"/>
  <c r="I452" i="18"/>
  <c r="L451" i="18"/>
  <c r="I451" i="18"/>
  <c r="L450" i="18"/>
  <c r="I450" i="18"/>
  <c r="Y449" i="18"/>
  <c r="L449" i="18"/>
  <c r="I449" i="18"/>
  <c r="L448" i="18"/>
  <c r="I448" i="18"/>
  <c r="L447" i="18"/>
  <c r="I447" i="18"/>
  <c r="L446" i="18"/>
  <c r="I446" i="18"/>
  <c r="Y445" i="18"/>
  <c r="L445" i="18"/>
  <c r="I445" i="18"/>
  <c r="Y444" i="18"/>
  <c r="L444" i="18"/>
  <c r="I444" i="18"/>
  <c r="Y443" i="18"/>
  <c r="L443" i="18"/>
  <c r="L442" i="18"/>
  <c r="I442" i="18"/>
  <c r="Y441" i="18"/>
  <c r="L441" i="18"/>
  <c r="I441" i="18"/>
  <c r="Y440" i="18"/>
  <c r="L440" i="18"/>
  <c r="I440" i="18"/>
  <c r="Y439" i="18"/>
  <c r="L439" i="18"/>
  <c r="I439" i="18"/>
  <c r="L438" i="18"/>
  <c r="I438" i="18"/>
  <c r="Y437" i="18"/>
  <c r="L437" i="18"/>
  <c r="I437" i="18"/>
  <c r="L436" i="18"/>
  <c r="I436" i="18"/>
  <c r="L435" i="18"/>
  <c r="I435" i="18"/>
  <c r="Y434" i="18"/>
  <c r="L434" i="18"/>
  <c r="I434" i="18"/>
  <c r="L433" i="18"/>
  <c r="I433" i="18"/>
  <c r="L432" i="18"/>
  <c r="I432" i="18"/>
  <c r="Y431" i="18"/>
  <c r="L431" i="18"/>
  <c r="L430" i="18"/>
  <c r="I430" i="18"/>
  <c r="L429" i="18"/>
  <c r="I429" i="18"/>
  <c r="Y428" i="18"/>
  <c r="L428" i="18"/>
  <c r="I428" i="18"/>
  <c r="L427" i="18"/>
  <c r="I427" i="18"/>
  <c r="Y426" i="18"/>
  <c r="L426" i="18"/>
  <c r="I426" i="18"/>
  <c r="L425" i="18"/>
  <c r="I425" i="18"/>
  <c r="L424" i="18"/>
  <c r="I424" i="18"/>
  <c r="Y423" i="18"/>
  <c r="L423" i="18"/>
  <c r="I423" i="18"/>
  <c r="Y422" i="18"/>
  <c r="L422" i="18"/>
  <c r="I422" i="18"/>
  <c r="Y421" i="18"/>
  <c r="L421" i="18"/>
  <c r="I421" i="18"/>
  <c r="L420" i="18"/>
  <c r="I420" i="18"/>
  <c r="Y419" i="18"/>
  <c r="L419" i="18"/>
  <c r="I419" i="18"/>
  <c r="Y418" i="18"/>
  <c r="L418" i="18"/>
  <c r="I418" i="18"/>
  <c r="L417" i="18"/>
  <c r="I417" i="18"/>
  <c r="L416" i="18"/>
  <c r="I416" i="18"/>
  <c r="L415" i="18"/>
  <c r="I415" i="18"/>
  <c r="Y414" i="18"/>
  <c r="L414" i="18"/>
  <c r="Y413" i="18"/>
  <c r="L413" i="18"/>
  <c r="I413" i="18"/>
  <c r="L412" i="18"/>
  <c r="I412" i="18"/>
  <c r="I411" i="18"/>
  <c r="Y410" i="18"/>
  <c r="L410" i="18"/>
  <c r="I410" i="18"/>
  <c r="Y409" i="18"/>
  <c r="L409" i="18"/>
  <c r="I409" i="18"/>
  <c r="L408" i="18"/>
  <c r="I408" i="18"/>
  <c r="Y407" i="18"/>
  <c r="L407" i="18"/>
  <c r="I407" i="18"/>
  <c r="Y406" i="18"/>
  <c r="L406" i="18"/>
  <c r="I406" i="18"/>
  <c r="L405" i="18"/>
  <c r="I405" i="18"/>
  <c r="L404" i="18"/>
  <c r="I404" i="18"/>
  <c r="I403" i="18"/>
  <c r="Y402" i="18"/>
  <c r="L402" i="18"/>
  <c r="L401" i="18"/>
  <c r="I401" i="18"/>
  <c r="Y400" i="18"/>
  <c r="L400" i="18"/>
  <c r="I400" i="18"/>
  <c r="L399" i="18"/>
  <c r="I399" i="18"/>
  <c r="L398" i="18"/>
  <c r="I398" i="18"/>
  <c r="Y397" i="18"/>
  <c r="L397" i="18"/>
  <c r="I397" i="18"/>
  <c r="L396" i="18"/>
  <c r="I396" i="18"/>
  <c r="L395" i="18"/>
  <c r="I395" i="18"/>
  <c r="Y394" i="18"/>
  <c r="L394" i="18"/>
  <c r="I394" i="18"/>
  <c r="Y393" i="18"/>
  <c r="L393" i="18"/>
  <c r="I393" i="18"/>
  <c r="L392" i="18"/>
  <c r="I392" i="18"/>
  <c r="Y391" i="18"/>
  <c r="L391" i="18"/>
  <c r="I391" i="18"/>
  <c r="Y390" i="18"/>
  <c r="L390" i="18"/>
  <c r="I390" i="18"/>
  <c r="L389" i="18"/>
  <c r="I389" i="18"/>
  <c r="L388" i="18"/>
  <c r="I388" i="18"/>
  <c r="Y387" i="18"/>
  <c r="L387" i="18"/>
  <c r="I387" i="18"/>
  <c r="L386" i="18"/>
  <c r="I386" i="18"/>
  <c r="L385" i="18"/>
  <c r="I385" i="18"/>
  <c r="Y384" i="18"/>
  <c r="L384" i="18"/>
  <c r="I384" i="18"/>
  <c r="Y383" i="18"/>
  <c r="L383" i="18"/>
  <c r="Y382" i="18"/>
  <c r="L382" i="18"/>
  <c r="I382" i="18"/>
  <c r="L381" i="18"/>
  <c r="I381" i="18"/>
  <c r="Y380" i="18"/>
  <c r="L380" i="18"/>
  <c r="I380" i="18"/>
  <c r="L379" i="18"/>
  <c r="I379" i="18"/>
  <c r="I378" i="18"/>
  <c r="L377" i="18"/>
  <c r="I377" i="18"/>
  <c r="L376" i="18"/>
  <c r="I376" i="18"/>
  <c r="L375" i="18"/>
  <c r="I375" i="18"/>
  <c r="Y374" i="18"/>
  <c r="L374" i="18"/>
  <c r="I374" i="18"/>
  <c r="Y373" i="18"/>
  <c r="L373" i="18"/>
  <c r="I373" i="18"/>
  <c r="Y372" i="18"/>
  <c r="L372" i="18"/>
  <c r="I372" i="18"/>
  <c r="L371" i="18"/>
  <c r="I371" i="18"/>
  <c r="L370" i="18"/>
  <c r="I370" i="18"/>
  <c r="Y369" i="18"/>
  <c r="L369" i="18"/>
  <c r="I369" i="18"/>
  <c r="L368" i="18"/>
  <c r="I368" i="18"/>
  <c r="Y367" i="18"/>
  <c r="L367" i="18"/>
  <c r="I367" i="18"/>
  <c r="Y366" i="18"/>
  <c r="L366" i="18"/>
  <c r="I366" i="18"/>
  <c r="L365" i="18"/>
  <c r="I365" i="18"/>
  <c r="L364" i="18"/>
  <c r="I364" i="18"/>
  <c r="L363" i="18"/>
  <c r="I363" i="18"/>
  <c r="Y362" i="18"/>
  <c r="L362" i="18"/>
  <c r="I362" i="18"/>
  <c r="Y361" i="18"/>
  <c r="L361" i="18"/>
  <c r="I361" i="18"/>
  <c r="Y360" i="18"/>
  <c r="L360" i="18"/>
  <c r="I360" i="18"/>
  <c r="L359" i="18"/>
  <c r="I359" i="18"/>
  <c r="L358" i="18"/>
  <c r="I358" i="18"/>
  <c r="L357" i="18"/>
  <c r="I357" i="18"/>
  <c r="L356" i="18"/>
  <c r="I356" i="18"/>
  <c r="Y355" i="18"/>
  <c r="L355" i="18"/>
  <c r="I355" i="18"/>
  <c r="L354" i="18"/>
  <c r="I354" i="18"/>
  <c r="Y353" i="18"/>
  <c r="L353" i="18"/>
  <c r="I353" i="18"/>
  <c r="Y352" i="18"/>
  <c r="L352" i="18"/>
  <c r="I352" i="18"/>
  <c r="L351" i="18"/>
  <c r="I351" i="18"/>
  <c r="L350" i="18"/>
  <c r="I350" i="18"/>
  <c r="L349" i="18"/>
  <c r="I349" i="18"/>
  <c r="Y348" i="18"/>
  <c r="L348" i="18"/>
  <c r="I348" i="18"/>
  <c r="Y347" i="18"/>
  <c r="L347" i="18"/>
  <c r="I347" i="18"/>
  <c r="L346" i="18"/>
  <c r="I346" i="18"/>
  <c r="I345" i="18"/>
  <c r="L344" i="18"/>
  <c r="I344" i="18"/>
  <c r="Y343" i="18"/>
  <c r="L343" i="18"/>
  <c r="I343" i="18"/>
  <c r="Y342" i="18"/>
  <c r="L342" i="18"/>
  <c r="I342" i="18"/>
  <c r="Y341" i="18"/>
  <c r="L341" i="18"/>
  <c r="I341" i="18"/>
  <c r="L340" i="18"/>
  <c r="I340" i="18"/>
  <c r="L339" i="18"/>
  <c r="I339" i="18"/>
  <c r="Y338" i="18"/>
  <c r="L338" i="18"/>
  <c r="I338" i="18"/>
  <c r="L337" i="18"/>
  <c r="I337" i="18"/>
  <c r="Y336" i="18"/>
  <c r="L336" i="18"/>
  <c r="I336" i="18"/>
  <c r="L335" i="18"/>
  <c r="I335" i="18"/>
  <c r="Y334" i="18"/>
  <c r="L334" i="18"/>
  <c r="I334" i="18"/>
  <c r="L333" i="18"/>
  <c r="I333" i="18"/>
  <c r="L332" i="18"/>
  <c r="I332" i="18"/>
  <c r="Y331" i="18"/>
  <c r="L331" i="18"/>
  <c r="I331" i="18"/>
  <c r="L330" i="18"/>
  <c r="I330" i="18"/>
  <c r="L329" i="18"/>
  <c r="I329" i="18"/>
  <c r="L328" i="18"/>
  <c r="I328" i="18"/>
  <c r="I327" i="18"/>
  <c r="Y326" i="18"/>
  <c r="L326" i="18"/>
  <c r="I326" i="18"/>
  <c r="L325" i="18"/>
  <c r="I325" i="18"/>
  <c r="Y324" i="18"/>
  <c r="L324" i="18"/>
  <c r="I324" i="18"/>
  <c r="Y323" i="18"/>
  <c r="L323" i="18"/>
  <c r="I323" i="18"/>
  <c r="Y322" i="18"/>
  <c r="L322" i="18"/>
  <c r="I322" i="18"/>
  <c r="L321" i="18"/>
  <c r="I321" i="18"/>
  <c r="L320" i="18"/>
  <c r="I320" i="18"/>
  <c r="L319" i="18"/>
  <c r="I319" i="18"/>
  <c r="L318" i="18"/>
  <c r="I318" i="18"/>
  <c r="Y317" i="18"/>
  <c r="L317" i="18"/>
  <c r="I317" i="18"/>
  <c r="Y316" i="18"/>
  <c r="L316" i="18"/>
  <c r="I316" i="18"/>
  <c r="Y315" i="18"/>
  <c r="L315" i="18"/>
  <c r="I315" i="18"/>
  <c r="L314" i="18"/>
  <c r="I314" i="18"/>
  <c r="Y313" i="18"/>
  <c r="L313" i="18"/>
  <c r="I313" i="18"/>
  <c r="Y312" i="18"/>
  <c r="L312" i="18"/>
  <c r="I312" i="18"/>
  <c r="Y311" i="18"/>
  <c r="L311" i="18"/>
  <c r="I311" i="18"/>
  <c r="L310" i="18"/>
  <c r="I310" i="18"/>
  <c r="L309" i="18"/>
  <c r="I309" i="18"/>
  <c r="L308" i="18"/>
  <c r="I308" i="18"/>
  <c r="L307" i="18"/>
  <c r="I307" i="18"/>
  <c r="L306" i="18"/>
  <c r="I306" i="18"/>
  <c r="Y305" i="18"/>
  <c r="L305" i="18"/>
  <c r="Y304" i="18"/>
  <c r="L304" i="18"/>
  <c r="I304" i="18"/>
  <c r="Y303" i="18"/>
  <c r="L303" i="18"/>
  <c r="I303" i="18"/>
  <c r="L302" i="18"/>
  <c r="I302" i="18"/>
  <c r="Y301" i="18"/>
  <c r="L301" i="18"/>
  <c r="L300" i="18"/>
  <c r="I300" i="18"/>
  <c r="L299" i="18"/>
  <c r="I299" i="18"/>
  <c r="L298" i="18"/>
  <c r="I298" i="18"/>
  <c r="Y297" i="18"/>
  <c r="L297" i="18"/>
  <c r="I297" i="18"/>
  <c r="Y296" i="18"/>
  <c r="L296" i="18"/>
  <c r="I296" i="18"/>
  <c r="L295" i="18"/>
  <c r="I295" i="18"/>
  <c r="L294" i="18"/>
  <c r="I294" i="18"/>
  <c r="L293" i="18"/>
  <c r="I293" i="18"/>
  <c r="I292" i="18"/>
  <c r="L291" i="18"/>
  <c r="I291" i="18"/>
  <c r="L290" i="18"/>
  <c r="I290" i="18"/>
  <c r="Y289" i="18"/>
  <c r="L289" i="18"/>
  <c r="I289" i="18"/>
  <c r="Y288" i="18"/>
  <c r="L288" i="18"/>
  <c r="I288" i="18"/>
  <c r="L287" i="18"/>
  <c r="I287" i="18"/>
  <c r="Y286" i="18"/>
  <c r="L286" i="18"/>
  <c r="I286" i="18"/>
  <c r="L285" i="18"/>
  <c r="I285" i="18"/>
  <c r="L284" i="18"/>
  <c r="I284" i="18"/>
  <c r="Y283" i="18"/>
  <c r="L283" i="18"/>
  <c r="I283" i="18"/>
  <c r="Y282" i="18"/>
  <c r="L282" i="18"/>
  <c r="I282" i="18"/>
  <c r="Y281" i="18"/>
  <c r="L281" i="18"/>
  <c r="Y280" i="18"/>
  <c r="L280" i="18"/>
  <c r="I280" i="18"/>
  <c r="I279" i="18"/>
  <c r="Y278" i="18"/>
  <c r="L278" i="18"/>
  <c r="I278" i="18"/>
  <c r="L277" i="18"/>
  <c r="I277" i="18"/>
  <c r="Y276" i="18"/>
  <c r="L276" i="18"/>
  <c r="I276" i="18"/>
  <c r="Y275" i="18"/>
  <c r="L275" i="18"/>
  <c r="I275" i="18"/>
  <c r="Y274" i="18"/>
  <c r="L274" i="18"/>
  <c r="I274" i="18"/>
  <c r="Y273" i="18"/>
  <c r="L273" i="18"/>
  <c r="I273" i="18"/>
  <c r="L272" i="18"/>
  <c r="I272" i="18"/>
  <c r="L271" i="18"/>
  <c r="I271" i="18"/>
  <c r="Y270" i="18"/>
  <c r="L270" i="18"/>
  <c r="I270" i="18"/>
  <c r="Y269" i="18"/>
  <c r="L269" i="18"/>
  <c r="I269" i="18"/>
  <c r="Y268" i="18"/>
  <c r="L268" i="18"/>
  <c r="I268" i="18"/>
  <c r="L267" i="18"/>
  <c r="I267" i="18"/>
  <c r="L266" i="18"/>
  <c r="I266" i="18"/>
  <c r="L265" i="18"/>
  <c r="I265" i="18"/>
  <c r="Y264" i="18"/>
  <c r="L264" i="18"/>
  <c r="I264" i="18"/>
  <c r="L263" i="18"/>
  <c r="I263" i="18"/>
  <c r="Y262" i="18"/>
  <c r="L262" i="18"/>
  <c r="I262" i="18"/>
  <c r="Y261" i="18"/>
  <c r="L261" i="18"/>
  <c r="I261" i="18"/>
  <c r="L260" i="18"/>
  <c r="I260" i="18"/>
  <c r="Y259" i="18"/>
  <c r="L259" i="18"/>
  <c r="I259" i="18"/>
  <c r="L258" i="18"/>
  <c r="I258" i="18"/>
  <c r="L257" i="18"/>
  <c r="I257" i="18"/>
  <c r="L256" i="18"/>
  <c r="I256" i="18"/>
  <c r="L255" i="18"/>
  <c r="I255" i="18"/>
  <c r="L254" i="18"/>
  <c r="I254" i="18"/>
  <c r="Y253" i="18"/>
  <c r="L253" i="18"/>
  <c r="I253" i="18"/>
  <c r="L252" i="18"/>
  <c r="I252" i="18"/>
  <c r="L251" i="18"/>
  <c r="I251" i="18"/>
  <c r="Y250" i="18"/>
  <c r="L250" i="18"/>
  <c r="I250" i="18"/>
  <c r="Y249" i="18"/>
  <c r="L249" i="18"/>
  <c r="I249" i="18"/>
  <c r="Y248" i="18"/>
  <c r="L248" i="18"/>
  <c r="I248" i="18"/>
  <c r="L247" i="18"/>
  <c r="I247" i="18"/>
  <c r="L246" i="18"/>
  <c r="I246" i="18"/>
  <c r="I245" i="18"/>
  <c r="L244" i="18"/>
  <c r="I244" i="18"/>
  <c r="I243" i="18"/>
  <c r="L242" i="18"/>
  <c r="I242" i="18"/>
  <c r="L241" i="18"/>
  <c r="I241" i="18"/>
  <c r="Y240" i="18"/>
  <c r="L240" i="18"/>
  <c r="I240" i="18"/>
  <c r="L239" i="18"/>
  <c r="I239" i="18"/>
  <c r="Y238" i="18"/>
  <c r="L238" i="18"/>
  <c r="I238" i="18"/>
  <c r="Y237" i="18"/>
  <c r="L237" i="18"/>
  <c r="I237" i="18"/>
  <c r="L236" i="18"/>
  <c r="I236" i="18"/>
  <c r="Y235" i="18"/>
  <c r="L235" i="18"/>
  <c r="I235" i="18"/>
  <c r="Y234" i="18"/>
  <c r="L234" i="18"/>
  <c r="I234" i="18"/>
  <c r="Y233" i="18"/>
  <c r="L233" i="18"/>
  <c r="I233" i="18"/>
  <c r="L232" i="18"/>
  <c r="I232" i="18"/>
  <c r="Y231" i="18"/>
  <c r="L231" i="18"/>
  <c r="I231" i="18"/>
  <c r="L230" i="18"/>
  <c r="I230" i="18"/>
  <c r="L229" i="18"/>
  <c r="I229" i="18"/>
  <c r="Y228" i="18"/>
  <c r="L228" i="18"/>
  <c r="I228" i="18"/>
  <c r="Y227" i="18"/>
  <c r="L227" i="18"/>
  <c r="I227" i="18"/>
  <c r="Y226" i="18"/>
  <c r="L226" i="18"/>
  <c r="I226" i="18"/>
  <c r="L225" i="18"/>
  <c r="I225" i="18"/>
  <c r="L224" i="18"/>
  <c r="I224" i="18"/>
  <c r="L223" i="18"/>
  <c r="I223" i="18"/>
  <c r="Y222" i="18"/>
  <c r="L222" i="18"/>
  <c r="Y221" i="18"/>
  <c r="L221" i="18"/>
  <c r="I221" i="18"/>
  <c r="Y220" i="18"/>
  <c r="L220" i="18"/>
  <c r="I220" i="18"/>
  <c r="L219" i="18"/>
  <c r="I219" i="18"/>
  <c r="L218" i="18"/>
  <c r="I218" i="18"/>
  <c r="Y217" i="18"/>
  <c r="L217" i="18"/>
  <c r="I217" i="18"/>
  <c r="L216" i="18"/>
  <c r="I216" i="18"/>
  <c r="L215" i="18"/>
  <c r="I215" i="18"/>
  <c r="L214" i="18"/>
  <c r="I214" i="18"/>
  <c r="L213" i="18"/>
  <c r="I213" i="18"/>
  <c r="L212" i="18"/>
  <c r="I212" i="18"/>
  <c r="Y211" i="18"/>
  <c r="L211" i="18"/>
  <c r="I211" i="18"/>
  <c r="L210" i="18"/>
  <c r="I210" i="18"/>
  <c r="L209" i="18"/>
  <c r="I209" i="18"/>
  <c r="Y208" i="18"/>
  <c r="L208" i="18"/>
  <c r="I208" i="18"/>
  <c r="Y207" i="18"/>
  <c r="L207" i="18"/>
  <c r="I207" i="18"/>
  <c r="Y206" i="18"/>
  <c r="L206" i="18"/>
  <c r="I206" i="18"/>
  <c r="L205" i="18"/>
  <c r="I205" i="18"/>
  <c r="Y204" i="18"/>
  <c r="L204" i="18"/>
  <c r="Y203" i="18"/>
  <c r="L203" i="18"/>
  <c r="I203" i="18"/>
  <c r="Y202" i="18"/>
  <c r="L202" i="18"/>
  <c r="I202" i="18"/>
  <c r="L201" i="18"/>
  <c r="I201" i="18"/>
  <c r="I200" i="18"/>
  <c r="Y199" i="18"/>
  <c r="L199" i="18"/>
  <c r="I199" i="18"/>
  <c r="L198" i="18"/>
  <c r="I198" i="18"/>
  <c r="Y197" i="18"/>
  <c r="L197" i="18"/>
  <c r="I197" i="18"/>
  <c r="L196" i="18"/>
  <c r="I196" i="18"/>
  <c r="Y195" i="18"/>
  <c r="L195" i="18"/>
  <c r="I195" i="18"/>
  <c r="Y194" i="18"/>
  <c r="L194" i="18"/>
  <c r="I194" i="18"/>
  <c r="Y193" i="18"/>
  <c r="L193" i="18"/>
  <c r="I193" i="18"/>
  <c r="Y192" i="18"/>
  <c r="L192" i="18"/>
  <c r="I192" i="18"/>
  <c r="L191" i="18"/>
  <c r="I191" i="18"/>
  <c r="L190" i="18"/>
  <c r="I190" i="18"/>
  <c r="Y189" i="18"/>
  <c r="L189" i="18"/>
  <c r="L188" i="18"/>
  <c r="I188" i="18"/>
  <c r="Y187" i="18"/>
  <c r="L187" i="18"/>
  <c r="I187" i="18"/>
  <c r="L186" i="18"/>
  <c r="I186" i="18"/>
  <c r="L185" i="18"/>
  <c r="I185" i="18"/>
  <c r="L184" i="18"/>
  <c r="I184" i="18"/>
  <c r="L183" i="18"/>
  <c r="I183" i="18"/>
  <c r="Y182" i="18"/>
  <c r="L182" i="18"/>
  <c r="I182" i="18"/>
  <c r="Y181" i="18"/>
  <c r="L181" i="18"/>
  <c r="I181" i="18"/>
  <c r="Y180" i="18"/>
  <c r="L180" i="18"/>
  <c r="I180" i="18"/>
  <c r="I179" i="18"/>
  <c r="Y178" i="18"/>
  <c r="L178" i="18"/>
  <c r="I178" i="18"/>
  <c r="L177" i="18"/>
  <c r="I177" i="18"/>
  <c r="L176" i="18"/>
  <c r="I176" i="18"/>
  <c r="L175" i="18"/>
  <c r="I175" i="18"/>
  <c r="Y174" i="18"/>
  <c r="L174" i="18"/>
  <c r="L173" i="18"/>
  <c r="I173" i="18"/>
  <c r="L172" i="18"/>
  <c r="I172" i="18"/>
  <c r="Y171" i="18"/>
  <c r="L171" i="18"/>
  <c r="I171" i="18"/>
  <c r="L170" i="18"/>
  <c r="I170" i="18"/>
  <c r="L169" i="18"/>
  <c r="I169" i="18"/>
  <c r="Y168" i="18"/>
  <c r="L168" i="18"/>
  <c r="I168" i="18"/>
  <c r="L167" i="18"/>
  <c r="I167" i="18"/>
  <c r="Y166" i="18"/>
  <c r="L166" i="18"/>
  <c r="I166" i="18"/>
  <c r="L165" i="18"/>
  <c r="I165" i="18"/>
  <c r="Y164" i="18"/>
  <c r="L164" i="18"/>
  <c r="I164" i="18"/>
  <c r="L163" i="18"/>
  <c r="I163" i="18"/>
  <c r="L162" i="18"/>
  <c r="I162" i="18"/>
  <c r="Y161" i="18"/>
  <c r="L161" i="18"/>
  <c r="I161" i="18"/>
  <c r="Y160" i="18"/>
  <c r="L160" i="18"/>
  <c r="I160" i="18"/>
  <c r="Y159" i="18"/>
  <c r="L159" i="18"/>
  <c r="I159" i="18"/>
  <c r="I158" i="18"/>
  <c r="I157" i="18"/>
  <c r="L156" i="18"/>
  <c r="I156" i="18"/>
  <c r="L155" i="18"/>
  <c r="I155" i="18"/>
  <c r="Y154" i="18"/>
  <c r="L154" i="18"/>
  <c r="I154" i="18"/>
  <c r="Y153" i="18"/>
  <c r="L153" i="18"/>
  <c r="I153" i="18"/>
  <c r="Y152" i="18"/>
  <c r="L152" i="18"/>
  <c r="I152" i="18"/>
  <c r="L151" i="18"/>
  <c r="I151" i="18"/>
  <c r="L150" i="18"/>
  <c r="I150" i="18"/>
  <c r="L149" i="18"/>
  <c r="I149" i="18"/>
  <c r="Y148" i="18"/>
  <c r="L148" i="18"/>
  <c r="I148" i="18"/>
  <c r="L147" i="18"/>
  <c r="I147" i="18"/>
  <c r="Y146" i="18"/>
  <c r="L146" i="18"/>
  <c r="Y145" i="18"/>
  <c r="L145" i="18"/>
  <c r="L144" i="18"/>
  <c r="I144" i="18"/>
  <c r="Y143" i="18"/>
  <c r="L143" i="18"/>
  <c r="I143" i="18"/>
  <c r="I142" i="18"/>
  <c r="Y141" i="18"/>
  <c r="L141" i="18"/>
  <c r="I141" i="18"/>
  <c r="Y140" i="18"/>
  <c r="L140" i="18"/>
  <c r="I140" i="18"/>
  <c r="Y139" i="18"/>
  <c r="L139" i="18"/>
  <c r="I139" i="18"/>
  <c r="Y138" i="18"/>
  <c r="L138" i="18"/>
  <c r="I138" i="18"/>
  <c r="Y137" i="18"/>
  <c r="L137" i="18"/>
  <c r="I137" i="18"/>
  <c r="L136" i="18"/>
  <c r="I136" i="18"/>
  <c r="Y135" i="18"/>
  <c r="L135" i="18"/>
  <c r="I135" i="18"/>
  <c r="Y134" i="18"/>
  <c r="L134" i="18"/>
  <c r="I134" i="18"/>
  <c r="L133" i="18"/>
  <c r="I133" i="18"/>
  <c r="L132" i="18"/>
  <c r="I132" i="18"/>
  <c r="L131" i="18"/>
  <c r="I131" i="18"/>
  <c r="Y130" i="18"/>
  <c r="L130" i="18"/>
  <c r="I130" i="18"/>
  <c r="Y129" i="18"/>
  <c r="L129" i="18"/>
  <c r="I129" i="18"/>
  <c r="Y128" i="18"/>
  <c r="L128" i="18"/>
  <c r="I128" i="18"/>
  <c r="Y127" i="18"/>
  <c r="L127" i="18"/>
  <c r="I127" i="18"/>
  <c r="L126" i="18"/>
  <c r="I126" i="18"/>
  <c r="L125" i="18"/>
  <c r="I125" i="18"/>
  <c r="L124" i="18"/>
  <c r="I124" i="18"/>
  <c r="Y123" i="18"/>
  <c r="L123" i="18"/>
  <c r="I123" i="18"/>
  <c r="Y122" i="18"/>
  <c r="L122" i="18"/>
  <c r="I122" i="18"/>
  <c r="L121" i="18"/>
  <c r="I121" i="18"/>
  <c r="Y120" i="18"/>
  <c r="L120" i="18"/>
  <c r="I120" i="18"/>
  <c r="Y119" i="18"/>
  <c r="L119" i="18"/>
  <c r="I119" i="18"/>
  <c r="L118" i="18"/>
  <c r="I118" i="18"/>
  <c r="Y117" i="18"/>
  <c r="L117" i="18"/>
  <c r="I117" i="18"/>
  <c r="L116" i="18"/>
  <c r="I116" i="18"/>
  <c r="Y115" i="18"/>
  <c r="L115" i="18"/>
  <c r="L114" i="18"/>
  <c r="I114" i="18"/>
  <c r="Y113" i="18"/>
  <c r="L113" i="18"/>
  <c r="I113" i="18"/>
  <c r="L112" i="18"/>
  <c r="I112" i="18"/>
  <c r="L111" i="18"/>
  <c r="I111" i="18"/>
  <c r="L110" i="18"/>
  <c r="I110" i="18"/>
  <c r="Y109" i="18"/>
  <c r="L109" i="18"/>
  <c r="L108" i="18"/>
  <c r="I108" i="18"/>
  <c r="L107" i="18"/>
  <c r="I107" i="18"/>
  <c r="Y106" i="18"/>
  <c r="L106" i="18"/>
  <c r="I106" i="18"/>
  <c r="Y105" i="18"/>
  <c r="L105" i="18"/>
  <c r="I105" i="18"/>
  <c r="L104" i="18"/>
  <c r="I104" i="18"/>
  <c r="L103" i="18"/>
  <c r="I103" i="18"/>
  <c r="L102" i="18"/>
  <c r="I102" i="18"/>
  <c r="L101" i="18"/>
  <c r="I101" i="18"/>
  <c r="L100" i="18"/>
  <c r="I100" i="18"/>
  <c r="Y99" i="18"/>
  <c r="L99" i="18"/>
  <c r="I99" i="18"/>
  <c r="Y98" i="18"/>
  <c r="L98" i="18"/>
  <c r="I98" i="18"/>
  <c r="L97" i="18"/>
  <c r="I97" i="18"/>
  <c r="L96" i="18"/>
  <c r="I96" i="18"/>
  <c r="Y95" i="18"/>
  <c r="L95" i="18"/>
  <c r="I95" i="18"/>
  <c r="I94" i="18"/>
  <c r="L93" i="18"/>
  <c r="I93" i="18"/>
  <c r="Y92" i="18"/>
  <c r="L92" i="18"/>
  <c r="I92" i="18"/>
  <c r="Y91" i="18"/>
  <c r="L91" i="18"/>
  <c r="I91" i="18"/>
  <c r="L90" i="18"/>
  <c r="I90" i="18"/>
  <c r="L89" i="18"/>
  <c r="I89" i="18"/>
  <c r="Y88" i="18"/>
  <c r="L88" i="18"/>
  <c r="I88" i="18"/>
  <c r="L87" i="18"/>
  <c r="I87" i="18"/>
  <c r="Y86" i="18"/>
  <c r="L86" i="18"/>
  <c r="I86" i="18"/>
  <c r="Y85" i="18"/>
  <c r="L85" i="18"/>
  <c r="I85" i="18"/>
  <c r="L84" i="18"/>
  <c r="I84" i="18"/>
  <c r="Y83" i="18"/>
  <c r="L83" i="18"/>
  <c r="I83" i="18"/>
  <c r="Y82" i="18"/>
  <c r="L82" i="18"/>
  <c r="I82" i="18"/>
  <c r="Y81" i="18"/>
  <c r="L81" i="18"/>
  <c r="I81" i="18"/>
  <c r="L80" i="18"/>
  <c r="I80" i="18"/>
  <c r="L79" i="18"/>
  <c r="I79" i="18"/>
  <c r="Y78" i="18"/>
  <c r="L78" i="18"/>
  <c r="I78" i="18"/>
  <c r="Y77" i="18"/>
  <c r="L77" i="18"/>
  <c r="I77" i="18"/>
  <c r="Y76" i="18"/>
  <c r="L76" i="18"/>
  <c r="I76" i="18"/>
  <c r="Y75" i="18"/>
  <c r="L75" i="18"/>
  <c r="I75" i="18"/>
  <c r="L74" i="18"/>
  <c r="I74" i="18"/>
  <c r="L73" i="18"/>
  <c r="I73" i="18"/>
  <c r="Y72" i="18"/>
  <c r="L72" i="18"/>
  <c r="I72" i="18"/>
  <c r="Y71" i="18"/>
  <c r="L71" i="18"/>
  <c r="I71" i="18"/>
  <c r="L70" i="18"/>
  <c r="I70" i="18"/>
  <c r="Y69" i="18"/>
  <c r="L69" i="18"/>
  <c r="I69" i="18"/>
  <c r="Y68" i="18"/>
  <c r="L68" i="18"/>
  <c r="I68" i="18"/>
  <c r="Y67" i="18"/>
  <c r="L67" i="18"/>
  <c r="Y66" i="18"/>
  <c r="L66" i="18"/>
  <c r="Y65" i="18"/>
  <c r="L65" i="18"/>
  <c r="I65" i="18"/>
  <c r="Y64" i="18"/>
  <c r="L64" i="18"/>
  <c r="I64" i="18"/>
  <c r="Y63" i="18"/>
  <c r="L63" i="18"/>
  <c r="I63" i="18"/>
  <c r="L62" i="18"/>
  <c r="I62" i="18"/>
  <c r="L61" i="18"/>
  <c r="I61" i="18"/>
  <c r="L60" i="18"/>
  <c r="I60" i="18"/>
  <c r="L59" i="18"/>
  <c r="I59" i="18"/>
  <c r="I58" i="18"/>
  <c r="L57" i="18"/>
  <c r="I57" i="18"/>
  <c r="L56" i="18"/>
  <c r="I56" i="18"/>
  <c r="Y55" i="18"/>
  <c r="L55" i="18"/>
  <c r="I55" i="18"/>
  <c r="Y54" i="18"/>
  <c r="L54" i="18"/>
  <c r="I54" i="18"/>
  <c r="Y53" i="18"/>
  <c r="L53" i="18"/>
  <c r="I53" i="18"/>
  <c r="Y52" i="18"/>
  <c r="L52" i="18"/>
  <c r="I52" i="18"/>
  <c r="L51" i="18"/>
  <c r="I51" i="18"/>
  <c r="L50" i="18"/>
  <c r="I50" i="18"/>
  <c r="L49" i="18"/>
  <c r="I49" i="18"/>
  <c r="Y48" i="18"/>
  <c r="L48" i="18"/>
  <c r="I48" i="18"/>
  <c r="L47" i="18"/>
  <c r="I47" i="18"/>
  <c r="L46" i="18"/>
  <c r="I46" i="18"/>
  <c r="L45" i="18"/>
  <c r="I45" i="18"/>
  <c r="L44" i="18"/>
  <c r="I44" i="18"/>
  <c r="L43" i="18"/>
  <c r="I43" i="18"/>
  <c r="Y42" i="18"/>
  <c r="L42" i="18"/>
  <c r="I42" i="18"/>
  <c r="L41" i="18"/>
  <c r="I41" i="18"/>
  <c r="I40" i="18"/>
  <c r="Y39" i="18"/>
  <c r="L39" i="18"/>
  <c r="I39" i="18"/>
  <c r="L38" i="18"/>
  <c r="I38" i="18"/>
  <c r="L37" i="18"/>
  <c r="I37" i="18"/>
  <c r="L36" i="18"/>
  <c r="I36" i="18"/>
  <c r="Y35" i="18"/>
  <c r="L35" i="18"/>
  <c r="I35" i="18"/>
  <c r="Y34" i="18"/>
  <c r="L34" i="18"/>
  <c r="I34" i="18"/>
  <c r="Y33" i="18"/>
  <c r="L33" i="18"/>
  <c r="I33" i="18"/>
  <c r="L32" i="18"/>
  <c r="I32" i="18"/>
  <c r="L31" i="18"/>
  <c r="I31" i="18"/>
  <c r="L30" i="18"/>
  <c r="I30" i="18"/>
  <c r="Y29" i="18"/>
  <c r="L29" i="18"/>
  <c r="I29" i="18"/>
  <c r="Y28" i="18"/>
  <c r="L28" i="18"/>
  <c r="I28" i="18"/>
  <c r="Y27" i="18"/>
  <c r="L27" i="18"/>
  <c r="I27" i="18"/>
  <c r="Y26" i="18"/>
  <c r="L26" i="18"/>
  <c r="L25" i="18"/>
  <c r="I25" i="18"/>
  <c r="L24" i="18"/>
  <c r="I24" i="18"/>
  <c r="L23" i="18"/>
  <c r="I23" i="18"/>
  <c r="I22" i="18"/>
  <c r="Y21" i="18"/>
  <c r="L21" i="18"/>
  <c r="I21" i="18"/>
  <c r="Y20" i="18"/>
  <c r="L20" i="18"/>
  <c r="L19" i="18"/>
  <c r="I19" i="18"/>
  <c r="Y18" i="18"/>
  <c r="L18" i="18"/>
  <c r="I18" i="18"/>
  <c r="Y17" i="18"/>
  <c r="L17" i="18"/>
  <c r="I17" i="18"/>
  <c r="L16" i="18"/>
  <c r="I16" i="18"/>
  <c r="L15" i="18"/>
  <c r="I15" i="18"/>
  <c r="Y14" i="18"/>
  <c r="L14" i="18"/>
  <c r="I14" i="18"/>
  <c r="Y13" i="18"/>
  <c r="L13" i="18"/>
  <c r="I13" i="18"/>
  <c r="L12" i="18"/>
  <c r="I12" i="18"/>
  <c r="L11" i="18"/>
  <c r="I11" i="18"/>
  <c r="I10" i="18"/>
  <c r="P1236" i="2"/>
  <c r="M1236" i="2"/>
  <c r="S1236" i="2"/>
  <c r="L1236" i="2"/>
  <c r="T1236" i="2"/>
  <c r="P1235" i="2"/>
  <c r="M1235" i="2"/>
  <c r="L1235" i="2"/>
  <c r="T1235" i="2"/>
  <c r="P1234" i="2"/>
  <c r="M1234" i="2"/>
  <c r="L1234" i="2"/>
  <c r="T1234" i="2"/>
  <c r="P1233" i="2"/>
  <c r="M1233" i="2"/>
  <c r="L1233" i="2"/>
  <c r="T1233" i="2"/>
  <c r="P1232" i="2"/>
  <c r="M1232" i="2"/>
  <c r="L1232" i="2"/>
  <c r="T1232" i="2"/>
  <c r="P1231" i="2"/>
  <c r="M1231" i="2"/>
  <c r="L1231" i="2"/>
  <c r="P1230" i="2"/>
  <c r="M1230" i="2"/>
  <c r="L1230" i="2"/>
  <c r="T1230" i="2"/>
  <c r="P1229" i="2"/>
  <c r="M1229" i="2"/>
  <c r="L1229" i="2"/>
  <c r="T1229" i="2"/>
  <c r="P1228" i="2"/>
  <c r="M1228" i="2"/>
  <c r="L1228" i="2"/>
  <c r="T1228" i="2"/>
  <c r="P1227" i="2"/>
  <c r="M1227" i="2"/>
  <c r="L1227" i="2"/>
  <c r="T1227" i="2"/>
  <c r="P1226" i="2"/>
  <c r="M1226" i="2"/>
  <c r="L1226" i="2"/>
  <c r="T1226" i="2"/>
  <c r="P1225" i="2"/>
  <c r="M1225" i="2"/>
  <c r="L1225" i="2"/>
  <c r="T1225" i="2"/>
  <c r="P1224" i="2"/>
  <c r="M1224" i="2"/>
  <c r="L1224" i="2"/>
  <c r="P1223" i="2"/>
  <c r="M1223" i="2"/>
  <c r="L1223" i="2"/>
  <c r="T1223" i="2"/>
  <c r="P1222" i="2"/>
  <c r="M1222" i="2"/>
  <c r="S1222" i="2"/>
  <c r="L1222" i="2"/>
  <c r="P1221" i="2"/>
  <c r="M1221" i="2"/>
  <c r="L1221" i="2"/>
  <c r="T1221" i="2"/>
  <c r="P1220" i="2"/>
  <c r="M1220" i="2"/>
  <c r="L1220" i="2"/>
  <c r="T1220" i="2"/>
  <c r="P1219" i="2"/>
  <c r="M1219" i="2"/>
  <c r="L1219" i="2"/>
  <c r="T1219" i="2"/>
  <c r="P1218" i="2"/>
  <c r="M1218" i="2"/>
  <c r="S1218" i="2"/>
  <c r="L1218" i="2"/>
  <c r="T1218" i="2"/>
  <c r="P1217" i="2"/>
  <c r="M1217" i="2"/>
  <c r="L1217" i="2"/>
  <c r="P1216" i="2"/>
  <c r="M1216" i="2"/>
  <c r="L1216" i="2"/>
  <c r="T1216" i="2"/>
  <c r="P1215" i="2"/>
  <c r="M1215" i="2"/>
  <c r="S1215" i="2"/>
  <c r="L1215" i="2"/>
  <c r="P1214" i="2"/>
  <c r="M1214" i="2"/>
  <c r="L1214" i="2"/>
  <c r="T1214" i="2"/>
  <c r="P1213" i="2"/>
  <c r="M1213" i="2"/>
  <c r="L1213" i="2"/>
  <c r="T1213" i="2"/>
  <c r="P1212" i="2"/>
  <c r="M1212" i="2"/>
  <c r="S1212" i="2"/>
  <c r="L1212" i="2"/>
  <c r="P1211" i="2"/>
  <c r="M1211" i="2"/>
  <c r="L1211" i="2"/>
  <c r="T1211" i="2"/>
  <c r="P1210" i="2"/>
  <c r="M1210" i="2"/>
  <c r="L1210" i="2"/>
  <c r="T1210" i="2"/>
  <c r="P1209" i="2"/>
  <c r="M1209" i="2"/>
  <c r="S1209" i="2"/>
  <c r="L1209" i="2"/>
  <c r="P1208" i="2"/>
  <c r="M1208" i="2"/>
  <c r="S1208" i="2"/>
  <c r="L1208" i="2"/>
  <c r="T1208" i="2"/>
  <c r="P1207" i="2"/>
  <c r="M1207" i="2"/>
  <c r="L1207" i="2"/>
  <c r="P1206" i="2"/>
  <c r="M1206" i="2"/>
  <c r="S1206" i="2"/>
  <c r="L1206" i="2"/>
  <c r="P1205" i="2"/>
  <c r="M1205" i="2"/>
  <c r="L1205" i="2"/>
  <c r="T1205" i="2"/>
  <c r="P1204" i="2"/>
  <c r="M1204" i="2"/>
  <c r="S1204" i="2"/>
  <c r="L1204" i="2"/>
  <c r="T1204" i="2"/>
  <c r="P1203" i="2"/>
  <c r="M1203" i="2"/>
  <c r="S1203" i="2"/>
  <c r="L1203" i="2"/>
  <c r="P1202" i="2"/>
  <c r="M1202" i="2"/>
  <c r="L1202" i="2"/>
  <c r="T1202" i="2"/>
  <c r="P1201" i="2"/>
  <c r="M1201" i="2"/>
  <c r="L1201" i="2"/>
  <c r="T1201" i="2"/>
  <c r="P1200" i="2"/>
  <c r="M1200" i="2"/>
  <c r="L1200" i="2"/>
  <c r="T1200" i="2"/>
  <c r="P1199" i="2"/>
  <c r="M1199" i="2"/>
  <c r="S1199" i="2"/>
  <c r="L1199" i="2"/>
  <c r="P1198" i="2"/>
  <c r="M1198" i="2"/>
  <c r="L1198" i="2"/>
  <c r="T1198" i="2"/>
  <c r="P1197" i="2"/>
  <c r="M1197" i="2"/>
  <c r="S1197" i="2"/>
  <c r="L1197" i="2"/>
  <c r="P1196" i="2"/>
  <c r="M1196" i="2"/>
  <c r="L1196" i="2"/>
  <c r="P1195" i="2"/>
  <c r="M1195" i="2"/>
  <c r="L1195" i="2"/>
  <c r="T1195" i="2"/>
  <c r="P1194" i="2"/>
  <c r="M1194" i="2"/>
  <c r="L1194" i="2"/>
  <c r="T1194" i="2"/>
  <c r="P1193" i="2"/>
  <c r="M1193" i="2"/>
  <c r="S1193" i="2"/>
  <c r="L1193" i="2"/>
  <c r="P1192" i="2"/>
  <c r="M1192" i="2"/>
  <c r="L1192" i="2"/>
  <c r="T1192" i="2"/>
  <c r="P1191" i="2"/>
  <c r="M1191" i="2"/>
  <c r="S1191" i="2"/>
  <c r="L1191" i="2"/>
  <c r="T1191" i="2"/>
  <c r="P1190" i="2"/>
  <c r="M1190" i="2"/>
  <c r="L1190" i="2"/>
  <c r="T1190" i="2"/>
  <c r="P1189" i="2"/>
  <c r="M1189" i="2"/>
  <c r="L1189" i="2"/>
  <c r="T1189" i="2"/>
  <c r="P1188" i="2"/>
  <c r="M1188" i="2"/>
  <c r="S1188" i="2"/>
  <c r="L1188" i="2"/>
  <c r="T1188" i="2"/>
  <c r="P1187" i="2"/>
  <c r="M1187" i="2"/>
  <c r="L1187" i="2"/>
  <c r="T1187" i="2"/>
  <c r="P1186" i="2"/>
  <c r="M1186" i="2"/>
  <c r="L1186" i="2"/>
  <c r="T1186" i="2"/>
  <c r="P1185" i="2"/>
  <c r="M1185" i="2"/>
  <c r="L1185" i="2"/>
  <c r="T1185" i="2"/>
  <c r="P1184" i="2"/>
  <c r="M1184" i="2"/>
  <c r="L1184" i="2"/>
  <c r="T1184" i="2"/>
  <c r="P1183" i="2"/>
  <c r="M1183" i="2"/>
  <c r="L1183" i="2"/>
  <c r="T1183" i="2"/>
  <c r="P1182" i="2"/>
  <c r="M1182" i="2"/>
  <c r="S1182" i="2"/>
  <c r="L1182" i="2"/>
  <c r="T1182" i="2"/>
  <c r="P1181" i="2"/>
  <c r="M1181" i="2"/>
  <c r="L1181" i="2"/>
  <c r="T1181" i="2"/>
  <c r="P1180" i="2"/>
  <c r="M1180" i="2"/>
  <c r="S1180" i="2"/>
  <c r="L1180" i="2"/>
  <c r="T1180" i="2"/>
  <c r="P1179" i="2"/>
  <c r="M1179" i="2"/>
  <c r="L1179" i="2"/>
  <c r="T1179" i="2"/>
  <c r="P1178" i="2"/>
  <c r="M1178" i="2"/>
  <c r="S1178" i="2"/>
  <c r="L1178" i="2"/>
  <c r="P1177" i="2"/>
  <c r="M1177" i="2"/>
  <c r="L1177" i="2"/>
  <c r="T1177" i="2"/>
  <c r="P1176" i="2"/>
  <c r="M1176" i="2"/>
  <c r="L1176" i="2"/>
  <c r="T1176" i="2"/>
  <c r="P1175" i="2"/>
  <c r="M1175" i="2"/>
  <c r="L1175" i="2"/>
  <c r="T1175" i="2"/>
  <c r="P1174" i="2"/>
  <c r="M1174" i="2"/>
  <c r="L1174" i="2"/>
  <c r="T1174" i="2"/>
  <c r="P1173" i="2"/>
  <c r="M1173" i="2"/>
  <c r="L1173" i="2"/>
  <c r="T1173" i="2"/>
  <c r="P1172" i="2"/>
  <c r="M1172" i="2"/>
  <c r="S1172" i="2"/>
  <c r="L1172" i="2"/>
  <c r="T1172" i="2"/>
  <c r="P1171" i="2"/>
  <c r="M1171" i="2"/>
  <c r="S1171" i="2"/>
  <c r="L1171" i="2"/>
  <c r="T1171" i="2"/>
  <c r="P1170" i="2"/>
  <c r="M1170" i="2"/>
  <c r="L1170" i="2"/>
  <c r="T1170" i="2"/>
  <c r="P1169" i="2"/>
  <c r="M1169" i="2"/>
  <c r="L1169" i="2"/>
  <c r="T1169" i="2"/>
  <c r="P1168" i="2"/>
  <c r="M1168" i="2"/>
  <c r="S1168" i="2"/>
  <c r="L1168" i="2"/>
  <c r="P1167" i="2"/>
  <c r="M1167" i="2"/>
  <c r="L1167" i="2"/>
  <c r="T1167" i="2"/>
  <c r="P1166" i="2"/>
  <c r="M1166" i="2"/>
  <c r="L1166" i="2"/>
  <c r="T1166" i="2"/>
  <c r="P1165" i="2"/>
  <c r="M1165" i="2"/>
  <c r="S1165" i="2"/>
  <c r="L1165" i="2"/>
  <c r="P1164" i="2"/>
  <c r="M1164" i="2"/>
  <c r="L1164" i="2"/>
  <c r="T1164" i="2"/>
  <c r="P1163" i="2"/>
  <c r="M1163" i="2"/>
  <c r="L1163" i="2"/>
  <c r="T1163" i="2"/>
  <c r="P1162" i="2"/>
  <c r="M1162" i="2"/>
  <c r="L1162" i="2"/>
  <c r="P1161" i="2"/>
  <c r="M1161" i="2"/>
  <c r="S1161" i="2"/>
  <c r="L1161" i="2"/>
  <c r="T1161" i="2"/>
  <c r="P1160" i="2"/>
  <c r="M1160" i="2"/>
  <c r="S1160" i="2"/>
  <c r="L1160" i="2"/>
  <c r="P1159" i="2"/>
  <c r="M1159" i="2"/>
  <c r="L1159" i="2"/>
  <c r="T1159" i="2"/>
  <c r="P1158" i="2"/>
  <c r="M1158" i="2"/>
  <c r="L1158" i="2"/>
  <c r="T1158" i="2"/>
  <c r="P1157" i="2"/>
  <c r="M1157" i="2"/>
  <c r="L1157" i="2"/>
  <c r="T1157" i="2"/>
  <c r="P1156" i="2"/>
  <c r="M1156" i="2"/>
  <c r="S1156" i="2"/>
  <c r="L1156" i="2"/>
  <c r="P1155" i="2"/>
  <c r="M1155" i="2"/>
  <c r="L1155" i="2"/>
  <c r="T1155" i="2"/>
  <c r="P1154" i="2"/>
  <c r="M1154" i="2"/>
  <c r="L1154" i="2"/>
  <c r="T1154" i="2"/>
  <c r="P1153" i="2"/>
  <c r="M1153" i="2"/>
  <c r="S1153" i="2"/>
  <c r="L1153" i="2"/>
  <c r="T1153" i="2"/>
  <c r="P1152" i="2"/>
  <c r="M1152" i="2"/>
  <c r="L1152" i="2"/>
  <c r="T1152" i="2"/>
  <c r="P1151" i="2"/>
  <c r="M1151" i="2"/>
  <c r="L1151" i="2"/>
  <c r="T1151" i="2"/>
  <c r="P1150" i="2"/>
  <c r="M1150" i="2"/>
  <c r="S1150" i="2"/>
  <c r="L1150" i="2"/>
  <c r="P1149" i="2"/>
  <c r="M1149" i="2"/>
  <c r="L1149" i="2"/>
  <c r="T1149" i="2"/>
  <c r="P1148" i="2"/>
  <c r="M1148" i="2"/>
  <c r="L1148" i="2"/>
  <c r="T1148" i="2"/>
  <c r="P1147" i="2"/>
  <c r="M1147" i="2"/>
  <c r="S1147" i="2"/>
  <c r="L1147" i="2"/>
  <c r="P1146" i="2"/>
  <c r="M1146" i="2"/>
  <c r="S1146" i="2"/>
  <c r="L1146" i="2"/>
  <c r="T1146" i="2"/>
  <c r="P1145" i="2"/>
  <c r="M1145" i="2"/>
  <c r="L1145" i="2"/>
  <c r="T1145" i="2"/>
  <c r="P1144" i="2"/>
  <c r="M1144" i="2"/>
  <c r="S1144" i="2"/>
  <c r="L1144" i="2"/>
  <c r="P1143" i="2"/>
  <c r="M1143" i="2"/>
  <c r="L1143" i="2"/>
  <c r="T1143" i="2"/>
  <c r="P1142" i="2"/>
  <c r="M1142" i="2"/>
  <c r="L1142" i="2"/>
  <c r="T1142" i="2"/>
  <c r="P1141" i="2"/>
  <c r="M1141" i="2"/>
  <c r="L1141" i="2"/>
  <c r="T1141" i="2"/>
  <c r="P1140" i="2"/>
  <c r="M1140" i="2"/>
  <c r="S1140" i="2"/>
  <c r="L1140" i="2"/>
  <c r="P1139" i="2"/>
  <c r="M1139" i="2"/>
  <c r="S1139" i="2"/>
  <c r="L1139" i="2"/>
  <c r="T1139" i="2"/>
  <c r="P1138" i="2"/>
  <c r="M1138" i="2"/>
  <c r="L1138" i="2"/>
  <c r="T1138" i="2"/>
  <c r="P1137" i="2"/>
  <c r="M1137" i="2"/>
  <c r="S1137" i="2"/>
  <c r="L1137" i="2"/>
  <c r="P1136" i="2"/>
  <c r="M1136" i="2"/>
  <c r="S1136" i="2"/>
  <c r="L1136" i="2"/>
  <c r="T1136" i="2"/>
  <c r="P1135" i="2"/>
  <c r="M1135" i="2"/>
  <c r="L1135" i="2"/>
  <c r="T1135" i="2"/>
  <c r="P1134" i="2"/>
  <c r="M1134" i="2"/>
  <c r="L1134" i="2"/>
  <c r="T1134" i="2"/>
  <c r="P1133" i="2"/>
  <c r="M1133" i="2"/>
  <c r="S1133" i="2"/>
  <c r="L1133" i="2"/>
  <c r="P1132" i="2"/>
  <c r="M1132" i="2"/>
  <c r="S1132" i="2"/>
  <c r="L1132" i="2"/>
  <c r="T1132" i="2"/>
  <c r="P1131" i="2"/>
  <c r="M1131" i="2"/>
  <c r="L1131" i="2"/>
  <c r="T1131" i="2"/>
  <c r="P1130" i="2"/>
  <c r="M1130" i="2"/>
  <c r="S1130" i="2"/>
  <c r="L1130" i="2"/>
  <c r="T1130" i="2"/>
  <c r="P1129" i="2"/>
  <c r="M1129" i="2"/>
  <c r="L1129" i="2"/>
  <c r="T1129" i="2"/>
  <c r="P1128" i="2"/>
  <c r="M1128" i="2"/>
  <c r="L1128" i="2"/>
  <c r="T1128" i="2"/>
  <c r="P1127" i="2"/>
  <c r="M1127" i="2"/>
  <c r="S1127" i="2"/>
  <c r="L1127" i="2"/>
  <c r="T1127" i="2"/>
  <c r="P1126" i="2"/>
  <c r="M1126" i="2"/>
  <c r="L1126" i="2"/>
  <c r="T1126" i="2"/>
  <c r="P1125" i="2"/>
  <c r="M1125" i="2"/>
  <c r="L1125" i="2"/>
  <c r="T1125" i="2"/>
  <c r="P1124" i="2"/>
  <c r="M1124" i="2"/>
  <c r="S1124" i="2"/>
  <c r="L1124" i="2"/>
  <c r="P1123" i="2"/>
  <c r="M1123" i="2"/>
  <c r="L1123" i="2"/>
  <c r="T1123" i="2"/>
  <c r="P1122" i="2"/>
  <c r="M1122" i="2"/>
  <c r="S1122" i="2"/>
  <c r="L1122" i="2"/>
  <c r="T1122" i="2"/>
  <c r="P1121" i="2"/>
  <c r="M1121" i="2"/>
  <c r="S1121" i="2"/>
  <c r="L1121" i="2"/>
  <c r="T1121" i="2"/>
  <c r="P1120" i="2"/>
  <c r="M1120" i="2"/>
  <c r="S1120" i="2"/>
  <c r="L1120" i="2"/>
  <c r="P1119" i="2"/>
  <c r="M1119" i="2"/>
  <c r="S1119" i="2"/>
  <c r="L1119" i="2"/>
  <c r="P1118" i="2"/>
  <c r="M1118" i="2"/>
  <c r="L1118" i="2"/>
  <c r="T1118" i="2"/>
  <c r="P1117" i="2"/>
  <c r="M1117" i="2"/>
  <c r="S1117" i="2"/>
  <c r="L1117" i="2"/>
  <c r="P1116" i="2"/>
  <c r="M1116" i="2"/>
  <c r="L1116" i="2"/>
  <c r="T1116" i="2"/>
  <c r="P1115" i="2"/>
  <c r="M1115" i="2"/>
  <c r="L1115" i="2"/>
  <c r="T1115" i="2"/>
  <c r="P1114" i="2"/>
  <c r="M1114" i="2"/>
  <c r="S1114" i="2"/>
  <c r="L1114" i="2"/>
  <c r="T1114" i="2"/>
  <c r="P1113" i="2"/>
  <c r="M1113" i="2"/>
  <c r="S1113" i="2"/>
  <c r="L1113" i="2"/>
  <c r="T1113" i="2"/>
  <c r="P1112" i="2"/>
  <c r="M1112" i="2"/>
  <c r="S1112" i="2"/>
  <c r="L1112" i="2"/>
  <c r="T1112" i="2"/>
  <c r="P1111" i="2"/>
  <c r="M1111" i="2"/>
  <c r="L1111" i="2"/>
  <c r="P1110" i="2"/>
  <c r="M1110" i="2"/>
  <c r="S1110" i="2"/>
  <c r="L1110" i="2"/>
  <c r="P1109" i="2"/>
  <c r="M1109" i="2"/>
  <c r="S1109" i="2"/>
  <c r="L1109" i="2"/>
  <c r="T1109" i="2"/>
  <c r="P1108" i="2"/>
  <c r="M1108" i="2"/>
  <c r="S1108" i="2"/>
  <c r="L1108" i="2"/>
  <c r="T1108" i="2"/>
  <c r="P1107" i="2"/>
  <c r="M1107" i="2"/>
  <c r="L1107" i="2"/>
  <c r="T1107" i="2"/>
  <c r="P1106" i="2"/>
  <c r="M1106" i="2"/>
  <c r="L1106" i="2"/>
  <c r="T1106" i="2"/>
  <c r="P1105" i="2"/>
  <c r="M1105" i="2"/>
  <c r="L1105" i="2"/>
  <c r="T1105" i="2"/>
  <c r="P1104" i="2"/>
  <c r="M1104" i="2"/>
  <c r="S1104" i="2"/>
  <c r="L1104" i="2"/>
  <c r="T1104" i="2"/>
  <c r="P1103" i="2"/>
  <c r="M1103" i="2"/>
  <c r="S1103" i="2"/>
  <c r="L1103" i="2"/>
  <c r="T1103" i="2"/>
  <c r="P1102" i="2"/>
  <c r="M1102" i="2"/>
  <c r="L1102" i="2"/>
  <c r="T1102" i="2"/>
  <c r="P1101" i="2"/>
  <c r="M1101" i="2"/>
  <c r="L1101" i="2"/>
  <c r="T1101" i="2"/>
  <c r="P1100" i="2"/>
  <c r="M1100" i="2"/>
  <c r="S1100" i="2"/>
  <c r="L1100" i="2"/>
  <c r="T1100" i="2"/>
  <c r="P1099" i="2"/>
  <c r="M1099" i="2"/>
  <c r="L1099" i="2"/>
  <c r="T1099" i="2"/>
  <c r="P1098" i="2"/>
  <c r="M1098" i="2"/>
  <c r="S1098" i="2"/>
  <c r="L1098" i="2"/>
  <c r="T1098" i="2"/>
  <c r="P1097" i="2"/>
  <c r="M1097" i="2"/>
  <c r="S1097" i="2"/>
  <c r="L1097" i="2"/>
  <c r="T1097" i="2"/>
  <c r="P1096" i="2"/>
  <c r="M1096" i="2"/>
  <c r="S1096" i="2"/>
  <c r="L1096" i="2"/>
  <c r="T1096" i="2"/>
  <c r="P1095" i="2"/>
  <c r="M1095" i="2"/>
  <c r="L1095" i="2"/>
  <c r="T1095" i="2"/>
  <c r="P1094" i="2"/>
  <c r="M1094" i="2"/>
  <c r="S1094" i="2"/>
  <c r="L1094" i="2"/>
  <c r="P1093" i="2"/>
  <c r="M1093" i="2"/>
  <c r="L1093" i="2"/>
  <c r="T1093" i="2"/>
  <c r="P1092" i="2"/>
  <c r="M1092" i="2"/>
  <c r="L1092" i="2"/>
  <c r="T1092" i="2"/>
  <c r="P1091" i="2"/>
  <c r="M1091" i="2"/>
  <c r="L1091" i="2"/>
  <c r="P1090" i="2"/>
  <c r="M1090" i="2"/>
  <c r="S1090" i="2"/>
  <c r="L1090" i="2"/>
  <c r="P1089" i="2"/>
  <c r="M1089" i="2"/>
  <c r="S1089" i="2"/>
  <c r="L1089" i="2"/>
  <c r="T1089" i="2"/>
  <c r="P1088" i="2"/>
  <c r="M1088" i="2"/>
  <c r="L1088" i="2"/>
  <c r="T1088" i="2"/>
  <c r="P1087" i="2"/>
  <c r="M1087" i="2"/>
  <c r="L1087" i="2"/>
  <c r="T1087" i="2"/>
  <c r="P1086" i="2"/>
  <c r="M1086" i="2"/>
  <c r="L1086" i="2"/>
  <c r="T1086" i="2"/>
  <c r="P1085" i="2"/>
  <c r="M1085" i="2"/>
  <c r="L1085" i="2"/>
  <c r="P1084" i="2"/>
  <c r="M1084" i="2"/>
  <c r="L1084" i="2"/>
  <c r="T1084" i="2"/>
  <c r="P1083" i="2"/>
  <c r="M1083" i="2"/>
  <c r="S1083" i="2"/>
  <c r="L1083" i="2"/>
  <c r="T1083" i="2"/>
  <c r="P1082" i="2"/>
  <c r="M1082" i="2"/>
  <c r="L1082" i="2"/>
  <c r="T1082" i="2"/>
  <c r="P1081" i="2"/>
  <c r="M1081" i="2"/>
  <c r="L1081" i="2"/>
  <c r="P1080" i="2"/>
  <c r="M1080" i="2"/>
  <c r="S1080" i="2"/>
  <c r="L1080" i="2"/>
  <c r="T1080" i="2"/>
  <c r="P1079" i="2"/>
  <c r="M1079" i="2"/>
  <c r="S1079" i="2"/>
  <c r="L1079" i="2"/>
  <c r="P1078" i="2"/>
  <c r="M1078" i="2"/>
  <c r="L1078" i="2"/>
  <c r="T1078" i="2"/>
  <c r="P1077" i="2"/>
  <c r="M1077" i="2"/>
  <c r="S1077" i="2"/>
  <c r="L1077" i="2"/>
  <c r="P1076" i="2"/>
  <c r="M1076" i="2"/>
  <c r="L1076" i="2"/>
  <c r="T1076" i="2"/>
  <c r="P1075" i="2"/>
  <c r="M1075" i="2"/>
  <c r="L1075" i="2"/>
  <c r="T1075" i="2"/>
  <c r="P1074" i="2"/>
  <c r="M1074" i="2"/>
  <c r="L1074" i="2"/>
  <c r="T1074" i="2"/>
  <c r="P1073" i="2"/>
  <c r="M1073" i="2"/>
  <c r="S1073" i="2"/>
  <c r="L1073" i="2"/>
  <c r="T1073" i="2"/>
  <c r="P1072" i="2"/>
  <c r="M1072" i="2"/>
  <c r="S1072" i="2"/>
  <c r="L1072" i="2"/>
  <c r="P1071" i="2"/>
  <c r="M1071" i="2"/>
  <c r="L1071" i="2"/>
  <c r="T1071" i="2"/>
  <c r="P1070" i="2"/>
  <c r="M1070" i="2"/>
  <c r="L1070" i="2"/>
  <c r="T1070" i="2"/>
  <c r="P1069" i="2"/>
  <c r="M1069" i="2"/>
  <c r="S1069" i="2"/>
  <c r="L1069" i="2"/>
  <c r="T1069" i="2"/>
  <c r="P1068" i="2"/>
  <c r="M1068" i="2"/>
  <c r="L1068" i="2"/>
  <c r="T1068" i="2"/>
  <c r="P1067" i="2"/>
  <c r="M1067" i="2"/>
  <c r="L1067" i="2"/>
  <c r="T1067" i="2"/>
  <c r="P1066" i="2"/>
  <c r="M1066" i="2"/>
  <c r="L1066" i="2"/>
  <c r="T1066" i="2"/>
  <c r="P1065" i="2"/>
  <c r="M1065" i="2"/>
  <c r="L1065" i="2"/>
  <c r="T1065" i="2"/>
  <c r="P1064" i="2"/>
  <c r="M1064" i="2"/>
  <c r="L1064" i="2"/>
  <c r="T1064" i="2"/>
  <c r="P1063" i="2"/>
  <c r="M1063" i="2"/>
  <c r="S1063" i="2"/>
  <c r="L1063" i="2"/>
  <c r="T1063" i="2"/>
  <c r="P1062" i="2"/>
  <c r="M1062" i="2"/>
  <c r="L1062" i="2"/>
  <c r="T1062" i="2"/>
  <c r="P1061" i="2"/>
  <c r="M1061" i="2"/>
  <c r="L1061" i="2"/>
  <c r="T1061" i="2"/>
  <c r="P1060" i="2"/>
  <c r="M1060" i="2"/>
  <c r="S1060" i="2"/>
  <c r="L1060" i="2"/>
  <c r="T1060" i="2"/>
  <c r="P1059" i="2"/>
  <c r="M1059" i="2"/>
  <c r="L1059" i="2"/>
  <c r="T1059" i="2"/>
  <c r="P1058" i="2"/>
  <c r="M1058" i="2"/>
  <c r="S1058" i="2"/>
  <c r="L1058" i="2"/>
  <c r="T1058" i="2"/>
  <c r="P1057" i="2"/>
  <c r="M1057" i="2"/>
  <c r="L1057" i="2"/>
  <c r="T1057" i="2"/>
  <c r="P1056" i="2"/>
  <c r="M1056" i="2"/>
  <c r="S1056" i="2"/>
  <c r="L1056" i="2"/>
  <c r="T1056" i="2"/>
  <c r="P1055" i="2"/>
  <c r="M1055" i="2"/>
  <c r="L1055" i="2"/>
  <c r="T1055" i="2"/>
  <c r="P1054" i="2"/>
  <c r="M1054" i="2"/>
  <c r="S1054" i="2"/>
  <c r="L1054" i="2"/>
  <c r="T1054" i="2"/>
  <c r="P1053" i="2"/>
  <c r="M1053" i="2"/>
  <c r="L1053" i="2"/>
  <c r="T1053" i="2"/>
  <c r="P1052" i="2"/>
  <c r="M1052" i="2"/>
  <c r="S1052" i="2"/>
  <c r="L1052" i="2"/>
  <c r="P1051" i="2"/>
  <c r="M1051" i="2"/>
  <c r="L1051" i="2"/>
  <c r="T1051" i="2"/>
  <c r="P1050" i="2"/>
  <c r="M1050" i="2"/>
  <c r="S1050" i="2"/>
  <c r="L1050" i="2"/>
  <c r="T1050" i="2"/>
  <c r="P1049" i="2"/>
  <c r="M1049" i="2"/>
  <c r="S1049" i="2"/>
  <c r="L1049" i="2"/>
  <c r="T1049" i="2"/>
  <c r="P1048" i="2"/>
  <c r="M1048" i="2"/>
  <c r="L1048" i="2"/>
  <c r="T1048" i="2"/>
  <c r="P1047" i="2"/>
  <c r="M1047" i="2"/>
  <c r="L1047" i="2"/>
  <c r="T1047" i="2"/>
  <c r="P1046" i="2"/>
  <c r="M1046" i="2"/>
  <c r="L1046" i="2"/>
  <c r="T1046" i="2"/>
  <c r="P1045" i="2"/>
  <c r="M1045" i="2"/>
  <c r="S1045" i="2"/>
  <c r="L1045" i="2"/>
  <c r="T1045" i="2"/>
  <c r="P1044" i="2"/>
  <c r="M1044" i="2"/>
  <c r="L1044" i="2"/>
  <c r="T1044" i="2"/>
  <c r="P1043" i="2"/>
  <c r="M1043" i="2"/>
  <c r="L1043" i="2"/>
  <c r="T1043" i="2"/>
  <c r="P1042" i="2"/>
  <c r="M1042" i="2"/>
  <c r="L1042" i="2"/>
  <c r="T1042" i="2"/>
  <c r="P1041" i="2"/>
  <c r="M1041" i="2"/>
  <c r="L1041" i="2"/>
  <c r="T1041" i="2"/>
  <c r="P1040" i="2"/>
  <c r="M1040" i="2"/>
  <c r="S1040" i="2"/>
  <c r="L1040" i="2"/>
  <c r="T1040" i="2"/>
  <c r="P1039" i="2"/>
  <c r="M1039" i="2"/>
  <c r="L1039" i="2"/>
  <c r="T1039" i="2"/>
  <c r="P1038" i="2"/>
  <c r="M1038" i="2"/>
  <c r="L1038" i="2"/>
  <c r="T1038" i="2"/>
  <c r="P1037" i="2"/>
  <c r="M1037" i="2"/>
  <c r="L1037" i="2"/>
  <c r="T1037" i="2"/>
  <c r="P1036" i="2"/>
  <c r="M1036" i="2"/>
  <c r="S1036" i="2"/>
  <c r="L1036" i="2"/>
  <c r="T1036" i="2"/>
  <c r="P1035" i="2"/>
  <c r="M1035" i="2"/>
  <c r="L1035" i="2"/>
  <c r="T1035" i="2"/>
  <c r="P1034" i="2"/>
  <c r="M1034" i="2"/>
  <c r="L1034" i="2"/>
  <c r="P1033" i="2"/>
  <c r="M1033" i="2"/>
  <c r="L1033" i="2"/>
  <c r="T1033" i="2"/>
  <c r="P1032" i="2"/>
  <c r="M1032" i="2"/>
  <c r="S1032" i="2"/>
  <c r="L1032" i="2"/>
  <c r="P1031" i="2"/>
  <c r="M1031" i="2"/>
  <c r="L1031" i="2"/>
  <c r="T1031" i="2"/>
  <c r="P1030" i="2"/>
  <c r="M1030" i="2"/>
  <c r="L1030" i="2"/>
  <c r="T1030" i="2"/>
  <c r="P1029" i="2"/>
  <c r="M1029" i="2"/>
  <c r="L1029" i="2"/>
  <c r="T1029" i="2"/>
  <c r="P1028" i="2"/>
  <c r="M1028" i="2"/>
  <c r="L1028" i="2"/>
  <c r="T1028" i="2"/>
  <c r="P1027" i="2"/>
  <c r="M1027" i="2"/>
  <c r="L1027" i="2"/>
  <c r="T1027" i="2"/>
  <c r="P1026" i="2"/>
  <c r="M1026" i="2"/>
  <c r="S1026" i="2"/>
  <c r="L1026" i="2"/>
  <c r="P1025" i="2"/>
  <c r="M1025" i="2"/>
  <c r="L1025" i="2"/>
  <c r="T1025" i="2"/>
  <c r="P1024" i="2"/>
  <c r="M1024" i="2"/>
  <c r="L1024" i="2"/>
  <c r="T1024" i="2"/>
  <c r="P1023" i="2"/>
  <c r="M1023" i="2"/>
  <c r="L1023" i="2"/>
  <c r="T1023" i="2"/>
  <c r="P1022" i="2"/>
  <c r="M1022" i="2"/>
  <c r="L1022" i="2"/>
  <c r="T1022" i="2"/>
  <c r="P1021" i="2"/>
  <c r="M1021" i="2"/>
  <c r="L1021" i="2"/>
  <c r="T1021" i="2"/>
  <c r="P1020" i="2"/>
  <c r="M1020" i="2"/>
  <c r="L1020" i="2"/>
  <c r="T1020" i="2"/>
  <c r="P1019" i="2"/>
  <c r="M1019" i="2"/>
  <c r="L1019" i="2"/>
  <c r="T1019" i="2"/>
  <c r="P1018" i="2"/>
  <c r="M1018" i="2"/>
  <c r="S1018" i="2"/>
  <c r="L1018" i="2"/>
  <c r="P1017" i="2"/>
  <c r="M1017" i="2"/>
  <c r="L1017" i="2"/>
  <c r="T1017" i="2"/>
  <c r="P1016" i="2"/>
  <c r="M1016" i="2"/>
  <c r="L1016" i="2"/>
  <c r="T1016" i="2"/>
  <c r="P1015" i="2"/>
  <c r="M1015" i="2"/>
  <c r="L1015" i="2"/>
  <c r="P1014" i="2"/>
  <c r="M1014" i="2"/>
  <c r="L1014" i="2"/>
  <c r="P1013" i="2"/>
  <c r="M1013" i="2"/>
  <c r="L1013" i="2"/>
  <c r="T1013" i="2"/>
  <c r="P1012" i="2"/>
  <c r="M1012" i="2"/>
  <c r="L1012" i="2"/>
  <c r="P1011" i="2"/>
  <c r="M1011" i="2"/>
  <c r="L1011" i="2"/>
  <c r="P1010" i="2"/>
  <c r="M1010" i="2"/>
  <c r="L1010" i="2"/>
  <c r="T1010" i="2"/>
  <c r="P1009" i="2"/>
  <c r="M1009" i="2"/>
  <c r="L1009" i="2"/>
  <c r="T1009" i="2"/>
  <c r="P1008" i="2"/>
  <c r="M1008" i="2"/>
  <c r="L1008" i="2"/>
  <c r="T1008" i="2"/>
  <c r="P1007" i="2"/>
  <c r="M1007" i="2"/>
  <c r="L1007" i="2"/>
  <c r="T1007" i="2"/>
  <c r="P1006" i="2"/>
  <c r="M1006" i="2"/>
  <c r="L1006" i="2"/>
  <c r="T1006" i="2"/>
  <c r="P1005" i="2"/>
  <c r="M1005" i="2"/>
  <c r="L1005" i="2"/>
  <c r="T1005" i="2"/>
  <c r="P1004" i="2"/>
  <c r="M1004" i="2"/>
  <c r="L1004" i="2"/>
  <c r="T1004" i="2"/>
  <c r="P1003" i="2"/>
  <c r="M1003" i="2"/>
  <c r="S1003" i="2"/>
  <c r="L1003" i="2"/>
  <c r="P1002" i="2"/>
  <c r="M1002" i="2"/>
  <c r="L1002" i="2"/>
  <c r="T1002" i="2"/>
  <c r="P1001" i="2"/>
  <c r="M1001" i="2"/>
  <c r="L1001" i="2"/>
  <c r="T1001" i="2"/>
  <c r="P1000" i="2"/>
  <c r="M1000" i="2"/>
  <c r="L1000" i="2"/>
  <c r="T1000" i="2"/>
  <c r="P999" i="2"/>
  <c r="M999" i="2"/>
  <c r="S999" i="2"/>
  <c r="L999" i="2"/>
  <c r="P998" i="2"/>
  <c r="M998" i="2"/>
  <c r="L998" i="2"/>
  <c r="T998" i="2"/>
  <c r="P997" i="2"/>
  <c r="M997" i="2"/>
  <c r="L997" i="2"/>
  <c r="T997" i="2"/>
  <c r="P996" i="2"/>
  <c r="M996" i="2"/>
  <c r="L996" i="2"/>
  <c r="P995" i="2"/>
  <c r="M995" i="2"/>
  <c r="L995" i="2"/>
  <c r="T995" i="2"/>
  <c r="P994" i="2"/>
  <c r="M994" i="2"/>
  <c r="S994" i="2"/>
  <c r="L994" i="2"/>
  <c r="T994" i="2"/>
  <c r="P993" i="2"/>
  <c r="M993" i="2"/>
  <c r="L993" i="2"/>
  <c r="T993" i="2"/>
  <c r="P992" i="2"/>
  <c r="M992" i="2"/>
  <c r="L992" i="2"/>
  <c r="T992" i="2"/>
  <c r="P991" i="2"/>
  <c r="M991" i="2"/>
  <c r="L991" i="2"/>
  <c r="T991" i="2"/>
  <c r="P990" i="2"/>
  <c r="M990" i="2"/>
  <c r="L990" i="2"/>
  <c r="T990" i="2"/>
  <c r="P989" i="2"/>
  <c r="M989" i="2"/>
  <c r="S989" i="2"/>
  <c r="L989" i="2"/>
  <c r="P988" i="2"/>
  <c r="M988" i="2"/>
  <c r="L988" i="2"/>
  <c r="T988" i="2"/>
  <c r="P987" i="2"/>
  <c r="M987" i="2"/>
  <c r="S987" i="2"/>
  <c r="L987" i="2"/>
  <c r="T987" i="2"/>
  <c r="P986" i="2"/>
  <c r="M986" i="2"/>
  <c r="S986" i="2"/>
  <c r="L986" i="2"/>
  <c r="P985" i="2"/>
  <c r="M985" i="2"/>
  <c r="S985" i="2"/>
  <c r="L985" i="2"/>
  <c r="T985" i="2"/>
  <c r="P984" i="2"/>
  <c r="M984" i="2"/>
  <c r="L984" i="2"/>
  <c r="T984" i="2"/>
  <c r="P983" i="2"/>
  <c r="M983" i="2"/>
  <c r="L983" i="2"/>
  <c r="T983" i="2"/>
  <c r="P982" i="2"/>
  <c r="M982" i="2"/>
  <c r="S982" i="2"/>
  <c r="L982" i="2"/>
  <c r="P981" i="2"/>
  <c r="M981" i="2"/>
  <c r="L981" i="2"/>
  <c r="P980" i="2"/>
  <c r="M980" i="2"/>
  <c r="S980" i="2"/>
  <c r="L980" i="2"/>
  <c r="T980" i="2"/>
  <c r="P979" i="2"/>
  <c r="M979" i="2"/>
  <c r="L979" i="2"/>
  <c r="T979" i="2"/>
  <c r="P978" i="2"/>
  <c r="M978" i="2"/>
  <c r="S978" i="2"/>
  <c r="L978" i="2"/>
  <c r="P977" i="2"/>
  <c r="M977" i="2"/>
  <c r="S977" i="2"/>
  <c r="L977" i="2"/>
  <c r="T977" i="2"/>
  <c r="P976" i="2"/>
  <c r="M976" i="2"/>
  <c r="L976" i="2"/>
  <c r="T976" i="2"/>
  <c r="P975" i="2"/>
  <c r="M975" i="2"/>
  <c r="L975" i="2"/>
  <c r="P974" i="2"/>
  <c r="M974" i="2"/>
  <c r="S974" i="2"/>
  <c r="L974" i="2"/>
  <c r="T974" i="2"/>
  <c r="P973" i="2"/>
  <c r="M973" i="2"/>
  <c r="L973" i="2"/>
  <c r="T973" i="2"/>
  <c r="P972" i="2"/>
  <c r="M972" i="2"/>
  <c r="S972" i="2"/>
  <c r="L972" i="2"/>
  <c r="P971" i="2"/>
  <c r="M971" i="2"/>
  <c r="L971" i="2"/>
  <c r="T971" i="2"/>
  <c r="P970" i="2"/>
  <c r="M970" i="2"/>
  <c r="S970" i="2"/>
  <c r="L970" i="2"/>
  <c r="T970" i="2"/>
  <c r="P969" i="2"/>
  <c r="M969" i="2"/>
  <c r="L969" i="2"/>
  <c r="T969" i="2"/>
  <c r="P968" i="2"/>
  <c r="M968" i="2"/>
  <c r="S968" i="2"/>
  <c r="L968" i="2"/>
  <c r="P967" i="2"/>
  <c r="M967" i="2"/>
  <c r="S967" i="2"/>
  <c r="L967" i="2"/>
  <c r="T967" i="2"/>
  <c r="P966" i="2"/>
  <c r="M966" i="2"/>
  <c r="S966" i="2"/>
  <c r="L966" i="2"/>
  <c r="T966" i="2"/>
  <c r="P965" i="2"/>
  <c r="M965" i="2"/>
  <c r="L965" i="2"/>
  <c r="T965" i="2"/>
  <c r="P964" i="2"/>
  <c r="M964" i="2"/>
  <c r="S964" i="2"/>
  <c r="L964" i="2"/>
  <c r="T964" i="2"/>
  <c r="P963" i="2"/>
  <c r="M963" i="2"/>
  <c r="S963" i="2"/>
  <c r="L963" i="2"/>
  <c r="T963" i="2"/>
  <c r="P962" i="2"/>
  <c r="M962" i="2"/>
  <c r="L962" i="2"/>
  <c r="T962" i="2"/>
  <c r="P961" i="2"/>
  <c r="M961" i="2"/>
  <c r="L961" i="2"/>
  <c r="P960" i="2"/>
  <c r="M960" i="2"/>
  <c r="L960" i="2"/>
  <c r="T960" i="2"/>
  <c r="P959" i="2"/>
  <c r="M959" i="2"/>
  <c r="S959" i="2"/>
  <c r="L959" i="2"/>
  <c r="T959" i="2"/>
  <c r="P958" i="2"/>
  <c r="M958" i="2"/>
  <c r="L958" i="2"/>
  <c r="T958" i="2"/>
  <c r="P957" i="2"/>
  <c r="M957" i="2"/>
  <c r="S957" i="2"/>
  <c r="L957" i="2"/>
  <c r="T957" i="2"/>
  <c r="P956" i="2"/>
  <c r="M956" i="2"/>
  <c r="L956" i="2"/>
  <c r="T956" i="2"/>
  <c r="P955" i="2"/>
  <c r="M955" i="2"/>
  <c r="L955" i="2"/>
  <c r="T955" i="2"/>
  <c r="P954" i="2"/>
  <c r="M954" i="2"/>
  <c r="L954" i="2"/>
  <c r="T954" i="2"/>
  <c r="P953" i="2"/>
  <c r="M953" i="2"/>
  <c r="S953" i="2"/>
  <c r="L953" i="2"/>
  <c r="P952" i="2"/>
  <c r="M952" i="2"/>
  <c r="L952" i="2"/>
  <c r="T952" i="2"/>
  <c r="P951" i="2"/>
  <c r="M951" i="2"/>
  <c r="S951" i="2"/>
  <c r="L951" i="2"/>
  <c r="P950" i="2"/>
  <c r="M950" i="2"/>
  <c r="L950" i="2"/>
  <c r="T950" i="2"/>
  <c r="P949" i="2"/>
  <c r="M949" i="2"/>
  <c r="S949" i="2"/>
  <c r="L949" i="2"/>
  <c r="P948" i="2"/>
  <c r="M948" i="2"/>
  <c r="S948" i="2"/>
  <c r="L948" i="2"/>
  <c r="T948" i="2"/>
  <c r="P947" i="2"/>
  <c r="M947" i="2"/>
  <c r="L947" i="2"/>
  <c r="T947" i="2"/>
  <c r="P946" i="2"/>
  <c r="M946" i="2"/>
  <c r="L946" i="2"/>
  <c r="P945" i="2"/>
  <c r="M945" i="2"/>
  <c r="S945" i="2"/>
  <c r="L945" i="2"/>
  <c r="T945" i="2"/>
  <c r="P944" i="2"/>
  <c r="M944" i="2"/>
  <c r="S944" i="2"/>
  <c r="L944" i="2"/>
  <c r="T944" i="2"/>
  <c r="P943" i="2"/>
  <c r="M943" i="2"/>
  <c r="L943" i="2"/>
  <c r="T943" i="2"/>
  <c r="P942" i="2"/>
  <c r="M942" i="2"/>
  <c r="S942" i="2"/>
  <c r="L942" i="2"/>
  <c r="P941" i="2"/>
  <c r="M941" i="2"/>
  <c r="L941" i="2"/>
  <c r="T941" i="2"/>
  <c r="P940" i="2"/>
  <c r="M940" i="2"/>
  <c r="S940" i="2"/>
  <c r="L940" i="2"/>
  <c r="P939" i="2"/>
  <c r="M939" i="2"/>
  <c r="L939" i="2"/>
  <c r="P938" i="2"/>
  <c r="M938" i="2"/>
  <c r="S938" i="2"/>
  <c r="L938" i="2"/>
  <c r="T938" i="2"/>
  <c r="P937" i="2"/>
  <c r="M937" i="2"/>
  <c r="S937" i="2"/>
  <c r="L937" i="2"/>
  <c r="T937" i="2"/>
  <c r="P936" i="2"/>
  <c r="M936" i="2"/>
  <c r="S936" i="2"/>
  <c r="L936" i="2"/>
  <c r="T936" i="2"/>
  <c r="P935" i="2"/>
  <c r="M935" i="2"/>
  <c r="L935" i="2"/>
  <c r="T935" i="2"/>
  <c r="P934" i="2"/>
  <c r="M934" i="2"/>
  <c r="S934" i="2"/>
  <c r="L934" i="2"/>
  <c r="T934" i="2"/>
  <c r="P933" i="2"/>
  <c r="M933" i="2"/>
  <c r="S933" i="2"/>
  <c r="L933" i="2"/>
  <c r="T933" i="2"/>
  <c r="P932" i="2"/>
  <c r="M932" i="2"/>
  <c r="S932" i="2"/>
  <c r="L932" i="2"/>
  <c r="T932" i="2"/>
  <c r="P931" i="2"/>
  <c r="M931" i="2"/>
  <c r="S931" i="2"/>
  <c r="L931" i="2"/>
  <c r="T931" i="2"/>
  <c r="P930" i="2"/>
  <c r="M930" i="2"/>
  <c r="L930" i="2"/>
  <c r="P929" i="2"/>
  <c r="M929" i="2"/>
  <c r="S929" i="2"/>
  <c r="L929" i="2"/>
  <c r="P928" i="2"/>
  <c r="M928" i="2"/>
  <c r="L928" i="2"/>
  <c r="T928" i="2"/>
  <c r="P927" i="2"/>
  <c r="M927" i="2"/>
  <c r="S927" i="2"/>
  <c r="L927" i="2"/>
  <c r="T927" i="2"/>
  <c r="P926" i="2"/>
  <c r="M926" i="2"/>
  <c r="L926" i="2"/>
  <c r="P925" i="2"/>
  <c r="M925" i="2"/>
  <c r="L925" i="2"/>
  <c r="T925" i="2"/>
  <c r="P924" i="2"/>
  <c r="M924" i="2"/>
  <c r="S924" i="2"/>
  <c r="L924" i="2"/>
  <c r="T924" i="2"/>
  <c r="P923" i="2"/>
  <c r="M923" i="2"/>
  <c r="L923" i="2"/>
  <c r="T923" i="2"/>
  <c r="P922" i="2"/>
  <c r="M922" i="2"/>
  <c r="S922" i="2"/>
  <c r="L922" i="2"/>
  <c r="P921" i="2"/>
  <c r="M921" i="2"/>
  <c r="L921" i="2"/>
  <c r="T921" i="2"/>
  <c r="P920" i="2"/>
  <c r="M920" i="2"/>
  <c r="L920" i="2"/>
  <c r="T920" i="2"/>
  <c r="P919" i="2"/>
  <c r="M919" i="2"/>
  <c r="L919" i="2"/>
  <c r="T919" i="2"/>
  <c r="P918" i="2"/>
  <c r="M918" i="2"/>
  <c r="L918" i="2"/>
  <c r="T918" i="2"/>
  <c r="P917" i="2"/>
  <c r="M917" i="2"/>
  <c r="S917" i="2"/>
  <c r="L917" i="2"/>
  <c r="T917" i="2"/>
  <c r="P916" i="2"/>
  <c r="M916" i="2"/>
  <c r="L916" i="2"/>
  <c r="T916" i="2"/>
  <c r="P915" i="2"/>
  <c r="M915" i="2"/>
  <c r="S915" i="2"/>
  <c r="L915" i="2"/>
  <c r="P914" i="2"/>
  <c r="M914" i="2"/>
  <c r="L914" i="2"/>
  <c r="T914" i="2"/>
  <c r="P913" i="2"/>
  <c r="M913" i="2"/>
  <c r="L913" i="2"/>
  <c r="T913" i="2"/>
  <c r="P912" i="2"/>
  <c r="M912" i="2"/>
  <c r="S912" i="2"/>
  <c r="L912" i="2"/>
  <c r="T912" i="2"/>
  <c r="P911" i="2"/>
  <c r="M911" i="2"/>
  <c r="L911" i="2"/>
  <c r="T911" i="2"/>
  <c r="P910" i="2"/>
  <c r="M910" i="2"/>
  <c r="S910" i="2"/>
  <c r="L910" i="2"/>
  <c r="T910" i="2"/>
  <c r="P909" i="2"/>
  <c r="M909" i="2"/>
  <c r="S909" i="2"/>
  <c r="L909" i="2"/>
  <c r="P908" i="2"/>
  <c r="M908" i="2"/>
  <c r="S908" i="2"/>
  <c r="L908" i="2"/>
  <c r="T908" i="2"/>
  <c r="P907" i="2"/>
  <c r="M907" i="2"/>
  <c r="L907" i="2"/>
  <c r="T907" i="2"/>
  <c r="P906" i="2"/>
  <c r="M906" i="2"/>
  <c r="S906" i="2"/>
  <c r="L906" i="2"/>
  <c r="P905" i="2"/>
  <c r="M905" i="2"/>
  <c r="L905" i="2"/>
  <c r="T905" i="2"/>
  <c r="P904" i="2"/>
  <c r="M904" i="2"/>
  <c r="L904" i="2"/>
  <c r="T904" i="2"/>
  <c r="P903" i="2"/>
  <c r="M903" i="2"/>
  <c r="S903" i="2"/>
  <c r="L903" i="2"/>
  <c r="T903" i="2"/>
  <c r="P902" i="2"/>
  <c r="M902" i="2"/>
  <c r="L902" i="2"/>
  <c r="T902" i="2"/>
  <c r="P901" i="2"/>
  <c r="M901" i="2"/>
  <c r="L901" i="2"/>
  <c r="T901" i="2"/>
  <c r="P900" i="2"/>
  <c r="M900" i="2"/>
  <c r="L900" i="2"/>
  <c r="T900" i="2"/>
  <c r="P899" i="2"/>
  <c r="M899" i="2"/>
  <c r="S899" i="2"/>
  <c r="L899" i="2"/>
  <c r="T899" i="2"/>
  <c r="P898" i="2"/>
  <c r="M898" i="2"/>
  <c r="L898" i="2"/>
  <c r="T898" i="2"/>
  <c r="P897" i="2"/>
  <c r="M897" i="2"/>
  <c r="L897" i="2"/>
  <c r="T897" i="2"/>
  <c r="P896" i="2"/>
  <c r="M896" i="2"/>
  <c r="L896" i="2"/>
  <c r="T896" i="2"/>
  <c r="P895" i="2"/>
  <c r="M895" i="2"/>
  <c r="S895" i="2"/>
  <c r="L895" i="2"/>
  <c r="T895" i="2"/>
  <c r="P894" i="2"/>
  <c r="M894" i="2"/>
  <c r="S894" i="2"/>
  <c r="L894" i="2"/>
  <c r="T894" i="2"/>
  <c r="P893" i="2"/>
  <c r="M893" i="2"/>
  <c r="L893" i="2"/>
  <c r="T893" i="2"/>
  <c r="P892" i="2"/>
  <c r="M892" i="2"/>
  <c r="S892" i="2"/>
  <c r="L892" i="2"/>
  <c r="T892" i="2"/>
  <c r="P891" i="2"/>
  <c r="M891" i="2"/>
  <c r="L891" i="2"/>
  <c r="T891" i="2"/>
  <c r="P890" i="2"/>
  <c r="M890" i="2"/>
  <c r="L890" i="2"/>
  <c r="T890" i="2"/>
  <c r="P889" i="2"/>
  <c r="M889" i="2"/>
  <c r="L889" i="2"/>
  <c r="T889" i="2"/>
  <c r="P888" i="2"/>
  <c r="M888" i="2"/>
  <c r="L888" i="2"/>
  <c r="T888" i="2"/>
  <c r="P887" i="2"/>
  <c r="M887" i="2"/>
  <c r="L887" i="2"/>
  <c r="T887" i="2"/>
  <c r="P886" i="2"/>
  <c r="M886" i="2"/>
  <c r="S886" i="2"/>
  <c r="L886" i="2"/>
  <c r="T886" i="2"/>
  <c r="P885" i="2"/>
  <c r="M885" i="2"/>
  <c r="L885" i="2"/>
  <c r="T885" i="2"/>
  <c r="P884" i="2"/>
  <c r="M884" i="2"/>
  <c r="L884" i="2"/>
  <c r="T884" i="2"/>
  <c r="P883" i="2"/>
  <c r="M883" i="2"/>
  <c r="S883" i="2"/>
  <c r="L883" i="2"/>
  <c r="T883" i="2"/>
  <c r="P882" i="2"/>
  <c r="M882" i="2"/>
  <c r="S882" i="2"/>
  <c r="L882" i="2"/>
  <c r="T882" i="2"/>
  <c r="P881" i="2"/>
  <c r="M881" i="2"/>
  <c r="L881" i="2"/>
  <c r="T881" i="2"/>
  <c r="P880" i="2"/>
  <c r="M880" i="2"/>
  <c r="L880" i="2"/>
  <c r="T880" i="2"/>
  <c r="P879" i="2"/>
  <c r="M879" i="2"/>
  <c r="L879" i="2"/>
  <c r="T879" i="2"/>
  <c r="P878" i="2"/>
  <c r="M878" i="2"/>
  <c r="S878" i="2"/>
  <c r="L878" i="2"/>
  <c r="T878" i="2"/>
  <c r="P877" i="2"/>
  <c r="M877" i="2"/>
  <c r="L877" i="2"/>
  <c r="T877" i="2"/>
  <c r="P876" i="2"/>
  <c r="M876" i="2"/>
  <c r="S876" i="2"/>
  <c r="L876" i="2"/>
  <c r="T876" i="2"/>
  <c r="P875" i="2"/>
  <c r="M875" i="2"/>
  <c r="L875" i="2"/>
  <c r="T875" i="2"/>
  <c r="P874" i="2"/>
  <c r="M874" i="2"/>
  <c r="L874" i="2"/>
  <c r="T874" i="2"/>
  <c r="P873" i="2"/>
  <c r="M873" i="2"/>
  <c r="S873" i="2"/>
  <c r="L873" i="2"/>
  <c r="T873" i="2"/>
  <c r="P872" i="2"/>
  <c r="M872" i="2"/>
  <c r="S872" i="2"/>
  <c r="L872" i="2"/>
  <c r="T872" i="2"/>
  <c r="P871" i="2"/>
  <c r="M871" i="2"/>
  <c r="L871" i="2"/>
  <c r="T871" i="2"/>
  <c r="P870" i="2"/>
  <c r="M870" i="2"/>
  <c r="L870" i="2"/>
  <c r="T870" i="2"/>
  <c r="P869" i="2"/>
  <c r="M869" i="2"/>
  <c r="L869" i="2"/>
  <c r="T869" i="2"/>
  <c r="P868" i="2"/>
  <c r="M868" i="2"/>
  <c r="S868" i="2"/>
  <c r="L868" i="2"/>
  <c r="T868" i="2"/>
  <c r="P867" i="2"/>
  <c r="M867" i="2"/>
  <c r="L867" i="2"/>
  <c r="T867" i="2"/>
  <c r="P866" i="2"/>
  <c r="M866" i="2"/>
  <c r="L866" i="2"/>
  <c r="T866" i="2"/>
  <c r="P865" i="2"/>
  <c r="M865" i="2"/>
  <c r="S865" i="2"/>
  <c r="L865" i="2"/>
  <c r="T865" i="2"/>
  <c r="P864" i="2"/>
  <c r="M864" i="2"/>
  <c r="L864" i="2"/>
  <c r="T864" i="2"/>
  <c r="P863" i="2"/>
  <c r="M863" i="2"/>
  <c r="L863" i="2"/>
  <c r="T863" i="2"/>
  <c r="P862" i="2"/>
  <c r="M862" i="2"/>
  <c r="L862" i="2"/>
  <c r="T862" i="2"/>
  <c r="P861" i="2"/>
  <c r="M861" i="2"/>
  <c r="L861" i="2"/>
  <c r="T861" i="2"/>
  <c r="P860" i="2"/>
  <c r="M860" i="2"/>
  <c r="S860" i="2"/>
  <c r="L860" i="2"/>
  <c r="T860" i="2"/>
  <c r="P859" i="2"/>
  <c r="M859" i="2"/>
  <c r="S859" i="2"/>
  <c r="L859" i="2"/>
  <c r="T859" i="2"/>
  <c r="P858" i="2"/>
  <c r="M858" i="2"/>
  <c r="L858" i="2"/>
  <c r="T858" i="2"/>
  <c r="P857" i="2"/>
  <c r="M857" i="2"/>
  <c r="L857" i="2"/>
  <c r="T857" i="2"/>
  <c r="P856" i="2"/>
  <c r="M856" i="2"/>
  <c r="S856" i="2"/>
  <c r="L856" i="2"/>
  <c r="T856" i="2"/>
  <c r="P855" i="2"/>
  <c r="M855" i="2"/>
  <c r="L855" i="2"/>
  <c r="T855" i="2"/>
  <c r="P854" i="2"/>
  <c r="M854" i="2"/>
  <c r="L854" i="2"/>
  <c r="T854" i="2"/>
  <c r="P853" i="2"/>
  <c r="M853" i="2"/>
  <c r="L853" i="2"/>
  <c r="T853" i="2"/>
  <c r="P852" i="2"/>
  <c r="M852" i="2"/>
  <c r="L852" i="2"/>
  <c r="T852" i="2"/>
  <c r="P851" i="2"/>
  <c r="M851" i="2"/>
  <c r="L851" i="2"/>
  <c r="T851" i="2"/>
  <c r="P850" i="2"/>
  <c r="M850" i="2"/>
  <c r="S850" i="2"/>
  <c r="L850" i="2"/>
  <c r="T850" i="2"/>
  <c r="P849" i="2"/>
  <c r="M849" i="2"/>
  <c r="S849" i="2"/>
  <c r="L849" i="2"/>
  <c r="P848" i="2"/>
  <c r="M848" i="2"/>
  <c r="L848" i="2"/>
  <c r="T848" i="2"/>
  <c r="P847" i="2"/>
  <c r="M847" i="2"/>
  <c r="L847" i="2"/>
  <c r="T847" i="2"/>
  <c r="P846" i="2"/>
  <c r="M846" i="2"/>
  <c r="L846" i="2"/>
  <c r="T846" i="2"/>
  <c r="P845" i="2"/>
  <c r="M845" i="2"/>
  <c r="L845" i="2"/>
  <c r="T845" i="2"/>
  <c r="P844" i="2"/>
  <c r="M844" i="2"/>
  <c r="L844" i="2"/>
  <c r="T844" i="2"/>
  <c r="P843" i="2"/>
  <c r="M843" i="2"/>
  <c r="S843" i="2"/>
  <c r="L843" i="2"/>
  <c r="T843" i="2"/>
  <c r="P842" i="2"/>
  <c r="M842" i="2"/>
  <c r="L842" i="2"/>
  <c r="T842" i="2"/>
  <c r="P841" i="2"/>
  <c r="M841" i="2"/>
  <c r="L841" i="2"/>
  <c r="T841" i="2"/>
  <c r="P840" i="2"/>
  <c r="M840" i="2"/>
  <c r="L840" i="2"/>
  <c r="T840" i="2"/>
  <c r="P839" i="2"/>
  <c r="M839" i="2"/>
  <c r="S839" i="2"/>
  <c r="L839" i="2"/>
  <c r="T839" i="2"/>
  <c r="P838" i="2"/>
  <c r="M838" i="2"/>
  <c r="L838" i="2"/>
  <c r="T838" i="2"/>
  <c r="P837" i="2"/>
  <c r="M837" i="2"/>
  <c r="L837" i="2"/>
  <c r="T837" i="2"/>
  <c r="P836" i="2"/>
  <c r="M836" i="2"/>
  <c r="S836" i="2"/>
  <c r="L836" i="2"/>
  <c r="P835" i="2"/>
  <c r="M835" i="2"/>
  <c r="L835" i="2"/>
  <c r="T835" i="2"/>
  <c r="P834" i="2"/>
  <c r="M834" i="2"/>
  <c r="S834" i="2"/>
  <c r="L834" i="2"/>
  <c r="T834" i="2"/>
  <c r="P833" i="2"/>
  <c r="M833" i="2"/>
  <c r="L833" i="2"/>
  <c r="T833" i="2"/>
  <c r="P832" i="2"/>
  <c r="M832" i="2"/>
  <c r="S832" i="2"/>
  <c r="L832" i="2"/>
  <c r="P831" i="2"/>
  <c r="M831" i="2"/>
  <c r="L831" i="2"/>
  <c r="T831" i="2"/>
  <c r="P830" i="2"/>
  <c r="M830" i="2"/>
  <c r="L830" i="2"/>
  <c r="T830" i="2"/>
  <c r="P829" i="2"/>
  <c r="M829" i="2"/>
  <c r="L829" i="2"/>
  <c r="T829" i="2"/>
  <c r="P828" i="2"/>
  <c r="M828" i="2"/>
  <c r="L828" i="2"/>
  <c r="T828" i="2"/>
  <c r="P827" i="2"/>
  <c r="M827" i="2"/>
  <c r="S827" i="2"/>
  <c r="L827" i="2"/>
  <c r="P826" i="2"/>
  <c r="M826" i="2"/>
  <c r="L826" i="2"/>
  <c r="T826" i="2"/>
  <c r="P825" i="2"/>
  <c r="M825" i="2"/>
  <c r="L825" i="2"/>
  <c r="T825" i="2"/>
  <c r="P824" i="2"/>
  <c r="M824" i="2"/>
  <c r="L824" i="2"/>
  <c r="T824" i="2"/>
  <c r="P823" i="2"/>
  <c r="M823" i="2"/>
  <c r="S823" i="2"/>
  <c r="L823" i="2"/>
  <c r="T823" i="2"/>
  <c r="P822" i="2"/>
  <c r="M822" i="2"/>
  <c r="S822" i="2"/>
  <c r="L822" i="2"/>
  <c r="T822" i="2"/>
  <c r="P821" i="2"/>
  <c r="M821" i="2"/>
  <c r="L821" i="2"/>
  <c r="T821" i="2"/>
  <c r="P820" i="2"/>
  <c r="M820" i="2"/>
  <c r="S820" i="2"/>
  <c r="L820" i="2"/>
  <c r="T820" i="2"/>
  <c r="P819" i="2"/>
  <c r="M819" i="2"/>
  <c r="L819" i="2"/>
  <c r="T819" i="2"/>
  <c r="P818" i="2"/>
  <c r="M818" i="2"/>
  <c r="L818" i="2"/>
  <c r="T818" i="2"/>
  <c r="P817" i="2"/>
  <c r="M817" i="2"/>
  <c r="L817" i="2"/>
  <c r="T817" i="2"/>
  <c r="P816" i="2"/>
  <c r="M816" i="2"/>
  <c r="S816" i="2"/>
  <c r="L816" i="2"/>
  <c r="P815" i="2"/>
  <c r="M815" i="2"/>
  <c r="S815" i="2"/>
  <c r="L815" i="2"/>
  <c r="T815" i="2"/>
  <c r="P814" i="2"/>
  <c r="M814" i="2"/>
  <c r="L814" i="2"/>
  <c r="T814" i="2"/>
  <c r="P813" i="2"/>
  <c r="M813" i="2"/>
  <c r="L813" i="2"/>
  <c r="T813" i="2"/>
  <c r="P812" i="2"/>
  <c r="M812" i="2"/>
  <c r="L812" i="2"/>
  <c r="T812" i="2"/>
  <c r="P811" i="2"/>
  <c r="M811" i="2"/>
  <c r="L811" i="2"/>
  <c r="T811" i="2"/>
  <c r="P810" i="2"/>
  <c r="M810" i="2"/>
  <c r="S810" i="2"/>
  <c r="L810" i="2"/>
  <c r="T810" i="2"/>
  <c r="P809" i="2"/>
  <c r="M809" i="2"/>
  <c r="L809" i="2"/>
  <c r="T809" i="2"/>
  <c r="P808" i="2"/>
  <c r="M808" i="2"/>
  <c r="S808" i="2"/>
  <c r="L808" i="2"/>
  <c r="P807" i="2"/>
  <c r="M807" i="2"/>
  <c r="L807" i="2"/>
  <c r="T807" i="2"/>
  <c r="P806" i="2"/>
  <c r="M806" i="2"/>
  <c r="S806" i="2"/>
  <c r="L806" i="2"/>
  <c r="T806" i="2"/>
  <c r="P805" i="2"/>
  <c r="M805" i="2"/>
  <c r="S805" i="2"/>
  <c r="L805" i="2"/>
  <c r="P804" i="2"/>
  <c r="M804" i="2"/>
  <c r="L804" i="2"/>
  <c r="T804" i="2"/>
  <c r="P803" i="2"/>
  <c r="M803" i="2"/>
  <c r="L803" i="2"/>
  <c r="T803" i="2"/>
  <c r="P802" i="2"/>
  <c r="M802" i="2"/>
  <c r="S802" i="2"/>
  <c r="L802" i="2"/>
  <c r="T802" i="2"/>
  <c r="P801" i="2"/>
  <c r="M801" i="2"/>
  <c r="L801" i="2"/>
  <c r="T801" i="2"/>
  <c r="P800" i="2"/>
  <c r="M800" i="2"/>
  <c r="L800" i="2"/>
  <c r="T800" i="2"/>
  <c r="P799" i="2"/>
  <c r="M799" i="2"/>
  <c r="S799" i="2"/>
  <c r="L799" i="2"/>
  <c r="T799" i="2"/>
  <c r="P798" i="2"/>
  <c r="M798" i="2"/>
  <c r="L798" i="2"/>
  <c r="T798" i="2"/>
  <c r="P797" i="2"/>
  <c r="M797" i="2"/>
  <c r="L797" i="2"/>
  <c r="T797" i="2"/>
  <c r="P796" i="2"/>
  <c r="M796" i="2"/>
  <c r="L796" i="2"/>
  <c r="T796" i="2"/>
  <c r="P795" i="2"/>
  <c r="M795" i="2"/>
  <c r="S795" i="2"/>
  <c r="L795" i="2"/>
  <c r="T795" i="2"/>
  <c r="P794" i="2"/>
  <c r="M794" i="2"/>
  <c r="S794" i="2"/>
  <c r="L794" i="2"/>
  <c r="T794" i="2"/>
  <c r="P793" i="2"/>
  <c r="M793" i="2"/>
  <c r="S793" i="2"/>
  <c r="L793" i="2"/>
  <c r="P792" i="2"/>
  <c r="M792" i="2"/>
  <c r="L792" i="2"/>
  <c r="T792" i="2"/>
  <c r="P791" i="2"/>
  <c r="M791" i="2"/>
  <c r="L791" i="2"/>
  <c r="T791" i="2"/>
  <c r="P790" i="2"/>
  <c r="M790" i="2"/>
  <c r="L790" i="2"/>
  <c r="T790" i="2"/>
  <c r="P789" i="2"/>
  <c r="M789" i="2"/>
  <c r="S789" i="2"/>
  <c r="L789" i="2"/>
  <c r="P788" i="2"/>
  <c r="M788" i="2"/>
  <c r="L788" i="2"/>
  <c r="T788" i="2"/>
  <c r="P787" i="2"/>
  <c r="M787" i="2"/>
  <c r="L787" i="2"/>
  <c r="T787" i="2"/>
  <c r="P786" i="2"/>
  <c r="M786" i="2"/>
  <c r="L786" i="2"/>
  <c r="T786" i="2"/>
  <c r="P785" i="2"/>
  <c r="M785" i="2"/>
  <c r="S785" i="2"/>
  <c r="L785" i="2"/>
  <c r="P784" i="2"/>
  <c r="M784" i="2"/>
  <c r="L784" i="2"/>
  <c r="P783" i="2"/>
  <c r="M783" i="2"/>
  <c r="L783" i="2"/>
  <c r="T783" i="2"/>
  <c r="P782" i="2"/>
  <c r="M782" i="2"/>
  <c r="S782" i="2"/>
  <c r="L782" i="2"/>
  <c r="T782" i="2"/>
  <c r="P781" i="2"/>
  <c r="M781" i="2"/>
  <c r="L781" i="2"/>
  <c r="T781" i="2"/>
  <c r="P780" i="2"/>
  <c r="M780" i="2"/>
  <c r="L780" i="2"/>
  <c r="T780" i="2"/>
  <c r="P779" i="2"/>
  <c r="M779" i="2"/>
  <c r="S779" i="2"/>
  <c r="L779" i="2"/>
  <c r="P778" i="2"/>
  <c r="M778" i="2"/>
  <c r="S778" i="2"/>
  <c r="L778" i="2"/>
  <c r="T778" i="2"/>
  <c r="P777" i="2"/>
  <c r="M777" i="2"/>
  <c r="L777" i="2"/>
  <c r="T777" i="2"/>
  <c r="P776" i="2"/>
  <c r="M776" i="2"/>
  <c r="S776" i="2"/>
  <c r="L776" i="2"/>
  <c r="P775" i="2"/>
  <c r="M775" i="2"/>
  <c r="L775" i="2"/>
  <c r="T775" i="2"/>
  <c r="P774" i="2"/>
  <c r="M774" i="2"/>
  <c r="S774" i="2"/>
  <c r="L774" i="2"/>
  <c r="T774" i="2"/>
  <c r="P773" i="2"/>
  <c r="M773" i="2"/>
  <c r="L773" i="2"/>
  <c r="T773" i="2"/>
  <c r="P772" i="2"/>
  <c r="M772" i="2"/>
  <c r="S772" i="2"/>
  <c r="L772" i="2"/>
  <c r="P771" i="2"/>
  <c r="M771" i="2"/>
  <c r="L771" i="2"/>
  <c r="T771" i="2"/>
  <c r="P770" i="2"/>
  <c r="M770" i="2"/>
  <c r="L770" i="2"/>
  <c r="T770" i="2"/>
  <c r="P769" i="2"/>
  <c r="M769" i="2"/>
  <c r="L769" i="2"/>
  <c r="T769" i="2"/>
  <c r="P768" i="2"/>
  <c r="M768" i="2"/>
  <c r="S768" i="2"/>
  <c r="L768" i="2"/>
  <c r="T768" i="2"/>
  <c r="P767" i="2"/>
  <c r="M767" i="2"/>
  <c r="L767" i="2"/>
  <c r="T767" i="2"/>
  <c r="P766" i="2"/>
  <c r="M766" i="2"/>
  <c r="S766" i="2"/>
  <c r="L766" i="2"/>
  <c r="T766" i="2"/>
  <c r="P765" i="2"/>
  <c r="M765" i="2"/>
  <c r="S765" i="2"/>
  <c r="L765" i="2"/>
  <c r="T765" i="2"/>
  <c r="P764" i="2"/>
  <c r="M764" i="2"/>
  <c r="L764" i="2"/>
  <c r="T764" i="2"/>
  <c r="P763" i="2"/>
  <c r="M763" i="2"/>
  <c r="S763" i="2"/>
  <c r="L763" i="2"/>
  <c r="T763" i="2"/>
  <c r="P762" i="2"/>
  <c r="M762" i="2"/>
  <c r="S762" i="2"/>
  <c r="L762" i="2"/>
  <c r="T762" i="2"/>
  <c r="P761" i="2"/>
  <c r="M761" i="2"/>
  <c r="L761" i="2"/>
  <c r="T761" i="2"/>
  <c r="P760" i="2"/>
  <c r="M760" i="2"/>
  <c r="L760" i="2"/>
  <c r="T760" i="2"/>
  <c r="P759" i="2"/>
  <c r="M759" i="2"/>
  <c r="S759" i="2"/>
  <c r="L759" i="2"/>
  <c r="T759" i="2"/>
  <c r="P758" i="2"/>
  <c r="M758" i="2"/>
  <c r="S758" i="2"/>
  <c r="L758" i="2"/>
  <c r="T758" i="2"/>
  <c r="P757" i="2"/>
  <c r="M757" i="2"/>
  <c r="L757" i="2"/>
  <c r="T757" i="2"/>
  <c r="P756" i="2"/>
  <c r="M756" i="2"/>
  <c r="S756" i="2"/>
  <c r="L756" i="2"/>
  <c r="T756" i="2"/>
  <c r="P755" i="2"/>
  <c r="M755" i="2"/>
  <c r="L755" i="2"/>
  <c r="T755" i="2"/>
  <c r="P754" i="2"/>
  <c r="M754" i="2"/>
  <c r="S754" i="2"/>
  <c r="L754" i="2"/>
  <c r="T754" i="2"/>
  <c r="P753" i="2"/>
  <c r="M753" i="2"/>
  <c r="S753" i="2"/>
  <c r="L753" i="2"/>
  <c r="T753" i="2"/>
  <c r="P752" i="2"/>
  <c r="M752" i="2"/>
  <c r="L752" i="2"/>
  <c r="T752" i="2"/>
  <c r="P751" i="2"/>
  <c r="M751" i="2"/>
  <c r="L751" i="2"/>
  <c r="T751" i="2"/>
  <c r="P750" i="2"/>
  <c r="M750" i="2"/>
  <c r="L750" i="2"/>
  <c r="T750" i="2"/>
  <c r="P749" i="2"/>
  <c r="M749" i="2"/>
  <c r="L749" i="2"/>
  <c r="T749" i="2"/>
  <c r="P748" i="2"/>
  <c r="M748" i="2"/>
  <c r="S748" i="2"/>
  <c r="L748" i="2"/>
  <c r="T748" i="2"/>
  <c r="P747" i="2"/>
  <c r="M747" i="2"/>
  <c r="L747" i="2"/>
  <c r="T747" i="2"/>
  <c r="P746" i="2"/>
  <c r="M746" i="2"/>
  <c r="S746" i="2"/>
  <c r="L746" i="2"/>
  <c r="T746" i="2"/>
  <c r="P745" i="2"/>
  <c r="M745" i="2"/>
  <c r="L745" i="2"/>
  <c r="T745" i="2"/>
  <c r="P744" i="2"/>
  <c r="M744" i="2"/>
  <c r="S744" i="2"/>
  <c r="L744" i="2"/>
  <c r="T744" i="2"/>
  <c r="P743" i="2"/>
  <c r="M743" i="2"/>
  <c r="L743" i="2"/>
  <c r="T743" i="2"/>
  <c r="P742" i="2"/>
  <c r="M742" i="2"/>
  <c r="L742" i="2"/>
  <c r="T742" i="2"/>
  <c r="P741" i="2"/>
  <c r="M741" i="2"/>
  <c r="S741" i="2"/>
  <c r="L741" i="2"/>
  <c r="T741" i="2"/>
  <c r="P740" i="2"/>
  <c r="M740" i="2"/>
  <c r="L740" i="2"/>
  <c r="T740" i="2"/>
  <c r="P739" i="2"/>
  <c r="M739" i="2"/>
  <c r="L739" i="2"/>
  <c r="T739" i="2"/>
  <c r="P738" i="2"/>
  <c r="M738" i="2"/>
  <c r="L738" i="2"/>
  <c r="T738" i="2"/>
  <c r="P737" i="2"/>
  <c r="M737" i="2"/>
  <c r="S737" i="2"/>
  <c r="L737" i="2"/>
  <c r="T737" i="2"/>
  <c r="P736" i="2"/>
  <c r="M736" i="2"/>
  <c r="L736" i="2"/>
  <c r="T736" i="2"/>
  <c r="P735" i="2"/>
  <c r="M735" i="2"/>
  <c r="L735" i="2"/>
  <c r="T735" i="2"/>
  <c r="P734" i="2"/>
  <c r="M734" i="2"/>
  <c r="L734" i="2"/>
  <c r="T734" i="2"/>
  <c r="P733" i="2"/>
  <c r="M733" i="2"/>
  <c r="S733" i="2"/>
  <c r="L733" i="2"/>
  <c r="T733" i="2"/>
  <c r="P732" i="2"/>
  <c r="M732" i="2"/>
  <c r="L732" i="2"/>
  <c r="P731" i="2"/>
  <c r="M731" i="2"/>
  <c r="L731" i="2"/>
  <c r="P730" i="2"/>
  <c r="M730" i="2"/>
  <c r="S730" i="2"/>
  <c r="L730" i="2"/>
  <c r="T730" i="2"/>
  <c r="P729" i="2"/>
  <c r="M729" i="2"/>
  <c r="L729" i="2"/>
  <c r="T729" i="2"/>
  <c r="P728" i="2"/>
  <c r="M728" i="2"/>
  <c r="S728" i="2"/>
  <c r="L728" i="2"/>
  <c r="T728" i="2"/>
  <c r="P727" i="2"/>
  <c r="M727" i="2"/>
  <c r="S727" i="2"/>
  <c r="L727" i="2"/>
  <c r="T727" i="2"/>
  <c r="P726" i="2"/>
  <c r="M726" i="2"/>
  <c r="S726" i="2"/>
  <c r="L726" i="2"/>
  <c r="T726" i="2"/>
  <c r="P725" i="2"/>
  <c r="M725" i="2"/>
  <c r="L725" i="2"/>
  <c r="T725" i="2"/>
  <c r="P724" i="2"/>
  <c r="M724" i="2"/>
  <c r="L724" i="2"/>
  <c r="T724" i="2"/>
  <c r="P723" i="2"/>
  <c r="M723" i="2"/>
  <c r="L723" i="2"/>
  <c r="T723" i="2"/>
  <c r="P722" i="2"/>
  <c r="M722" i="2"/>
  <c r="L722" i="2"/>
  <c r="T722" i="2"/>
  <c r="P721" i="2"/>
  <c r="M721" i="2"/>
  <c r="S721" i="2"/>
  <c r="L721" i="2"/>
  <c r="T721" i="2"/>
  <c r="P720" i="2"/>
  <c r="M720" i="2"/>
  <c r="L720" i="2"/>
  <c r="T720" i="2"/>
  <c r="P719" i="2"/>
  <c r="M719" i="2"/>
  <c r="L719" i="2"/>
  <c r="T719" i="2"/>
  <c r="P718" i="2"/>
  <c r="M718" i="2"/>
  <c r="L718" i="2"/>
  <c r="T718" i="2"/>
  <c r="P717" i="2"/>
  <c r="M717" i="2"/>
  <c r="S717" i="2"/>
  <c r="L717" i="2"/>
  <c r="T717" i="2"/>
  <c r="P716" i="2"/>
  <c r="M716" i="2"/>
  <c r="L716" i="2"/>
  <c r="T716" i="2"/>
  <c r="P715" i="2"/>
  <c r="M715" i="2"/>
  <c r="S715" i="2"/>
  <c r="L715" i="2"/>
  <c r="T715" i="2"/>
  <c r="P714" i="2"/>
  <c r="M714" i="2"/>
  <c r="L714" i="2"/>
  <c r="P713" i="2"/>
  <c r="M713" i="2"/>
  <c r="S713" i="2"/>
  <c r="L713" i="2"/>
  <c r="T713" i="2"/>
  <c r="P712" i="2"/>
  <c r="M712" i="2"/>
  <c r="L712" i="2"/>
  <c r="T712" i="2"/>
  <c r="P711" i="2"/>
  <c r="M711" i="2"/>
  <c r="S711" i="2"/>
  <c r="L711" i="2"/>
  <c r="T711" i="2"/>
  <c r="P710" i="2"/>
  <c r="M710" i="2"/>
  <c r="L710" i="2"/>
  <c r="T710" i="2"/>
  <c r="P709" i="2"/>
  <c r="M709" i="2"/>
  <c r="S709" i="2"/>
  <c r="L709" i="2"/>
  <c r="T709" i="2"/>
  <c r="P708" i="2"/>
  <c r="M708" i="2"/>
  <c r="S708" i="2"/>
  <c r="L708" i="2"/>
  <c r="T708" i="2"/>
  <c r="P707" i="2"/>
  <c r="M707" i="2"/>
  <c r="L707" i="2"/>
  <c r="T707" i="2"/>
  <c r="P706" i="2"/>
  <c r="M706" i="2"/>
  <c r="S706" i="2"/>
  <c r="L706" i="2"/>
  <c r="T706" i="2"/>
  <c r="P705" i="2"/>
  <c r="M705" i="2"/>
  <c r="L705" i="2"/>
  <c r="T705" i="2"/>
  <c r="P704" i="2"/>
  <c r="M704" i="2"/>
  <c r="S704" i="2"/>
  <c r="L704" i="2"/>
  <c r="T704" i="2"/>
  <c r="P703" i="2"/>
  <c r="M703" i="2"/>
  <c r="S703" i="2"/>
  <c r="L703" i="2"/>
  <c r="T703" i="2"/>
  <c r="P702" i="2"/>
  <c r="M702" i="2"/>
  <c r="L702" i="2"/>
  <c r="T702" i="2"/>
  <c r="P701" i="2"/>
  <c r="M701" i="2"/>
  <c r="S701" i="2"/>
  <c r="L701" i="2"/>
  <c r="T701" i="2"/>
  <c r="P700" i="2"/>
  <c r="M700" i="2"/>
  <c r="S700" i="2"/>
  <c r="L700" i="2"/>
  <c r="T700" i="2"/>
  <c r="P699" i="2"/>
  <c r="M699" i="2"/>
  <c r="L699" i="2"/>
  <c r="T699" i="2"/>
  <c r="P698" i="2"/>
  <c r="M698" i="2"/>
  <c r="L698" i="2"/>
  <c r="T698" i="2"/>
  <c r="P697" i="2"/>
  <c r="M697" i="2"/>
  <c r="S697" i="2"/>
  <c r="L697" i="2"/>
  <c r="T697" i="2"/>
  <c r="P696" i="2"/>
  <c r="M696" i="2"/>
  <c r="L696" i="2"/>
  <c r="T696" i="2"/>
  <c r="P695" i="2"/>
  <c r="M695" i="2"/>
  <c r="S695" i="2"/>
  <c r="L695" i="2"/>
  <c r="T695" i="2"/>
  <c r="P694" i="2"/>
  <c r="M694" i="2"/>
  <c r="L694" i="2"/>
  <c r="T694" i="2"/>
  <c r="P693" i="2"/>
  <c r="M693" i="2"/>
  <c r="L693" i="2"/>
  <c r="T693" i="2"/>
  <c r="P692" i="2"/>
  <c r="M692" i="2"/>
  <c r="L692" i="2"/>
  <c r="T692" i="2"/>
  <c r="P691" i="2"/>
  <c r="M691" i="2"/>
  <c r="S691" i="2"/>
  <c r="L691" i="2"/>
  <c r="T691" i="2"/>
  <c r="P690" i="2"/>
  <c r="M690" i="2"/>
  <c r="L690" i="2"/>
  <c r="T690" i="2"/>
  <c r="P689" i="2"/>
  <c r="M689" i="2"/>
  <c r="L689" i="2"/>
  <c r="T689" i="2"/>
  <c r="P688" i="2"/>
  <c r="M688" i="2"/>
  <c r="L688" i="2"/>
  <c r="T688" i="2"/>
  <c r="P687" i="2"/>
  <c r="M687" i="2"/>
  <c r="L687" i="2"/>
  <c r="T687" i="2"/>
  <c r="P686" i="2"/>
  <c r="M686" i="2"/>
  <c r="S686" i="2"/>
  <c r="L686" i="2"/>
  <c r="P685" i="2"/>
  <c r="M685" i="2"/>
  <c r="L685" i="2"/>
  <c r="T685" i="2"/>
  <c r="P684" i="2"/>
  <c r="M684" i="2"/>
  <c r="L684" i="2"/>
  <c r="T684" i="2"/>
  <c r="P683" i="2"/>
  <c r="M683" i="2"/>
  <c r="L683" i="2"/>
  <c r="T683" i="2"/>
  <c r="P682" i="2"/>
  <c r="M682" i="2"/>
  <c r="S682" i="2"/>
  <c r="L682" i="2"/>
  <c r="P681" i="2"/>
  <c r="M681" i="2"/>
  <c r="L681" i="2"/>
  <c r="T681" i="2"/>
  <c r="P680" i="2"/>
  <c r="M680" i="2"/>
  <c r="S680" i="2"/>
  <c r="L680" i="2"/>
  <c r="T680" i="2"/>
  <c r="P679" i="2"/>
  <c r="M679" i="2"/>
  <c r="S679" i="2"/>
  <c r="L679" i="2"/>
  <c r="P678" i="2"/>
  <c r="M678" i="2"/>
  <c r="L678" i="2"/>
  <c r="T678" i="2"/>
  <c r="P677" i="2"/>
  <c r="M677" i="2"/>
  <c r="L677" i="2"/>
  <c r="T677" i="2"/>
  <c r="P676" i="2"/>
  <c r="M676" i="2"/>
  <c r="S676" i="2"/>
  <c r="L676" i="2"/>
  <c r="T676" i="2"/>
  <c r="P675" i="2"/>
  <c r="M675" i="2"/>
  <c r="L675" i="2"/>
  <c r="T675" i="2"/>
  <c r="P674" i="2"/>
  <c r="M674" i="2"/>
  <c r="L674" i="2"/>
  <c r="P673" i="2"/>
  <c r="M673" i="2"/>
  <c r="L673" i="2"/>
  <c r="T673" i="2"/>
  <c r="P672" i="2"/>
  <c r="M672" i="2"/>
  <c r="L672" i="2"/>
  <c r="T672" i="2"/>
  <c r="P671" i="2"/>
  <c r="M671" i="2"/>
  <c r="S671" i="2"/>
  <c r="L671" i="2"/>
  <c r="T671" i="2"/>
  <c r="P670" i="2"/>
  <c r="M670" i="2"/>
  <c r="L670" i="2"/>
  <c r="P669" i="2"/>
  <c r="M669" i="2"/>
  <c r="L669" i="2"/>
  <c r="T669" i="2"/>
  <c r="P668" i="2"/>
  <c r="M668" i="2"/>
  <c r="S668" i="2"/>
  <c r="L668" i="2"/>
  <c r="T668" i="2"/>
  <c r="P667" i="2"/>
  <c r="M667" i="2"/>
  <c r="L667" i="2"/>
  <c r="T667" i="2"/>
  <c r="P666" i="2"/>
  <c r="M666" i="2"/>
  <c r="S666" i="2"/>
  <c r="L666" i="2"/>
  <c r="P665" i="2"/>
  <c r="M665" i="2"/>
  <c r="L665" i="2"/>
  <c r="T665" i="2"/>
  <c r="P664" i="2"/>
  <c r="M664" i="2"/>
  <c r="L664" i="2"/>
  <c r="T664" i="2"/>
  <c r="P663" i="2"/>
  <c r="M663" i="2"/>
  <c r="L663" i="2"/>
  <c r="T663" i="2"/>
  <c r="P662" i="2"/>
  <c r="M662" i="2"/>
  <c r="S662" i="2"/>
  <c r="L662" i="2"/>
  <c r="P661" i="2"/>
  <c r="M661" i="2"/>
  <c r="L661" i="2"/>
  <c r="T661" i="2"/>
  <c r="P660" i="2"/>
  <c r="M660" i="2"/>
  <c r="L660" i="2"/>
  <c r="P659" i="2"/>
  <c r="M659" i="2"/>
  <c r="L659" i="2"/>
  <c r="T659" i="2"/>
  <c r="P658" i="2"/>
  <c r="M658" i="2"/>
  <c r="L658" i="2"/>
  <c r="T658" i="2"/>
  <c r="P657" i="2"/>
  <c r="M657" i="2"/>
  <c r="S657" i="2"/>
  <c r="L657" i="2"/>
  <c r="T657" i="2"/>
  <c r="P656" i="2"/>
  <c r="M656" i="2"/>
  <c r="S656" i="2"/>
  <c r="L656" i="2"/>
  <c r="T656" i="2"/>
  <c r="P655" i="2"/>
  <c r="M655" i="2"/>
  <c r="S655" i="2"/>
  <c r="L655" i="2"/>
  <c r="T655" i="2"/>
  <c r="P654" i="2"/>
  <c r="M654" i="2"/>
  <c r="L654" i="2"/>
  <c r="T654" i="2"/>
  <c r="P653" i="2"/>
  <c r="M653" i="2"/>
  <c r="L653" i="2"/>
  <c r="T653" i="2"/>
  <c r="P652" i="2"/>
  <c r="M652" i="2"/>
  <c r="S652" i="2"/>
  <c r="L652" i="2"/>
  <c r="T652" i="2"/>
  <c r="P651" i="2"/>
  <c r="M651" i="2"/>
  <c r="L651" i="2"/>
  <c r="T651" i="2"/>
  <c r="P650" i="2"/>
  <c r="M650" i="2"/>
  <c r="L650" i="2"/>
  <c r="T650" i="2"/>
  <c r="P649" i="2"/>
  <c r="M649" i="2"/>
  <c r="L649" i="2"/>
  <c r="T649" i="2"/>
  <c r="P648" i="2"/>
  <c r="M648" i="2"/>
  <c r="L648" i="2"/>
  <c r="T648" i="2"/>
  <c r="P647" i="2"/>
  <c r="M647" i="2"/>
  <c r="L647" i="2"/>
  <c r="T647" i="2"/>
  <c r="P646" i="2"/>
  <c r="M646" i="2"/>
  <c r="S646" i="2"/>
  <c r="L646" i="2"/>
  <c r="T646" i="2"/>
  <c r="P645" i="2"/>
  <c r="M645" i="2"/>
  <c r="L645" i="2"/>
  <c r="T645" i="2"/>
  <c r="P644" i="2"/>
  <c r="M644" i="2"/>
  <c r="S644" i="2"/>
  <c r="L644" i="2"/>
  <c r="T644" i="2"/>
  <c r="P643" i="2"/>
  <c r="M643" i="2"/>
  <c r="L643" i="2"/>
  <c r="P642" i="2"/>
  <c r="M642" i="2"/>
  <c r="S642" i="2"/>
  <c r="L642" i="2"/>
  <c r="T642" i="2"/>
  <c r="P641" i="2"/>
  <c r="M641" i="2"/>
  <c r="L641" i="2"/>
  <c r="T641" i="2"/>
  <c r="P640" i="2"/>
  <c r="M640" i="2"/>
  <c r="S640" i="2"/>
  <c r="L640" i="2"/>
  <c r="T640" i="2"/>
  <c r="P639" i="2"/>
  <c r="M639" i="2"/>
  <c r="L639" i="2"/>
  <c r="T639" i="2"/>
  <c r="P638" i="2"/>
  <c r="M638" i="2"/>
  <c r="S638" i="2"/>
  <c r="L638" i="2"/>
  <c r="T638" i="2"/>
  <c r="P637" i="2"/>
  <c r="M637" i="2"/>
  <c r="L637" i="2"/>
  <c r="T637" i="2"/>
  <c r="P636" i="2"/>
  <c r="M636" i="2"/>
  <c r="S636" i="2"/>
  <c r="L636" i="2"/>
  <c r="T636" i="2"/>
  <c r="P635" i="2"/>
  <c r="M635" i="2"/>
  <c r="S635" i="2"/>
  <c r="L635" i="2"/>
  <c r="T635" i="2"/>
  <c r="P634" i="2"/>
  <c r="M634" i="2"/>
  <c r="S634" i="2"/>
  <c r="L634" i="2"/>
  <c r="T634" i="2"/>
  <c r="P633" i="2"/>
  <c r="M633" i="2"/>
  <c r="L633" i="2"/>
  <c r="T633" i="2"/>
  <c r="P632" i="2"/>
  <c r="M632" i="2"/>
  <c r="S632" i="2"/>
  <c r="L632" i="2"/>
  <c r="T632" i="2"/>
  <c r="P631" i="2"/>
  <c r="M631" i="2"/>
  <c r="L631" i="2"/>
  <c r="T631" i="2"/>
  <c r="P630" i="2"/>
  <c r="M630" i="2"/>
  <c r="S630" i="2"/>
  <c r="L630" i="2"/>
  <c r="T630" i="2"/>
  <c r="P629" i="2"/>
  <c r="M629" i="2"/>
  <c r="S629" i="2"/>
  <c r="L629" i="2"/>
  <c r="T629" i="2"/>
  <c r="P628" i="2"/>
  <c r="M628" i="2"/>
  <c r="L628" i="2"/>
  <c r="T628" i="2"/>
  <c r="P627" i="2"/>
  <c r="M627" i="2"/>
  <c r="L627" i="2"/>
  <c r="T627" i="2"/>
  <c r="P626" i="2"/>
  <c r="M626" i="2"/>
  <c r="L626" i="2"/>
  <c r="T626" i="2"/>
  <c r="P625" i="2"/>
  <c r="M625" i="2"/>
  <c r="S625" i="2"/>
  <c r="L625" i="2"/>
  <c r="T625" i="2"/>
  <c r="P624" i="2"/>
  <c r="M624" i="2"/>
  <c r="L624" i="2"/>
  <c r="T624" i="2"/>
  <c r="P623" i="2"/>
  <c r="M623" i="2"/>
  <c r="L623" i="2"/>
  <c r="T623" i="2"/>
  <c r="P622" i="2"/>
  <c r="M622" i="2"/>
  <c r="S622" i="2"/>
  <c r="L622" i="2"/>
  <c r="T622" i="2"/>
  <c r="P621" i="2"/>
  <c r="M621" i="2"/>
  <c r="L621" i="2"/>
  <c r="T621" i="2"/>
  <c r="P620" i="2"/>
  <c r="M620" i="2"/>
  <c r="S620" i="2"/>
  <c r="L620" i="2"/>
  <c r="T620" i="2"/>
  <c r="P619" i="2"/>
  <c r="M619" i="2"/>
  <c r="L619" i="2"/>
  <c r="P618" i="2"/>
  <c r="M618" i="2"/>
  <c r="S618" i="2"/>
  <c r="L618" i="2"/>
  <c r="T618" i="2"/>
  <c r="P617" i="2"/>
  <c r="M617" i="2"/>
  <c r="L617" i="2"/>
  <c r="T617" i="2"/>
  <c r="P616" i="2"/>
  <c r="M616" i="2"/>
  <c r="L616" i="2"/>
  <c r="T616" i="2"/>
  <c r="P615" i="2"/>
  <c r="M615" i="2"/>
  <c r="S615" i="2"/>
  <c r="L615" i="2"/>
  <c r="T615" i="2"/>
  <c r="P614" i="2"/>
  <c r="M614" i="2"/>
  <c r="L614" i="2"/>
  <c r="T614" i="2"/>
  <c r="P613" i="2"/>
  <c r="M613" i="2"/>
  <c r="L613" i="2"/>
  <c r="T613" i="2"/>
  <c r="P612" i="2"/>
  <c r="M612" i="2"/>
  <c r="L612" i="2"/>
  <c r="T612" i="2"/>
  <c r="P611" i="2"/>
  <c r="M611" i="2"/>
  <c r="S611" i="2"/>
  <c r="L611" i="2"/>
  <c r="T611" i="2"/>
  <c r="P610" i="2"/>
  <c r="M610" i="2"/>
  <c r="L610" i="2"/>
  <c r="T610" i="2"/>
  <c r="P609" i="2"/>
  <c r="M609" i="2"/>
  <c r="L609" i="2"/>
  <c r="T609" i="2"/>
  <c r="P608" i="2"/>
  <c r="M608" i="2"/>
  <c r="L608" i="2"/>
  <c r="T608" i="2"/>
  <c r="P607" i="2"/>
  <c r="M607" i="2"/>
  <c r="L607" i="2"/>
  <c r="T607" i="2"/>
  <c r="P606" i="2"/>
  <c r="M606" i="2"/>
  <c r="S606" i="2"/>
  <c r="L606" i="2"/>
  <c r="T606" i="2"/>
  <c r="P605" i="2"/>
  <c r="M605" i="2"/>
  <c r="S605" i="2"/>
  <c r="L605" i="2"/>
  <c r="T605" i="2"/>
  <c r="P604" i="2"/>
  <c r="M604" i="2"/>
  <c r="L604" i="2"/>
  <c r="T604" i="2"/>
  <c r="P603" i="2"/>
  <c r="M603" i="2"/>
  <c r="L603" i="2"/>
  <c r="P602" i="2"/>
  <c r="M602" i="2"/>
  <c r="S602" i="2"/>
  <c r="L602" i="2"/>
  <c r="T602" i="2"/>
  <c r="P601" i="2"/>
  <c r="M601" i="2"/>
  <c r="L601" i="2"/>
  <c r="T601" i="2"/>
  <c r="P600" i="2"/>
  <c r="M600" i="2"/>
  <c r="S600" i="2"/>
  <c r="L600" i="2"/>
  <c r="T600" i="2"/>
  <c r="P599" i="2"/>
  <c r="M599" i="2"/>
  <c r="L599" i="2"/>
  <c r="T599" i="2"/>
  <c r="P598" i="2"/>
  <c r="M598" i="2"/>
  <c r="L598" i="2"/>
  <c r="T598" i="2"/>
  <c r="P597" i="2"/>
  <c r="M597" i="2"/>
  <c r="L597" i="2"/>
  <c r="T597" i="2"/>
  <c r="P596" i="2"/>
  <c r="M596" i="2"/>
  <c r="L596" i="2"/>
  <c r="T596" i="2"/>
  <c r="P595" i="2"/>
  <c r="M595" i="2"/>
  <c r="L595" i="2"/>
  <c r="T595" i="2"/>
  <c r="P594" i="2"/>
  <c r="M594" i="2"/>
  <c r="L594" i="2"/>
  <c r="T594" i="2"/>
  <c r="P593" i="2"/>
  <c r="M593" i="2"/>
  <c r="S593" i="2"/>
  <c r="L593" i="2"/>
  <c r="T593" i="2"/>
  <c r="P592" i="2"/>
  <c r="M592" i="2"/>
  <c r="L592" i="2"/>
  <c r="T592" i="2"/>
  <c r="P591" i="2"/>
  <c r="M591" i="2"/>
  <c r="L591" i="2"/>
  <c r="T591" i="2"/>
  <c r="P590" i="2"/>
  <c r="M590" i="2"/>
  <c r="L590" i="2"/>
  <c r="T590" i="2"/>
  <c r="P589" i="2"/>
  <c r="M589" i="2"/>
  <c r="L589" i="2"/>
  <c r="T589" i="2"/>
  <c r="P588" i="2"/>
  <c r="M588" i="2"/>
  <c r="L588" i="2"/>
  <c r="T588" i="2"/>
  <c r="P587" i="2"/>
  <c r="M587" i="2"/>
  <c r="S587" i="2"/>
  <c r="L587" i="2"/>
  <c r="T587" i="2"/>
  <c r="P586" i="2"/>
  <c r="M586" i="2"/>
  <c r="L586" i="2"/>
  <c r="T586" i="2"/>
  <c r="P585" i="2"/>
  <c r="M585" i="2"/>
  <c r="L585" i="2"/>
  <c r="T585" i="2"/>
  <c r="P584" i="2"/>
  <c r="M584" i="2"/>
  <c r="L584" i="2"/>
  <c r="T584" i="2"/>
  <c r="P583" i="2"/>
  <c r="M583" i="2"/>
  <c r="L583" i="2"/>
  <c r="T583" i="2"/>
  <c r="P582" i="2"/>
  <c r="M582" i="2"/>
  <c r="L582" i="2"/>
  <c r="T582" i="2"/>
  <c r="P581" i="2"/>
  <c r="M581" i="2"/>
  <c r="L581" i="2"/>
  <c r="T581" i="2"/>
  <c r="P580" i="2"/>
  <c r="M580" i="2"/>
  <c r="S580" i="2"/>
  <c r="L580" i="2"/>
  <c r="T580" i="2"/>
  <c r="P579" i="2"/>
  <c r="M579" i="2"/>
  <c r="L579" i="2"/>
  <c r="T579" i="2"/>
  <c r="P578" i="2"/>
  <c r="M578" i="2"/>
  <c r="L578" i="2"/>
  <c r="T578" i="2"/>
  <c r="P577" i="2"/>
  <c r="M577" i="2"/>
  <c r="L577" i="2"/>
  <c r="T577" i="2"/>
  <c r="P576" i="2"/>
  <c r="M576" i="2"/>
  <c r="S576" i="2"/>
  <c r="L576" i="2"/>
  <c r="T576" i="2"/>
  <c r="P575" i="2"/>
  <c r="M575" i="2"/>
  <c r="L575" i="2"/>
  <c r="T575" i="2"/>
  <c r="P574" i="2"/>
  <c r="M574" i="2"/>
  <c r="S574" i="2"/>
  <c r="L574" i="2"/>
  <c r="T574" i="2"/>
  <c r="P573" i="2"/>
  <c r="M573" i="2"/>
  <c r="L573" i="2"/>
  <c r="P572" i="2"/>
  <c r="M572" i="2"/>
  <c r="S572" i="2"/>
  <c r="L572" i="2"/>
  <c r="T572" i="2"/>
  <c r="P571" i="2"/>
  <c r="M571" i="2"/>
  <c r="L571" i="2"/>
  <c r="T571" i="2"/>
  <c r="P570" i="2"/>
  <c r="M570" i="2"/>
  <c r="S570" i="2"/>
  <c r="L570" i="2"/>
  <c r="T570" i="2"/>
  <c r="P569" i="2"/>
  <c r="M569" i="2"/>
  <c r="S569" i="2"/>
  <c r="L569" i="2"/>
  <c r="T569" i="2"/>
  <c r="P568" i="2"/>
  <c r="M568" i="2"/>
  <c r="L568" i="2"/>
  <c r="T568" i="2"/>
  <c r="P567" i="2"/>
  <c r="M567" i="2"/>
  <c r="L567" i="2"/>
  <c r="T567" i="2"/>
  <c r="P566" i="2"/>
  <c r="M566" i="2"/>
  <c r="S566" i="2"/>
  <c r="L566" i="2"/>
  <c r="T566" i="2"/>
  <c r="P565" i="2"/>
  <c r="M565" i="2"/>
  <c r="L565" i="2"/>
  <c r="T565" i="2"/>
  <c r="P564" i="2"/>
  <c r="M564" i="2"/>
  <c r="L564" i="2"/>
  <c r="T564" i="2"/>
  <c r="P563" i="2"/>
  <c r="M563" i="2"/>
  <c r="S563" i="2"/>
  <c r="L563" i="2"/>
  <c r="T563" i="2"/>
  <c r="P562" i="2"/>
  <c r="M562" i="2"/>
  <c r="S562" i="2"/>
  <c r="L562" i="2"/>
  <c r="T562" i="2"/>
  <c r="P561" i="2"/>
  <c r="M561" i="2"/>
  <c r="L561" i="2"/>
  <c r="T561" i="2"/>
  <c r="P560" i="2"/>
  <c r="M560" i="2"/>
  <c r="L560" i="2"/>
  <c r="T560" i="2"/>
  <c r="P559" i="2"/>
  <c r="M559" i="2"/>
  <c r="S559" i="2"/>
  <c r="L559" i="2"/>
  <c r="T559" i="2"/>
  <c r="P558" i="2"/>
  <c r="M558" i="2"/>
  <c r="S558" i="2"/>
  <c r="L558" i="2"/>
  <c r="T558" i="2"/>
  <c r="P557" i="2"/>
  <c r="M557" i="2"/>
  <c r="S557" i="2"/>
  <c r="L557" i="2"/>
  <c r="T557" i="2"/>
  <c r="P556" i="2"/>
  <c r="M556" i="2"/>
  <c r="S556" i="2"/>
  <c r="L556" i="2"/>
  <c r="T556" i="2"/>
  <c r="P555" i="2"/>
  <c r="M555" i="2"/>
  <c r="L555" i="2"/>
  <c r="T555" i="2"/>
  <c r="P554" i="2"/>
  <c r="M554" i="2"/>
  <c r="L554" i="2"/>
  <c r="T554" i="2"/>
  <c r="P553" i="2"/>
  <c r="M553" i="2"/>
  <c r="S553" i="2"/>
  <c r="L553" i="2"/>
  <c r="T553" i="2"/>
  <c r="P552" i="2"/>
  <c r="M552" i="2"/>
  <c r="L552" i="2"/>
  <c r="T552" i="2"/>
  <c r="P551" i="2"/>
  <c r="M551" i="2"/>
  <c r="S551" i="2"/>
  <c r="L551" i="2"/>
  <c r="P550" i="2"/>
  <c r="M550" i="2"/>
  <c r="L550" i="2"/>
  <c r="T550" i="2"/>
  <c r="P549" i="2"/>
  <c r="M549" i="2"/>
  <c r="S549" i="2"/>
  <c r="L549" i="2"/>
  <c r="T549" i="2"/>
  <c r="P548" i="2"/>
  <c r="M548" i="2"/>
  <c r="L548" i="2"/>
  <c r="T548" i="2"/>
  <c r="P547" i="2"/>
  <c r="M547" i="2"/>
  <c r="L547" i="2"/>
  <c r="T547" i="2"/>
  <c r="P546" i="2"/>
  <c r="M546" i="2"/>
  <c r="L546" i="2"/>
  <c r="T546" i="2"/>
  <c r="P545" i="2"/>
  <c r="M545" i="2"/>
  <c r="S545" i="2"/>
  <c r="L545" i="2"/>
  <c r="T545" i="2"/>
  <c r="P544" i="2"/>
  <c r="M544" i="2"/>
  <c r="L544" i="2"/>
  <c r="T544" i="2"/>
  <c r="P543" i="2"/>
  <c r="M543" i="2"/>
  <c r="L543" i="2"/>
  <c r="T543" i="2"/>
  <c r="P542" i="2"/>
  <c r="M542" i="2"/>
  <c r="S542" i="2"/>
  <c r="L542" i="2"/>
  <c r="T542" i="2"/>
  <c r="P541" i="2"/>
  <c r="M541" i="2"/>
  <c r="S541" i="2"/>
  <c r="L541" i="2"/>
  <c r="T541" i="2"/>
  <c r="P540" i="2"/>
  <c r="M540" i="2"/>
  <c r="L540" i="2"/>
  <c r="T540" i="2"/>
  <c r="P539" i="2"/>
  <c r="M539" i="2"/>
  <c r="S539" i="2"/>
  <c r="L539" i="2"/>
  <c r="T539" i="2"/>
  <c r="P538" i="2"/>
  <c r="M538" i="2"/>
  <c r="S538" i="2"/>
  <c r="L538" i="2"/>
  <c r="T538" i="2"/>
  <c r="P537" i="2"/>
  <c r="M537" i="2"/>
  <c r="L537" i="2"/>
  <c r="T537" i="2"/>
  <c r="P536" i="2"/>
  <c r="M536" i="2"/>
  <c r="L536" i="2"/>
  <c r="T536" i="2"/>
  <c r="P535" i="2"/>
  <c r="M535" i="2"/>
  <c r="S535" i="2"/>
  <c r="L535" i="2"/>
  <c r="T535" i="2"/>
  <c r="P534" i="2"/>
  <c r="M534" i="2"/>
  <c r="S534" i="2"/>
  <c r="L534" i="2"/>
  <c r="T534" i="2"/>
  <c r="P533" i="2"/>
  <c r="M533" i="2"/>
  <c r="L533" i="2"/>
  <c r="T533" i="2"/>
  <c r="P532" i="2"/>
  <c r="M532" i="2"/>
  <c r="S532" i="2"/>
  <c r="L532" i="2"/>
  <c r="T532" i="2"/>
  <c r="P531" i="2"/>
  <c r="M531" i="2"/>
  <c r="L531" i="2"/>
  <c r="T531" i="2"/>
  <c r="P530" i="2"/>
  <c r="M530" i="2"/>
  <c r="S530" i="2"/>
  <c r="L530" i="2"/>
  <c r="P529" i="2"/>
  <c r="M529" i="2"/>
  <c r="L529" i="2"/>
  <c r="T529" i="2"/>
  <c r="P528" i="2"/>
  <c r="M528" i="2"/>
  <c r="S528" i="2"/>
  <c r="L528" i="2"/>
  <c r="T528" i="2"/>
  <c r="P527" i="2"/>
  <c r="M527" i="2"/>
  <c r="S527" i="2"/>
  <c r="L527" i="2"/>
  <c r="T527" i="2"/>
  <c r="P526" i="2"/>
  <c r="M526" i="2"/>
  <c r="S526" i="2"/>
  <c r="L526" i="2"/>
  <c r="T526" i="2"/>
  <c r="P525" i="2"/>
  <c r="M525" i="2"/>
  <c r="L525" i="2"/>
  <c r="P524" i="2"/>
  <c r="M524" i="2"/>
  <c r="S524" i="2"/>
  <c r="L524" i="2"/>
  <c r="T524" i="2"/>
  <c r="P523" i="2"/>
  <c r="M523" i="2"/>
  <c r="L523" i="2"/>
  <c r="T523" i="2"/>
  <c r="P522" i="2"/>
  <c r="M522" i="2"/>
  <c r="S522" i="2"/>
  <c r="L522" i="2"/>
  <c r="T522" i="2"/>
  <c r="P521" i="2"/>
  <c r="M521" i="2"/>
  <c r="S521" i="2"/>
  <c r="L521" i="2"/>
  <c r="T521" i="2"/>
  <c r="P520" i="2"/>
  <c r="M520" i="2"/>
  <c r="S520" i="2"/>
  <c r="L520" i="2"/>
  <c r="T520" i="2"/>
  <c r="P519" i="2"/>
  <c r="M519" i="2"/>
  <c r="L519" i="2"/>
  <c r="T519" i="2"/>
  <c r="P518" i="2"/>
  <c r="M518" i="2"/>
  <c r="S518" i="2"/>
  <c r="L518" i="2"/>
  <c r="P517" i="2"/>
  <c r="M517" i="2"/>
  <c r="L517" i="2"/>
  <c r="T517" i="2"/>
  <c r="P516" i="2"/>
  <c r="M516" i="2"/>
  <c r="S516" i="2"/>
  <c r="L516" i="2"/>
  <c r="T516" i="2"/>
  <c r="P515" i="2"/>
  <c r="M515" i="2"/>
  <c r="L515" i="2"/>
  <c r="T515" i="2"/>
  <c r="P514" i="2"/>
  <c r="M514" i="2"/>
  <c r="L514" i="2"/>
  <c r="T514" i="2"/>
  <c r="P513" i="2"/>
  <c r="M513" i="2"/>
  <c r="S513" i="2"/>
  <c r="L513" i="2"/>
  <c r="T513" i="2"/>
  <c r="P512" i="2"/>
  <c r="M512" i="2"/>
  <c r="S512" i="2"/>
  <c r="L512" i="2"/>
  <c r="P511" i="2"/>
  <c r="M511" i="2"/>
  <c r="S511" i="2"/>
  <c r="L511" i="2"/>
  <c r="T511" i="2"/>
  <c r="P510" i="2"/>
  <c r="M510" i="2"/>
  <c r="S510" i="2"/>
  <c r="L510" i="2"/>
  <c r="P509" i="2"/>
  <c r="M509" i="2"/>
  <c r="L509" i="2"/>
  <c r="P508" i="2"/>
  <c r="M508" i="2"/>
  <c r="S508" i="2"/>
  <c r="L508" i="2"/>
  <c r="T508" i="2"/>
  <c r="P507" i="2"/>
  <c r="M507" i="2"/>
  <c r="L507" i="2"/>
  <c r="T507" i="2"/>
  <c r="P506" i="2"/>
  <c r="M506" i="2"/>
  <c r="S506" i="2"/>
  <c r="L506" i="2"/>
  <c r="T506" i="2"/>
  <c r="P505" i="2"/>
  <c r="M505" i="2"/>
  <c r="S505" i="2"/>
  <c r="L505" i="2"/>
  <c r="T505" i="2"/>
  <c r="P504" i="2"/>
  <c r="M504" i="2"/>
  <c r="L504" i="2"/>
  <c r="T504" i="2"/>
  <c r="P503" i="2"/>
  <c r="M503" i="2"/>
  <c r="S503" i="2"/>
  <c r="L503" i="2"/>
  <c r="T503" i="2"/>
  <c r="P502" i="2"/>
  <c r="M502" i="2"/>
  <c r="S502" i="2"/>
  <c r="L502" i="2"/>
  <c r="P501" i="2"/>
  <c r="M501" i="2"/>
  <c r="L501" i="2"/>
  <c r="T501" i="2"/>
  <c r="P500" i="2"/>
  <c r="M500" i="2"/>
  <c r="S500" i="2"/>
  <c r="L500" i="2"/>
  <c r="T500" i="2"/>
  <c r="P499" i="2"/>
  <c r="M499" i="2"/>
  <c r="S499" i="2"/>
  <c r="L499" i="2"/>
  <c r="T499" i="2"/>
  <c r="P498" i="2"/>
  <c r="M498" i="2"/>
  <c r="L498" i="2"/>
  <c r="T498" i="2"/>
  <c r="P497" i="2"/>
  <c r="M497" i="2"/>
  <c r="L497" i="2"/>
  <c r="T497" i="2"/>
  <c r="P496" i="2"/>
  <c r="M496" i="2"/>
  <c r="S496" i="2"/>
  <c r="L496" i="2"/>
  <c r="P495" i="2"/>
  <c r="M495" i="2"/>
  <c r="L495" i="2"/>
  <c r="T495" i="2"/>
  <c r="P494" i="2"/>
  <c r="M494" i="2"/>
  <c r="S494" i="2"/>
  <c r="L494" i="2"/>
  <c r="T494" i="2"/>
  <c r="P493" i="2"/>
  <c r="M493" i="2"/>
  <c r="L493" i="2"/>
  <c r="T493" i="2"/>
  <c r="P492" i="2"/>
  <c r="M492" i="2"/>
  <c r="S492" i="2"/>
  <c r="L492" i="2"/>
  <c r="T492" i="2"/>
  <c r="P491" i="2"/>
  <c r="M491" i="2"/>
  <c r="L491" i="2"/>
  <c r="T491" i="2"/>
  <c r="P490" i="2"/>
  <c r="M490" i="2"/>
  <c r="L490" i="2"/>
  <c r="T490" i="2"/>
  <c r="P489" i="2"/>
  <c r="M489" i="2"/>
  <c r="L489" i="2"/>
  <c r="T489" i="2"/>
  <c r="P488" i="2"/>
  <c r="M488" i="2"/>
  <c r="L488" i="2"/>
  <c r="T488" i="2"/>
  <c r="P487" i="2"/>
  <c r="M487" i="2"/>
  <c r="S487" i="2"/>
  <c r="L487" i="2"/>
  <c r="T487" i="2"/>
  <c r="P486" i="2"/>
  <c r="M486" i="2"/>
  <c r="L486" i="2"/>
  <c r="T486" i="2"/>
  <c r="P485" i="2"/>
  <c r="M485" i="2"/>
  <c r="S485" i="2"/>
  <c r="L485" i="2"/>
  <c r="T485" i="2"/>
  <c r="P484" i="2"/>
  <c r="M484" i="2"/>
  <c r="L484" i="2"/>
  <c r="T484" i="2"/>
  <c r="P483" i="2"/>
  <c r="M483" i="2"/>
  <c r="L483" i="2"/>
  <c r="T483" i="2"/>
  <c r="P482" i="2"/>
  <c r="M482" i="2"/>
  <c r="L482" i="2"/>
  <c r="T482" i="2"/>
  <c r="P481" i="2"/>
  <c r="M481" i="2"/>
  <c r="L481" i="2"/>
  <c r="T481" i="2"/>
  <c r="P480" i="2"/>
  <c r="M480" i="2"/>
  <c r="S480" i="2"/>
  <c r="L480" i="2"/>
  <c r="T480" i="2"/>
  <c r="P479" i="2"/>
  <c r="M479" i="2"/>
  <c r="S479" i="2"/>
  <c r="L479" i="2"/>
  <c r="T479" i="2"/>
  <c r="P478" i="2"/>
  <c r="M478" i="2"/>
  <c r="L478" i="2"/>
  <c r="T478" i="2"/>
  <c r="P477" i="2"/>
  <c r="M477" i="2"/>
  <c r="L477" i="2"/>
  <c r="T477" i="2"/>
  <c r="P476" i="2"/>
  <c r="M476" i="2"/>
  <c r="L476" i="2"/>
  <c r="T476" i="2"/>
  <c r="P475" i="2"/>
  <c r="M475" i="2"/>
  <c r="L475" i="2"/>
  <c r="T475" i="2"/>
  <c r="P474" i="2"/>
  <c r="M474" i="2"/>
  <c r="S474" i="2"/>
  <c r="L474" i="2"/>
  <c r="T474" i="2"/>
  <c r="P473" i="2"/>
  <c r="M473" i="2"/>
  <c r="L473" i="2"/>
  <c r="T473" i="2"/>
  <c r="P472" i="2"/>
  <c r="M472" i="2"/>
  <c r="S472" i="2"/>
  <c r="L472" i="2"/>
  <c r="P471" i="2"/>
  <c r="M471" i="2"/>
  <c r="L471" i="2"/>
  <c r="T471" i="2"/>
  <c r="P470" i="2"/>
  <c r="M470" i="2"/>
  <c r="S470" i="2"/>
  <c r="L470" i="2"/>
  <c r="P469" i="2"/>
  <c r="M469" i="2"/>
  <c r="S469" i="2"/>
  <c r="L469" i="2"/>
  <c r="T469" i="2"/>
  <c r="P468" i="2"/>
  <c r="M468" i="2"/>
  <c r="L468" i="2"/>
  <c r="T468" i="2"/>
  <c r="P467" i="2"/>
  <c r="M467" i="2"/>
  <c r="L467" i="2"/>
  <c r="T467" i="2"/>
  <c r="P466" i="2"/>
  <c r="M466" i="2"/>
  <c r="L466" i="2"/>
  <c r="T466" i="2"/>
  <c r="P465" i="2"/>
  <c r="M465" i="2"/>
  <c r="S465" i="2"/>
  <c r="L465" i="2"/>
  <c r="P464" i="2"/>
  <c r="M464" i="2"/>
  <c r="L464" i="2"/>
  <c r="T464" i="2"/>
  <c r="P463" i="2"/>
  <c r="M463" i="2"/>
  <c r="S463" i="2"/>
  <c r="L463" i="2"/>
  <c r="T463" i="2"/>
  <c r="P462" i="2"/>
  <c r="M462" i="2"/>
  <c r="L462" i="2"/>
  <c r="T462" i="2"/>
  <c r="P461" i="2"/>
  <c r="M461" i="2"/>
  <c r="S461" i="2"/>
  <c r="L461" i="2"/>
  <c r="T461" i="2"/>
  <c r="P460" i="2"/>
  <c r="M460" i="2"/>
  <c r="L460" i="2"/>
  <c r="T460" i="2"/>
  <c r="P459" i="2"/>
  <c r="M459" i="2"/>
  <c r="L459" i="2"/>
  <c r="T459" i="2"/>
  <c r="P458" i="2"/>
  <c r="M458" i="2"/>
  <c r="S458" i="2"/>
  <c r="L458" i="2"/>
  <c r="P457" i="2"/>
  <c r="M457" i="2"/>
  <c r="S457" i="2"/>
  <c r="L457" i="2"/>
  <c r="T457" i="2"/>
  <c r="P456" i="2"/>
  <c r="M456" i="2"/>
  <c r="L456" i="2"/>
  <c r="T456" i="2"/>
  <c r="P455" i="2"/>
  <c r="M455" i="2"/>
  <c r="L455" i="2"/>
  <c r="T455" i="2"/>
  <c r="P454" i="2"/>
  <c r="M454" i="2"/>
  <c r="S454" i="2"/>
  <c r="L454" i="2"/>
  <c r="T454" i="2"/>
  <c r="P453" i="2"/>
  <c r="M453" i="2"/>
  <c r="L453" i="2"/>
  <c r="T453" i="2"/>
  <c r="P452" i="2"/>
  <c r="M452" i="2"/>
  <c r="S452" i="2"/>
  <c r="L452" i="2"/>
  <c r="P451" i="2"/>
  <c r="M451" i="2"/>
  <c r="S451" i="2"/>
  <c r="L451" i="2"/>
  <c r="T451" i="2"/>
  <c r="P450" i="2"/>
  <c r="M450" i="2"/>
  <c r="S450" i="2"/>
  <c r="L450" i="2"/>
  <c r="P449" i="2"/>
  <c r="M449" i="2"/>
  <c r="L449" i="2"/>
  <c r="T449" i="2"/>
  <c r="P448" i="2"/>
  <c r="M448" i="2"/>
  <c r="L448" i="2"/>
  <c r="T448" i="2"/>
  <c r="P447" i="2"/>
  <c r="M447" i="2"/>
  <c r="L447" i="2"/>
  <c r="T447" i="2"/>
  <c r="P446" i="2"/>
  <c r="M446" i="2"/>
  <c r="S446" i="2"/>
  <c r="L446" i="2"/>
  <c r="P445" i="2"/>
  <c r="M445" i="2"/>
  <c r="S445" i="2"/>
  <c r="L445" i="2"/>
  <c r="T445" i="2"/>
  <c r="P444" i="2"/>
  <c r="M444" i="2"/>
  <c r="L444" i="2"/>
  <c r="P443" i="2"/>
  <c r="M443" i="2"/>
  <c r="L443" i="2"/>
  <c r="T443" i="2"/>
  <c r="P442" i="2"/>
  <c r="M442" i="2"/>
  <c r="S442" i="2"/>
  <c r="L442" i="2"/>
  <c r="T442" i="2"/>
  <c r="P441" i="2"/>
  <c r="M441" i="2"/>
  <c r="L441" i="2"/>
  <c r="T441" i="2"/>
  <c r="P440" i="2"/>
  <c r="M440" i="2"/>
  <c r="L440" i="2"/>
  <c r="P439" i="2"/>
  <c r="M439" i="2"/>
  <c r="L439" i="2"/>
  <c r="T439" i="2"/>
  <c r="P438" i="2"/>
  <c r="M438" i="2"/>
  <c r="L438" i="2"/>
  <c r="T438" i="2"/>
  <c r="P437" i="2"/>
  <c r="M437" i="2"/>
  <c r="S437" i="2"/>
  <c r="L437" i="2"/>
  <c r="P436" i="2"/>
  <c r="M436" i="2"/>
  <c r="S436" i="2"/>
  <c r="L436" i="2"/>
  <c r="T436" i="2"/>
  <c r="P435" i="2"/>
  <c r="M435" i="2"/>
  <c r="S435" i="2"/>
  <c r="L435" i="2"/>
  <c r="P434" i="2"/>
  <c r="M434" i="2"/>
  <c r="L434" i="2"/>
  <c r="T434" i="2"/>
  <c r="P433" i="2"/>
  <c r="M433" i="2"/>
  <c r="L433" i="2"/>
  <c r="T433" i="2"/>
  <c r="P432" i="2"/>
  <c r="M432" i="2"/>
  <c r="L432" i="2"/>
  <c r="T432" i="2"/>
  <c r="P431" i="2"/>
  <c r="M431" i="2"/>
  <c r="S431" i="2"/>
  <c r="L431" i="2"/>
  <c r="P430" i="2"/>
  <c r="M430" i="2"/>
  <c r="S430" i="2"/>
  <c r="L430" i="2"/>
  <c r="T430" i="2"/>
  <c r="P429" i="2"/>
  <c r="M429" i="2"/>
  <c r="S429" i="2"/>
  <c r="L429" i="2"/>
  <c r="T429" i="2"/>
  <c r="P428" i="2"/>
  <c r="M428" i="2"/>
  <c r="L428" i="2"/>
  <c r="T428" i="2"/>
  <c r="P427" i="2"/>
  <c r="M427" i="2"/>
  <c r="S427" i="2"/>
  <c r="L427" i="2"/>
  <c r="P426" i="2"/>
  <c r="M426" i="2"/>
  <c r="L426" i="2"/>
  <c r="T426" i="2"/>
  <c r="P425" i="2"/>
  <c r="M425" i="2"/>
  <c r="S425" i="2"/>
  <c r="L425" i="2"/>
  <c r="T425" i="2"/>
  <c r="P424" i="2"/>
  <c r="M424" i="2"/>
  <c r="L424" i="2"/>
  <c r="P423" i="2"/>
  <c r="M423" i="2"/>
  <c r="L423" i="2"/>
  <c r="T423" i="2"/>
  <c r="P422" i="2"/>
  <c r="M422" i="2"/>
  <c r="L422" i="2"/>
  <c r="T422" i="2"/>
  <c r="P421" i="2"/>
  <c r="M421" i="2"/>
  <c r="L421" i="2"/>
  <c r="T421" i="2"/>
  <c r="P420" i="2"/>
  <c r="M420" i="2"/>
  <c r="S420" i="2"/>
  <c r="L420" i="2"/>
  <c r="P419" i="2"/>
  <c r="M419" i="2"/>
  <c r="L419" i="2"/>
  <c r="T419" i="2"/>
  <c r="P418" i="2"/>
  <c r="M418" i="2"/>
  <c r="L418" i="2"/>
  <c r="T418" i="2"/>
  <c r="P417" i="2"/>
  <c r="M417" i="2"/>
  <c r="L417" i="2"/>
  <c r="T417" i="2"/>
  <c r="P416" i="2"/>
  <c r="M416" i="2"/>
  <c r="S416" i="2"/>
  <c r="L416" i="2"/>
  <c r="T416" i="2"/>
  <c r="P415" i="2"/>
  <c r="M415" i="2"/>
  <c r="L415" i="2"/>
  <c r="T415" i="2"/>
  <c r="P414" i="2"/>
  <c r="M414" i="2"/>
  <c r="L414" i="2"/>
  <c r="T414" i="2"/>
  <c r="P413" i="2"/>
  <c r="M413" i="2"/>
  <c r="L413" i="2"/>
  <c r="T413" i="2"/>
  <c r="P412" i="2"/>
  <c r="M412" i="2"/>
  <c r="S412" i="2"/>
  <c r="L412" i="2"/>
  <c r="T412" i="2"/>
  <c r="P411" i="2"/>
  <c r="M411" i="2"/>
  <c r="L411" i="2"/>
  <c r="T411" i="2"/>
  <c r="P410" i="2"/>
  <c r="M410" i="2"/>
  <c r="S410" i="2"/>
  <c r="L410" i="2"/>
  <c r="P409" i="2"/>
  <c r="M409" i="2"/>
  <c r="L409" i="2"/>
  <c r="T409" i="2"/>
  <c r="P408" i="2"/>
  <c r="M408" i="2"/>
  <c r="L408" i="2"/>
  <c r="T408" i="2"/>
  <c r="P407" i="2"/>
  <c r="M407" i="2"/>
  <c r="S407" i="2"/>
  <c r="L407" i="2"/>
  <c r="T407" i="2"/>
  <c r="P406" i="2"/>
  <c r="M406" i="2"/>
  <c r="L406" i="2"/>
  <c r="T406" i="2"/>
  <c r="P405" i="2"/>
  <c r="M405" i="2"/>
  <c r="L405" i="2"/>
  <c r="T405" i="2"/>
  <c r="P404" i="2"/>
  <c r="M404" i="2"/>
  <c r="S404" i="2"/>
  <c r="L404" i="2"/>
  <c r="P403" i="2"/>
  <c r="M403" i="2"/>
  <c r="S403" i="2"/>
  <c r="L403" i="2"/>
  <c r="T403" i="2"/>
  <c r="P402" i="2"/>
  <c r="M402" i="2"/>
  <c r="S402" i="2"/>
  <c r="L402" i="2"/>
  <c r="P401" i="2"/>
  <c r="M401" i="2"/>
  <c r="L401" i="2"/>
  <c r="T401" i="2"/>
  <c r="P400" i="2"/>
  <c r="M400" i="2"/>
  <c r="L400" i="2"/>
  <c r="P399" i="2"/>
  <c r="M399" i="2"/>
  <c r="L399" i="2"/>
  <c r="T399" i="2"/>
  <c r="P398" i="2"/>
  <c r="M398" i="2"/>
  <c r="S398" i="2"/>
  <c r="L398" i="2"/>
  <c r="P397" i="2"/>
  <c r="M397" i="2"/>
  <c r="L397" i="2"/>
  <c r="T397" i="2"/>
  <c r="P396" i="2"/>
  <c r="M396" i="2"/>
  <c r="L396" i="2"/>
  <c r="T396" i="2"/>
  <c r="P395" i="2"/>
  <c r="M395" i="2"/>
  <c r="S395" i="2"/>
  <c r="L395" i="2"/>
  <c r="P394" i="2"/>
  <c r="M394" i="2"/>
  <c r="S394" i="2"/>
  <c r="L394" i="2"/>
  <c r="T394" i="2"/>
  <c r="P393" i="2"/>
  <c r="M393" i="2"/>
  <c r="S393" i="2"/>
  <c r="L393" i="2"/>
  <c r="P392" i="2"/>
  <c r="M392" i="2"/>
  <c r="L392" i="2"/>
  <c r="P391" i="2"/>
  <c r="M391" i="2"/>
  <c r="L391" i="2"/>
  <c r="P390" i="2"/>
  <c r="M390" i="2"/>
  <c r="L390" i="2"/>
  <c r="T390" i="2"/>
  <c r="P389" i="2"/>
  <c r="M389" i="2"/>
  <c r="L389" i="2"/>
  <c r="T389" i="2"/>
  <c r="P388" i="2"/>
  <c r="M388" i="2"/>
  <c r="S388" i="2"/>
  <c r="L388" i="2"/>
  <c r="P387" i="2"/>
  <c r="M387" i="2"/>
  <c r="L387" i="2"/>
  <c r="T387" i="2"/>
  <c r="P386" i="2"/>
  <c r="M386" i="2"/>
  <c r="L386" i="2"/>
  <c r="T386" i="2"/>
  <c r="P385" i="2"/>
  <c r="M385" i="2"/>
  <c r="S385" i="2"/>
  <c r="L385" i="2"/>
  <c r="P384" i="2"/>
  <c r="M384" i="2"/>
  <c r="L384" i="2"/>
  <c r="T384" i="2"/>
  <c r="P383" i="2"/>
  <c r="M383" i="2"/>
  <c r="S383" i="2"/>
  <c r="L383" i="2"/>
  <c r="P382" i="2"/>
  <c r="M382" i="2"/>
  <c r="L382" i="2"/>
  <c r="T382" i="2"/>
  <c r="P381" i="2"/>
  <c r="M381" i="2"/>
  <c r="L381" i="2"/>
  <c r="T381" i="2"/>
  <c r="P380" i="2"/>
  <c r="M380" i="2"/>
  <c r="L380" i="2"/>
  <c r="T380" i="2"/>
  <c r="P379" i="2"/>
  <c r="M379" i="2"/>
  <c r="S379" i="2"/>
  <c r="L379" i="2"/>
  <c r="P378" i="2"/>
  <c r="M378" i="2"/>
  <c r="L378" i="2"/>
  <c r="T378" i="2"/>
  <c r="P377" i="2"/>
  <c r="M377" i="2"/>
  <c r="L377" i="2"/>
  <c r="T377" i="2"/>
  <c r="P376" i="2"/>
  <c r="M376" i="2"/>
  <c r="L376" i="2"/>
  <c r="T376" i="2"/>
  <c r="P375" i="2"/>
  <c r="M375" i="2"/>
  <c r="S375" i="2"/>
  <c r="L375" i="2"/>
  <c r="P374" i="2"/>
  <c r="M374" i="2"/>
  <c r="L374" i="2"/>
  <c r="T374" i="2"/>
  <c r="P373" i="2"/>
  <c r="M373" i="2"/>
  <c r="L373" i="2"/>
  <c r="T373" i="2"/>
  <c r="P372" i="2"/>
  <c r="M372" i="2"/>
  <c r="S372" i="2"/>
  <c r="L372" i="2"/>
  <c r="P371" i="2"/>
  <c r="M371" i="2"/>
  <c r="S371" i="2"/>
  <c r="L371" i="2"/>
  <c r="T371" i="2"/>
  <c r="P370" i="2"/>
  <c r="M370" i="2"/>
  <c r="L370" i="2"/>
  <c r="P369" i="2"/>
  <c r="M369" i="2"/>
  <c r="L369" i="2"/>
  <c r="P368" i="2"/>
  <c r="M368" i="2"/>
  <c r="L368" i="2"/>
  <c r="T368" i="2"/>
  <c r="P367" i="2"/>
  <c r="M367" i="2"/>
  <c r="L367" i="2"/>
  <c r="T367" i="2"/>
  <c r="P366" i="2"/>
  <c r="M366" i="2"/>
  <c r="L366" i="2"/>
  <c r="T366" i="2"/>
  <c r="P365" i="2"/>
  <c r="M365" i="2"/>
  <c r="L365" i="2"/>
  <c r="T365" i="2"/>
  <c r="P364" i="2"/>
  <c r="M364" i="2"/>
  <c r="S364" i="2"/>
  <c r="L364" i="2"/>
  <c r="P363" i="2"/>
  <c r="M363" i="2"/>
  <c r="S363" i="2"/>
  <c r="L363" i="2"/>
  <c r="T363" i="2"/>
  <c r="P362" i="2"/>
  <c r="M362" i="2"/>
  <c r="S362" i="2"/>
  <c r="L362" i="2"/>
  <c r="P361" i="2"/>
  <c r="M361" i="2"/>
  <c r="L361" i="2"/>
  <c r="T361" i="2"/>
  <c r="P360" i="2"/>
  <c r="M360" i="2"/>
  <c r="S360" i="2"/>
  <c r="L360" i="2"/>
  <c r="T360" i="2"/>
  <c r="P359" i="2"/>
  <c r="M359" i="2"/>
  <c r="L359" i="2"/>
  <c r="T359" i="2"/>
  <c r="P358" i="2"/>
  <c r="M358" i="2"/>
  <c r="S358" i="2"/>
  <c r="L358" i="2"/>
  <c r="P357" i="2"/>
  <c r="M357" i="2"/>
  <c r="S357" i="2"/>
  <c r="L357" i="2"/>
  <c r="P356" i="2"/>
  <c r="M356" i="2"/>
  <c r="S356" i="2"/>
  <c r="L356" i="2"/>
  <c r="T356" i="2"/>
  <c r="P355" i="2"/>
  <c r="M355" i="2"/>
  <c r="L355" i="2"/>
  <c r="T355" i="2"/>
  <c r="P354" i="2"/>
  <c r="M354" i="2"/>
  <c r="L354" i="2"/>
  <c r="P353" i="2"/>
  <c r="M353" i="2"/>
  <c r="L353" i="2"/>
  <c r="T353" i="2"/>
  <c r="P352" i="2"/>
  <c r="M352" i="2"/>
  <c r="S352" i="2"/>
  <c r="L352" i="2"/>
  <c r="T352" i="2"/>
  <c r="P351" i="2"/>
  <c r="M351" i="2"/>
  <c r="L351" i="2"/>
  <c r="T351" i="2"/>
  <c r="P350" i="2"/>
  <c r="M350" i="2"/>
  <c r="S350" i="2"/>
  <c r="L350" i="2"/>
  <c r="T350" i="2"/>
  <c r="P349" i="2"/>
  <c r="M349" i="2"/>
  <c r="L349" i="2"/>
  <c r="T349" i="2"/>
  <c r="P348" i="2"/>
  <c r="M348" i="2"/>
  <c r="L348" i="2"/>
  <c r="T348" i="2"/>
  <c r="P347" i="2"/>
  <c r="M347" i="2"/>
  <c r="L347" i="2"/>
  <c r="T347" i="2"/>
  <c r="P346" i="2"/>
  <c r="M346" i="2"/>
  <c r="S346" i="2"/>
  <c r="L346" i="2"/>
  <c r="P345" i="2"/>
  <c r="M345" i="2"/>
  <c r="S345" i="2"/>
  <c r="L345" i="2"/>
  <c r="T345" i="2"/>
  <c r="P344" i="2"/>
  <c r="M344" i="2"/>
  <c r="L344" i="2"/>
  <c r="T344" i="2"/>
  <c r="P343" i="2"/>
  <c r="M343" i="2"/>
  <c r="S343" i="2"/>
  <c r="L343" i="2"/>
  <c r="P342" i="2"/>
  <c r="M342" i="2"/>
  <c r="S342" i="2"/>
  <c r="L342" i="2"/>
  <c r="T342" i="2"/>
  <c r="P341" i="2"/>
  <c r="M341" i="2"/>
  <c r="L341" i="2"/>
  <c r="T341" i="2"/>
  <c r="P340" i="2"/>
  <c r="M340" i="2"/>
  <c r="L340" i="2"/>
  <c r="T340" i="2"/>
  <c r="P339" i="2"/>
  <c r="M339" i="2"/>
  <c r="S339" i="2"/>
  <c r="L339" i="2"/>
  <c r="T339" i="2"/>
  <c r="P338" i="2"/>
  <c r="M338" i="2"/>
  <c r="L338" i="2"/>
  <c r="T338" i="2"/>
  <c r="P337" i="2"/>
  <c r="M337" i="2"/>
  <c r="L337" i="2"/>
  <c r="P336" i="2"/>
  <c r="M336" i="2"/>
  <c r="L336" i="2"/>
  <c r="T336" i="2"/>
  <c r="P335" i="2"/>
  <c r="M335" i="2"/>
  <c r="L335" i="2"/>
  <c r="T335" i="2"/>
  <c r="P334" i="2"/>
  <c r="M334" i="2"/>
  <c r="L334" i="2"/>
  <c r="T334" i="2"/>
  <c r="P333" i="2"/>
  <c r="M333" i="2"/>
  <c r="S333" i="2"/>
  <c r="L333" i="2"/>
  <c r="P332" i="2"/>
  <c r="M332" i="2"/>
  <c r="S332" i="2"/>
  <c r="L332" i="2"/>
  <c r="P331" i="2"/>
  <c r="M331" i="2"/>
  <c r="L331" i="2"/>
  <c r="T331" i="2"/>
  <c r="P330" i="2"/>
  <c r="M330" i="2"/>
  <c r="S330" i="2"/>
  <c r="L330" i="2"/>
  <c r="P329" i="2"/>
  <c r="M329" i="2"/>
  <c r="L329" i="2"/>
  <c r="T329" i="2"/>
  <c r="P328" i="2"/>
  <c r="M328" i="2"/>
  <c r="S328" i="2"/>
  <c r="L328" i="2"/>
  <c r="P327" i="2"/>
  <c r="M327" i="2"/>
  <c r="L327" i="2"/>
  <c r="T327" i="2"/>
  <c r="P326" i="2"/>
  <c r="M326" i="2"/>
  <c r="L326" i="2"/>
  <c r="T326" i="2"/>
  <c r="P325" i="2"/>
  <c r="M325" i="2"/>
  <c r="S325" i="2"/>
  <c r="L325" i="2"/>
  <c r="T325" i="2"/>
  <c r="P324" i="2"/>
  <c r="M324" i="2"/>
  <c r="L324" i="2"/>
  <c r="T324" i="2"/>
  <c r="P323" i="2"/>
  <c r="M323" i="2"/>
  <c r="S323" i="2"/>
  <c r="L323" i="2"/>
  <c r="P322" i="2"/>
  <c r="M322" i="2"/>
  <c r="L322" i="2"/>
  <c r="T322" i="2"/>
  <c r="P321" i="2"/>
  <c r="M321" i="2"/>
  <c r="S321" i="2"/>
  <c r="L321" i="2"/>
  <c r="T321" i="2"/>
  <c r="P320" i="2"/>
  <c r="M320" i="2"/>
  <c r="L320" i="2"/>
  <c r="T320" i="2"/>
  <c r="P319" i="2"/>
  <c r="M319" i="2"/>
  <c r="S319" i="2"/>
  <c r="L319" i="2"/>
  <c r="P318" i="2"/>
  <c r="M318" i="2"/>
  <c r="S318" i="2"/>
  <c r="L318" i="2"/>
  <c r="T318" i="2"/>
  <c r="P317" i="2"/>
  <c r="M317" i="2"/>
  <c r="S317" i="2"/>
  <c r="L317" i="2"/>
  <c r="T317" i="2"/>
  <c r="P316" i="2"/>
  <c r="M316" i="2"/>
  <c r="S316" i="2"/>
  <c r="L316" i="2"/>
  <c r="P315" i="2"/>
  <c r="M315" i="2"/>
  <c r="L315" i="2"/>
  <c r="T315" i="2"/>
  <c r="P314" i="2"/>
  <c r="M314" i="2"/>
  <c r="L314" i="2"/>
  <c r="T314" i="2"/>
  <c r="P313" i="2"/>
  <c r="M313" i="2"/>
  <c r="L313" i="2"/>
  <c r="T313" i="2"/>
  <c r="P312" i="2"/>
  <c r="M312" i="2"/>
  <c r="S312" i="2"/>
  <c r="L312" i="2"/>
  <c r="P311" i="2"/>
  <c r="M311" i="2"/>
  <c r="L311" i="2"/>
  <c r="P310" i="2"/>
  <c r="M310" i="2"/>
  <c r="S310" i="2"/>
  <c r="L310" i="2"/>
  <c r="T310" i="2"/>
  <c r="P309" i="2"/>
  <c r="M309" i="2"/>
  <c r="L309" i="2"/>
  <c r="T309" i="2"/>
  <c r="P308" i="2"/>
  <c r="M308" i="2"/>
  <c r="L308" i="2"/>
  <c r="T308" i="2"/>
  <c r="P307" i="2"/>
  <c r="M307" i="2"/>
  <c r="L307" i="2"/>
  <c r="T307" i="2"/>
  <c r="P306" i="2"/>
  <c r="M306" i="2"/>
  <c r="S306" i="2"/>
  <c r="L306" i="2"/>
  <c r="P305" i="2"/>
  <c r="M305" i="2"/>
  <c r="L305" i="2"/>
  <c r="T305" i="2"/>
  <c r="P304" i="2"/>
  <c r="M304" i="2"/>
  <c r="L304" i="2"/>
  <c r="P303" i="2"/>
  <c r="M303" i="2"/>
  <c r="S303" i="2"/>
  <c r="L303" i="2"/>
  <c r="T303" i="2"/>
  <c r="P302" i="2"/>
  <c r="M302" i="2"/>
  <c r="S302" i="2"/>
  <c r="L302" i="2"/>
  <c r="T302" i="2"/>
  <c r="P301" i="2"/>
  <c r="M301" i="2"/>
  <c r="L301" i="2"/>
  <c r="T301" i="2"/>
  <c r="P300" i="2"/>
  <c r="M300" i="2"/>
  <c r="S300" i="2"/>
  <c r="L300" i="2"/>
  <c r="T300" i="2"/>
  <c r="P299" i="2"/>
  <c r="M299" i="2"/>
  <c r="L299" i="2"/>
  <c r="T299" i="2"/>
  <c r="P298" i="2"/>
  <c r="M298" i="2"/>
  <c r="L298" i="2"/>
  <c r="T298" i="2"/>
  <c r="P297" i="2"/>
  <c r="M297" i="2"/>
  <c r="S297" i="2"/>
  <c r="L297" i="2"/>
  <c r="P296" i="2"/>
  <c r="M296" i="2"/>
  <c r="L296" i="2"/>
  <c r="T296" i="2"/>
  <c r="P295" i="2"/>
  <c r="M295" i="2"/>
  <c r="S295" i="2"/>
  <c r="L295" i="2"/>
  <c r="T295" i="2"/>
  <c r="P294" i="2"/>
  <c r="M294" i="2"/>
  <c r="L294" i="2"/>
  <c r="T294" i="2"/>
  <c r="P293" i="2"/>
  <c r="M293" i="2"/>
  <c r="L293" i="2"/>
  <c r="T293" i="2"/>
  <c r="P292" i="2"/>
  <c r="M292" i="2"/>
  <c r="S292" i="2"/>
  <c r="L292" i="2"/>
  <c r="T292" i="2"/>
  <c r="P291" i="2"/>
  <c r="M291" i="2"/>
  <c r="S291" i="2"/>
  <c r="L291" i="2"/>
  <c r="T291" i="2"/>
  <c r="P290" i="2"/>
  <c r="M290" i="2"/>
  <c r="L290" i="2"/>
  <c r="T290" i="2"/>
  <c r="P289" i="2"/>
  <c r="M289" i="2"/>
  <c r="S289" i="2"/>
  <c r="L289" i="2"/>
  <c r="P288" i="2"/>
  <c r="M288" i="2"/>
  <c r="L288" i="2"/>
  <c r="T288" i="2"/>
  <c r="P287" i="2"/>
  <c r="M287" i="2"/>
  <c r="L287" i="2"/>
  <c r="T287" i="2"/>
  <c r="P286" i="2"/>
  <c r="M286" i="2"/>
  <c r="L286" i="2"/>
  <c r="T286" i="2"/>
  <c r="P285" i="2"/>
  <c r="M285" i="2"/>
  <c r="S285" i="2"/>
  <c r="L285" i="2"/>
  <c r="P284" i="2"/>
  <c r="M284" i="2"/>
  <c r="S284" i="2"/>
  <c r="L284" i="2"/>
  <c r="T284" i="2"/>
  <c r="P283" i="2"/>
  <c r="M283" i="2"/>
  <c r="L283" i="2"/>
  <c r="T283" i="2"/>
  <c r="P282" i="2"/>
  <c r="M282" i="2"/>
  <c r="L282" i="2"/>
  <c r="T282" i="2"/>
  <c r="P281" i="2"/>
  <c r="M281" i="2"/>
  <c r="L281" i="2"/>
  <c r="P280" i="2"/>
  <c r="M280" i="2"/>
  <c r="L280" i="2"/>
  <c r="T280" i="2"/>
  <c r="P279" i="2"/>
  <c r="M279" i="2"/>
  <c r="L279" i="2"/>
  <c r="T279" i="2"/>
  <c r="P278" i="2"/>
  <c r="M278" i="2"/>
  <c r="S278" i="2"/>
  <c r="L278" i="2"/>
  <c r="T278" i="2"/>
  <c r="P277" i="2"/>
  <c r="M277" i="2"/>
  <c r="L277" i="2"/>
  <c r="T277" i="2"/>
  <c r="P276" i="2"/>
  <c r="M276" i="2"/>
  <c r="S276" i="2"/>
  <c r="L276" i="2"/>
  <c r="P275" i="2"/>
  <c r="M275" i="2"/>
  <c r="L275" i="2"/>
  <c r="T275" i="2"/>
  <c r="P274" i="2"/>
  <c r="M274" i="2"/>
  <c r="S274" i="2"/>
  <c r="L274" i="2"/>
  <c r="T274" i="2"/>
  <c r="P273" i="2"/>
  <c r="M273" i="2"/>
  <c r="L273" i="2"/>
  <c r="P272" i="2"/>
  <c r="M272" i="2"/>
  <c r="S272" i="2"/>
  <c r="L272" i="2"/>
  <c r="P271" i="2"/>
  <c r="M271" i="2"/>
  <c r="L271" i="2"/>
  <c r="T271" i="2"/>
  <c r="P270" i="2"/>
  <c r="M270" i="2"/>
  <c r="L270" i="2"/>
  <c r="T270" i="2"/>
  <c r="P269" i="2"/>
  <c r="M269" i="2"/>
  <c r="L269" i="2"/>
  <c r="T269" i="2"/>
  <c r="P268" i="2"/>
  <c r="M268" i="2"/>
  <c r="S268" i="2"/>
  <c r="L268" i="2"/>
  <c r="P267" i="2"/>
  <c r="M267" i="2"/>
  <c r="S267" i="2"/>
  <c r="L267" i="2"/>
  <c r="T267" i="2"/>
  <c r="P266" i="2"/>
  <c r="M266" i="2"/>
  <c r="S266" i="2"/>
  <c r="L266" i="2"/>
  <c r="T266" i="2"/>
  <c r="P265" i="2"/>
  <c r="M265" i="2"/>
  <c r="L265" i="2"/>
  <c r="T265" i="2"/>
  <c r="P264" i="2"/>
  <c r="M264" i="2"/>
  <c r="L264" i="2"/>
  <c r="T264" i="2"/>
  <c r="P263" i="2"/>
  <c r="M263" i="2"/>
  <c r="S263" i="2"/>
  <c r="L263" i="2"/>
  <c r="T263" i="2"/>
  <c r="P262" i="2"/>
  <c r="M262" i="2"/>
  <c r="L262" i="2"/>
  <c r="T262" i="2"/>
  <c r="P261" i="2"/>
  <c r="M261" i="2"/>
  <c r="L261" i="2"/>
  <c r="T261" i="2"/>
  <c r="P260" i="2"/>
  <c r="M260" i="2"/>
  <c r="L260" i="2"/>
  <c r="T260" i="2"/>
  <c r="P259" i="2"/>
  <c r="M259" i="2"/>
  <c r="S259" i="2"/>
  <c r="L259" i="2"/>
  <c r="P258" i="2"/>
  <c r="M258" i="2"/>
  <c r="S258" i="2"/>
  <c r="L258" i="2"/>
  <c r="T258" i="2"/>
  <c r="P257" i="2"/>
  <c r="M257" i="2"/>
  <c r="L257" i="2"/>
  <c r="T257" i="2"/>
  <c r="P256" i="2"/>
  <c r="M256" i="2"/>
  <c r="S256" i="2"/>
  <c r="L256" i="2"/>
  <c r="P255" i="2"/>
  <c r="M255" i="2"/>
  <c r="L255" i="2"/>
  <c r="T255" i="2"/>
  <c r="P254" i="2"/>
  <c r="M254" i="2"/>
  <c r="S254" i="2"/>
  <c r="L254" i="2"/>
  <c r="T254" i="2"/>
  <c r="P253" i="2"/>
  <c r="M253" i="2"/>
  <c r="L253" i="2"/>
  <c r="P252" i="2"/>
  <c r="M252" i="2"/>
  <c r="L252" i="2"/>
  <c r="T252" i="2"/>
  <c r="P251" i="2"/>
  <c r="M251" i="2"/>
  <c r="L251" i="2"/>
  <c r="T251" i="2"/>
  <c r="P250" i="2"/>
  <c r="M250" i="2"/>
  <c r="S250" i="2"/>
  <c r="L250" i="2"/>
  <c r="T250" i="2"/>
  <c r="P249" i="2"/>
  <c r="M249" i="2"/>
  <c r="L249" i="2"/>
  <c r="T249" i="2"/>
  <c r="P248" i="2"/>
  <c r="M248" i="2"/>
  <c r="S248" i="2"/>
  <c r="L248" i="2"/>
  <c r="T248" i="2"/>
  <c r="P247" i="2"/>
  <c r="M247" i="2"/>
  <c r="S247" i="2"/>
  <c r="L247" i="2"/>
  <c r="T247" i="2"/>
  <c r="P246" i="2"/>
  <c r="M246" i="2"/>
  <c r="L246" i="2"/>
  <c r="T246" i="2"/>
  <c r="P245" i="2"/>
  <c r="M245" i="2"/>
  <c r="L245" i="2"/>
  <c r="T245" i="2"/>
  <c r="P244" i="2"/>
  <c r="M244" i="2"/>
  <c r="S244" i="2"/>
  <c r="L244" i="2"/>
  <c r="T244" i="2"/>
  <c r="P243" i="2"/>
  <c r="M243" i="2"/>
  <c r="S243" i="2"/>
  <c r="L243" i="2"/>
  <c r="P242" i="2"/>
  <c r="M242" i="2"/>
  <c r="L242" i="2"/>
  <c r="T242" i="2"/>
  <c r="P241" i="2"/>
  <c r="M241" i="2"/>
  <c r="L241" i="2"/>
  <c r="T241" i="2"/>
  <c r="P240" i="2"/>
  <c r="M240" i="2"/>
  <c r="L240" i="2"/>
  <c r="P239" i="2"/>
  <c r="M239" i="2"/>
  <c r="S239" i="2"/>
  <c r="L239" i="2"/>
  <c r="T239" i="2"/>
  <c r="P238" i="2"/>
  <c r="M238" i="2"/>
  <c r="S238" i="2"/>
  <c r="L238" i="2"/>
  <c r="T238" i="2"/>
  <c r="P237" i="2"/>
  <c r="M237" i="2"/>
  <c r="L237" i="2"/>
  <c r="T237" i="2"/>
  <c r="P236" i="2"/>
  <c r="M236" i="2"/>
  <c r="S236" i="2"/>
  <c r="L236" i="2"/>
  <c r="P235" i="2"/>
  <c r="M235" i="2"/>
  <c r="L235" i="2"/>
  <c r="P234" i="2"/>
  <c r="M234" i="2"/>
  <c r="L234" i="2"/>
  <c r="T234" i="2"/>
  <c r="P233" i="2"/>
  <c r="M233" i="2"/>
  <c r="S233" i="2"/>
  <c r="L233" i="2"/>
  <c r="P232" i="2"/>
  <c r="M232" i="2"/>
  <c r="L232" i="2"/>
  <c r="P231" i="2"/>
  <c r="M231" i="2"/>
  <c r="S231" i="2"/>
  <c r="L231" i="2"/>
  <c r="T231" i="2"/>
  <c r="P230" i="2"/>
  <c r="M230" i="2"/>
  <c r="S230" i="2"/>
  <c r="L230" i="2"/>
  <c r="P229" i="2"/>
  <c r="M229" i="2"/>
  <c r="L229" i="2"/>
  <c r="T229" i="2"/>
  <c r="P228" i="2"/>
  <c r="M228" i="2"/>
  <c r="S228" i="2"/>
  <c r="L228" i="2"/>
  <c r="T228" i="2"/>
  <c r="P227" i="2"/>
  <c r="M227" i="2"/>
  <c r="L227" i="2"/>
  <c r="T227" i="2"/>
  <c r="P226" i="2"/>
  <c r="M226" i="2"/>
  <c r="S226" i="2"/>
  <c r="L226" i="2"/>
  <c r="P225" i="2"/>
  <c r="M225" i="2"/>
  <c r="S225" i="2"/>
  <c r="L225" i="2"/>
  <c r="T225" i="2"/>
  <c r="P224" i="2"/>
  <c r="M224" i="2"/>
  <c r="L224" i="2"/>
  <c r="T224" i="2"/>
  <c r="P223" i="2"/>
  <c r="M223" i="2"/>
  <c r="L223" i="2"/>
  <c r="P222" i="2"/>
  <c r="M222" i="2"/>
  <c r="S222" i="2"/>
  <c r="L222" i="2"/>
  <c r="T222" i="2"/>
  <c r="P221" i="2"/>
  <c r="M221" i="2"/>
  <c r="S221" i="2"/>
  <c r="L221" i="2"/>
  <c r="T221" i="2"/>
  <c r="P220" i="2"/>
  <c r="M220" i="2"/>
  <c r="L220" i="2"/>
  <c r="T220" i="2"/>
  <c r="P219" i="2"/>
  <c r="M219" i="2"/>
  <c r="S219" i="2"/>
  <c r="L219" i="2"/>
  <c r="P218" i="2"/>
  <c r="M218" i="2"/>
  <c r="L218" i="2"/>
  <c r="T218" i="2"/>
  <c r="P217" i="2"/>
  <c r="M217" i="2"/>
  <c r="L217" i="2"/>
  <c r="T217" i="2"/>
  <c r="P216" i="2"/>
  <c r="M216" i="2"/>
  <c r="S216" i="2"/>
  <c r="L216" i="2"/>
  <c r="P215" i="2"/>
  <c r="M215" i="2"/>
  <c r="L215" i="2"/>
  <c r="T215" i="2"/>
  <c r="P214" i="2"/>
  <c r="M214" i="2"/>
  <c r="L214" i="2"/>
  <c r="T214" i="2"/>
  <c r="P213" i="2"/>
  <c r="M213" i="2"/>
  <c r="S213" i="2"/>
  <c r="L213" i="2"/>
  <c r="P212" i="2"/>
  <c r="M212" i="2"/>
  <c r="L212" i="2"/>
  <c r="T212" i="2"/>
  <c r="P211" i="2"/>
  <c r="M211" i="2"/>
  <c r="S211" i="2"/>
  <c r="L211" i="2"/>
  <c r="T211" i="2"/>
  <c r="P210" i="2"/>
  <c r="M210" i="2"/>
  <c r="L210" i="2"/>
  <c r="T210" i="2"/>
  <c r="P209" i="2"/>
  <c r="M209" i="2"/>
  <c r="S209" i="2"/>
  <c r="L209" i="2"/>
  <c r="P208" i="2"/>
  <c r="M208" i="2"/>
  <c r="L208" i="2"/>
  <c r="T208" i="2"/>
  <c r="P207" i="2"/>
  <c r="M207" i="2"/>
  <c r="S207" i="2"/>
  <c r="L207" i="2"/>
  <c r="T207" i="2"/>
  <c r="P206" i="2"/>
  <c r="M206" i="2"/>
  <c r="L206" i="2"/>
  <c r="T206" i="2"/>
  <c r="P205" i="2"/>
  <c r="M205" i="2"/>
  <c r="S205" i="2"/>
  <c r="L205" i="2"/>
  <c r="P204" i="2"/>
  <c r="M204" i="2"/>
  <c r="L204" i="2"/>
  <c r="T204" i="2"/>
  <c r="P203" i="2"/>
  <c r="M203" i="2"/>
  <c r="L203" i="2"/>
  <c r="T203" i="2"/>
  <c r="P202" i="2"/>
  <c r="M202" i="2"/>
  <c r="L202" i="2"/>
  <c r="T202" i="2"/>
  <c r="P201" i="2"/>
  <c r="M201" i="2"/>
  <c r="S201" i="2"/>
  <c r="L201" i="2"/>
  <c r="P200" i="2"/>
  <c r="M200" i="2"/>
  <c r="L200" i="2"/>
  <c r="T200" i="2"/>
  <c r="P199" i="2"/>
  <c r="M199" i="2"/>
  <c r="L199" i="2"/>
  <c r="T199" i="2"/>
  <c r="P198" i="2"/>
  <c r="M198" i="2"/>
  <c r="S198" i="2"/>
  <c r="L198" i="2"/>
  <c r="P197" i="2"/>
  <c r="M197" i="2"/>
  <c r="S197" i="2"/>
  <c r="L197" i="2"/>
  <c r="T197" i="2"/>
  <c r="P196" i="2"/>
  <c r="M196" i="2"/>
  <c r="L196" i="2"/>
  <c r="T196" i="2"/>
  <c r="P195" i="2"/>
  <c r="M195" i="2"/>
  <c r="S195" i="2"/>
  <c r="L195" i="2"/>
  <c r="T195" i="2"/>
  <c r="P194" i="2"/>
  <c r="M194" i="2"/>
  <c r="S194" i="2"/>
  <c r="L194" i="2"/>
  <c r="T194" i="2"/>
  <c r="P193" i="2"/>
  <c r="M193" i="2"/>
  <c r="L193" i="2"/>
  <c r="T193" i="2"/>
  <c r="P192" i="2"/>
  <c r="M192" i="2"/>
  <c r="S192" i="2"/>
  <c r="L192" i="2"/>
  <c r="T192" i="2"/>
  <c r="P191" i="2"/>
  <c r="M191" i="2"/>
  <c r="S191" i="2"/>
  <c r="L191" i="2"/>
  <c r="T191" i="2"/>
  <c r="P190" i="2"/>
  <c r="M190" i="2"/>
  <c r="L190" i="2"/>
  <c r="T190" i="2"/>
  <c r="P189" i="2"/>
  <c r="M189" i="2"/>
  <c r="L189" i="2"/>
  <c r="T189" i="2"/>
  <c r="P188" i="2"/>
  <c r="M188" i="2"/>
  <c r="L188" i="2"/>
  <c r="T188" i="2"/>
  <c r="P187" i="2"/>
  <c r="M187" i="2"/>
  <c r="L187" i="2"/>
  <c r="T187" i="2"/>
  <c r="P186" i="2"/>
  <c r="M186" i="2"/>
  <c r="L186" i="2"/>
  <c r="T186" i="2"/>
  <c r="P185" i="2"/>
  <c r="M185" i="2"/>
  <c r="S185" i="2"/>
  <c r="L185" i="2"/>
  <c r="T185" i="2"/>
  <c r="P184" i="2"/>
  <c r="M184" i="2"/>
  <c r="L184" i="2"/>
  <c r="T184" i="2"/>
  <c r="P183" i="2"/>
  <c r="M183" i="2"/>
  <c r="L183" i="2"/>
  <c r="P182" i="2"/>
  <c r="M182" i="2"/>
  <c r="L182" i="2"/>
  <c r="P181" i="2"/>
  <c r="M181" i="2"/>
  <c r="S181" i="2"/>
  <c r="L181" i="2"/>
  <c r="T181" i="2"/>
  <c r="P180" i="2"/>
  <c r="M180" i="2"/>
  <c r="L180" i="2"/>
  <c r="T180" i="2"/>
  <c r="P179" i="2"/>
  <c r="M179" i="2"/>
  <c r="L179" i="2"/>
  <c r="T179" i="2"/>
  <c r="P178" i="2"/>
  <c r="M178" i="2"/>
  <c r="L178" i="2"/>
  <c r="T178" i="2"/>
  <c r="P177" i="2"/>
  <c r="M177" i="2"/>
  <c r="L177" i="2"/>
  <c r="T177" i="2"/>
  <c r="P176" i="2"/>
  <c r="M176" i="2"/>
  <c r="L176" i="2"/>
  <c r="P175" i="2"/>
  <c r="M175" i="2"/>
  <c r="L175" i="2"/>
  <c r="T175" i="2"/>
  <c r="P174" i="2"/>
  <c r="M174" i="2"/>
  <c r="S174" i="2"/>
  <c r="L174" i="2"/>
  <c r="T174" i="2"/>
  <c r="P173" i="2"/>
  <c r="M173" i="2"/>
  <c r="L173" i="2"/>
  <c r="T173" i="2"/>
  <c r="P172" i="2"/>
  <c r="M172" i="2"/>
  <c r="L172" i="2"/>
  <c r="T172" i="2"/>
  <c r="P171" i="2"/>
  <c r="M171" i="2"/>
  <c r="L171" i="2"/>
  <c r="P170" i="2"/>
  <c r="M170" i="2"/>
  <c r="L170" i="2"/>
  <c r="T170" i="2"/>
  <c r="P169" i="2"/>
  <c r="M169" i="2"/>
  <c r="L169" i="2"/>
  <c r="T169" i="2"/>
  <c r="P168" i="2"/>
  <c r="M168" i="2"/>
  <c r="S168" i="2"/>
  <c r="L168" i="2"/>
  <c r="T168" i="2"/>
  <c r="P167" i="2"/>
  <c r="M167" i="2"/>
  <c r="S167" i="2"/>
  <c r="L167" i="2"/>
  <c r="T167" i="2"/>
  <c r="P166" i="2"/>
  <c r="M166" i="2"/>
  <c r="S166" i="2"/>
  <c r="L166" i="2"/>
  <c r="P165" i="2"/>
  <c r="M165" i="2"/>
  <c r="L165" i="2"/>
  <c r="T165" i="2"/>
  <c r="P164" i="2"/>
  <c r="M164" i="2"/>
  <c r="L164" i="2"/>
  <c r="P163" i="2"/>
  <c r="M163" i="2"/>
  <c r="S163" i="2"/>
  <c r="L163" i="2"/>
  <c r="T163" i="2"/>
  <c r="P162" i="2"/>
  <c r="M162" i="2"/>
  <c r="S162" i="2"/>
  <c r="L162" i="2"/>
  <c r="T162" i="2"/>
  <c r="P161" i="2"/>
  <c r="M161" i="2"/>
  <c r="S161" i="2"/>
  <c r="L161" i="2"/>
  <c r="T161" i="2"/>
  <c r="P160" i="2"/>
  <c r="M160" i="2"/>
  <c r="S160" i="2"/>
  <c r="L160" i="2"/>
  <c r="T160" i="2"/>
  <c r="P159" i="2"/>
  <c r="M159" i="2"/>
  <c r="L159" i="2"/>
  <c r="T159" i="2"/>
  <c r="P158" i="2"/>
  <c r="M158" i="2"/>
  <c r="S158" i="2"/>
  <c r="L158" i="2"/>
  <c r="T158" i="2"/>
  <c r="P157" i="2"/>
  <c r="M157" i="2"/>
  <c r="L157" i="2"/>
  <c r="T157" i="2"/>
  <c r="P156" i="2"/>
  <c r="M156" i="2"/>
  <c r="S156" i="2"/>
  <c r="L156" i="2"/>
  <c r="T156" i="2"/>
  <c r="P155" i="2"/>
  <c r="M155" i="2"/>
  <c r="L155" i="2"/>
  <c r="T155" i="2"/>
  <c r="P154" i="2"/>
  <c r="M154" i="2"/>
  <c r="L154" i="2"/>
  <c r="T154" i="2"/>
  <c r="P153" i="2"/>
  <c r="M153" i="2"/>
  <c r="L153" i="2"/>
  <c r="T153" i="2"/>
  <c r="P152" i="2"/>
  <c r="M152" i="2"/>
  <c r="L152" i="2"/>
  <c r="P151" i="2"/>
  <c r="M151" i="2"/>
  <c r="L151" i="2"/>
  <c r="P150" i="2"/>
  <c r="M150" i="2"/>
  <c r="S150" i="2"/>
  <c r="L150" i="2"/>
  <c r="T150" i="2"/>
  <c r="P149" i="2"/>
  <c r="M149" i="2"/>
  <c r="L149" i="2"/>
  <c r="T149" i="2"/>
  <c r="P148" i="2"/>
  <c r="M148" i="2"/>
  <c r="L148" i="2"/>
  <c r="T148" i="2"/>
  <c r="P147" i="2"/>
  <c r="M147" i="2"/>
  <c r="S147" i="2"/>
  <c r="L147" i="2"/>
  <c r="T147" i="2"/>
  <c r="P146" i="2"/>
  <c r="M146" i="2"/>
  <c r="L146" i="2"/>
  <c r="T146" i="2"/>
  <c r="P145" i="2"/>
  <c r="M145" i="2"/>
  <c r="S145" i="2"/>
  <c r="L145" i="2"/>
  <c r="T145" i="2"/>
  <c r="P144" i="2"/>
  <c r="M144" i="2"/>
  <c r="L144" i="2"/>
  <c r="T144" i="2"/>
  <c r="P143" i="2"/>
  <c r="M143" i="2"/>
  <c r="L143" i="2"/>
  <c r="T143" i="2"/>
  <c r="P142" i="2"/>
  <c r="M142" i="2"/>
  <c r="L142" i="2"/>
  <c r="T142" i="2"/>
  <c r="P141" i="2"/>
  <c r="M141" i="2"/>
  <c r="S141" i="2"/>
  <c r="L141" i="2"/>
  <c r="T141" i="2"/>
  <c r="P140" i="2"/>
  <c r="M140" i="2"/>
  <c r="L140" i="2"/>
  <c r="P139" i="2"/>
  <c r="M139" i="2"/>
  <c r="S139" i="2"/>
  <c r="L139" i="2"/>
  <c r="T139" i="2"/>
  <c r="P138" i="2"/>
  <c r="M138" i="2"/>
  <c r="S138" i="2"/>
  <c r="L138" i="2"/>
  <c r="T138" i="2"/>
  <c r="P137" i="2"/>
  <c r="M137" i="2"/>
  <c r="L137" i="2"/>
  <c r="T137" i="2"/>
  <c r="P136" i="2"/>
  <c r="M136" i="2"/>
  <c r="L136" i="2"/>
  <c r="T136" i="2"/>
  <c r="P135" i="2"/>
  <c r="M135" i="2"/>
  <c r="L135" i="2"/>
  <c r="T135" i="2"/>
  <c r="P134" i="2"/>
  <c r="M134" i="2"/>
  <c r="L134" i="2"/>
  <c r="T134" i="2"/>
  <c r="P133" i="2"/>
  <c r="M133" i="2"/>
  <c r="S133" i="2"/>
  <c r="L133" i="2"/>
  <c r="T133" i="2"/>
  <c r="P132" i="2"/>
  <c r="M132" i="2"/>
  <c r="L132" i="2"/>
  <c r="T132" i="2"/>
  <c r="P131" i="2"/>
  <c r="M131" i="2"/>
  <c r="S131" i="2"/>
  <c r="L131" i="2"/>
  <c r="T131" i="2"/>
  <c r="P130" i="2"/>
  <c r="M130" i="2"/>
  <c r="L130" i="2"/>
  <c r="T130" i="2"/>
  <c r="P129" i="2"/>
  <c r="M129" i="2"/>
  <c r="L129" i="2"/>
  <c r="T129" i="2"/>
  <c r="P128" i="2"/>
  <c r="M128" i="2"/>
  <c r="L128" i="2"/>
  <c r="T128" i="2"/>
  <c r="P127" i="2"/>
  <c r="M127" i="2"/>
  <c r="S127" i="2"/>
  <c r="L127" i="2"/>
  <c r="T127" i="2"/>
  <c r="P126" i="2"/>
  <c r="M126" i="2"/>
  <c r="L126" i="2"/>
  <c r="T126" i="2"/>
  <c r="P125" i="2"/>
  <c r="M125" i="2"/>
  <c r="S125" i="2"/>
  <c r="L125" i="2"/>
  <c r="T125" i="2"/>
  <c r="P124" i="2"/>
  <c r="M124" i="2"/>
  <c r="L124" i="2"/>
  <c r="T124" i="2"/>
  <c r="P123" i="2"/>
  <c r="M123" i="2"/>
  <c r="L123" i="2"/>
  <c r="T123" i="2"/>
  <c r="P122" i="2"/>
  <c r="M122" i="2"/>
  <c r="S122" i="2"/>
  <c r="L122" i="2"/>
  <c r="P121" i="2"/>
  <c r="M121" i="2"/>
  <c r="S121" i="2"/>
  <c r="L121" i="2"/>
  <c r="T121" i="2"/>
  <c r="P120" i="2"/>
  <c r="M120" i="2"/>
  <c r="S120" i="2"/>
  <c r="L120" i="2"/>
  <c r="T120" i="2"/>
  <c r="P119" i="2"/>
  <c r="M119" i="2"/>
  <c r="L119" i="2"/>
  <c r="T119" i="2"/>
  <c r="P118" i="2"/>
  <c r="M118" i="2"/>
  <c r="L118" i="2"/>
  <c r="T118" i="2"/>
  <c r="P117" i="2"/>
  <c r="M117" i="2"/>
  <c r="L117" i="2"/>
  <c r="T117" i="2"/>
  <c r="P116" i="2"/>
  <c r="M116" i="2"/>
  <c r="S116" i="2"/>
  <c r="L116" i="2"/>
  <c r="T116" i="2"/>
  <c r="P115" i="2"/>
  <c r="M115" i="2"/>
  <c r="S115" i="2"/>
  <c r="L115" i="2"/>
  <c r="T115" i="2"/>
  <c r="P114" i="2"/>
  <c r="M114" i="2"/>
  <c r="S114" i="2"/>
  <c r="L114" i="2"/>
  <c r="T114" i="2"/>
  <c r="P113" i="2"/>
  <c r="M113" i="2"/>
  <c r="L113" i="2"/>
  <c r="P112" i="2"/>
  <c r="M112" i="2"/>
  <c r="L112" i="2"/>
  <c r="T112" i="2"/>
  <c r="P111" i="2"/>
  <c r="M111" i="2"/>
  <c r="L111" i="2"/>
  <c r="T111" i="2"/>
  <c r="P110" i="2"/>
  <c r="M110" i="2"/>
  <c r="L110" i="2"/>
  <c r="T110" i="2"/>
  <c r="P109" i="2"/>
  <c r="M109" i="2"/>
  <c r="L109" i="2"/>
  <c r="T109" i="2"/>
  <c r="P108" i="2"/>
  <c r="M108" i="2"/>
  <c r="S108" i="2"/>
  <c r="L108" i="2"/>
  <c r="T108" i="2"/>
  <c r="P107" i="2"/>
  <c r="M107" i="2"/>
  <c r="S107" i="2"/>
  <c r="L107" i="2"/>
  <c r="T107" i="2"/>
  <c r="P106" i="2"/>
  <c r="M106" i="2"/>
  <c r="L106" i="2"/>
  <c r="P105" i="2"/>
  <c r="M105" i="2"/>
  <c r="L105" i="2"/>
  <c r="T105" i="2"/>
  <c r="P104" i="2"/>
  <c r="M104" i="2"/>
  <c r="L104" i="2"/>
  <c r="T104" i="2"/>
  <c r="P103" i="2"/>
  <c r="M103" i="2"/>
  <c r="S103" i="2"/>
  <c r="L103" i="2"/>
  <c r="T103" i="2"/>
  <c r="P102" i="2"/>
  <c r="M102" i="2"/>
  <c r="S102" i="2"/>
  <c r="L102" i="2"/>
  <c r="T102" i="2"/>
  <c r="P101" i="2"/>
  <c r="M101" i="2"/>
  <c r="S101" i="2"/>
  <c r="L101" i="2"/>
  <c r="T101" i="2"/>
  <c r="P100" i="2"/>
  <c r="M100" i="2"/>
  <c r="S100" i="2"/>
  <c r="L100" i="2"/>
  <c r="T100" i="2"/>
  <c r="P99" i="2"/>
  <c r="M99" i="2"/>
  <c r="S99" i="2"/>
  <c r="L99" i="2"/>
  <c r="T99" i="2"/>
  <c r="P98" i="2"/>
  <c r="M98" i="2"/>
  <c r="L98" i="2"/>
  <c r="T98" i="2"/>
  <c r="P97" i="2"/>
  <c r="M97" i="2"/>
  <c r="S97" i="2"/>
  <c r="L97" i="2"/>
  <c r="T97" i="2"/>
  <c r="P96" i="2"/>
  <c r="M96" i="2"/>
  <c r="S96" i="2"/>
  <c r="L96" i="2"/>
  <c r="T96" i="2"/>
  <c r="P95" i="2"/>
  <c r="M95" i="2"/>
  <c r="S95" i="2"/>
  <c r="L95" i="2"/>
  <c r="T95" i="2"/>
  <c r="P94" i="2"/>
  <c r="M94" i="2"/>
  <c r="S94" i="2"/>
  <c r="L94" i="2"/>
  <c r="T94" i="2"/>
  <c r="P93" i="2"/>
  <c r="M93" i="2"/>
  <c r="L93" i="2"/>
  <c r="T93" i="2"/>
  <c r="P92" i="2"/>
  <c r="M92" i="2"/>
  <c r="L92" i="2"/>
  <c r="T92" i="2"/>
  <c r="P91" i="2"/>
  <c r="M91" i="2"/>
  <c r="S91" i="2"/>
  <c r="L91" i="2"/>
  <c r="T91" i="2"/>
  <c r="P90" i="2"/>
  <c r="M90" i="2"/>
  <c r="L90" i="2"/>
  <c r="T90" i="2"/>
  <c r="P89" i="2"/>
  <c r="M89" i="2"/>
  <c r="L89" i="2"/>
  <c r="T89" i="2"/>
  <c r="P88" i="2"/>
  <c r="M88" i="2"/>
  <c r="L88" i="2"/>
  <c r="T88" i="2"/>
  <c r="P87" i="2"/>
  <c r="M87" i="2"/>
  <c r="S87" i="2"/>
  <c r="L87" i="2"/>
  <c r="T87" i="2"/>
  <c r="P86" i="2"/>
  <c r="M86" i="2"/>
  <c r="L86" i="2"/>
  <c r="T86" i="2"/>
  <c r="P85" i="2"/>
  <c r="M85" i="2"/>
  <c r="L85" i="2"/>
  <c r="T85" i="2"/>
  <c r="P84" i="2"/>
  <c r="M84" i="2"/>
  <c r="L84" i="2"/>
  <c r="T84" i="2"/>
  <c r="P83" i="2"/>
  <c r="M83" i="2"/>
  <c r="S83" i="2"/>
  <c r="L83" i="2"/>
  <c r="T83" i="2"/>
  <c r="P82" i="2"/>
  <c r="M82" i="2"/>
  <c r="S82" i="2"/>
  <c r="L82" i="2"/>
  <c r="T82" i="2"/>
  <c r="P81" i="2"/>
  <c r="M81" i="2"/>
  <c r="L81" i="2"/>
  <c r="T81" i="2"/>
  <c r="P80" i="2"/>
  <c r="M80" i="2"/>
  <c r="S80" i="2"/>
  <c r="L80" i="2"/>
  <c r="T80" i="2"/>
  <c r="P79" i="2"/>
  <c r="M79" i="2"/>
  <c r="L79" i="2"/>
  <c r="T79" i="2"/>
  <c r="P78" i="2"/>
  <c r="M78" i="2"/>
  <c r="S78" i="2"/>
  <c r="L78" i="2"/>
  <c r="T78" i="2"/>
  <c r="P77" i="2"/>
  <c r="M77" i="2"/>
  <c r="S77" i="2"/>
  <c r="L77" i="2"/>
  <c r="T77" i="2"/>
  <c r="P76" i="2"/>
  <c r="M76" i="2"/>
  <c r="L76" i="2"/>
  <c r="T76" i="2"/>
  <c r="P75" i="2"/>
  <c r="M75" i="2"/>
  <c r="L75" i="2"/>
  <c r="T75" i="2"/>
  <c r="P74" i="2"/>
  <c r="M74" i="2"/>
  <c r="L74" i="2"/>
  <c r="T74" i="2"/>
  <c r="P73" i="2"/>
  <c r="M73" i="2"/>
  <c r="L73" i="2"/>
  <c r="T73" i="2"/>
  <c r="P72" i="2"/>
  <c r="M72" i="2"/>
  <c r="L72" i="2"/>
  <c r="T72" i="2"/>
  <c r="P71" i="2"/>
  <c r="M71" i="2"/>
  <c r="L71" i="2"/>
  <c r="T71" i="2"/>
  <c r="P70" i="2"/>
  <c r="M70" i="2"/>
  <c r="S70" i="2"/>
  <c r="L70" i="2"/>
  <c r="T70" i="2"/>
  <c r="P69" i="2"/>
  <c r="M69" i="2"/>
  <c r="L69" i="2"/>
  <c r="T69" i="2"/>
  <c r="P68" i="2"/>
  <c r="M68" i="2"/>
  <c r="L68" i="2"/>
  <c r="T68" i="2"/>
  <c r="P67" i="2"/>
  <c r="M67" i="2"/>
  <c r="S67" i="2"/>
  <c r="L67" i="2"/>
  <c r="T67" i="2"/>
  <c r="P66" i="2"/>
  <c r="M66" i="2"/>
  <c r="S66" i="2"/>
  <c r="L66" i="2"/>
  <c r="T66" i="2"/>
  <c r="P65" i="2"/>
  <c r="M65" i="2"/>
  <c r="L65" i="2"/>
  <c r="T65" i="2"/>
  <c r="P64" i="2"/>
  <c r="M64" i="2"/>
  <c r="S64" i="2"/>
  <c r="L64" i="2"/>
  <c r="T64" i="2"/>
  <c r="P63" i="2"/>
  <c r="M63" i="2"/>
  <c r="S63" i="2"/>
  <c r="L63" i="2"/>
  <c r="T63" i="2"/>
  <c r="P62" i="2"/>
  <c r="M62" i="2"/>
  <c r="L62" i="2"/>
  <c r="T62" i="2"/>
  <c r="P61" i="2"/>
  <c r="M61" i="2"/>
  <c r="L61" i="2"/>
  <c r="T61" i="2"/>
  <c r="P60" i="2"/>
  <c r="M60" i="2"/>
  <c r="L60" i="2"/>
  <c r="T60" i="2"/>
  <c r="P59" i="2"/>
  <c r="M59" i="2"/>
  <c r="L59" i="2"/>
  <c r="T59" i="2"/>
  <c r="P58" i="2"/>
  <c r="M58" i="2"/>
  <c r="L58" i="2"/>
  <c r="T58" i="2"/>
  <c r="P57" i="2"/>
  <c r="M57" i="2"/>
  <c r="S57" i="2"/>
  <c r="L57" i="2"/>
  <c r="T57" i="2"/>
  <c r="P56" i="2"/>
  <c r="M56" i="2"/>
  <c r="S56" i="2"/>
  <c r="L56" i="2"/>
  <c r="T56" i="2"/>
  <c r="P55" i="2"/>
  <c r="M55" i="2"/>
  <c r="S55" i="2"/>
  <c r="L55" i="2"/>
  <c r="T55" i="2"/>
  <c r="P54" i="2"/>
  <c r="M54" i="2"/>
  <c r="L54" i="2"/>
  <c r="T54" i="2"/>
  <c r="P53" i="2"/>
  <c r="M53" i="2"/>
  <c r="L53" i="2"/>
  <c r="T53" i="2"/>
  <c r="P52" i="2"/>
  <c r="M52" i="2"/>
  <c r="L52" i="2"/>
  <c r="T52" i="2"/>
  <c r="P51" i="2"/>
  <c r="M51" i="2"/>
  <c r="S51" i="2"/>
  <c r="L51" i="2"/>
  <c r="T51" i="2"/>
  <c r="P50" i="2"/>
  <c r="M50" i="2"/>
  <c r="S50" i="2"/>
  <c r="L50" i="2"/>
  <c r="T50" i="2"/>
  <c r="P49" i="2"/>
  <c r="M49" i="2"/>
  <c r="L49" i="2"/>
  <c r="T49" i="2"/>
  <c r="P48" i="2"/>
  <c r="M48" i="2"/>
  <c r="L48" i="2"/>
  <c r="T48" i="2"/>
  <c r="P47" i="2"/>
  <c r="M47" i="2"/>
  <c r="S47" i="2"/>
  <c r="L47" i="2"/>
  <c r="T47" i="2"/>
  <c r="P46" i="2"/>
  <c r="M46" i="2"/>
  <c r="L46" i="2"/>
  <c r="T46" i="2"/>
  <c r="P45" i="2"/>
  <c r="M45" i="2"/>
  <c r="L45" i="2"/>
  <c r="T45" i="2"/>
  <c r="P44" i="2"/>
  <c r="M44" i="2"/>
  <c r="S44" i="2"/>
  <c r="L44" i="2"/>
  <c r="T44" i="2"/>
  <c r="P43" i="2"/>
  <c r="M43" i="2"/>
  <c r="S43" i="2"/>
  <c r="L43" i="2"/>
  <c r="T43" i="2"/>
  <c r="AE42" i="2"/>
  <c r="P42" i="2"/>
  <c r="M42" i="2"/>
  <c r="S42" i="2"/>
  <c r="L42" i="2"/>
  <c r="T42" i="2"/>
  <c r="AE41" i="2"/>
  <c r="P41" i="2"/>
  <c r="M41" i="2"/>
  <c r="L41" i="2"/>
  <c r="T41" i="2"/>
  <c r="AE40" i="2"/>
  <c r="P40" i="2"/>
  <c r="M40" i="2"/>
  <c r="L40" i="2"/>
  <c r="T40" i="2"/>
  <c r="AE39" i="2"/>
  <c r="P39" i="2"/>
  <c r="M39" i="2"/>
  <c r="L39" i="2"/>
  <c r="T39" i="2"/>
  <c r="AE38" i="2"/>
  <c r="P38" i="2"/>
  <c r="M38" i="2"/>
  <c r="L38" i="2"/>
  <c r="T38" i="2"/>
  <c r="AE37" i="2"/>
  <c r="P37" i="2"/>
  <c r="M37" i="2"/>
  <c r="L37" i="2"/>
  <c r="T37" i="2"/>
  <c r="AE36" i="2"/>
  <c r="P36" i="2"/>
  <c r="M36" i="2"/>
  <c r="L36" i="2"/>
  <c r="T36" i="2"/>
  <c r="AE35" i="2"/>
  <c r="P35" i="2"/>
  <c r="M35" i="2"/>
  <c r="L35" i="2"/>
  <c r="T35" i="2"/>
  <c r="AE34" i="2"/>
  <c r="P34" i="2"/>
  <c r="M34" i="2"/>
  <c r="L34" i="2"/>
  <c r="T34" i="2"/>
  <c r="AE33" i="2"/>
  <c r="P33" i="2"/>
  <c r="M33" i="2"/>
  <c r="L33" i="2"/>
  <c r="T33" i="2"/>
  <c r="AE32" i="2"/>
  <c r="P32" i="2"/>
  <c r="M32" i="2"/>
  <c r="L32" i="2"/>
  <c r="T32" i="2"/>
  <c r="AE31" i="2"/>
  <c r="P31" i="2"/>
  <c r="M31" i="2"/>
  <c r="L31" i="2"/>
  <c r="T31" i="2"/>
  <c r="AE30" i="2"/>
  <c r="P30" i="2"/>
  <c r="M30" i="2"/>
  <c r="L30" i="2"/>
  <c r="T30" i="2"/>
  <c r="AE29" i="2"/>
  <c r="P29" i="2"/>
  <c r="M29" i="2"/>
  <c r="L29" i="2"/>
  <c r="T29" i="2"/>
  <c r="AE28" i="2"/>
  <c r="P28" i="2"/>
  <c r="M28" i="2"/>
  <c r="L28" i="2"/>
  <c r="T28" i="2"/>
  <c r="AE27" i="2"/>
  <c r="P27" i="2"/>
  <c r="M27" i="2"/>
  <c r="S27" i="2"/>
  <c r="L27" i="2"/>
  <c r="T27" i="2"/>
  <c r="AE26" i="2"/>
  <c r="P26" i="2"/>
  <c r="M26" i="2"/>
  <c r="S26" i="2"/>
  <c r="L26" i="2"/>
  <c r="T26" i="2"/>
  <c r="AE25" i="2"/>
  <c r="P25" i="2"/>
  <c r="M25" i="2"/>
  <c r="S25" i="2"/>
  <c r="L25" i="2"/>
  <c r="T25" i="2"/>
  <c r="AE24" i="2"/>
  <c r="P24" i="2"/>
  <c r="M24" i="2"/>
  <c r="L24" i="2"/>
  <c r="T24" i="2"/>
  <c r="AE23" i="2"/>
  <c r="P23" i="2"/>
  <c r="M23" i="2"/>
  <c r="L23" i="2"/>
  <c r="T23" i="2"/>
  <c r="AE22" i="2"/>
  <c r="P22" i="2"/>
  <c r="M22" i="2"/>
  <c r="L22" i="2"/>
  <c r="T22" i="2"/>
  <c r="AE21" i="2"/>
  <c r="P21" i="2"/>
  <c r="M21" i="2"/>
  <c r="L21" i="2"/>
  <c r="T21" i="2"/>
  <c r="AE20" i="2"/>
  <c r="P20" i="2"/>
  <c r="M20" i="2"/>
  <c r="L20" i="2"/>
  <c r="T20" i="2"/>
  <c r="AE19" i="2"/>
  <c r="P19" i="2"/>
  <c r="M19" i="2"/>
  <c r="L19" i="2"/>
  <c r="T19" i="2"/>
  <c r="AE18" i="2"/>
  <c r="P18" i="2"/>
  <c r="M18" i="2"/>
  <c r="L18" i="2"/>
  <c r="T18" i="2"/>
  <c r="AE17" i="2"/>
  <c r="P17" i="2"/>
  <c r="M17" i="2"/>
  <c r="L17" i="2"/>
  <c r="T17" i="2"/>
  <c r="AE16" i="2"/>
  <c r="P16" i="2"/>
  <c r="M16" i="2"/>
  <c r="L16" i="2"/>
  <c r="T16" i="2"/>
  <c r="AE15" i="2"/>
  <c r="P15" i="2"/>
  <c r="M15" i="2"/>
  <c r="L15" i="2"/>
  <c r="T15" i="2"/>
  <c r="AE14" i="2"/>
  <c r="P14" i="2"/>
  <c r="M14" i="2"/>
  <c r="S14" i="2"/>
  <c r="L14" i="2"/>
  <c r="T14" i="2"/>
  <c r="AE13" i="2"/>
  <c r="P13" i="2"/>
  <c r="M13" i="2"/>
  <c r="S13" i="2"/>
  <c r="L13" i="2"/>
  <c r="T13" i="2"/>
  <c r="P12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M12" i="2"/>
  <c r="S12" i="2"/>
  <c r="L12" i="2"/>
  <c r="T12" i="2"/>
  <c r="AD11" i="2"/>
  <c r="AC11" i="2"/>
  <c r="P11" i="2"/>
  <c r="M11" i="2"/>
  <c r="S11" i="2"/>
  <c r="L11" i="2"/>
  <c r="T11" i="2"/>
  <c r="X1574" i="18"/>
  <c r="X1502" i="18"/>
  <c r="X1506" i="18"/>
  <c r="X1568" i="18"/>
  <c r="X1572" i="18"/>
  <c r="X57" i="18"/>
  <c r="X325" i="18"/>
  <c r="X36" i="18"/>
  <c r="X37" i="18"/>
  <c r="X38" i="18"/>
  <c r="X58" i="18"/>
  <c r="X59" i="18"/>
  <c r="X60" i="18"/>
  <c r="X61" i="18"/>
  <c r="X62" i="18"/>
  <c r="X110" i="18"/>
  <c r="X111" i="18"/>
  <c r="X112" i="18"/>
  <c r="X114" i="18"/>
  <c r="X147" i="18"/>
  <c r="X149" i="18"/>
  <c r="X150" i="18"/>
  <c r="X151" i="18"/>
  <c r="X155" i="18"/>
  <c r="X156" i="18"/>
  <c r="X179" i="18"/>
  <c r="X183" i="18"/>
  <c r="X184" i="18"/>
  <c r="X186" i="18"/>
  <c r="X188" i="18"/>
  <c r="X223" i="18"/>
  <c r="X224" i="18"/>
  <c r="X225" i="18"/>
  <c r="X229" i="18"/>
  <c r="X230" i="18"/>
  <c r="X232" i="18"/>
  <c r="X236" i="18"/>
  <c r="X241" i="18"/>
  <c r="X242" i="18"/>
  <c r="X284" i="18"/>
  <c r="X285" i="18"/>
  <c r="X291" i="18"/>
  <c r="X327" i="18"/>
  <c r="X328" i="18"/>
  <c r="X329" i="18"/>
  <c r="X330" i="18"/>
  <c r="X332" i="18"/>
  <c r="X333" i="18"/>
  <c r="X335" i="18"/>
  <c r="X337" i="18"/>
  <c r="X339" i="18"/>
  <c r="X340" i="18"/>
  <c r="X432" i="18"/>
  <c r="X435" i="18"/>
  <c r="X436" i="18"/>
  <c r="X438" i="18"/>
  <c r="X442" i="18"/>
  <c r="X477" i="18"/>
  <c r="X480" i="18"/>
  <c r="X481" i="18"/>
  <c r="X483" i="18"/>
  <c r="X484" i="18"/>
  <c r="X485" i="18"/>
  <c r="X498" i="18"/>
  <c r="X502" i="18"/>
  <c r="X504" i="18"/>
  <c r="X508" i="18"/>
  <c r="X510" i="18"/>
  <c r="X516" i="18"/>
  <c r="X520" i="18"/>
  <c r="X524" i="18"/>
  <c r="X526" i="18"/>
  <c r="X528" i="18"/>
  <c r="X534" i="18"/>
  <c r="X536" i="18"/>
  <c r="X542" i="18"/>
  <c r="X548" i="18"/>
  <c r="X560" i="18"/>
  <c r="X562" i="18"/>
  <c r="X568" i="18"/>
  <c r="X570" i="18"/>
  <c r="X572" i="18"/>
  <c r="X580" i="18"/>
  <c r="X584" i="18"/>
  <c r="X586" i="18"/>
  <c r="X590" i="18"/>
  <c r="X596" i="18"/>
  <c r="X602" i="18"/>
  <c r="X604" i="18"/>
  <c r="X610" i="18"/>
  <c r="X618" i="18"/>
  <c r="X620" i="18"/>
  <c r="X628" i="18"/>
  <c r="X632" i="18"/>
  <c r="X634" i="18"/>
  <c r="X642" i="18"/>
  <c r="X644" i="18"/>
  <c r="X648" i="18"/>
  <c r="X650" i="18"/>
  <c r="X654" i="18"/>
  <c r="X656" i="18"/>
  <c r="X660" i="18"/>
  <c r="X698" i="18"/>
  <c r="X699" i="18"/>
  <c r="X715" i="18"/>
  <c r="X716" i="18"/>
  <c r="X717" i="18"/>
  <c r="X719" i="18"/>
  <c r="X720" i="18"/>
  <c r="X723" i="18"/>
  <c r="X725" i="18"/>
  <c r="X726" i="18"/>
  <c r="X744" i="18"/>
  <c r="X748" i="18"/>
  <c r="X758" i="18"/>
  <c r="X764" i="18"/>
  <c r="X766" i="18"/>
  <c r="X768" i="18"/>
  <c r="X778" i="18"/>
  <c r="X784" i="18"/>
  <c r="X788" i="18"/>
  <c r="X798" i="18"/>
  <c r="X802" i="18"/>
  <c r="X804" i="18"/>
  <c r="X808" i="18"/>
  <c r="X810" i="18"/>
  <c r="X816" i="18"/>
  <c r="X822" i="18"/>
  <c r="X826" i="18"/>
  <c r="X830" i="18"/>
  <c r="X832" i="18"/>
  <c r="X834" i="18"/>
  <c r="X836" i="18"/>
  <c r="X840" i="18"/>
  <c r="X842" i="18"/>
  <c r="X844" i="18"/>
  <c r="X846" i="18"/>
  <c r="X848" i="18"/>
  <c r="X854" i="18"/>
  <c r="X858" i="18"/>
  <c r="X860" i="18"/>
  <c r="X870" i="18"/>
  <c r="X874" i="18"/>
  <c r="X876" i="18"/>
  <c r="X880" i="18"/>
  <c r="X882" i="18"/>
  <c r="X884" i="18"/>
  <c r="X886" i="18"/>
  <c r="X894" i="18"/>
  <c r="X898" i="18"/>
  <c r="X902" i="18"/>
  <c r="X910" i="18"/>
  <c r="X914" i="18"/>
  <c r="X918" i="18"/>
  <c r="X926" i="18"/>
  <c r="X928" i="18"/>
  <c r="X930" i="18"/>
  <c r="X934" i="18"/>
  <c r="X938" i="18"/>
  <c r="X940" i="18"/>
  <c r="X944" i="18"/>
  <c r="X946" i="18"/>
  <c r="X956" i="18"/>
  <c r="X958" i="18"/>
  <c r="X966" i="18"/>
  <c r="X972" i="18"/>
  <c r="X976" i="18"/>
  <c r="X978" i="18"/>
  <c r="X980" i="18"/>
  <c r="X984" i="18"/>
  <c r="X992" i="18"/>
  <c r="X994" i="18"/>
  <c r="X996" i="18"/>
  <c r="X998" i="18"/>
  <c r="X1002" i="18"/>
  <c r="X1004" i="18"/>
  <c r="X1006" i="18"/>
  <c r="X1008" i="18"/>
  <c r="X1016" i="18"/>
  <c r="X1022" i="18"/>
  <c r="X1028" i="18"/>
  <c r="X1034" i="18"/>
  <c r="X1036" i="18"/>
  <c r="X1040" i="18"/>
  <c r="X1042" i="18"/>
  <c r="X1044" i="18"/>
  <c r="X1048" i="18"/>
  <c r="X1050" i="18"/>
  <c r="X1060" i="18"/>
  <c r="X1068" i="18"/>
  <c r="X1070" i="18"/>
  <c r="X1076" i="18"/>
  <c r="X1078" i="18"/>
  <c r="X1084" i="18"/>
  <c r="X1086" i="18"/>
  <c r="X1094" i="18"/>
  <c r="X1098" i="18"/>
  <c r="X1102" i="18"/>
  <c r="X1108" i="18"/>
  <c r="X1114" i="18"/>
  <c r="X1120" i="18"/>
  <c r="X1122" i="18"/>
  <c r="X1124" i="18"/>
  <c r="X1128" i="18"/>
  <c r="X1136" i="18"/>
  <c r="X1138" i="18"/>
  <c r="X1146" i="18"/>
  <c r="X1148" i="18"/>
  <c r="X1154" i="18"/>
  <c r="X1158" i="18"/>
  <c r="X1168" i="18"/>
  <c r="X1172" i="18"/>
  <c r="X1174" i="18"/>
  <c r="X1176" i="18"/>
  <c r="X1180" i="18"/>
  <c r="X1182" i="18"/>
  <c r="X1186" i="18"/>
  <c r="X1190" i="18"/>
  <c r="X1192" i="18"/>
  <c r="X1196" i="18"/>
  <c r="X1202" i="18"/>
  <c r="X1204" i="18"/>
  <c r="X1206" i="18"/>
  <c r="X1214" i="18"/>
  <c r="X1220" i="18"/>
  <c r="X1222" i="18"/>
  <c r="X1226" i="18"/>
  <c r="X1228" i="18"/>
  <c r="X1234" i="18"/>
  <c r="X1240" i="18"/>
  <c r="X1246" i="18"/>
  <c r="X1250" i="18"/>
  <c r="X1256" i="18"/>
  <c r="X1258" i="18"/>
  <c r="X1260" i="18"/>
  <c r="X1264" i="18"/>
  <c r="X1268" i="18"/>
  <c r="X1270" i="18"/>
  <c r="X1274" i="18"/>
  <c r="X1276" i="18"/>
  <c r="X1280" i="18"/>
  <c r="X1284" i="18"/>
  <c r="X1286" i="18"/>
  <c r="X1288" i="18"/>
  <c r="X1296" i="18"/>
  <c r="X1302" i="18"/>
  <c r="X1304" i="18"/>
  <c r="X1308" i="18"/>
  <c r="X1312" i="18"/>
  <c r="X1314" i="18"/>
  <c r="X1322" i="18"/>
  <c r="X1324" i="18"/>
  <c r="X1326" i="18"/>
  <c r="X1334" i="18"/>
  <c r="X1336" i="18"/>
  <c r="X1342" i="18"/>
  <c r="X1346" i="18"/>
  <c r="X1354" i="18"/>
  <c r="X1356" i="18"/>
  <c r="X1358" i="18"/>
  <c r="X1362" i="18"/>
  <c r="X1364" i="18"/>
  <c r="X1366" i="18"/>
  <c r="X1368" i="18"/>
  <c r="X1370" i="18"/>
  <c r="X1374" i="18"/>
  <c r="X1376" i="18"/>
  <c r="X1378" i="18"/>
  <c r="X1382" i="18"/>
  <c r="X1386" i="18"/>
  <c r="X1392" i="18"/>
  <c r="X1406" i="18"/>
  <c r="X1408" i="18"/>
  <c r="X1422" i="18"/>
  <c r="X1424" i="18"/>
  <c r="X1428" i="18"/>
  <c r="X1430" i="18"/>
  <c r="X1432" i="18"/>
  <c r="X1434" i="18"/>
  <c r="X1440" i="18"/>
  <c r="X1444" i="18"/>
  <c r="X1450" i="18"/>
  <c r="X1454" i="18"/>
  <c r="X1464" i="18"/>
  <c r="X1466" i="18"/>
  <c r="X1468" i="18"/>
  <c r="X1474" i="18"/>
  <c r="X1484" i="18"/>
  <c r="X1486" i="18"/>
  <c r="X1488" i="18"/>
  <c r="X1492" i="18"/>
  <c r="X1496" i="18"/>
  <c r="X1510" i="18"/>
  <c r="X1512" i="18"/>
  <c r="X1516" i="18"/>
  <c r="X1520" i="18"/>
  <c r="X1522" i="18"/>
  <c r="X1524" i="18"/>
  <c r="X1526" i="18"/>
  <c r="X1528" i="18"/>
  <c r="X1530" i="18"/>
  <c r="X1532" i="18"/>
  <c r="X1534" i="18"/>
  <c r="X1540" i="18"/>
  <c r="X1542" i="18"/>
  <c r="X1546" i="18"/>
  <c r="X1550" i="18"/>
  <c r="X1558" i="18"/>
  <c r="X1564" i="18"/>
  <c r="X11" i="18"/>
  <c r="X12" i="18"/>
  <c r="X15" i="18"/>
  <c r="X16" i="18"/>
  <c r="X19" i="18"/>
  <c r="X40" i="18"/>
  <c r="X41" i="18"/>
  <c r="X43" i="18"/>
  <c r="X45" i="18"/>
  <c r="X46" i="18"/>
  <c r="X47" i="18"/>
  <c r="X49" i="18"/>
  <c r="X51" i="18"/>
  <c r="X56" i="18"/>
  <c r="X96" i="18"/>
  <c r="X97" i="18"/>
  <c r="X100" i="18"/>
  <c r="X101" i="18"/>
  <c r="X102" i="18"/>
  <c r="X103" i="18"/>
  <c r="X104" i="18"/>
  <c r="X108" i="18"/>
  <c r="X176" i="18"/>
  <c r="X177" i="18"/>
  <c r="X205" i="18"/>
  <c r="X209" i="18"/>
  <c r="X210" i="18"/>
  <c r="X212" i="18"/>
  <c r="X213" i="18"/>
  <c r="X214" i="18"/>
  <c r="X216" i="18"/>
  <c r="X218" i="18"/>
  <c r="X219" i="18"/>
  <c r="X279" i="18"/>
  <c r="X306" i="18"/>
  <c r="X307" i="18"/>
  <c r="X308" i="18"/>
  <c r="X309" i="18"/>
  <c r="X314" i="18"/>
  <c r="X318" i="18"/>
  <c r="X319" i="18"/>
  <c r="X320" i="18"/>
  <c r="X321" i="18"/>
  <c r="X385" i="18"/>
  <c r="X386" i="18"/>
  <c r="X388" i="18"/>
  <c r="X392" i="18"/>
  <c r="X395" i="18"/>
  <c r="X396" i="18"/>
  <c r="X398" i="18"/>
  <c r="X401" i="18"/>
  <c r="X416" i="18"/>
  <c r="X417" i="18"/>
  <c r="X420" i="18"/>
  <c r="X424" i="18"/>
  <c r="X425" i="18"/>
  <c r="X427" i="18"/>
  <c r="X429" i="18"/>
  <c r="X430" i="18"/>
  <c r="X683" i="18"/>
  <c r="X685" i="18"/>
  <c r="X686" i="18"/>
  <c r="X688" i="18"/>
  <c r="X689" i="18"/>
  <c r="X692" i="18"/>
  <c r="X693" i="18"/>
  <c r="X694" i="18"/>
  <c r="X695" i="18"/>
  <c r="X712" i="18"/>
  <c r="X10" i="18"/>
  <c r="X30" i="18"/>
  <c r="X31" i="18"/>
  <c r="X32" i="18"/>
  <c r="X70" i="18"/>
  <c r="X73" i="18"/>
  <c r="X74" i="18"/>
  <c r="X79" i="18"/>
  <c r="X80" i="18"/>
  <c r="X84" i="18"/>
  <c r="X1576" i="18"/>
  <c r="X1578" i="18"/>
  <c r="X1580" i="18"/>
  <c r="X1582" i="18"/>
  <c r="X1588" i="18"/>
  <c r="X1590" i="18"/>
  <c r="X1592" i="18"/>
  <c r="X1596" i="18"/>
  <c r="X1598" i="18"/>
  <c r="X1600" i="18"/>
  <c r="X1606" i="18"/>
  <c r="X1608" i="18"/>
  <c r="X1622" i="18"/>
  <c r="X1624" i="18"/>
  <c r="X1628" i="18"/>
  <c r="X1638" i="18"/>
  <c r="X1640" i="18"/>
  <c r="X1642" i="18"/>
  <c r="X1648" i="18"/>
  <c r="X1656" i="18"/>
  <c r="X1658" i="18"/>
  <c r="X1668" i="18"/>
  <c r="X1672" i="18"/>
  <c r="X1674" i="18"/>
  <c r="X1676" i="18"/>
  <c r="X1678" i="18"/>
  <c r="X1682" i="18"/>
  <c r="X1684" i="18"/>
  <c r="X1686" i="18"/>
  <c r="X1692" i="18"/>
  <c r="X1696" i="18"/>
  <c r="X1698" i="18"/>
  <c r="X1706" i="18"/>
  <c r="X1708" i="18"/>
  <c r="X1710" i="18"/>
  <c r="X1714" i="18"/>
  <c r="X1726" i="18"/>
  <c r="X1732" i="18"/>
  <c r="X1736" i="18"/>
  <c r="X1742" i="18"/>
  <c r="X1744" i="18"/>
  <c r="X1746" i="18"/>
  <c r="X1750" i="18"/>
  <c r="X1754" i="18"/>
  <c r="X1760" i="18"/>
  <c r="X1762" i="18"/>
  <c r="X1764" i="18"/>
  <c r="X1770" i="18"/>
  <c r="X1780" i="18"/>
  <c r="X1784" i="18"/>
  <c r="X1792" i="18"/>
  <c r="X1798" i="18"/>
  <c r="X1800" i="18"/>
  <c r="X1804" i="18"/>
  <c r="X1806" i="18"/>
  <c r="X1810" i="18"/>
  <c r="X1816" i="18"/>
  <c r="X1820" i="18"/>
  <c r="X1832" i="18"/>
  <c r="X1836" i="18"/>
  <c r="X1840" i="18"/>
  <c r="X1842" i="18"/>
  <c r="X1844" i="18"/>
  <c r="X1856" i="18"/>
  <c r="X1858" i="18"/>
  <c r="X1866" i="18"/>
  <c r="X1876" i="18"/>
  <c r="X1878" i="18"/>
  <c r="X1882" i="18"/>
  <c r="X1886" i="18"/>
  <c r="X1890" i="18"/>
  <c r="X1892" i="18"/>
  <c r="X1900" i="18"/>
  <c r="X1904" i="18"/>
  <c r="X1906" i="18"/>
  <c r="X1908" i="18"/>
  <c r="X1910" i="18"/>
  <c r="X1912" i="18"/>
  <c r="X1918" i="18"/>
  <c r="X1920" i="18"/>
  <c r="X1922" i="18"/>
  <c r="X1930" i="18"/>
  <c r="X1932" i="18"/>
  <c r="X1934" i="18"/>
  <c r="X1938" i="18"/>
  <c r="X1940" i="18"/>
  <c r="X1946" i="18"/>
  <c r="X1948" i="18"/>
  <c r="X1954" i="18"/>
  <c r="X1962" i="18"/>
  <c r="X1968" i="18"/>
  <c r="X1976" i="18"/>
  <c r="X1984" i="18"/>
  <c r="X1986" i="18"/>
  <c r="X1988" i="18"/>
  <c r="X1992" i="18"/>
  <c r="X1996" i="18"/>
  <c r="X2004" i="18"/>
  <c r="X2014" i="18"/>
  <c r="X2024" i="18"/>
  <c r="X2028" i="18"/>
  <c r="X2030" i="18"/>
  <c r="X2036" i="18"/>
  <c r="X2044" i="18"/>
  <c r="X2046" i="18"/>
  <c r="X2048" i="18"/>
  <c r="X2050" i="18"/>
  <c r="X2054" i="18"/>
  <c r="X2058" i="18"/>
  <c r="X2060" i="18"/>
  <c r="X2066" i="18"/>
  <c r="X2074" i="18"/>
  <c r="X2080" i="18"/>
  <c r="X2092" i="18"/>
  <c r="X2096" i="18"/>
  <c r="X2098" i="18"/>
  <c r="X2100" i="18"/>
  <c r="X2108" i="18"/>
  <c r="X2110" i="18"/>
  <c r="X2116" i="18"/>
  <c r="X2118" i="18"/>
  <c r="X2124" i="18"/>
  <c r="X2126" i="18"/>
  <c r="X2128" i="18"/>
  <c r="X2136" i="18"/>
  <c r="X2140" i="18"/>
  <c r="X2146" i="18"/>
  <c r="X2154" i="18"/>
  <c r="X2158" i="18"/>
  <c r="X2174" i="18"/>
  <c r="X2180" i="18"/>
  <c r="X2182" i="18"/>
  <c r="X2188" i="18"/>
  <c r="X2190" i="18"/>
  <c r="X2192" i="18"/>
  <c r="X2194" i="18"/>
  <c r="X2208" i="18"/>
  <c r="X2214" i="18"/>
  <c r="X2218" i="18"/>
  <c r="X2222" i="18"/>
  <c r="X2224" i="18"/>
  <c r="X2226" i="18"/>
  <c r="X2234" i="18"/>
  <c r="X2242" i="18"/>
  <c r="X2244" i="18"/>
  <c r="X2246" i="18"/>
  <c r="X2250" i="18"/>
  <c r="X2252" i="18"/>
  <c r="X2256" i="18"/>
  <c r="X2260" i="18"/>
  <c r="X2266" i="18"/>
  <c r="X2270" i="18"/>
  <c r="X2282" i="18"/>
  <c r="X2292" i="18"/>
  <c r="X2294" i="18"/>
  <c r="X2298" i="18"/>
  <c r="X2302" i="18"/>
  <c r="X2304" i="18"/>
  <c r="X2306" i="18"/>
  <c r="X2310" i="18"/>
  <c r="X2312" i="18"/>
  <c r="X2314" i="18"/>
  <c r="X2316" i="18"/>
  <c r="X2320" i="18"/>
  <c r="X2324" i="18"/>
  <c r="X2328" i="18"/>
  <c r="X2330" i="18"/>
  <c r="X2336" i="18"/>
  <c r="X2338" i="18"/>
  <c r="X2348" i="18"/>
  <c r="X2354" i="18"/>
  <c r="X2358" i="18"/>
  <c r="X2362" i="18"/>
  <c r="X2368" i="18"/>
  <c r="X2370" i="18"/>
  <c r="X2382" i="18"/>
  <c r="X2384" i="18"/>
  <c r="X2386" i="18"/>
  <c r="X2390" i="18"/>
  <c r="X2400" i="18"/>
  <c r="X2404" i="18"/>
  <c r="X2406" i="18"/>
  <c r="X2410" i="18"/>
  <c r="X2414" i="18"/>
  <c r="X2418" i="18"/>
  <c r="X2420" i="18"/>
  <c r="X2428" i="18"/>
  <c r="X2436" i="18"/>
  <c r="X2438" i="18"/>
  <c r="X2440" i="18"/>
  <c r="X2444" i="18"/>
  <c r="X2454" i="18"/>
  <c r="X2456" i="18"/>
  <c r="X2460" i="18"/>
  <c r="X2455" i="18"/>
  <c r="X2457" i="18"/>
  <c r="X87" i="18"/>
  <c r="X89" i="18"/>
  <c r="X90" i="18"/>
  <c r="X93" i="18"/>
  <c r="X142" i="18"/>
  <c r="X144" i="18"/>
  <c r="X158" i="18"/>
  <c r="X162" i="18"/>
  <c r="X163" i="18"/>
  <c r="X165" i="18"/>
  <c r="X167" i="18"/>
  <c r="X169" i="18"/>
  <c r="X170" i="18"/>
  <c r="X172" i="18"/>
  <c r="X173" i="18"/>
  <c r="X200" i="18"/>
  <c r="X201" i="18"/>
  <c r="X245" i="18"/>
  <c r="X246" i="18"/>
  <c r="X247" i="18"/>
  <c r="X251" i="18"/>
  <c r="X252" i="18"/>
  <c r="X255" i="18"/>
  <c r="X257" i="18"/>
  <c r="X258" i="18"/>
  <c r="X260" i="18"/>
  <c r="X265" i="18"/>
  <c r="X266" i="18"/>
  <c r="X267" i="18"/>
  <c r="X271" i="18"/>
  <c r="X272" i="18"/>
  <c r="X277" i="18"/>
  <c r="X378" i="18"/>
  <c r="X379" i="18"/>
  <c r="X381" i="18"/>
  <c r="X411" i="18"/>
  <c r="X412" i="18"/>
  <c r="X459" i="18"/>
  <c r="X460" i="18"/>
  <c r="X461" i="18"/>
  <c r="X462" i="18"/>
  <c r="X464" i="18"/>
  <c r="X466" i="18"/>
  <c r="X470" i="18"/>
  <c r="X471" i="18"/>
  <c r="X492" i="18"/>
  <c r="X493" i="18"/>
  <c r="X494" i="18"/>
  <c r="X501" i="18"/>
  <c r="X505" i="18"/>
  <c r="X513" i="18"/>
  <c r="X517" i="18"/>
  <c r="X527" i="18"/>
  <c r="X529" i="18"/>
  <c r="X531" i="18"/>
  <c r="X535" i="18"/>
  <c r="X539" i="18"/>
  <c r="X543" i="18"/>
  <c r="X547" i="18"/>
  <c r="X549" i="18"/>
  <c r="X553" i="18"/>
  <c r="X557" i="18"/>
  <c r="X561" i="18"/>
  <c r="X565" i="18"/>
  <c r="X569" i="18"/>
  <c r="X573" i="18"/>
  <c r="X577" i="18"/>
  <c r="X579" i="18"/>
  <c r="X587" i="18"/>
  <c r="X595" i="18"/>
  <c r="X597" i="18"/>
  <c r="X601" i="18"/>
  <c r="X603" i="18"/>
  <c r="X605" i="18"/>
  <c r="X611" i="18"/>
  <c r="X615" i="18"/>
  <c r="X617" i="18"/>
  <c r="X625" i="18"/>
  <c r="X629" i="18"/>
  <c r="X631" i="18"/>
  <c r="X633" i="18"/>
  <c r="X637" i="18"/>
  <c r="X643" i="18"/>
  <c r="X649" i="18"/>
  <c r="X651" i="18"/>
  <c r="X653" i="18"/>
  <c r="X663" i="18"/>
  <c r="X667" i="18"/>
  <c r="X668" i="18"/>
  <c r="X669" i="18"/>
  <c r="X671" i="18"/>
  <c r="X672" i="18"/>
  <c r="X674" i="18"/>
  <c r="X676" i="18"/>
  <c r="X743" i="18"/>
  <c r="X747" i="18"/>
  <c r="X749" i="18"/>
  <c r="X755" i="18"/>
  <c r="X757" i="18"/>
  <c r="X759" i="18"/>
  <c r="X765" i="18"/>
  <c r="X767" i="18"/>
  <c r="X771" i="18"/>
  <c r="X773" i="18"/>
  <c r="X779" i="18"/>
  <c r="X781" i="18"/>
  <c r="X785" i="18"/>
  <c r="X787" i="18"/>
  <c r="X789" i="18"/>
  <c r="X791" i="18"/>
  <c r="X795" i="18"/>
  <c r="X801" i="18"/>
  <c r="X803" i="18"/>
  <c r="X809" i="18"/>
  <c r="X811" i="18"/>
  <c r="X815" i="18"/>
  <c r="X819" i="18"/>
  <c r="X825" i="18"/>
  <c r="X833" i="18"/>
  <c r="X847" i="18"/>
  <c r="X851" i="18"/>
  <c r="X861" i="18"/>
  <c r="X865" i="18"/>
  <c r="X869" i="18"/>
  <c r="X877" i="18"/>
  <c r="X881" i="18"/>
  <c r="X887" i="18"/>
  <c r="X889" i="18"/>
  <c r="X895" i="18"/>
  <c r="X897" i="18"/>
  <c r="X901" i="18"/>
  <c r="X905" i="18"/>
  <c r="X907" i="18"/>
  <c r="X909" i="18"/>
  <c r="X911" i="18"/>
  <c r="X913" i="18"/>
  <c r="X919" i="18"/>
  <c r="X923" i="18"/>
  <c r="X925" i="18"/>
  <c r="X927" i="18"/>
  <c r="X937" i="18"/>
  <c r="X943" i="18"/>
  <c r="X945" i="18"/>
  <c r="X947" i="18"/>
  <c r="X953" i="18"/>
  <c r="X955" i="18"/>
  <c r="X957" i="18"/>
  <c r="X967" i="18"/>
  <c r="X971" i="18"/>
  <c r="X975" i="18"/>
  <c r="X977" i="18"/>
  <c r="X981" i="18"/>
  <c r="X987" i="18"/>
  <c r="X991" i="18"/>
  <c r="X995" i="18"/>
  <c r="X1003" i="18"/>
  <c r="X1009" i="18"/>
  <c r="X1011" i="18"/>
  <c r="X1013" i="18"/>
  <c r="X1015" i="18"/>
  <c r="X1025" i="18"/>
  <c r="X1033" i="18"/>
  <c r="X1035" i="18"/>
  <c r="X1041" i="18"/>
  <c r="X1043" i="18"/>
  <c r="X1045" i="18"/>
  <c r="X1047" i="18"/>
  <c r="X1051" i="18"/>
  <c r="X1053" i="18"/>
  <c r="X1061" i="18"/>
  <c r="X1063" i="18"/>
  <c r="X1073" i="18"/>
  <c r="X1075" i="18"/>
  <c r="X1081" i="18"/>
  <c r="X1085" i="18"/>
  <c r="X1089" i="18"/>
  <c r="X1097" i="18"/>
  <c r="X1099" i="18"/>
  <c r="X1103" i="18"/>
  <c r="X1109" i="18"/>
  <c r="X1111" i="18"/>
  <c r="X1115" i="18"/>
  <c r="X1121" i="18"/>
  <c r="X1123" i="18"/>
  <c r="X1125" i="18"/>
  <c r="X1127" i="18"/>
  <c r="X1135" i="18"/>
  <c r="X1137" i="18"/>
  <c r="X1139" i="18"/>
  <c r="X1143" i="18"/>
  <c r="X1145" i="18"/>
  <c r="X1151" i="18"/>
  <c r="X1153" i="18"/>
  <c r="X1157" i="18"/>
  <c r="X1159" i="18"/>
  <c r="X1163" i="18"/>
  <c r="X1165" i="18"/>
  <c r="X1167" i="18"/>
  <c r="X1171" i="18"/>
  <c r="X1181" i="18"/>
  <c r="X1183" i="18"/>
  <c r="X1189" i="18"/>
  <c r="X1193" i="18"/>
  <c r="X1195" i="18"/>
  <c r="X1203" i="18"/>
  <c r="X1209" i="18"/>
  <c r="X1211" i="18"/>
  <c r="X1219" i="18"/>
  <c r="X1229" i="18"/>
  <c r="X1231" i="18"/>
  <c r="X1239" i="18"/>
  <c r="X1241" i="18"/>
  <c r="X1247" i="18"/>
  <c r="X1251" i="18"/>
  <c r="X1257" i="18"/>
  <c r="X1259" i="18"/>
  <c r="X1261" i="18"/>
  <c r="X1275" i="18"/>
  <c r="X1277" i="18"/>
  <c r="X1279" i="18"/>
  <c r="X1285" i="18"/>
  <c r="X1287" i="18"/>
  <c r="X1289" i="18"/>
  <c r="X1303" i="18"/>
  <c r="X1309" i="18"/>
  <c r="X1311" i="18"/>
  <c r="X1315" i="18"/>
  <c r="X1319" i="18"/>
  <c r="X1325" i="18"/>
  <c r="X1327" i="18"/>
  <c r="X1339" i="18"/>
  <c r="X1341" i="18"/>
  <c r="X1343" i="18"/>
  <c r="X1345" i="18"/>
  <c r="X1347" i="18"/>
  <c r="X1355" i="18"/>
  <c r="X1359" i="18"/>
  <c r="X1363" i="18"/>
  <c r="X1365" i="18"/>
  <c r="X1371" i="18"/>
  <c r="X1375" i="18"/>
  <c r="X1377" i="18"/>
  <c r="X1381" i="18"/>
  <c r="X1383" i="18"/>
  <c r="X1391" i="18"/>
  <c r="X1393" i="18"/>
  <c r="X1397" i="18"/>
  <c r="X1399" i="18"/>
  <c r="X1405" i="18"/>
  <c r="X1407" i="18"/>
  <c r="X1409" i="18"/>
  <c r="X1415" i="18"/>
  <c r="X1417" i="18"/>
  <c r="X1423" i="18"/>
  <c r="X1425" i="18"/>
  <c r="X1429" i="18"/>
  <c r="X1433" i="18"/>
  <c r="X1437" i="18"/>
  <c r="X1443" i="18"/>
  <c r="X1445" i="18"/>
  <c r="X1449" i="18"/>
  <c r="X1451" i="18"/>
  <c r="X1455" i="18"/>
  <c r="X1459" i="18"/>
  <c r="X1461" i="18"/>
  <c r="X1465" i="18"/>
  <c r="X1469" i="18"/>
  <c r="X1479" i="18"/>
  <c r="X1485" i="18"/>
  <c r="X1487" i="18"/>
  <c r="X1491" i="18"/>
  <c r="X1497" i="18"/>
  <c r="X1501" i="18"/>
  <c r="X1509" i="18"/>
  <c r="X1517" i="18"/>
  <c r="X1521" i="18"/>
  <c r="X1523" i="18"/>
  <c r="X1537" i="18"/>
  <c r="X1541" i="18"/>
  <c r="X1543" i="18"/>
  <c r="X1551" i="18"/>
  <c r="X1557" i="18"/>
  <c r="X1561" i="18"/>
  <c r="X1563" i="18"/>
  <c r="X1569" i="18"/>
  <c r="X1571" i="18"/>
  <c r="X1575" i="18"/>
  <c r="X1581" i="18"/>
  <c r="X1585" i="18"/>
  <c r="X1589" i="18"/>
  <c r="X1595" i="18"/>
  <c r="X1597" i="18"/>
  <c r="X1599" i="18"/>
  <c r="X1603" i="18"/>
  <c r="X1613" i="18"/>
  <c r="X1615" i="18"/>
  <c r="X1617" i="18"/>
  <c r="X1623" i="18"/>
  <c r="X1627" i="18"/>
  <c r="X1637" i="18"/>
  <c r="X1643" i="18"/>
  <c r="X1649" i="18"/>
  <c r="X1651" i="18"/>
  <c r="X1653" i="18"/>
  <c r="X1657" i="18"/>
  <c r="X1663" i="18"/>
  <c r="X1665" i="18"/>
  <c r="X1667" i="18"/>
  <c r="X1671" i="18"/>
  <c r="X1675" i="18"/>
  <c r="X1679" i="18"/>
  <c r="X1687" i="18"/>
  <c r="X1691" i="18"/>
  <c r="X1693" i="18"/>
  <c r="X1701" i="18"/>
  <c r="X1703" i="18"/>
  <c r="X1705" i="18"/>
  <c r="X1707" i="18"/>
  <c r="X1715" i="18"/>
  <c r="X1721" i="18"/>
  <c r="X1723" i="18"/>
  <c r="X1727" i="18"/>
  <c r="X1729" i="18"/>
  <c r="X1737" i="18"/>
  <c r="X1743" i="18"/>
  <c r="X1745" i="18"/>
  <c r="X1747" i="18"/>
  <c r="X1759" i="18"/>
  <c r="X1761" i="18"/>
  <c r="X1763" i="18"/>
  <c r="X1767" i="18"/>
  <c r="X1771" i="18"/>
  <c r="X1773" i="18"/>
  <c r="X1777" i="18"/>
  <c r="X1779" i="18"/>
  <c r="X1781" i="18"/>
  <c r="X1785" i="18"/>
  <c r="X1787" i="18"/>
  <c r="X1789" i="18"/>
  <c r="X1791" i="18"/>
  <c r="X1799" i="18"/>
  <c r="X1801" i="18"/>
  <c r="X1805" i="18"/>
  <c r="X1817" i="18"/>
  <c r="X1819" i="18"/>
  <c r="X1821" i="18"/>
  <c r="X1823" i="18"/>
  <c r="X1827" i="18"/>
  <c r="X1831" i="18"/>
  <c r="X1837" i="18"/>
  <c r="X1841" i="18"/>
  <c r="X1843" i="18"/>
  <c r="X1849" i="18"/>
  <c r="X1851" i="18"/>
  <c r="X1855" i="18"/>
  <c r="X1857" i="18"/>
  <c r="X1863" i="18"/>
  <c r="X1867" i="18"/>
  <c r="X1871" i="18"/>
  <c r="X1875" i="18"/>
  <c r="X1879" i="18"/>
  <c r="X1881" i="18"/>
  <c r="X1883" i="18"/>
  <c r="X1885" i="18"/>
  <c r="X1889" i="18"/>
  <c r="X1893" i="18"/>
  <c r="X1899" i="18"/>
  <c r="X1903" i="18"/>
  <c r="X1905" i="18"/>
  <c r="X1915" i="18"/>
  <c r="X1919" i="18"/>
  <c r="X1921" i="18"/>
  <c r="X1933" i="18"/>
  <c r="X1935" i="18"/>
  <c r="X1939" i="18"/>
  <c r="X1943" i="18"/>
  <c r="X1945" i="18"/>
  <c r="X1947" i="18"/>
  <c r="X1955" i="18"/>
  <c r="X1957" i="18"/>
  <c r="X1961" i="18"/>
  <c r="X1969" i="18"/>
  <c r="X1973" i="18"/>
  <c r="X1975" i="18"/>
  <c r="X1983" i="18"/>
  <c r="X1985" i="18"/>
  <c r="X1987" i="18"/>
  <c r="X1993" i="18"/>
  <c r="X1997" i="18"/>
  <c r="X1999" i="18"/>
  <c r="X2003" i="18"/>
  <c r="X2007" i="18"/>
  <c r="X2013" i="18"/>
  <c r="X2017" i="18"/>
  <c r="X2019" i="18"/>
  <c r="X2027" i="18"/>
  <c r="X2029" i="18"/>
  <c r="X2031" i="18"/>
  <c r="X2037" i="18"/>
  <c r="X2043" i="18"/>
  <c r="X2045" i="18"/>
  <c r="X2053" i="18"/>
  <c r="X2055" i="18"/>
  <c r="X2059" i="18"/>
  <c r="X2061" i="18"/>
  <c r="X2067" i="18"/>
  <c r="X2069" i="18"/>
  <c r="X2075" i="18"/>
  <c r="X2077" i="18"/>
  <c r="X2081" i="18"/>
  <c r="X2085" i="18"/>
  <c r="X2087" i="18"/>
  <c r="X2097" i="18"/>
  <c r="X2099" i="18"/>
  <c r="X2101" i="18"/>
  <c r="X2109" i="18"/>
  <c r="X2111" i="18"/>
  <c r="X2117" i="18"/>
  <c r="X2119" i="18"/>
  <c r="X2125" i="18"/>
  <c r="X2127" i="18"/>
  <c r="X2131" i="18"/>
  <c r="X2133" i="18"/>
  <c r="X2135" i="18"/>
  <c r="X2143" i="18"/>
  <c r="X2145" i="18"/>
  <c r="X2147" i="18"/>
  <c r="X2149" i="18"/>
  <c r="X2151" i="18"/>
  <c r="X2153" i="18"/>
  <c r="X2157" i="18"/>
  <c r="X2165" i="18"/>
  <c r="X2167" i="18"/>
  <c r="X2169" i="18"/>
  <c r="X2175" i="18"/>
  <c r="X2177" i="18"/>
  <c r="X2179" i="18"/>
  <c r="X2183" i="18"/>
  <c r="X2189" i="18"/>
  <c r="X2191" i="18"/>
  <c r="X2193" i="18"/>
  <c r="X2195" i="18"/>
  <c r="X2199" i="18"/>
  <c r="X2201" i="18"/>
  <c r="X2207" i="18"/>
  <c r="X2213" i="18"/>
  <c r="X2225" i="18"/>
  <c r="X2227" i="18"/>
  <c r="X2231" i="18"/>
  <c r="X2233" i="18"/>
  <c r="X2237" i="18"/>
  <c r="X2239" i="18"/>
  <c r="X2245" i="18"/>
  <c r="X2247" i="18"/>
  <c r="X2261" i="18"/>
  <c r="X2265" i="18"/>
  <c r="X2267" i="18"/>
  <c r="X2271" i="18"/>
  <c r="X2279" i="18"/>
  <c r="X2281" i="18"/>
  <c r="X2283" i="18"/>
  <c r="X2285" i="18"/>
  <c r="X2287" i="18"/>
  <c r="X2291" i="18"/>
  <c r="X2295" i="18"/>
  <c r="X2297" i="18"/>
  <c r="X2301" i="18"/>
  <c r="X2303" i="18"/>
  <c r="X2311" i="18"/>
  <c r="X2317" i="18"/>
  <c r="X2319" i="18"/>
  <c r="X2321" i="18"/>
  <c r="X2325" i="18"/>
  <c r="X2327" i="18"/>
  <c r="X2335" i="18"/>
  <c r="X2337" i="18"/>
  <c r="X2343" i="18"/>
  <c r="X2349" i="18"/>
  <c r="X2355" i="18"/>
  <c r="X2361" i="18"/>
  <c r="X2367" i="18"/>
  <c r="X2369" i="18"/>
  <c r="X2375" i="18"/>
  <c r="X2377" i="18"/>
  <c r="X2379" i="18"/>
  <c r="X2383" i="18"/>
  <c r="X2385" i="18"/>
  <c r="X2389" i="18"/>
  <c r="X2397" i="18"/>
  <c r="X2401" i="18"/>
  <c r="X2403" i="18"/>
  <c r="X2405" i="18"/>
  <c r="X2411" i="18"/>
  <c r="X2413" i="18"/>
  <c r="X2419" i="18"/>
  <c r="X2427" i="18"/>
  <c r="X2429" i="18"/>
  <c r="X2433" i="18"/>
  <c r="X2437" i="18"/>
  <c r="X2441" i="18"/>
  <c r="X2445" i="18"/>
  <c r="X2451" i="18"/>
  <c r="X22" i="18"/>
  <c r="X23" i="18"/>
  <c r="X24" i="18"/>
  <c r="X25" i="18"/>
  <c r="X116" i="18"/>
  <c r="X118" i="18"/>
  <c r="X124" i="18"/>
  <c r="X125" i="18"/>
  <c r="X126" i="18"/>
  <c r="X131" i="18"/>
  <c r="X132" i="18"/>
  <c r="X133" i="18"/>
  <c r="X136" i="18"/>
  <c r="X190" i="18"/>
  <c r="X191" i="18"/>
  <c r="X243" i="18"/>
  <c r="X244" i="18"/>
  <c r="X292" i="18"/>
  <c r="X293" i="18"/>
  <c r="X294" i="18"/>
  <c r="X295" i="18"/>
  <c r="X299" i="18"/>
  <c r="X300" i="18"/>
  <c r="X345" i="18"/>
  <c r="X346" i="18"/>
  <c r="X349" i="18"/>
  <c r="X350" i="18"/>
  <c r="X356" i="18"/>
  <c r="X357" i="18"/>
  <c r="X359" i="18"/>
  <c r="X363" i="18"/>
  <c r="X364" i="18"/>
  <c r="X365" i="18"/>
  <c r="X368" i="18"/>
  <c r="X370" i="18"/>
  <c r="X371" i="18"/>
  <c r="X375" i="18"/>
  <c r="X376" i="18"/>
  <c r="X403" i="18"/>
  <c r="X404" i="18"/>
  <c r="X405" i="18"/>
  <c r="X408" i="18"/>
  <c r="X446" i="18"/>
  <c r="X447" i="18"/>
  <c r="X448" i="18"/>
  <c r="X450" i="18"/>
  <c r="X451" i="18"/>
  <c r="X457" i="18"/>
  <c r="X458" i="18"/>
  <c r="X489" i="18"/>
  <c r="X491" i="18"/>
  <c r="X700" i="18"/>
  <c r="X701" i="18"/>
  <c r="X705" i="18"/>
  <c r="X706" i="18"/>
  <c r="X707" i="18"/>
  <c r="X729" i="18"/>
  <c r="X730" i="18"/>
  <c r="X731" i="18"/>
  <c r="X733" i="18"/>
  <c r="X738" i="18"/>
  <c r="K3" i="18"/>
  <c r="Y15" i="18"/>
  <c r="Y16" i="18"/>
  <c r="Y121" i="2"/>
  <c r="Y12" i="18"/>
  <c r="X254" i="18"/>
  <c r="Y19" i="2"/>
  <c r="Y21" i="2"/>
  <c r="Y31" i="2"/>
  <c r="Y33" i="2"/>
  <c r="Y41" i="2"/>
  <c r="Y2135" i="18"/>
  <c r="X582" i="18"/>
  <c r="Y826" i="18"/>
  <c r="Y48" i="2"/>
  <c r="Y1890" i="18"/>
  <c r="Y2382" i="18"/>
  <c r="Y1810" i="18"/>
  <c r="Y1456" i="18"/>
  <c r="Y1973" i="18"/>
  <c r="Y177" i="18"/>
  <c r="Y340" i="18"/>
  <c r="Y1893" i="18"/>
  <c r="Y2058" i="18"/>
  <c r="Y115" i="2"/>
  <c r="Y2140" i="18"/>
  <c r="Y123" i="2"/>
  <c r="Y914" i="18"/>
  <c r="Y2224" i="18"/>
  <c r="Y669" i="18"/>
  <c r="Y2225" i="18"/>
  <c r="X1979" i="18"/>
  <c r="Y1526" i="18"/>
  <c r="Y2389" i="18"/>
  <c r="Y998" i="18"/>
  <c r="Y183" i="2"/>
  <c r="Y834" i="18"/>
  <c r="Y195" i="2"/>
  <c r="Y186" i="18"/>
  <c r="Y207" i="2"/>
  <c r="X756" i="18"/>
  <c r="Y1163" i="18"/>
  <c r="Y2146" i="18"/>
  <c r="Y757" i="18"/>
  <c r="Y2066" i="18"/>
  <c r="Y25" i="18"/>
  <c r="Y244" i="2"/>
  <c r="Y255" i="2"/>
  <c r="Y2233" i="18"/>
  <c r="Y275" i="2"/>
  <c r="Y1905" i="18"/>
  <c r="Y2397" i="18"/>
  <c r="Y300" i="2"/>
  <c r="Y303" i="2"/>
  <c r="Y307" i="2"/>
  <c r="Y356" i="18"/>
  <c r="Y324" i="2"/>
  <c r="Y764" i="18"/>
  <c r="Y357" i="18"/>
  <c r="Y2401" i="18"/>
  <c r="Y2239" i="18"/>
  <c r="Y1336" i="18"/>
  <c r="Y1009" i="18"/>
  <c r="Y1992" i="18"/>
  <c r="Y846" i="18"/>
  <c r="Y1993" i="18"/>
  <c r="Y2157" i="18"/>
  <c r="Y520" i="18"/>
  <c r="Y383" i="2"/>
  <c r="Y605" i="18"/>
  <c r="X1340" i="18"/>
  <c r="X1014" i="18"/>
  <c r="Y1818" i="18"/>
  <c r="Y176" i="18"/>
  <c r="Y75" i="2"/>
  <c r="Y1075" i="18"/>
  <c r="Y107" i="2"/>
  <c r="Y2059" i="18"/>
  <c r="Y1485" i="18"/>
  <c r="Y587" i="18"/>
  <c r="X915" i="18"/>
  <c r="Y1732" i="18"/>
  <c r="Y1159" i="18"/>
  <c r="Y1651" i="18"/>
  <c r="Y2143" i="18"/>
  <c r="Y508" i="18"/>
  <c r="Y176" i="2"/>
  <c r="Y2390" i="18"/>
  <c r="Y427" i="18"/>
  <c r="Y1819" i="18"/>
  <c r="Y919" i="18"/>
  <c r="Y510" i="18"/>
  <c r="Y203" i="2"/>
  <c r="Y1737" i="18"/>
  <c r="Y349" i="18"/>
  <c r="Y2312" i="18"/>
  <c r="Y1085" i="18"/>
  <c r="Y1985" i="18"/>
  <c r="Y2314" i="18"/>
  <c r="Y1903" i="18"/>
  <c r="Y1904" i="18"/>
  <c r="Y1658" i="18"/>
  <c r="Y1496" i="18"/>
  <c r="Y1415" i="18"/>
  <c r="Y1988" i="18"/>
  <c r="X762" i="18"/>
  <c r="Y272" i="18"/>
  <c r="Y1580" i="18"/>
  <c r="Y2153" i="18"/>
  <c r="Y112" i="18"/>
  <c r="Y1597" i="18"/>
  <c r="Y2319" i="18"/>
  <c r="Y1582" i="18"/>
  <c r="Y348" i="2"/>
  <c r="Y355" i="2"/>
  <c r="Y363" i="2"/>
  <c r="Y2158" i="18"/>
  <c r="Y1912" i="18"/>
  <c r="Y604" i="18"/>
  <c r="Y1174" i="18"/>
  <c r="Y391" i="2"/>
  <c r="Y1422" i="18"/>
  <c r="Y1506" i="18"/>
  <c r="Y1423" i="18"/>
  <c r="Y2325" i="18"/>
  <c r="Y2244" i="18"/>
  <c r="Y36" i="18"/>
  <c r="Y118" i="18"/>
  <c r="Y1342" i="18"/>
  <c r="Y2246" i="18"/>
  <c r="Y2327" i="18"/>
  <c r="Y1836" i="18"/>
  <c r="Y568" i="18"/>
  <c r="Y447" i="18"/>
  <c r="Y2165" i="18"/>
  <c r="Y471" i="2"/>
  <c r="Y1428" i="18"/>
  <c r="Y610" i="18"/>
  <c r="X2331" i="18"/>
  <c r="Y1429" i="18"/>
  <c r="Y1840" i="18"/>
  <c r="Y1512" i="18"/>
  <c r="Y451" i="18"/>
  <c r="Y1692" i="18"/>
  <c r="Y371" i="18"/>
  <c r="Y1433" i="18"/>
  <c r="Y2335" i="18"/>
  <c r="Y563" i="2"/>
  <c r="Y1844" i="18"/>
  <c r="Y1761" i="18"/>
  <c r="Y861" i="18"/>
  <c r="Y213" i="18"/>
  <c r="Y291" i="18"/>
  <c r="Y292" i="18"/>
  <c r="Y457" i="18"/>
  <c r="Y1028" i="18"/>
  <c r="Y51" i="18"/>
  <c r="Y459" i="18"/>
  <c r="Y133" i="18"/>
  <c r="Y218" i="18"/>
  <c r="Y787" i="18"/>
  <c r="Y461" i="18"/>
  <c r="Y462" i="18"/>
  <c r="Y1359" i="18"/>
  <c r="Y699" i="2"/>
  <c r="Y543" i="18"/>
  <c r="Y1036" i="18"/>
  <c r="X1200" i="18"/>
  <c r="Y1280" i="18"/>
  <c r="Y752" i="2"/>
  <c r="Y1202" i="18"/>
  <c r="Y1203" i="18"/>
  <c r="Y784" i="2"/>
  <c r="Y61" i="18"/>
  <c r="Y1366" i="18"/>
  <c r="X959" i="18"/>
  <c r="Y306" i="18"/>
  <c r="Y1206" i="18"/>
  <c r="Y1368" i="18"/>
  <c r="Y1044" i="18"/>
  <c r="Y855" i="2"/>
  <c r="Y1209" i="18"/>
  <c r="Y1371" i="18"/>
  <c r="Y70" i="18"/>
  <c r="Y74" i="18"/>
  <c r="X88" i="18"/>
  <c r="Y1667" i="18"/>
  <c r="Y1015" i="18"/>
  <c r="Y435" i="2"/>
  <c r="Y443" i="2"/>
  <c r="Y1261" i="18"/>
  <c r="Y2328" i="18"/>
  <c r="Y365" i="18"/>
  <c r="Y463" i="2"/>
  <c r="Y467" i="2"/>
  <c r="Y937" i="18"/>
  <c r="Y1345" i="18"/>
  <c r="Y1510" i="18"/>
  <c r="Y487" i="2"/>
  <c r="Y1920" i="18"/>
  <c r="Y41" i="18"/>
  <c r="Y2003" i="18"/>
  <c r="Y2251" i="18"/>
  <c r="Y124" i="18"/>
  <c r="Y209" i="18"/>
  <c r="Y531" i="2"/>
  <c r="Y125" i="18"/>
  <c r="Y778" i="18"/>
  <c r="Y2087" i="18"/>
  <c r="X2006" i="18"/>
  <c r="Y559" i="2"/>
  <c r="Y534" i="18"/>
  <c r="Y567" i="2"/>
  <c r="Y575" i="2"/>
  <c r="X455" i="18"/>
  <c r="Y591" i="2"/>
  <c r="Y2174" i="18"/>
  <c r="Y619" i="2"/>
  <c r="Y624" i="2"/>
  <c r="Y376" i="18"/>
  <c r="Y1355" i="18"/>
  <c r="X621" i="18"/>
  <c r="Y295" i="18"/>
  <c r="X786" i="18"/>
  <c r="Y705" i="18"/>
  <c r="Y870" i="18"/>
  <c r="Y59" i="18"/>
  <c r="Y772" i="2"/>
  <c r="Y60" i="18"/>
  <c r="Y1121" i="18"/>
  <c r="Y1365" i="18"/>
  <c r="Y803" i="2"/>
  <c r="Y1122" i="18"/>
  <c r="Y795" i="18"/>
  <c r="Y847" i="2"/>
  <c r="X148" i="18"/>
  <c r="Y798" i="18"/>
  <c r="Y79" i="18"/>
  <c r="Y2188" i="18"/>
  <c r="Y2270" i="18"/>
  <c r="Y1534" i="18"/>
  <c r="Y1945" i="18"/>
  <c r="Y1599" i="18"/>
  <c r="Y2092" i="18"/>
  <c r="Y1930" i="18"/>
  <c r="X2176" i="18"/>
  <c r="X1439" i="18"/>
  <c r="Y2177" i="18"/>
  <c r="Y1932" i="18"/>
  <c r="Y2261" i="18"/>
  <c r="Y671" i="2"/>
  <c r="Y2096" i="18"/>
  <c r="Y1933" i="18"/>
  <c r="Y1935" i="18"/>
  <c r="Y2098" i="18"/>
  <c r="Y707" i="2"/>
  <c r="Y2099" i="18"/>
  <c r="Y2265" i="18"/>
  <c r="Y2266" i="18"/>
  <c r="Y1445" i="18"/>
  <c r="Y2183" i="18"/>
  <c r="Y1773" i="18"/>
  <c r="Y747" i="2"/>
  <c r="Y1608" i="18"/>
  <c r="Y2429" i="18"/>
  <c r="Y1691" i="18"/>
  <c r="Y775" i="2"/>
  <c r="Y1943" i="18"/>
  <c r="Y1780" i="18"/>
  <c r="Y2436" i="18"/>
  <c r="Y11" i="2"/>
  <c r="Y1315" i="18"/>
  <c r="Y1479" i="18"/>
  <c r="Y580" i="18"/>
  <c r="Y17" i="2"/>
  <c r="Y1234" i="18"/>
  <c r="Y2298" i="18"/>
  <c r="Y416" i="18"/>
  <c r="Y1070" i="18"/>
  <c r="Y1561" i="18"/>
  <c r="Y11" i="18"/>
  <c r="Y417" i="18"/>
  <c r="Y255" i="18"/>
  <c r="Y743" i="18"/>
  <c r="Y1399" i="18"/>
  <c r="Y256" i="18"/>
  <c r="Y1726" i="18"/>
  <c r="Y337" i="18"/>
  <c r="Y909" i="18"/>
  <c r="Y58" i="2"/>
  <c r="Y2055" i="18"/>
  <c r="Y258" i="18"/>
  <c r="Y1564" i="18"/>
  <c r="Y96" i="18"/>
  <c r="Y122" i="2"/>
  <c r="Y100" i="18"/>
  <c r="Y19" i="18"/>
  <c r="Y309" i="18"/>
  <c r="Y1948" i="18"/>
  <c r="Y882" i="18"/>
  <c r="Y1048" i="18"/>
  <c r="Y1374" i="18"/>
  <c r="Y2111" i="18"/>
  <c r="Y923" i="2"/>
  <c r="Y2358" i="18"/>
  <c r="Y1867" i="18"/>
  <c r="Y2031" i="18"/>
  <c r="Y1703" i="18"/>
  <c r="Y2022" i="18"/>
  <c r="Y1705" i="18"/>
  <c r="Y480" i="18"/>
  <c r="Y643" i="18"/>
  <c r="Y2362" i="18"/>
  <c r="Y2116" i="18"/>
  <c r="Y999" i="2"/>
  <c r="Y2117" i="18"/>
  <c r="Y1016" i="2"/>
  <c r="X2365" i="18"/>
  <c r="Y1137" i="18"/>
  <c r="Y2037" i="18"/>
  <c r="Y809" i="18"/>
  <c r="Y2285" i="18"/>
  <c r="Y1875" i="18"/>
  <c r="Y648" i="18"/>
  <c r="Y1059" i="2"/>
  <c r="Y2367" i="18"/>
  <c r="Y1386" i="18"/>
  <c r="Y1551" i="18"/>
  <c r="Y2369" i="18"/>
  <c r="Y1714" i="18"/>
  <c r="Y570" i="18"/>
  <c r="Y2124" i="18"/>
  <c r="Y325" i="18"/>
  <c r="Y1962" i="18"/>
  <c r="Y733" i="18"/>
  <c r="X409" i="18"/>
  <c r="Y2126" i="18"/>
  <c r="Y1139" i="2"/>
  <c r="Y573" i="18"/>
  <c r="Y1882" i="18"/>
  <c r="Y493" i="18"/>
  <c r="Y1146" i="18"/>
  <c r="Y2048" i="18"/>
  <c r="Y1192" i="2"/>
  <c r="Y1557" i="18"/>
  <c r="Y251" i="18"/>
  <c r="Y1204" i="2"/>
  <c r="Y577" i="18"/>
  <c r="Y333" i="18"/>
  <c r="Y1227" i="2"/>
  <c r="Y1723" i="18"/>
  <c r="Y579" i="18"/>
  <c r="Y881" i="18"/>
  <c r="Y2438" i="18"/>
  <c r="Y1454" i="18"/>
  <c r="Y891" i="2"/>
  <c r="Y2110" i="18"/>
  <c r="Y151" i="18"/>
  <c r="Y884" i="18"/>
  <c r="Y802" i="18"/>
  <c r="Y314" i="18"/>
  <c r="Y1787" i="18"/>
  <c r="Y1543" i="18"/>
  <c r="Y976" i="2"/>
  <c r="Y561" i="18"/>
  <c r="Y2444" i="18"/>
  <c r="Y991" i="2"/>
  <c r="Y401" i="18"/>
  <c r="Y1627" i="18"/>
  <c r="Y1219" i="18"/>
  <c r="Y2364" i="18"/>
  <c r="Y1710" i="18"/>
  <c r="Y1035" i="2"/>
  <c r="X2449" i="18"/>
  <c r="Y1051" i="2"/>
  <c r="Y1138" i="18"/>
  <c r="Y405" i="18"/>
  <c r="Y1075" i="2"/>
  <c r="Y1079" i="2"/>
  <c r="Y569" i="18"/>
  <c r="Y245" i="18"/>
  <c r="Y1095" i="2"/>
  <c r="Y1099" i="2"/>
  <c r="Y1104" i="2"/>
  <c r="Y1119" i="2"/>
  <c r="Y815" i="18"/>
  <c r="Y1799" i="18"/>
  <c r="Y654" i="18"/>
  <c r="Y2045" i="18"/>
  <c r="Y1881" i="18"/>
  <c r="Y2457" i="18"/>
  <c r="Y2294" i="18"/>
  <c r="Y902" i="18"/>
  <c r="Y2375" i="18"/>
  <c r="Y1393" i="18"/>
  <c r="Y1195" i="2"/>
  <c r="Y1203" i="2"/>
  <c r="Y1068" i="18"/>
  <c r="Y659" i="18"/>
  <c r="Y1886" i="18"/>
  <c r="Y660" i="18"/>
  <c r="Y1805" i="18"/>
  <c r="X2051" i="18"/>
  <c r="X2056" i="18"/>
  <c r="Y910" i="18"/>
  <c r="Y1319" i="18"/>
  <c r="Y502" i="18"/>
  <c r="Y86" i="2"/>
  <c r="Y1892" i="18"/>
  <c r="X1483" i="18"/>
  <c r="Y260" i="18"/>
  <c r="Y2385" i="18"/>
  <c r="Y95" i="2"/>
  <c r="Y1975" i="18"/>
  <c r="Y179" i="18"/>
  <c r="Y103" i="2"/>
  <c r="Y1239" i="18"/>
  <c r="Y110" i="2"/>
  <c r="Y994" i="18"/>
  <c r="Y114" i="2"/>
  <c r="Y586" i="18"/>
  <c r="Y913" i="18"/>
  <c r="Y1648" i="18"/>
  <c r="Y830" i="18"/>
  <c r="Y130" i="2"/>
  <c r="Y131" i="2"/>
  <c r="Y996" i="18"/>
  <c r="Y1240" i="18"/>
  <c r="Y142" i="2"/>
  <c r="Y1816" i="18"/>
  <c r="Y1406" i="18"/>
  <c r="Y1241" i="18"/>
  <c r="Y345" i="18"/>
  <c r="X1570" i="18"/>
  <c r="X20" i="18"/>
  <c r="Y1571" i="18"/>
  <c r="Y590" i="18"/>
  <c r="Y2227" i="18"/>
  <c r="X1652" i="18"/>
  <c r="Y102" i="18"/>
  <c r="Y918" i="18"/>
  <c r="Y182" i="2"/>
  <c r="Y103" i="18"/>
  <c r="Y1326" i="18"/>
  <c r="X2064" i="18"/>
  <c r="Y1081" i="18"/>
  <c r="Y266" i="18"/>
  <c r="Y104" i="18"/>
  <c r="Y1820" i="18"/>
  <c r="Y10" i="18"/>
  <c r="Y1491" i="18"/>
  <c r="Y210" i="2"/>
  <c r="Y23" i="18"/>
  <c r="Y1983" i="18"/>
  <c r="Y215" i="2"/>
  <c r="Y1821" i="18"/>
  <c r="Y24" i="18"/>
  <c r="Y1247" i="18"/>
  <c r="Y231" i="2"/>
  <c r="Y1575" i="18"/>
  <c r="X189" i="18"/>
  <c r="Y1002" i="18"/>
  <c r="Y2067" i="18"/>
  <c r="Y1656" i="18"/>
  <c r="Y759" i="18"/>
  <c r="Y250" i="2"/>
  <c r="Y430" i="18"/>
  <c r="Y2149" i="18"/>
  <c r="Y258" i="2"/>
  <c r="Y1986" i="18"/>
  <c r="Y259" i="2"/>
  <c r="Y1578" i="18"/>
  <c r="Y191" i="18"/>
  <c r="Y597" i="18"/>
  <c r="Y110" i="18"/>
  <c r="Y840" i="18"/>
  <c r="Y2316" i="18"/>
  <c r="Y286" i="2"/>
  <c r="Y432" i="18"/>
  <c r="Y298" i="2"/>
  <c r="Y1743" i="18"/>
  <c r="Y299" i="2"/>
  <c r="X2071" i="18"/>
  <c r="Y1251" i="18"/>
  <c r="Y1744" i="18"/>
  <c r="Y1089" i="18"/>
  <c r="Y926" i="18"/>
  <c r="Y318" i="2"/>
  <c r="Y1908" i="18"/>
  <c r="Y435" i="18"/>
  <c r="Y1008" i="18"/>
  <c r="Y2320" i="18"/>
  <c r="Y32" i="18"/>
  <c r="Y844" i="18"/>
  <c r="Y114" i="18"/>
  <c r="Y1502" i="18"/>
  <c r="Y1172" i="18"/>
  <c r="Y1663" i="18"/>
  <c r="Y602" i="18"/>
  <c r="Y2074" i="18"/>
  <c r="X198" i="18"/>
  <c r="Y767" i="18"/>
  <c r="Y1806" i="18"/>
  <c r="Y12" i="2"/>
  <c r="Y14" i="2"/>
  <c r="Y34" i="2"/>
  <c r="Y38" i="2"/>
  <c r="Y1727" i="18"/>
  <c r="Y1563" i="18"/>
  <c r="Y1153" i="18"/>
  <c r="Y277" i="18"/>
  <c r="Y1585" i="18"/>
  <c r="Y378" i="2"/>
  <c r="Y1665" i="18"/>
  <c r="Y768" i="18"/>
  <c r="X1913" i="18"/>
  <c r="Y1094" i="18"/>
  <c r="X441" i="18"/>
  <c r="Y848" i="18"/>
  <c r="Y200" i="18"/>
  <c r="Y398" i="2"/>
  <c r="Y1339" i="18"/>
  <c r="Y1176" i="18"/>
  <c r="Y442" i="18"/>
  <c r="Y1996" i="18"/>
  <c r="Y1588" i="18"/>
  <c r="Y418" i="2"/>
  <c r="Y1997" i="18"/>
  <c r="Y1259" i="18"/>
  <c r="Y524" i="18"/>
  <c r="Y1589" i="18"/>
  <c r="Y934" i="18"/>
  <c r="X1179" i="18"/>
  <c r="X1669" i="18"/>
  <c r="Y1016" i="18"/>
  <c r="Y442" i="2"/>
  <c r="Y38" i="18"/>
  <c r="Y1590" i="18"/>
  <c r="Y1180" i="18"/>
  <c r="Y1918" i="18"/>
  <c r="X1591" i="18"/>
  <c r="Y459" i="2"/>
  <c r="Y1099" i="18"/>
  <c r="Y205" i="18"/>
  <c r="Y688" i="18"/>
  <c r="Y1671" i="18"/>
  <c r="Y854" i="18"/>
  <c r="Y689" i="18"/>
  <c r="Y482" i="2"/>
  <c r="Y1182" i="18"/>
  <c r="Y2167" i="18"/>
  <c r="Y1672" i="18"/>
  <c r="Y368" i="18"/>
  <c r="Y1183" i="18"/>
  <c r="Y499" i="2"/>
  <c r="Y502" i="2"/>
  <c r="Y1347" i="18"/>
  <c r="Y1430" i="18"/>
  <c r="Y450" i="18"/>
  <c r="Y2004" i="18"/>
  <c r="Y1841" i="18"/>
  <c r="X1104" i="18"/>
  <c r="Y2252" i="18"/>
  <c r="X1062" i="18"/>
  <c r="X1514" i="18"/>
  <c r="Y1676" i="18"/>
  <c r="Y1842" i="18"/>
  <c r="Y45" i="18"/>
  <c r="Y554" i="2"/>
  <c r="Y126" i="18"/>
  <c r="Y2007" i="18"/>
  <c r="Y1760" i="18"/>
  <c r="Y695" i="18"/>
  <c r="Y615" i="18"/>
  <c r="Y574" i="2"/>
  <c r="Y2336" i="18"/>
  <c r="Y1598" i="18"/>
  <c r="Y578" i="2"/>
  <c r="Y47" i="18"/>
  <c r="Y1517" i="18"/>
  <c r="X1352" i="18"/>
  <c r="Y536" i="18"/>
  <c r="Y1270" i="18"/>
  <c r="Y2419" i="18"/>
  <c r="Y598" i="2"/>
  <c r="Y1109" i="18"/>
  <c r="Y602" i="2"/>
  <c r="Y1190" i="18"/>
  <c r="Y1600" i="18"/>
  <c r="Y610" i="2"/>
  <c r="Y2420" i="18"/>
  <c r="Y614" i="2"/>
  <c r="Y2175" i="18"/>
  <c r="Y626" i="2"/>
  <c r="Y1682" i="18"/>
  <c r="Y947" i="18"/>
  <c r="Y1111" i="18"/>
  <c r="Y1520" i="18"/>
  <c r="Y294" i="18"/>
  <c r="Y2013" i="18"/>
  <c r="X1766" i="18"/>
  <c r="Y2260" i="18"/>
  <c r="Y2014" i="18"/>
  <c r="Y785" i="18"/>
  <c r="Y1440" i="18"/>
  <c r="Y666" i="2"/>
  <c r="Y1522" i="18"/>
  <c r="Y460" i="18"/>
  <c r="Y1114" i="18"/>
  <c r="Y1275" i="18"/>
  <c r="Y1523" i="18"/>
  <c r="Y686" i="2"/>
  <c r="Y1934" i="18"/>
  <c r="Y542" i="18"/>
  <c r="Y1277" i="18"/>
  <c r="Y1524" i="18"/>
  <c r="Y2017" i="18"/>
  <c r="Y1443" i="18"/>
  <c r="Y56" i="18"/>
  <c r="Y706" i="18"/>
  <c r="Y722" i="2"/>
  <c r="Y1444" i="18"/>
  <c r="Y726" i="2"/>
  <c r="Y1606" i="18"/>
  <c r="Y730" i="2"/>
  <c r="Y1938" i="18"/>
  <c r="Y2427" i="18"/>
  <c r="X627" i="18"/>
  <c r="Y953" i="18"/>
  <c r="Y742" i="2"/>
  <c r="Y2267" i="18"/>
  <c r="Y2348" i="18"/>
  <c r="X2184" i="18"/>
  <c r="Y223" i="18"/>
  <c r="Y628" i="18"/>
  <c r="Y1856" i="18"/>
  <c r="Y759" i="2"/>
  <c r="Y762" i="2"/>
  <c r="Y385" i="18"/>
  <c r="Y2349" i="18"/>
  <c r="Y770" i="2"/>
  <c r="Y1857" i="18"/>
  <c r="Y1120" i="18"/>
  <c r="Y1364" i="18"/>
  <c r="Y142" i="18"/>
  <c r="Y782" i="2"/>
  <c r="Y1040" i="18"/>
  <c r="Y225" i="18"/>
  <c r="Y790" i="2"/>
  <c r="Y1041" i="18"/>
  <c r="Y798" i="2"/>
  <c r="Y876" i="18"/>
  <c r="Y144" i="18"/>
  <c r="Y1777" i="18"/>
  <c r="Y1532" i="18"/>
  <c r="Y877" i="18"/>
  <c r="Y1043" i="18"/>
  <c r="Y388" i="18"/>
  <c r="X1511" i="18"/>
  <c r="Y634" i="18"/>
  <c r="Y307" i="18"/>
  <c r="Y834" i="2"/>
  <c r="Y471" i="18"/>
  <c r="Y2191" i="18"/>
  <c r="Y843" i="2"/>
  <c r="Y1124" i="18"/>
  <c r="Y1287" i="18"/>
  <c r="Y1045" i="18"/>
  <c r="Y2354" i="18"/>
  <c r="Y858" i="2"/>
  <c r="Y2108" i="18"/>
  <c r="Y866" i="2"/>
  <c r="Y1863" i="18"/>
  <c r="Y1698" i="18"/>
  <c r="Y874" i="2"/>
  <c r="Y2109" i="18"/>
  <c r="Y716" i="18"/>
  <c r="Y1047" i="18"/>
  <c r="Y2193" i="18"/>
  <c r="Y890" i="2"/>
  <c r="Y894" i="2"/>
  <c r="X1538" i="18"/>
  <c r="Y1127" i="18"/>
  <c r="Y2195" i="18"/>
  <c r="Y966" i="18"/>
  <c r="Y914" i="2"/>
  <c r="Y1785" i="18"/>
  <c r="X152" i="18"/>
  <c r="Y2440" i="18"/>
  <c r="Y395" i="18"/>
  <c r="Y927" i="2"/>
  <c r="Y1050" i="18"/>
  <c r="Y477" i="18"/>
  <c r="Y934" i="2"/>
  <c r="Y2441" i="18"/>
  <c r="Y1051" i="18"/>
  <c r="Y1542" i="18"/>
  <c r="X721" i="18"/>
  <c r="Y642" i="18"/>
  <c r="Y2199" i="18"/>
  <c r="Y1461" i="18"/>
  <c r="Y156" i="18"/>
  <c r="Y723" i="18"/>
  <c r="Y1707" i="18"/>
  <c r="Y562" i="18"/>
  <c r="Y994" i="2"/>
  <c r="Y2445" i="18"/>
  <c r="X77" i="18"/>
  <c r="Y889" i="18"/>
  <c r="Y2282" i="18"/>
  <c r="Y725" i="18"/>
  <c r="Y1708" i="18"/>
  <c r="Y1464" i="18"/>
  <c r="Y1018" i="2"/>
  <c r="Y483" i="18"/>
  <c r="Y1022" i="2"/>
  <c r="Y241" i="18"/>
  <c r="Y565" i="18"/>
  <c r="Y1465" i="18"/>
  <c r="Y1383" i="18"/>
  <c r="Y1042" i="2"/>
  <c r="Y1220" i="18"/>
  <c r="Y321" i="18"/>
  <c r="Y1054" i="2"/>
  <c r="Y404" i="18"/>
  <c r="Y1302" i="18"/>
  <c r="X2204" i="18"/>
  <c r="Y977" i="18"/>
  <c r="Y2451" i="18"/>
  <c r="Y2287" i="18"/>
  <c r="Y1303" i="18"/>
  <c r="Y730" i="18"/>
  <c r="Y2206" i="18"/>
  <c r="Y1222" i="18"/>
  <c r="Y1094" i="2"/>
  <c r="Y163" i="18"/>
  <c r="Y1961" i="18"/>
  <c r="Y651" i="18"/>
  <c r="Y1110" i="2"/>
  <c r="Y246" i="18"/>
  <c r="Y1114" i="2"/>
  <c r="Y2125" i="18"/>
  <c r="Y898" i="18"/>
  <c r="Y1143" i="18"/>
  <c r="Y1063" i="18"/>
  <c r="Y491" i="18"/>
  <c r="Y816" i="18"/>
  <c r="Y2292" i="18"/>
  <c r="X982" i="18"/>
  <c r="Y492" i="18"/>
  <c r="Y1150" i="2"/>
  <c r="Y1391" i="18"/>
  <c r="Y1145" i="18"/>
  <c r="Y1158" i="2"/>
  <c r="Y1392" i="18"/>
  <c r="Y411" i="18"/>
  <c r="Y1166" i="2"/>
  <c r="Y656" i="18"/>
  <c r="Y1883" i="18"/>
  <c r="Y984" i="18"/>
  <c r="Y1637" i="18"/>
  <c r="Y1182" i="2"/>
  <c r="Y819" i="18"/>
  <c r="Y1229" i="18"/>
  <c r="Y170" i="18"/>
  <c r="Y1148" i="18"/>
  <c r="Y89" i="18"/>
  <c r="Y1885" i="18"/>
  <c r="Y332" i="18"/>
  <c r="Y2377" i="18"/>
  <c r="Y2460" i="18"/>
  <c r="Y1640" i="18"/>
  <c r="Y1218" i="2"/>
  <c r="Y2050" i="18"/>
  <c r="Y1222" i="2"/>
  <c r="Y905" i="18"/>
  <c r="Y1226" i="2"/>
  <c r="Y1314" i="18"/>
  <c r="Y2133" i="18"/>
  <c r="Y1642" i="18"/>
  <c r="Y173" i="18"/>
  <c r="Y1151" i="18"/>
  <c r="Y498" i="18"/>
  <c r="Y1397" i="18"/>
  <c r="Y335" i="18"/>
  <c r="Y1233" i="18"/>
  <c r="Y1643" i="18"/>
  <c r="Y907" i="18"/>
  <c r="Y2053" i="18"/>
  <c r="Y93" i="18"/>
  <c r="Y663" i="18"/>
  <c r="Y1889" i="18"/>
  <c r="Y825" i="18"/>
  <c r="Y40" i="2"/>
  <c r="Y2218" i="18"/>
  <c r="Y2054" i="18"/>
  <c r="Y2136" i="18"/>
  <c r="Y56" i="2"/>
  <c r="Y257" i="18"/>
  <c r="Y991" i="18"/>
  <c r="Y2383" i="18"/>
  <c r="Y1073" i="18"/>
  <c r="Y420" i="18"/>
  <c r="Y76" i="2"/>
  <c r="Y339" i="18"/>
  <c r="Y80" i="2"/>
  <c r="Y747" i="18"/>
  <c r="Y911" i="18"/>
  <c r="Y1729" i="18"/>
  <c r="Y748" i="18"/>
  <c r="Y749" i="18"/>
  <c r="Y2222" i="18"/>
  <c r="Y504" i="18"/>
  <c r="Y1976" i="18"/>
  <c r="Y505" i="18"/>
  <c r="Y2060" i="18"/>
  <c r="Y995" i="18"/>
  <c r="Y1568" i="18"/>
  <c r="Y1157" i="18"/>
  <c r="Y424" i="18"/>
  <c r="Y140" i="2"/>
  <c r="Y1078" i="18"/>
  <c r="Y2061" i="18"/>
  <c r="X2142" i="18"/>
  <c r="Y1569" i="18"/>
  <c r="Y832" i="18"/>
  <c r="Y425" i="18"/>
  <c r="Y160" i="2"/>
  <c r="Y183" i="18"/>
  <c r="Y1817" i="18"/>
  <c r="Y346" i="18"/>
  <c r="Y1325" i="18"/>
  <c r="Y672" i="18"/>
  <c r="Y265" i="18"/>
  <c r="Y184" i="2"/>
  <c r="Y1653" i="18"/>
  <c r="Y188" i="2"/>
  <c r="Y2448" i="18"/>
  <c r="Y1572" i="18"/>
  <c r="X835" i="18"/>
  <c r="Y22" i="18"/>
  <c r="X1082" i="18"/>
  <c r="Y200" i="2"/>
  <c r="Y755" i="18"/>
  <c r="Y1900" i="18"/>
  <c r="Y267" i="18"/>
  <c r="Y1246" i="18"/>
  <c r="Y1492" i="18"/>
  <c r="Y674" i="18"/>
  <c r="Y2147" i="18"/>
  <c r="Y350" i="18"/>
  <c r="Y232" i="2"/>
  <c r="Y188" i="18"/>
  <c r="Y1823" i="18"/>
  <c r="X921" i="18"/>
  <c r="Y595" i="18"/>
  <c r="Y1165" i="18"/>
  <c r="Y513" i="18"/>
  <c r="Y1657" i="18"/>
  <c r="Y260" i="2"/>
  <c r="Y1004" i="18"/>
  <c r="Y923" i="18"/>
  <c r="Y676" i="18"/>
  <c r="Y1167" i="18"/>
  <c r="Y1250" i="18"/>
  <c r="Y280" i="2"/>
  <c r="Y2151" i="18"/>
  <c r="Y1497" i="18"/>
  <c r="Y1827" i="18"/>
  <c r="Y1006" i="18"/>
  <c r="Y304" i="2"/>
  <c r="Y1334" i="18"/>
  <c r="Y925" i="18"/>
  <c r="Y2237" i="18"/>
  <c r="Y316" i="2"/>
  <c r="Y31" i="18"/>
  <c r="Y320" i="2"/>
  <c r="Y2154" i="18"/>
  <c r="Y1745" i="18"/>
  <c r="Y436" i="18"/>
  <c r="Y517" i="18"/>
  <c r="X1091" i="18"/>
  <c r="Y1746" i="18"/>
  <c r="X437" i="18"/>
  <c r="Y765" i="18"/>
  <c r="Y928" i="18"/>
  <c r="Y1910" i="18"/>
  <c r="Y766" i="18"/>
  <c r="Y359" i="18"/>
  <c r="Y2404" i="18"/>
  <c r="Y1011" i="18"/>
  <c r="Y603" i="18"/>
  <c r="Y847" i="18"/>
  <c r="Y2075" i="18"/>
  <c r="Y930" i="18"/>
  <c r="Y116" i="18"/>
  <c r="Y1257" i="18"/>
  <c r="Y279" i="18"/>
  <c r="X1587" i="18"/>
  <c r="Y400" i="2"/>
  <c r="Y2077" i="18"/>
  <c r="Y2406" i="18"/>
  <c r="Y685" i="18"/>
  <c r="Y1915" i="18"/>
  <c r="Y416" i="2"/>
  <c r="Y2245" i="18"/>
  <c r="Y420" i="2"/>
  <c r="Y201" i="18"/>
  <c r="Y424" i="2"/>
  <c r="Y1097" i="18"/>
  <c r="Y37" i="18"/>
  <c r="Y432" i="2"/>
  <c r="Y1668" i="18"/>
  <c r="Y771" i="18"/>
  <c r="Y1425" i="18"/>
  <c r="Y444" i="2"/>
  <c r="Y2080" i="18"/>
  <c r="Y1098" i="18"/>
  <c r="Y1999" i="18"/>
  <c r="Y453" i="2"/>
  <c r="Y1837" i="18"/>
  <c r="Y460" i="2"/>
  <c r="Y446" i="18"/>
  <c r="Y2411" i="18"/>
  <c r="Y1592" i="18"/>
  <c r="Y773" i="18"/>
  <c r="Y938" i="18"/>
  <c r="Y40" i="18"/>
  <c r="Y448" i="18"/>
  <c r="Y1346" i="18"/>
  <c r="Y284" i="18"/>
  <c r="Y1264" i="18"/>
  <c r="Y504" i="2"/>
  <c r="Y1102" i="18"/>
  <c r="Y508" i="2"/>
  <c r="Y940" i="18"/>
  <c r="Y2414" i="18"/>
  <c r="Y1922" i="18"/>
  <c r="Y1595" i="18"/>
  <c r="Y2169" i="18"/>
  <c r="Y43" i="18"/>
  <c r="Y370" i="18"/>
  <c r="Y536" i="2"/>
  <c r="Y210" i="18"/>
  <c r="Y1596" i="18"/>
  <c r="Y1432" i="18"/>
  <c r="Y1759" i="18"/>
  <c r="Y574" i="18"/>
  <c r="Y1843" i="18"/>
  <c r="Y1434" i="18"/>
  <c r="Y1268" i="18"/>
  <c r="Y46" i="18"/>
  <c r="Y535" i="18"/>
  <c r="Y212" i="18"/>
  <c r="Y580" i="2"/>
  <c r="Y1025" i="18"/>
  <c r="Y584" i="2"/>
  <c r="Y2337" i="18"/>
  <c r="Y781" i="18"/>
  <c r="Y1762" i="18"/>
  <c r="Y944" i="18"/>
  <c r="Y617" i="18"/>
  <c r="Y1763" i="18"/>
  <c r="Y618" i="18"/>
  <c r="Y501" i="18"/>
  <c r="Y2301" i="18"/>
  <c r="Y1154" i="18"/>
  <c r="Y584" i="18"/>
  <c r="X1074" i="18"/>
  <c r="Y992" i="18"/>
  <c r="Y2384" i="18"/>
  <c r="Y97" i="18"/>
  <c r="X1320" i="18"/>
  <c r="Y2302" i="18"/>
  <c r="Y2303" i="18"/>
  <c r="Y1484" i="18"/>
  <c r="Y101" i="2"/>
  <c r="Y102" i="2"/>
  <c r="Y1076" i="18"/>
  <c r="Y667" i="18"/>
  <c r="Y2386" i="18"/>
  <c r="Y668" i="18"/>
  <c r="Y2304" i="18"/>
  <c r="Y1322" i="18"/>
  <c r="Y1486" i="18"/>
  <c r="Y1405" i="18"/>
  <c r="Y1649" i="18"/>
  <c r="Y2306" i="18"/>
  <c r="Y1487" i="18"/>
  <c r="Y1158" i="18"/>
  <c r="Y101" i="18"/>
  <c r="Y1407" i="18"/>
  <c r="X1733" i="18"/>
  <c r="Y2226" i="18"/>
  <c r="Y161" i="2"/>
  <c r="Y1324" i="18"/>
  <c r="Y1408" i="18"/>
  <c r="Y671" i="18"/>
  <c r="Y833" i="18"/>
  <c r="Y184" i="18"/>
  <c r="Y1409" i="18"/>
  <c r="Y185" i="18"/>
  <c r="Y1899" i="18"/>
  <c r="Y1327" i="18"/>
  <c r="Y1736" i="18"/>
  <c r="X1573" i="18"/>
  <c r="Y2310" i="18"/>
  <c r="Y205" i="2"/>
  <c r="Y2145" i="18"/>
  <c r="Y836" i="18"/>
  <c r="Y2311" i="18"/>
  <c r="Y217" i="2"/>
  <c r="Y1574" i="18"/>
  <c r="Y429" i="18"/>
  <c r="Y2231" i="18"/>
  <c r="Y229" i="2"/>
  <c r="Y1984" i="18"/>
  <c r="Y758" i="18"/>
  <c r="X1494" i="18"/>
  <c r="Y1084" i="18"/>
  <c r="X1740" i="18"/>
  <c r="Y1576" i="18"/>
  <c r="Y108" i="18"/>
  <c r="Y596" i="18"/>
  <c r="Y190" i="18"/>
  <c r="Y2234" i="18"/>
  <c r="Y265" i="2"/>
  <c r="Y1086" i="18"/>
  <c r="Y1987" i="18"/>
  <c r="Y2069" i="18"/>
  <c r="Y277" i="2"/>
  <c r="Y1742" i="18"/>
  <c r="Y1168" i="18"/>
  <c r="Y282" i="2"/>
  <c r="Y271" i="18"/>
  <c r="Y111" i="18"/>
  <c r="Y297" i="2"/>
  <c r="Y1906" i="18"/>
  <c r="Y2317" i="18"/>
  <c r="X273" i="18"/>
  <c r="Y1417" i="18"/>
  <c r="X2318" i="18"/>
  <c r="Y842" i="18"/>
  <c r="Y30" i="18"/>
  <c r="Y516" i="18"/>
  <c r="Y321" i="2"/>
  <c r="Y2400" i="18"/>
  <c r="Y927" i="18"/>
  <c r="Y1171" i="18"/>
  <c r="Y1501" i="18"/>
  <c r="Y601" i="18"/>
  <c r="Y2321" i="18"/>
  <c r="Y438" i="18"/>
  <c r="Y2403" i="18"/>
  <c r="Y361" i="2"/>
  <c r="Y1747" i="18"/>
  <c r="Y683" i="18"/>
  <c r="Y1831" i="18"/>
  <c r="Y2242" i="18"/>
  <c r="Y1832" i="18"/>
  <c r="Y386" i="2"/>
  <c r="Y2405" i="18"/>
  <c r="Y2324" i="18"/>
  <c r="Y401" i="2"/>
  <c r="Y1750" i="18"/>
  <c r="Y405" i="2"/>
  <c r="Y1258" i="18"/>
  <c r="Y410" i="2"/>
  <c r="Y1013" i="18"/>
  <c r="Y686" i="18"/>
  <c r="Y1341" i="18"/>
  <c r="Y1424" i="18"/>
  <c r="Y363" i="18"/>
  <c r="Y429" i="2"/>
  <c r="Y1260" i="18"/>
  <c r="Y437" i="2"/>
  <c r="Y851" i="18"/>
  <c r="Y364" i="18"/>
  <c r="Y445" i="2"/>
  <c r="Y2247" i="18"/>
  <c r="Y1343" i="18"/>
  <c r="Y2081" i="18"/>
  <c r="Y2410" i="18"/>
  <c r="Y1919" i="18"/>
  <c r="Y1509" i="18"/>
  <c r="Y1181" i="18"/>
  <c r="Y527" i="18"/>
  <c r="Y1754" i="18"/>
  <c r="Y2330" i="18"/>
  <c r="Y485" i="2"/>
  <c r="Y528" i="18"/>
  <c r="Y2250" i="18"/>
  <c r="Y493" i="2"/>
  <c r="Y1921" i="18"/>
  <c r="Y2413" i="18"/>
  <c r="Y501" i="2"/>
  <c r="Y529" i="18"/>
  <c r="Y1674" i="18"/>
  <c r="Y285" i="18"/>
  <c r="Y2085" i="18"/>
  <c r="Y517" i="2"/>
  <c r="Y611" i="18"/>
  <c r="Y1103" i="18"/>
  <c r="Y692" i="18"/>
  <c r="Y527" i="2"/>
  <c r="Y529" i="2"/>
  <c r="Y531" i="18"/>
  <c r="Y537" i="2"/>
  <c r="Y858" i="18"/>
  <c r="Y545" i="2"/>
  <c r="Y693" i="18"/>
  <c r="Y1186" i="18"/>
  <c r="Y779" i="18"/>
  <c r="Y694" i="18"/>
  <c r="Y1516" i="18"/>
  <c r="Y1678" i="18"/>
  <c r="Y860" i="18"/>
  <c r="Y943" i="18"/>
  <c r="Y2418" i="18"/>
  <c r="Y1679" i="18"/>
  <c r="Y585" i="2"/>
  <c r="Y2256" i="18"/>
  <c r="Y1189" i="18"/>
  <c r="Y1108" i="18"/>
  <c r="Y597" i="2"/>
  <c r="Y214" i="18"/>
  <c r="Y2338" i="18"/>
  <c r="Y945" i="18"/>
  <c r="Y609" i="2"/>
  <c r="Y1437" i="18"/>
  <c r="Y946" i="18"/>
  <c r="Y698" i="18"/>
  <c r="Y1764" i="18"/>
  <c r="Y699" i="18"/>
  <c r="Y629" i="2"/>
  <c r="Y539" i="18"/>
  <c r="Y216" i="18"/>
  <c r="Y1192" i="18"/>
  <c r="Y641" i="2"/>
  <c r="Y620" i="18"/>
  <c r="Y784" i="18"/>
  <c r="Y865" i="18"/>
  <c r="X866" i="18"/>
  <c r="Y1521" i="18"/>
  <c r="Y1684" i="18"/>
  <c r="Y1274" i="18"/>
  <c r="Y665" i="2"/>
  <c r="Y1767" i="18"/>
  <c r="Y1358" i="18"/>
  <c r="Y1851" i="18"/>
  <c r="Y1195" i="18"/>
  <c r="Y1276" i="18"/>
  <c r="X704" i="18"/>
  <c r="Y1115" i="18"/>
  <c r="Y1196" i="18"/>
  <c r="Y1770" i="18"/>
  <c r="Y788" i="18"/>
  <c r="Y869" i="18"/>
  <c r="Y713" i="2"/>
  <c r="Y1771" i="18"/>
  <c r="Y718" i="2"/>
  <c r="Y1035" i="18"/>
  <c r="Y625" i="18"/>
  <c r="Y725" i="2"/>
  <c r="Y789" i="18"/>
  <c r="Y707" i="18"/>
  <c r="Y300" i="18"/>
  <c r="Y1855" i="18"/>
  <c r="X2033" i="18"/>
  <c r="Y466" i="18"/>
  <c r="Y1939" i="18"/>
  <c r="Y749" i="2"/>
  <c r="Y2428" i="18"/>
  <c r="Y73" i="18"/>
  <c r="X1038" i="18"/>
  <c r="Y757" i="2"/>
  <c r="Y1528" i="18"/>
  <c r="Y761" i="2"/>
  <c r="Y263" i="18"/>
  <c r="X1529" i="18"/>
  <c r="Y547" i="18"/>
  <c r="Y766" i="2"/>
  <c r="X2430" i="18"/>
  <c r="Y548" i="18"/>
  <c r="Y224" i="18"/>
  <c r="X304" i="18"/>
  <c r="Y549" i="18"/>
  <c r="X1283" i="18"/>
  <c r="Y631" i="18"/>
  <c r="Y1530" i="18"/>
  <c r="Y1204" i="18"/>
  <c r="Y794" i="2"/>
  <c r="Y958" i="18"/>
  <c r="X311" i="18"/>
  <c r="Y1042" i="18"/>
  <c r="Y712" i="18"/>
  <c r="Y633" i="18"/>
  <c r="Y2433" i="18"/>
  <c r="Y817" i="2"/>
  <c r="Y1123" i="18"/>
  <c r="Y821" i="2"/>
  <c r="Y2190" i="18"/>
  <c r="Y1451" i="18"/>
  <c r="Y470" i="18"/>
  <c r="Y1696" i="18"/>
  <c r="X1369" i="18"/>
  <c r="Y2272" i="18"/>
  <c r="X1614" i="18"/>
  <c r="Y1286" i="18"/>
  <c r="Y1615" i="18"/>
  <c r="Y849" i="2"/>
  <c r="Y308" i="18"/>
  <c r="Y853" i="2"/>
  <c r="Y1125" i="18"/>
  <c r="Y147" i="18"/>
  <c r="Y861" i="2"/>
  <c r="Y1288" i="18"/>
  <c r="Y880" i="18"/>
  <c r="Y870" i="2"/>
  <c r="Y1617" i="18"/>
  <c r="Y1947" i="18"/>
  <c r="Y1289" i="18"/>
  <c r="Y1537" i="18"/>
  <c r="Y392" i="18"/>
  <c r="X393" i="18"/>
  <c r="Y1455" i="18"/>
  <c r="Y1784" i="18"/>
  <c r="Y2029" i="18"/>
  <c r="Y1128" i="18"/>
  <c r="Y1701" i="18"/>
  <c r="Y2030" i="18"/>
  <c r="Y1540" i="18"/>
  <c r="Y922" i="2"/>
  <c r="Y719" i="18"/>
  <c r="Y396" i="18"/>
  <c r="Y1541" i="18"/>
  <c r="Y1214" i="18"/>
  <c r="Y804" i="18"/>
  <c r="Y886" i="18"/>
  <c r="Y2279" i="18"/>
  <c r="Y1622" i="18"/>
  <c r="Y560" i="18"/>
  <c r="Y1053" i="18"/>
  <c r="Y961" i="2"/>
  <c r="Y962" i="2"/>
  <c r="Y398" i="18"/>
  <c r="Y887" i="18"/>
  <c r="Y1296" i="18"/>
  <c r="Y978" i="2"/>
  <c r="Y1624" i="18"/>
  <c r="Y1706" i="18"/>
  <c r="Y1871" i="18"/>
  <c r="Y989" i="2"/>
  <c r="Y2281" i="18"/>
  <c r="Y318" i="18"/>
  <c r="Y1546" i="18"/>
  <c r="X807" i="18"/>
  <c r="Y1791" i="18"/>
  <c r="Y1381" i="18"/>
  <c r="X890" i="18"/>
  <c r="Y158" i="18"/>
  <c r="Y2201" i="18"/>
  <c r="Y1382" i="18"/>
  <c r="Y1021" i="2"/>
  <c r="Y726" i="18"/>
  <c r="Y2118" i="18"/>
  <c r="X1793" i="18"/>
  <c r="Y1136" i="18"/>
  <c r="Y403" i="18"/>
  <c r="Y1034" i="2"/>
  <c r="Y1038" i="2"/>
  <c r="Y1628" i="18"/>
  <c r="Y1041" i="2"/>
  <c r="Y975" i="18"/>
  <c r="Y242" i="18"/>
  <c r="Y1049" i="2"/>
  <c r="Y243" i="18"/>
  <c r="Y1050" i="2"/>
  <c r="Y80" i="18"/>
  <c r="Y1550" i="18"/>
  <c r="Y810" i="18"/>
  <c r="Y1876" i="18"/>
  <c r="Y244" i="18"/>
  <c r="Y2368" i="18"/>
  <c r="X1877" i="18"/>
  <c r="Y978" i="18"/>
  <c r="X2452" i="18"/>
  <c r="Y1060" i="18"/>
  <c r="Y650" i="18"/>
  <c r="Y2370" i="18"/>
  <c r="X1223" i="18"/>
  <c r="Y731" i="18"/>
  <c r="X164" i="18"/>
  <c r="Y897" i="18"/>
  <c r="Y1061" i="18"/>
  <c r="Y1109" i="2"/>
  <c r="Y1879" i="18"/>
  <c r="Y165" i="18"/>
  <c r="Y1798" i="18"/>
  <c r="Y408" i="18"/>
  <c r="Y2455" i="18"/>
  <c r="Y572" i="18"/>
  <c r="Y247" i="18"/>
  <c r="Y327" i="18"/>
  <c r="Y167" i="18"/>
  <c r="Y1146" i="2"/>
  <c r="Y1226" i="18"/>
  <c r="Y1153" i="2"/>
  <c r="Y1309" i="18"/>
  <c r="Y1161" i="2"/>
  <c r="Y2046" i="18"/>
  <c r="Y1165" i="2"/>
  <c r="Y329" i="18"/>
  <c r="Y87" i="18"/>
  <c r="Y330" i="18"/>
  <c r="Y1181" i="2"/>
  <c r="Y412" i="18"/>
  <c r="Y1185" i="2"/>
  <c r="Y2295" i="18"/>
  <c r="Y1638" i="18"/>
  <c r="Y738" i="18"/>
  <c r="Y2213" i="18"/>
  <c r="Y1201" i="2"/>
  <c r="Y2214" i="18"/>
  <c r="Y252" i="18"/>
  <c r="X1395" i="18"/>
  <c r="Y1721" i="18"/>
  <c r="Y1213" i="2"/>
  <c r="Y1312" i="18"/>
  <c r="Y1217" i="2"/>
  <c r="Y1231" i="18"/>
  <c r="Y822" i="18"/>
  <c r="Y987" i="18"/>
  <c r="Y2379" i="18"/>
  <c r="Y49" i="18"/>
  <c r="Y1354" i="18"/>
  <c r="Y375" i="18"/>
  <c r="Y131" i="18"/>
  <c r="Y458" i="18"/>
  <c r="Y293" i="18"/>
  <c r="Y700" i="18"/>
  <c r="Y132" i="18"/>
  <c r="Y1356" i="18"/>
  <c r="Y1849" i="18"/>
  <c r="Y652" i="2"/>
  <c r="Y1193" i="18"/>
  <c r="Y701" i="18"/>
  <c r="Y378" i="18"/>
  <c r="Y2179" i="18"/>
  <c r="Y668" i="2"/>
  <c r="Y2343" i="18"/>
  <c r="Y379" i="18"/>
  <c r="Y1603" i="18"/>
  <c r="Y2180" i="18"/>
  <c r="Y136" i="18"/>
  <c r="Y2097" i="18"/>
  <c r="X1769" i="18"/>
  <c r="Y1686" i="18"/>
  <c r="Y1033" i="18"/>
  <c r="Y381" i="18"/>
  <c r="Y1687" i="18"/>
  <c r="X544" i="18"/>
  <c r="Y1034" i="18"/>
  <c r="Y464" i="18"/>
  <c r="Y299" i="18"/>
  <c r="Y2182" i="18"/>
  <c r="Y724" i="2"/>
  <c r="Y2019" i="18"/>
  <c r="Y1279" i="18"/>
  <c r="Y732" i="2"/>
  <c r="Y2100" i="18"/>
  <c r="Y790" i="18"/>
  <c r="Y740" i="2"/>
  <c r="Y57" i="18"/>
  <c r="Y2101" i="18"/>
  <c r="Y745" i="2"/>
  <c r="Y1362" i="18"/>
  <c r="Y791" i="18"/>
  <c r="Y756" i="2"/>
  <c r="Y1363" i="18"/>
  <c r="Y1940" i="18"/>
  <c r="Y629" i="18"/>
  <c r="Y955" i="18"/>
  <c r="Y956" i="18"/>
  <c r="Y776" i="2"/>
  <c r="Y874" i="18"/>
  <c r="Y386" i="18"/>
  <c r="Y957" i="18"/>
  <c r="Y1858" i="18"/>
  <c r="Y1693" i="18"/>
  <c r="Y632" i="18"/>
  <c r="Y62" i="18"/>
  <c r="Y1449" i="18"/>
  <c r="Y808" i="2"/>
  <c r="Y1284" i="18"/>
  <c r="Y2189" i="18"/>
  <c r="Y2271" i="18"/>
  <c r="Y1450" i="18"/>
  <c r="Y1613" i="18"/>
  <c r="Y1285" i="18"/>
  <c r="Y836" i="2"/>
  <c r="Y1779" i="18"/>
  <c r="Y840" i="2"/>
  <c r="Y2024" i="18"/>
  <c r="Y1370" i="18"/>
  <c r="Y553" i="18"/>
  <c r="Y852" i="2"/>
  <c r="Y229" i="18"/>
  <c r="Y1781" i="18"/>
  <c r="Y230" i="18"/>
  <c r="Y1946" i="18"/>
  <c r="Y868" i="2"/>
  <c r="Y2437" i="18"/>
  <c r="Y2027" i="18"/>
  <c r="Y149" i="18"/>
  <c r="Y637" i="18"/>
  <c r="Y2355" i="18"/>
  <c r="X69" i="18"/>
  <c r="Y150" i="18"/>
  <c r="Y892" i="2"/>
  <c r="Y717" i="18"/>
  <c r="X1700" i="18"/>
  <c r="Y2028" i="18"/>
  <c r="Y2194" i="18"/>
  <c r="Y901" i="2"/>
  <c r="Y904" i="2"/>
  <c r="Y801" i="18"/>
  <c r="Y557" i="18"/>
  <c r="X1049" i="18"/>
  <c r="Y1866" i="18"/>
  <c r="Y1457" i="18"/>
  <c r="Y967" i="18"/>
  <c r="Y1375" i="18"/>
  <c r="Y803" i="18"/>
  <c r="Y1376" i="18"/>
  <c r="Y720" i="18"/>
  <c r="Y944" i="2"/>
  <c r="Y236" i="18"/>
  <c r="Y1377" i="18"/>
  <c r="Y1459" i="18"/>
  <c r="Y1378" i="18"/>
  <c r="Y155" i="18"/>
  <c r="Y1789" i="18"/>
  <c r="Y2361" i="18"/>
  <c r="Y971" i="18"/>
  <c r="Y644" i="18"/>
  <c r="Y121" i="18"/>
  <c r="Y1954" i="18"/>
  <c r="Y1955" i="18"/>
  <c r="Y972" i="18"/>
  <c r="Y319" i="18"/>
  <c r="Y1012" i="2"/>
  <c r="Y1135" i="18"/>
  <c r="Y2036" i="18"/>
  <c r="X1056" i="18"/>
  <c r="Y1020" i="2"/>
  <c r="Y808" i="18"/>
  <c r="Y1792" i="18"/>
  <c r="Y484" i="18"/>
  <c r="Y1957" i="18"/>
  <c r="Y2119" i="18"/>
  <c r="Y1040" i="2"/>
  <c r="Y485" i="18"/>
  <c r="Y1466" i="18"/>
  <c r="Y1056" i="2"/>
  <c r="Y729" i="18"/>
  <c r="Y976" i="18"/>
  <c r="Y894" i="18"/>
  <c r="Y895" i="18"/>
  <c r="Y162" i="18"/>
  <c r="Y1468" i="18"/>
  <c r="Y649" i="18"/>
  <c r="Y1304" i="18"/>
  <c r="Y1878" i="18"/>
  <c r="Y1469" i="18"/>
  <c r="Y2207" i="18"/>
  <c r="Y489" i="18"/>
  <c r="Y1715" i="18"/>
  <c r="Y1112" i="2"/>
  <c r="Y2208" i="18"/>
  <c r="Y2454" i="18"/>
  <c r="Y1117" i="2"/>
  <c r="Y84" i="18"/>
  <c r="Y980" i="18"/>
  <c r="Y1128" i="2"/>
  <c r="Y653" i="18"/>
  <c r="Y2291" i="18"/>
  <c r="Y1136" i="2"/>
  <c r="Y981" i="18"/>
  <c r="Y1140" i="2"/>
  <c r="Y2456" i="18"/>
  <c r="Y1144" i="2"/>
  <c r="Y2127" i="18"/>
  <c r="Y1148" i="2"/>
  <c r="Y1308" i="18"/>
  <c r="Y1149" i="2"/>
  <c r="Y328" i="18"/>
  <c r="Y2128" i="18"/>
  <c r="Y681" i="18"/>
  <c r="Y1801" i="18"/>
  <c r="Y901" i="18"/>
  <c r="Y1474" i="18"/>
  <c r="Y169" i="18"/>
  <c r="Y1228" i="18"/>
  <c r="Y1184" i="2"/>
  <c r="Y494" i="18"/>
  <c r="Y1311" i="18"/>
  <c r="Y1196" i="2"/>
  <c r="Y2131" i="18"/>
  <c r="Y1804" i="18"/>
  <c r="Y1968" i="18"/>
  <c r="Y90" i="18"/>
  <c r="Y1558" i="18"/>
  <c r="Y1969" i="18"/>
  <c r="Y2297" i="18"/>
  <c r="Y172" i="18"/>
  <c r="X334" i="18"/>
  <c r="N288" i="2"/>
  <c r="N396" i="2"/>
  <c r="N105" i="2"/>
  <c r="N1068" i="2"/>
  <c r="AG12" i="2"/>
  <c r="Q723" i="2"/>
  <c r="R723" i="2"/>
  <c r="N798" i="2"/>
  <c r="Q955" i="2"/>
  <c r="R955" i="2"/>
  <c r="N1041" i="2"/>
  <c r="N1105" i="2"/>
  <c r="N1125" i="2"/>
  <c r="N591" i="2"/>
  <c r="N623" i="2"/>
  <c r="N112" i="2"/>
  <c r="N849" i="2"/>
  <c r="N291" i="2"/>
  <c r="N1074" i="2"/>
  <c r="N1166" i="2"/>
  <c r="N276" i="2"/>
  <c r="N478" i="2"/>
  <c r="N1130" i="2"/>
  <c r="Q273" i="2"/>
  <c r="Q175" i="2"/>
  <c r="N484" i="2"/>
  <c r="Q612" i="2"/>
  <c r="R612" i="2"/>
  <c r="Q626" i="2"/>
  <c r="R626" i="2"/>
  <c r="Q665" i="2"/>
  <c r="N995" i="2"/>
  <c r="Q1016" i="2"/>
  <c r="N1175" i="2"/>
  <c r="N266" i="2"/>
  <c r="N519" i="2"/>
  <c r="Q237" i="2"/>
  <c r="N247" i="2"/>
  <c r="N544" i="2"/>
  <c r="Q596" i="2"/>
  <c r="R596" i="2"/>
  <c r="N639" i="2"/>
  <c r="N647" i="2"/>
  <c r="N792" i="2"/>
  <c r="S798" i="2"/>
  <c r="Q918" i="2"/>
  <c r="Q140" i="2"/>
  <c r="R140" i="2"/>
  <c r="N805" i="2"/>
  <c r="N909" i="2"/>
  <c r="N940" i="2"/>
  <c r="N1207" i="2"/>
  <c r="Q218" i="2"/>
  <c r="R218" i="2"/>
  <c r="N531" i="2"/>
  <c r="N534" i="2"/>
  <c r="N579" i="2"/>
  <c r="N597" i="2"/>
  <c r="Q649" i="2"/>
  <c r="R649" i="2"/>
  <c r="N688" i="2"/>
  <c r="N694" i="2"/>
  <c r="N755" i="2"/>
  <c r="Q821" i="2"/>
  <c r="R821" i="2"/>
  <c r="N825" i="2"/>
  <c r="N848" i="2"/>
  <c r="Q869" i="2"/>
  <c r="R869" i="2"/>
  <c r="N899" i="2"/>
  <c r="N925" i="2"/>
  <c r="Q1007" i="2"/>
  <c r="Q1066" i="2"/>
  <c r="R1066" i="2"/>
  <c r="Q1084" i="2"/>
  <c r="R1084" i="2"/>
  <c r="N1090" i="2"/>
  <c r="N1201" i="2"/>
  <c r="N75" i="2"/>
  <c r="Q359" i="2"/>
  <c r="R359" i="2"/>
  <c r="N463" i="2"/>
  <c r="N144" i="2"/>
  <c r="N326" i="2"/>
  <c r="N552" i="2"/>
  <c r="Q608" i="2"/>
  <c r="R608" i="2"/>
  <c r="Q811" i="2"/>
  <c r="R811" i="2"/>
  <c r="Q829" i="2"/>
  <c r="R829" i="2"/>
  <c r="N401" i="2"/>
  <c r="N406" i="2"/>
  <c r="Q453" i="2"/>
  <c r="N155" i="2"/>
  <c r="N215" i="2"/>
  <c r="Q264" i="2"/>
  <c r="R264" i="2"/>
  <c r="Q280" i="2"/>
  <c r="R280" i="2"/>
  <c r="Q344" i="2"/>
  <c r="R344" i="2"/>
  <c r="Q663" i="2"/>
  <c r="R663" i="2"/>
  <c r="Q667" i="2"/>
  <c r="R667" i="2"/>
  <c r="N740" i="2"/>
  <c r="N775" i="2"/>
  <c r="N807" i="2"/>
  <c r="N997" i="2"/>
  <c r="N1045" i="2"/>
  <c r="Q21" i="2"/>
  <c r="R21" i="2"/>
  <c r="Q23" i="2"/>
  <c r="R23" i="2"/>
  <c r="Q84" i="2"/>
  <c r="R84" i="2"/>
  <c r="N104" i="2"/>
  <c r="Q288" i="2"/>
  <c r="R288" i="2"/>
  <c r="Q311" i="2"/>
  <c r="R311" i="2"/>
  <c r="N334" i="2"/>
  <c r="N344" i="2"/>
  <c r="N361" i="2"/>
  <c r="N399" i="2"/>
  <c r="N425" i="2"/>
  <c r="N473" i="2"/>
  <c r="Q578" i="2"/>
  <c r="R578" i="2"/>
  <c r="N633" i="2"/>
  <c r="N684" i="2"/>
  <c r="Q729" i="2"/>
  <c r="R729" i="2"/>
  <c r="Q749" i="2"/>
  <c r="R749" i="2"/>
  <c r="N853" i="2"/>
  <c r="N879" i="2"/>
  <c r="Q992" i="2"/>
  <c r="R992" i="2"/>
  <c r="N1002" i="2"/>
  <c r="Q1013" i="2"/>
  <c r="R1013" i="2"/>
  <c r="N1174" i="2"/>
  <c r="R2398" i="18"/>
  <c r="S2398" i="18"/>
  <c r="R2345" i="18"/>
  <c r="S2345" i="18"/>
  <c r="R2061" i="18"/>
  <c r="S2061" i="18"/>
  <c r="R2317" i="18"/>
  <c r="S2317" i="18"/>
  <c r="R2373" i="18"/>
  <c r="S2373" i="18"/>
  <c r="R1265" i="18"/>
  <c r="S1265" i="18"/>
  <c r="R1297" i="18"/>
  <c r="S1297" i="18"/>
  <c r="R1329" i="18"/>
  <c r="S1329" i="18"/>
  <c r="R1361" i="18"/>
  <c r="S1361" i="18"/>
  <c r="R1713" i="18"/>
  <c r="S1713" i="18"/>
  <c r="R1841" i="18"/>
  <c r="S1841" i="18"/>
  <c r="R2033" i="18"/>
  <c r="S2033" i="18"/>
  <c r="R2225" i="18"/>
  <c r="S2225" i="18"/>
  <c r="R2257" i="18"/>
  <c r="S2257" i="18"/>
  <c r="R511" i="18"/>
  <c r="S511" i="18"/>
  <c r="R525" i="18"/>
  <c r="S525" i="18"/>
  <c r="R557" i="18"/>
  <c r="S557" i="18"/>
  <c r="R589" i="18"/>
  <c r="S589" i="18"/>
  <c r="R621" i="18"/>
  <c r="S621" i="18"/>
  <c r="R653" i="18"/>
  <c r="S653" i="18"/>
  <c r="R765" i="18"/>
  <c r="S765" i="18"/>
  <c r="R797" i="18"/>
  <c r="S797" i="18"/>
  <c r="R829" i="18"/>
  <c r="S829" i="18"/>
  <c r="R861" i="18"/>
  <c r="S861" i="18"/>
  <c r="R893" i="18"/>
  <c r="S893" i="18"/>
  <c r="R925" i="18"/>
  <c r="S925" i="18"/>
  <c r="R957" i="18"/>
  <c r="S957" i="18"/>
  <c r="R989" i="18"/>
  <c r="S989" i="18"/>
  <c r="R1501" i="18"/>
  <c r="S1501" i="18"/>
  <c r="R1533" i="18"/>
  <c r="S1533" i="18"/>
  <c r="R1565" i="18"/>
  <c r="S1565" i="18"/>
  <c r="R1597" i="18"/>
  <c r="S1597" i="18"/>
  <c r="R1897" i="18"/>
  <c r="S1897" i="18"/>
  <c r="R1845" i="18"/>
  <c r="S1845" i="18"/>
  <c r="R2077" i="18"/>
  <c r="S2077" i="18"/>
  <c r="R2269" i="18"/>
  <c r="S2269" i="18"/>
  <c r="R2430" i="18"/>
  <c r="S2430" i="18"/>
  <c r="R2221" i="18"/>
  <c r="S2221" i="18"/>
  <c r="R2277" i="18"/>
  <c r="S2277" i="18"/>
  <c r="R1009" i="18"/>
  <c r="S1009" i="18"/>
  <c r="R1041" i="18"/>
  <c r="S1041" i="18"/>
  <c r="R1073" i="18"/>
  <c r="S1073" i="18"/>
  <c r="R1105" i="18"/>
  <c r="S1105" i="18"/>
  <c r="R1137" i="18"/>
  <c r="S1137" i="18"/>
  <c r="R1169" i="18"/>
  <c r="S1169" i="18"/>
  <c r="R1201" i="18"/>
  <c r="S1201" i="18"/>
  <c r="R1233" i="18"/>
  <c r="S1233" i="18"/>
  <c r="R1649" i="18"/>
  <c r="S1649" i="18"/>
  <c r="R1681" i="18"/>
  <c r="S1681" i="18"/>
  <c r="R1809" i="18"/>
  <c r="S1809" i="18"/>
  <c r="R2001" i="18"/>
  <c r="S2001" i="18"/>
  <c r="R2321" i="18"/>
  <c r="S2321" i="18"/>
  <c r="R2353" i="18"/>
  <c r="S2353" i="18"/>
  <c r="R2333" i="18"/>
  <c r="S2333" i="18"/>
  <c r="R1817" i="18"/>
  <c r="S1817" i="18"/>
  <c r="R1945" i="18"/>
  <c r="S1945" i="18"/>
  <c r="R1835" i="18"/>
  <c r="S1835" i="18"/>
  <c r="R1899" i="18"/>
  <c r="S1899" i="18"/>
  <c r="R2374" i="18"/>
  <c r="S2374" i="18"/>
  <c r="R2141" i="18"/>
  <c r="S2141" i="18"/>
  <c r="R1617" i="18"/>
  <c r="S1617" i="18"/>
  <c r="R2193" i="18"/>
  <c r="S2193" i="18"/>
  <c r="R503" i="18"/>
  <c r="S503" i="18"/>
  <c r="R535" i="18"/>
  <c r="S535" i="18"/>
  <c r="R543" i="18"/>
  <c r="S543" i="18"/>
  <c r="R567" i="18"/>
  <c r="S567" i="18"/>
  <c r="R599" i="18"/>
  <c r="S599" i="18"/>
  <c r="R1791" i="18"/>
  <c r="S1791" i="18"/>
  <c r="R1823" i="18"/>
  <c r="S1823" i="18"/>
  <c r="R1855" i="18"/>
  <c r="S1855" i="18"/>
  <c r="R1887" i="18"/>
  <c r="S1887" i="18"/>
  <c r="R1919" i="18"/>
  <c r="S1919" i="18"/>
  <c r="R1943" i="18"/>
  <c r="S1943" i="18"/>
  <c r="R1959" i="18"/>
  <c r="S1959" i="18"/>
  <c r="R1975" i="18"/>
  <c r="S1975" i="18"/>
  <c r="R1991" i="18"/>
  <c r="S1991" i="18"/>
  <c r="R2007" i="18"/>
  <c r="S2007" i="18"/>
  <c r="R2023" i="18"/>
  <c r="S2023" i="18"/>
  <c r="R2039" i="18"/>
  <c r="S2039" i="18"/>
  <c r="R2055" i="18"/>
  <c r="S2055" i="18"/>
  <c r="R2071" i="18"/>
  <c r="S2071" i="18"/>
  <c r="R2087" i="18"/>
  <c r="S2087" i="18"/>
  <c r="R2103" i="18"/>
  <c r="S2103" i="18"/>
  <c r="R2119" i="18"/>
  <c r="S2119" i="18"/>
  <c r="R2135" i="18"/>
  <c r="S2135" i="18"/>
  <c r="R2151" i="18"/>
  <c r="S2151" i="18"/>
  <c r="R2167" i="18"/>
  <c r="S2167" i="18"/>
  <c r="R2183" i="18"/>
  <c r="S2183" i="18"/>
  <c r="R2199" i="18"/>
  <c r="S2199" i="18"/>
  <c r="R2215" i="18"/>
  <c r="S2215" i="18"/>
  <c r="R2231" i="18"/>
  <c r="S2231" i="18"/>
  <c r="R2247" i="18"/>
  <c r="S2247" i="18"/>
  <c r="R2263" i="18"/>
  <c r="S2263" i="18"/>
  <c r="R2279" i="18"/>
  <c r="S2279" i="18"/>
  <c r="R2295" i="18"/>
  <c r="S2295" i="18"/>
  <c r="R2311" i="18"/>
  <c r="S2311" i="18"/>
  <c r="R2327" i="18"/>
  <c r="S2327" i="18"/>
  <c r="R2343" i="18"/>
  <c r="S2343" i="18"/>
  <c r="R2359" i="18"/>
  <c r="S2359" i="18"/>
  <c r="R2375" i="18"/>
  <c r="S2375" i="18"/>
  <c r="R2391" i="18"/>
  <c r="S2391" i="18"/>
  <c r="R2407" i="18"/>
  <c r="S2407" i="18"/>
  <c r="R2423" i="18"/>
  <c r="S2423" i="18"/>
  <c r="R2439" i="18"/>
  <c r="S2439" i="18"/>
  <c r="R2455" i="18"/>
  <c r="S2455" i="18"/>
  <c r="R2312" i="18"/>
  <c r="S2312" i="18"/>
  <c r="R2328" i="18"/>
  <c r="S2328" i="18"/>
  <c r="R2344" i="18"/>
  <c r="S2344" i="18"/>
  <c r="R2368" i="18"/>
  <c r="S2368" i="18"/>
  <c r="R2396" i="18"/>
  <c r="S2396" i="18"/>
  <c r="R2428" i="18"/>
  <c r="S2428" i="18"/>
  <c r="R2460" i="18"/>
  <c r="S2460" i="18"/>
  <c r="R2085" i="18"/>
  <c r="S2085" i="18"/>
  <c r="R2381" i="18"/>
  <c r="S2381" i="18"/>
  <c r="R2437" i="18"/>
  <c r="S2437" i="18"/>
  <c r="R656" i="18"/>
  <c r="S656" i="18"/>
  <c r="R660" i="18"/>
  <c r="S660" i="18"/>
  <c r="R744" i="18"/>
  <c r="S744" i="18"/>
  <c r="R748" i="18"/>
  <c r="S748" i="18"/>
  <c r="R752" i="18"/>
  <c r="S752" i="18"/>
  <c r="R756" i="18"/>
  <c r="S756" i="18"/>
  <c r="R760" i="18"/>
  <c r="S760" i="18"/>
  <c r="R764" i="18"/>
  <c r="S764" i="18"/>
  <c r="R768" i="18"/>
  <c r="S768" i="18"/>
  <c r="R772" i="18"/>
  <c r="S772" i="18"/>
  <c r="R776" i="18"/>
  <c r="S776" i="18"/>
  <c r="R780" i="18"/>
  <c r="S780" i="18"/>
  <c r="R784" i="18"/>
  <c r="S784" i="18"/>
  <c r="R788" i="18"/>
  <c r="S788" i="18"/>
  <c r="R792" i="18"/>
  <c r="S792" i="18"/>
  <c r="R796" i="18"/>
  <c r="S796" i="18"/>
  <c r="R800" i="18"/>
  <c r="S800" i="18"/>
  <c r="R804" i="18"/>
  <c r="S804" i="18"/>
  <c r="R808" i="18"/>
  <c r="S808" i="18"/>
  <c r="R812" i="18"/>
  <c r="S812" i="18"/>
  <c r="R816" i="18"/>
  <c r="S816" i="18"/>
  <c r="R820" i="18"/>
  <c r="S820" i="18"/>
  <c r="R824" i="18"/>
  <c r="S824" i="18"/>
  <c r="R828" i="18"/>
  <c r="S828" i="18"/>
  <c r="R832" i="18"/>
  <c r="S832" i="18"/>
  <c r="R836" i="18"/>
  <c r="S836" i="18"/>
  <c r="R840" i="18"/>
  <c r="S840" i="18"/>
  <c r="R844" i="18"/>
  <c r="S844" i="18"/>
  <c r="R848" i="18"/>
  <c r="S848" i="18"/>
  <c r="R852" i="18"/>
  <c r="S852" i="18"/>
  <c r="R856" i="18"/>
  <c r="S856" i="18"/>
  <c r="R860" i="18"/>
  <c r="S860" i="18"/>
  <c r="R864" i="18"/>
  <c r="S864" i="18"/>
  <c r="R868" i="18"/>
  <c r="S868" i="18"/>
  <c r="R872" i="18"/>
  <c r="S872" i="18"/>
  <c r="R876" i="18"/>
  <c r="S876" i="18"/>
  <c r="R880" i="18"/>
  <c r="S880" i="18"/>
  <c r="R884" i="18"/>
  <c r="S884" i="18"/>
  <c r="R888" i="18"/>
  <c r="S888" i="18"/>
  <c r="R892" i="18"/>
  <c r="S892" i="18"/>
  <c r="R896" i="18"/>
  <c r="S896" i="18"/>
  <c r="R900" i="18"/>
  <c r="S900" i="18"/>
  <c r="R904" i="18"/>
  <c r="S904" i="18"/>
  <c r="R972" i="18"/>
  <c r="S972" i="18"/>
  <c r="R1536" i="18"/>
  <c r="S1536" i="18"/>
  <c r="R1540" i="18"/>
  <c r="S1540" i="18"/>
  <c r="R1544" i="18"/>
  <c r="S1544" i="18"/>
  <c r="R1548" i="18"/>
  <c r="S1548" i="18"/>
  <c r="R1552" i="18"/>
  <c r="S1552" i="18"/>
  <c r="R1556" i="18"/>
  <c r="S1556" i="18"/>
  <c r="R1560" i="18"/>
  <c r="S1560" i="18"/>
  <c r="R1568" i="18"/>
  <c r="S1568" i="18"/>
  <c r="R1572" i="18"/>
  <c r="S1572" i="18"/>
  <c r="R1576" i="18"/>
  <c r="S1576" i="18"/>
  <c r="R1580" i="18"/>
  <c r="S1580" i="18"/>
  <c r="R1584" i="18"/>
  <c r="S1584" i="18"/>
  <c r="R1588" i="18"/>
  <c r="S1588" i="18"/>
  <c r="R1592" i="18"/>
  <c r="S1592" i="18"/>
  <c r="R1596" i="18"/>
  <c r="S1596" i="18"/>
  <c r="R1600" i="18"/>
  <c r="S1600" i="18"/>
  <c r="R1604" i="18"/>
  <c r="S1604" i="18"/>
  <c r="R1608" i="18"/>
  <c r="S1608" i="18"/>
  <c r="R1612" i="18"/>
  <c r="S1612" i="18"/>
  <c r="R1616" i="18"/>
  <c r="S1616" i="18"/>
  <c r="R1620" i="18"/>
  <c r="S1620" i="18"/>
  <c r="R1624" i="18"/>
  <c r="S1624" i="18"/>
  <c r="R1628" i="18"/>
  <c r="S1628" i="18"/>
  <c r="R1632" i="18"/>
  <c r="S1632" i="18"/>
  <c r="R1636" i="18"/>
  <c r="S1636" i="18"/>
  <c r="R1640" i="18"/>
  <c r="S1640" i="18"/>
  <c r="R1644" i="18"/>
  <c r="S1644" i="18"/>
  <c r="R1648" i="18"/>
  <c r="S1648" i="18"/>
  <c r="R1652" i="18"/>
  <c r="S1652" i="18"/>
  <c r="R1656" i="18"/>
  <c r="S1656" i="18"/>
  <c r="R1660" i="18"/>
  <c r="S1660" i="18"/>
  <c r="R1780" i="18"/>
  <c r="S1780" i="18"/>
  <c r="R1796" i="18"/>
  <c r="S1796" i="18"/>
  <c r="R1812" i="18"/>
  <c r="S1812" i="18"/>
  <c r="R1828" i="18"/>
  <c r="S1828" i="18"/>
  <c r="R1844" i="18"/>
  <c r="S1844" i="18"/>
  <c r="R1860" i="18"/>
  <c r="S1860" i="18"/>
  <c r="R1876" i="18"/>
  <c r="S1876" i="18"/>
  <c r="R1892" i="18"/>
  <c r="S1892" i="18"/>
  <c r="R1725" i="18"/>
  <c r="S1725" i="18"/>
  <c r="R1853" i="18"/>
  <c r="S1853" i="18"/>
  <c r="R1861" i="18"/>
  <c r="S1861" i="18"/>
  <c r="R545" i="18"/>
  <c r="S545" i="18"/>
  <c r="R609" i="18"/>
  <c r="S609" i="18"/>
  <c r="R753" i="18"/>
  <c r="S753" i="18"/>
  <c r="R817" i="18"/>
  <c r="S817" i="18"/>
  <c r="R881" i="18"/>
  <c r="S881" i="18"/>
  <c r="R945" i="18"/>
  <c r="S945" i="18"/>
  <c r="R1393" i="18"/>
  <c r="S1393" i="18"/>
  <c r="R1425" i="18"/>
  <c r="S1425" i="18"/>
  <c r="R1489" i="18"/>
  <c r="S1489" i="18"/>
  <c r="R1777" i="18"/>
  <c r="S1777" i="18"/>
  <c r="R1905" i="18"/>
  <c r="S1905" i="18"/>
  <c r="R1969" i="18"/>
  <c r="S1969" i="18"/>
  <c r="R2065" i="18"/>
  <c r="S2065" i="18"/>
  <c r="R2129" i="18"/>
  <c r="S2129" i="18"/>
  <c r="R2161" i="18"/>
  <c r="S2161" i="18"/>
  <c r="R2289" i="18"/>
  <c r="S2289" i="18"/>
  <c r="R2417" i="18"/>
  <c r="S2417" i="18"/>
  <c r="R1803" i="18"/>
  <c r="S1803" i="18"/>
  <c r="R1867" i="18"/>
  <c r="S1867" i="18"/>
  <c r="R1931" i="18"/>
  <c r="S1931" i="18"/>
  <c r="S1985" i="18"/>
  <c r="R513" i="18"/>
  <c r="S513" i="18"/>
  <c r="R577" i="18"/>
  <c r="S577" i="18"/>
  <c r="R641" i="18"/>
  <c r="S641" i="18"/>
  <c r="R785" i="18"/>
  <c r="S785" i="18"/>
  <c r="R849" i="18"/>
  <c r="S849" i="18"/>
  <c r="R913" i="18"/>
  <c r="S913" i="18"/>
  <c r="R977" i="18"/>
  <c r="S977" i="18"/>
  <c r="R1457" i="18"/>
  <c r="S1457" i="18"/>
  <c r="R1521" i="18"/>
  <c r="S1521" i="18"/>
  <c r="R1553" i="18"/>
  <c r="S1553" i="18"/>
  <c r="R1585" i="18"/>
  <c r="S1585" i="18"/>
  <c r="R1745" i="18"/>
  <c r="S1745" i="18"/>
  <c r="R1873" i="18"/>
  <c r="S1873" i="18"/>
  <c r="R2097" i="18"/>
  <c r="S2097" i="18"/>
  <c r="R2385" i="18"/>
  <c r="S2385" i="18"/>
  <c r="R2449" i="18"/>
  <c r="S2449" i="18"/>
  <c r="R575" i="18"/>
  <c r="S575" i="18"/>
  <c r="R2285" i="18"/>
  <c r="S2285" i="18"/>
  <c r="R1785" i="18"/>
  <c r="S1785" i="18"/>
  <c r="R1913" i="18"/>
  <c r="S1913" i="18"/>
  <c r="R2041" i="18"/>
  <c r="S2041" i="18"/>
  <c r="R2137" i="18"/>
  <c r="S2137" i="18"/>
  <c r="R2329" i="18"/>
  <c r="S2329" i="18"/>
  <c r="R2093" i="18"/>
  <c r="S2093" i="18"/>
  <c r="R2189" i="18"/>
  <c r="S2189" i="18"/>
  <c r="R529" i="18"/>
  <c r="S529" i="18"/>
  <c r="R561" i="18"/>
  <c r="S561" i="18"/>
  <c r="R593" i="18"/>
  <c r="S593" i="18"/>
  <c r="R625" i="18"/>
  <c r="S625" i="18"/>
  <c r="R657" i="18"/>
  <c r="S657" i="18"/>
  <c r="R769" i="18"/>
  <c r="S769" i="18"/>
  <c r="R801" i="18"/>
  <c r="S801" i="18"/>
  <c r="R833" i="18"/>
  <c r="S833" i="18"/>
  <c r="R865" i="18"/>
  <c r="S865" i="18"/>
  <c r="R897" i="18"/>
  <c r="S897" i="18"/>
  <c r="R929" i="18"/>
  <c r="S929" i="18"/>
  <c r="R961" i="18"/>
  <c r="S961" i="18"/>
  <c r="R1505" i="18"/>
  <c r="S1505" i="18"/>
  <c r="R1537" i="18"/>
  <c r="S1537" i="18"/>
  <c r="R1569" i="18"/>
  <c r="S1569" i="18"/>
  <c r="R1601" i="18"/>
  <c r="S1601" i="18"/>
  <c r="R1761" i="18"/>
  <c r="S1761" i="18"/>
  <c r="R1889" i="18"/>
  <c r="S1889" i="18"/>
  <c r="R1953" i="18"/>
  <c r="S1953" i="18"/>
  <c r="R2209" i="18"/>
  <c r="S2209" i="18"/>
  <c r="R527" i="18"/>
  <c r="S527" i="18"/>
  <c r="R559" i="18"/>
  <c r="S559" i="18"/>
  <c r="R591" i="18"/>
  <c r="S591" i="18"/>
  <c r="S2025" i="18"/>
  <c r="R1404" i="18"/>
  <c r="S1404" i="18"/>
  <c r="R1261" i="18"/>
  <c r="S1261" i="18"/>
  <c r="R1293" i="18"/>
  <c r="S1293" i="18"/>
  <c r="R1325" i="18"/>
  <c r="S1325" i="18"/>
  <c r="R1357" i="18"/>
  <c r="S1357" i="18"/>
  <c r="R1709" i="18"/>
  <c r="S1709" i="18"/>
  <c r="R1837" i="18"/>
  <c r="S1837" i="18"/>
  <c r="R1908" i="18"/>
  <c r="S1908" i="18"/>
  <c r="R1924" i="18"/>
  <c r="S1924" i="18"/>
  <c r="R1940" i="18"/>
  <c r="S1940" i="18"/>
  <c r="R1956" i="18"/>
  <c r="S1956" i="18"/>
  <c r="R1972" i="18"/>
  <c r="S1972" i="18"/>
  <c r="R1988" i="18"/>
  <c r="S1988" i="18"/>
  <c r="R2004" i="18"/>
  <c r="S2004" i="18"/>
  <c r="R2020" i="18"/>
  <c r="S2020" i="18"/>
  <c r="R2036" i="18"/>
  <c r="S2036" i="18"/>
  <c r="R2052" i="18"/>
  <c r="S2052" i="18"/>
  <c r="R2068" i="18"/>
  <c r="S2068" i="18"/>
  <c r="R2084" i="18"/>
  <c r="S2084" i="18"/>
  <c r="R2100" i="18"/>
  <c r="S2100" i="18"/>
  <c r="R2116" i="18"/>
  <c r="S2116" i="18"/>
  <c r="R2132" i="18"/>
  <c r="S2132" i="18"/>
  <c r="R2148" i="18"/>
  <c r="S2148" i="18"/>
  <c r="R2164" i="18"/>
  <c r="S2164" i="18"/>
  <c r="R2180" i="18"/>
  <c r="S2180" i="18"/>
  <c r="R2196" i="18"/>
  <c r="S2196" i="18"/>
  <c r="R2212" i="18"/>
  <c r="S2212" i="18"/>
  <c r="R2228" i="18"/>
  <c r="S2228" i="18"/>
  <c r="R2244" i="18"/>
  <c r="S2244" i="18"/>
  <c r="R2260" i="18"/>
  <c r="S2260" i="18"/>
  <c r="R2276" i="18"/>
  <c r="S2276" i="18"/>
  <c r="R2292" i="18"/>
  <c r="S2292" i="18"/>
  <c r="R2364" i="18"/>
  <c r="S2364" i="18"/>
  <c r="R2400" i="18"/>
  <c r="S2400" i="18"/>
  <c r="R2432" i="18"/>
  <c r="S2432" i="18"/>
  <c r="R1021" i="18"/>
  <c r="S1021" i="18"/>
  <c r="R1053" i="18"/>
  <c r="S1053" i="18"/>
  <c r="R1085" i="18"/>
  <c r="S1085" i="18"/>
  <c r="R1117" i="18"/>
  <c r="S1117" i="18"/>
  <c r="R1149" i="18"/>
  <c r="S1149" i="18"/>
  <c r="R1181" i="18"/>
  <c r="S1181" i="18"/>
  <c r="R1213" i="18"/>
  <c r="S1213" i="18"/>
  <c r="R1245" i="18"/>
  <c r="S1245" i="18"/>
  <c r="R1277" i="18"/>
  <c r="S1277" i="18"/>
  <c r="R1309" i="18"/>
  <c r="S1309" i="18"/>
  <c r="R1341" i="18"/>
  <c r="S1341" i="18"/>
  <c r="R1373" i="18"/>
  <c r="S1373" i="18"/>
  <c r="R1405" i="18"/>
  <c r="S1405" i="18"/>
  <c r="R1437" i="18"/>
  <c r="S1437" i="18"/>
  <c r="R1469" i="18"/>
  <c r="S1469" i="18"/>
  <c r="R1629" i="18"/>
  <c r="S1629" i="18"/>
  <c r="R1661" i="18"/>
  <c r="S1661" i="18"/>
  <c r="R1693" i="18"/>
  <c r="S1693" i="18"/>
  <c r="R1757" i="18"/>
  <c r="S1757" i="18"/>
  <c r="R1789" i="18"/>
  <c r="S1789" i="18"/>
  <c r="R1821" i="18"/>
  <c r="S1821" i="18"/>
  <c r="R1981" i="18"/>
  <c r="S1981" i="18"/>
  <c r="R2013" i="18"/>
  <c r="S2013" i="18"/>
  <c r="R2045" i="18"/>
  <c r="S2045" i="18"/>
  <c r="R2101" i="18"/>
  <c r="S2101" i="18"/>
  <c r="R2133" i="18"/>
  <c r="S2133" i="18"/>
  <c r="R2365" i="18"/>
  <c r="S2365" i="18"/>
  <c r="R2446" i="18"/>
  <c r="S2446" i="18"/>
  <c r="R514" i="18"/>
  <c r="S514" i="18"/>
  <c r="R546" i="18"/>
  <c r="S546" i="18"/>
  <c r="R578" i="18"/>
  <c r="S578" i="18"/>
  <c r="R610" i="18"/>
  <c r="S610" i="18"/>
  <c r="R614" i="18"/>
  <c r="S614" i="18"/>
  <c r="R618" i="18"/>
  <c r="S618" i="18"/>
  <c r="R750" i="18"/>
  <c r="S750" i="18"/>
  <c r="R754" i="18"/>
  <c r="S754" i="18"/>
  <c r="R758" i="18"/>
  <c r="S758" i="18"/>
  <c r="R762" i="18"/>
  <c r="S762" i="18"/>
  <c r="R818" i="18"/>
  <c r="S818" i="18"/>
  <c r="R822" i="18"/>
  <c r="S822" i="18"/>
  <c r="R826" i="18"/>
  <c r="S826" i="18"/>
  <c r="R830" i="18"/>
  <c r="S830" i="18"/>
  <c r="R882" i="18"/>
  <c r="S882" i="18"/>
  <c r="R886" i="18"/>
  <c r="S886" i="18"/>
  <c r="R890" i="18"/>
  <c r="S890" i="18"/>
  <c r="R894" i="18"/>
  <c r="S894" i="18"/>
  <c r="R946" i="18"/>
  <c r="S946" i="18"/>
  <c r="R950" i="18"/>
  <c r="S950" i="18"/>
  <c r="R954" i="18"/>
  <c r="S954" i="18"/>
  <c r="R958" i="18"/>
  <c r="S958" i="18"/>
  <c r="R1010" i="18"/>
  <c r="S1010" i="18"/>
  <c r="R1014" i="18"/>
  <c r="S1014" i="18"/>
  <c r="R1018" i="18"/>
  <c r="S1018" i="18"/>
  <c r="R1022" i="18"/>
  <c r="S1022" i="18"/>
  <c r="R1074" i="18"/>
  <c r="S1074" i="18"/>
  <c r="R1082" i="18"/>
  <c r="S1082" i="18"/>
  <c r="R1086" i="18"/>
  <c r="S1086" i="18"/>
  <c r="R1829" i="18"/>
  <c r="S1829" i="18"/>
  <c r="R2358" i="18"/>
  <c r="S2358" i="18"/>
  <c r="R2326" i="18"/>
  <c r="S2326" i="18"/>
  <c r="R2422" i="18"/>
  <c r="S2422" i="18"/>
  <c r="R2149" i="18"/>
  <c r="S2149" i="18"/>
  <c r="R1057" i="18"/>
  <c r="S1057" i="18"/>
  <c r="R1121" i="18"/>
  <c r="S1121" i="18"/>
  <c r="R1185" i="18"/>
  <c r="S1185" i="18"/>
  <c r="R1249" i="18"/>
  <c r="S1249" i="18"/>
  <c r="R1345" i="18"/>
  <c r="S1345" i="18"/>
  <c r="R1441" i="18"/>
  <c r="S1441" i="18"/>
  <c r="R1633" i="18"/>
  <c r="S1633" i="18"/>
  <c r="R1697" i="18"/>
  <c r="S1697" i="18"/>
  <c r="R1825" i="18"/>
  <c r="S1825" i="18"/>
  <c r="R2049" i="18"/>
  <c r="S2049" i="18"/>
  <c r="R2081" i="18"/>
  <c r="S2081" i="18"/>
  <c r="R2273" i="18"/>
  <c r="S2273" i="18"/>
  <c r="R2337" i="18"/>
  <c r="S2337" i="18"/>
  <c r="R2401" i="18"/>
  <c r="S2401" i="18"/>
  <c r="R1389" i="18"/>
  <c r="S1389" i="18"/>
  <c r="R1421" i="18"/>
  <c r="S1421" i="18"/>
  <c r="R1453" i="18"/>
  <c r="S1453" i="18"/>
  <c r="R1485" i="18"/>
  <c r="S1485" i="18"/>
  <c r="R1741" i="18"/>
  <c r="S1741" i="18"/>
  <c r="R1869" i="18"/>
  <c r="S1869" i="18"/>
  <c r="R1997" i="18"/>
  <c r="S1997" i="18"/>
  <c r="R2069" i="18"/>
  <c r="S2069" i="18"/>
  <c r="R2397" i="18"/>
  <c r="S2397" i="18"/>
  <c r="R1025" i="18"/>
  <c r="S1025" i="18"/>
  <c r="R1089" i="18"/>
  <c r="S1089" i="18"/>
  <c r="R1153" i="18"/>
  <c r="S1153" i="18"/>
  <c r="R1217" i="18"/>
  <c r="S1217" i="18"/>
  <c r="R1281" i="18"/>
  <c r="S1281" i="18"/>
  <c r="R1313" i="18"/>
  <c r="S1313" i="18"/>
  <c r="R1377" i="18"/>
  <c r="S1377" i="18"/>
  <c r="R1409" i="18"/>
  <c r="S1409" i="18"/>
  <c r="R1473" i="18"/>
  <c r="S1473" i="18"/>
  <c r="R1665" i="18"/>
  <c r="S1665" i="18"/>
  <c r="R1729" i="18"/>
  <c r="S1729" i="18"/>
  <c r="R1793" i="18"/>
  <c r="S1793" i="18"/>
  <c r="R1857" i="18"/>
  <c r="S1857" i="18"/>
  <c r="R1921" i="18"/>
  <c r="S1921" i="18"/>
  <c r="R2017" i="18"/>
  <c r="S2017" i="18"/>
  <c r="R2241" i="18"/>
  <c r="S2241" i="18"/>
  <c r="R2369" i="18"/>
  <c r="S2369" i="18"/>
  <c r="S1977" i="18"/>
  <c r="R2157" i="18"/>
  <c r="S2157" i="18"/>
  <c r="R2213" i="18"/>
  <c r="S2213" i="18"/>
  <c r="R2253" i="18"/>
  <c r="S2253" i="18"/>
  <c r="R2413" i="18"/>
  <c r="S2413" i="18"/>
  <c r="R1801" i="18"/>
  <c r="S1801" i="18"/>
  <c r="R1929" i="18"/>
  <c r="S1929" i="18"/>
  <c r="R1961" i="18"/>
  <c r="S1961" i="18"/>
  <c r="R2121" i="18"/>
  <c r="S2121" i="18"/>
  <c r="R2185" i="18"/>
  <c r="S2185" i="18"/>
  <c r="R2313" i="18"/>
  <c r="S2313" i="18"/>
  <c r="R1877" i="18"/>
  <c r="S1877" i="18"/>
  <c r="R1026" i="18"/>
  <c r="S1026" i="18"/>
  <c r="R1090" i="18"/>
  <c r="S1090" i="18"/>
  <c r="R1154" i="18"/>
  <c r="S1154" i="18"/>
  <c r="R1218" i="18"/>
  <c r="S1218" i="18"/>
  <c r="R1278" i="18"/>
  <c r="S1278" i="18"/>
  <c r="R1282" i="18"/>
  <c r="S1282" i="18"/>
  <c r="R1342" i="18"/>
  <c r="S1342" i="18"/>
  <c r="R1346" i="18"/>
  <c r="S1346" i="18"/>
  <c r="R1406" i="18"/>
  <c r="R1410" i="18"/>
  <c r="S1410" i="18"/>
  <c r="R1474" i="18"/>
  <c r="S1474" i="18"/>
  <c r="R1538" i="18"/>
  <c r="S1538" i="18"/>
  <c r="R1602" i="18"/>
  <c r="S1602" i="18"/>
  <c r="R1666" i="18"/>
  <c r="S1666" i="18"/>
  <c r="R1726" i="18"/>
  <c r="S1726" i="18"/>
  <c r="R1730" i="18"/>
  <c r="S1730" i="18"/>
  <c r="R1138" i="18"/>
  <c r="S1138" i="18"/>
  <c r="R1142" i="18"/>
  <c r="S1142" i="18"/>
  <c r="R1146" i="18"/>
  <c r="S1146" i="18"/>
  <c r="R1150" i="18"/>
  <c r="S1150" i="18"/>
  <c r="R1202" i="18"/>
  <c r="S1202" i="18"/>
  <c r="R1206" i="18"/>
  <c r="S1206" i="18"/>
  <c r="R1210" i="18"/>
  <c r="S1210" i="18"/>
  <c r="R1214" i="18"/>
  <c r="S1214" i="18"/>
  <c r="R1262" i="18"/>
  <c r="S1262" i="18"/>
  <c r="R1266" i="18"/>
  <c r="S1266" i="18"/>
  <c r="R1270" i="18"/>
  <c r="S1270" i="18"/>
  <c r="R1274" i="18"/>
  <c r="S1274" i="18"/>
  <c r="R1326" i="18"/>
  <c r="S1326" i="18"/>
  <c r="R1330" i="18"/>
  <c r="S1330" i="18"/>
  <c r="R1334" i="18"/>
  <c r="S1334" i="18"/>
  <c r="R1338" i="18"/>
  <c r="S1338" i="18"/>
  <c r="R1390" i="18"/>
  <c r="S1390" i="18"/>
  <c r="R1394" i="18"/>
  <c r="S1394" i="18"/>
  <c r="R1398" i="18"/>
  <c r="S1398" i="18"/>
  <c r="R1402" i="18"/>
  <c r="S1402" i="18"/>
  <c r="S1406" i="18"/>
  <c r="R1458" i="18"/>
  <c r="S1458" i="18"/>
  <c r="R1462" i="18"/>
  <c r="S1462" i="18"/>
  <c r="R1466" i="18"/>
  <c r="S1466" i="18"/>
  <c r="R1470" i="18"/>
  <c r="S1470" i="18"/>
  <c r="R1522" i="18"/>
  <c r="S1522" i="18"/>
  <c r="R1526" i="18"/>
  <c r="S1526" i="18"/>
  <c r="R1530" i="18"/>
  <c r="S1530" i="18"/>
  <c r="R1534" i="18"/>
  <c r="S1534" i="18"/>
  <c r="R1586" i="18"/>
  <c r="S1586" i="18"/>
  <c r="R1590" i="18"/>
  <c r="S1590" i="18"/>
  <c r="R1594" i="18"/>
  <c r="S1594" i="18"/>
  <c r="R1598" i="18"/>
  <c r="S1598" i="18"/>
  <c r="R1650" i="18"/>
  <c r="S1650" i="18"/>
  <c r="R1654" i="18"/>
  <c r="S1654" i="18"/>
  <c r="R1658" i="18"/>
  <c r="S1658" i="18"/>
  <c r="R1662" i="18"/>
  <c r="S1662" i="18"/>
  <c r="R1710" i="18"/>
  <c r="S1710" i="18"/>
  <c r="R1714" i="18"/>
  <c r="S1714" i="18"/>
  <c r="R1718" i="18"/>
  <c r="S1718" i="18"/>
  <c r="R1722" i="18"/>
  <c r="S1722" i="18"/>
  <c r="R2390" i="18"/>
  <c r="S2390" i="18"/>
  <c r="R2154" i="18"/>
  <c r="S2154" i="18"/>
  <c r="R2158" i="18"/>
  <c r="S2158" i="18"/>
  <c r="R2162" i="18"/>
  <c r="S2162" i="18"/>
  <c r="R2174" i="18"/>
  <c r="S2174" i="18"/>
  <c r="R2178" i="18"/>
  <c r="S2178" i="18"/>
  <c r="R2190" i="18"/>
  <c r="S2190" i="18"/>
  <c r="R2194" i="18"/>
  <c r="S2194" i="18"/>
  <c r="R2206" i="18"/>
  <c r="S2206" i="18"/>
  <c r="R2218" i="18"/>
  <c r="S2218" i="18"/>
  <c r="R2222" i="18"/>
  <c r="S2222" i="18"/>
  <c r="R2230" i="18"/>
  <c r="S2230" i="18"/>
  <c r="R2234" i="18"/>
  <c r="S2234" i="18"/>
  <c r="R2246" i="18"/>
  <c r="S2246" i="18"/>
  <c r="R2250" i="18"/>
  <c r="S2250" i="18"/>
  <c r="R2262" i="18"/>
  <c r="S2262" i="18"/>
  <c r="R2266" i="18"/>
  <c r="S2266" i="18"/>
  <c r="R2278" i="18"/>
  <c r="S2278" i="18"/>
  <c r="R2282" i="18"/>
  <c r="S2282" i="18"/>
  <c r="R2294" i="18"/>
  <c r="S2294" i="18"/>
  <c r="R2298" i="18"/>
  <c r="S2298" i="18"/>
  <c r="R2306" i="18"/>
  <c r="S2306" i="18"/>
  <c r="R2310" i="18"/>
  <c r="S2310" i="18"/>
  <c r="R2322" i="18"/>
  <c r="S2322" i="18"/>
  <c r="R2338" i="18"/>
  <c r="S2338" i="18"/>
  <c r="R2342" i="18"/>
  <c r="S2342" i="18"/>
  <c r="R2434" i="18"/>
  <c r="S2434" i="18"/>
  <c r="R2450" i="18"/>
  <c r="S2450" i="18"/>
  <c r="R2454" i="18"/>
  <c r="S2454" i="18"/>
  <c r="R2438" i="18"/>
  <c r="S2438" i="18"/>
  <c r="R2406" i="18"/>
  <c r="S2406" i="18"/>
  <c r="R2334" i="18"/>
  <c r="S2334" i="18"/>
  <c r="R908" i="18"/>
  <c r="S908" i="18"/>
  <c r="S1937" i="18"/>
  <c r="R1885" i="18"/>
  <c r="S1885" i="18"/>
  <c r="R1917" i="18"/>
  <c r="S1917" i="18"/>
  <c r="R1949" i="18"/>
  <c r="S1949" i="18"/>
  <c r="R2181" i="18"/>
  <c r="S2181" i="18"/>
  <c r="R2237" i="18"/>
  <c r="S2237" i="18"/>
  <c r="R2293" i="18"/>
  <c r="S2293" i="18"/>
  <c r="R2421" i="18"/>
  <c r="S2421" i="18"/>
  <c r="R521" i="18"/>
  <c r="S521" i="18"/>
  <c r="R553" i="18"/>
  <c r="S553" i="18"/>
  <c r="R585" i="18"/>
  <c r="S585" i="18"/>
  <c r="R617" i="18"/>
  <c r="S617" i="18"/>
  <c r="R649" i="18"/>
  <c r="S649" i="18"/>
  <c r="R761" i="18"/>
  <c r="S761" i="18"/>
  <c r="R793" i="18"/>
  <c r="S793" i="18"/>
  <c r="R825" i="18"/>
  <c r="S825" i="18"/>
  <c r="R857" i="18"/>
  <c r="S857" i="18"/>
  <c r="R889" i="18"/>
  <c r="S889" i="18"/>
  <c r="R921" i="18"/>
  <c r="S921" i="18"/>
  <c r="R953" i="18"/>
  <c r="S953" i="18"/>
  <c r="R985" i="18"/>
  <c r="S985" i="18"/>
  <c r="R1017" i="18"/>
  <c r="S1017" i="18"/>
  <c r="R1049" i="18"/>
  <c r="S1049" i="18"/>
  <c r="R1081" i="18"/>
  <c r="S1081" i="18"/>
  <c r="R1113" i="18"/>
  <c r="S1113" i="18"/>
  <c r="R1145" i="18"/>
  <c r="S1145" i="18"/>
  <c r="R1177" i="18"/>
  <c r="S1177" i="18"/>
  <c r="R1209" i="18"/>
  <c r="S1209" i="18"/>
  <c r="R1241" i="18"/>
  <c r="S1241" i="18"/>
  <c r="R1273" i="18"/>
  <c r="S1273" i="18"/>
  <c r="R1305" i="18"/>
  <c r="S1305" i="18"/>
  <c r="R1337" i="18"/>
  <c r="S1337" i="18"/>
  <c r="R1369" i="18"/>
  <c r="S1369" i="18"/>
  <c r="R1401" i="18"/>
  <c r="S1401" i="18"/>
  <c r="R1433" i="18"/>
  <c r="S1433" i="18"/>
  <c r="R1465" i="18"/>
  <c r="S1465" i="18"/>
  <c r="R1497" i="18"/>
  <c r="S1497" i="18"/>
  <c r="R1529" i="18"/>
  <c r="S1529" i="18"/>
  <c r="R1561" i="18"/>
  <c r="S1561" i="18"/>
  <c r="R1593" i="18"/>
  <c r="S1593" i="18"/>
  <c r="R1625" i="18"/>
  <c r="S1625" i="18"/>
  <c r="R1657" i="18"/>
  <c r="S1657" i="18"/>
  <c r="R1689" i="18"/>
  <c r="S1689" i="18"/>
  <c r="R1721" i="18"/>
  <c r="S1721" i="18"/>
  <c r="R1753" i="18"/>
  <c r="S1753" i="18"/>
  <c r="R1849" i="18"/>
  <c r="S1849" i="18"/>
  <c r="R1881" i="18"/>
  <c r="S1881" i="18"/>
  <c r="R2009" i="18"/>
  <c r="S2009" i="18"/>
  <c r="R2073" i="18"/>
  <c r="S2073" i="18"/>
  <c r="R2105" i="18"/>
  <c r="S2105" i="18"/>
  <c r="R2169" i="18"/>
  <c r="S2169" i="18"/>
  <c r="R2201" i="18"/>
  <c r="S2201" i="18"/>
  <c r="R2233" i="18"/>
  <c r="S2233" i="18"/>
  <c r="R2265" i="18"/>
  <c r="S2265" i="18"/>
  <c r="R2297" i="18"/>
  <c r="S2297" i="18"/>
  <c r="R2361" i="18"/>
  <c r="S2361" i="18"/>
  <c r="R2393" i="18"/>
  <c r="S2393" i="18"/>
  <c r="R2425" i="18"/>
  <c r="S2425" i="18"/>
  <c r="R2457" i="18"/>
  <c r="S2457" i="18"/>
  <c r="R499" i="18"/>
  <c r="S499" i="18"/>
  <c r="R507" i="18"/>
  <c r="S507" i="18"/>
  <c r="R531" i="18"/>
  <c r="S531" i="18"/>
  <c r="R539" i="18"/>
  <c r="S539" i="18"/>
  <c r="R563" i="18"/>
  <c r="S563" i="18"/>
  <c r="R571" i="18"/>
  <c r="S571" i="18"/>
  <c r="R595" i="18"/>
  <c r="S595" i="18"/>
  <c r="R603" i="18"/>
  <c r="S603" i="18"/>
  <c r="R611" i="18"/>
  <c r="S611" i="18"/>
  <c r="R623" i="18"/>
  <c r="S623" i="18"/>
  <c r="R631" i="18"/>
  <c r="S631" i="18"/>
  <c r="R635" i="18"/>
  <c r="S635" i="18"/>
  <c r="R643" i="18"/>
  <c r="S643" i="18"/>
  <c r="R655" i="18"/>
  <c r="S655" i="18"/>
  <c r="R743" i="18"/>
  <c r="S743" i="18"/>
  <c r="R747" i="18"/>
  <c r="S747" i="18"/>
  <c r="R755" i="18"/>
  <c r="S755" i="18"/>
  <c r="R767" i="18"/>
  <c r="S767" i="18"/>
  <c r="R775" i="18"/>
  <c r="S775" i="18"/>
  <c r="R779" i="18"/>
  <c r="S779" i="18"/>
  <c r="R787" i="18"/>
  <c r="S787" i="18"/>
  <c r="R799" i="18"/>
  <c r="S799" i="18"/>
  <c r="R807" i="18"/>
  <c r="S807" i="18"/>
  <c r="R811" i="18"/>
  <c r="S811" i="18"/>
  <c r="R819" i="18"/>
  <c r="S819" i="18"/>
  <c r="R831" i="18"/>
  <c r="S831" i="18"/>
  <c r="R839" i="18"/>
  <c r="S839" i="18"/>
  <c r="R843" i="18"/>
  <c r="S843" i="18"/>
  <c r="R851" i="18"/>
  <c r="S851" i="18"/>
  <c r="R863" i="18"/>
  <c r="S863" i="18"/>
  <c r="R871" i="18"/>
  <c r="S871" i="18"/>
  <c r="R875" i="18"/>
  <c r="S875" i="18"/>
  <c r="R883" i="18"/>
  <c r="S883" i="18"/>
  <c r="R895" i="18"/>
  <c r="S895" i="18"/>
  <c r="R903" i="18"/>
  <c r="S903" i="18"/>
  <c r="R907" i="18"/>
  <c r="S907" i="18"/>
  <c r="R915" i="18"/>
  <c r="S915" i="18"/>
  <c r="R927" i="18"/>
  <c r="S927" i="18"/>
  <c r="R935" i="18"/>
  <c r="S935" i="18"/>
  <c r="R939" i="18"/>
  <c r="S939" i="18"/>
  <c r="R947" i="18"/>
  <c r="S947" i="18"/>
  <c r="R959" i="18"/>
  <c r="S959" i="18"/>
  <c r="R967" i="18"/>
  <c r="S967" i="18"/>
  <c r="R971" i="18"/>
  <c r="S971" i="18"/>
  <c r="R979" i="18"/>
  <c r="S979" i="18"/>
  <c r="R991" i="18"/>
  <c r="S991" i="18"/>
  <c r="R999" i="18"/>
  <c r="S999" i="18"/>
  <c r="R1003" i="18"/>
  <c r="S1003" i="18"/>
  <c r="R1011" i="18"/>
  <c r="S1011" i="18"/>
  <c r="R1023" i="18"/>
  <c r="S1023" i="18"/>
  <c r="R1031" i="18"/>
  <c r="S1031" i="18"/>
  <c r="R1035" i="18"/>
  <c r="S1035" i="18"/>
  <c r="R1043" i="18"/>
  <c r="S1043" i="18"/>
  <c r="R1055" i="18"/>
  <c r="S1055" i="18"/>
  <c r="R1063" i="18"/>
  <c r="S1063" i="18"/>
  <c r="R1067" i="18"/>
  <c r="S1067" i="18"/>
  <c r="R1075" i="18"/>
  <c r="S1075" i="18"/>
  <c r="R1087" i="18"/>
  <c r="S1087" i="18"/>
  <c r="R1095" i="18"/>
  <c r="S1095" i="18"/>
  <c r="R1099" i="18"/>
  <c r="S1099" i="18"/>
  <c r="R1107" i="18"/>
  <c r="S1107" i="18"/>
  <c r="R1119" i="18"/>
  <c r="S1119" i="18"/>
  <c r="R1127" i="18"/>
  <c r="S1127" i="18"/>
  <c r="R1131" i="18"/>
  <c r="S1131" i="18"/>
  <c r="R1139" i="18"/>
  <c r="S1139" i="18"/>
  <c r="R1151" i="18"/>
  <c r="S1151" i="18"/>
  <c r="R1159" i="18"/>
  <c r="S1159" i="18"/>
  <c r="R1163" i="18"/>
  <c r="S1163" i="18"/>
  <c r="R1171" i="18"/>
  <c r="S1171" i="18"/>
  <c r="R1183" i="18"/>
  <c r="S1183" i="18"/>
  <c r="R1191" i="18"/>
  <c r="S1191" i="18"/>
  <c r="R1195" i="18"/>
  <c r="S1195" i="18"/>
  <c r="R1203" i="18"/>
  <c r="S1203" i="18"/>
  <c r="R1215" i="18"/>
  <c r="S1215" i="18"/>
  <c r="R1223" i="18"/>
  <c r="S1223" i="18"/>
  <c r="R1227" i="18"/>
  <c r="S1227" i="18"/>
  <c r="R1235" i="18"/>
  <c r="S1235" i="18"/>
  <c r="R1247" i="18"/>
  <c r="S1247" i="18"/>
  <c r="R1255" i="18"/>
  <c r="S1255" i="18"/>
  <c r="R1259" i="18"/>
  <c r="S1259" i="18"/>
  <c r="R1267" i="18"/>
  <c r="S1267" i="18"/>
  <c r="R1279" i="18"/>
  <c r="S1279" i="18"/>
  <c r="R1287" i="18"/>
  <c r="S1287" i="18"/>
  <c r="R1291" i="18"/>
  <c r="S1291" i="18"/>
  <c r="R1299" i="18"/>
  <c r="S1299" i="18"/>
  <c r="R1311" i="18"/>
  <c r="S1311" i="18"/>
  <c r="R1319" i="18"/>
  <c r="S1319" i="18"/>
  <c r="R1323" i="18"/>
  <c r="S1323" i="18"/>
  <c r="R1331" i="18"/>
  <c r="S1331" i="18"/>
  <c r="R1343" i="18"/>
  <c r="S1343" i="18"/>
  <c r="R1351" i="18"/>
  <c r="S1351" i="18"/>
  <c r="R1355" i="18"/>
  <c r="S1355" i="18"/>
  <c r="R1363" i="18"/>
  <c r="S1363" i="18"/>
  <c r="R1375" i="18"/>
  <c r="S1375" i="18"/>
  <c r="R1383" i="18"/>
  <c r="S1383" i="18"/>
  <c r="R1387" i="18"/>
  <c r="S1387" i="18"/>
  <c r="R1395" i="18"/>
  <c r="S1395" i="18"/>
  <c r="R1407" i="18"/>
  <c r="S1407" i="18"/>
  <c r="R1415" i="18"/>
  <c r="S1415" i="18"/>
  <c r="R1419" i="18"/>
  <c r="S1419" i="18"/>
  <c r="R1427" i="18"/>
  <c r="S1427" i="18"/>
  <c r="R1439" i="18"/>
  <c r="S1439" i="18"/>
  <c r="R1447" i="18"/>
  <c r="S1447" i="18"/>
  <c r="R1451" i="18"/>
  <c r="S1451" i="18"/>
  <c r="R1459" i="18"/>
  <c r="S1459" i="18"/>
  <c r="R1471" i="18"/>
  <c r="S1471" i="18"/>
  <c r="R1479" i="18"/>
  <c r="S1479" i="18"/>
  <c r="R1483" i="18"/>
  <c r="S1483" i="18"/>
  <c r="R1491" i="18"/>
  <c r="S1491" i="18"/>
  <c r="R1503" i="18"/>
  <c r="S1503" i="18"/>
  <c r="R1511" i="18"/>
  <c r="S1511" i="18"/>
  <c r="R1515" i="18"/>
  <c r="S1515" i="18"/>
  <c r="R1523" i="18"/>
  <c r="S1523" i="18"/>
  <c r="R1535" i="18"/>
  <c r="S1535" i="18"/>
  <c r="R1543" i="18"/>
  <c r="S1543" i="18"/>
  <c r="R1547" i="18"/>
  <c r="S1547" i="18"/>
  <c r="R1555" i="18"/>
  <c r="S1555" i="18"/>
  <c r="R1567" i="18"/>
  <c r="S1567" i="18"/>
  <c r="R1575" i="18"/>
  <c r="S1575" i="18"/>
  <c r="R1579" i="18"/>
  <c r="S1579" i="18"/>
  <c r="R1587" i="18"/>
  <c r="S1587" i="18"/>
  <c r="R1599" i="18"/>
  <c r="S1599" i="18"/>
  <c r="R1607" i="18"/>
  <c r="S1607" i="18"/>
  <c r="R1611" i="18"/>
  <c r="S1611" i="18"/>
  <c r="R1619" i="18"/>
  <c r="S1619" i="18"/>
  <c r="R1631" i="18"/>
  <c r="S1631" i="18"/>
  <c r="R1639" i="18"/>
  <c r="S1639" i="18"/>
  <c r="R1643" i="18"/>
  <c r="S1643" i="18"/>
  <c r="R1651" i="18"/>
  <c r="S1651" i="18"/>
  <c r="R1663" i="18"/>
  <c r="S1663" i="18"/>
  <c r="R1671" i="18"/>
  <c r="S1671" i="18"/>
  <c r="R1675" i="18"/>
  <c r="S1675" i="18"/>
  <c r="R1683" i="18"/>
  <c r="S1683" i="18"/>
  <c r="R1695" i="18"/>
  <c r="S1695" i="18"/>
  <c r="R1703" i="18"/>
  <c r="S1703" i="18"/>
  <c r="R1707" i="18"/>
  <c r="S1707" i="18"/>
  <c r="R1715" i="18"/>
  <c r="S1715" i="18"/>
  <c r="R1727" i="18"/>
  <c r="S1727" i="18"/>
  <c r="R1735" i="18"/>
  <c r="S1735" i="18"/>
  <c r="R1739" i="18"/>
  <c r="S1739" i="18"/>
  <c r="R1747" i="18"/>
  <c r="S1747" i="18"/>
  <c r="R1759" i="18"/>
  <c r="S1759" i="18"/>
  <c r="R1767" i="18"/>
  <c r="S1767" i="18"/>
  <c r="R1771" i="18"/>
  <c r="S1771" i="18"/>
  <c r="R1779" i="18"/>
  <c r="S1779" i="18"/>
  <c r="R1799" i="18"/>
  <c r="S1799" i="18"/>
  <c r="R1811" i="18"/>
  <c r="S1811" i="18"/>
  <c r="R1831" i="18"/>
  <c r="S1831" i="18"/>
  <c r="R1843" i="18"/>
  <c r="S1843" i="18"/>
  <c r="R1863" i="18"/>
  <c r="S1863" i="18"/>
  <c r="R1875" i="18"/>
  <c r="S1875" i="18"/>
  <c r="R1895" i="18"/>
  <c r="S1895" i="18"/>
  <c r="R1907" i="18"/>
  <c r="S1907" i="18"/>
  <c r="R1927" i="18"/>
  <c r="S1927" i="18"/>
  <c r="R1939" i="18"/>
  <c r="S1939" i="18"/>
  <c r="R1955" i="18"/>
  <c r="S1955" i="18"/>
  <c r="R1971" i="18"/>
  <c r="S1971" i="18"/>
  <c r="R1987" i="18"/>
  <c r="S1987" i="18"/>
  <c r="R2003" i="18"/>
  <c r="S2003" i="18"/>
  <c r="R2019" i="18"/>
  <c r="S2019" i="18"/>
  <c r="R2035" i="18"/>
  <c r="S2035" i="18"/>
  <c r="R2051" i="18"/>
  <c r="S2051" i="18"/>
  <c r="R2067" i="18"/>
  <c r="S2067" i="18"/>
  <c r="R2083" i="18"/>
  <c r="S2083" i="18"/>
  <c r="R2099" i="18"/>
  <c r="S2099" i="18"/>
  <c r="R2115" i="18"/>
  <c r="S2115" i="18"/>
  <c r="R2131" i="18"/>
  <c r="S2131" i="18"/>
  <c r="R2147" i="18"/>
  <c r="S2147" i="18"/>
  <c r="R2163" i="18"/>
  <c r="S2163" i="18"/>
  <c r="R2179" i="18"/>
  <c r="S2179" i="18"/>
  <c r="R2195" i="18"/>
  <c r="S2195" i="18"/>
  <c r="R2211" i="18"/>
  <c r="S2211" i="18"/>
  <c r="R2227" i="18"/>
  <c r="S2227" i="18"/>
  <c r="R2243" i="18"/>
  <c r="S2243" i="18"/>
  <c r="R2259" i="18"/>
  <c r="S2259" i="18"/>
  <c r="R2275" i="18"/>
  <c r="S2275" i="18"/>
  <c r="R2291" i="18"/>
  <c r="S2291" i="18"/>
  <c r="R2307" i="18"/>
  <c r="S2307" i="18"/>
  <c r="R2323" i="18"/>
  <c r="S2323" i="18"/>
  <c r="R2339" i="18"/>
  <c r="S2339" i="18"/>
  <c r="R2355" i="18"/>
  <c r="S2355" i="18"/>
  <c r="R2371" i="18"/>
  <c r="S2371" i="18"/>
  <c r="R2387" i="18"/>
  <c r="S2387" i="18"/>
  <c r="R2403" i="18"/>
  <c r="S2403" i="18"/>
  <c r="R2419" i="18"/>
  <c r="S2419" i="18"/>
  <c r="R2435" i="18"/>
  <c r="S2435" i="18"/>
  <c r="R2451" i="18"/>
  <c r="S2451" i="18"/>
  <c r="R2308" i="18"/>
  <c r="S2308" i="18"/>
  <c r="R2324" i="18"/>
  <c r="S2324" i="18"/>
  <c r="R2340" i="18"/>
  <c r="S2340" i="18"/>
  <c r="R2360" i="18"/>
  <c r="S2360" i="18"/>
  <c r="R2388" i="18"/>
  <c r="S2388" i="18"/>
  <c r="R2420" i="18"/>
  <c r="S2420" i="18"/>
  <c r="R2452" i="18"/>
  <c r="S2452" i="18"/>
  <c r="R500" i="18"/>
  <c r="S500" i="18"/>
  <c r="R504" i="18"/>
  <c r="S504" i="18"/>
  <c r="R508" i="18"/>
  <c r="S508" i="18"/>
  <c r="R512" i="18"/>
  <c r="S512" i="18"/>
  <c r="R516" i="18"/>
  <c r="S516" i="18"/>
  <c r="R520" i="18"/>
  <c r="S520" i="18"/>
  <c r="R524" i="18"/>
  <c r="S524" i="18"/>
  <c r="R528" i="18"/>
  <c r="S528" i="18"/>
  <c r="R532" i="18"/>
  <c r="S532" i="18"/>
  <c r="R536" i="18"/>
  <c r="S536" i="18"/>
  <c r="R540" i="18"/>
  <c r="S540" i="18"/>
  <c r="R544" i="18"/>
  <c r="S544" i="18"/>
  <c r="R548" i="18"/>
  <c r="S548" i="18"/>
  <c r="R552" i="18"/>
  <c r="S552" i="18"/>
  <c r="R556" i="18"/>
  <c r="S556" i="18"/>
  <c r="R560" i="18"/>
  <c r="S560" i="18"/>
  <c r="R564" i="18"/>
  <c r="S564" i="18"/>
  <c r="R568" i="18"/>
  <c r="S568" i="18"/>
  <c r="R572" i="18"/>
  <c r="S572" i="18"/>
  <c r="R576" i="18"/>
  <c r="S576" i="18"/>
  <c r="R580" i="18"/>
  <c r="S580" i="18"/>
  <c r="R584" i="18"/>
  <c r="S584" i="18"/>
  <c r="R588" i="18"/>
  <c r="S588" i="18"/>
  <c r="R592" i="18"/>
  <c r="S592" i="18"/>
  <c r="R596" i="18"/>
  <c r="S596" i="18"/>
  <c r="R600" i="18"/>
  <c r="S600" i="18"/>
  <c r="R604" i="18"/>
  <c r="S604" i="18"/>
  <c r="R608" i="18"/>
  <c r="S608" i="18"/>
  <c r="R612" i="18"/>
  <c r="S612" i="18"/>
  <c r="R616" i="18"/>
  <c r="S616" i="18"/>
  <c r="R620" i="18"/>
  <c r="S620" i="18"/>
  <c r="R624" i="18"/>
  <c r="S624" i="18"/>
  <c r="R628" i="18"/>
  <c r="S628" i="18"/>
  <c r="R632" i="18"/>
  <c r="S632" i="18"/>
  <c r="R636" i="18"/>
  <c r="S636" i="18"/>
  <c r="R640" i="18"/>
  <c r="S640" i="18"/>
  <c r="R644" i="18"/>
  <c r="S644" i="18"/>
  <c r="R648" i="18"/>
  <c r="S648" i="18"/>
  <c r="R652" i="18"/>
  <c r="S652" i="18"/>
  <c r="R1408" i="18"/>
  <c r="S1408" i="18"/>
  <c r="R1412" i="18"/>
  <c r="S1412" i="18"/>
  <c r="R1416" i="18"/>
  <c r="S1416" i="18"/>
  <c r="R1420" i="18"/>
  <c r="S1420" i="18"/>
  <c r="R1424" i="18"/>
  <c r="S1424" i="18"/>
  <c r="R1428" i="18"/>
  <c r="S1428" i="18"/>
  <c r="R1432" i="18"/>
  <c r="S1432" i="18"/>
  <c r="R1440" i="18"/>
  <c r="S1440" i="18"/>
  <c r="R1444" i="18"/>
  <c r="S1444" i="18"/>
  <c r="R1448" i="18"/>
  <c r="S1448" i="18"/>
  <c r="R1452" i="18"/>
  <c r="S1452" i="18"/>
  <c r="R1456" i="18"/>
  <c r="S1456" i="18"/>
  <c r="R1460" i="18"/>
  <c r="S1460" i="18"/>
  <c r="R1464" i="18"/>
  <c r="S1464" i="18"/>
  <c r="R1468" i="18"/>
  <c r="S1468" i="18"/>
  <c r="R1472" i="18"/>
  <c r="S1472" i="18"/>
  <c r="R1476" i="18"/>
  <c r="S1476" i="18"/>
  <c r="R1480" i="18"/>
  <c r="S1480" i="18"/>
  <c r="R1484" i="18"/>
  <c r="S1484" i="18"/>
  <c r="R1488" i="18"/>
  <c r="S1488" i="18"/>
  <c r="R1492" i="18"/>
  <c r="S1492" i="18"/>
  <c r="R1496" i="18"/>
  <c r="S1496" i="18"/>
  <c r="R1500" i="18"/>
  <c r="S1500" i="18"/>
  <c r="R1504" i="18"/>
  <c r="S1504" i="18"/>
  <c r="R1508" i="18"/>
  <c r="S1508" i="18"/>
  <c r="R1512" i="18"/>
  <c r="S1512" i="18"/>
  <c r="R1516" i="18"/>
  <c r="S1516" i="18"/>
  <c r="R1520" i="18"/>
  <c r="S1520" i="18"/>
  <c r="R1524" i="18"/>
  <c r="S1524" i="18"/>
  <c r="R1528" i="18"/>
  <c r="S1528" i="18"/>
  <c r="R1532" i="18"/>
  <c r="S1532" i="18"/>
  <c r="R1564" i="18"/>
  <c r="S1564" i="18"/>
  <c r="R1776" i="18"/>
  <c r="S1776" i="18"/>
  <c r="R1792" i="18"/>
  <c r="S1792" i="18"/>
  <c r="R1808" i="18"/>
  <c r="S1808" i="18"/>
  <c r="R1824" i="18"/>
  <c r="S1824" i="18"/>
  <c r="R1840" i="18"/>
  <c r="S1840" i="18"/>
  <c r="R1856" i="18"/>
  <c r="S1856" i="18"/>
  <c r="R1872" i="18"/>
  <c r="S1872" i="18"/>
  <c r="R1888" i="18"/>
  <c r="S1888" i="18"/>
  <c r="R1904" i="18"/>
  <c r="S1904" i="18"/>
  <c r="R1920" i="18"/>
  <c r="S1920" i="18"/>
  <c r="R1936" i="18"/>
  <c r="S1936" i="18"/>
  <c r="R1952" i="18"/>
  <c r="S1952" i="18"/>
  <c r="R1968" i="18"/>
  <c r="S1968" i="18"/>
  <c r="R1984" i="18"/>
  <c r="S1984" i="18"/>
  <c r="R2000" i="18"/>
  <c r="S2000" i="18"/>
  <c r="R2016" i="18"/>
  <c r="S2016" i="18"/>
  <c r="R2032" i="18"/>
  <c r="S2032" i="18"/>
  <c r="R2048" i="18"/>
  <c r="S2048" i="18"/>
  <c r="R2064" i="18"/>
  <c r="S2064" i="18"/>
  <c r="R2080" i="18"/>
  <c r="S2080" i="18"/>
  <c r="R2096" i="18"/>
  <c r="S2096" i="18"/>
  <c r="R2112" i="18"/>
  <c r="S2112" i="18"/>
  <c r="R2128" i="18"/>
  <c r="S2128" i="18"/>
  <c r="R2144" i="18"/>
  <c r="S2144" i="18"/>
  <c r="R2160" i="18"/>
  <c r="S2160" i="18"/>
  <c r="R2176" i="18"/>
  <c r="S2176" i="18"/>
  <c r="R2192" i="18"/>
  <c r="S2192" i="18"/>
  <c r="R2208" i="18"/>
  <c r="S2208" i="18"/>
  <c r="R2224" i="18"/>
  <c r="S2224" i="18"/>
  <c r="R2240" i="18"/>
  <c r="S2240" i="18"/>
  <c r="R2256" i="18"/>
  <c r="S2256" i="18"/>
  <c r="R2272" i="18"/>
  <c r="S2272" i="18"/>
  <c r="R2288" i="18"/>
  <c r="S2288" i="18"/>
  <c r="R2352" i="18"/>
  <c r="S2352" i="18"/>
  <c r="R2392" i="18"/>
  <c r="S2392" i="18"/>
  <c r="R2424" i="18"/>
  <c r="S2424" i="18"/>
  <c r="R2456" i="18"/>
  <c r="S2456" i="18"/>
  <c r="R501" i="18"/>
  <c r="S501" i="18"/>
  <c r="R533" i="18"/>
  <c r="S533" i="18"/>
  <c r="R565" i="18"/>
  <c r="S565" i="18"/>
  <c r="R597" i="18"/>
  <c r="S597" i="18"/>
  <c r="R629" i="18"/>
  <c r="S629" i="18"/>
  <c r="R661" i="18"/>
  <c r="S661" i="18"/>
  <c r="R773" i="18"/>
  <c r="S773" i="18"/>
  <c r="R805" i="18"/>
  <c r="S805" i="18"/>
  <c r="R837" i="18"/>
  <c r="S837" i="18"/>
  <c r="R869" i="18"/>
  <c r="S869" i="18"/>
  <c r="R901" i="18"/>
  <c r="S901" i="18"/>
  <c r="R933" i="18"/>
  <c r="S933" i="18"/>
  <c r="R965" i="18"/>
  <c r="S965" i="18"/>
  <c r="R997" i="18"/>
  <c r="S997" i="18"/>
  <c r="R1029" i="18"/>
  <c r="S1029" i="18"/>
  <c r="R1061" i="18"/>
  <c r="S1061" i="18"/>
  <c r="R1093" i="18"/>
  <c r="S1093" i="18"/>
  <c r="R1125" i="18"/>
  <c r="S1125" i="18"/>
  <c r="R1157" i="18"/>
  <c r="S1157" i="18"/>
  <c r="R1189" i="18"/>
  <c r="S1189" i="18"/>
  <c r="R1221" i="18"/>
  <c r="S1221" i="18"/>
  <c r="R1253" i="18"/>
  <c r="S1253" i="18"/>
  <c r="R1285" i="18"/>
  <c r="S1285" i="18"/>
  <c r="R1317" i="18"/>
  <c r="S1317" i="18"/>
  <c r="R1349" i="18"/>
  <c r="S1349" i="18"/>
  <c r="R1381" i="18"/>
  <c r="S1381" i="18"/>
  <c r="R1413" i="18"/>
  <c r="S1413" i="18"/>
  <c r="R1445" i="18"/>
  <c r="S1445" i="18"/>
  <c r="R1477" i="18"/>
  <c r="S1477" i="18"/>
  <c r="R1509" i="18"/>
  <c r="S1509" i="18"/>
  <c r="R1541" i="18"/>
  <c r="S1541" i="18"/>
  <c r="R1573" i="18"/>
  <c r="S1573" i="18"/>
  <c r="R1605" i="18"/>
  <c r="S1605" i="18"/>
  <c r="R1637" i="18"/>
  <c r="S1637" i="18"/>
  <c r="R1669" i="18"/>
  <c r="S1669" i="18"/>
  <c r="R1701" i="18"/>
  <c r="S1701" i="18"/>
  <c r="R1733" i="18"/>
  <c r="S1733" i="18"/>
  <c r="R1765" i="18"/>
  <c r="S1765" i="18"/>
  <c r="R1797" i="18"/>
  <c r="S1797" i="18"/>
  <c r="R1893" i="18"/>
  <c r="S1893" i="18"/>
  <c r="R1925" i="18"/>
  <c r="S1925" i="18"/>
  <c r="R1957" i="18"/>
  <c r="S1957" i="18"/>
  <c r="R1989" i="18"/>
  <c r="S1989" i="18"/>
  <c r="R2021" i="18"/>
  <c r="S2021" i="18"/>
  <c r="R2053" i="18"/>
  <c r="S2053" i="18"/>
  <c r="R2109" i="18"/>
  <c r="S2109" i="18"/>
  <c r="R2197" i="18"/>
  <c r="S2197" i="18"/>
  <c r="R2245" i="18"/>
  <c r="S2245" i="18"/>
  <c r="R2301" i="18"/>
  <c r="S2301" i="18"/>
  <c r="R2341" i="18"/>
  <c r="S2341" i="18"/>
  <c r="R2389" i="18"/>
  <c r="S2389" i="18"/>
  <c r="R2429" i="18"/>
  <c r="S2429" i="18"/>
  <c r="R2350" i="18"/>
  <c r="S2350" i="18"/>
  <c r="R502" i="18"/>
  <c r="S502" i="18"/>
  <c r="R506" i="18"/>
  <c r="S506" i="18"/>
  <c r="R510" i="18"/>
  <c r="S510" i="18"/>
  <c r="R534" i="18"/>
  <c r="S534" i="18"/>
  <c r="R538" i="18"/>
  <c r="S538" i="18"/>
  <c r="R542" i="18"/>
  <c r="S542" i="18"/>
  <c r="R566" i="18"/>
  <c r="S566" i="18"/>
  <c r="R570" i="18"/>
  <c r="S570" i="18"/>
  <c r="R574" i="18"/>
  <c r="S574" i="18"/>
  <c r="R598" i="18"/>
  <c r="S598" i="18"/>
  <c r="R602" i="18"/>
  <c r="S602" i="18"/>
  <c r="R606" i="18"/>
  <c r="S606" i="18"/>
  <c r="R654" i="18"/>
  <c r="S654" i="18"/>
  <c r="R658" i="18"/>
  <c r="S658" i="18"/>
  <c r="R742" i="18"/>
  <c r="S742" i="18"/>
  <c r="R746" i="18"/>
  <c r="S746" i="18"/>
  <c r="R802" i="18"/>
  <c r="S802" i="18"/>
  <c r="R806" i="18"/>
  <c r="S806" i="18"/>
  <c r="R810" i="18"/>
  <c r="S810" i="18"/>
  <c r="R814" i="18"/>
  <c r="S814" i="18"/>
  <c r="R866" i="18"/>
  <c r="S866" i="18"/>
  <c r="R870" i="18"/>
  <c r="S870" i="18"/>
  <c r="R874" i="18"/>
  <c r="S874" i="18"/>
  <c r="R878" i="18"/>
  <c r="S878" i="18"/>
  <c r="R930" i="18"/>
  <c r="S930" i="18"/>
  <c r="R934" i="18"/>
  <c r="S934" i="18"/>
  <c r="R938" i="18"/>
  <c r="S938" i="18"/>
  <c r="R942" i="18"/>
  <c r="S942" i="18"/>
  <c r="R994" i="18"/>
  <c r="S994" i="18"/>
  <c r="R998" i="18"/>
  <c r="S998" i="18"/>
  <c r="R1002" i="18"/>
  <c r="S1002" i="18"/>
  <c r="R1006" i="18"/>
  <c r="S1006" i="18"/>
  <c r="R1058" i="18"/>
  <c r="S1058" i="18"/>
  <c r="R1062" i="18"/>
  <c r="S1062" i="18"/>
  <c r="R1066" i="18"/>
  <c r="S1066" i="18"/>
  <c r="R1070" i="18"/>
  <c r="S1070" i="18"/>
  <c r="R1078" i="18"/>
  <c r="S1078" i="18"/>
  <c r="R1122" i="18"/>
  <c r="S1122" i="18"/>
  <c r="R1126" i="18"/>
  <c r="S1126" i="18"/>
  <c r="R1130" i="18"/>
  <c r="S1130" i="18"/>
  <c r="R1134" i="18"/>
  <c r="S1134" i="18"/>
  <c r="R1186" i="18"/>
  <c r="S1186" i="18"/>
  <c r="R1190" i="18"/>
  <c r="S1190" i="18"/>
  <c r="R1194" i="18"/>
  <c r="S1194" i="18"/>
  <c r="R1198" i="18"/>
  <c r="S1198" i="18"/>
  <c r="R1250" i="18"/>
  <c r="S1250" i="18"/>
  <c r="R1254" i="18"/>
  <c r="S1254" i="18"/>
  <c r="R1258" i="18"/>
  <c r="S1258" i="18"/>
  <c r="R1310" i="18"/>
  <c r="S1310" i="18"/>
  <c r="R1314" i="18"/>
  <c r="S1314" i="18"/>
  <c r="R1322" i="18"/>
  <c r="S1322" i="18"/>
  <c r="R1374" i="18"/>
  <c r="S1374" i="18"/>
  <c r="R1378" i="18"/>
  <c r="S1378" i="18"/>
  <c r="R1382" i="18"/>
  <c r="S1382" i="18"/>
  <c r="R1386" i="18"/>
  <c r="S1386" i="18"/>
  <c r="R1442" i="18"/>
  <c r="S1442" i="18"/>
  <c r="R1446" i="18"/>
  <c r="S1446" i="18"/>
  <c r="R1450" i="18"/>
  <c r="S1450" i="18"/>
  <c r="R1454" i="18"/>
  <c r="S1454" i="18"/>
  <c r="R1506" i="18"/>
  <c r="S1506" i="18"/>
  <c r="R1510" i="18"/>
  <c r="S1510" i="18"/>
  <c r="R1514" i="18"/>
  <c r="S1514" i="18"/>
  <c r="R1518" i="18"/>
  <c r="S1518" i="18"/>
  <c r="R1570" i="18"/>
  <c r="S1570" i="18"/>
  <c r="R1574" i="18"/>
  <c r="S1574" i="18"/>
  <c r="R1578" i="18"/>
  <c r="S1578" i="18"/>
  <c r="R1582" i="18"/>
  <c r="S1582" i="18"/>
  <c r="R1634" i="18"/>
  <c r="S1634" i="18"/>
  <c r="R1638" i="18"/>
  <c r="S1638" i="18"/>
  <c r="R1642" i="18"/>
  <c r="S1642" i="18"/>
  <c r="R1646" i="18"/>
  <c r="S1646" i="18"/>
  <c r="R1694" i="18"/>
  <c r="S1694" i="18"/>
  <c r="R1698" i="18"/>
  <c r="S1698" i="18"/>
  <c r="R1702" i="18"/>
  <c r="S1702" i="18"/>
  <c r="R1706" i="18"/>
  <c r="S1706" i="18"/>
  <c r="R1758" i="18"/>
  <c r="S1758" i="18"/>
  <c r="R1762" i="18"/>
  <c r="S1762" i="18"/>
  <c r="R1766" i="18"/>
  <c r="S1766" i="18"/>
  <c r="R1770" i="18"/>
  <c r="S1770" i="18"/>
  <c r="R1774" i="18"/>
  <c r="S1774" i="18"/>
  <c r="R1778" i="18"/>
  <c r="S1778" i="18"/>
  <c r="R1782" i="18"/>
  <c r="S1782" i="18"/>
  <c r="R1786" i="18"/>
  <c r="S1786" i="18"/>
  <c r="R1790" i="18"/>
  <c r="S1790" i="18"/>
  <c r="R1794" i="18"/>
  <c r="S1794" i="18"/>
  <c r="R1798" i="18"/>
  <c r="S1798" i="18"/>
  <c r="R1802" i="18"/>
  <c r="S1802" i="18"/>
  <c r="R1806" i="18"/>
  <c r="S1806" i="18"/>
  <c r="R1810" i="18"/>
  <c r="S1810" i="18"/>
  <c r="R1814" i="18"/>
  <c r="S1814" i="18"/>
  <c r="R1818" i="18"/>
  <c r="S1818" i="18"/>
  <c r="R1822" i="18"/>
  <c r="S1822" i="18"/>
  <c r="R1826" i="18"/>
  <c r="S1826" i="18"/>
  <c r="R1834" i="18"/>
  <c r="S1834" i="18"/>
  <c r="R1838" i="18"/>
  <c r="S1838" i="18"/>
  <c r="R1842" i="18"/>
  <c r="S1842" i="18"/>
  <c r="R1846" i="18"/>
  <c r="S1846" i="18"/>
  <c r="R1850" i="18"/>
  <c r="S1850" i="18"/>
  <c r="R1854" i="18"/>
  <c r="S1854" i="18"/>
  <c r="R1858" i="18"/>
  <c r="S1858" i="18"/>
  <c r="R1866" i="18"/>
  <c r="S1866" i="18"/>
  <c r="R1870" i="18"/>
  <c r="S1870" i="18"/>
  <c r="R1874" i="18"/>
  <c r="S1874" i="18"/>
  <c r="R1878" i="18"/>
  <c r="S1878" i="18"/>
  <c r="R1882" i="18"/>
  <c r="S1882" i="18"/>
  <c r="R1890" i="18"/>
  <c r="S1890" i="18"/>
  <c r="R1894" i="18"/>
  <c r="S1894" i="18"/>
  <c r="R1898" i="18"/>
  <c r="S1898" i="18"/>
  <c r="R1902" i="18"/>
  <c r="S1902" i="18"/>
  <c r="R1906" i="18"/>
  <c r="S1906" i="18"/>
  <c r="R1910" i="18"/>
  <c r="S1910" i="18"/>
  <c r="R1914" i="18"/>
  <c r="S1914" i="18"/>
  <c r="R1918" i="18"/>
  <c r="S1918" i="18"/>
  <c r="R1922" i="18"/>
  <c r="S1922" i="18"/>
  <c r="R1930" i="18"/>
  <c r="S1930" i="18"/>
  <c r="R1934" i="18"/>
  <c r="S1934" i="18"/>
  <c r="R1938" i="18"/>
  <c r="S1938" i="18"/>
  <c r="R1950" i="18"/>
  <c r="S1950" i="18"/>
  <c r="R1954" i="18"/>
  <c r="S1954" i="18"/>
  <c r="R1966" i="18"/>
  <c r="S1966" i="18"/>
  <c r="R1970" i="18"/>
  <c r="S1970" i="18"/>
  <c r="R1982" i="18"/>
  <c r="S1982" i="18"/>
  <c r="R1986" i="18"/>
  <c r="S1986" i="18"/>
  <c r="R1998" i="18"/>
  <c r="S1998" i="18"/>
  <c r="R2002" i="18"/>
  <c r="S2002" i="18"/>
  <c r="R2014" i="18"/>
  <c r="S2014" i="18"/>
  <c r="R2018" i="18"/>
  <c r="S2018" i="18"/>
  <c r="R2030" i="18"/>
  <c r="S2030" i="18"/>
  <c r="R2034" i="18"/>
  <c r="S2034" i="18"/>
  <c r="R2042" i="18"/>
  <c r="S2042" i="18"/>
  <c r="R2046" i="18"/>
  <c r="S2046" i="18"/>
  <c r="R2058" i="18"/>
  <c r="S2058" i="18"/>
  <c r="R2062" i="18"/>
  <c r="S2062" i="18"/>
  <c r="R2074" i="18"/>
  <c r="S2074" i="18"/>
  <c r="R2078" i="18"/>
  <c r="S2078" i="18"/>
  <c r="R2090" i="18"/>
  <c r="S2090" i="18"/>
  <c r="R2094" i="18"/>
  <c r="S2094" i="18"/>
  <c r="R2106" i="18"/>
  <c r="S2106" i="18"/>
  <c r="R2110" i="18"/>
  <c r="S2110" i="18"/>
  <c r="R2122" i="18"/>
  <c r="S2122" i="18"/>
  <c r="R2126" i="18"/>
  <c r="S2126" i="18"/>
  <c r="R2138" i="18"/>
  <c r="S2138" i="18"/>
  <c r="R2142" i="18"/>
  <c r="S2142" i="18"/>
  <c r="R2362" i="18"/>
  <c r="S2362" i="18"/>
  <c r="R2113" i="18"/>
  <c r="S2113" i="18"/>
  <c r="R551" i="18"/>
  <c r="S551" i="18"/>
  <c r="R1819" i="18"/>
  <c r="S1819" i="18"/>
  <c r="R1839" i="18"/>
  <c r="S1839" i="18"/>
  <c r="R1851" i="18"/>
  <c r="S1851" i="18"/>
  <c r="R1915" i="18"/>
  <c r="S1915" i="18"/>
  <c r="R1951" i="18"/>
  <c r="S1951" i="18"/>
  <c r="R1983" i="18"/>
  <c r="S1983" i="18"/>
  <c r="R1999" i="18"/>
  <c r="S1999" i="18"/>
  <c r="R2015" i="18"/>
  <c r="S2015" i="18"/>
  <c r="R2031" i="18"/>
  <c r="S2031" i="18"/>
  <c r="R2047" i="18"/>
  <c r="S2047" i="18"/>
  <c r="R2063" i="18"/>
  <c r="S2063" i="18"/>
  <c r="R2143" i="18"/>
  <c r="S2143" i="18"/>
  <c r="R2175" i="18"/>
  <c r="S2175" i="18"/>
  <c r="R2207" i="18"/>
  <c r="S2207" i="18"/>
  <c r="R2239" i="18"/>
  <c r="S2239" i="18"/>
  <c r="R2335" i="18"/>
  <c r="S2335" i="18"/>
  <c r="R2351" i="18"/>
  <c r="S2351" i="18"/>
  <c r="R2383" i="18"/>
  <c r="S2383" i="18"/>
  <c r="R2399" i="18"/>
  <c r="S2399" i="18"/>
  <c r="R2415" i="18"/>
  <c r="S2415" i="18"/>
  <c r="R2431" i="18"/>
  <c r="S2431" i="18"/>
  <c r="R2304" i="18"/>
  <c r="S2304" i="18"/>
  <c r="R2320" i="18"/>
  <c r="S2320" i="18"/>
  <c r="R2356" i="18"/>
  <c r="S2356" i="18"/>
  <c r="R2380" i="18"/>
  <c r="S2380" i="18"/>
  <c r="R2412" i="18"/>
  <c r="S2412" i="18"/>
  <c r="R1168" i="18"/>
  <c r="S1168" i="18"/>
  <c r="R1172" i="18"/>
  <c r="S1172" i="18"/>
  <c r="R1176" i="18"/>
  <c r="S1176" i="18"/>
  <c r="R1180" i="18"/>
  <c r="S1180" i="18"/>
  <c r="R1184" i="18"/>
  <c r="S1184" i="18"/>
  <c r="R1188" i="18"/>
  <c r="S1188" i="18"/>
  <c r="R1192" i="18"/>
  <c r="S1192" i="18"/>
  <c r="R1196" i="18"/>
  <c r="S1196" i="18"/>
  <c r="R1200" i="18"/>
  <c r="S1200" i="18"/>
  <c r="R1204" i="18"/>
  <c r="S1204" i="18"/>
  <c r="R1208" i="18"/>
  <c r="S1208" i="18"/>
  <c r="R1212" i="18"/>
  <c r="S1212" i="18"/>
  <c r="R1216" i="18"/>
  <c r="S1216" i="18"/>
  <c r="R1220" i="18"/>
  <c r="S1220" i="18"/>
  <c r="R1224" i="18"/>
  <c r="S1224" i="18"/>
  <c r="R1232" i="18"/>
  <c r="S1232" i="18"/>
  <c r="R1236" i="18"/>
  <c r="S1236" i="18"/>
  <c r="R1240" i="18"/>
  <c r="S1240" i="18"/>
  <c r="R1244" i="18"/>
  <c r="S1244" i="18"/>
  <c r="R1248" i="18"/>
  <c r="S1248" i="18"/>
  <c r="R1252" i="18"/>
  <c r="S1252" i="18"/>
  <c r="R1256" i="18"/>
  <c r="S1256" i="18"/>
  <c r="R1260" i="18"/>
  <c r="S1260" i="18"/>
  <c r="R1264" i="18"/>
  <c r="S1264" i="18"/>
  <c r="R1268" i="18"/>
  <c r="S1268" i="18"/>
  <c r="R1272" i="18"/>
  <c r="S1272" i="18"/>
  <c r="R1276" i="18"/>
  <c r="S1276" i="18"/>
  <c r="R1280" i="18"/>
  <c r="S1280" i="18"/>
  <c r="R1284" i="18"/>
  <c r="S1284" i="18"/>
  <c r="R1288" i="18"/>
  <c r="S1288" i="18"/>
  <c r="R1292" i="18"/>
  <c r="S1292" i="18"/>
  <c r="R1296" i="18"/>
  <c r="S1296" i="18"/>
  <c r="R1300" i="18"/>
  <c r="S1300" i="18"/>
  <c r="R1304" i="18"/>
  <c r="S1304" i="18"/>
  <c r="R1312" i="18"/>
  <c r="S1312" i="18"/>
  <c r="R1316" i="18"/>
  <c r="S1316" i="18"/>
  <c r="R1320" i="18"/>
  <c r="S1320" i="18"/>
  <c r="R1324" i="18"/>
  <c r="S1324" i="18"/>
  <c r="R1328" i="18"/>
  <c r="S1328" i="18"/>
  <c r="R1332" i="18"/>
  <c r="S1332" i="18"/>
  <c r="R1336" i="18"/>
  <c r="S1336" i="18"/>
  <c r="R1340" i="18"/>
  <c r="S1340" i="18"/>
  <c r="R1344" i="18"/>
  <c r="S1344" i="18"/>
  <c r="R1348" i="18"/>
  <c r="S1348" i="18"/>
  <c r="R1352" i="18"/>
  <c r="S1352" i="18"/>
  <c r="R1356" i="18"/>
  <c r="S1356" i="18"/>
  <c r="R1360" i="18"/>
  <c r="S1360" i="18"/>
  <c r="R1364" i="18"/>
  <c r="S1364" i="18"/>
  <c r="R1368" i="18"/>
  <c r="S1368" i="18"/>
  <c r="R1372" i="18"/>
  <c r="S1372" i="18"/>
  <c r="R1376" i="18"/>
  <c r="S1376" i="18"/>
  <c r="R1380" i="18"/>
  <c r="S1380" i="18"/>
  <c r="R1384" i="18"/>
  <c r="S1384" i="18"/>
  <c r="R1388" i="18"/>
  <c r="S1388" i="18"/>
  <c r="R1392" i="18"/>
  <c r="S1392" i="18"/>
  <c r="R1396" i="18"/>
  <c r="S1396" i="18"/>
  <c r="R1400" i="18"/>
  <c r="S1400" i="18"/>
  <c r="R1436" i="18"/>
  <c r="S1436" i="18"/>
  <c r="R1772" i="18"/>
  <c r="S1772" i="18"/>
  <c r="R1788" i="18"/>
  <c r="S1788" i="18"/>
  <c r="R1804" i="18"/>
  <c r="S1804" i="18"/>
  <c r="R1820" i="18"/>
  <c r="S1820" i="18"/>
  <c r="R1836" i="18"/>
  <c r="S1836" i="18"/>
  <c r="R1852" i="18"/>
  <c r="S1852" i="18"/>
  <c r="R1868" i="18"/>
  <c r="S1868" i="18"/>
  <c r="R1884" i="18"/>
  <c r="S1884" i="18"/>
  <c r="R1900" i="18"/>
  <c r="S1900" i="18"/>
  <c r="R1916" i="18"/>
  <c r="S1916" i="18"/>
  <c r="R1932" i="18"/>
  <c r="S1932" i="18"/>
  <c r="R1948" i="18"/>
  <c r="S1948" i="18"/>
  <c r="R1964" i="18"/>
  <c r="S1964" i="18"/>
  <c r="R1980" i="18"/>
  <c r="S1980" i="18"/>
  <c r="R1996" i="18"/>
  <c r="S1996" i="18"/>
  <c r="R2012" i="18"/>
  <c r="S2012" i="18"/>
  <c r="R2028" i="18"/>
  <c r="S2028" i="18"/>
  <c r="R2044" i="18"/>
  <c r="S2044" i="18"/>
  <c r="R2060" i="18"/>
  <c r="S2060" i="18"/>
  <c r="R2076" i="18"/>
  <c r="S2076" i="18"/>
  <c r="R2092" i="18"/>
  <c r="S2092" i="18"/>
  <c r="R2108" i="18"/>
  <c r="S2108" i="18"/>
  <c r="R2124" i="18"/>
  <c r="S2124" i="18"/>
  <c r="R2140" i="18"/>
  <c r="S2140" i="18"/>
  <c r="R2156" i="18"/>
  <c r="S2156" i="18"/>
  <c r="R2172" i="18"/>
  <c r="S2172" i="18"/>
  <c r="R2188" i="18"/>
  <c r="S2188" i="18"/>
  <c r="R2204" i="18"/>
  <c r="S2204" i="18"/>
  <c r="R2220" i="18"/>
  <c r="S2220" i="18"/>
  <c r="R2236" i="18"/>
  <c r="S2236" i="18"/>
  <c r="R2252" i="18"/>
  <c r="S2252" i="18"/>
  <c r="R2268" i="18"/>
  <c r="S2268" i="18"/>
  <c r="R2284" i="18"/>
  <c r="S2284" i="18"/>
  <c r="R2300" i="18"/>
  <c r="S2300" i="18"/>
  <c r="R2384" i="18"/>
  <c r="S2384" i="18"/>
  <c r="R2416" i="18"/>
  <c r="S2416" i="18"/>
  <c r="R2448" i="18"/>
  <c r="S2448" i="18"/>
  <c r="R509" i="18"/>
  <c r="S509" i="18"/>
  <c r="R541" i="18"/>
  <c r="S541" i="18"/>
  <c r="R573" i="18"/>
  <c r="S573" i="18"/>
  <c r="R605" i="18"/>
  <c r="S605" i="18"/>
  <c r="R637" i="18"/>
  <c r="S637" i="18"/>
  <c r="R749" i="18"/>
  <c r="S749" i="18"/>
  <c r="R781" i="18"/>
  <c r="S781" i="18"/>
  <c r="R813" i="18"/>
  <c r="S813" i="18"/>
  <c r="R845" i="18"/>
  <c r="S845" i="18"/>
  <c r="R877" i="18"/>
  <c r="S877" i="18"/>
  <c r="R909" i="18"/>
  <c r="S909" i="18"/>
  <c r="R941" i="18"/>
  <c r="S941" i="18"/>
  <c r="R973" i="18"/>
  <c r="S973" i="18"/>
  <c r="R1005" i="18"/>
  <c r="S1005" i="18"/>
  <c r="R1037" i="18"/>
  <c r="S1037" i="18"/>
  <c r="R1069" i="18"/>
  <c r="S1069" i="18"/>
  <c r="R1101" i="18"/>
  <c r="S1101" i="18"/>
  <c r="R1133" i="18"/>
  <c r="S1133" i="18"/>
  <c r="R1165" i="18"/>
  <c r="S1165" i="18"/>
  <c r="R1197" i="18"/>
  <c r="S1197" i="18"/>
  <c r="R1229" i="18"/>
  <c r="S1229" i="18"/>
  <c r="R1517" i="18"/>
  <c r="S1517" i="18"/>
  <c r="R1549" i="18"/>
  <c r="S1549" i="18"/>
  <c r="R1581" i="18"/>
  <c r="S1581" i="18"/>
  <c r="R1613" i="18"/>
  <c r="S1613" i="18"/>
  <c r="R1645" i="18"/>
  <c r="S1645" i="18"/>
  <c r="R1677" i="18"/>
  <c r="S1677" i="18"/>
  <c r="R1773" i="18"/>
  <c r="S1773" i="18"/>
  <c r="R1805" i="18"/>
  <c r="S1805" i="18"/>
  <c r="R1901" i="18"/>
  <c r="S1901" i="18"/>
  <c r="R1933" i="18"/>
  <c r="S1933" i="18"/>
  <c r="R1965" i="18"/>
  <c r="S1965" i="18"/>
  <c r="R2029" i="18"/>
  <c r="S2029" i="18"/>
  <c r="R2117" i="18"/>
  <c r="S2117" i="18"/>
  <c r="R2165" i="18"/>
  <c r="S2165" i="18"/>
  <c r="R2205" i="18"/>
  <c r="S2205" i="18"/>
  <c r="R2261" i="18"/>
  <c r="S2261" i="18"/>
  <c r="R2309" i="18"/>
  <c r="S2309" i="18"/>
  <c r="R2349" i="18"/>
  <c r="S2349" i="18"/>
  <c r="R2445" i="18"/>
  <c r="S2445" i="18"/>
  <c r="R2382" i="18"/>
  <c r="S2382" i="18"/>
  <c r="R498" i="18"/>
  <c r="S498" i="18"/>
  <c r="R530" i="18"/>
  <c r="S530" i="18"/>
  <c r="R562" i="18"/>
  <c r="S562" i="18"/>
  <c r="R594" i="18"/>
  <c r="S594" i="18"/>
  <c r="R642" i="18"/>
  <c r="S642" i="18"/>
  <c r="R646" i="18"/>
  <c r="S646" i="18"/>
  <c r="R650" i="18"/>
  <c r="S650" i="18"/>
  <c r="R782" i="18"/>
  <c r="S782" i="18"/>
  <c r="R786" i="18"/>
  <c r="S786" i="18"/>
  <c r="R790" i="18"/>
  <c r="S790" i="18"/>
  <c r="R794" i="18"/>
  <c r="S794" i="18"/>
  <c r="R798" i="18"/>
  <c r="S798" i="18"/>
  <c r="R850" i="18"/>
  <c r="S850" i="18"/>
  <c r="R854" i="18"/>
  <c r="S854" i="18"/>
  <c r="R858" i="18"/>
  <c r="S858" i="18"/>
  <c r="R862" i="18"/>
  <c r="S862" i="18"/>
  <c r="R914" i="18"/>
  <c r="S914" i="18"/>
  <c r="R918" i="18"/>
  <c r="S918" i="18"/>
  <c r="R922" i="18"/>
  <c r="S922" i="18"/>
  <c r="R926" i="18"/>
  <c r="S926" i="18"/>
  <c r="R978" i="18"/>
  <c r="S978" i="18"/>
  <c r="R982" i="18"/>
  <c r="S982" i="18"/>
  <c r="R986" i="18"/>
  <c r="S986" i="18"/>
  <c r="R990" i="18"/>
  <c r="S990" i="18"/>
  <c r="R1042" i="18"/>
  <c r="S1042" i="18"/>
  <c r="R1046" i="18"/>
  <c r="S1046" i="18"/>
  <c r="R1050" i="18"/>
  <c r="S1050" i="18"/>
  <c r="R1054" i="18"/>
  <c r="S1054" i="18"/>
  <c r="R1106" i="18"/>
  <c r="S1106" i="18"/>
  <c r="R1110" i="18"/>
  <c r="S1110" i="18"/>
  <c r="R1114" i="18"/>
  <c r="S1114" i="18"/>
  <c r="R1118" i="18"/>
  <c r="S1118" i="18"/>
  <c r="R1170" i="18"/>
  <c r="S1170" i="18"/>
  <c r="R1174" i="18"/>
  <c r="S1174" i="18"/>
  <c r="R1178" i="18"/>
  <c r="S1178" i="18"/>
  <c r="R1182" i="18"/>
  <c r="S1182" i="18"/>
  <c r="R1234" i="18"/>
  <c r="S1234" i="18"/>
  <c r="R1238" i="18"/>
  <c r="S1238" i="18"/>
  <c r="R1242" i="18"/>
  <c r="S1242" i="18"/>
  <c r="R1246" i="18"/>
  <c r="S1246" i="18"/>
  <c r="R1294" i="18"/>
  <c r="S1294" i="18"/>
  <c r="R1298" i="18"/>
  <c r="S1298" i="18"/>
  <c r="R1302" i="18"/>
  <c r="S1302" i="18"/>
  <c r="R1306" i="18"/>
  <c r="S1306" i="18"/>
  <c r="R1318" i="18"/>
  <c r="S1318" i="18"/>
  <c r="R1358" i="18"/>
  <c r="S1358" i="18"/>
  <c r="R1362" i="18"/>
  <c r="S1362" i="18"/>
  <c r="R1366" i="18"/>
  <c r="S1366" i="18"/>
  <c r="R1370" i="18"/>
  <c r="S1370" i="18"/>
  <c r="R1426" i="18"/>
  <c r="S1426" i="18"/>
  <c r="R1430" i="18"/>
  <c r="S1430" i="18"/>
  <c r="R1434" i="18"/>
  <c r="S1434" i="18"/>
  <c r="R1438" i="18"/>
  <c r="S1438" i="18"/>
  <c r="R1490" i="18"/>
  <c r="S1490" i="18"/>
  <c r="R1494" i="18"/>
  <c r="S1494" i="18"/>
  <c r="R1498" i="18"/>
  <c r="S1498" i="18"/>
  <c r="R1502" i="18"/>
  <c r="S1502" i="18"/>
  <c r="R1554" i="18"/>
  <c r="S1554" i="18"/>
  <c r="R1558" i="18"/>
  <c r="S1558" i="18"/>
  <c r="R1562" i="18"/>
  <c r="S1562" i="18"/>
  <c r="R1566" i="18"/>
  <c r="S1566" i="18"/>
  <c r="R1618" i="18"/>
  <c r="S1618" i="18"/>
  <c r="R1622" i="18"/>
  <c r="S1622" i="18"/>
  <c r="R1626" i="18"/>
  <c r="S1626" i="18"/>
  <c r="R1630" i="18"/>
  <c r="S1630" i="18"/>
  <c r="R1678" i="18"/>
  <c r="S1678" i="18"/>
  <c r="R1682" i="18"/>
  <c r="S1682" i="18"/>
  <c r="R1686" i="18"/>
  <c r="S1686" i="18"/>
  <c r="R1690" i="18"/>
  <c r="S1690" i="18"/>
  <c r="R1742" i="18"/>
  <c r="S1742" i="18"/>
  <c r="R1746" i="18"/>
  <c r="S1746" i="18"/>
  <c r="R1750" i="18"/>
  <c r="S1750" i="18"/>
  <c r="R1754" i="18"/>
  <c r="S1754" i="18"/>
  <c r="R1830" i="18"/>
  <c r="S1830" i="18"/>
  <c r="R1862" i="18"/>
  <c r="S1862" i="18"/>
  <c r="R1886" i="18"/>
  <c r="S1886" i="18"/>
  <c r="R1926" i="18"/>
  <c r="S1926" i="18"/>
  <c r="R1942" i="18"/>
  <c r="S1942" i="18"/>
  <c r="R1946" i="18"/>
  <c r="S1946" i="18"/>
  <c r="R1958" i="18"/>
  <c r="S1958" i="18"/>
  <c r="R1962" i="18"/>
  <c r="S1962" i="18"/>
  <c r="R1974" i="18"/>
  <c r="S1974" i="18"/>
  <c r="R1978" i="18"/>
  <c r="S1978" i="18"/>
  <c r="R1990" i="18"/>
  <c r="S1990" i="18"/>
  <c r="R1994" i="18"/>
  <c r="S1994" i="18"/>
  <c r="R2006" i="18"/>
  <c r="S2006" i="18"/>
  <c r="R2010" i="18"/>
  <c r="S2010" i="18"/>
  <c r="R2022" i="18"/>
  <c r="S2022" i="18"/>
  <c r="R2026" i="18"/>
  <c r="S2026" i="18"/>
  <c r="R2038" i="18"/>
  <c r="S2038" i="18"/>
  <c r="R2050" i="18"/>
  <c r="S2050" i="18"/>
  <c r="R2054" i="18"/>
  <c r="S2054" i="18"/>
  <c r="R2066" i="18"/>
  <c r="S2066" i="18"/>
  <c r="R2070" i="18"/>
  <c r="S2070" i="18"/>
  <c r="R2082" i="18"/>
  <c r="S2082" i="18"/>
  <c r="R2086" i="18"/>
  <c r="S2086" i="18"/>
  <c r="R2098" i="18"/>
  <c r="S2098" i="18"/>
  <c r="R2102" i="18"/>
  <c r="S2102" i="18"/>
  <c r="R2114" i="18"/>
  <c r="S2114" i="18"/>
  <c r="R2118" i="18"/>
  <c r="S2118" i="18"/>
  <c r="R2130" i="18"/>
  <c r="S2130" i="18"/>
  <c r="R2134" i="18"/>
  <c r="S2134" i="18"/>
  <c r="R2146" i="18"/>
  <c r="S2146" i="18"/>
  <c r="R2150" i="18"/>
  <c r="S2150" i="18"/>
  <c r="R2166" i="18"/>
  <c r="S2166" i="18"/>
  <c r="R2170" i="18"/>
  <c r="S2170" i="18"/>
  <c r="R2182" i="18"/>
  <c r="S2182" i="18"/>
  <c r="R2186" i="18"/>
  <c r="S2186" i="18"/>
  <c r="R2198" i="18"/>
  <c r="S2198" i="18"/>
  <c r="R2202" i="18"/>
  <c r="S2202" i="18"/>
  <c r="R2210" i="18"/>
  <c r="S2210" i="18"/>
  <c r="R2214" i="18"/>
  <c r="S2214" i="18"/>
  <c r="R2226" i="18"/>
  <c r="S2226" i="18"/>
  <c r="R2238" i="18"/>
  <c r="S2238" i="18"/>
  <c r="R2242" i="18"/>
  <c r="S2242" i="18"/>
  <c r="R2254" i="18"/>
  <c r="S2254" i="18"/>
  <c r="R2258" i="18"/>
  <c r="S2258" i="18"/>
  <c r="R2270" i="18"/>
  <c r="S2270" i="18"/>
  <c r="R2274" i="18"/>
  <c r="S2274" i="18"/>
  <c r="R2286" i="18"/>
  <c r="S2286" i="18"/>
  <c r="R2290" i="18"/>
  <c r="S2290" i="18"/>
  <c r="R2302" i="18"/>
  <c r="S2302" i="18"/>
  <c r="R2314" i="18"/>
  <c r="S2314" i="18"/>
  <c r="R2318" i="18"/>
  <c r="S2318" i="18"/>
  <c r="R2330" i="18"/>
  <c r="S2330" i="18"/>
  <c r="R2346" i="18"/>
  <c r="S2346" i="18"/>
  <c r="R2402" i="18"/>
  <c r="S2402" i="18"/>
  <c r="R2418" i="18"/>
  <c r="S2418" i="18"/>
  <c r="R2458" i="18"/>
  <c r="S2458" i="18"/>
  <c r="R993" i="18"/>
  <c r="S993" i="18"/>
  <c r="R2145" i="18"/>
  <c r="S2145" i="18"/>
  <c r="R2305" i="18"/>
  <c r="S2305" i="18"/>
  <c r="R2433" i="18"/>
  <c r="S2433" i="18"/>
  <c r="R519" i="18"/>
  <c r="S519" i="18"/>
  <c r="R583" i="18"/>
  <c r="S583" i="18"/>
  <c r="R1787" i="18"/>
  <c r="S1787" i="18"/>
  <c r="R1807" i="18"/>
  <c r="S1807" i="18"/>
  <c r="R1871" i="18"/>
  <c r="S1871" i="18"/>
  <c r="R1883" i="18"/>
  <c r="S1883" i="18"/>
  <c r="R1903" i="18"/>
  <c r="S1903" i="18"/>
  <c r="R1967" i="18"/>
  <c r="S1967" i="18"/>
  <c r="R2079" i="18"/>
  <c r="S2079" i="18"/>
  <c r="R2095" i="18"/>
  <c r="S2095" i="18"/>
  <c r="R2111" i="18"/>
  <c r="S2111" i="18"/>
  <c r="R2127" i="18"/>
  <c r="S2127" i="18"/>
  <c r="R2159" i="18"/>
  <c r="S2159" i="18"/>
  <c r="R2191" i="18"/>
  <c r="S2191" i="18"/>
  <c r="R2223" i="18"/>
  <c r="S2223" i="18"/>
  <c r="R2255" i="18"/>
  <c r="S2255" i="18"/>
  <c r="R2271" i="18"/>
  <c r="S2271" i="18"/>
  <c r="R2287" i="18"/>
  <c r="S2287" i="18"/>
  <c r="R2303" i="18"/>
  <c r="S2303" i="18"/>
  <c r="R2319" i="18"/>
  <c r="S2319" i="18"/>
  <c r="R2367" i="18"/>
  <c r="S2367" i="18"/>
  <c r="R2447" i="18"/>
  <c r="S2447" i="18"/>
  <c r="R2336" i="18"/>
  <c r="S2336" i="18"/>
  <c r="R2444" i="18"/>
  <c r="S2444" i="18"/>
  <c r="R505" i="18"/>
  <c r="S505" i="18"/>
  <c r="R537" i="18"/>
  <c r="S537" i="18"/>
  <c r="R569" i="18"/>
  <c r="S569" i="18"/>
  <c r="R601" i="18"/>
  <c r="S601" i="18"/>
  <c r="R633" i="18"/>
  <c r="S633" i="18"/>
  <c r="R745" i="18"/>
  <c r="S745" i="18"/>
  <c r="R777" i="18"/>
  <c r="S777" i="18"/>
  <c r="R809" i="18"/>
  <c r="S809" i="18"/>
  <c r="R841" i="18"/>
  <c r="S841" i="18"/>
  <c r="R873" i="18"/>
  <c r="S873" i="18"/>
  <c r="R905" i="18"/>
  <c r="S905" i="18"/>
  <c r="R937" i="18"/>
  <c r="S937" i="18"/>
  <c r="R969" i="18"/>
  <c r="S969" i="18"/>
  <c r="R1001" i="18"/>
  <c r="S1001" i="18"/>
  <c r="R1033" i="18"/>
  <c r="S1033" i="18"/>
  <c r="R1065" i="18"/>
  <c r="S1065" i="18"/>
  <c r="R1097" i="18"/>
  <c r="S1097" i="18"/>
  <c r="R1129" i="18"/>
  <c r="S1129" i="18"/>
  <c r="R1161" i="18"/>
  <c r="S1161" i="18"/>
  <c r="R1193" i="18"/>
  <c r="S1193" i="18"/>
  <c r="R1225" i="18"/>
  <c r="S1225" i="18"/>
  <c r="R1257" i="18"/>
  <c r="S1257" i="18"/>
  <c r="R1289" i="18"/>
  <c r="S1289" i="18"/>
  <c r="R1321" i="18"/>
  <c r="S1321" i="18"/>
  <c r="R1353" i="18"/>
  <c r="S1353" i="18"/>
  <c r="R1385" i="18"/>
  <c r="S1385" i="18"/>
  <c r="R1417" i="18"/>
  <c r="S1417" i="18"/>
  <c r="R1449" i="18"/>
  <c r="S1449" i="18"/>
  <c r="R1481" i="18"/>
  <c r="S1481" i="18"/>
  <c r="R1513" i="18"/>
  <c r="S1513" i="18"/>
  <c r="R1545" i="18"/>
  <c r="S1545" i="18"/>
  <c r="R1577" i="18"/>
  <c r="S1577" i="18"/>
  <c r="R1609" i="18"/>
  <c r="S1609" i="18"/>
  <c r="R1641" i="18"/>
  <c r="S1641" i="18"/>
  <c r="R1673" i="18"/>
  <c r="S1673" i="18"/>
  <c r="R1705" i="18"/>
  <c r="S1705" i="18"/>
  <c r="R1737" i="18"/>
  <c r="S1737" i="18"/>
  <c r="R1769" i="18"/>
  <c r="S1769" i="18"/>
  <c r="R1833" i="18"/>
  <c r="S1833" i="18"/>
  <c r="R1865" i="18"/>
  <c r="S1865" i="18"/>
  <c r="R1993" i="18"/>
  <c r="S1993" i="18"/>
  <c r="R2057" i="18"/>
  <c r="S2057" i="18"/>
  <c r="R2089" i="18"/>
  <c r="S2089" i="18"/>
  <c r="R2153" i="18"/>
  <c r="S2153" i="18"/>
  <c r="R2217" i="18"/>
  <c r="S2217" i="18"/>
  <c r="R2249" i="18"/>
  <c r="S2249" i="18"/>
  <c r="R2281" i="18"/>
  <c r="S2281" i="18"/>
  <c r="R2377" i="18"/>
  <c r="S2377" i="18"/>
  <c r="R2409" i="18"/>
  <c r="S2409" i="18"/>
  <c r="R2441" i="18"/>
  <c r="S2441" i="18"/>
  <c r="R515" i="18"/>
  <c r="S515" i="18"/>
  <c r="R523" i="18"/>
  <c r="S523" i="18"/>
  <c r="R547" i="18"/>
  <c r="S547" i="18"/>
  <c r="R555" i="18"/>
  <c r="S555" i="18"/>
  <c r="R579" i="18"/>
  <c r="S579" i="18"/>
  <c r="R587" i="18"/>
  <c r="S587" i="18"/>
  <c r="R607" i="18"/>
  <c r="S607" i="18"/>
  <c r="R615" i="18"/>
  <c r="S615" i="18"/>
  <c r="R619" i="18"/>
  <c r="S619" i="18"/>
  <c r="R627" i="18"/>
  <c r="S627" i="18"/>
  <c r="R639" i="18"/>
  <c r="S639" i="18"/>
  <c r="R647" i="18"/>
  <c r="S647" i="18"/>
  <c r="R651" i="18"/>
  <c r="S651" i="18"/>
  <c r="R659" i="18"/>
  <c r="S659" i="18"/>
  <c r="R751" i="18"/>
  <c r="S751" i="18"/>
  <c r="R759" i="18"/>
  <c r="S759" i="18"/>
  <c r="R763" i="18"/>
  <c r="S763" i="18"/>
  <c r="R771" i="18"/>
  <c r="S771" i="18"/>
  <c r="R783" i="18"/>
  <c r="S783" i="18"/>
  <c r="R791" i="18"/>
  <c r="S791" i="18"/>
  <c r="R795" i="18"/>
  <c r="S795" i="18"/>
  <c r="R803" i="18"/>
  <c r="S803" i="18"/>
  <c r="R815" i="18"/>
  <c r="S815" i="18"/>
  <c r="R823" i="18"/>
  <c r="S823" i="18"/>
  <c r="R827" i="18"/>
  <c r="S827" i="18"/>
  <c r="R835" i="18"/>
  <c r="S835" i="18"/>
  <c r="R847" i="18"/>
  <c r="S847" i="18"/>
  <c r="R855" i="18"/>
  <c r="S855" i="18"/>
  <c r="R859" i="18"/>
  <c r="S859" i="18"/>
  <c r="R867" i="18"/>
  <c r="S867" i="18"/>
  <c r="R879" i="18"/>
  <c r="S879" i="18"/>
  <c r="R887" i="18"/>
  <c r="S887" i="18"/>
  <c r="R891" i="18"/>
  <c r="S891" i="18"/>
  <c r="R899" i="18"/>
  <c r="S899" i="18"/>
  <c r="R911" i="18"/>
  <c r="S911" i="18"/>
  <c r="R919" i="18"/>
  <c r="S919" i="18"/>
  <c r="R923" i="18"/>
  <c r="S923" i="18"/>
  <c r="R931" i="18"/>
  <c r="R943" i="18"/>
  <c r="S943" i="18"/>
  <c r="R951" i="18"/>
  <c r="S951" i="18"/>
  <c r="R955" i="18"/>
  <c r="S955" i="18"/>
  <c r="R963" i="18"/>
  <c r="S963" i="18"/>
  <c r="R975" i="18"/>
  <c r="S975" i="18"/>
  <c r="R983" i="18"/>
  <c r="S983" i="18"/>
  <c r="R987" i="18"/>
  <c r="S987" i="18"/>
  <c r="R995" i="18"/>
  <c r="S995" i="18"/>
  <c r="R1007" i="18"/>
  <c r="S1007" i="18"/>
  <c r="R1015" i="18"/>
  <c r="S1015" i="18"/>
  <c r="R1019" i="18"/>
  <c r="S1019" i="18"/>
  <c r="R1027" i="18"/>
  <c r="S1027" i="18"/>
  <c r="R1039" i="18"/>
  <c r="S1039" i="18"/>
  <c r="R1047" i="18"/>
  <c r="S1047" i="18"/>
  <c r="R1051" i="18"/>
  <c r="S1051" i="18"/>
  <c r="R1059" i="18"/>
  <c r="S1059" i="18"/>
  <c r="R1071" i="18"/>
  <c r="S1071" i="18"/>
  <c r="R1079" i="18"/>
  <c r="S1079" i="18"/>
  <c r="R1083" i="18"/>
  <c r="S1083" i="18"/>
  <c r="R1091" i="18"/>
  <c r="S1091" i="18"/>
  <c r="R1103" i="18"/>
  <c r="S1103" i="18"/>
  <c r="R1111" i="18"/>
  <c r="S1111" i="18"/>
  <c r="R1115" i="18"/>
  <c r="S1115" i="18"/>
  <c r="R1123" i="18"/>
  <c r="S1123" i="18"/>
  <c r="R1135" i="18"/>
  <c r="S1135" i="18"/>
  <c r="R1143" i="18"/>
  <c r="S1143" i="18"/>
  <c r="R1147" i="18"/>
  <c r="S1147" i="18"/>
  <c r="R1155" i="18"/>
  <c r="S1155" i="18"/>
  <c r="R1167" i="18"/>
  <c r="S1167" i="18"/>
  <c r="R1175" i="18"/>
  <c r="S1175" i="18"/>
  <c r="R1179" i="18"/>
  <c r="S1179" i="18"/>
  <c r="R1187" i="18"/>
  <c r="S1187" i="18"/>
  <c r="R1199" i="18"/>
  <c r="S1199" i="18"/>
  <c r="R1207" i="18"/>
  <c r="S1207" i="18"/>
  <c r="R1211" i="18"/>
  <c r="S1211" i="18"/>
  <c r="R1219" i="18"/>
  <c r="S1219" i="18"/>
  <c r="R1231" i="18"/>
  <c r="S1231" i="18"/>
  <c r="R1239" i="18"/>
  <c r="S1239" i="18"/>
  <c r="R1243" i="18"/>
  <c r="S1243" i="18"/>
  <c r="R1251" i="18"/>
  <c r="S1251" i="18"/>
  <c r="R1263" i="18"/>
  <c r="S1263" i="18"/>
  <c r="R1271" i="18"/>
  <c r="S1271" i="18"/>
  <c r="R1275" i="18"/>
  <c r="S1275" i="18"/>
  <c r="R1283" i="18"/>
  <c r="S1283" i="18"/>
  <c r="R1295" i="18"/>
  <c r="S1295" i="18"/>
  <c r="R1303" i="18"/>
  <c r="S1303" i="18"/>
  <c r="R1307" i="18"/>
  <c r="S1307" i="18"/>
  <c r="R1315" i="18"/>
  <c r="S1315" i="18"/>
  <c r="R1327" i="18"/>
  <c r="S1327" i="18"/>
  <c r="R1335" i="18"/>
  <c r="S1335" i="18"/>
  <c r="R1339" i="18"/>
  <c r="S1339" i="18"/>
  <c r="R1347" i="18"/>
  <c r="S1347" i="18"/>
  <c r="R1359" i="18"/>
  <c r="S1359" i="18"/>
  <c r="R1367" i="18"/>
  <c r="S1367" i="18"/>
  <c r="R1371" i="18"/>
  <c r="S1371" i="18"/>
  <c r="R1379" i="18"/>
  <c r="S1379" i="18"/>
  <c r="R1391" i="18"/>
  <c r="S1391" i="18"/>
  <c r="R1399" i="18"/>
  <c r="S1399" i="18"/>
  <c r="R1403" i="18"/>
  <c r="S1403" i="18"/>
  <c r="R1411" i="18"/>
  <c r="S1411" i="18"/>
  <c r="R1423" i="18"/>
  <c r="S1423" i="18"/>
  <c r="R1431" i="18"/>
  <c r="S1431" i="18"/>
  <c r="R1435" i="18"/>
  <c r="S1435" i="18"/>
  <c r="R1443" i="18"/>
  <c r="S1443" i="18"/>
  <c r="R1455" i="18"/>
  <c r="S1455" i="18"/>
  <c r="R1463" i="18"/>
  <c r="S1463" i="18"/>
  <c r="R1467" i="18"/>
  <c r="S1467" i="18"/>
  <c r="R1475" i="18"/>
  <c r="S1475" i="18"/>
  <c r="R1487" i="18"/>
  <c r="S1487" i="18"/>
  <c r="R1495" i="18"/>
  <c r="S1495" i="18"/>
  <c r="R1499" i="18"/>
  <c r="S1499" i="18"/>
  <c r="R1507" i="18"/>
  <c r="S1507" i="18"/>
  <c r="R1519" i="18"/>
  <c r="S1519" i="18"/>
  <c r="R1527" i="18"/>
  <c r="S1527" i="18"/>
  <c r="R1531" i="18"/>
  <c r="S1531" i="18"/>
  <c r="R1539" i="18"/>
  <c r="S1539" i="18"/>
  <c r="R1551" i="18"/>
  <c r="S1551" i="18"/>
  <c r="R1559" i="18"/>
  <c r="S1559" i="18"/>
  <c r="R1563" i="18"/>
  <c r="S1563" i="18"/>
  <c r="R1571" i="18"/>
  <c r="S1571" i="18"/>
  <c r="R1583" i="18"/>
  <c r="S1583" i="18"/>
  <c r="R1591" i="18"/>
  <c r="S1591" i="18"/>
  <c r="R1595" i="18"/>
  <c r="S1595" i="18"/>
  <c r="R1603" i="18"/>
  <c r="S1603" i="18"/>
  <c r="R1615" i="18"/>
  <c r="S1615" i="18"/>
  <c r="R1623" i="18"/>
  <c r="S1623" i="18"/>
  <c r="R1627" i="18"/>
  <c r="S1627" i="18"/>
  <c r="R1635" i="18"/>
  <c r="S1635" i="18"/>
  <c r="R1647" i="18"/>
  <c r="S1647" i="18"/>
  <c r="R1655" i="18"/>
  <c r="S1655" i="18"/>
  <c r="R1659" i="18"/>
  <c r="S1659" i="18"/>
  <c r="R1667" i="18"/>
  <c r="S1667" i="18"/>
  <c r="R1679" i="18"/>
  <c r="S1679" i="18"/>
  <c r="R1687" i="18"/>
  <c r="S1687" i="18"/>
  <c r="R1691" i="18"/>
  <c r="S1691" i="18"/>
  <c r="R1699" i="18"/>
  <c r="S1699" i="18"/>
  <c r="R1711" i="18"/>
  <c r="S1711" i="18"/>
  <c r="R1719" i="18"/>
  <c r="S1719" i="18"/>
  <c r="R1723" i="18"/>
  <c r="S1723" i="18"/>
  <c r="R1731" i="18"/>
  <c r="S1731" i="18"/>
  <c r="R1743" i="18"/>
  <c r="S1743" i="18"/>
  <c r="R1751" i="18"/>
  <c r="S1751" i="18"/>
  <c r="R1755" i="18"/>
  <c r="S1755" i="18"/>
  <c r="R1763" i="18"/>
  <c r="S1763" i="18"/>
  <c r="R1775" i="18"/>
  <c r="S1775" i="18"/>
  <c r="R1783" i="18"/>
  <c r="S1783" i="18"/>
  <c r="R1795" i="18"/>
  <c r="S1795" i="18"/>
  <c r="R1815" i="18"/>
  <c r="S1815" i="18"/>
  <c r="R1827" i="18"/>
  <c r="S1827" i="18"/>
  <c r="R1847" i="18"/>
  <c r="S1847" i="18"/>
  <c r="R1859" i="18"/>
  <c r="S1859" i="18"/>
  <c r="R1879" i="18"/>
  <c r="S1879" i="18"/>
  <c r="R1891" i="18"/>
  <c r="S1891" i="18"/>
  <c r="R1911" i="18"/>
  <c r="S1911" i="18"/>
  <c r="R1923" i="18"/>
  <c r="S1923" i="18"/>
  <c r="R1935" i="18"/>
  <c r="S1935" i="18"/>
  <c r="R1947" i="18"/>
  <c r="S1947" i="18"/>
  <c r="R1963" i="18"/>
  <c r="S1963" i="18"/>
  <c r="R1979" i="18"/>
  <c r="S1979" i="18"/>
  <c r="R1995" i="18"/>
  <c r="S1995" i="18"/>
  <c r="R2011" i="18"/>
  <c r="S2011" i="18"/>
  <c r="R2027" i="18"/>
  <c r="S2027" i="18"/>
  <c r="R2043" i="18"/>
  <c r="S2043" i="18"/>
  <c r="R2059" i="18"/>
  <c r="S2059" i="18"/>
  <c r="R2075" i="18"/>
  <c r="S2075" i="18"/>
  <c r="R2091" i="18"/>
  <c r="S2091" i="18"/>
  <c r="R2107" i="18"/>
  <c r="S2107" i="18"/>
  <c r="R2123" i="18"/>
  <c r="S2123" i="18"/>
  <c r="R2139" i="18"/>
  <c r="S2139" i="18"/>
  <c r="R2155" i="18"/>
  <c r="S2155" i="18"/>
  <c r="R2171" i="18"/>
  <c r="S2171" i="18"/>
  <c r="R2187" i="18"/>
  <c r="S2187" i="18"/>
  <c r="R2203" i="18"/>
  <c r="S2203" i="18"/>
  <c r="R2219" i="18"/>
  <c r="S2219" i="18"/>
  <c r="R2235" i="18"/>
  <c r="S2235" i="18"/>
  <c r="R2251" i="18"/>
  <c r="S2251" i="18"/>
  <c r="R2267" i="18"/>
  <c r="S2267" i="18"/>
  <c r="R2283" i="18"/>
  <c r="S2283" i="18"/>
  <c r="R2299" i="18"/>
  <c r="S2299" i="18"/>
  <c r="R2315" i="18"/>
  <c r="S2315" i="18"/>
  <c r="R2331" i="18"/>
  <c r="S2331" i="18"/>
  <c r="R2347" i="18"/>
  <c r="S2347" i="18"/>
  <c r="R2363" i="18"/>
  <c r="S2363" i="18"/>
  <c r="R2379" i="18"/>
  <c r="S2379" i="18"/>
  <c r="R2395" i="18"/>
  <c r="S2395" i="18"/>
  <c r="R2411" i="18"/>
  <c r="S2411" i="18"/>
  <c r="R2427" i="18"/>
  <c r="S2427" i="18"/>
  <c r="R2443" i="18"/>
  <c r="S2443" i="18"/>
  <c r="R2459" i="18"/>
  <c r="S2459" i="18"/>
  <c r="R2316" i="18"/>
  <c r="S2316" i="18"/>
  <c r="R2332" i="18"/>
  <c r="S2332" i="18"/>
  <c r="R2348" i="18"/>
  <c r="S2348" i="18"/>
  <c r="R2376" i="18"/>
  <c r="S2376" i="18"/>
  <c r="R2404" i="18"/>
  <c r="S2404" i="18"/>
  <c r="R2436" i="18"/>
  <c r="S2436" i="18"/>
  <c r="S931" i="18"/>
  <c r="S2177" i="18"/>
  <c r="S2461" i="18"/>
  <c r="R912" i="18"/>
  <c r="S912" i="18"/>
  <c r="R916" i="18"/>
  <c r="S916" i="18"/>
  <c r="R920" i="18"/>
  <c r="S920" i="18"/>
  <c r="R924" i="18"/>
  <c r="S924" i="18"/>
  <c r="R928" i="18"/>
  <c r="S928" i="18"/>
  <c r="R932" i="18"/>
  <c r="S932" i="18"/>
  <c r="R936" i="18"/>
  <c r="S936" i="18"/>
  <c r="R940" i="18"/>
  <c r="S940" i="18"/>
  <c r="R944" i="18"/>
  <c r="S944" i="18"/>
  <c r="R948" i="18"/>
  <c r="S948" i="18"/>
  <c r="R952" i="18"/>
  <c r="S952" i="18"/>
  <c r="R956" i="18"/>
  <c r="S956" i="18"/>
  <c r="R960" i="18"/>
  <c r="S960" i="18"/>
  <c r="R964" i="18"/>
  <c r="S964" i="18"/>
  <c r="R968" i="18"/>
  <c r="S968" i="18"/>
  <c r="R976" i="18"/>
  <c r="S976" i="18"/>
  <c r="R980" i="18"/>
  <c r="S980" i="18"/>
  <c r="R984" i="18"/>
  <c r="S984" i="18"/>
  <c r="R988" i="18"/>
  <c r="S988" i="18"/>
  <c r="R992" i="18"/>
  <c r="S992" i="18"/>
  <c r="R996" i="18"/>
  <c r="S996" i="18"/>
  <c r="R1000" i="18"/>
  <c r="S1000" i="18"/>
  <c r="R1004" i="18"/>
  <c r="S1004" i="18"/>
  <c r="R1008" i="18"/>
  <c r="S1008" i="18"/>
  <c r="R1012" i="18"/>
  <c r="S1012" i="18"/>
  <c r="R1016" i="18"/>
  <c r="S1016" i="18"/>
  <c r="R1020" i="18"/>
  <c r="S1020" i="18"/>
  <c r="R1024" i="18"/>
  <c r="S1024" i="18"/>
  <c r="R1028" i="18"/>
  <c r="S1028" i="18"/>
  <c r="R1032" i="18"/>
  <c r="S1032" i="18"/>
  <c r="R1036" i="18"/>
  <c r="S1036" i="18"/>
  <c r="R1040" i="18"/>
  <c r="S1040" i="18"/>
  <c r="R1044" i="18"/>
  <c r="S1044" i="18"/>
  <c r="R1048" i="18"/>
  <c r="S1048" i="18"/>
  <c r="R1052" i="18"/>
  <c r="S1052" i="18"/>
  <c r="R1056" i="18"/>
  <c r="S1056" i="18"/>
  <c r="R1060" i="18"/>
  <c r="S1060" i="18"/>
  <c r="R1064" i="18"/>
  <c r="S1064" i="18"/>
  <c r="R1068" i="18"/>
  <c r="S1068" i="18"/>
  <c r="R1072" i="18"/>
  <c r="S1072" i="18"/>
  <c r="R1076" i="18"/>
  <c r="S1076" i="18"/>
  <c r="R1080" i="18"/>
  <c r="S1080" i="18"/>
  <c r="R1084" i="18"/>
  <c r="S1084" i="18"/>
  <c r="R1088" i="18"/>
  <c r="S1088" i="18"/>
  <c r="R1092" i="18"/>
  <c r="S1092" i="18"/>
  <c r="R1096" i="18"/>
  <c r="S1096" i="18"/>
  <c r="R1100" i="18"/>
  <c r="S1100" i="18"/>
  <c r="R1104" i="18"/>
  <c r="S1104" i="18"/>
  <c r="R1108" i="18"/>
  <c r="S1108" i="18"/>
  <c r="R1112" i="18"/>
  <c r="S1112" i="18"/>
  <c r="R1116" i="18"/>
  <c r="S1116" i="18"/>
  <c r="R1120" i="18"/>
  <c r="S1120" i="18"/>
  <c r="R1124" i="18"/>
  <c r="S1124" i="18"/>
  <c r="R1128" i="18"/>
  <c r="S1128" i="18"/>
  <c r="R1132" i="18"/>
  <c r="S1132" i="18"/>
  <c r="R1136" i="18"/>
  <c r="S1136" i="18"/>
  <c r="R1140" i="18"/>
  <c r="S1140" i="18"/>
  <c r="R1144" i="18"/>
  <c r="S1144" i="18"/>
  <c r="R1148" i="18"/>
  <c r="S1148" i="18"/>
  <c r="R1152" i="18"/>
  <c r="S1152" i="18"/>
  <c r="R1156" i="18"/>
  <c r="S1156" i="18"/>
  <c r="R1160" i="18"/>
  <c r="S1160" i="18"/>
  <c r="R1164" i="18"/>
  <c r="S1164" i="18"/>
  <c r="R1228" i="18"/>
  <c r="S1228" i="18"/>
  <c r="R1308" i="18"/>
  <c r="S1308" i="18"/>
  <c r="R1664" i="18"/>
  <c r="S1664" i="18"/>
  <c r="R1668" i="18"/>
  <c r="S1668" i="18"/>
  <c r="R1672" i="18"/>
  <c r="S1672" i="18"/>
  <c r="R1676" i="18"/>
  <c r="S1676" i="18"/>
  <c r="R1680" i="18"/>
  <c r="S1680" i="18"/>
  <c r="R1684" i="18"/>
  <c r="S1684" i="18"/>
  <c r="R1688" i="18"/>
  <c r="S1688" i="18"/>
  <c r="R1692" i="18"/>
  <c r="S1692" i="18"/>
  <c r="R1696" i="18"/>
  <c r="S1696" i="18"/>
  <c r="R1700" i="18"/>
  <c r="S1700" i="18"/>
  <c r="R1704" i="18"/>
  <c r="S1704" i="18"/>
  <c r="R1708" i="18"/>
  <c r="S1708" i="18"/>
  <c r="R1712" i="18"/>
  <c r="S1712" i="18"/>
  <c r="R1716" i="18"/>
  <c r="S1716" i="18"/>
  <c r="R1720" i="18"/>
  <c r="S1720" i="18"/>
  <c r="R1724" i="18"/>
  <c r="S1724" i="18"/>
  <c r="R1728" i="18"/>
  <c r="S1728" i="18"/>
  <c r="R1732" i="18"/>
  <c r="S1732" i="18"/>
  <c r="R1736" i="18"/>
  <c r="S1736" i="18"/>
  <c r="R1740" i="18"/>
  <c r="S1740" i="18"/>
  <c r="R1744" i="18"/>
  <c r="S1744" i="18"/>
  <c r="R1748" i="18"/>
  <c r="S1748" i="18"/>
  <c r="R1752" i="18"/>
  <c r="S1752" i="18"/>
  <c r="R1756" i="18"/>
  <c r="S1756" i="18"/>
  <c r="R1760" i="18"/>
  <c r="S1760" i="18"/>
  <c r="R1764" i="18"/>
  <c r="S1764" i="18"/>
  <c r="R1768" i="18"/>
  <c r="S1768" i="18"/>
  <c r="R1784" i="18"/>
  <c r="S1784" i="18"/>
  <c r="R1800" i="18"/>
  <c r="S1800" i="18"/>
  <c r="R1816" i="18"/>
  <c r="S1816" i="18"/>
  <c r="R1832" i="18"/>
  <c r="S1832" i="18"/>
  <c r="R1848" i="18"/>
  <c r="S1848" i="18"/>
  <c r="R1864" i="18"/>
  <c r="S1864" i="18"/>
  <c r="R1880" i="18"/>
  <c r="S1880" i="18"/>
  <c r="R1896" i="18"/>
  <c r="S1896" i="18"/>
  <c r="R1912" i="18"/>
  <c r="S1912" i="18"/>
  <c r="R1928" i="18"/>
  <c r="S1928" i="18"/>
  <c r="R1944" i="18"/>
  <c r="S1944" i="18"/>
  <c r="R1960" i="18"/>
  <c r="S1960" i="18"/>
  <c r="R1976" i="18"/>
  <c r="S1976" i="18"/>
  <c r="R1992" i="18"/>
  <c r="S1992" i="18"/>
  <c r="R2008" i="18"/>
  <c r="S2008" i="18"/>
  <c r="R2024" i="18"/>
  <c r="S2024" i="18"/>
  <c r="R2040" i="18"/>
  <c r="S2040" i="18"/>
  <c r="R2056" i="18"/>
  <c r="S2056" i="18"/>
  <c r="R2072" i="18"/>
  <c r="S2072" i="18"/>
  <c r="R2088" i="18"/>
  <c r="S2088" i="18"/>
  <c r="R2104" i="18"/>
  <c r="S2104" i="18"/>
  <c r="R2120" i="18"/>
  <c r="S2120" i="18"/>
  <c r="R2136" i="18"/>
  <c r="S2136" i="18"/>
  <c r="R2152" i="18"/>
  <c r="S2152" i="18"/>
  <c r="R2168" i="18"/>
  <c r="S2168" i="18"/>
  <c r="R2184" i="18"/>
  <c r="S2184" i="18"/>
  <c r="R2200" i="18"/>
  <c r="S2200" i="18"/>
  <c r="R2216" i="18"/>
  <c r="S2216" i="18"/>
  <c r="R2232" i="18"/>
  <c r="S2232" i="18"/>
  <c r="R2248" i="18"/>
  <c r="S2248" i="18"/>
  <c r="R2264" i="18"/>
  <c r="S2264" i="18"/>
  <c r="R2280" i="18"/>
  <c r="S2280" i="18"/>
  <c r="R2296" i="18"/>
  <c r="S2296" i="18"/>
  <c r="R2372" i="18"/>
  <c r="S2372" i="18"/>
  <c r="R2408" i="18"/>
  <c r="S2408" i="18"/>
  <c r="R2440" i="18"/>
  <c r="S2440" i="18"/>
  <c r="R517" i="18"/>
  <c r="S517" i="18"/>
  <c r="R549" i="18"/>
  <c r="S549" i="18"/>
  <c r="R581" i="18"/>
  <c r="S581" i="18"/>
  <c r="R613" i="18"/>
  <c r="S613" i="18"/>
  <c r="R645" i="18"/>
  <c r="S645" i="18"/>
  <c r="R757" i="18"/>
  <c r="S757" i="18"/>
  <c r="R789" i="18"/>
  <c r="S789" i="18"/>
  <c r="R821" i="18"/>
  <c r="S821" i="18"/>
  <c r="R853" i="18"/>
  <c r="S853" i="18"/>
  <c r="R885" i="18"/>
  <c r="S885" i="18"/>
  <c r="R917" i="18"/>
  <c r="S917" i="18"/>
  <c r="R949" i="18"/>
  <c r="R981" i="18"/>
  <c r="S981" i="18"/>
  <c r="R1013" i="18"/>
  <c r="S1013" i="18"/>
  <c r="R1045" i="18"/>
  <c r="S1045" i="18"/>
  <c r="R1077" i="18"/>
  <c r="S1077" i="18"/>
  <c r="R1109" i="18"/>
  <c r="S1109" i="18"/>
  <c r="R1141" i="18"/>
  <c r="S1141" i="18"/>
  <c r="R1173" i="18"/>
  <c r="S1173" i="18"/>
  <c r="R1205" i="18"/>
  <c r="S1205" i="18"/>
  <c r="R1237" i="18"/>
  <c r="S1237" i="18"/>
  <c r="R1269" i="18"/>
  <c r="S1269" i="18"/>
  <c r="R1301" i="18"/>
  <c r="S1301" i="18"/>
  <c r="R1333" i="18"/>
  <c r="S1333" i="18"/>
  <c r="R1365" i="18"/>
  <c r="S1365" i="18"/>
  <c r="R1397" i="18"/>
  <c r="S1397" i="18"/>
  <c r="R1429" i="18"/>
  <c r="S1429" i="18"/>
  <c r="R1461" i="18"/>
  <c r="S1461" i="18"/>
  <c r="R1493" i="18"/>
  <c r="S1493" i="18"/>
  <c r="R1525" i="18"/>
  <c r="S1525" i="18"/>
  <c r="R1557" i="18"/>
  <c r="S1557" i="18"/>
  <c r="R1589" i="18"/>
  <c r="S1589" i="18"/>
  <c r="R1621" i="18"/>
  <c r="S1621" i="18"/>
  <c r="R1653" i="18"/>
  <c r="S1653" i="18"/>
  <c r="R1685" i="18"/>
  <c r="S1685" i="18"/>
  <c r="R1717" i="18"/>
  <c r="S1717" i="18"/>
  <c r="R1749" i="18"/>
  <c r="S1749" i="18"/>
  <c r="R1781" i="18"/>
  <c r="S1781" i="18"/>
  <c r="R1813" i="18"/>
  <c r="S1813" i="18"/>
  <c r="R1909" i="18"/>
  <c r="S1909" i="18"/>
  <c r="R1941" i="18"/>
  <c r="S1941" i="18"/>
  <c r="R1973" i="18"/>
  <c r="S1973" i="18"/>
  <c r="R2005" i="18"/>
  <c r="S2005" i="18"/>
  <c r="R2037" i="18"/>
  <c r="S2037" i="18"/>
  <c r="R2125" i="18"/>
  <c r="S2125" i="18"/>
  <c r="R2173" i="18"/>
  <c r="S2173" i="18"/>
  <c r="R2229" i="18"/>
  <c r="S2229" i="18"/>
  <c r="R2325" i="18"/>
  <c r="S2325" i="18"/>
  <c r="R2357" i="18"/>
  <c r="S2357" i="18"/>
  <c r="R2405" i="18"/>
  <c r="S2405" i="18"/>
  <c r="R2453" i="18"/>
  <c r="S2453" i="18"/>
  <c r="S949" i="18"/>
  <c r="R2414" i="18"/>
  <c r="S2414" i="18"/>
  <c r="R518" i="18"/>
  <c r="S518" i="18"/>
  <c r="R522" i="18"/>
  <c r="S522" i="18"/>
  <c r="R526" i="18"/>
  <c r="S526" i="18"/>
  <c r="R550" i="18"/>
  <c r="S550" i="18"/>
  <c r="R554" i="18"/>
  <c r="S554" i="18"/>
  <c r="R558" i="18"/>
  <c r="S558" i="18"/>
  <c r="R582" i="18"/>
  <c r="S582" i="18"/>
  <c r="R586" i="18"/>
  <c r="S586" i="18"/>
  <c r="R590" i="18"/>
  <c r="S590" i="18"/>
  <c r="R622" i="18"/>
  <c r="S622" i="18"/>
  <c r="R626" i="18"/>
  <c r="S626" i="18"/>
  <c r="R630" i="18"/>
  <c r="S630" i="18"/>
  <c r="R634" i="18"/>
  <c r="S634" i="18"/>
  <c r="R638" i="18"/>
  <c r="S638" i="18"/>
  <c r="R766" i="18"/>
  <c r="S766" i="18"/>
  <c r="R770" i="18"/>
  <c r="S770" i="18"/>
  <c r="R774" i="18"/>
  <c r="S774" i="18"/>
  <c r="R778" i="18"/>
  <c r="S778" i="18"/>
  <c r="R834" i="18"/>
  <c r="S834" i="18"/>
  <c r="R838" i="18"/>
  <c r="S838" i="18"/>
  <c r="R842" i="18"/>
  <c r="S842" i="18"/>
  <c r="R846" i="18"/>
  <c r="S846" i="18"/>
  <c r="R898" i="18"/>
  <c r="S898" i="18"/>
  <c r="R902" i="18"/>
  <c r="S902" i="18"/>
  <c r="R906" i="18"/>
  <c r="S906" i="18"/>
  <c r="R910" i="18"/>
  <c r="S910" i="18"/>
  <c r="R962" i="18"/>
  <c r="S962" i="18"/>
  <c r="R966" i="18"/>
  <c r="S966" i="18"/>
  <c r="R970" i="18"/>
  <c r="S970" i="18"/>
  <c r="R974" i="18"/>
  <c r="S974" i="18"/>
  <c r="R1030" i="18"/>
  <c r="S1030" i="18"/>
  <c r="R1034" i="18"/>
  <c r="S1034" i="18"/>
  <c r="R1038" i="18"/>
  <c r="S1038" i="18"/>
  <c r="R1094" i="18"/>
  <c r="S1094" i="18"/>
  <c r="R1098" i="18"/>
  <c r="S1098" i="18"/>
  <c r="R1102" i="18"/>
  <c r="S1102" i="18"/>
  <c r="R1158" i="18"/>
  <c r="S1158" i="18"/>
  <c r="R1162" i="18"/>
  <c r="S1162" i="18"/>
  <c r="R1166" i="18"/>
  <c r="S1166" i="18"/>
  <c r="R1222" i="18"/>
  <c r="S1222" i="18"/>
  <c r="R1226" i="18"/>
  <c r="S1226" i="18"/>
  <c r="R1230" i="18"/>
  <c r="S1230" i="18"/>
  <c r="R1286" i="18"/>
  <c r="S1286" i="18"/>
  <c r="R1290" i="18"/>
  <c r="S1290" i="18"/>
  <c r="R1350" i="18"/>
  <c r="S1350" i="18"/>
  <c r="R1354" i="18"/>
  <c r="S1354" i="18"/>
  <c r="R1414" i="18"/>
  <c r="S1414" i="18"/>
  <c r="R1418" i="18"/>
  <c r="S1418" i="18"/>
  <c r="R1422" i="18"/>
  <c r="S1422" i="18"/>
  <c r="R1478" i="18"/>
  <c r="S1478" i="18"/>
  <c r="R1482" i="18"/>
  <c r="S1482" i="18"/>
  <c r="R1486" i="18"/>
  <c r="S1486" i="18"/>
  <c r="R1542" i="18"/>
  <c r="S1542" i="18"/>
  <c r="R1546" i="18"/>
  <c r="S1546" i="18"/>
  <c r="R1550" i="18"/>
  <c r="S1550" i="18"/>
  <c r="R1606" i="18"/>
  <c r="S1606" i="18"/>
  <c r="R1610" i="18"/>
  <c r="S1610" i="18"/>
  <c r="R1614" i="18"/>
  <c r="S1614" i="18"/>
  <c r="R1670" i="18"/>
  <c r="S1670" i="18"/>
  <c r="R1674" i="18"/>
  <c r="S1674" i="18"/>
  <c r="R1734" i="18"/>
  <c r="S1734" i="18"/>
  <c r="R1738" i="18"/>
  <c r="S1738" i="18"/>
  <c r="R2386" i="18"/>
  <c r="S2386" i="18"/>
  <c r="R2410" i="18"/>
  <c r="S2410" i="18"/>
  <c r="R2366" i="18"/>
  <c r="S2366" i="18"/>
  <c r="R2370" i="18"/>
  <c r="S2370" i="18"/>
  <c r="R2394" i="18"/>
  <c r="S2394" i="18"/>
  <c r="R2426" i="18"/>
  <c r="S2426" i="18"/>
  <c r="R2354" i="18"/>
  <c r="S2354" i="18"/>
  <c r="R2378" i="18"/>
  <c r="S2378" i="18"/>
  <c r="R2442" i="18"/>
  <c r="S2442" i="18"/>
  <c r="C186" i="18"/>
  <c r="C11" i="18"/>
  <c r="C13" i="18"/>
  <c r="C14" i="18"/>
  <c r="C22" i="18"/>
  <c r="C26" i="18"/>
  <c r="C30" i="18"/>
  <c r="C38" i="18"/>
  <c r="C50" i="18"/>
  <c r="C54" i="18"/>
  <c r="C58" i="18"/>
  <c r="C62" i="18"/>
  <c r="C142" i="18"/>
  <c r="C150" i="18"/>
  <c r="C154" i="18"/>
  <c r="C158" i="18"/>
  <c r="C162" i="18"/>
  <c r="C166" i="18"/>
  <c r="C12" i="18"/>
  <c r="C18" i="18"/>
  <c r="C34" i="18"/>
  <c r="C42" i="18"/>
  <c r="C46" i="18"/>
  <c r="C66" i="18"/>
  <c r="C70" i="18"/>
  <c r="C74" i="18"/>
  <c r="C78" i="18"/>
  <c r="C82" i="18"/>
  <c r="C86" i="18"/>
  <c r="C90" i="18"/>
  <c r="C94" i="18"/>
  <c r="C98" i="18"/>
  <c r="C102" i="18"/>
  <c r="C106" i="18"/>
  <c r="C110" i="18"/>
  <c r="C114" i="18"/>
  <c r="C118" i="18"/>
  <c r="C122" i="18"/>
  <c r="C126" i="18"/>
  <c r="C130" i="18"/>
  <c r="C134" i="18"/>
  <c r="C138" i="18"/>
  <c r="C146" i="18"/>
  <c r="C170" i="18"/>
  <c r="C174" i="18"/>
  <c r="C178" i="18"/>
  <c r="C182" i="18"/>
  <c r="C28" i="18"/>
  <c r="C32" i="18"/>
  <c r="C40" i="18"/>
  <c r="C52" i="18"/>
  <c r="C56" i="18"/>
  <c r="C76" i="18"/>
  <c r="C96" i="18"/>
  <c r="C104" i="18"/>
  <c r="C184" i="18"/>
  <c r="C188" i="18"/>
  <c r="C192" i="18"/>
  <c r="C196" i="18"/>
  <c r="C200" i="18"/>
  <c r="C204" i="18"/>
  <c r="C208" i="18"/>
  <c r="C236" i="18"/>
  <c r="C248" i="18"/>
  <c r="C280" i="18"/>
  <c r="C284" i="18"/>
  <c r="C316" i="18"/>
  <c r="C344" i="18"/>
  <c r="C348" i="18"/>
  <c r="C352" i="18"/>
  <c r="C356" i="18"/>
  <c r="C380" i="18"/>
  <c r="C384" i="18"/>
  <c r="C392" i="18"/>
  <c r="C396" i="18"/>
  <c r="C400" i="18"/>
  <c r="C404" i="18"/>
  <c r="C424" i="18"/>
  <c r="C468" i="18"/>
  <c r="C472" i="18"/>
  <c r="C480" i="18"/>
  <c r="C488" i="18"/>
  <c r="C496" i="18"/>
  <c r="C692" i="18"/>
  <c r="C704" i="18"/>
  <c r="C708" i="18"/>
  <c r="C732" i="18"/>
  <c r="C736" i="18"/>
  <c r="C740" i="18"/>
  <c r="C16" i="18"/>
  <c r="C20" i="18"/>
  <c r="C24" i="18"/>
  <c r="C36" i="18"/>
  <c r="C44" i="18"/>
  <c r="C48" i="18"/>
  <c r="C60" i="18"/>
  <c r="C64" i="18"/>
  <c r="C68" i="18"/>
  <c r="C72" i="18"/>
  <c r="C80" i="18"/>
  <c r="C84" i="18"/>
  <c r="C88" i="18"/>
  <c r="C92" i="18"/>
  <c r="C100" i="18"/>
  <c r="C108" i="18"/>
  <c r="C112" i="18"/>
  <c r="C116" i="18"/>
  <c r="C120" i="18"/>
  <c r="C124" i="18"/>
  <c r="C128" i="18"/>
  <c r="C132" i="18"/>
  <c r="C136" i="18"/>
  <c r="C140" i="18"/>
  <c r="C144" i="18"/>
  <c r="C148" i="18"/>
  <c r="C152" i="18"/>
  <c r="C156" i="18"/>
  <c r="C160" i="18"/>
  <c r="C164" i="18"/>
  <c r="C168" i="18"/>
  <c r="C172" i="18"/>
  <c r="C176" i="18"/>
  <c r="C180" i="18"/>
  <c r="C212" i="18"/>
  <c r="C216" i="18"/>
  <c r="C220" i="18"/>
  <c r="C224" i="18"/>
  <c r="C228" i="18"/>
  <c r="C232" i="18"/>
  <c r="C240" i="18"/>
  <c r="C244" i="18"/>
  <c r="C252" i="18"/>
  <c r="C256" i="18"/>
  <c r="C260" i="18"/>
  <c r="C264" i="18"/>
  <c r="C268" i="18"/>
  <c r="C272" i="18"/>
  <c r="C276" i="18"/>
  <c r="C288" i="18"/>
  <c r="C292" i="18"/>
  <c r="C296" i="18"/>
  <c r="C300" i="18"/>
  <c r="C304" i="18"/>
  <c r="C308" i="18"/>
  <c r="C312" i="18"/>
  <c r="C320" i="18"/>
  <c r="C324" i="18"/>
  <c r="C328" i="18"/>
  <c r="C332" i="18"/>
  <c r="C336" i="18"/>
  <c r="C340" i="18"/>
  <c r="C360" i="18"/>
  <c r="C364" i="18"/>
  <c r="C368" i="18"/>
  <c r="C372" i="18"/>
  <c r="C376" i="18"/>
  <c r="C388" i="18"/>
  <c r="C408" i="18"/>
  <c r="C412" i="18"/>
  <c r="C416" i="18"/>
  <c r="C420" i="18"/>
  <c r="C428" i="18"/>
  <c r="C432" i="18"/>
  <c r="C436" i="18"/>
  <c r="C440" i="18"/>
  <c r="C444" i="18"/>
  <c r="C448" i="18"/>
  <c r="C452" i="18"/>
  <c r="C456" i="18"/>
  <c r="C460" i="18"/>
  <c r="C464" i="18"/>
  <c r="C476" i="18"/>
  <c r="C484" i="18"/>
  <c r="C492" i="18"/>
  <c r="C664" i="18"/>
  <c r="C668" i="18"/>
  <c r="C672" i="18"/>
  <c r="C676" i="18"/>
  <c r="C680" i="18"/>
  <c r="C684" i="18"/>
  <c r="C688" i="18"/>
  <c r="C696" i="18"/>
  <c r="C700" i="18"/>
  <c r="C712" i="18"/>
  <c r="C716" i="18"/>
  <c r="C720" i="18"/>
  <c r="C724" i="18"/>
  <c r="C728" i="18"/>
  <c r="C17" i="18"/>
  <c r="C21" i="18"/>
  <c r="C25" i="18"/>
  <c r="C29" i="18"/>
  <c r="C33" i="18"/>
  <c r="C37" i="18"/>
  <c r="C41" i="18"/>
  <c r="C45" i="18"/>
  <c r="C49" i="18"/>
  <c r="C53" i="18"/>
  <c r="C57" i="18"/>
  <c r="C61" i="18"/>
  <c r="C65" i="18"/>
  <c r="C69" i="18"/>
  <c r="C73" i="18"/>
  <c r="C77" i="18"/>
  <c r="C81" i="18"/>
  <c r="C85" i="18"/>
  <c r="C89" i="18"/>
  <c r="C93" i="18"/>
  <c r="C97" i="18"/>
  <c r="C101" i="18"/>
  <c r="C105" i="18"/>
  <c r="C109" i="18"/>
  <c r="C113" i="18"/>
  <c r="C117" i="18"/>
  <c r="C121" i="18"/>
  <c r="C125" i="18"/>
  <c r="C129" i="18"/>
  <c r="C133" i="18"/>
  <c r="C137" i="18"/>
  <c r="C141" i="18"/>
  <c r="C145" i="18"/>
  <c r="C149" i="18"/>
  <c r="C153" i="18"/>
  <c r="C157" i="18"/>
  <c r="C161" i="18"/>
  <c r="C165" i="18"/>
  <c r="C169" i="18"/>
  <c r="C173" i="18"/>
  <c r="C177" i="18"/>
  <c r="C181" i="18"/>
  <c r="C185" i="18"/>
  <c r="C189" i="18"/>
  <c r="C193" i="18"/>
  <c r="C197" i="18"/>
  <c r="C201" i="18"/>
  <c r="C205" i="18"/>
  <c r="C209" i="18"/>
  <c r="C213" i="18"/>
  <c r="C217" i="18"/>
  <c r="C221" i="18"/>
  <c r="C225" i="18"/>
  <c r="C229" i="18"/>
  <c r="C233" i="18"/>
  <c r="C237" i="18"/>
  <c r="C241" i="18"/>
  <c r="C245" i="18"/>
  <c r="C249" i="18"/>
  <c r="C253" i="18"/>
  <c r="C257" i="18"/>
  <c r="C261" i="18"/>
  <c r="C265" i="18"/>
  <c r="C269" i="18"/>
  <c r="C273" i="18"/>
  <c r="C277" i="18"/>
  <c r="C281" i="18"/>
  <c r="C285" i="18"/>
  <c r="C289" i="18"/>
  <c r="C293" i="18"/>
  <c r="C297" i="18"/>
  <c r="C301" i="18"/>
  <c r="C305" i="18"/>
  <c r="C309" i="18"/>
  <c r="C313" i="18"/>
  <c r="C317" i="18"/>
  <c r="C321" i="18"/>
  <c r="C325" i="18"/>
  <c r="C329" i="18"/>
  <c r="C333" i="18"/>
  <c r="C337" i="18"/>
  <c r="C341" i="18"/>
  <c r="C345" i="18"/>
  <c r="C349" i="18"/>
  <c r="C353" i="18"/>
  <c r="C357" i="18"/>
  <c r="C361" i="18"/>
  <c r="C365" i="18"/>
  <c r="C369" i="18"/>
  <c r="C373" i="18"/>
  <c r="C377" i="18"/>
  <c r="C381" i="18"/>
  <c r="C385" i="18"/>
  <c r="C389" i="18"/>
  <c r="C393" i="18"/>
  <c r="C397" i="18"/>
  <c r="C401" i="18"/>
  <c r="C405" i="18"/>
  <c r="C409" i="18"/>
  <c r="C413" i="18"/>
  <c r="C417" i="18"/>
  <c r="C421" i="18"/>
  <c r="C425" i="18"/>
  <c r="C429" i="18"/>
  <c r="C433" i="18"/>
  <c r="C437" i="18"/>
  <c r="C441" i="18"/>
  <c r="C445" i="18"/>
  <c r="C449" i="18"/>
  <c r="C453" i="18"/>
  <c r="C457" i="18"/>
  <c r="C461" i="18"/>
  <c r="C465" i="18"/>
  <c r="C469" i="18"/>
  <c r="C473" i="18"/>
  <c r="C477" i="18"/>
  <c r="C481" i="18"/>
  <c r="C485" i="18"/>
  <c r="C489" i="18"/>
  <c r="C493" i="18"/>
  <c r="C497" i="18"/>
  <c r="C665" i="18"/>
  <c r="C669" i="18"/>
  <c r="C673" i="18"/>
  <c r="C677" i="18"/>
  <c r="C681" i="18"/>
  <c r="C685" i="18"/>
  <c r="C689" i="18"/>
  <c r="C693" i="18"/>
  <c r="C697" i="18"/>
  <c r="C701" i="18"/>
  <c r="C705" i="18"/>
  <c r="C709" i="18"/>
  <c r="C713" i="18"/>
  <c r="C717" i="18"/>
  <c r="C721" i="18"/>
  <c r="C725" i="18"/>
  <c r="C729" i="18"/>
  <c r="C733" i="18"/>
  <c r="C737" i="18"/>
  <c r="C741" i="18"/>
  <c r="C190" i="18"/>
  <c r="C194" i="18"/>
  <c r="C198" i="18"/>
  <c r="C202" i="18"/>
  <c r="C206" i="18"/>
  <c r="C210" i="18"/>
  <c r="C214" i="18"/>
  <c r="C218" i="18"/>
  <c r="C222" i="18"/>
  <c r="C226" i="18"/>
  <c r="C230" i="18"/>
  <c r="C234" i="18"/>
  <c r="C238" i="18"/>
  <c r="C242" i="18"/>
  <c r="C246" i="18"/>
  <c r="C250" i="18"/>
  <c r="C254" i="18"/>
  <c r="C258" i="18"/>
  <c r="C262" i="18"/>
  <c r="C266" i="18"/>
  <c r="C270" i="18"/>
  <c r="C274" i="18"/>
  <c r="C278" i="18"/>
  <c r="C282" i="18"/>
  <c r="C286" i="18"/>
  <c r="C290" i="18"/>
  <c r="C294" i="18"/>
  <c r="C298" i="18"/>
  <c r="C302" i="18"/>
  <c r="C306" i="18"/>
  <c r="C310" i="18"/>
  <c r="C314" i="18"/>
  <c r="C318" i="18"/>
  <c r="C322" i="18"/>
  <c r="C326" i="18"/>
  <c r="C330" i="18"/>
  <c r="C334" i="18"/>
  <c r="C338" i="18"/>
  <c r="C342" i="18"/>
  <c r="C346" i="18"/>
  <c r="C350" i="18"/>
  <c r="C354" i="18"/>
  <c r="C358" i="18"/>
  <c r="C362" i="18"/>
  <c r="C366" i="18"/>
  <c r="C370" i="18"/>
  <c r="C374" i="18"/>
  <c r="C378" i="18"/>
  <c r="C382" i="18"/>
  <c r="C386" i="18"/>
  <c r="C390" i="18"/>
  <c r="C394" i="18"/>
  <c r="C398" i="18"/>
  <c r="C402" i="18"/>
  <c r="C406" i="18"/>
  <c r="C410" i="18"/>
  <c r="C414" i="18"/>
  <c r="C418" i="18"/>
  <c r="C422" i="18"/>
  <c r="C426" i="18"/>
  <c r="C430" i="18"/>
  <c r="C434" i="18"/>
  <c r="C438" i="18"/>
  <c r="C442" i="18"/>
  <c r="C446" i="18"/>
  <c r="C450" i="18"/>
  <c r="C454" i="18"/>
  <c r="C458" i="18"/>
  <c r="C462" i="18"/>
  <c r="C466" i="18"/>
  <c r="C470" i="18"/>
  <c r="C474" i="18"/>
  <c r="C478" i="18"/>
  <c r="C482" i="18"/>
  <c r="C486" i="18"/>
  <c r="C490" i="18"/>
  <c r="C494" i="18"/>
  <c r="C662" i="18"/>
  <c r="C666" i="18"/>
  <c r="C670" i="18"/>
  <c r="C674" i="18"/>
  <c r="C678" i="18"/>
  <c r="C682" i="18"/>
  <c r="C686" i="18"/>
  <c r="C690" i="18"/>
  <c r="C694" i="18"/>
  <c r="C698" i="18"/>
  <c r="C702" i="18"/>
  <c r="C706" i="18"/>
  <c r="C710" i="18"/>
  <c r="C714" i="18"/>
  <c r="C718" i="18"/>
  <c r="C722" i="18"/>
  <c r="C726" i="18"/>
  <c r="C730" i="18"/>
  <c r="C734" i="18"/>
  <c r="C738" i="18"/>
  <c r="C10" i="18"/>
  <c r="C15" i="18"/>
  <c r="C19" i="18"/>
  <c r="C23" i="18"/>
  <c r="C27" i="18"/>
  <c r="C31" i="18"/>
  <c r="C35" i="18"/>
  <c r="C39" i="18"/>
  <c r="C43" i="18"/>
  <c r="C47" i="18"/>
  <c r="C51" i="18"/>
  <c r="C55" i="18"/>
  <c r="C59" i="18"/>
  <c r="C63" i="18"/>
  <c r="C67" i="18"/>
  <c r="C71" i="18"/>
  <c r="C75" i="18"/>
  <c r="C79" i="18"/>
  <c r="C83" i="18"/>
  <c r="C87" i="18"/>
  <c r="C91" i="18"/>
  <c r="C95" i="18"/>
  <c r="C99" i="18"/>
  <c r="C103" i="18"/>
  <c r="C107" i="18"/>
  <c r="C111" i="18"/>
  <c r="C115" i="18"/>
  <c r="C119" i="18"/>
  <c r="C123" i="18"/>
  <c r="C127" i="18"/>
  <c r="C131" i="18"/>
  <c r="C135" i="18"/>
  <c r="C139" i="18"/>
  <c r="C143" i="18"/>
  <c r="C147" i="18"/>
  <c r="C151" i="18"/>
  <c r="C155" i="18"/>
  <c r="C159" i="18"/>
  <c r="C163" i="18"/>
  <c r="C167" i="18"/>
  <c r="C171" i="18"/>
  <c r="C175" i="18"/>
  <c r="C179" i="18"/>
  <c r="C183" i="18"/>
  <c r="C187" i="18"/>
  <c r="C191" i="18"/>
  <c r="C195" i="18"/>
  <c r="C199" i="18"/>
  <c r="C203" i="18"/>
  <c r="C207" i="18"/>
  <c r="C211" i="18"/>
  <c r="C215" i="18"/>
  <c r="C219" i="18"/>
  <c r="C223" i="18"/>
  <c r="C227" i="18"/>
  <c r="C231" i="18"/>
  <c r="C235" i="18"/>
  <c r="C239" i="18"/>
  <c r="C243" i="18"/>
  <c r="C247" i="18"/>
  <c r="C251" i="18"/>
  <c r="C255" i="18"/>
  <c r="C259" i="18"/>
  <c r="C263" i="18"/>
  <c r="C267" i="18"/>
  <c r="C271" i="18"/>
  <c r="C275" i="18"/>
  <c r="C279" i="18"/>
  <c r="C283" i="18"/>
  <c r="C287" i="18"/>
  <c r="C291" i="18"/>
  <c r="C295" i="18"/>
  <c r="C299" i="18"/>
  <c r="C303" i="18"/>
  <c r="C307" i="18"/>
  <c r="C311" i="18"/>
  <c r="C315" i="18"/>
  <c r="C319" i="18"/>
  <c r="C323" i="18"/>
  <c r="C327" i="18"/>
  <c r="C331" i="18"/>
  <c r="C335" i="18"/>
  <c r="C339" i="18"/>
  <c r="C343" i="18"/>
  <c r="C347" i="18"/>
  <c r="C351" i="18"/>
  <c r="C355" i="18"/>
  <c r="C359" i="18"/>
  <c r="C363" i="18"/>
  <c r="C367" i="18"/>
  <c r="C371" i="18"/>
  <c r="C375" i="18"/>
  <c r="C379" i="18"/>
  <c r="C383" i="18"/>
  <c r="C387" i="18"/>
  <c r="C391" i="18"/>
  <c r="C395" i="18"/>
  <c r="C399" i="18"/>
  <c r="C403" i="18"/>
  <c r="C407" i="18"/>
  <c r="C411" i="18"/>
  <c r="C415" i="18"/>
  <c r="C419" i="18"/>
  <c r="C423" i="18"/>
  <c r="C427" i="18"/>
  <c r="C431" i="18"/>
  <c r="C435" i="18"/>
  <c r="C439" i="18"/>
  <c r="C443" i="18"/>
  <c r="C447" i="18"/>
  <c r="C451" i="18"/>
  <c r="C455" i="18"/>
  <c r="C459" i="18"/>
  <c r="C463" i="18"/>
  <c r="C467" i="18"/>
  <c r="C471" i="18"/>
  <c r="C475" i="18"/>
  <c r="C479" i="18"/>
  <c r="C483" i="18"/>
  <c r="C487" i="18"/>
  <c r="C491" i="18"/>
  <c r="C495" i="18"/>
  <c r="C663" i="18"/>
  <c r="C667" i="18"/>
  <c r="C671" i="18"/>
  <c r="C675" i="18"/>
  <c r="C679" i="18"/>
  <c r="C683" i="18"/>
  <c r="C687" i="18"/>
  <c r="C691" i="18"/>
  <c r="C695" i="18"/>
  <c r="C699" i="18"/>
  <c r="C703" i="18"/>
  <c r="C707" i="18"/>
  <c r="C711" i="18"/>
  <c r="C715" i="18"/>
  <c r="C719" i="18"/>
  <c r="C723" i="18"/>
  <c r="C727" i="18"/>
  <c r="C731" i="18"/>
  <c r="C735" i="18"/>
  <c r="C739" i="18"/>
  <c r="Q16" i="2"/>
  <c r="R16" i="2"/>
  <c r="Q59" i="2"/>
  <c r="R59" i="2"/>
  <c r="Q65" i="2"/>
  <c r="R65" i="2"/>
  <c r="N86" i="2"/>
  <c r="N89" i="2"/>
  <c r="Q98" i="2"/>
  <c r="Q262" i="2"/>
  <c r="R262" i="2"/>
  <c r="N264" i="2"/>
  <c r="Q282" i="2"/>
  <c r="R282" i="2"/>
  <c r="N299" i="2"/>
  <c r="N386" i="2"/>
  <c r="N411" i="2"/>
  <c r="N419" i="2"/>
  <c r="N437" i="2"/>
  <c r="N453" i="2"/>
  <c r="N455" i="2"/>
  <c r="N586" i="2"/>
  <c r="N122" i="2"/>
  <c r="N158" i="2"/>
  <c r="Q178" i="2"/>
  <c r="R178" i="2"/>
  <c r="N198" i="2"/>
  <c r="N212" i="2"/>
  <c r="N223" i="2"/>
  <c r="N279" i="2"/>
  <c r="N282" i="2"/>
  <c r="N374" i="2"/>
  <c r="N557" i="2"/>
  <c r="Q661" i="2"/>
  <c r="R661" i="2"/>
  <c r="N677" i="2"/>
  <c r="Q678" i="2"/>
  <c r="R678" i="2"/>
  <c r="Q767" i="2"/>
  <c r="R767" i="2"/>
  <c r="Q819" i="2"/>
  <c r="R819" i="2"/>
  <c r="S825" i="2"/>
  <c r="Q828" i="2"/>
  <c r="R828" i="2"/>
  <c r="N926" i="2"/>
  <c r="Q947" i="2"/>
  <c r="R947" i="2"/>
  <c r="Q958" i="2"/>
  <c r="R958" i="2"/>
  <c r="Q991" i="2"/>
  <c r="R991" i="2"/>
  <c r="Q995" i="2"/>
  <c r="R995" i="2"/>
  <c r="Q997" i="2"/>
  <c r="R997" i="2"/>
  <c r="Q1027" i="2"/>
  <c r="R1027" i="2"/>
  <c r="Q1033" i="2"/>
  <c r="Q1037" i="2"/>
  <c r="R1037" i="2"/>
  <c r="Q1038" i="2"/>
  <c r="R1038" i="2"/>
  <c r="N1040" i="2"/>
  <c r="Q1105" i="2"/>
  <c r="Q1135" i="2"/>
  <c r="R1135" i="2"/>
  <c r="Q1152" i="2"/>
  <c r="R1152" i="2"/>
  <c r="Q1155" i="2"/>
  <c r="R1155" i="2"/>
  <c r="N1169" i="2"/>
  <c r="Q1175" i="2"/>
  <c r="R1175" i="2"/>
  <c r="N1185" i="2"/>
  <c r="N627" i="2"/>
  <c r="Q648" i="2"/>
  <c r="R648" i="2"/>
  <c r="Q654" i="2"/>
  <c r="R654" i="2"/>
  <c r="Q693" i="2"/>
  <c r="R693" i="2"/>
  <c r="N718" i="2"/>
  <c r="Q809" i="2"/>
  <c r="Q919" i="2"/>
  <c r="R919" i="2"/>
  <c r="N927" i="2"/>
  <c r="N961" i="2"/>
  <c r="Q1001" i="2"/>
  <c r="R1001" i="2"/>
  <c r="Q1010" i="2"/>
  <c r="R1010" i="2"/>
  <c r="Q1029" i="2"/>
  <c r="R1029" i="2"/>
  <c r="N1066" i="2"/>
  <c r="Q1086" i="2"/>
  <c r="R1086" i="2"/>
  <c r="N1102" i="2"/>
  <c r="N1113" i="2"/>
  <c r="Q1158" i="2"/>
  <c r="R1158" i="2"/>
  <c r="Q1184" i="2"/>
  <c r="R1184" i="2"/>
  <c r="Q1187" i="2"/>
  <c r="R1187" i="2"/>
  <c r="Q1190" i="2"/>
  <c r="R1190" i="2"/>
  <c r="N1017" i="2"/>
  <c r="N1171" i="2"/>
  <c r="N1187" i="2"/>
  <c r="N1209" i="2"/>
  <c r="T450" i="2"/>
  <c r="N450" i="2"/>
  <c r="Q99" i="2"/>
  <c r="R99" i="2"/>
  <c r="Q118" i="2"/>
  <c r="R118" i="2"/>
  <c r="T122" i="2"/>
  <c r="N123" i="2"/>
  <c r="N135" i="2"/>
  <c r="S137" i="2"/>
  <c r="N137" i="2"/>
  <c r="N153" i="2"/>
  <c r="Q154" i="2"/>
  <c r="R154" i="2"/>
  <c r="N154" i="2"/>
  <c r="S177" i="2"/>
  <c r="N177" i="2"/>
  <c r="Q189" i="2"/>
  <c r="R189" i="2"/>
  <c r="N195" i="2"/>
  <c r="N245" i="2"/>
  <c r="Q265" i="2"/>
  <c r="R265" i="2"/>
  <c r="Q341" i="2"/>
  <c r="R341" i="2"/>
  <c r="N341" i="2"/>
  <c r="Q423" i="2"/>
  <c r="R423" i="2"/>
  <c r="T472" i="2"/>
  <c r="N472" i="2"/>
  <c r="N488" i="2"/>
  <c r="S488" i="2"/>
  <c r="Q29" i="2"/>
  <c r="R29" i="2"/>
  <c r="Q33" i="2"/>
  <c r="R33" i="2"/>
  <c r="N37" i="2"/>
  <c r="Q41" i="2"/>
  <c r="R41" i="2"/>
  <c r="Q66" i="2"/>
  <c r="R66" i="2"/>
  <c r="Q19" i="2"/>
  <c r="R19" i="2"/>
  <c r="N46" i="2"/>
  <c r="N58" i="2"/>
  <c r="N60" i="2"/>
  <c r="N66" i="2"/>
  <c r="N73" i="2"/>
  <c r="Q74" i="2"/>
  <c r="R74" i="2"/>
  <c r="Q85" i="2"/>
  <c r="R85" i="2"/>
  <c r="N132" i="2"/>
  <c r="S188" i="2"/>
  <c r="N188" i="2"/>
  <c r="S200" i="2"/>
  <c r="N200" i="2"/>
  <c r="N213" i="2"/>
  <c r="N218" i="2"/>
  <c r="N238" i="2"/>
  <c r="N250" i="2"/>
  <c r="Q260" i="2"/>
  <c r="R260" i="2"/>
  <c r="N297" i="2"/>
  <c r="Q304" i="2"/>
  <c r="R304" i="2"/>
  <c r="N310" i="2"/>
  <c r="N336" i="2"/>
  <c r="Q347" i="2"/>
  <c r="R347" i="2"/>
  <c r="N373" i="2"/>
  <c r="Q408" i="2"/>
  <c r="R408" i="2"/>
  <c r="Q413" i="2"/>
  <c r="R413" i="2"/>
  <c r="S413" i="2"/>
  <c r="T444" i="2"/>
  <c r="N444" i="2"/>
  <c r="R98" i="2"/>
  <c r="R175" i="2"/>
  <c r="N256" i="2"/>
  <c r="S287" i="2"/>
  <c r="N287" i="2"/>
  <c r="N332" i="2"/>
  <c r="N333" i="2"/>
  <c r="S335" i="2"/>
  <c r="N335" i="2"/>
  <c r="Q351" i="2"/>
  <c r="N410" i="2"/>
  <c r="Q448" i="2"/>
  <c r="R448" i="2"/>
  <c r="T784" i="2"/>
  <c r="N784" i="2"/>
  <c r="N148" i="2"/>
  <c r="Q172" i="2"/>
  <c r="R172" i="2"/>
  <c r="N184" i="2"/>
  <c r="Q195" i="2"/>
  <c r="R195" i="2"/>
  <c r="N201" i="2"/>
  <c r="N209" i="2"/>
  <c r="N219" i="2"/>
  <c r="N226" i="2"/>
  <c r="N240" i="2"/>
  <c r="N243" i="2"/>
  <c r="Q245" i="2"/>
  <c r="R245" i="2"/>
  <c r="Q249" i="2"/>
  <c r="Q253" i="2"/>
  <c r="R253" i="2"/>
  <c r="Q269" i="2"/>
  <c r="R269" i="2"/>
  <c r="Q279" i="2"/>
  <c r="R279" i="2"/>
  <c r="Q290" i="2"/>
  <c r="R290" i="2"/>
  <c r="N306" i="2"/>
  <c r="N367" i="2"/>
  <c r="Q374" i="2"/>
  <c r="R374" i="2"/>
  <c r="N382" i="2"/>
  <c r="N405" i="2"/>
  <c r="Q450" i="2"/>
  <c r="R450" i="2"/>
  <c r="N466" i="2"/>
  <c r="N501" i="2"/>
  <c r="Q509" i="2"/>
  <c r="R509" i="2"/>
  <c r="Q590" i="2"/>
  <c r="R590" i="2"/>
  <c r="N613" i="2"/>
  <c r="Q651" i="2"/>
  <c r="R651" i="2"/>
  <c r="N655" i="2"/>
  <c r="N664" i="2"/>
  <c r="Q681" i="2"/>
  <c r="R681" i="2"/>
  <c r="Q683" i="2"/>
  <c r="R683" i="2"/>
  <c r="Q685" i="2"/>
  <c r="R685" i="2"/>
  <c r="Q687" i="2"/>
  <c r="R687" i="2"/>
  <c r="R453" i="2"/>
  <c r="N467" i="2"/>
  <c r="N653" i="2"/>
  <c r="N690" i="2"/>
  <c r="N720" i="2"/>
  <c r="N479" i="2"/>
  <c r="Q504" i="2"/>
  <c r="R504" i="2"/>
  <c r="Q508" i="2"/>
  <c r="R508" i="2"/>
  <c r="N521" i="2"/>
  <c r="Q536" i="2"/>
  <c r="S743" i="2"/>
  <c r="N743" i="2"/>
  <c r="S797" i="2"/>
  <c r="N797" i="2"/>
  <c r="N698" i="2"/>
  <c r="Q710" i="2"/>
  <c r="R710" i="2"/>
  <c r="N747" i="2"/>
  <c r="N750" i="2"/>
  <c r="Q757" i="2"/>
  <c r="R757" i="2"/>
  <c r="N770" i="2"/>
  <c r="N774" i="2"/>
  <c r="Q777" i="2"/>
  <c r="Q798" i="2"/>
  <c r="R798" i="2"/>
  <c r="N820" i="2"/>
  <c r="Q825" i="2"/>
  <c r="R825" i="2"/>
  <c r="N828" i="2"/>
  <c r="N833" i="2"/>
  <c r="Q847" i="2"/>
  <c r="R847" i="2"/>
  <c r="N869" i="2"/>
  <c r="N882" i="2"/>
  <c r="N918" i="2"/>
  <c r="Q925" i="2"/>
  <c r="R925" i="2"/>
  <c r="N932" i="2"/>
  <c r="Q935" i="2"/>
  <c r="R935" i="2"/>
  <c r="T940" i="2"/>
  <c r="N1001" i="2"/>
  <c r="Q1004" i="2"/>
  <c r="R1004" i="2"/>
  <c r="N1004" i="2"/>
  <c r="N1029" i="2"/>
  <c r="Q1030" i="2"/>
  <c r="R1030" i="2"/>
  <c r="T849" i="2"/>
  <c r="T926" i="2"/>
  <c r="T961" i="2"/>
  <c r="Q1021" i="2"/>
  <c r="R1021" i="2"/>
  <c r="N1021" i="2"/>
  <c r="S1065" i="2"/>
  <c r="N1065" i="2"/>
  <c r="Q745" i="2"/>
  <c r="R745" i="2"/>
  <c r="Q752" i="2"/>
  <c r="R752" i="2"/>
  <c r="S770" i="2"/>
  <c r="N779" i="2"/>
  <c r="N793" i="2"/>
  <c r="N829" i="2"/>
  <c r="N834" i="2"/>
  <c r="Q838" i="2"/>
  <c r="R838" i="2"/>
  <c r="N840" i="2"/>
  <c r="N868" i="2"/>
  <c r="Q896" i="2"/>
  <c r="R896" i="2"/>
  <c r="N900" i="2"/>
  <c r="N919" i="2"/>
  <c r="Q926" i="2"/>
  <c r="R926" i="2"/>
  <c r="Q941" i="2"/>
  <c r="R941" i="2"/>
  <c r="N992" i="2"/>
  <c r="Q1005" i="2"/>
  <c r="R1005" i="2"/>
  <c r="Q1028" i="2"/>
  <c r="R1028" i="2"/>
  <c r="N1028" i="2"/>
  <c r="N1035" i="2"/>
  <c r="Q1044" i="2"/>
  <c r="R1044" i="2"/>
  <c r="N1080" i="2"/>
  <c r="N1084" i="2"/>
  <c r="T1085" i="2"/>
  <c r="N1085" i="2"/>
  <c r="N878" i="2"/>
  <c r="N892" i="2"/>
  <c r="N896" i="2"/>
  <c r="R918" i="2"/>
  <c r="S955" i="2"/>
  <c r="S958" i="2"/>
  <c r="N998" i="2"/>
  <c r="N1005" i="2"/>
  <c r="N1020" i="2"/>
  <c r="N1031" i="2"/>
  <c r="N1049" i="2"/>
  <c r="T1207" i="2"/>
  <c r="Q938" i="2"/>
  <c r="R938" i="2"/>
  <c r="Q950" i="2"/>
  <c r="R950" i="2"/>
  <c r="Q961" i="2"/>
  <c r="R961" i="2"/>
  <c r="N982" i="2"/>
  <c r="Q998" i="2"/>
  <c r="R998" i="2"/>
  <c r="Q1000" i="2"/>
  <c r="R1000" i="2"/>
  <c r="Q1002" i="2"/>
  <c r="R1002" i="2"/>
  <c r="Q1017" i="2"/>
  <c r="R1017" i="2"/>
  <c r="Q1020" i="2"/>
  <c r="R1020" i="2"/>
  <c r="Q1023" i="2"/>
  <c r="R1023" i="2"/>
  <c r="Q1031" i="2"/>
  <c r="R1031" i="2"/>
  <c r="N1032" i="2"/>
  <c r="Q1035" i="2"/>
  <c r="R1035" i="2"/>
  <c r="N1039" i="2"/>
  <c r="Q1041" i="2"/>
  <c r="R1041" i="2"/>
  <c r="Q1068" i="2"/>
  <c r="R1068" i="2"/>
  <c r="Q1085" i="2"/>
  <c r="R1085" i="2"/>
  <c r="Q1134" i="2"/>
  <c r="R1134" i="2"/>
  <c r="Q1151" i="2"/>
  <c r="R1151" i="2"/>
  <c r="S1175" i="2"/>
  <c r="N1184" i="2"/>
  <c r="Q1191" i="2"/>
  <c r="R1191" i="2"/>
  <c r="N1210" i="2"/>
  <c r="N1213" i="2"/>
  <c r="N1225" i="2"/>
  <c r="N1149" i="2"/>
  <c r="N1160" i="2"/>
  <c r="S1187" i="2"/>
  <c r="N1191" i="2"/>
  <c r="N1200" i="2"/>
  <c r="N1216" i="2"/>
  <c r="N1190" i="2"/>
  <c r="Q1192" i="2"/>
  <c r="R1192" i="2"/>
  <c r="Q1201" i="2"/>
  <c r="R1201" i="2"/>
  <c r="Q1214" i="2"/>
  <c r="R1214" i="2"/>
  <c r="Q1220" i="2"/>
  <c r="R1220" i="2"/>
  <c r="N1224" i="2"/>
  <c r="Q1226" i="2"/>
  <c r="R1226" i="2"/>
  <c r="N1233" i="2"/>
  <c r="N1235" i="2"/>
  <c r="S19" i="2"/>
  <c r="S21" i="2"/>
  <c r="Q261" i="2"/>
  <c r="R261" i="2"/>
  <c r="N261" i="2"/>
  <c r="N348" i="2"/>
  <c r="Q348" i="2"/>
  <c r="R348" i="2"/>
  <c r="T714" i="2"/>
  <c r="N714" i="2"/>
  <c r="Q17" i="2"/>
  <c r="R17" i="2"/>
  <c r="S17" i="2"/>
  <c r="N23" i="2"/>
  <c r="N26" i="2"/>
  <c r="Q81" i="2"/>
  <c r="R81" i="2"/>
  <c r="N81" i="2"/>
  <c r="Q92" i="2"/>
  <c r="R92" i="2"/>
  <c r="N92" i="2"/>
  <c r="N109" i="2"/>
  <c r="S124" i="2"/>
  <c r="N124" i="2"/>
  <c r="S130" i="2"/>
  <c r="N130" i="2"/>
  <c r="N134" i="2"/>
  <c r="N142" i="2"/>
  <c r="N159" i="2"/>
  <c r="N166" i="2"/>
  <c r="T166" i="2"/>
  <c r="N175" i="2"/>
  <c r="Q179" i="2"/>
  <c r="R179" i="2"/>
  <c r="T183" i="2"/>
  <c r="N183" i="2"/>
  <c r="Q190" i="2"/>
  <c r="R190" i="2"/>
  <c r="Q220" i="2"/>
  <c r="R220" i="2"/>
  <c r="Q223" i="2"/>
  <c r="R223" i="2"/>
  <c r="N233" i="2"/>
  <c r="T233" i="2"/>
  <c r="Q240" i="2"/>
  <c r="R240" i="2"/>
  <c r="Q251" i="2"/>
  <c r="R251" i="2"/>
  <c r="N251" i="2"/>
  <c r="N259" i="2"/>
  <c r="T259" i="2"/>
  <c r="N285" i="2"/>
  <c r="T285" i="2"/>
  <c r="Q293" i="2"/>
  <c r="R293" i="2"/>
  <c r="S293" i="2"/>
  <c r="T369" i="2"/>
  <c r="Q369" i="2"/>
  <c r="R369" i="2"/>
  <c r="Q377" i="2"/>
  <c r="R377" i="2"/>
  <c r="N377" i="2"/>
  <c r="S377" i="2"/>
  <c r="N385" i="2"/>
  <c r="T385" i="2"/>
  <c r="T391" i="2"/>
  <c r="Q391" i="2"/>
  <c r="R391" i="2"/>
  <c r="S418" i="2"/>
  <c r="N418" i="2"/>
  <c r="N449" i="2"/>
  <c r="Q449" i="2"/>
  <c r="R449" i="2"/>
  <c r="Q459" i="2"/>
  <c r="R459" i="2"/>
  <c r="N459" i="2"/>
  <c r="S459" i="2"/>
  <c r="Q548" i="2"/>
  <c r="R548" i="2"/>
  <c r="N548" i="2"/>
  <c r="S548" i="2"/>
  <c r="S16" i="2"/>
  <c r="S23" i="2"/>
  <c r="T171" i="2"/>
  <c r="N171" i="2"/>
  <c r="T235" i="2"/>
  <c r="N235" i="2"/>
  <c r="T240" i="2"/>
  <c r="S270" i="2"/>
  <c r="N270" i="2"/>
  <c r="Q314" i="2"/>
  <c r="R314" i="2"/>
  <c r="N314" i="2"/>
  <c r="S366" i="2"/>
  <c r="N366" i="2"/>
  <c r="S477" i="2"/>
  <c r="N477" i="2"/>
  <c r="Z14" i="2"/>
  <c r="N16" i="2"/>
  <c r="Q30" i="2"/>
  <c r="R30" i="2"/>
  <c r="N38" i="2"/>
  <c r="N42" i="2"/>
  <c r="N45" i="2"/>
  <c r="N59" i="2"/>
  <c r="Q62" i="2"/>
  <c r="R62" i="2"/>
  <c r="N62" i="2"/>
  <c r="N76" i="2"/>
  <c r="S76" i="2"/>
  <c r="N85" i="2"/>
  <c r="N93" i="2"/>
  <c r="S93" i="2"/>
  <c r="N17" i="2"/>
  <c r="Q18" i="2"/>
  <c r="R18" i="2"/>
  <c r="Q20" i="2"/>
  <c r="R20" i="2"/>
  <c r="S20" i="2"/>
  <c r="Q22" i="2"/>
  <c r="R22" i="2"/>
  <c r="S22" i="2"/>
  <c r="Q24" i="2"/>
  <c r="R24" i="2"/>
  <c r="S24" i="2"/>
  <c r="Q31" i="2"/>
  <c r="R31" i="2"/>
  <c r="N35" i="2"/>
  <c r="Q39" i="2"/>
  <c r="R39" i="2"/>
  <c r="Q40" i="2"/>
  <c r="R40" i="2"/>
  <c r="S40" i="2"/>
  <c r="N47" i="2"/>
  <c r="N48" i="2"/>
  <c r="Q49" i="2"/>
  <c r="R49" i="2"/>
  <c r="S49" i="2"/>
  <c r="Q55" i="2"/>
  <c r="R55" i="2"/>
  <c r="N55" i="2"/>
  <c r="S60" i="2"/>
  <c r="Q61" i="2"/>
  <c r="R61" i="2"/>
  <c r="S86" i="2"/>
  <c r="N100" i="2"/>
  <c r="N108" i="2"/>
  <c r="N116" i="2"/>
  <c r="N129" i="2"/>
  <c r="N131" i="2"/>
  <c r="S135" i="2"/>
  <c r="Q145" i="2"/>
  <c r="R145" i="2"/>
  <c r="N145" i="2"/>
  <c r="T152" i="2"/>
  <c r="N152" i="2"/>
  <c r="N157" i="2"/>
  <c r="S157" i="2"/>
  <c r="T164" i="2"/>
  <c r="N164" i="2"/>
  <c r="N178" i="2"/>
  <c r="N186" i="2"/>
  <c r="S186" i="2"/>
  <c r="N189" i="2"/>
  <c r="N192" i="2"/>
  <c r="Q196" i="2"/>
  <c r="R196" i="2"/>
  <c r="S196" i="2"/>
  <c r="S203" i="2"/>
  <c r="N203" i="2"/>
  <c r="N205" i="2"/>
  <c r="T205" i="2"/>
  <c r="Q225" i="2"/>
  <c r="R225" i="2"/>
  <c r="N225" i="2"/>
  <c r="Q248" i="2"/>
  <c r="R248" i="2"/>
  <c r="N248" i="2"/>
  <c r="S261" i="2"/>
  <c r="Q267" i="2"/>
  <c r="R267" i="2"/>
  <c r="N267" i="2"/>
  <c r="Q300" i="2"/>
  <c r="R300" i="2"/>
  <c r="N300" i="2"/>
  <c r="S314" i="2"/>
  <c r="Q321" i="2"/>
  <c r="R321" i="2"/>
  <c r="N321" i="2"/>
  <c r="Q433" i="2"/>
  <c r="R433" i="2"/>
  <c r="S433" i="2"/>
  <c r="N433" i="2"/>
  <c r="Q616" i="2"/>
  <c r="R616" i="2"/>
  <c r="N616" i="2"/>
  <c r="S616" i="2"/>
  <c r="T643" i="2"/>
  <c r="N643" i="2"/>
  <c r="S41" i="2"/>
  <c r="T151" i="2"/>
  <c r="N151" i="2"/>
  <c r="T223" i="2"/>
  <c r="N230" i="2"/>
  <c r="T230" i="2"/>
  <c r="S422" i="2"/>
  <c r="N422" i="2"/>
  <c r="N736" i="2"/>
  <c r="S736" i="2"/>
  <c r="N19" i="2"/>
  <c r="N21" i="2"/>
  <c r="N34" i="2"/>
  <c r="N41" i="2"/>
  <c r="Q46" i="2"/>
  <c r="R46" i="2"/>
  <c r="S46" i="2"/>
  <c r="N53" i="2"/>
  <c r="N69" i="2"/>
  <c r="S69" i="2"/>
  <c r="Q15" i="2"/>
  <c r="R15" i="2"/>
  <c r="S15" i="2"/>
  <c r="S18" i="2"/>
  <c r="N15" i="2"/>
  <c r="N18" i="2"/>
  <c r="N20" i="2"/>
  <c r="N22" i="2"/>
  <c r="N24" i="2"/>
  <c r="N25" i="2"/>
  <c r="Q28" i="2"/>
  <c r="R28" i="2"/>
  <c r="N32" i="2"/>
  <c r="N36" i="2"/>
  <c r="N40" i="2"/>
  <c r="N43" i="2"/>
  <c r="N49" i="2"/>
  <c r="N50" i="2"/>
  <c r="S53" i="2"/>
  <c r="N54" i="2"/>
  <c r="S59" i="2"/>
  <c r="S62" i="2"/>
  <c r="Q68" i="2"/>
  <c r="R68" i="2"/>
  <c r="Q78" i="2"/>
  <c r="R78" i="2"/>
  <c r="N78" i="2"/>
  <c r="N79" i="2"/>
  <c r="S79" i="2"/>
  <c r="S81" i="2"/>
  <c r="S85" i="2"/>
  <c r="N90" i="2"/>
  <c r="S90" i="2"/>
  <c r="S92" i="2"/>
  <c r="Q95" i="2"/>
  <c r="R95" i="2"/>
  <c r="N95" i="2"/>
  <c r="N99" i="2"/>
  <c r="S109" i="2"/>
  <c r="N115" i="2"/>
  <c r="S117" i="2"/>
  <c r="N117" i="2"/>
  <c r="Q125" i="2"/>
  <c r="R125" i="2"/>
  <c r="N125" i="2"/>
  <c r="S134" i="2"/>
  <c r="Q169" i="2"/>
  <c r="R169" i="2"/>
  <c r="S170" i="2"/>
  <c r="N170" i="2"/>
  <c r="S175" i="2"/>
  <c r="S179" i="2"/>
  <c r="T182" i="2"/>
  <c r="N182" i="2"/>
  <c r="S190" i="2"/>
  <c r="Q222" i="2"/>
  <c r="R222" i="2"/>
  <c r="N222" i="2"/>
  <c r="S223" i="2"/>
  <c r="T232" i="2"/>
  <c r="N232" i="2"/>
  <c r="Q239" i="2"/>
  <c r="R239" i="2"/>
  <c r="N239" i="2"/>
  <c r="S240" i="2"/>
  <c r="S251" i="2"/>
  <c r="Q252" i="2"/>
  <c r="R252" i="2"/>
  <c r="S252" i="2"/>
  <c r="N272" i="2"/>
  <c r="T272" i="2"/>
  <c r="Q292" i="2"/>
  <c r="R292" i="2"/>
  <c r="N292" i="2"/>
  <c r="N330" i="2"/>
  <c r="T330" i="2"/>
  <c r="Q337" i="2"/>
  <c r="R337" i="2"/>
  <c r="S337" i="2"/>
  <c r="Q338" i="2"/>
  <c r="R338" i="2"/>
  <c r="S428" i="2"/>
  <c r="N428" i="2"/>
  <c r="T573" i="2"/>
  <c r="N573" i="2"/>
  <c r="Q242" i="2"/>
  <c r="R242" i="2"/>
  <c r="S242" i="2"/>
  <c r="Q255" i="2"/>
  <c r="R255" i="2"/>
  <c r="S255" i="2"/>
  <c r="Q257" i="2"/>
  <c r="R257" i="2"/>
  <c r="Q259" i="2"/>
  <c r="R259" i="2"/>
  <c r="Q271" i="2"/>
  <c r="R271" i="2"/>
  <c r="S271" i="2"/>
  <c r="Q272" i="2"/>
  <c r="R272" i="2"/>
  <c r="Q285" i="2"/>
  <c r="R285" i="2"/>
  <c r="Q298" i="2"/>
  <c r="R298" i="2"/>
  <c r="S298" i="2"/>
  <c r="N301" i="2"/>
  <c r="N313" i="2"/>
  <c r="N320" i="2"/>
  <c r="Q324" i="2"/>
  <c r="R324" i="2"/>
  <c r="S324" i="2"/>
  <c r="Q331" i="2"/>
  <c r="R331" i="2"/>
  <c r="N338" i="2"/>
  <c r="Q340" i="2"/>
  <c r="R340" i="2"/>
  <c r="N347" i="2"/>
  <c r="N351" i="2"/>
  <c r="Q360" i="2"/>
  <c r="R360" i="2"/>
  <c r="N360" i="2"/>
  <c r="N365" i="2"/>
  <c r="Q365" i="2"/>
  <c r="R365" i="2"/>
  <c r="N376" i="2"/>
  <c r="Q381" i="2"/>
  <c r="R381" i="2"/>
  <c r="N381" i="2"/>
  <c r="T400" i="2"/>
  <c r="N400" i="2"/>
  <c r="N417" i="2"/>
  <c r="Q417" i="2"/>
  <c r="R417" i="2"/>
  <c r="N432" i="2"/>
  <c r="Q432" i="2"/>
  <c r="R432" i="2"/>
  <c r="N439" i="2"/>
  <c r="N443" i="2"/>
  <c r="Q447" i="2"/>
  <c r="R447" i="2"/>
  <c r="N447" i="2"/>
  <c r="S447" i="2"/>
  <c r="Q456" i="2"/>
  <c r="R456" i="2"/>
  <c r="S456" i="2"/>
  <c r="N481" i="2"/>
  <c r="S481" i="2"/>
  <c r="T518" i="2"/>
  <c r="N518" i="2"/>
  <c r="T551" i="2"/>
  <c r="N551" i="2"/>
  <c r="T603" i="2"/>
  <c r="N603" i="2"/>
  <c r="Q52" i="2"/>
  <c r="R52" i="2"/>
  <c r="N56" i="2"/>
  <c r="N63" i="2"/>
  <c r="Q71" i="2"/>
  <c r="R71" i="2"/>
  <c r="Q72" i="2"/>
  <c r="R72" i="2"/>
  <c r="S72" i="2"/>
  <c r="S73" i="2"/>
  <c r="N82" i="2"/>
  <c r="N96" i="2"/>
  <c r="N110" i="2"/>
  <c r="Q111" i="2"/>
  <c r="R111" i="2"/>
  <c r="S111" i="2"/>
  <c r="N119" i="2"/>
  <c r="Q128" i="2"/>
  <c r="R128" i="2"/>
  <c r="S128" i="2"/>
  <c r="N136" i="2"/>
  <c r="T140" i="2"/>
  <c r="N141" i="2"/>
  <c r="S142" i="2"/>
  <c r="N146" i="2"/>
  <c r="S148" i="2"/>
  <c r="Q151" i="2"/>
  <c r="R151" i="2"/>
  <c r="S151" i="2"/>
  <c r="Q152" i="2"/>
  <c r="R152" i="2"/>
  <c r="S152" i="2"/>
  <c r="Q164" i="2"/>
  <c r="R164" i="2"/>
  <c r="S164" i="2"/>
  <c r="Q165" i="2"/>
  <c r="R165" i="2"/>
  <c r="S165" i="2"/>
  <c r="Q171" i="2"/>
  <c r="R171" i="2"/>
  <c r="S172" i="2"/>
  <c r="Q176" i="2"/>
  <c r="R176" i="2"/>
  <c r="T176" i="2"/>
  <c r="Q182" i="2"/>
  <c r="R182" i="2"/>
  <c r="S182" i="2"/>
  <c r="Q183" i="2"/>
  <c r="R183" i="2"/>
  <c r="S183" i="2"/>
  <c r="Q204" i="2"/>
  <c r="R204" i="2"/>
  <c r="S204" i="2"/>
  <c r="Q205" i="2"/>
  <c r="R205" i="2"/>
  <c r="Q208" i="2"/>
  <c r="R208" i="2"/>
  <c r="S208" i="2"/>
  <c r="Q227" i="2"/>
  <c r="R227" i="2"/>
  <c r="Q229" i="2"/>
  <c r="R229" i="2"/>
  <c r="S229" i="2"/>
  <c r="Q230" i="2"/>
  <c r="R230" i="2"/>
  <c r="Q232" i="2"/>
  <c r="R232" i="2"/>
  <c r="S232" i="2"/>
  <c r="Q233" i="2"/>
  <c r="R233" i="2"/>
  <c r="Q235" i="2"/>
  <c r="R235" i="2"/>
  <c r="S235" i="2"/>
  <c r="N242" i="2"/>
  <c r="Q243" i="2"/>
  <c r="R243" i="2"/>
  <c r="T243" i="2"/>
  <c r="N254" i="2"/>
  <c r="N255" i="2"/>
  <c r="N258" i="2"/>
  <c r="N262" i="2"/>
  <c r="S262" i="2"/>
  <c r="N265" i="2"/>
  <c r="S265" i="2"/>
  <c r="N271" i="2"/>
  <c r="Q275" i="2"/>
  <c r="R275" i="2"/>
  <c r="S275" i="2"/>
  <c r="Q277" i="2"/>
  <c r="R277" i="2"/>
  <c r="N280" i="2"/>
  <c r="S280" i="2"/>
  <c r="N289" i="2"/>
  <c r="N295" i="2"/>
  <c r="N298" i="2"/>
  <c r="N302" i="2"/>
  <c r="S304" i="2"/>
  <c r="Q307" i="2"/>
  <c r="R307" i="2"/>
  <c r="S307" i="2"/>
  <c r="Q308" i="2"/>
  <c r="R308" i="2"/>
  <c r="S308" i="2"/>
  <c r="S311" i="2"/>
  <c r="N315" i="2"/>
  <c r="N322" i="2"/>
  <c r="N324" i="2"/>
  <c r="N327" i="2"/>
  <c r="N331" i="2"/>
  <c r="T332" i="2"/>
  <c r="T333" i="2"/>
  <c r="Q334" i="2"/>
  <c r="R334" i="2"/>
  <c r="N339" i="2"/>
  <c r="N340" i="2"/>
  <c r="Q354" i="2"/>
  <c r="R354" i="2"/>
  <c r="S354" i="2"/>
  <c r="N355" i="2"/>
  <c r="N356" i="2"/>
  <c r="N359" i="2"/>
  <c r="T392" i="2"/>
  <c r="N392" i="2"/>
  <c r="N404" i="2"/>
  <c r="T404" i="2"/>
  <c r="S409" i="2"/>
  <c r="N409" i="2"/>
  <c r="T410" i="2"/>
  <c r="N413" i="2"/>
  <c r="Q427" i="2"/>
  <c r="R427" i="2"/>
  <c r="Q438" i="2"/>
  <c r="R438" i="2"/>
  <c r="N442" i="2"/>
  <c r="S453" i="2"/>
  <c r="N456" i="2"/>
  <c r="N470" i="2"/>
  <c r="T470" i="2"/>
  <c r="N471" i="2"/>
  <c r="Q471" i="2"/>
  <c r="R471" i="2"/>
  <c r="T525" i="2"/>
  <c r="N525" i="2"/>
  <c r="T530" i="2"/>
  <c r="N530" i="2"/>
  <c r="N72" i="2"/>
  <c r="Q75" i="2"/>
  <c r="R75" i="2"/>
  <c r="S75" i="2"/>
  <c r="Q88" i="2"/>
  <c r="R88" i="2"/>
  <c r="Q89" i="2"/>
  <c r="R89" i="2"/>
  <c r="S89" i="2"/>
  <c r="Q104" i="2"/>
  <c r="R104" i="2"/>
  <c r="S104" i="2"/>
  <c r="Q105" i="2"/>
  <c r="R105" i="2"/>
  <c r="S105" i="2"/>
  <c r="Q106" i="2"/>
  <c r="R106" i="2"/>
  <c r="N111" i="2"/>
  <c r="Q112" i="2"/>
  <c r="R112" i="2"/>
  <c r="S112" i="2"/>
  <c r="Q113" i="2"/>
  <c r="R113" i="2"/>
  <c r="N121" i="2"/>
  <c r="N128" i="2"/>
  <c r="N143" i="2"/>
  <c r="Q144" i="2"/>
  <c r="R144" i="2"/>
  <c r="S144" i="2"/>
  <c r="N160" i="2"/>
  <c r="N165" i="2"/>
  <c r="N196" i="2"/>
  <c r="N204" i="2"/>
  <c r="N208" i="2"/>
  <c r="N211" i="2"/>
  <c r="Q212" i="2"/>
  <c r="R212" i="2"/>
  <c r="S212" i="2"/>
  <c r="Q213" i="2"/>
  <c r="R213" i="2"/>
  <c r="T213" i="2"/>
  <c r="Q215" i="2"/>
  <c r="R215" i="2"/>
  <c r="S215" i="2"/>
  <c r="N216" i="2"/>
  <c r="S218" i="2"/>
  <c r="N229" i="2"/>
  <c r="N236" i="2"/>
  <c r="N244" i="2"/>
  <c r="S245" i="2"/>
  <c r="N252" i="2"/>
  <c r="S264" i="2"/>
  <c r="N268" i="2"/>
  <c r="N274" i="2"/>
  <c r="N275" i="2"/>
  <c r="N278" i="2"/>
  <c r="S279" i="2"/>
  <c r="Q281" i="2"/>
  <c r="R281" i="2"/>
  <c r="S282" i="2"/>
  <c r="S288" i="2"/>
  <c r="N293" i="2"/>
  <c r="N307" i="2"/>
  <c r="N308" i="2"/>
  <c r="N318" i="2"/>
  <c r="S341" i="2"/>
  <c r="S344" i="2"/>
  <c r="N349" i="2"/>
  <c r="N350" i="2"/>
  <c r="N352" i="2"/>
  <c r="N353" i="2"/>
  <c r="T370" i="2"/>
  <c r="N370" i="2"/>
  <c r="Q376" i="2"/>
  <c r="R376" i="2"/>
  <c r="S381" i="2"/>
  <c r="S390" i="2"/>
  <c r="N390" i="2"/>
  <c r="N393" i="2"/>
  <c r="T393" i="2"/>
  <c r="N408" i="2"/>
  <c r="Q420" i="2"/>
  <c r="R420" i="2"/>
  <c r="T424" i="2"/>
  <c r="N424" i="2"/>
  <c r="Q440" i="2"/>
  <c r="S440" i="2"/>
  <c r="N441" i="2"/>
  <c r="Q443" i="2"/>
  <c r="R443" i="2"/>
  <c r="Q599" i="2"/>
  <c r="R599" i="2"/>
  <c r="N599" i="2"/>
  <c r="S599" i="2"/>
  <c r="S673" i="2"/>
  <c r="N673" i="2"/>
  <c r="Q707" i="2"/>
  <c r="R707" i="2"/>
  <c r="N707" i="2"/>
  <c r="S707" i="2"/>
  <c r="Q490" i="2"/>
  <c r="R490" i="2"/>
  <c r="Q492" i="2"/>
  <c r="R492" i="2"/>
  <c r="N492" i="2"/>
  <c r="Q498" i="2"/>
  <c r="R498" i="2"/>
  <c r="T509" i="2"/>
  <c r="S514" i="2"/>
  <c r="N514" i="2"/>
  <c r="Q527" i="2"/>
  <c r="R527" i="2"/>
  <c r="N527" i="2"/>
  <c r="R536" i="2"/>
  <c r="S547" i="2"/>
  <c r="N547" i="2"/>
  <c r="S555" i="2"/>
  <c r="N555" i="2"/>
  <c r="Q569" i="2"/>
  <c r="R569" i="2"/>
  <c r="N569" i="2"/>
  <c r="Q582" i="2"/>
  <c r="R582" i="2"/>
  <c r="N582" i="2"/>
  <c r="N609" i="2"/>
  <c r="S609" i="2"/>
  <c r="T619" i="2"/>
  <c r="N619" i="2"/>
  <c r="T670" i="2"/>
  <c r="N670" i="2"/>
  <c r="T674" i="2"/>
  <c r="N674" i="2"/>
  <c r="T682" i="2"/>
  <c r="N682" i="2"/>
  <c r="Q769" i="2"/>
  <c r="R769" i="2"/>
  <c r="N769" i="2"/>
  <c r="S769" i="2"/>
  <c r="Q788" i="2"/>
  <c r="R788" i="2"/>
  <c r="N788" i="2"/>
  <c r="S788" i="2"/>
  <c r="Q818" i="2"/>
  <c r="R818" i="2"/>
  <c r="N818" i="2"/>
  <c r="S818" i="2"/>
  <c r="S858" i="2"/>
  <c r="N858" i="2"/>
  <c r="Q863" i="2"/>
  <c r="R863" i="2"/>
  <c r="N863" i="2"/>
  <c r="S863" i="2"/>
  <c r="Q893" i="2"/>
  <c r="R893" i="2"/>
  <c r="N893" i="2"/>
  <c r="S893" i="2"/>
  <c r="N364" i="2"/>
  <c r="N369" i="2"/>
  <c r="Q370" i="2"/>
  <c r="R370" i="2"/>
  <c r="S370" i="2"/>
  <c r="Q373" i="2"/>
  <c r="R373" i="2"/>
  <c r="N380" i="2"/>
  <c r="Q386" i="2"/>
  <c r="R386" i="2"/>
  <c r="N387" i="2"/>
  <c r="N389" i="2"/>
  <c r="N391" i="2"/>
  <c r="Q392" i="2"/>
  <c r="R392" i="2"/>
  <c r="S392" i="2"/>
  <c r="Q396" i="2"/>
  <c r="R396" i="2"/>
  <c r="N397" i="2"/>
  <c r="Q400" i="2"/>
  <c r="R400" i="2"/>
  <c r="S400" i="2"/>
  <c r="Q405" i="2"/>
  <c r="R405" i="2"/>
  <c r="N414" i="2"/>
  <c r="N416" i="2"/>
  <c r="N421" i="2"/>
  <c r="N423" i="2"/>
  <c r="Q424" i="2"/>
  <c r="R424" i="2"/>
  <c r="S424" i="2"/>
  <c r="N426" i="2"/>
  <c r="N430" i="2"/>
  <c r="N434" i="2"/>
  <c r="N438" i="2"/>
  <c r="R440" i="2"/>
  <c r="N448" i="2"/>
  <c r="Q462" i="2"/>
  <c r="R462" i="2"/>
  <c r="S475" i="2"/>
  <c r="N475" i="2"/>
  <c r="Q483" i="2"/>
  <c r="R483" i="2"/>
  <c r="Q485" i="2"/>
  <c r="R485" i="2"/>
  <c r="N485" i="2"/>
  <c r="S507" i="2"/>
  <c r="N507" i="2"/>
  <c r="Q515" i="2"/>
  <c r="R515" i="2"/>
  <c r="S515" i="2"/>
  <c r="Q538" i="2"/>
  <c r="R538" i="2"/>
  <c r="N538" i="2"/>
  <c r="Q541" i="2"/>
  <c r="R541" i="2"/>
  <c r="N541" i="2"/>
  <c r="Q558" i="2"/>
  <c r="R558" i="2"/>
  <c r="N558" i="2"/>
  <c r="Q562" i="2"/>
  <c r="R562" i="2"/>
  <c r="N562" i="2"/>
  <c r="S568" i="2"/>
  <c r="N568" i="2"/>
  <c r="Q593" i="2"/>
  <c r="R593" i="2"/>
  <c r="N593" i="2"/>
  <c r="Q606" i="2"/>
  <c r="R606" i="2"/>
  <c r="N606" i="2"/>
  <c r="N617" i="2"/>
  <c r="S617" i="2"/>
  <c r="Q636" i="2"/>
  <c r="R636" i="2"/>
  <c r="N636" i="2"/>
  <c r="N650" i="2"/>
  <c r="S650" i="2"/>
  <c r="S659" i="2"/>
  <c r="N659" i="2"/>
  <c r="T662" i="2"/>
  <c r="N662" i="2"/>
  <c r="T679" i="2"/>
  <c r="N679" i="2"/>
  <c r="T686" i="2"/>
  <c r="N686" i="2"/>
  <c r="Q701" i="2"/>
  <c r="R701" i="2"/>
  <c r="N701" i="2"/>
  <c r="N724" i="2"/>
  <c r="S724" i="2"/>
  <c r="T731" i="2"/>
  <c r="N731" i="2"/>
  <c r="N735" i="2"/>
  <c r="S735" i="2"/>
  <c r="Q746" i="2"/>
  <c r="R746" i="2"/>
  <c r="N746" i="2"/>
  <c r="S814" i="2"/>
  <c r="N814" i="2"/>
  <c r="S884" i="2"/>
  <c r="N884" i="2"/>
  <c r="Q889" i="2"/>
  <c r="R889" i="2"/>
  <c r="N889" i="2"/>
  <c r="S889" i="2"/>
  <c r="S984" i="2"/>
  <c r="N984" i="2"/>
  <c r="Q988" i="2"/>
  <c r="R988" i="2"/>
  <c r="N988" i="2"/>
  <c r="S988" i="2"/>
  <c r="S374" i="2"/>
  <c r="N394" i="2"/>
  <c r="N407" i="2"/>
  <c r="N460" i="2"/>
  <c r="N461" i="2"/>
  <c r="N462" i="2"/>
  <c r="Q463" i="2"/>
  <c r="R463" i="2"/>
  <c r="N491" i="2"/>
  <c r="S497" i="2"/>
  <c r="N497" i="2"/>
  <c r="Q505" i="2"/>
  <c r="R505" i="2"/>
  <c r="N505" i="2"/>
  <c r="N524" i="2"/>
  <c r="S537" i="2"/>
  <c r="N537" i="2"/>
  <c r="S561" i="2"/>
  <c r="N561" i="2"/>
  <c r="S565" i="2"/>
  <c r="N565" i="2"/>
  <c r="N572" i="2"/>
  <c r="S582" i="2"/>
  <c r="N583" i="2"/>
  <c r="S583" i="2"/>
  <c r="Q630" i="2"/>
  <c r="R630" i="2"/>
  <c r="N630" i="2"/>
  <c r="Q656" i="2"/>
  <c r="R656" i="2"/>
  <c r="N656" i="2"/>
  <c r="T660" i="2"/>
  <c r="N660" i="2"/>
  <c r="T666" i="2"/>
  <c r="N666" i="2"/>
  <c r="S669" i="2"/>
  <c r="N669" i="2"/>
  <c r="Q697" i="2"/>
  <c r="R697" i="2"/>
  <c r="N697" i="2"/>
  <c r="Q704" i="2"/>
  <c r="R704" i="2"/>
  <c r="N704" i="2"/>
  <c r="T732" i="2"/>
  <c r="N732" i="2"/>
  <c r="Q744" i="2"/>
  <c r="R744" i="2"/>
  <c r="N744" i="2"/>
  <c r="S787" i="2"/>
  <c r="N787" i="2"/>
  <c r="S824" i="2"/>
  <c r="N824" i="2"/>
  <c r="Q960" i="2"/>
  <c r="R960" i="2"/>
  <c r="S960" i="2"/>
  <c r="N960" i="2"/>
  <c r="Q971" i="2"/>
  <c r="R971" i="2"/>
  <c r="S971" i="2"/>
  <c r="N971" i="2"/>
  <c r="Q467" i="2"/>
  <c r="R467" i="2"/>
  <c r="S467" i="2"/>
  <c r="N495" i="2"/>
  <c r="N498" i="2"/>
  <c r="Q525" i="2"/>
  <c r="R525" i="2"/>
  <c r="S525" i="2"/>
  <c r="Q552" i="2"/>
  <c r="R552" i="2"/>
  <c r="S552" i="2"/>
  <c r="Q573" i="2"/>
  <c r="R573" i="2"/>
  <c r="S573" i="2"/>
  <c r="S591" i="2"/>
  <c r="S597" i="2"/>
  <c r="Q603" i="2"/>
  <c r="R603" i="2"/>
  <c r="S603" i="2"/>
  <c r="S613" i="2"/>
  <c r="Q619" i="2"/>
  <c r="R619" i="2"/>
  <c r="S619" i="2"/>
  <c r="N620" i="2"/>
  <c r="S627" i="2"/>
  <c r="Q643" i="2"/>
  <c r="R643" i="2"/>
  <c r="S643" i="2"/>
  <c r="N644" i="2"/>
  <c r="N657" i="2"/>
  <c r="Q660" i="2"/>
  <c r="R660" i="2"/>
  <c r="S660" i="2"/>
  <c r="S664" i="2"/>
  <c r="Q670" i="2"/>
  <c r="R670" i="2"/>
  <c r="S670" i="2"/>
  <c r="N671" i="2"/>
  <c r="Q674" i="2"/>
  <c r="R674" i="2"/>
  <c r="S674" i="2"/>
  <c r="Q675" i="2"/>
  <c r="R675" i="2"/>
  <c r="S677" i="2"/>
  <c r="N680" i="2"/>
  <c r="S684" i="2"/>
  <c r="S688" i="2"/>
  <c r="S698" i="2"/>
  <c r="N708" i="2"/>
  <c r="Q714" i="2"/>
  <c r="R714" i="2"/>
  <c r="S714" i="2"/>
  <c r="N715" i="2"/>
  <c r="S718" i="2"/>
  <c r="N721" i="2"/>
  <c r="N727" i="2"/>
  <c r="Q731" i="2"/>
  <c r="R731" i="2"/>
  <c r="S731" i="2"/>
  <c r="Q732" i="2"/>
  <c r="R732" i="2"/>
  <c r="S732" i="2"/>
  <c r="S747" i="2"/>
  <c r="S750" i="2"/>
  <c r="Q781" i="2"/>
  <c r="R781" i="2"/>
  <c r="N799" i="2"/>
  <c r="Q801" i="2"/>
  <c r="R801" i="2"/>
  <c r="S811" i="2"/>
  <c r="Q812" i="2"/>
  <c r="R812" i="2"/>
  <c r="S812" i="2"/>
  <c r="S821" i="2"/>
  <c r="S871" i="2"/>
  <c r="N871" i="2"/>
  <c r="N929" i="2"/>
  <c r="T929" i="2"/>
  <c r="T975" i="2"/>
  <c r="N975" i="2"/>
  <c r="T996" i="2"/>
  <c r="Q996" i="2"/>
  <c r="R996" i="2"/>
  <c r="Q1111" i="2"/>
  <c r="R1111" i="2"/>
  <c r="T1111" i="2"/>
  <c r="S590" i="2"/>
  <c r="S596" i="2"/>
  <c r="S608" i="2"/>
  <c r="S612" i="2"/>
  <c r="S626" i="2"/>
  <c r="S649" i="2"/>
  <c r="S663" i="2"/>
  <c r="S667" i="2"/>
  <c r="S683" i="2"/>
  <c r="S687" i="2"/>
  <c r="S710" i="2"/>
  <c r="S723" i="2"/>
  <c r="S729" i="2"/>
  <c r="Q739" i="2"/>
  <c r="R739" i="2"/>
  <c r="S749" i="2"/>
  <c r="S752" i="2"/>
  <c r="Q762" i="2"/>
  <c r="R762" i="2"/>
  <c r="N762" i="2"/>
  <c r="Q782" i="2"/>
  <c r="R782" i="2"/>
  <c r="N782" i="2"/>
  <c r="N789" i="2"/>
  <c r="T789" i="2"/>
  <c r="Q815" i="2"/>
  <c r="R815" i="2"/>
  <c r="N815" i="2"/>
  <c r="Q822" i="2"/>
  <c r="R822" i="2"/>
  <c r="N822" i="2"/>
  <c r="S835" i="2"/>
  <c r="N835" i="2"/>
  <c r="S841" i="2"/>
  <c r="N841" i="2"/>
  <c r="Q859" i="2"/>
  <c r="R859" i="2"/>
  <c r="N859" i="2"/>
  <c r="S862" i="2"/>
  <c r="N862" i="2"/>
  <c r="N864" i="2"/>
  <c r="S864" i="2"/>
  <c r="S888" i="2"/>
  <c r="N888" i="2"/>
  <c r="N890" i="2"/>
  <c r="S890" i="2"/>
  <c r="N897" i="2"/>
  <c r="S897" i="2"/>
  <c r="S901" i="2"/>
  <c r="N901" i="2"/>
  <c r="Q911" i="2"/>
  <c r="R911" i="2"/>
  <c r="N911" i="2"/>
  <c r="S911" i="2"/>
  <c r="T946" i="2"/>
  <c r="N946" i="2"/>
  <c r="Q444" i="2"/>
  <c r="R444" i="2"/>
  <c r="S444" i="2"/>
  <c r="N468" i="2"/>
  <c r="Q484" i="2"/>
  <c r="R484" i="2"/>
  <c r="S484" i="2"/>
  <c r="Q491" i="2"/>
  <c r="R491" i="2"/>
  <c r="S491" i="2"/>
  <c r="N508" i="2"/>
  <c r="Q519" i="2"/>
  <c r="R519" i="2"/>
  <c r="S519" i="2"/>
  <c r="Q531" i="2"/>
  <c r="R531" i="2"/>
  <c r="S531" i="2"/>
  <c r="Q540" i="2"/>
  <c r="R540" i="2"/>
  <c r="Q544" i="2"/>
  <c r="R544" i="2"/>
  <c r="S544" i="2"/>
  <c r="Q579" i="2"/>
  <c r="R579" i="2"/>
  <c r="S579" i="2"/>
  <c r="N580" i="2"/>
  <c r="Q585" i="2"/>
  <c r="R585" i="2"/>
  <c r="Q586" i="2"/>
  <c r="R586" i="2"/>
  <c r="S586" i="2"/>
  <c r="N587" i="2"/>
  <c r="N590" i="2"/>
  <c r="N596" i="2"/>
  <c r="N600" i="2"/>
  <c r="N608" i="2"/>
  <c r="N612" i="2"/>
  <c r="Q623" i="2"/>
  <c r="R623" i="2"/>
  <c r="S623" i="2"/>
  <c r="N626" i="2"/>
  <c r="Q633" i="2"/>
  <c r="R633" i="2"/>
  <c r="S633" i="2"/>
  <c r="N634" i="2"/>
  <c r="Q639" i="2"/>
  <c r="R639" i="2"/>
  <c r="S639" i="2"/>
  <c r="N640" i="2"/>
  <c r="Q647" i="2"/>
  <c r="R647" i="2"/>
  <c r="S647" i="2"/>
  <c r="N649" i="2"/>
  <c r="N652" i="2"/>
  <c r="Q653" i="2"/>
  <c r="R653" i="2"/>
  <c r="S653" i="2"/>
  <c r="Q658" i="2"/>
  <c r="R658" i="2"/>
  <c r="N663" i="2"/>
  <c r="N667" i="2"/>
  <c r="N668" i="2"/>
  <c r="Q672" i="2"/>
  <c r="R672" i="2"/>
  <c r="N676" i="2"/>
  <c r="N683" i="2"/>
  <c r="N687" i="2"/>
  <c r="Q690" i="2"/>
  <c r="R690" i="2"/>
  <c r="S690" i="2"/>
  <c r="Q694" i="2"/>
  <c r="R694" i="2"/>
  <c r="S694" i="2"/>
  <c r="N710" i="2"/>
  <c r="N711" i="2"/>
  <c r="Q720" i="2"/>
  <c r="R720" i="2"/>
  <c r="S720" i="2"/>
  <c r="N723" i="2"/>
  <c r="N729" i="2"/>
  <c r="Q740" i="2"/>
  <c r="R740" i="2"/>
  <c r="S740" i="2"/>
  <c r="N749" i="2"/>
  <c r="N752" i="2"/>
  <c r="N754" i="2"/>
  <c r="Q755" i="2"/>
  <c r="R755" i="2"/>
  <c r="S755" i="2"/>
  <c r="N759" i="2"/>
  <c r="N811" i="2"/>
  <c r="N821" i="2"/>
  <c r="S854" i="2"/>
  <c r="N854" i="2"/>
  <c r="Q872" i="2"/>
  <c r="R872" i="2"/>
  <c r="N872" i="2"/>
  <c r="S875" i="2"/>
  <c r="N875" i="2"/>
  <c r="N880" i="2"/>
  <c r="S880" i="2"/>
  <c r="Q832" i="2"/>
  <c r="R832" i="2"/>
  <c r="Q842" i="2"/>
  <c r="R842" i="2"/>
  <c r="Q851" i="2"/>
  <c r="R851" i="2"/>
  <c r="S851" i="2"/>
  <c r="Q855" i="2"/>
  <c r="R855" i="2"/>
  <c r="S855" i="2"/>
  <c r="N860" i="2"/>
  <c r="N873" i="2"/>
  <c r="Q885" i="2"/>
  <c r="R885" i="2"/>
  <c r="S885" i="2"/>
  <c r="N894" i="2"/>
  <c r="Q902" i="2"/>
  <c r="R902" i="2"/>
  <c r="S902" i="2"/>
  <c r="T909" i="2"/>
  <c r="N949" i="2"/>
  <c r="T949" i="2"/>
  <c r="N951" i="2"/>
  <c r="T951" i="2"/>
  <c r="N989" i="2"/>
  <c r="T989" i="2"/>
  <c r="Q1009" i="2"/>
  <c r="R1009" i="2"/>
  <c r="N1009" i="2"/>
  <c r="T1011" i="2"/>
  <c r="N1011" i="2"/>
  <c r="T1014" i="2"/>
  <c r="N1014" i="2"/>
  <c r="Q1025" i="2"/>
  <c r="R1025" i="2"/>
  <c r="N1025" i="2"/>
  <c r="Q1042" i="2"/>
  <c r="R1042" i="2"/>
  <c r="N1042" i="2"/>
  <c r="Q1046" i="2"/>
  <c r="R1046" i="2"/>
  <c r="N1046" i="2"/>
  <c r="N766" i="2"/>
  <c r="Q789" i="2"/>
  <c r="R789" i="2"/>
  <c r="Q791" i="2"/>
  <c r="R791" i="2"/>
  <c r="Q804" i="2"/>
  <c r="R804" i="2"/>
  <c r="S804" i="2"/>
  <c r="Q817" i="2"/>
  <c r="R817" i="2"/>
  <c r="N827" i="2"/>
  <c r="N846" i="2"/>
  <c r="S848" i="2"/>
  <c r="N851" i="2"/>
  <c r="Q852" i="2"/>
  <c r="R852" i="2"/>
  <c r="S852" i="2"/>
  <c r="S853" i="2"/>
  <c r="N855" i="2"/>
  <c r="N865" i="2"/>
  <c r="Q866" i="2"/>
  <c r="R866" i="2"/>
  <c r="S866" i="2"/>
  <c r="N885" i="2"/>
  <c r="Q891" i="2"/>
  <c r="Q898" i="2"/>
  <c r="S900" i="2"/>
  <c r="N902" i="2"/>
  <c r="Q904" i="2"/>
  <c r="R904" i="2"/>
  <c r="N938" i="2"/>
  <c r="S961" i="2"/>
  <c r="Q962" i="2"/>
  <c r="R962" i="2"/>
  <c r="Q967" i="2"/>
  <c r="R967" i="2"/>
  <c r="N967" i="2"/>
  <c r="N970" i="2"/>
  <c r="T981" i="2"/>
  <c r="N981" i="2"/>
  <c r="Q985" i="2"/>
  <c r="R985" i="2"/>
  <c r="N985" i="2"/>
  <c r="T1012" i="2"/>
  <c r="N1012" i="2"/>
  <c r="T1015" i="2"/>
  <c r="N1015" i="2"/>
  <c r="T1034" i="2"/>
  <c r="N1034" i="2"/>
  <c r="S1075" i="2"/>
  <c r="N1075" i="2"/>
  <c r="Q761" i="2"/>
  <c r="R761" i="2"/>
  <c r="N765" i="2"/>
  <c r="Q775" i="2"/>
  <c r="R775" i="2"/>
  <c r="S775" i="2"/>
  <c r="Q779" i="2"/>
  <c r="R779" i="2"/>
  <c r="T779" i="2"/>
  <c r="Q784" i="2"/>
  <c r="R784" i="2"/>
  <c r="S784" i="2"/>
  <c r="N785" i="2"/>
  <c r="Q792" i="2"/>
  <c r="R792" i="2"/>
  <c r="S792" i="2"/>
  <c r="N794" i="2"/>
  <c r="N804" i="2"/>
  <c r="N806" i="2"/>
  <c r="Q807" i="2"/>
  <c r="R807" i="2"/>
  <c r="S807" i="2"/>
  <c r="N812" i="2"/>
  <c r="S828" i="2"/>
  <c r="S829" i="2"/>
  <c r="N839" i="2"/>
  <c r="Q845" i="2"/>
  <c r="R845" i="2"/>
  <c r="N852" i="2"/>
  <c r="N866" i="2"/>
  <c r="S869" i="2"/>
  <c r="N876" i="2"/>
  <c r="Q879" i="2"/>
  <c r="R879" i="2"/>
  <c r="S879" i="2"/>
  <c r="N883" i="2"/>
  <c r="N895" i="2"/>
  <c r="S896" i="2"/>
  <c r="S905" i="2"/>
  <c r="N905" i="2"/>
  <c r="Q912" i="2"/>
  <c r="R912" i="2"/>
  <c r="N912" i="2"/>
  <c r="Q945" i="2"/>
  <c r="R945" i="2"/>
  <c r="N945" i="2"/>
  <c r="N955" i="2"/>
  <c r="N958" i="2"/>
  <c r="N968" i="2"/>
  <c r="N978" i="2"/>
  <c r="T978" i="2"/>
  <c r="Q1006" i="2"/>
  <c r="R1006" i="2"/>
  <c r="S1006" i="2"/>
  <c r="Q1008" i="2"/>
  <c r="R1008" i="2"/>
  <c r="N1008" i="2"/>
  <c r="S1009" i="2"/>
  <c r="Q1022" i="2"/>
  <c r="R1022" i="2"/>
  <c r="S1022" i="2"/>
  <c r="Q1024" i="2"/>
  <c r="R1024" i="2"/>
  <c r="N1024" i="2"/>
  <c r="S1025" i="2"/>
  <c r="S1042" i="2"/>
  <c r="N1043" i="2"/>
  <c r="S1043" i="2"/>
  <c r="S1046" i="2"/>
  <c r="N1047" i="2"/>
  <c r="S1047" i="2"/>
  <c r="N903" i="2"/>
  <c r="N913" i="2"/>
  <c r="Q922" i="2"/>
  <c r="R922" i="2"/>
  <c r="Q928" i="2"/>
  <c r="R928" i="2"/>
  <c r="Q930" i="2"/>
  <c r="T930" i="2"/>
  <c r="N931" i="2"/>
  <c r="Q946" i="2"/>
  <c r="R946" i="2"/>
  <c r="S946" i="2"/>
  <c r="N964" i="2"/>
  <c r="Q975" i="2"/>
  <c r="R975" i="2"/>
  <c r="S975" i="2"/>
  <c r="Q978" i="2"/>
  <c r="R978" i="2"/>
  <c r="Q981" i="2"/>
  <c r="R981" i="2"/>
  <c r="S981" i="2"/>
  <c r="Q989" i="2"/>
  <c r="R989" i="2"/>
  <c r="Q1011" i="2"/>
  <c r="R1011" i="2"/>
  <c r="Q1012" i="2"/>
  <c r="R1012" i="2"/>
  <c r="S1012" i="2"/>
  <c r="Q1014" i="2"/>
  <c r="R1014" i="2"/>
  <c r="Q1015" i="2"/>
  <c r="R1015" i="2"/>
  <c r="S1015" i="2"/>
  <c r="Q1034" i="2"/>
  <c r="R1034" i="2"/>
  <c r="S1034" i="2"/>
  <c r="T1052" i="2"/>
  <c r="N1052" i="2"/>
  <c r="S1085" i="2"/>
  <c r="Q1097" i="2"/>
  <c r="R1097" i="2"/>
  <c r="N1097" i="2"/>
  <c r="N1120" i="2"/>
  <c r="T1120" i="2"/>
  <c r="N1137" i="2"/>
  <c r="T1137" i="2"/>
  <c r="T1162" i="2"/>
  <c r="N1162" i="2"/>
  <c r="S1167" i="2"/>
  <c r="N1167" i="2"/>
  <c r="S918" i="2"/>
  <c r="S919" i="2"/>
  <c r="S925" i="2"/>
  <c r="S926" i="2"/>
  <c r="N936" i="2"/>
  <c r="Q939" i="2"/>
  <c r="R939" i="2"/>
  <c r="T939" i="2"/>
  <c r="S992" i="2"/>
  <c r="S995" i="2"/>
  <c r="S1017" i="2"/>
  <c r="S1029" i="2"/>
  <c r="Q1081" i="2"/>
  <c r="R1081" i="2"/>
  <c r="S1081" i="2"/>
  <c r="S1084" i="2"/>
  <c r="S1092" i="2"/>
  <c r="N1092" i="2"/>
  <c r="S1126" i="2"/>
  <c r="N1126" i="2"/>
  <c r="N1144" i="2"/>
  <c r="T1144" i="2"/>
  <c r="N1168" i="2"/>
  <c r="T1168" i="2"/>
  <c r="S998" i="2"/>
  <c r="N999" i="2"/>
  <c r="S1002" i="2"/>
  <c r="S1005" i="2"/>
  <c r="N1006" i="2"/>
  <c r="N1018" i="2"/>
  <c r="S1021" i="2"/>
  <c r="N1022" i="2"/>
  <c r="S1035" i="2"/>
  <c r="S1038" i="2"/>
  <c r="S1062" i="2"/>
  <c r="N1062" i="2"/>
  <c r="N1072" i="2"/>
  <c r="Q1073" i="2"/>
  <c r="R1073" i="2"/>
  <c r="N1073" i="2"/>
  <c r="N1079" i="2"/>
  <c r="T1079" i="2"/>
  <c r="Q1098" i="2"/>
  <c r="R1098" i="2"/>
  <c r="N1098" i="2"/>
  <c r="S1106" i="2"/>
  <c r="N1106" i="2"/>
  <c r="N1133" i="2"/>
  <c r="T1133" i="2"/>
  <c r="S1163" i="2"/>
  <c r="N1163" i="2"/>
  <c r="N1165" i="2"/>
  <c r="T1165" i="2"/>
  <c r="S1176" i="2"/>
  <c r="N1176" i="2"/>
  <c r="Q1093" i="2"/>
  <c r="R1093" i="2"/>
  <c r="S1102" i="2"/>
  <c r="Q1114" i="2"/>
  <c r="R1114" i="2"/>
  <c r="Q1127" i="2"/>
  <c r="R1127" i="2"/>
  <c r="Q1133" i="2"/>
  <c r="R1133" i="2"/>
  <c r="Q1137" i="2"/>
  <c r="R1137" i="2"/>
  <c r="Q1138" i="2"/>
  <c r="R1138" i="2"/>
  <c r="Q1139" i="2"/>
  <c r="R1139" i="2"/>
  <c r="Q1153" i="2"/>
  <c r="R1153" i="2"/>
  <c r="Q1168" i="2"/>
  <c r="R1168" i="2"/>
  <c r="Q1183" i="2"/>
  <c r="R1183" i="2"/>
  <c r="N1183" i="2"/>
  <c r="S1183" i="2"/>
  <c r="Q1204" i="2"/>
  <c r="R1204" i="2"/>
  <c r="N1204" i="2"/>
  <c r="Q1055" i="2"/>
  <c r="R1055" i="2"/>
  <c r="S1055" i="2"/>
  <c r="Q1059" i="2"/>
  <c r="R1059" i="2"/>
  <c r="S1059" i="2"/>
  <c r="N1078" i="2"/>
  <c r="Q1087" i="2"/>
  <c r="R1087" i="2"/>
  <c r="N1101" i="2"/>
  <c r="S1101" i="2"/>
  <c r="Q1104" i="2"/>
  <c r="R1104" i="2"/>
  <c r="N1104" i="2"/>
  <c r="N1114" i="2"/>
  <c r="N1127" i="2"/>
  <c r="Q1136" i="2"/>
  <c r="R1136" i="2"/>
  <c r="N1139" i="2"/>
  <c r="N1153" i="2"/>
  <c r="S1155" i="2"/>
  <c r="Q1180" i="2"/>
  <c r="R1180" i="2"/>
  <c r="N1180" i="2"/>
  <c r="Q1181" i="2"/>
  <c r="R1181" i="2"/>
  <c r="N1181" i="2"/>
  <c r="S1181" i="2"/>
  <c r="N1054" i="2"/>
  <c r="N1055" i="2"/>
  <c r="N1058" i="2"/>
  <c r="N1059" i="2"/>
  <c r="S1066" i="2"/>
  <c r="S1068" i="2"/>
  <c r="T1090" i="2"/>
  <c r="Q1091" i="2"/>
  <c r="R1091" i="2"/>
  <c r="T1091" i="2"/>
  <c r="S1105" i="2"/>
  <c r="Q1130" i="2"/>
  <c r="R1130" i="2"/>
  <c r="N1132" i="2"/>
  <c r="N1136" i="2"/>
  <c r="S1142" i="2"/>
  <c r="N1142" i="2"/>
  <c r="N1143" i="2"/>
  <c r="N1155" i="2"/>
  <c r="N1156" i="2"/>
  <c r="Q1157" i="2"/>
  <c r="R1157" i="2"/>
  <c r="Q1161" i="2"/>
  <c r="R1161" i="2"/>
  <c r="N1161" i="2"/>
  <c r="T1196" i="2"/>
  <c r="N1196" i="2"/>
  <c r="N1205" i="2"/>
  <c r="Q1205" i="2"/>
  <c r="R1205" i="2"/>
  <c r="N1119" i="2"/>
  <c r="Q1143" i="2"/>
  <c r="R1143" i="2"/>
  <c r="S1143" i="2"/>
  <c r="Q1144" i="2"/>
  <c r="Q1149" i="2"/>
  <c r="R1149" i="2"/>
  <c r="S1149" i="2"/>
  <c r="N1150" i="2"/>
  <c r="Q1171" i="2"/>
  <c r="R1171" i="2"/>
  <c r="Q1172" i="2"/>
  <c r="R1172" i="2"/>
  <c r="N1172" i="2"/>
  <c r="Q1188" i="2"/>
  <c r="R1188" i="2"/>
  <c r="N1188" i="2"/>
  <c r="N1197" i="2"/>
  <c r="T1197" i="2"/>
  <c r="N1199" i="2"/>
  <c r="T1199" i="2"/>
  <c r="Q1221" i="2"/>
  <c r="R1221" i="2"/>
  <c r="S1226" i="2"/>
  <c r="Q1230" i="2"/>
  <c r="R1230" i="2"/>
  <c r="T1209" i="2"/>
  <c r="Q1211" i="2"/>
  <c r="R1211" i="2"/>
  <c r="Q1219" i="2"/>
  <c r="R1219" i="2"/>
  <c r="N1220" i="2"/>
  <c r="N1221" i="2"/>
  <c r="Q1222" i="2"/>
  <c r="R1222" i="2"/>
  <c r="Q1223" i="2"/>
  <c r="R1223" i="2"/>
  <c r="N1226" i="2"/>
  <c r="Q1229" i="2"/>
  <c r="R1229" i="2"/>
  <c r="N1230" i="2"/>
  <c r="Q1162" i="2"/>
  <c r="R1162" i="2"/>
  <c r="S1162" i="2"/>
  <c r="Q1164" i="2"/>
  <c r="R1164" i="2"/>
  <c r="Q1174" i="2"/>
  <c r="R1174" i="2"/>
  <c r="S1174" i="2"/>
  <c r="Q1179" i="2"/>
  <c r="R1179" i="2"/>
  <c r="N1189" i="2"/>
  <c r="Q1196" i="2"/>
  <c r="R1196" i="2"/>
  <c r="S1196" i="2"/>
  <c r="Q1197" i="2"/>
  <c r="R1197" i="2"/>
  <c r="Q1200" i="2"/>
  <c r="R1200" i="2"/>
  <c r="N1211" i="2"/>
  <c r="N1214" i="2"/>
  <c r="Q1216" i="2"/>
  <c r="R1216" i="2"/>
  <c r="N1219" i="2"/>
  <c r="N1223" i="2"/>
  <c r="T1224" i="2"/>
  <c r="Q1225" i="2"/>
  <c r="R1225" i="2"/>
  <c r="N1229" i="2"/>
  <c r="Q1234" i="2"/>
  <c r="R1234" i="2"/>
  <c r="S1234" i="2"/>
  <c r="S1235" i="2"/>
  <c r="S1184" i="2"/>
  <c r="S1190" i="2"/>
  <c r="S1201" i="2"/>
  <c r="N1206" i="2"/>
  <c r="T1206" i="2"/>
  <c r="Q1213" i="2"/>
  <c r="R1213" i="2"/>
  <c r="Q1233" i="2"/>
  <c r="R1233" i="2"/>
  <c r="N1234" i="2"/>
  <c r="Q11" i="2"/>
  <c r="Q32" i="2"/>
  <c r="R32" i="2"/>
  <c r="Q37" i="2"/>
  <c r="R37" i="2"/>
  <c r="Q54" i="2"/>
  <c r="R54" i="2"/>
  <c r="Q12" i="2"/>
  <c r="R12" i="2"/>
  <c r="Q13" i="2"/>
  <c r="R13" i="2"/>
  <c r="Q14" i="2"/>
  <c r="R14" i="2"/>
  <c r="Q27" i="2"/>
  <c r="R27" i="2"/>
  <c r="N28" i="2"/>
  <c r="N33" i="2"/>
  <c r="N39" i="2"/>
  <c r="N52" i="2"/>
  <c r="Q57" i="2"/>
  <c r="R57" i="2"/>
  <c r="N68" i="2"/>
  <c r="Q70" i="2"/>
  <c r="R70" i="2"/>
  <c r="N71" i="2"/>
  <c r="N74" i="2"/>
  <c r="Q77" i="2"/>
  <c r="R77" i="2"/>
  <c r="Q83" i="2"/>
  <c r="R83" i="2"/>
  <c r="Q87" i="2"/>
  <c r="R87" i="2"/>
  <c r="Q91" i="2"/>
  <c r="R91" i="2"/>
  <c r="Q101" i="2"/>
  <c r="R101" i="2"/>
  <c r="N106" i="2"/>
  <c r="S106" i="2"/>
  <c r="Q107" i="2"/>
  <c r="R107" i="2"/>
  <c r="N113" i="2"/>
  <c r="S113" i="2"/>
  <c r="Q114" i="2"/>
  <c r="R114" i="2"/>
  <c r="N118" i="2"/>
  <c r="Q120" i="2"/>
  <c r="R120" i="2"/>
  <c r="Q138" i="2"/>
  <c r="R138" i="2"/>
  <c r="S146" i="2"/>
  <c r="Q147" i="2"/>
  <c r="R147" i="2"/>
  <c r="Q149" i="2"/>
  <c r="R149" i="2"/>
  <c r="S153" i="2"/>
  <c r="Q180" i="2"/>
  <c r="R180" i="2"/>
  <c r="S184" i="2"/>
  <c r="Q185" i="2"/>
  <c r="R185" i="2"/>
  <c r="Q187" i="2"/>
  <c r="R187" i="2"/>
  <c r="Q193" i="2"/>
  <c r="R193" i="2"/>
  <c r="Q199" i="2"/>
  <c r="Q207" i="2"/>
  <c r="R207" i="2"/>
  <c r="S210" i="2"/>
  <c r="N210" i="2"/>
  <c r="S217" i="2"/>
  <c r="N217" i="2"/>
  <c r="Q224" i="2"/>
  <c r="R224" i="2"/>
  <c r="Q231" i="2"/>
  <c r="R231" i="2"/>
  <c r="S234" i="2"/>
  <c r="N234" i="2"/>
  <c r="Q241" i="2"/>
  <c r="R241" i="2"/>
  <c r="Q286" i="2"/>
  <c r="R286" i="2"/>
  <c r="Q294" i="2"/>
  <c r="R294" i="2"/>
  <c r="Q305" i="2"/>
  <c r="R305" i="2"/>
  <c r="T346" i="2"/>
  <c r="N346" i="2"/>
  <c r="S355" i="2"/>
  <c r="N368" i="2"/>
  <c r="Q368" i="2"/>
  <c r="R368" i="2"/>
  <c r="T372" i="2"/>
  <c r="N372" i="2"/>
  <c r="S380" i="2"/>
  <c r="T402" i="2"/>
  <c r="N402" i="2"/>
  <c r="T452" i="2"/>
  <c r="N452" i="2"/>
  <c r="N464" i="2"/>
  <c r="Q464" i="2"/>
  <c r="R464" i="2"/>
  <c r="S466" i="2"/>
  <c r="Q476" i="2"/>
  <c r="R476" i="2"/>
  <c r="T512" i="2"/>
  <c r="N512" i="2"/>
  <c r="N11" i="2"/>
  <c r="N12" i="2"/>
  <c r="N13" i="2"/>
  <c r="N14" i="2"/>
  <c r="Q25" i="2"/>
  <c r="R25" i="2"/>
  <c r="Q26" i="2"/>
  <c r="R26" i="2"/>
  <c r="N27" i="2"/>
  <c r="S28" i="2"/>
  <c r="S29" i="2"/>
  <c r="S30" i="2"/>
  <c r="S31" i="2"/>
  <c r="S32" i="2"/>
  <c r="S33" i="2"/>
  <c r="S34" i="2"/>
  <c r="S35" i="2"/>
  <c r="S36" i="2"/>
  <c r="S37" i="2"/>
  <c r="S38" i="2"/>
  <c r="S39" i="2"/>
  <c r="Q42" i="2"/>
  <c r="R42" i="2"/>
  <c r="Q43" i="2"/>
  <c r="R43" i="2"/>
  <c r="N44" i="2"/>
  <c r="S45" i="2"/>
  <c r="Q47" i="2"/>
  <c r="R47" i="2"/>
  <c r="S48" i="2"/>
  <c r="Q50" i="2"/>
  <c r="R50" i="2"/>
  <c r="N51" i="2"/>
  <c r="S52" i="2"/>
  <c r="Q53" i="2"/>
  <c r="R53" i="2"/>
  <c r="S54" i="2"/>
  <c r="Q56" i="2"/>
  <c r="R56" i="2"/>
  <c r="N57" i="2"/>
  <c r="S58" i="2"/>
  <c r="Q60" i="2"/>
  <c r="R60" i="2"/>
  <c r="S61" i="2"/>
  <c r="Q63" i="2"/>
  <c r="R63" i="2"/>
  <c r="N64" i="2"/>
  <c r="S65" i="2"/>
  <c r="N67" i="2"/>
  <c r="S68" i="2"/>
  <c r="Q69" i="2"/>
  <c r="R69" i="2"/>
  <c r="N70" i="2"/>
  <c r="S71" i="2"/>
  <c r="Q73" i="2"/>
  <c r="R73" i="2"/>
  <c r="S74" i="2"/>
  <c r="Q76" i="2"/>
  <c r="R76" i="2"/>
  <c r="N77" i="2"/>
  <c r="Q79" i="2"/>
  <c r="R79" i="2"/>
  <c r="N80" i="2"/>
  <c r="Q82" i="2"/>
  <c r="R82" i="2"/>
  <c r="N83" i="2"/>
  <c r="S84" i="2"/>
  <c r="Q86" i="2"/>
  <c r="R86" i="2"/>
  <c r="N87" i="2"/>
  <c r="S88" i="2"/>
  <c r="Q90" i="2"/>
  <c r="R90" i="2"/>
  <c r="N91" i="2"/>
  <c r="Q93" i="2"/>
  <c r="R93" i="2"/>
  <c r="N94" i="2"/>
  <c r="Q96" i="2"/>
  <c r="R96" i="2"/>
  <c r="N97" i="2"/>
  <c r="S98" i="2"/>
  <c r="Q100" i="2"/>
  <c r="R100" i="2"/>
  <c r="N101" i="2"/>
  <c r="N102" i="2"/>
  <c r="Q103" i="2"/>
  <c r="R103" i="2"/>
  <c r="T106" i="2"/>
  <c r="N107" i="2"/>
  <c r="Q108" i="2"/>
  <c r="R108" i="2"/>
  <c r="T113" i="2"/>
  <c r="N114" i="2"/>
  <c r="Q115" i="2"/>
  <c r="R115" i="2"/>
  <c r="S118" i="2"/>
  <c r="N120" i="2"/>
  <c r="Q121" i="2"/>
  <c r="R121" i="2"/>
  <c r="N126" i="2"/>
  <c r="S126" i="2"/>
  <c r="Q127" i="2"/>
  <c r="R127" i="2"/>
  <c r="Q129" i="2"/>
  <c r="R129" i="2"/>
  <c r="N133" i="2"/>
  <c r="Q134" i="2"/>
  <c r="R134" i="2"/>
  <c r="N138" i="2"/>
  <c r="Q139" i="2"/>
  <c r="R139" i="2"/>
  <c r="Q141" i="2"/>
  <c r="R141" i="2"/>
  <c r="N147" i="2"/>
  <c r="Q148" i="2"/>
  <c r="R148" i="2"/>
  <c r="N149" i="2"/>
  <c r="S149" i="2"/>
  <c r="Q150" i="2"/>
  <c r="R150" i="2"/>
  <c r="S154" i="2"/>
  <c r="N156" i="2"/>
  <c r="Q157" i="2"/>
  <c r="R157" i="2"/>
  <c r="N161" i="2"/>
  <c r="Q162" i="2"/>
  <c r="R162" i="2"/>
  <c r="Q163" i="2"/>
  <c r="R163" i="2"/>
  <c r="N167" i="2"/>
  <c r="Q168" i="2"/>
  <c r="R168" i="2"/>
  <c r="S171" i="2"/>
  <c r="N172" i="2"/>
  <c r="N173" i="2"/>
  <c r="S173" i="2"/>
  <c r="Q174" i="2"/>
  <c r="R174" i="2"/>
  <c r="S178" i="2"/>
  <c r="N179" i="2"/>
  <c r="N180" i="2"/>
  <c r="S180" i="2"/>
  <c r="Q181" i="2"/>
  <c r="R181" i="2"/>
  <c r="N185" i="2"/>
  <c r="Q186" i="2"/>
  <c r="R186" i="2"/>
  <c r="N187" i="2"/>
  <c r="S187" i="2"/>
  <c r="S189" i="2"/>
  <c r="N190" i="2"/>
  <c r="N191" i="2"/>
  <c r="Q192" i="2"/>
  <c r="R192" i="2"/>
  <c r="N193" i="2"/>
  <c r="S193" i="2"/>
  <c r="Q194" i="2"/>
  <c r="R194" i="2"/>
  <c r="N197" i="2"/>
  <c r="S199" i="2"/>
  <c r="N199" i="2"/>
  <c r="Q201" i="2"/>
  <c r="R201" i="2"/>
  <c r="T201" i="2"/>
  <c r="Q206" i="2"/>
  <c r="R206" i="2"/>
  <c r="N207" i="2"/>
  <c r="Q214" i="2"/>
  <c r="R214" i="2"/>
  <c r="Q219" i="2"/>
  <c r="R219" i="2"/>
  <c r="T219" i="2"/>
  <c r="Q221" i="2"/>
  <c r="R221" i="2"/>
  <c r="S224" i="2"/>
  <c r="N224" i="2"/>
  <c r="Q226" i="2"/>
  <c r="R226" i="2"/>
  <c r="T226" i="2"/>
  <c r="Q228" i="2"/>
  <c r="R228" i="2"/>
  <c r="N231" i="2"/>
  <c r="Q236" i="2"/>
  <c r="R236" i="2"/>
  <c r="T236" i="2"/>
  <c r="R237" i="2"/>
  <c r="Q238" i="2"/>
  <c r="R238" i="2"/>
  <c r="S241" i="2"/>
  <c r="N241" i="2"/>
  <c r="R249" i="2"/>
  <c r="Q250" i="2"/>
  <c r="R250" i="2"/>
  <c r="S253" i="2"/>
  <c r="N253" i="2"/>
  <c r="T253" i="2"/>
  <c r="Q256" i="2"/>
  <c r="R256" i="2"/>
  <c r="T256" i="2"/>
  <c r="Q258" i="2"/>
  <c r="R258" i="2"/>
  <c r="N263" i="2"/>
  <c r="Q268" i="2"/>
  <c r="R268" i="2"/>
  <c r="T268" i="2"/>
  <c r="Q270" i="2"/>
  <c r="R270" i="2"/>
  <c r="S273" i="2"/>
  <c r="N273" i="2"/>
  <c r="T273" i="2"/>
  <c r="Q276" i="2"/>
  <c r="R276" i="2"/>
  <c r="T276" i="2"/>
  <c r="Q278" i="2"/>
  <c r="R278" i="2"/>
  <c r="S281" i="2"/>
  <c r="N281" i="2"/>
  <c r="T281" i="2"/>
  <c r="N284" i="2"/>
  <c r="S286" i="2"/>
  <c r="N286" i="2"/>
  <c r="Q289" i="2"/>
  <c r="R289" i="2"/>
  <c r="T289" i="2"/>
  <c r="Q291" i="2"/>
  <c r="R291" i="2"/>
  <c r="S294" i="2"/>
  <c r="N294" i="2"/>
  <c r="Q296" i="2"/>
  <c r="R296" i="2"/>
  <c r="N303" i="2"/>
  <c r="T306" i="2"/>
  <c r="N309" i="2"/>
  <c r="S309" i="2"/>
  <c r="T311" i="2"/>
  <c r="N311" i="2"/>
  <c r="Q313" i="2"/>
  <c r="R313" i="2"/>
  <c r="T319" i="2"/>
  <c r="N319" i="2"/>
  <c r="Q326" i="2"/>
  <c r="R326" i="2"/>
  <c r="S338" i="2"/>
  <c r="N345" i="2"/>
  <c r="Q345" i="2"/>
  <c r="R345" i="2"/>
  <c r="S347" i="2"/>
  <c r="R351" i="2"/>
  <c r="T354" i="2"/>
  <c r="N354" i="2"/>
  <c r="Q357" i="2"/>
  <c r="R357" i="2"/>
  <c r="S359" i="2"/>
  <c r="N363" i="2"/>
  <c r="Q363" i="2"/>
  <c r="R363" i="2"/>
  <c r="T364" i="2"/>
  <c r="N371" i="2"/>
  <c r="Q371" i="2"/>
  <c r="R371" i="2"/>
  <c r="S373" i="2"/>
  <c r="Q388" i="2"/>
  <c r="R388" i="2"/>
  <c r="T398" i="2"/>
  <c r="N398" i="2"/>
  <c r="Q399" i="2"/>
  <c r="R399" i="2"/>
  <c r="N412" i="2"/>
  <c r="Q412" i="2"/>
  <c r="R412" i="2"/>
  <c r="Q421" i="2"/>
  <c r="R421" i="2"/>
  <c r="T427" i="2"/>
  <c r="N427" i="2"/>
  <c r="S432" i="2"/>
  <c r="N436" i="2"/>
  <c r="Q436" i="2"/>
  <c r="R436" i="2"/>
  <c r="T437" i="2"/>
  <c r="T440" i="2"/>
  <c r="N440" i="2"/>
  <c r="T446" i="2"/>
  <c r="N446" i="2"/>
  <c r="S448" i="2"/>
  <c r="N451" i="2"/>
  <c r="Q451" i="2"/>
  <c r="R451" i="2"/>
  <c r="Q455" i="2"/>
  <c r="R455" i="2"/>
  <c r="Q460" i="2"/>
  <c r="R460" i="2"/>
  <c r="N474" i="2"/>
  <c r="Q474" i="2"/>
  <c r="R474" i="2"/>
  <c r="N482" i="2"/>
  <c r="Q482" i="2"/>
  <c r="R482" i="2"/>
  <c r="S482" i="2"/>
  <c r="Q493" i="2"/>
  <c r="R493" i="2"/>
  <c r="T510" i="2"/>
  <c r="N510" i="2"/>
  <c r="S581" i="2"/>
  <c r="N581" i="2"/>
  <c r="Q581" i="2"/>
  <c r="R581" i="2"/>
  <c r="Q34" i="2"/>
  <c r="R34" i="2"/>
  <c r="Q35" i="2"/>
  <c r="R35" i="2"/>
  <c r="Q36" i="2"/>
  <c r="R36" i="2"/>
  <c r="Q38" i="2"/>
  <c r="R38" i="2"/>
  <c r="Q45" i="2"/>
  <c r="R45" i="2"/>
  <c r="Q48" i="2"/>
  <c r="R48" i="2"/>
  <c r="Q58" i="2"/>
  <c r="R58" i="2"/>
  <c r="N29" i="2"/>
  <c r="N30" i="2"/>
  <c r="N31" i="2"/>
  <c r="Q44" i="2"/>
  <c r="R44" i="2"/>
  <c r="Q51" i="2"/>
  <c r="R51" i="2"/>
  <c r="N61" i="2"/>
  <c r="Q64" i="2"/>
  <c r="R64" i="2"/>
  <c r="N65" i="2"/>
  <c r="Q67" i="2"/>
  <c r="R67" i="2"/>
  <c r="Q80" i="2"/>
  <c r="R80" i="2"/>
  <c r="N84" i="2"/>
  <c r="N88" i="2"/>
  <c r="Q94" i="2"/>
  <c r="R94" i="2"/>
  <c r="Q97" i="2"/>
  <c r="R97" i="2"/>
  <c r="N98" i="2"/>
  <c r="Q102" i="2"/>
  <c r="R102" i="2"/>
  <c r="Q126" i="2"/>
  <c r="R126" i="2"/>
  <c r="S132" i="2"/>
  <c r="Q133" i="2"/>
  <c r="R133" i="2"/>
  <c r="Q156" i="2"/>
  <c r="R156" i="2"/>
  <c r="Q161" i="2"/>
  <c r="R161" i="2"/>
  <c r="Q167" i="2"/>
  <c r="R167" i="2"/>
  <c r="Q173" i="2"/>
  <c r="R173" i="2"/>
  <c r="Q191" i="2"/>
  <c r="R191" i="2"/>
  <c r="Q197" i="2"/>
  <c r="R197" i="2"/>
  <c r="S202" i="2"/>
  <c r="N202" i="2"/>
  <c r="S246" i="2"/>
  <c r="N246" i="2"/>
  <c r="Q263" i="2"/>
  <c r="R263" i="2"/>
  <c r="S283" i="2"/>
  <c r="N283" i="2"/>
  <c r="Q284" i="2"/>
  <c r="R284" i="2"/>
  <c r="Q303" i="2"/>
  <c r="R303" i="2"/>
  <c r="Q309" i="2"/>
  <c r="R309" i="2"/>
  <c r="T316" i="2"/>
  <c r="N316" i="2"/>
  <c r="S320" i="2"/>
  <c r="N329" i="2"/>
  <c r="Q329" i="2"/>
  <c r="R329" i="2"/>
  <c r="T357" i="2"/>
  <c r="N357" i="2"/>
  <c r="N378" i="2"/>
  <c r="Q378" i="2"/>
  <c r="R378" i="2"/>
  <c r="N384" i="2"/>
  <c r="Q384" i="2"/>
  <c r="R384" i="2"/>
  <c r="T388" i="2"/>
  <c r="N388" i="2"/>
  <c r="N415" i="2"/>
  <c r="Q415" i="2"/>
  <c r="R415" i="2"/>
  <c r="S441" i="2"/>
  <c r="N103" i="2"/>
  <c r="Q109" i="2"/>
  <c r="R109" i="2"/>
  <c r="Q110" i="2"/>
  <c r="R110" i="2"/>
  <c r="Q116" i="2"/>
  <c r="R116" i="2"/>
  <c r="Q117" i="2"/>
  <c r="R117" i="2"/>
  <c r="Q119" i="2"/>
  <c r="R119" i="2"/>
  <c r="Q122" i="2"/>
  <c r="R122" i="2"/>
  <c r="Q123" i="2"/>
  <c r="R123" i="2"/>
  <c r="N127" i="2"/>
  <c r="S129" i="2"/>
  <c r="Q130" i="2"/>
  <c r="R130" i="2"/>
  <c r="Q131" i="2"/>
  <c r="R131" i="2"/>
  <c r="Q135" i="2"/>
  <c r="R135" i="2"/>
  <c r="Q136" i="2"/>
  <c r="R136" i="2"/>
  <c r="N139" i="2"/>
  <c r="N140" i="2"/>
  <c r="S140" i="2"/>
  <c r="Q142" i="2"/>
  <c r="R142" i="2"/>
  <c r="Q143" i="2"/>
  <c r="R143" i="2"/>
  <c r="N150" i="2"/>
  <c r="Q155" i="2"/>
  <c r="R155" i="2"/>
  <c r="Q158" i="2"/>
  <c r="R158" i="2"/>
  <c r="Q159" i="2"/>
  <c r="R159" i="2"/>
  <c r="N162" i="2"/>
  <c r="N163" i="2"/>
  <c r="N168" i="2"/>
  <c r="N169" i="2"/>
  <c r="S169" i="2"/>
  <c r="Q170" i="2"/>
  <c r="R170" i="2"/>
  <c r="N174" i="2"/>
  <c r="N176" i="2"/>
  <c r="S176" i="2"/>
  <c r="Q177" i="2"/>
  <c r="R177" i="2"/>
  <c r="N181" i="2"/>
  <c r="Q188" i="2"/>
  <c r="R188" i="2"/>
  <c r="N194" i="2"/>
  <c r="Q198" i="2"/>
  <c r="R198" i="2"/>
  <c r="T198" i="2"/>
  <c r="Q203" i="2"/>
  <c r="R203" i="2"/>
  <c r="S206" i="2"/>
  <c r="N206" i="2"/>
  <c r="Q209" i="2"/>
  <c r="R209" i="2"/>
  <c r="T209" i="2"/>
  <c r="Q211" i="2"/>
  <c r="R211" i="2"/>
  <c r="S214" i="2"/>
  <c r="N214" i="2"/>
  <c r="Q216" i="2"/>
  <c r="R216" i="2"/>
  <c r="T216" i="2"/>
  <c r="N221" i="2"/>
  <c r="N228" i="2"/>
  <c r="Q247" i="2"/>
  <c r="R247" i="2"/>
  <c r="S260" i="2"/>
  <c r="N260" i="2"/>
  <c r="T297" i="2"/>
  <c r="T304" i="2"/>
  <c r="N304" i="2"/>
  <c r="S313" i="2"/>
  <c r="N317" i="2"/>
  <c r="Q317" i="2"/>
  <c r="R317" i="2"/>
  <c r="T323" i="2"/>
  <c r="N323" i="2"/>
  <c r="S326" i="2"/>
  <c r="T328" i="2"/>
  <c r="N328" i="2"/>
  <c r="T337" i="2"/>
  <c r="N337" i="2"/>
  <c r="T343" i="2"/>
  <c r="N343" i="2"/>
  <c r="T358" i="2"/>
  <c r="N358" i="2"/>
  <c r="T375" i="2"/>
  <c r="N375" i="2"/>
  <c r="T383" i="2"/>
  <c r="N383" i="2"/>
  <c r="Q389" i="2"/>
  <c r="R389" i="2"/>
  <c r="S399" i="2"/>
  <c r="N403" i="2"/>
  <c r="Q403" i="2"/>
  <c r="R403" i="2"/>
  <c r="S421" i="2"/>
  <c r="T431" i="2"/>
  <c r="N431" i="2"/>
  <c r="N445" i="2"/>
  <c r="Q445" i="2"/>
  <c r="R445" i="2"/>
  <c r="S455" i="2"/>
  <c r="T458" i="2"/>
  <c r="N458" i="2"/>
  <c r="S460" i="2"/>
  <c r="N469" i="2"/>
  <c r="Q469" i="2"/>
  <c r="R469" i="2"/>
  <c r="T496" i="2"/>
  <c r="N496" i="2"/>
  <c r="T502" i="2"/>
  <c r="N502" i="2"/>
  <c r="N511" i="2"/>
  <c r="Q511" i="2"/>
  <c r="R511" i="2"/>
  <c r="N776" i="2"/>
  <c r="T776" i="2"/>
  <c r="Q783" i="2"/>
  <c r="R783" i="2"/>
  <c r="S110" i="2"/>
  <c r="S119" i="2"/>
  <c r="S123" i="2"/>
  <c r="Q124" i="2"/>
  <c r="R124" i="2"/>
  <c r="Q132" i="2"/>
  <c r="R132" i="2"/>
  <c r="S136" i="2"/>
  <c r="Q137" i="2"/>
  <c r="R137" i="2"/>
  <c r="S143" i="2"/>
  <c r="Q146" i="2"/>
  <c r="R146" i="2"/>
  <c r="Q153" i="2"/>
  <c r="R153" i="2"/>
  <c r="S155" i="2"/>
  <c r="S159" i="2"/>
  <c r="Q160" i="2"/>
  <c r="R160" i="2"/>
  <c r="Q166" i="2"/>
  <c r="R166" i="2"/>
  <c r="Q184" i="2"/>
  <c r="R184" i="2"/>
  <c r="R199" i="2"/>
  <c r="Q200" i="2"/>
  <c r="R200" i="2"/>
  <c r="Q202" i="2"/>
  <c r="R202" i="2"/>
  <c r="Q210" i="2"/>
  <c r="R210" i="2"/>
  <c r="Q217" i="2"/>
  <c r="R217" i="2"/>
  <c r="S220" i="2"/>
  <c r="N220" i="2"/>
  <c r="S227" i="2"/>
  <c r="N227" i="2"/>
  <c r="Q234" i="2"/>
  <c r="R234" i="2"/>
  <c r="S237" i="2"/>
  <c r="N237" i="2"/>
  <c r="Q244" i="2"/>
  <c r="R244" i="2"/>
  <c r="Q246" i="2"/>
  <c r="R246" i="2"/>
  <c r="S249" i="2"/>
  <c r="N249" i="2"/>
  <c r="Q254" i="2"/>
  <c r="R254" i="2"/>
  <c r="S257" i="2"/>
  <c r="N257" i="2"/>
  <c r="Q266" i="2"/>
  <c r="R266" i="2"/>
  <c r="S269" i="2"/>
  <c r="N269" i="2"/>
  <c r="R273" i="2"/>
  <c r="Q274" i="2"/>
  <c r="R274" i="2"/>
  <c r="S277" i="2"/>
  <c r="N277" i="2"/>
  <c r="Q283" i="2"/>
  <c r="R283" i="2"/>
  <c r="Q287" i="2"/>
  <c r="R287" i="2"/>
  <c r="S290" i="2"/>
  <c r="N290" i="2"/>
  <c r="Q295" i="2"/>
  <c r="R295" i="2"/>
  <c r="T312" i="2"/>
  <c r="N312" i="2"/>
  <c r="Q320" i="2"/>
  <c r="R320" i="2"/>
  <c r="N325" i="2"/>
  <c r="Q325" i="2"/>
  <c r="R325" i="2"/>
  <c r="S329" i="2"/>
  <c r="N342" i="2"/>
  <c r="Q342" i="2"/>
  <c r="R342" i="2"/>
  <c r="Q355" i="2"/>
  <c r="R355" i="2"/>
  <c r="T362" i="2"/>
  <c r="N362" i="2"/>
  <c r="S368" i="2"/>
  <c r="S378" i="2"/>
  <c r="T379" i="2"/>
  <c r="N379" i="2"/>
  <c r="Q380" i="2"/>
  <c r="R380" i="2"/>
  <c r="S384" i="2"/>
  <c r="S389" i="2"/>
  <c r="T395" i="2"/>
  <c r="N395" i="2"/>
  <c r="S415" i="2"/>
  <c r="T420" i="2"/>
  <c r="N420" i="2"/>
  <c r="N429" i="2"/>
  <c r="Q429" i="2"/>
  <c r="R429" i="2"/>
  <c r="T435" i="2"/>
  <c r="N435" i="2"/>
  <c r="Q441" i="2"/>
  <c r="R441" i="2"/>
  <c r="N454" i="2"/>
  <c r="Q454" i="2"/>
  <c r="R454" i="2"/>
  <c r="N457" i="2"/>
  <c r="Q457" i="2"/>
  <c r="R457" i="2"/>
  <c r="S464" i="2"/>
  <c r="T465" i="2"/>
  <c r="N465" i="2"/>
  <c r="Q466" i="2"/>
  <c r="R466" i="2"/>
  <c r="Q486" i="2"/>
  <c r="R486" i="2"/>
  <c r="N489" i="2"/>
  <c r="Q489" i="2"/>
  <c r="R489" i="2"/>
  <c r="S489" i="2"/>
  <c r="S517" i="2"/>
  <c r="N517" i="2"/>
  <c r="Q517" i="2"/>
  <c r="R517" i="2"/>
  <c r="S589" i="2"/>
  <c r="N589" i="2"/>
  <c r="Q589" i="2"/>
  <c r="R589" i="2"/>
  <c r="S595" i="2"/>
  <c r="N595" i="2"/>
  <c r="Q595" i="2"/>
  <c r="R595" i="2"/>
  <c r="S952" i="2"/>
  <c r="N952" i="2"/>
  <c r="Q952" i="2"/>
  <c r="R952" i="2"/>
  <c r="N1026" i="2"/>
  <c r="T1026" i="2"/>
  <c r="S1141" i="2"/>
  <c r="N1141" i="2"/>
  <c r="Q1141" i="2"/>
  <c r="R1141" i="2"/>
  <c r="N296" i="2"/>
  <c r="S296" i="2"/>
  <c r="Q297" i="2"/>
  <c r="R297" i="2"/>
  <c r="Q299" i="2"/>
  <c r="R299" i="2"/>
  <c r="Q301" i="2"/>
  <c r="R301" i="2"/>
  <c r="N305" i="2"/>
  <c r="S305" i="2"/>
  <c r="Q306" i="2"/>
  <c r="R306" i="2"/>
  <c r="Q315" i="2"/>
  <c r="R315" i="2"/>
  <c r="Q318" i="2"/>
  <c r="R318" i="2"/>
  <c r="Q322" i="2"/>
  <c r="R322" i="2"/>
  <c r="Q327" i="2"/>
  <c r="R327" i="2"/>
  <c r="Q330" i="2"/>
  <c r="R330" i="2"/>
  <c r="S331" i="2"/>
  <c r="Q333" i="2"/>
  <c r="R333" i="2"/>
  <c r="S334" i="2"/>
  <c r="Q336" i="2"/>
  <c r="R336" i="2"/>
  <c r="S340" i="2"/>
  <c r="S348" i="2"/>
  <c r="Q349" i="2"/>
  <c r="R349" i="2"/>
  <c r="Q350" i="2"/>
  <c r="R350" i="2"/>
  <c r="S351" i="2"/>
  <c r="Q353" i="2"/>
  <c r="R353" i="2"/>
  <c r="Q361" i="2"/>
  <c r="R361" i="2"/>
  <c r="Q364" i="2"/>
  <c r="R364" i="2"/>
  <c r="S365" i="2"/>
  <c r="Q367" i="2"/>
  <c r="R367" i="2"/>
  <c r="S369" i="2"/>
  <c r="S376" i="2"/>
  <c r="Q382" i="2"/>
  <c r="R382" i="2"/>
  <c r="Q385" i="2"/>
  <c r="R385" i="2"/>
  <c r="S386" i="2"/>
  <c r="Q387" i="2"/>
  <c r="R387" i="2"/>
  <c r="S391" i="2"/>
  <c r="Q394" i="2"/>
  <c r="R394" i="2"/>
  <c r="S396" i="2"/>
  <c r="Q397" i="2"/>
  <c r="R397" i="2"/>
  <c r="Q401" i="2"/>
  <c r="R401" i="2"/>
  <c r="Q404" i="2"/>
  <c r="R404" i="2"/>
  <c r="S405" i="2"/>
  <c r="Q406" i="2"/>
  <c r="R406" i="2"/>
  <c r="Q407" i="2"/>
  <c r="R407" i="2"/>
  <c r="S408" i="2"/>
  <c r="Q410" i="2"/>
  <c r="R410" i="2"/>
  <c r="Q411" i="2"/>
  <c r="R411" i="2"/>
  <c r="Q414" i="2"/>
  <c r="R414" i="2"/>
  <c r="Q416" i="2"/>
  <c r="R416" i="2"/>
  <c r="S417" i="2"/>
  <c r="Q419" i="2"/>
  <c r="R419" i="2"/>
  <c r="S423" i="2"/>
  <c r="Q426" i="2"/>
  <c r="R426" i="2"/>
  <c r="Q430" i="2"/>
  <c r="R430" i="2"/>
  <c r="Q434" i="2"/>
  <c r="R434" i="2"/>
  <c r="Q437" i="2"/>
  <c r="R437" i="2"/>
  <c r="S438" i="2"/>
  <c r="Q439" i="2"/>
  <c r="R439" i="2"/>
  <c r="S443" i="2"/>
  <c r="S449" i="2"/>
  <c r="S462" i="2"/>
  <c r="Q468" i="2"/>
  <c r="R468" i="2"/>
  <c r="Q470" i="2"/>
  <c r="R470" i="2"/>
  <c r="S471" i="2"/>
  <c r="Q473" i="2"/>
  <c r="R473" i="2"/>
  <c r="Q478" i="2"/>
  <c r="R478" i="2"/>
  <c r="N480" i="2"/>
  <c r="S483" i="2"/>
  <c r="N483" i="2"/>
  <c r="N487" i="2"/>
  <c r="S490" i="2"/>
  <c r="N490" i="2"/>
  <c r="N494" i="2"/>
  <c r="S498" i="2"/>
  <c r="N499" i="2"/>
  <c r="Q499" i="2"/>
  <c r="R499" i="2"/>
  <c r="N500" i="2"/>
  <c r="S504" i="2"/>
  <c r="N504" i="2"/>
  <c r="S533" i="2"/>
  <c r="N533" i="2"/>
  <c r="Q533" i="2"/>
  <c r="R533" i="2"/>
  <c r="S546" i="2"/>
  <c r="N546" i="2"/>
  <c r="Q546" i="2"/>
  <c r="R546" i="2"/>
  <c r="S550" i="2"/>
  <c r="N550" i="2"/>
  <c r="Q550" i="2"/>
  <c r="R550" i="2"/>
  <c r="S554" i="2"/>
  <c r="N554" i="2"/>
  <c r="Q554" i="2"/>
  <c r="R554" i="2"/>
  <c r="S567" i="2"/>
  <c r="N567" i="2"/>
  <c r="Q567" i="2"/>
  <c r="R567" i="2"/>
  <c r="S571" i="2"/>
  <c r="N571" i="2"/>
  <c r="Q571" i="2"/>
  <c r="R571" i="2"/>
  <c r="S575" i="2"/>
  <c r="N575" i="2"/>
  <c r="Q575" i="2"/>
  <c r="R575" i="2"/>
  <c r="S578" i="2"/>
  <c r="N578" i="2"/>
  <c r="Q588" i="2"/>
  <c r="R588" i="2"/>
  <c r="Q594" i="2"/>
  <c r="R594" i="2"/>
  <c r="S299" i="2"/>
  <c r="S301" i="2"/>
  <c r="Q302" i="2"/>
  <c r="R302" i="2"/>
  <c r="S315" i="2"/>
  <c r="S322" i="2"/>
  <c r="S327" i="2"/>
  <c r="S336" i="2"/>
  <c r="S349" i="2"/>
  <c r="S353" i="2"/>
  <c r="S361" i="2"/>
  <c r="S367" i="2"/>
  <c r="S382" i="2"/>
  <c r="S387" i="2"/>
  <c r="S397" i="2"/>
  <c r="S401" i="2"/>
  <c r="S406" i="2"/>
  <c r="S411" i="2"/>
  <c r="S414" i="2"/>
  <c r="S419" i="2"/>
  <c r="S426" i="2"/>
  <c r="S434" i="2"/>
  <c r="S439" i="2"/>
  <c r="S468" i="2"/>
  <c r="S473" i="2"/>
  <c r="S478" i="2"/>
  <c r="Q495" i="2"/>
  <c r="R495" i="2"/>
  <c r="Q501" i="2"/>
  <c r="R501" i="2"/>
  <c r="N506" i="2"/>
  <c r="Q506" i="2"/>
  <c r="R506" i="2"/>
  <c r="S523" i="2"/>
  <c r="N523" i="2"/>
  <c r="Q523" i="2"/>
  <c r="R523" i="2"/>
  <c r="S560" i="2"/>
  <c r="N560" i="2"/>
  <c r="Q560" i="2"/>
  <c r="R560" i="2"/>
  <c r="S564" i="2"/>
  <c r="N564" i="2"/>
  <c r="Q564" i="2"/>
  <c r="R564" i="2"/>
  <c r="Q577" i="2"/>
  <c r="R577" i="2"/>
  <c r="S585" i="2"/>
  <c r="N585" i="2"/>
  <c r="S693" i="2"/>
  <c r="N693" i="2"/>
  <c r="N808" i="2"/>
  <c r="T808" i="2"/>
  <c r="S495" i="2"/>
  <c r="S501" i="2"/>
  <c r="N503" i="2"/>
  <c r="Q503" i="2"/>
  <c r="R503" i="2"/>
  <c r="N513" i="2"/>
  <c r="Q513" i="2"/>
  <c r="R513" i="2"/>
  <c r="S529" i="2"/>
  <c r="N529" i="2"/>
  <c r="Q529" i="2"/>
  <c r="R529" i="2"/>
  <c r="S543" i="2"/>
  <c r="N543" i="2"/>
  <c r="Q543" i="2"/>
  <c r="R543" i="2"/>
  <c r="Q584" i="2"/>
  <c r="R584" i="2"/>
  <c r="Q592" i="2"/>
  <c r="R592" i="2"/>
  <c r="Q598" i="2"/>
  <c r="R598" i="2"/>
  <c r="Q692" i="2"/>
  <c r="R692" i="2"/>
  <c r="Q696" i="2"/>
  <c r="R696" i="2"/>
  <c r="S734" i="2"/>
  <c r="N734" i="2"/>
  <c r="Q734" i="2"/>
  <c r="R734" i="2"/>
  <c r="S844" i="2"/>
  <c r="N844" i="2"/>
  <c r="Q844" i="2"/>
  <c r="R844" i="2"/>
  <c r="Q310" i="2"/>
  <c r="R310" i="2"/>
  <c r="Q312" i="2"/>
  <c r="R312" i="2"/>
  <c r="Q316" i="2"/>
  <c r="R316" i="2"/>
  <c r="Q319" i="2"/>
  <c r="R319" i="2"/>
  <c r="Q323" i="2"/>
  <c r="R323" i="2"/>
  <c r="Q328" i="2"/>
  <c r="R328" i="2"/>
  <c r="Q332" i="2"/>
  <c r="R332" i="2"/>
  <c r="Q335" i="2"/>
  <c r="R335" i="2"/>
  <c r="Q339" i="2"/>
  <c r="R339" i="2"/>
  <c r="Q343" i="2"/>
  <c r="R343" i="2"/>
  <c r="Q346" i="2"/>
  <c r="R346" i="2"/>
  <c r="Q352" i="2"/>
  <c r="R352" i="2"/>
  <c r="Q356" i="2"/>
  <c r="R356" i="2"/>
  <c r="Q358" i="2"/>
  <c r="R358" i="2"/>
  <c r="Q362" i="2"/>
  <c r="R362" i="2"/>
  <c r="Q366" i="2"/>
  <c r="R366" i="2"/>
  <c r="Q372" i="2"/>
  <c r="R372" i="2"/>
  <c r="Q375" i="2"/>
  <c r="R375" i="2"/>
  <c r="Q379" i="2"/>
  <c r="R379" i="2"/>
  <c r="Q383" i="2"/>
  <c r="R383" i="2"/>
  <c r="Q390" i="2"/>
  <c r="R390" i="2"/>
  <c r="Q393" i="2"/>
  <c r="R393" i="2"/>
  <c r="Q395" i="2"/>
  <c r="R395" i="2"/>
  <c r="Q398" i="2"/>
  <c r="R398" i="2"/>
  <c r="Q402" i="2"/>
  <c r="R402" i="2"/>
  <c r="Q409" i="2"/>
  <c r="R409" i="2"/>
  <c r="Q418" i="2"/>
  <c r="R418" i="2"/>
  <c r="Q422" i="2"/>
  <c r="R422" i="2"/>
  <c r="Q425" i="2"/>
  <c r="R425" i="2"/>
  <c r="Q428" i="2"/>
  <c r="R428" i="2"/>
  <c r="Q431" i="2"/>
  <c r="R431" i="2"/>
  <c r="Q435" i="2"/>
  <c r="R435" i="2"/>
  <c r="Q442" i="2"/>
  <c r="R442" i="2"/>
  <c r="Q446" i="2"/>
  <c r="R446" i="2"/>
  <c r="Q452" i="2"/>
  <c r="R452" i="2"/>
  <c r="Q458" i="2"/>
  <c r="R458" i="2"/>
  <c r="Q461" i="2"/>
  <c r="R461" i="2"/>
  <c r="Q465" i="2"/>
  <c r="R465" i="2"/>
  <c r="Q472" i="2"/>
  <c r="R472" i="2"/>
  <c r="Q475" i="2"/>
  <c r="R475" i="2"/>
  <c r="Q479" i="2"/>
  <c r="R479" i="2"/>
  <c r="Q480" i="2"/>
  <c r="R480" i="2"/>
  <c r="Q481" i="2"/>
  <c r="R481" i="2"/>
  <c r="N486" i="2"/>
  <c r="S486" i="2"/>
  <c r="Q487" i="2"/>
  <c r="R487" i="2"/>
  <c r="Q488" i="2"/>
  <c r="R488" i="2"/>
  <c r="N493" i="2"/>
  <c r="S493" i="2"/>
  <c r="Q494" i="2"/>
  <c r="R494" i="2"/>
  <c r="Q500" i="2"/>
  <c r="R500" i="2"/>
  <c r="Q507" i="2"/>
  <c r="R507" i="2"/>
  <c r="Q512" i="2"/>
  <c r="R512" i="2"/>
  <c r="Q514" i="2"/>
  <c r="R514" i="2"/>
  <c r="N516" i="2"/>
  <c r="N520" i="2"/>
  <c r="N522" i="2"/>
  <c r="N526" i="2"/>
  <c r="Q530" i="2"/>
  <c r="R530" i="2"/>
  <c r="Q534" i="2"/>
  <c r="R534" i="2"/>
  <c r="Q537" i="2"/>
  <c r="R537" i="2"/>
  <c r="N542" i="2"/>
  <c r="N545" i="2"/>
  <c r="N549" i="2"/>
  <c r="N553" i="2"/>
  <c r="N556" i="2"/>
  <c r="N559" i="2"/>
  <c r="N563" i="2"/>
  <c r="N566" i="2"/>
  <c r="N570" i="2"/>
  <c r="N574" i="2"/>
  <c r="N576" i="2"/>
  <c r="S577" i="2"/>
  <c r="N577" i="2"/>
  <c r="S584" i="2"/>
  <c r="N584" i="2"/>
  <c r="S588" i="2"/>
  <c r="N588" i="2"/>
  <c r="S592" i="2"/>
  <c r="N592" i="2"/>
  <c r="S594" i="2"/>
  <c r="N594" i="2"/>
  <c r="S598" i="2"/>
  <c r="N598" i="2"/>
  <c r="R665" i="2"/>
  <c r="S692" i="2"/>
  <c r="N692" i="2"/>
  <c r="S696" i="2"/>
  <c r="N696" i="2"/>
  <c r="Q773" i="2"/>
  <c r="R773" i="2"/>
  <c r="S791" i="2"/>
  <c r="N791" i="2"/>
  <c r="S801" i="2"/>
  <c r="N801" i="2"/>
  <c r="Q803" i="2"/>
  <c r="R803" i="2"/>
  <c r="N816" i="2"/>
  <c r="T816" i="2"/>
  <c r="Q826" i="2"/>
  <c r="R826" i="2"/>
  <c r="S536" i="2"/>
  <c r="N536" i="2"/>
  <c r="S540" i="2"/>
  <c r="N540" i="2"/>
  <c r="Q601" i="2"/>
  <c r="R601" i="2"/>
  <c r="Q602" i="2"/>
  <c r="R602" i="2"/>
  <c r="Q604" i="2"/>
  <c r="R604" i="2"/>
  <c r="Q605" i="2"/>
  <c r="R605" i="2"/>
  <c r="Q607" i="2"/>
  <c r="R607" i="2"/>
  <c r="Q610" i="2"/>
  <c r="R610" i="2"/>
  <c r="Q611" i="2"/>
  <c r="R611" i="2"/>
  <c r="Q614" i="2"/>
  <c r="R614" i="2"/>
  <c r="Q615" i="2"/>
  <c r="R615" i="2"/>
  <c r="Q618" i="2"/>
  <c r="R618" i="2"/>
  <c r="Q621" i="2"/>
  <c r="R621" i="2"/>
  <c r="Q622" i="2"/>
  <c r="R622" i="2"/>
  <c r="Q624" i="2"/>
  <c r="R624" i="2"/>
  <c r="Q625" i="2"/>
  <c r="R625" i="2"/>
  <c r="Q628" i="2"/>
  <c r="R628" i="2"/>
  <c r="Q629" i="2"/>
  <c r="R629" i="2"/>
  <c r="Q631" i="2"/>
  <c r="R631" i="2"/>
  <c r="Q632" i="2"/>
  <c r="R632" i="2"/>
  <c r="Q635" i="2"/>
  <c r="R635" i="2"/>
  <c r="Q637" i="2"/>
  <c r="R637" i="2"/>
  <c r="Q638" i="2"/>
  <c r="R638" i="2"/>
  <c r="Q641" i="2"/>
  <c r="R641" i="2"/>
  <c r="Q642" i="2"/>
  <c r="R642" i="2"/>
  <c r="Q645" i="2"/>
  <c r="R645" i="2"/>
  <c r="Q646" i="2"/>
  <c r="R646" i="2"/>
  <c r="Q652" i="2"/>
  <c r="R652" i="2"/>
  <c r="Q655" i="2"/>
  <c r="R655" i="2"/>
  <c r="Q659" i="2"/>
  <c r="R659" i="2"/>
  <c r="Q662" i="2"/>
  <c r="R662" i="2"/>
  <c r="Q666" i="2"/>
  <c r="R666" i="2"/>
  <c r="Q669" i="2"/>
  <c r="R669" i="2"/>
  <c r="Q673" i="2"/>
  <c r="R673" i="2"/>
  <c r="Q676" i="2"/>
  <c r="R676" i="2"/>
  <c r="Q679" i="2"/>
  <c r="R679" i="2"/>
  <c r="Q682" i="2"/>
  <c r="R682" i="2"/>
  <c r="Q686" i="2"/>
  <c r="R686" i="2"/>
  <c r="Q689" i="2"/>
  <c r="R689" i="2"/>
  <c r="N691" i="2"/>
  <c r="N695" i="2"/>
  <c r="Q699" i="2"/>
  <c r="R699" i="2"/>
  <c r="Q700" i="2"/>
  <c r="R700" i="2"/>
  <c r="Q702" i="2"/>
  <c r="R702" i="2"/>
  <c r="Q703" i="2"/>
  <c r="R703" i="2"/>
  <c r="Q705" i="2"/>
  <c r="R705" i="2"/>
  <c r="Q706" i="2"/>
  <c r="R706" i="2"/>
  <c r="Q709" i="2"/>
  <c r="R709" i="2"/>
  <c r="Q712" i="2"/>
  <c r="R712" i="2"/>
  <c r="Q713" i="2"/>
  <c r="R713" i="2"/>
  <c r="Q716" i="2"/>
  <c r="R716" i="2"/>
  <c r="Q717" i="2"/>
  <c r="R717" i="2"/>
  <c r="Q719" i="2"/>
  <c r="R719" i="2"/>
  <c r="Q722" i="2"/>
  <c r="R722" i="2"/>
  <c r="Q725" i="2"/>
  <c r="R725" i="2"/>
  <c r="Q726" i="2"/>
  <c r="R726" i="2"/>
  <c r="Q728" i="2"/>
  <c r="R728" i="2"/>
  <c r="N733" i="2"/>
  <c r="Q733" i="2"/>
  <c r="R733" i="2"/>
  <c r="S739" i="2"/>
  <c r="N739" i="2"/>
  <c r="S742" i="2"/>
  <c r="N742" i="2"/>
  <c r="Q742" i="2"/>
  <c r="R742" i="2"/>
  <c r="Q751" i="2"/>
  <c r="R751" i="2"/>
  <c r="N772" i="2"/>
  <c r="T772" i="2"/>
  <c r="S781" i="2"/>
  <c r="N781" i="2"/>
  <c r="S786" i="2"/>
  <c r="N786" i="2"/>
  <c r="Q786" i="2"/>
  <c r="R786" i="2"/>
  <c r="S796" i="2"/>
  <c r="N796" i="2"/>
  <c r="Q796" i="2"/>
  <c r="R796" i="2"/>
  <c r="Q813" i="2"/>
  <c r="R813" i="2"/>
  <c r="S831" i="2"/>
  <c r="N831" i="2"/>
  <c r="Q831" i="2"/>
  <c r="R831" i="2"/>
  <c r="T906" i="2"/>
  <c r="N906" i="2"/>
  <c r="Q916" i="2"/>
  <c r="R916" i="2"/>
  <c r="N476" i="2"/>
  <c r="S476" i="2"/>
  <c r="Q477" i="2"/>
  <c r="R477" i="2"/>
  <c r="Q496" i="2"/>
  <c r="R496" i="2"/>
  <c r="Q497" i="2"/>
  <c r="R497" i="2"/>
  <c r="Q502" i="2"/>
  <c r="R502" i="2"/>
  <c r="N509" i="2"/>
  <c r="S509" i="2"/>
  <c r="Q510" i="2"/>
  <c r="R510" i="2"/>
  <c r="N515" i="2"/>
  <c r="Q518" i="2"/>
  <c r="R518" i="2"/>
  <c r="Q521" i="2"/>
  <c r="R521" i="2"/>
  <c r="Q524" i="2"/>
  <c r="R524" i="2"/>
  <c r="N528" i="2"/>
  <c r="N532" i="2"/>
  <c r="N535" i="2"/>
  <c r="N539" i="2"/>
  <c r="Q547" i="2"/>
  <c r="R547" i="2"/>
  <c r="Q551" i="2"/>
  <c r="R551" i="2"/>
  <c r="Q555" i="2"/>
  <c r="R555" i="2"/>
  <c r="Q557" i="2"/>
  <c r="R557" i="2"/>
  <c r="Q561" i="2"/>
  <c r="R561" i="2"/>
  <c r="Q565" i="2"/>
  <c r="R565" i="2"/>
  <c r="Q568" i="2"/>
  <c r="R568" i="2"/>
  <c r="Q572" i="2"/>
  <c r="R572" i="2"/>
  <c r="S601" i="2"/>
  <c r="N601" i="2"/>
  <c r="N602" i="2"/>
  <c r="S604" i="2"/>
  <c r="N604" i="2"/>
  <c r="N605" i="2"/>
  <c r="S607" i="2"/>
  <c r="N607" i="2"/>
  <c r="S610" i="2"/>
  <c r="N610" i="2"/>
  <c r="N611" i="2"/>
  <c r="S614" i="2"/>
  <c r="N614" i="2"/>
  <c r="N615" i="2"/>
  <c r="N618" i="2"/>
  <c r="S621" i="2"/>
  <c r="N621" i="2"/>
  <c r="N622" i="2"/>
  <c r="S624" i="2"/>
  <c r="N624" i="2"/>
  <c r="N625" i="2"/>
  <c r="S628" i="2"/>
  <c r="N628" i="2"/>
  <c r="N629" i="2"/>
  <c r="S631" i="2"/>
  <c r="N631" i="2"/>
  <c r="N632" i="2"/>
  <c r="N635" i="2"/>
  <c r="S637" i="2"/>
  <c r="N637" i="2"/>
  <c r="N638" i="2"/>
  <c r="S641" i="2"/>
  <c r="N641" i="2"/>
  <c r="N642" i="2"/>
  <c r="S645" i="2"/>
  <c r="N645" i="2"/>
  <c r="N646" i="2"/>
  <c r="S648" i="2"/>
  <c r="N648" i="2"/>
  <c r="S651" i="2"/>
  <c r="N651" i="2"/>
  <c r="S654" i="2"/>
  <c r="N654" i="2"/>
  <c r="S658" i="2"/>
  <c r="N658" i="2"/>
  <c r="S661" i="2"/>
  <c r="N661" i="2"/>
  <c r="S665" i="2"/>
  <c r="N665" i="2"/>
  <c r="S672" i="2"/>
  <c r="N672" i="2"/>
  <c r="S675" i="2"/>
  <c r="N675" i="2"/>
  <c r="S678" i="2"/>
  <c r="N678" i="2"/>
  <c r="S681" i="2"/>
  <c r="N681" i="2"/>
  <c r="S685" i="2"/>
  <c r="N685" i="2"/>
  <c r="S689" i="2"/>
  <c r="N689" i="2"/>
  <c r="S699" i="2"/>
  <c r="N699" i="2"/>
  <c r="N700" i="2"/>
  <c r="S702" i="2"/>
  <c r="N702" i="2"/>
  <c r="N703" i="2"/>
  <c r="S705" i="2"/>
  <c r="N705" i="2"/>
  <c r="N706" i="2"/>
  <c r="N709" i="2"/>
  <c r="S712" i="2"/>
  <c r="N712" i="2"/>
  <c r="N713" i="2"/>
  <c r="S716" i="2"/>
  <c r="N716" i="2"/>
  <c r="N717" i="2"/>
  <c r="S719" i="2"/>
  <c r="N719" i="2"/>
  <c r="S722" i="2"/>
  <c r="N722" i="2"/>
  <c r="S725" i="2"/>
  <c r="N725" i="2"/>
  <c r="N726" i="2"/>
  <c r="N728" i="2"/>
  <c r="Q738" i="2"/>
  <c r="R738" i="2"/>
  <c r="S761" i="2"/>
  <c r="N761" i="2"/>
  <c r="S764" i="2"/>
  <c r="N764" i="2"/>
  <c r="Q764" i="2"/>
  <c r="R764" i="2"/>
  <c r="Q771" i="2"/>
  <c r="R771" i="2"/>
  <c r="Q830" i="2"/>
  <c r="R830" i="2"/>
  <c r="T836" i="2"/>
  <c r="N836" i="2"/>
  <c r="S842" i="2"/>
  <c r="N842" i="2"/>
  <c r="Q516" i="2"/>
  <c r="R516" i="2"/>
  <c r="Q520" i="2"/>
  <c r="R520" i="2"/>
  <c r="Q522" i="2"/>
  <c r="R522" i="2"/>
  <c r="Q526" i="2"/>
  <c r="R526" i="2"/>
  <c r="Q528" i="2"/>
  <c r="R528" i="2"/>
  <c r="Q532" i="2"/>
  <c r="R532" i="2"/>
  <c r="Q535" i="2"/>
  <c r="R535" i="2"/>
  <c r="Q539" i="2"/>
  <c r="R539" i="2"/>
  <c r="Q542" i="2"/>
  <c r="R542" i="2"/>
  <c r="Q545" i="2"/>
  <c r="R545" i="2"/>
  <c r="Q549" i="2"/>
  <c r="R549" i="2"/>
  <c r="Q553" i="2"/>
  <c r="R553" i="2"/>
  <c r="Q556" i="2"/>
  <c r="R556" i="2"/>
  <c r="Q559" i="2"/>
  <c r="R559" i="2"/>
  <c r="Q563" i="2"/>
  <c r="R563" i="2"/>
  <c r="Q566" i="2"/>
  <c r="R566" i="2"/>
  <c r="Q570" i="2"/>
  <c r="R570" i="2"/>
  <c r="Q574" i="2"/>
  <c r="R574" i="2"/>
  <c r="Q576" i="2"/>
  <c r="R576" i="2"/>
  <c r="Q580" i="2"/>
  <c r="R580" i="2"/>
  <c r="Q583" i="2"/>
  <c r="R583" i="2"/>
  <c r="Q587" i="2"/>
  <c r="R587" i="2"/>
  <c r="Q591" i="2"/>
  <c r="R591" i="2"/>
  <c r="Q597" i="2"/>
  <c r="R597" i="2"/>
  <c r="Q600" i="2"/>
  <c r="R600" i="2"/>
  <c r="Q609" i="2"/>
  <c r="R609" i="2"/>
  <c r="Q613" i="2"/>
  <c r="R613" i="2"/>
  <c r="Q617" i="2"/>
  <c r="R617" i="2"/>
  <c r="Q620" i="2"/>
  <c r="R620" i="2"/>
  <c r="Q627" i="2"/>
  <c r="R627" i="2"/>
  <c r="Q634" i="2"/>
  <c r="R634" i="2"/>
  <c r="Q640" i="2"/>
  <c r="R640" i="2"/>
  <c r="Q644" i="2"/>
  <c r="R644" i="2"/>
  <c r="Q650" i="2"/>
  <c r="R650" i="2"/>
  <c r="Q657" i="2"/>
  <c r="R657" i="2"/>
  <c r="Q664" i="2"/>
  <c r="R664" i="2"/>
  <c r="Q668" i="2"/>
  <c r="R668" i="2"/>
  <c r="Q671" i="2"/>
  <c r="R671" i="2"/>
  <c r="Q677" i="2"/>
  <c r="R677" i="2"/>
  <c r="Q680" i="2"/>
  <c r="R680" i="2"/>
  <c r="Q684" i="2"/>
  <c r="R684" i="2"/>
  <c r="Q688" i="2"/>
  <c r="R688" i="2"/>
  <c r="Q691" i="2"/>
  <c r="R691" i="2"/>
  <c r="Q695" i="2"/>
  <c r="R695" i="2"/>
  <c r="Q698" i="2"/>
  <c r="R698" i="2"/>
  <c r="Q708" i="2"/>
  <c r="R708" i="2"/>
  <c r="Q711" i="2"/>
  <c r="R711" i="2"/>
  <c r="Q715" i="2"/>
  <c r="R715" i="2"/>
  <c r="Q718" i="2"/>
  <c r="R718" i="2"/>
  <c r="Q721" i="2"/>
  <c r="R721" i="2"/>
  <c r="Q724" i="2"/>
  <c r="R724" i="2"/>
  <c r="Q727" i="2"/>
  <c r="R727" i="2"/>
  <c r="Q730" i="2"/>
  <c r="R730" i="2"/>
  <c r="Q735" i="2"/>
  <c r="R735" i="2"/>
  <c r="S738" i="2"/>
  <c r="N738" i="2"/>
  <c r="Q748" i="2"/>
  <c r="R748" i="2"/>
  <c r="S751" i="2"/>
  <c r="N751" i="2"/>
  <c r="N756" i="2"/>
  <c r="Q758" i="2"/>
  <c r="R758" i="2"/>
  <c r="Q760" i="2"/>
  <c r="R760" i="2"/>
  <c r="Q768" i="2"/>
  <c r="R768" i="2"/>
  <c r="S771" i="2"/>
  <c r="N771" i="2"/>
  <c r="Q772" i="2"/>
  <c r="R772" i="2"/>
  <c r="S773" i="2"/>
  <c r="N773" i="2"/>
  <c r="Q776" i="2"/>
  <c r="R776" i="2"/>
  <c r="R777" i="2"/>
  <c r="Q778" i="2"/>
  <c r="R778" i="2"/>
  <c r="Q780" i="2"/>
  <c r="R780" i="2"/>
  <c r="S783" i="2"/>
  <c r="N783" i="2"/>
  <c r="Q790" i="2"/>
  <c r="R790" i="2"/>
  <c r="N795" i="2"/>
  <c r="Q800" i="2"/>
  <c r="R800" i="2"/>
  <c r="S803" i="2"/>
  <c r="N803" i="2"/>
  <c r="Q808" i="2"/>
  <c r="R808" i="2"/>
  <c r="R809" i="2"/>
  <c r="Q810" i="2"/>
  <c r="R810" i="2"/>
  <c r="S813" i="2"/>
  <c r="N813" i="2"/>
  <c r="Q816" i="2"/>
  <c r="R816" i="2"/>
  <c r="Q820" i="2"/>
  <c r="R820" i="2"/>
  <c r="T827" i="2"/>
  <c r="N830" i="2"/>
  <c r="S830" i="2"/>
  <c r="Q836" i="2"/>
  <c r="R836" i="2"/>
  <c r="N850" i="2"/>
  <c r="Q850" i="2"/>
  <c r="R850" i="2"/>
  <c r="N856" i="2"/>
  <c r="N886" i="2"/>
  <c r="Q969" i="2"/>
  <c r="R969" i="2"/>
  <c r="S1019" i="2"/>
  <c r="N1019" i="2"/>
  <c r="Q1019" i="2"/>
  <c r="R1019" i="2"/>
  <c r="N730" i="2"/>
  <c r="Q736" i="2"/>
  <c r="R736" i="2"/>
  <c r="N737" i="2"/>
  <c r="N741" i="2"/>
  <c r="Q743" i="2"/>
  <c r="R743" i="2"/>
  <c r="N748" i="2"/>
  <c r="N753" i="2"/>
  <c r="N758" i="2"/>
  <c r="S760" i="2"/>
  <c r="N760" i="2"/>
  <c r="N763" i="2"/>
  <c r="Q765" i="2"/>
  <c r="R765" i="2"/>
  <c r="N768" i="2"/>
  <c r="N778" i="2"/>
  <c r="S780" i="2"/>
  <c r="N780" i="2"/>
  <c r="Q785" i="2"/>
  <c r="R785" i="2"/>
  <c r="T785" i="2"/>
  <c r="Q787" i="2"/>
  <c r="R787" i="2"/>
  <c r="S790" i="2"/>
  <c r="N790" i="2"/>
  <c r="Q793" i="2"/>
  <c r="R793" i="2"/>
  <c r="T793" i="2"/>
  <c r="Q797" i="2"/>
  <c r="R797" i="2"/>
  <c r="S800" i="2"/>
  <c r="N800" i="2"/>
  <c r="N802" i="2"/>
  <c r="Q805" i="2"/>
  <c r="R805" i="2"/>
  <c r="T805" i="2"/>
  <c r="N810" i="2"/>
  <c r="Q824" i="2"/>
  <c r="R824" i="2"/>
  <c r="Q835" i="2"/>
  <c r="R835" i="2"/>
  <c r="Q837" i="2"/>
  <c r="R837" i="2"/>
  <c r="N843" i="2"/>
  <c r="Q843" i="2"/>
  <c r="R843" i="2"/>
  <c r="Q846" i="2"/>
  <c r="R846" i="2"/>
  <c r="S847" i="2"/>
  <c r="N847" i="2"/>
  <c r="S861" i="2"/>
  <c r="N861" i="2"/>
  <c r="Q861" i="2"/>
  <c r="R861" i="2"/>
  <c r="S874" i="2"/>
  <c r="N874" i="2"/>
  <c r="Q874" i="2"/>
  <c r="R874" i="2"/>
  <c r="S881" i="2"/>
  <c r="N881" i="2"/>
  <c r="Q881" i="2"/>
  <c r="R881" i="2"/>
  <c r="S921" i="2"/>
  <c r="N921" i="2"/>
  <c r="Q921" i="2"/>
  <c r="R921" i="2"/>
  <c r="S745" i="2"/>
  <c r="N745" i="2"/>
  <c r="Q754" i="2"/>
  <c r="R754" i="2"/>
  <c r="S757" i="2"/>
  <c r="N757" i="2"/>
  <c r="S767" i="2"/>
  <c r="N767" i="2"/>
  <c r="Q774" i="2"/>
  <c r="R774" i="2"/>
  <c r="S777" i="2"/>
  <c r="N777" i="2"/>
  <c r="Q794" i="2"/>
  <c r="R794" i="2"/>
  <c r="Q806" i="2"/>
  <c r="R806" i="2"/>
  <c r="S809" i="2"/>
  <c r="N809" i="2"/>
  <c r="Q814" i="2"/>
  <c r="R814" i="2"/>
  <c r="S817" i="2"/>
  <c r="N817" i="2"/>
  <c r="S819" i="2"/>
  <c r="N819" i="2"/>
  <c r="N823" i="2"/>
  <c r="Q823" i="2"/>
  <c r="T832" i="2"/>
  <c r="N832" i="2"/>
  <c r="S838" i="2"/>
  <c r="N838" i="2"/>
  <c r="S845" i="2"/>
  <c r="N845" i="2"/>
  <c r="S846" i="2"/>
  <c r="S857" i="2"/>
  <c r="N857" i="2"/>
  <c r="Q857" i="2"/>
  <c r="R857" i="2"/>
  <c r="S867" i="2"/>
  <c r="N867" i="2"/>
  <c r="Q867" i="2"/>
  <c r="R867" i="2"/>
  <c r="S870" i="2"/>
  <c r="N870" i="2"/>
  <c r="Q870" i="2"/>
  <c r="R870" i="2"/>
  <c r="S877" i="2"/>
  <c r="N877" i="2"/>
  <c r="Q877" i="2"/>
  <c r="R877" i="2"/>
  <c r="S887" i="2"/>
  <c r="N887" i="2"/>
  <c r="Q887" i="2"/>
  <c r="R887" i="2"/>
  <c r="Q920" i="2"/>
  <c r="R920" i="2"/>
  <c r="N986" i="2"/>
  <c r="T986" i="2"/>
  <c r="Q993" i="2"/>
  <c r="R993" i="2"/>
  <c r="Q737" i="2"/>
  <c r="R737" i="2"/>
  <c r="Q741" i="2"/>
  <c r="R741" i="2"/>
  <c r="Q747" i="2"/>
  <c r="R747" i="2"/>
  <c r="Q750" i="2"/>
  <c r="R750" i="2"/>
  <c r="Q753" i="2"/>
  <c r="R753" i="2"/>
  <c r="Q756" i="2"/>
  <c r="R756" i="2"/>
  <c r="Q759" i="2"/>
  <c r="R759" i="2"/>
  <c r="Q763" i="2"/>
  <c r="R763" i="2"/>
  <c r="Q766" i="2"/>
  <c r="R766" i="2"/>
  <c r="Q770" i="2"/>
  <c r="R770" i="2"/>
  <c r="Q795" i="2"/>
  <c r="R795" i="2"/>
  <c r="Q799" i="2"/>
  <c r="R799" i="2"/>
  <c r="Q802" i="2"/>
  <c r="R802" i="2"/>
  <c r="R823" i="2"/>
  <c r="N826" i="2"/>
  <c r="S826" i="2"/>
  <c r="Q827" i="2"/>
  <c r="R827" i="2"/>
  <c r="Q833" i="2"/>
  <c r="R833" i="2"/>
  <c r="N837" i="2"/>
  <c r="S837" i="2"/>
  <c r="Q839" i="2"/>
  <c r="R839" i="2"/>
  <c r="Q840" i="2"/>
  <c r="R840" i="2"/>
  <c r="Q848" i="2"/>
  <c r="R848" i="2"/>
  <c r="R891" i="2"/>
  <c r="R898" i="2"/>
  <c r="Q906" i="2"/>
  <c r="R906" i="2"/>
  <c r="Q914" i="2"/>
  <c r="R914" i="2"/>
  <c r="T915" i="2"/>
  <c r="N915" i="2"/>
  <c r="N920" i="2"/>
  <c r="S920" i="2"/>
  <c r="Q934" i="2"/>
  <c r="R934" i="2"/>
  <c r="S935" i="2"/>
  <c r="N935" i="2"/>
  <c r="T942" i="2"/>
  <c r="N942" i="2"/>
  <c r="S833" i="2"/>
  <c r="Q834" i="2"/>
  <c r="R834" i="2"/>
  <c r="S840" i="2"/>
  <c r="Q841" i="2"/>
  <c r="R841" i="2"/>
  <c r="Q849" i="2"/>
  <c r="R849" i="2"/>
  <c r="Q854" i="2"/>
  <c r="R854" i="2"/>
  <c r="Q858" i="2"/>
  <c r="R858" i="2"/>
  <c r="Q862" i="2"/>
  <c r="R862" i="2"/>
  <c r="Q865" i="2"/>
  <c r="R865" i="2"/>
  <c r="Q868" i="2"/>
  <c r="R868" i="2"/>
  <c r="Q871" i="2"/>
  <c r="R871" i="2"/>
  <c r="Q875" i="2"/>
  <c r="R875" i="2"/>
  <c r="Q878" i="2"/>
  <c r="R878" i="2"/>
  <c r="Q882" i="2"/>
  <c r="R882" i="2"/>
  <c r="Q884" i="2"/>
  <c r="R884" i="2"/>
  <c r="Q888" i="2"/>
  <c r="R888" i="2"/>
  <c r="Q892" i="2"/>
  <c r="R892" i="2"/>
  <c r="Q895" i="2"/>
  <c r="R895" i="2"/>
  <c r="Q899" i="2"/>
  <c r="R899" i="2"/>
  <c r="Q901" i="2"/>
  <c r="R901" i="2"/>
  <c r="Q905" i="2"/>
  <c r="R905" i="2"/>
  <c r="Q907" i="2"/>
  <c r="R907" i="2"/>
  <c r="Q913" i="2"/>
  <c r="R913" i="2"/>
  <c r="S914" i="2"/>
  <c r="N914" i="2"/>
  <c r="Q915" i="2"/>
  <c r="R915" i="2"/>
  <c r="Q923" i="2"/>
  <c r="R923" i="2"/>
  <c r="Q927" i="2"/>
  <c r="R927" i="2"/>
  <c r="N934" i="2"/>
  <c r="S941" i="2"/>
  <c r="N941" i="2"/>
  <c r="S947" i="2"/>
  <c r="N947" i="2"/>
  <c r="N972" i="2"/>
  <c r="T972" i="2"/>
  <c r="Q983" i="2"/>
  <c r="R983" i="2"/>
  <c r="S991" i="2"/>
  <c r="N991" i="2"/>
  <c r="N1003" i="2"/>
  <c r="T1003" i="2"/>
  <c r="R1016" i="2"/>
  <c r="S1067" i="2"/>
  <c r="N1067" i="2"/>
  <c r="Q1067" i="2"/>
  <c r="R1067" i="2"/>
  <c r="S1076" i="2"/>
  <c r="N1076" i="2"/>
  <c r="Q1076" i="2"/>
  <c r="R1076" i="2"/>
  <c r="S891" i="2"/>
  <c r="N891" i="2"/>
  <c r="S898" i="2"/>
  <c r="N898" i="2"/>
  <c r="S904" i="2"/>
  <c r="N904" i="2"/>
  <c r="S913" i="2"/>
  <c r="T922" i="2"/>
  <c r="N922" i="2"/>
  <c r="S928" i="2"/>
  <c r="N928" i="2"/>
  <c r="R930" i="2"/>
  <c r="N933" i="2"/>
  <c r="Q933" i="2"/>
  <c r="R933" i="2"/>
  <c r="T953" i="2"/>
  <c r="N953" i="2"/>
  <c r="S962" i="2"/>
  <c r="N962" i="2"/>
  <c r="S1053" i="2"/>
  <c r="N1053" i="2"/>
  <c r="Q1053" i="2"/>
  <c r="R1053" i="2"/>
  <c r="Q942" i="2"/>
  <c r="R942" i="2"/>
  <c r="Q943" i="2"/>
  <c r="R943" i="2"/>
  <c r="Q948" i="2"/>
  <c r="R948" i="2"/>
  <c r="Q953" i="2"/>
  <c r="R953" i="2"/>
  <c r="Q954" i="2"/>
  <c r="R954" i="2"/>
  <c r="Q956" i="2"/>
  <c r="R956" i="2"/>
  <c r="Q963" i="2"/>
  <c r="R963" i="2"/>
  <c r="Q966" i="2"/>
  <c r="R966" i="2"/>
  <c r="S969" i="2"/>
  <c r="N969" i="2"/>
  <c r="Q972" i="2"/>
  <c r="R972" i="2"/>
  <c r="Q974" i="2"/>
  <c r="R974" i="2"/>
  <c r="Q976" i="2"/>
  <c r="R976" i="2"/>
  <c r="Q980" i="2"/>
  <c r="R980" i="2"/>
  <c r="S983" i="2"/>
  <c r="N983" i="2"/>
  <c r="Q986" i="2"/>
  <c r="R986" i="2"/>
  <c r="Q990" i="2"/>
  <c r="R990" i="2"/>
  <c r="S993" i="2"/>
  <c r="N993" i="2"/>
  <c r="Q994" i="2"/>
  <c r="R994" i="2"/>
  <c r="Q1003" i="2"/>
  <c r="R1003" i="2"/>
  <c r="S1007" i="2"/>
  <c r="N1007" i="2"/>
  <c r="S1013" i="2"/>
  <c r="N1013" i="2"/>
  <c r="Q1026" i="2"/>
  <c r="R1026" i="2"/>
  <c r="S1033" i="2"/>
  <c r="N1033" i="2"/>
  <c r="N1036" i="2"/>
  <c r="Q1036" i="2"/>
  <c r="R1036" i="2"/>
  <c r="S1057" i="2"/>
  <c r="N1057" i="2"/>
  <c r="Q1057" i="2"/>
  <c r="R1057" i="2"/>
  <c r="S1064" i="2"/>
  <c r="N1064" i="2"/>
  <c r="Q1064" i="2"/>
  <c r="R1064" i="2"/>
  <c r="Q1088" i="2"/>
  <c r="R1088" i="2"/>
  <c r="Q853" i="2"/>
  <c r="R853" i="2"/>
  <c r="Q856" i="2"/>
  <c r="R856" i="2"/>
  <c r="Q860" i="2"/>
  <c r="R860" i="2"/>
  <c r="Q864" i="2"/>
  <c r="R864" i="2"/>
  <c r="Q873" i="2"/>
  <c r="R873" i="2"/>
  <c r="Q876" i="2"/>
  <c r="R876" i="2"/>
  <c r="Q880" i="2"/>
  <c r="R880" i="2"/>
  <c r="Q883" i="2"/>
  <c r="R883" i="2"/>
  <c r="Q886" i="2"/>
  <c r="R886" i="2"/>
  <c r="Q890" i="2"/>
  <c r="R890" i="2"/>
  <c r="Q894" i="2"/>
  <c r="R894" i="2"/>
  <c r="Q897" i="2"/>
  <c r="R897" i="2"/>
  <c r="Q900" i="2"/>
  <c r="R900" i="2"/>
  <c r="Q903" i="2"/>
  <c r="R903" i="2"/>
  <c r="N907" i="2"/>
  <c r="S907" i="2"/>
  <c r="Q908" i="2"/>
  <c r="R908" i="2"/>
  <c r="Q909" i="2"/>
  <c r="R909" i="2"/>
  <c r="Q910" i="2"/>
  <c r="R910" i="2"/>
  <c r="N916" i="2"/>
  <c r="S916" i="2"/>
  <c r="Q917" i="2"/>
  <c r="R917" i="2"/>
  <c r="N923" i="2"/>
  <c r="S923" i="2"/>
  <c r="Q924" i="2"/>
  <c r="R924" i="2"/>
  <c r="Q929" i="2"/>
  <c r="R929" i="2"/>
  <c r="Q931" i="2"/>
  <c r="R931" i="2"/>
  <c r="Q936" i="2"/>
  <c r="R936" i="2"/>
  <c r="Q937" i="2"/>
  <c r="R937" i="2"/>
  <c r="N943" i="2"/>
  <c r="S943" i="2"/>
  <c r="Q944" i="2"/>
  <c r="R944" i="2"/>
  <c r="N948" i="2"/>
  <c r="Q949" i="2"/>
  <c r="R949" i="2"/>
  <c r="N954" i="2"/>
  <c r="S954" i="2"/>
  <c r="N956" i="2"/>
  <c r="S956" i="2"/>
  <c r="Q957" i="2"/>
  <c r="R957" i="2"/>
  <c r="Q959" i="2"/>
  <c r="R959" i="2"/>
  <c r="N963" i="2"/>
  <c r="Q964" i="2"/>
  <c r="R964" i="2"/>
  <c r="Q965" i="2"/>
  <c r="R965" i="2"/>
  <c r="N966" i="2"/>
  <c r="Q973" i="2"/>
  <c r="R973" i="2"/>
  <c r="N974" i="2"/>
  <c r="S976" i="2"/>
  <c r="N976" i="2"/>
  <c r="Q977" i="2"/>
  <c r="R977" i="2"/>
  <c r="Q979" i="2"/>
  <c r="R979" i="2"/>
  <c r="N980" i="2"/>
  <c r="Q987" i="2"/>
  <c r="R987" i="2"/>
  <c r="S990" i="2"/>
  <c r="N990" i="2"/>
  <c r="N994" i="2"/>
  <c r="S996" i="2"/>
  <c r="N996" i="2"/>
  <c r="Q999" i="2"/>
  <c r="R999" i="2"/>
  <c r="T999" i="2"/>
  <c r="S1010" i="2"/>
  <c r="N1010" i="2"/>
  <c r="S1016" i="2"/>
  <c r="N1016" i="2"/>
  <c r="S1027" i="2"/>
  <c r="N1027" i="2"/>
  <c r="S1061" i="2"/>
  <c r="N1061" i="2"/>
  <c r="Q1061" i="2"/>
  <c r="R1061" i="2"/>
  <c r="S1123" i="2"/>
  <c r="N1123" i="2"/>
  <c r="Q1123" i="2"/>
  <c r="R1123" i="2"/>
  <c r="N1128" i="2"/>
  <c r="Q1128" i="2"/>
  <c r="R1128" i="2"/>
  <c r="S1128" i="2"/>
  <c r="N908" i="2"/>
  <c r="N910" i="2"/>
  <c r="N917" i="2"/>
  <c r="N924" i="2"/>
  <c r="N930" i="2"/>
  <c r="S930" i="2"/>
  <c r="Q932" i="2"/>
  <c r="R932" i="2"/>
  <c r="N937" i="2"/>
  <c r="N939" i="2"/>
  <c r="S939" i="2"/>
  <c r="Q940" i="2"/>
  <c r="R940" i="2"/>
  <c r="N944" i="2"/>
  <c r="N950" i="2"/>
  <c r="S950" i="2"/>
  <c r="Q951" i="2"/>
  <c r="R951" i="2"/>
  <c r="N957" i="2"/>
  <c r="N959" i="2"/>
  <c r="S965" i="2"/>
  <c r="N965" i="2"/>
  <c r="Q968" i="2"/>
  <c r="R968" i="2"/>
  <c r="T968" i="2"/>
  <c r="Q970" i="2"/>
  <c r="R970" i="2"/>
  <c r="S973" i="2"/>
  <c r="N973" i="2"/>
  <c r="N977" i="2"/>
  <c r="S979" i="2"/>
  <c r="N979" i="2"/>
  <c r="Q982" i="2"/>
  <c r="R982" i="2"/>
  <c r="T982" i="2"/>
  <c r="Q984" i="2"/>
  <c r="R984" i="2"/>
  <c r="N987" i="2"/>
  <c r="S1000" i="2"/>
  <c r="N1000" i="2"/>
  <c r="R1007" i="2"/>
  <c r="Q1018" i="2"/>
  <c r="R1018" i="2"/>
  <c r="T1018" i="2"/>
  <c r="S1023" i="2"/>
  <c r="N1023" i="2"/>
  <c r="S1030" i="2"/>
  <c r="N1030" i="2"/>
  <c r="Q1032" i="2"/>
  <c r="R1032" i="2"/>
  <c r="T1032" i="2"/>
  <c r="R1033" i="2"/>
  <c r="S1037" i="2"/>
  <c r="N1037" i="2"/>
  <c r="Q1048" i="2"/>
  <c r="R1048" i="2"/>
  <c r="S1051" i="2"/>
  <c r="N1051" i="2"/>
  <c r="Q1051" i="2"/>
  <c r="R1051" i="2"/>
  <c r="N1077" i="2"/>
  <c r="T1077" i="2"/>
  <c r="S1086" i="2"/>
  <c r="N1086" i="2"/>
  <c r="S997" i="2"/>
  <c r="S1001" i="2"/>
  <c r="S1004" i="2"/>
  <c r="S1008" i="2"/>
  <c r="S1011" i="2"/>
  <c r="S1014" i="2"/>
  <c r="S1020" i="2"/>
  <c r="S1024" i="2"/>
  <c r="S1028" i="2"/>
  <c r="S1031" i="2"/>
  <c r="N1038" i="2"/>
  <c r="Q1039" i="2"/>
  <c r="R1039" i="2"/>
  <c r="S1041" i="2"/>
  <c r="Q1045" i="2"/>
  <c r="R1045" i="2"/>
  <c r="S1048" i="2"/>
  <c r="N1048" i="2"/>
  <c r="N1050" i="2"/>
  <c r="N1056" i="2"/>
  <c r="N1060" i="2"/>
  <c r="N1063" i="2"/>
  <c r="Q1075" i="2"/>
  <c r="R1075" i="2"/>
  <c r="Q1080" i="2"/>
  <c r="R1080" i="2"/>
  <c r="Q1082" i="2"/>
  <c r="R1082" i="2"/>
  <c r="S1087" i="2"/>
  <c r="N1087" i="2"/>
  <c r="N1088" i="2"/>
  <c r="T1094" i="2"/>
  <c r="N1094" i="2"/>
  <c r="Q1170" i="2"/>
  <c r="R1170" i="2"/>
  <c r="S1039" i="2"/>
  <c r="Q1040" i="2"/>
  <c r="R1040" i="2"/>
  <c r="S1044" i="2"/>
  <c r="N1044" i="2"/>
  <c r="Q1070" i="2"/>
  <c r="R1070" i="2"/>
  <c r="S1070" i="2"/>
  <c r="N1070" i="2"/>
  <c r="Q1071" i="2"/>
  <c r="R1071" i="2"/>
  <c r="S1093" i="2"/>
  <c r="N1093" i="2"/>
  <c r="Q1099" i="2"/>
  <c r="R1099" i="2"/>
  <c r="N1110" i="2"/>
  <c r="T1110" i="2"/>
  <c r="Q1116" i="2"/>
  <c r="R1116" i="2"/>
  <c r="T1117" i="2"/>
  <c r="N1117" i="2"/>
  <c r="S1138" i="2"/>
  <c r="N1138" i="2"/>
  <c r="S1148" i="2"/>
  <c r="N1148" i="2"/>
  <c r="Q1148" i="2"/>
  <c r="R1148" i="2"/>
  <c r="N1178" i="2"/>
  <c r="T1178" i="2"/>
  <c r="Q1049" i="2"/>
  <c r="R1049" i="2"/>
  <c r="Q1052" i="2"/>
  <c r="R1052" i="2"/>
  <c r="Q1054" i="2"/>
  <c r="R1054" i="2"/>
  <c r="Q1058" i="2"/>
  <c r="R1058" i="2"/>
  <c r="Q1062" i="2"/>
  <c r="R1062" i="2"/>
  <c r="Q1065" i="2"/>
  <c r="R1065" i="2"/>
  <c r="N1069" i="2"/>
  <c r="T1072" i="2"/>
  <c r="T1081" i="2"/>
  <c r="N1081" i="2"/>
  <c r="N1103" i="2"/>
  <c r="Q1103" i="2"/>
  <c r="R1103" i="2"/>
  <c r="Q1107" i="2"/>
  <c r="R1107" i="2"/>
  <c r="N1124" i="2"/>
  <c r="T1124" i="2"/>
  <c r="S1088" i="2"/>
  <c r="Q1094" i="2"/>
  <c r="R1094" i="2"/>
  <c r="Q1095" i="2"/>
  <c r="R1095" i="2"/>
  <c r="N1099" i="2"/>
  <c r="S1099" i="2"/>
  <c r="Q1100" i="2"/>
  <c r="R1100" i="2"/>
  <c r="Q1108" i="2"/>
  <c r="R1108" i="2"/>
  <c r="Q1109" i="2"/>
  <c r="R1109" i="2"/>
  <c r="Q1110" i="2"/>
  <c r="R1110" i="2"/>
  <c r="Q1115" i="2"/>
  <c r="R1115" i="2"/>
  <c r="S1116" i="2"/>
  <c r="N1116" i="2"/>
  <c r="Q1117" i="2"/>
  <c r="R1117" i="2"/>
  <c r="Q1122" i="2"/>
  <c r="R1122" i="2"/>
  <c r="S1131" i="2"/>
  <c r="N1131" i="2"/>
  <c r="Q1131" i="2"/>
  <c r="R1131" i="2"/>
  <c r="S1135" i="2"/>
  <c r="N1135" i="2"/>
  <c r="Q1146" i="2"/>
  <c r="R1146" i="2"/>
  <c r="N1147" i="2"/>
  <c r="T1147" i="2"/>
  <c r="S1152" i="2"/>
  <c r="N1152" i="2"/>
  <c r="Q1154" i="2"/>
  <c r="R1154" i="2"/>
  <c r="S1158" i="2"/>
  <c r="N1158" i="2"/>
  <c r="T1160" i="2"/>
  <c r="S1177" i="2"/>
  <c r="N1177" i="2"/>
  <c r="Q1177" i="2"/>
  <c r="R1177" i="2"/>
  <c r="Q1195" i="2"/>
  <c r="R1195" i="2"/>
  <c r="Q1198" i="2"/>
  <c r="R1198" i="2"/>
  <c r="Q1043" i="2"/>
  <c r="R1043" i="2"/>
  <c r="Q1047" i="2"/>
  <c r="R1047" i="2"/>
  <c r="Q1050" i="2"/>
  <c r="R1050" i="2"/>
  <c r="Q1056" i="2"/>
  <c r="R1056" i="2"/>
  <c r="Q1060" i="2"/>
  <c r="R1060" i="2"/>
  <c r="Q1063" i="2"/>
  <c r="R1063" i="2"/>
  <c r="Q1069" i="2"/>
  <c r="R1069" i="2"/>
  <c r="N1071" i="2"/>
  <c r="S1071" i="2"/>
  <c r="Q1072" i="2"/>
  <c r="R1072" i="2"/>
  <c r="Q1074" i="2"/>
  <c r="R1074" i="2"/>
  <c r="Q1077" i="2"/>
  <c r="R1077" i="2"/>
  <c r="Q1078" i="2"/>
  <c r="R1078" i="2"/>
  <c r="N1082" i="2"/>
  <c r="S1082" i="2"/>
  <c r="Q1083" i="2"/>
  <c r="R1083" i="2"/>
  <c r="Q1089" i="2"/>
  <c r="R1089" i="2"/>
  <c r="Q1090" i="2"/>
  <c r="R1090" i="2"/>
  <c r="N1095" i="2"/>
  <c r="S1095" i="2"/>
  <c r="Q1096" i="2"/>
  <c r="R1096" i="2"/>
  <c r="N1100" i="2"/>
  <c r="Q1101" i="2"/>
  <c r="R1101" i="2"/>
  <c r="N1108" i="2"/>
  <c r="N1109" i="2"/>
  <c r="Q1113" i="2"/>
  <c r="R1113" i="2"/>
  <c r="N1115" i="2"/>
  <c r="S1115" i="2"/>
  <c r="Q1118" i="2"/>
  <c r="R1118" i="2"/>
  <c r="N1121" i="2"/>
  <c r="Q1121" i="2"/>
  <c r="R1121" i="2"/>
  <c r="N1122" i="2"/>
  <c r="Q1129" i="2"/>
  <c r="R1129" i="2"/>
  <c r="N1146" i="2"/>
  <c r="S1195" i="2"/>
  <c r="N1195" i="2"/>
  <c r="S1074" i="2"/>
  <c r="S1078" i="2"/>
  <c r="Q1079" i="2"/>
  <c r="R1079" i="2"/>
  <c r="N1083" i="2"/>
  <c r="N1089" i="2"/>
  <c r="N1091" i="2"/>
  <c r="S1091" i="2"/>
  <c r="Q1092" i="2"/>
  <c r="R1092" i="2"/>
  <c r="N1096" i="2"/>
  <c r="Q1102" i="2"/>
  <c r="R1102" i="2"/>
  <c r="R1105" i="2"/>
  <c r="Q1106" i="2"/>
  <c r="R1106" i="2"/>
  <c r="N1112" i="2"/>
  <c r="T1119" i="2"/>
  <c r="S1129" i="2"/>
  <c r="N1129" i="2"/>
  <c r="N1140" i="2"/>
  <c r="T1140" i="2"/>
  <c r="Q1145" i="2"/>
  <c r="R1145" i="2"/>
  <c r="Q1150" i="2"/>
  <c r="R1150" i="2"/>
  <c r="T1150" i="2"/>
  <c r="Q1156" i="2"/>
  <c r="R1156" i="2"/>
  <c r="T1156" i="2"/>
  <c r="S1192" i="2"/>
  <c r="N1192" i="2"/>
  <c r="T1193" i="2"/>
  <c r="N1193" i="2"/>
  <c r="T1217" i="2"/>
  <c r="N1217" i="2"/>
  <c r="N1107" i="2"/>
  <c r="S1107" i="2"/>
  <c r="N1111" i="2"/>
  <c r="S1111" i="2"/>
  <c r="Q1112" i="2"/>
  <c r="R1112" i="2"/>
  <c r="N1118" i="2"/>
  <c r="S1118" i="2"/>
  <c r="Q1119" i="2"/>
  <c r="R1119" i="2"/>
  <c r="Q1120" i="2"/>
  <c r="R1120" i="2"/>
  <c r="Q1124" i="2"/>
  <c r="R1124" i="2"/>
  <c r="Q1125" i="2"/>
  <c r="R1125" i="2"/>
  <c r="Q1132" i="2"/>
  <c r="R1132" i="2"/>
  <c r="Q1140" i="2"/>
  <c r="R1140" i="2"/>
  <c r="Q1142" i="2"/>
  <c r="R1142" i="2"/>
  <c r="R1144" i="2"/>
  <c r="S1145" i="2"/>
  <c r="N1145" i="2"/>
  <c r="Q1147" i="2"/>
  <c r="R1147" i="2"/>
  <c r="S1154" i="2"/>
  <c r="N1154" i="2"/>
  <c r="Q1169" i="2"/>
  <c r="S1170" i="2"/>
  <c r="N1170" i="2"/>
  <c r="S1173" i="2"/>
  <c r="N1173" i="2"/>
  <c r="Q1173" i="2"/>
  <c r="R1173" i="2"/>
  <c r="Q1178" i="2"/>
  <c r="R1178" i="2"/>
  <c r="N1182" i="2"/>
  <c r="Q1182" i="2"/>
  <c r="R1182" i="2"/>
  <c r="Q1194" i="2"/>
  <c r="R1194" i="2"/>
  <c r="S1125" i="2"/>
  <c r="Q1126" i="2"/>
  <c r="R1126" i="2"/>
  <c r="S1134" i="2"/>
  <c r="N1134" i="2"/>
  <c r="S1151" i="2"/>
  <c r="N1151" i="2"/>
  <c r="S1157" i="2"/>
  <c r="N1157" i="2"/>
  <c r="Q1159" i="2"/>
  <c r="R1159" i="2"/>
  <c r="Q1163" i="2"/>
  <c r="R1163" i="2"/>
  <c r="S1164" i="2"/>
  <c r="N1164" i="2"/>
  <c r="S1169" i="2"/>
  <c r="Q1176" i="2"/>
  <c r="R1176" i="2"/>
  <c r="Q1186" i="2"/>
  <c r="R1186" i="2"/>
  <c r="N1202" i="2"/>
  <c r="Q1202" i="2"/>
  <c r="R1202" i="2"/>
  <c r="S1202" i="2"/>
  <c r="N1159" i="2"/>
  <c r="S1159" i="2"/>
  <c r="Q1160" i="2"/>
  <c r="R1160" i="2"/>
  <c r="Q1165" i="2"/>
  <c r="R1165" i="2"/>
  <c r="Q1166" i="2"/>
  <c r="R1166" i="2"/>
  <c r="Q1185" i="2"/>
  <c r="R1185" i="2"/>
  <c r="S1186" i="2"/>
  <c r="N1186" i="2"/>
  <c r="Q1189" i="2"/>
  <c r="R1189" i="2"/>
  <c r="Q1193" i="2"/>
  <c r="R1193" i="2"/>
  <c r="N1194" i="2"/>
  <c r="S1194" i="2"/>
  <c r="N1215" i="2"/>
  <c r="T1215" i="2"/>
  <c r="S1166" i="2"/>
  <c r="Q1167" i="2"/>
  <c r="R1167" i="2"/>
  <c r="R1169" i="2"/>
  <c r="S1179" i="2"/>
  <c r="N1179" i="2"/>
  <c r="S1185" i="2"/>
  <c r="S1189" i="2"/>
  <c r="T1203" i="2"/>
  <c r="N1203" i="2"/>
  <c r="N1212" i="2"/>
  <c r="T1212" i="2"/>
  <c r="N1232" i="2"/>
  <c r="Q1232" i="2"/>
  <c r="R1232" i="2"/>
  <c r="S1232" i="2"/>
  <c r="N1227" i="2"/>
  <c r="Q1227" i="2"/>
  <c r="R1227" i="2"/>
  <c r="S1227" i="2"/>
  <c r="S1200" i="2"/>
  <c r="S1205" i="2"/>
  <c r="Q1210" i="2"/>
  <c r="R1210" i="2"/>
  <c r="Q1217" i="2"/>
  <c r="R1217" i="2"/>
  <c r="S1219" i="2"/>
  <c r="S1223" i="2"/>
  <c r="N1208" i="2"/>
  <c r="Q1208" i="2"/>
  <c r="R1208" i="2"/>
  <c r="S1210" i="2"/>
  <c r="N1218" i="2"/>
  <c r="Q1218" i="2"/>
  <c r="R1218" i="2"/>
  <c r="T1222" i="2"/>
  <c r="N1222" i="2"/>
  <c r="Q1207" i="2"/>
  <c r="R1207" i="2"/>
  <c r="Q1209" i="2"/>
  <c r="R1209" i="2"/>
  <c r="T1231" i="2"/>
  <c r="N1231" i="2"/>
  <c r="S1229" i="2"/>
  <c r="Q1231" i="2"/>
  <c r="R1231" i="2"/>
  <c r="S1233" i="2"/>
  <c r="Q1212" i="2"/>
  <c r="R1212" i="2"/>
  <c r="S1213" i="2"/>
  <c r="Q1215" i="2"/>
  <c r="R1215" i="2"/>
  <c r="S1225" i="2"/>
  <c r="Q1228" i="2"/>
  <c r="R1228" i="2"/>
  <c r="S1230" i="2"/>
  <c r="N1198" i="2"/>
  <c r="S1198" i="2"/>
  <c r="S1211" i="2"/>
  <c r="S1216" i="2"/>
  <c r="S1221" i="2"/>
  <c r="Q1224" i="2"/>
  <c r="R1224" i="2"/>
  <c r="N1228" i="2"/>
  <c r="Q1199" i="2"/>
  <c r="R1199" i="2"/>
  <c r="Q1203" i="2"/>
  <c r="R1203" i="2"/>
  <c r="Q1206" i="2"/>
  <c r="R1206" i="2"/>
  <c r="S1207" i="2"/>
  <c r="S1214" i="2"/>
  <c r="S1217" i="2"/>
  <c r="S1220" i="2"/>
  <c r="S1224" i="2"/>
  <c r="S1228" i="2"/>
  <c r="S1231" i="2"/>
  <c r="Q1236" i="2"/>
  <c r="R1236" i="2"/>
  <c r="Q1235" i="2"/>
  <c r="R1235" i="2"/>
  <c r="N1236" i="2"/>
  <c r="Y39" i="2"/>
  <c r="Y534" i="2"/>
  <c r="Y1488" i="18"/>
  <c r="Y2204" i="18"/>
  <c r="Y1974" i="18"/>
  <c r="Y2033" i="18"/>
  <c r="Y2025" i="18"/>
  <c r="Y736" i="18"/>
  <c r="Y157" i="18"/>
  <c r="Y2333" i="18"/>
  <c r="Y1675" i="18"/>
  <c r="Y811" i="18"/>
  <c r="Y2230" i="18"/>
  <c r="Y1398" i="18"/>
  <c r="Y1062" i="18"/>
  <c r="Y614" i="18"/>
  <c r="Y219" i="18"/>
  <c r="Y232" i="18"/>
  <c r="Y239" i="18"/>
  <c r="Y198" i="18"/>
  <c r="Y1581" i="18"/>
  <c r="Y302" i="18"/>
  <c r="Y254" i="18"/>
  <c r="Y2020" i="18"/>
  <c r="Y1800" i="18"/>
  <c r="Y526" i="18"/>
  <c r="Y859" i="2"/>
  <c r="Y715" i="18"/>
  <c r="Y290" i="18"/>
  <c r="Y310" i="18"/>
  <c r="Y1963" i="18"/>
  <c r="Y1949" i="18"/>
  <c r="Y1533" i="18"/>
  <c r="Y1511" i="18"/>
  <c r="Y1664" i="18"/>
  <c r="Y1673" i="18"/>
  <c r="Y2043" i="18"/>
  <c r="Y2044" i="18"/>
  <c r="Y1039" i="2"/>
  <c r="Y320" i="18"/>
  <c r="Y407" i="2"/>
  <c r="Y2408" i="18"/>
  <c r="Y2396" i="18"/>
  <c r="Y291" i="2"/>
  <c r="Y2070" i="18"/>
  <c r="Y47" i="2"/>
  <c r="Y744" i="18"/>
  <c r="Y2255" i="18"/>
  <c r="Y2235" i="18"/>
  <c r="Y2243" i="18"/>
  <c r="Y1809" i="18"/>
  <c r="Y1623" i="18"/>
  <c r="Y1401" i="18"/>
  <c r="Y1139" i="18"/>
  <c r="Y2192" i="18"/>
  <c r="Y2086" i="18"/>
  <c r="Y1256" i="18"/>
  <c r="Y1022" i="18"/>
  <c r="Y58" i="18"/>
  <c r="Y2283" i="18"/>
  <c r="Y1235" i="18"/>
  <c r="Y1211" i="18"/>
  <c r="Y1003" i="18"/>
  <c r="Y807" i="18"/>
  <c r="Y2461" i="18"/>
  <c r="Y2032" i="18"/>
  <c r="Y481" i="18"/>
  <c r="X1398" i="18"/>
  <c r="X1457" i="18"/>
  <c r="X763" i="18"/>
  <c r="Y148" i="2"/>
  <c r="X262" i="18"/>
  <c r="X702" i="18"/>
  <c r="X1765" i="18"/>
  <c r="X1301" i="18"/>
  <c r="X2063" i="18"/>
  <c r="X2160" i="18"/>
  <c r="X1418" i="18"/>
  <c r="X2202" i="18"/>
  <c r="Y899" i="2"/>
  <c r="X445" i="18"/>
  <c r="X1717" i="18"/>
  <c r="X1187" i="18"/>
  <c r="X662" i="18"/>
  <c r="X171" i="18"/>
  <c r="X1937" i="18"/>
  <c r="X1389" i="18"/>
  <c r="X523" i="18"/>
  <c r="X48" i="18"/>
  <c r="X2026" i="18"/>
  <c r="X373" i="18"/>
  <c r="X1681" i="18"/>
  <c r="X1411" i="18"/>
  <c r="X1133" i="18"/>
  <c r="X525" i="18"/>
  <c r="X92" i="18"/>
  <c r="X2205" i="18"/>
  <c r="X1235" i="18"/>
  <c r="X270" i="18"/>
  <c r="X17" i="18"/>
  <c r="X1794" i="18"/>
  <c r="X1248" i="18"/>
  <c r="X1278" i="18"/>
  <c r="X735" i="18"/>
  <c r="X119" i="18"/>
  <c r="X1353" i="18"/>
  <c r="X879" i="18"/>
  <c r="X380" i="18"/>
  <c r="X72" i="18"/>
  <c r="X2123" i="18"/>
  <c r="X1635" i="18"/>
  <c r="X969" i="18"/>
  <c r="X473" i="18"/>
  <c r="X2268" i="18"/>
  <c r="X1712" i="18"/>
  <c r="X180" i="18"/>
  <c r="X742" i="18"/>
  <c r="Y1216" i="2"/>
  <c r="X497" i="18"/>
  <c r="Y1188" i="2"/>
  <c r="X658" i="18"/>
  <c r="Y1116" i="2"/>
  <c r="X652" i="18"/>
  <c r="Y1013" i="2"/>
  <c r="X402" i="18"/>
  <c r="Y980" i="2"/>
  <c r="X2443" i="18"/>
  <c r="Y937" i="2"/>
  <c r="X1130" i="18"/>
  <c r="Y916" i="2"/>
  <c r="X2277" i="18"/>
  <c r="Y865" i="2"/>
  <c r="X1046" i="18"/>
  <c r="Y844" i="2"/>
  <c r="X2130" i="18"/>
  <c r="Y812" i="2"/>
  <c r="X550" i="18"/>
  <c r="Y705" i="2"/>
  <c r="X1604" i="18"/>
  <c r="Y677" i="2"/>
  <c r="X2424" i="18"/>
  <c r="Y636" i="2"/>
  <c r="X2422" i="18"/>
  <c r="Y1173" i="2"/>
  <c r="X575" i="18"/>
  <c r="Y1141" i="2"/>
  <c r="X2373" i="18"/>
  <c r="Y1093" i="2"/>
  <c r="X83" i="18"/>
  <c r="Y1025" i="2"/>
  <c r="X2447" i="18"/>
  <c r="Y949" i="2"/>
  <c r="X2359" i="18"/>
  <c r="Y797" i="2"/>
  <c r="X711" i="18"/>
  <c r="Y645" i="2"/>
  <c r="X52" i="18"/>
  <c r="Y618" i="2"/>
  <c r="X1110" i="18"/>
  <c r="Y605" i="2"/>
  <c r="X2091" i="18"/>
  <c r="Y514" i="2"/>
  <c r="X1021" i="18"/>
  <c r="Y353" i="2"/>
  <c r="X33" i="18"/>
  <c r="Y93" i="2"/>
  <c r="X178" i="18"/>
  <c r="Y77" i="2"/>
  <c r="X259" i="18"/>
  <c r="Y568" i="2"/>
  <c r="X1926" i="18"/>
  <c r="Y552" i="2"/>
  <c r="X1515" i="18"/>
  <c r="Y500" i="2"/>
  <c r="X1664" i="18"/>
  <c r="Y484" i="2"/>
  <c r="X2166" i="18"/>
  <c r="Y476" i="2"/>
  <c r="X121" i="18"/>
  <c r="Y425" i="2"/>
  <c r="X850" i="18"/>
  <c r="Y393" i="2"/>
  <c r="X1012" i="18"/>
  <c r="Y388" i="2"/>
  <c r="X35" i="18"/>
  <c r="Y372" i="2"/>
  <c r="X1504" i="18"/>
  <c r="Y349" i="2"/>
  <c r="X1092" i="18"/>
  <c r="Y284" i="2"/>
  <c r="X1332" i="18"/>
  <c r="Y268" i="2"/>
  <c r="X760" i="18"/>
  <c r="Y216" i="2"/>
  <c r="X1328" i="18"/>
  <c r="Y172" i="2"/>
  <c r="X2308" i="18"/>
  <c r="Y156" i="2"/>
  <c r="X1650" i="18"/>
  <c r="Y108" i="2"/>
  <c r="X422" i="18"/>
  <c r="Y68" i="2"/>
  <c r="X1318" i="18"/>
  <c r="Y53" i="2"/>
  <c r="X1072" i="18"/>
  <c r="Y1215" i="2"/>
  <c r="X414" i="18"/>
  <c r="Y1162" i="2"/>
  <c r="X1473" i="18"/>
  <c r="Y1131" i="2"/>
  <c r="X1390" i="18"/>
  <c r="Y1118" i="2"/>
  <c r="X1306" i="18"/>
  <c r="Y1002" i="2"/>
  <c r="X1218" i="18"/>
  <c r="Y970" i="2"/>
  <c r="X2280" i="18"/>
  <c r="Y939" i="2"/>
  <c r="X2113" i="18"/>
  <c r="Y931" i="2"/>
  <c r="X1621" i="18"/>
  <c r="Y882" i="2"/>
  <c r="X964" i="18"/>
  <c r="Y850" i="2"/>
  <c r="X962" i="18"/>
  <c r="Y734" i="2"/>
  <c r="X1361" i="18"/>
  <c r="Y670" i="2"/>
  <c r="X1194" i="18"/>
  <c r="Y510" i="2"/>
  <c r="X208" i="18"/>
  <c r="Y498" i="2"/>
  <c r="X939" i="18"/>
  <c r="Y458" i="2"/>
  <c r="X39" i="18"/>
  <c r="Y446" i="2"/>
  <c r="X608" i="18"/>
  <c r="Y54" i="2"/>
  <c r="X1317" i="18"/>
  <c r="Y30" i="2"/>
  <c r="X1316" i="18"/>
  <c r="Y330" i="2"/>
  <c r="X195" i="18"/>
  <c r="Y263" i="2"/>
  <c r="X109" i="18"/>
  <c r="Y206" i="2"/>
  <c r="X2065" i="18"/>
  <c r="Y150" i="2"/>
  <c r="X589" i="18"/>
  <c r="Y118" i="2"/>
  <c r="X1404" i="18"/>
  <c r="Y1159" i="2"/>
  <c r="X249" i="18"/>
  <c r="Y1091" i="2"/>
  <c r="X1796" i="18"/>
  <c r="Y996" i="2"/>
  <c r="X1625" i="18"/>
  <c r="Y911" i="2"/>
  <c r="X1291" i="18"/>
  <c r="Y963" i="2"/>
  <c r="X2198" i="18"/>
  <c r="Y919" i="2"/>
  <c r="X234" i="18"/>
  <c r="Y871" i="2"/>
  <c r="X1536" i="18"/>
  <c r="Y839" i="2"/>
  <c r="X2353" i="18"/>
  <c r="Y767" i="2"/>
  <c r="X2021" i="18"/>
  <c r="Y748" i="2"/>
  <c r="X1607" i="18"/>
  <c r="Y720" i="2"/>
  <c r="X1605" i="18"/>
  <c r="Y711" i="2"/>
  <c r="X1936" i="18"/>
  <c r="Y683" i="2"/>
  <c r="X2016" i="18"/>
  <c r="Y651" i="2"/>
  <c r="X2423" i="18"/>
  <c r="Y611" i="2"/>
  <c r="X1846" i="18"/>
  <c r="Y815" i="2"/>
  <c r="X2105" i="18"/>
  <c r="Y799" i="2"/>
  <c r="X1942" i="18"/>
  <c r="Y971" i="2"/>
  <c r="X75" i="18"/>
  <c r="Y823" i="2"/>
  <c r="X228" i="18"/>
  <c r="Y743" i="2"/>
  <c r="X546" i="18"/>
  <c r="Y680" i="2"/>
  <c r="X1032" i="18"/>
  <c r="Y579" i="2"/>
  <c r="X1351" i="18"/>
  <c r="Y551" i="2"/>
  <c r="X942" i="18"/>
  <c r="Y483" i="2"/>
  <c r="X2083" i="18"/>
  <c r="Y427" i="2"/>
  <c r="X1916" i="18"/>
  <c r="Y771" i="2"/>
  <c r="X792" i="18"/>
  <c r="Y515" i="2"/>
  <c r="X1184" i="18"/>
  <c r="Y495" i="2"/>
  <c r="X449" i="18"/>
  <c r="Y480" i="2"/>
  <c r="X1100" i="18"/>
  <c r="Y428" i="2"/>
  <c r="X2162" i="18"/>
  <c r="Y335" i="2"/>
  <c r="X1662" i="18"/>
  <c r="Y227" i="2"/>
  <c r="X920" i="18"/>
  <c r="Y87" i="2"/>
  <c r="X1155" i="18"/>
  <c r="Y71" i="2"/>
  <c r="X2137" i="18"/>
  <c r="Y347" i="2"/>
  <c r="X276" i="18"/>
  <c r="Y315" i="2"/>
  <c r="X1907" i="18"/>
  <c r="Y247" i="2"/>
  <c r="X2148" i="18"/>
  <c r="X130" i="18"/>
  <c r="X821" i="18"/>
  <c r="Y1236" i="2"/>
  <c r="X2215" i="18"/>
  <c r="Y1060" i="2"/>
  <c r="X1959" i="18"/>
  <c r="Y1044" i="2"/>
  <c r="X1711" i="18"/>
  <c r="Y968" i="2"/>
  <c r="X1460" i="18"/>
  <c r="Y952" i="2"/>
  <c r="X315" i="18"/>
  <c r="Y800" i="2"/>
  <c r="X2104" i="18"/>
  <c r="Y764" i="2"/>
  <c r="X1447" i="18"/>
  <c r="Y676" i="2"/>
  <c r="X2262" i="18"/>
  <c r="Y661" i="2"/>
  <c r="X1113" i="18"/>
  <c r="Y640" i="2"/>
  <c r="X1683" i="18"/>
  <c r="Y616" i="2"/>
  <c r="X538" i="18"/>
  <c r="Y1193" i="2"/>
  <c r="X1475" i="18"/>
  <c r="Y1090" i="2"/>
  <c r="X1632" i="18"/>
  <c r="Y1057" i="2"/>
  <c r="X486" i="18"/>
  <c r="Y1030" i="2"/>
  <c r="X2284" i="18"/>
  <c r="Y1010" i="2"/>
  <c r="X1055" i="18"/>
  <c r="Y1005" i="2"/>
  <c r="X1872" i="18"/>
  <c r="Y997" i="2"/>
  <c r="X2035" i="18"/>
  <c r="Y965" i="2"/>
  <c r="X805" i="18"/>
  <c r="Y897" i="2"/>
  <c r="X1865" i="18"/>
  <c r="Y881" i="2"/>
  <c r="X555" i="18"/>
  <c r="Y857" i="2"/>
  <c r="X1535" i="18"/>
  <c r="Y845" i="2"/>
  <c r="X390" i="18"/>
  <c r="Y806" i="2"/>
  <c r="X1612" i="18"/>
  <c r="Y802" i="2"/>
  <c r="X305" i="18"/>
  <c r="Y789" i="2"/>
  <c r="X2114" i="18"/>
  <c r="X2103" i="18"/>
  <c r="Y773" i="2"/>
  <c r="X1775" i="18"/>
  <c r="Y753" i="2"/>
  <c r="X954" i="18"/>
  <c r="Y737" i="2"/>
  <c r="X139" i="18"/>
  <c r="Y729" i="2"/>
  <c r="X465" i="18"/>
  <c r="Y721" i="2"/>
  <c r="X1854" i="18"/>
  <c r="Y702" i="2"/>
  <c r="X1116" i="18"/>
  <c r="Y681" i="2"/>
  <c r="X1441" i="18"/>
  <c r="Y633" i="2"/>
  <c r="X2012" i="18"/>
  <c r="Y625" i="2"/>
  <c r="X1272" i="18"/>
  <c r="Y577" i="2"/>
  <c r="X1188" i="18"/>
  <c r="Y569" i="2"/>
  <c r="X2417" i="18"/>
  <c r="Y522" i="2"/>
  <c r="X2086" i="18"/>
  <c r="X2070" i="18"/>
  <c r="Y477" i="2"/>
  <c r="X206" i="18"/>
  <c r="Y461" i="2"/>
  <c r="X936" i="18"/>
  <c r="Y441" i="2"/>
  <c r="X1917" i="18"/>
  <c r="Y433" i="2"/>
  <c r="X607" i="18"/>
  <c r="Y409" i="2"/>
  <c r="X1833" i="18"/>
  <c r="Y385" i="2"/>
  <c r="X1749" i="18"/>
  <c r="Y377" i="2"/>
  <c r="X2323" i="18"/>
  <c r="Y358" i="2"/>
  <c r="X1584" i="18"/>
  <c r="X736" i="18"/>
  <c r="X681" i="18"/>
  <c r="Y325" i="2"/>
  <c r="X1990" i="18"/>
  <c r="Y317" i="2"/>
  <c r="X274" i="18"/>
  <c r="Y237" i="2"/>
  <c r="X268" i="18"/>
  <c r="Y213" i="2"/>
  <c r="X187" i="18"/>
  <c r="Y185" i="2"/>
  <c r="X509" i="18"/>
  <c r="Y177" i="2"/>
  <c r="X21" i="18"/>
  <c r="Y169" i="2"/>
  <c r="X1489" i="18"/>
  <c r="Y154" i="2"/>
  <c r="X997" i="18"/>
  <c r="Y137" i="2"/>
  <c r="X263" i="18"/>
  <c r="X302" i="18"/>
  <c r="Y113" i="2"/>
  <c r="Y105" i="2"/>
  <c r="X2187" i="18"/>
  <c r="X2139" i="18"/>
  <c r="Y596" i="2"/>
  <c r="X1928" i="18"/>
  <c r="Y557" i="2"/>
  <c r="X1024" i="18"/>
  <c r="Y541" i="2"/>
  <c r="X2334" i="18"/>
  <c r="Y520" i="2"/>
  <c r="X857" i="18"/>
  <c r="Y512" i="2"/>
  <c r="X530" i="18"/>
  <c r="Y505" i="2"/>
  <c r="X776" i="18"/>
  <c r="Y492" i="2"/>
  <c r="X2412" i="18"/>
  <c r="Y481" i="2"/>
  <c r="X1593" i="18"/>
  <c r="Y468" i="2"/>
  <c r="X1753" i="18"/>
  <c r="Y448" i="2"/>
  <c r="X1508" i="18"/>
  <c r="Y440" i="2"/>
  <c r="X1752" i="18"/>
  <c r="Y356" i="2"/>
  <c r="X1420" i="18"/>
  <c r="Y332" i="2"/>
  <c r="X680" i="18"/>
  <c r="Y296" i="2"/>
  <c r="X29" i="18"/>
  <c r="Y288" i="2"/>
  <c r="X2235" i="18"/>
  <c r="X2255" i="18"/>
  <c r="Y252" i="2"/>
  <c r="X922" i="18"/>
  <c r="Y228" i="2"/>
  <c r="X1164" i="18"/>
  <c r="Y180" i="2"/>
  <c r="X1735" i="18"/>
  <c r="Y132" i="2"/>
  <c r="X1895" i="18"/>
  <c r="Y120" i="2"/>
  <c r="X1894" i="18"/>
  <c r="Y88" i="2"/>
  <c r="X1237" i="18"/>
  <c r="Y72" i="2"/>
  <c r="X2220" i="18"/>
  <c r="Y60" i="2"/>
  <c r="X664" i="18"/>
  <c r="Y44" i="2"/>
  <c r="X1971" i="18"/>
  <c r="Y18" i="2"/>
  <c r="X1560" i="18"/>
  <c r="Y1214" i="2"/>
  <c r="X2296" i="18"/>
  <c r="Y1207" i="2"/>
  <c r="X1149" i="18"/>
  <c r="Y1202" i="2"/>
  <c r="X496" i="18"/>
  <c r="Y1194" i="2"/>
  <c r="X1720" i="18"/>
  <c r="Y1186" i="2"/>
  <c r="X331" i="18"/>
  <c r="Y1130" i="2"/>
  <c r="X1307" i="18"/>
  <c r="Y1107" i="2"/>
  <c r="X1633" i="18"/>
  <c r="Y1070" i="2"/>
  <c r="X2121" i="18"/>
  <c r="Y1058" i="2"/>
  <c r="X567" i="18"/>
  <c r="Y1026" i="2"/>
  <c r="X159" i="18"/>
  <c r="Y986" i="2"/>
  <c r="X888" i="18"/>
  <c r="Y958" i="2"/>
  <c r="X237" i="18"/>
  <c r="Y950" i="2"/>
  <c r="X154" i="18"/>
  <c r="Y938" i="2"/>
  <c r="X1950" i="18"/>
  <c r="Y926" i="2"/>
  <c r="X2196" i="18"/>
  <c r="Y915" i="2"/>
  <c r="X1620" i="18"/>
  <c r="Y886" i="2"/>
  <c r="X1783" i="18"/>
  <c r="Y830" i="2"/>
  <c r="X2434" i="18"/>
  <c r="Y822" i="2"/>
  <c r="X2023" i="18"/>
  <c r="Y814" i="2"/>
  <c r="X1367" i="18"/>
  <c r="Y795" i="2"/>
  <c r="X2269" i="18"/>
  <c r="Y786" i="2"/>
  <c r="X1448" i="18"/>
  <c r="Y779" i="2"/>
  <c r="X1610" i="18"/>
  <c r="Y774" i="2"/>
  <c r="X2186" i="18"/>
  <c r="Y682" i="2"/>
  <c r="X1768" i="18"/>
  <c r="Y675" i="2"/>
  <c r="X1685" i="18"/>
  <c r="Y642" i="2"/>
  <c r="X1931" i="18"/>
  <c r="Y635" i="2"/>
  <c r="X2340" i="18"/>
  <c r="Y630" i="2"/>
  <c r="X1438" i="18"/>
  <c r="Y622" i="2"/>
  <c r="X2339" i="18"/>
  <c r="Y606" i="2"/>
  <c r="X456" i="18"/>
  <c r="Y599" i="2"/>
  <c r="X537" i="18"/>
  <c r="Y590" i="2"/>
  <c r="X2173" i="18"/>
  <c r="Y582" i="2"/>
  <c r="X2008" i="18"/>
  <c r="Y558" i="2"/>
  <c r="X1350" i="18"/>
  <c r="Y550" i="2"/>
  <c r="X859" i="18"/>
  <c r="Y518" i="2"/>
  <c r="X2168" i="18"/>
  <c r="Y507" i="2"/>
  <c r="X1594" i="18"/>
  <c r="Y470" i="2"/>
  <c r="X2000" i="18"/>
  <c r="Y462" i="2"/>
  <c r="X120" i="18"/>
  <c r="Y450" i="2"/>
  <c r="X687" i="18"/>
  <c r="Y431" i="2"/>
  <c r="X281" i="18"/>
  <c r="Y36" i="2"/>
  <c r="X336" i="18"/>
  <c r="Y26" i="2"/>
  <c r="X2380" i="18"/>
  <c r="Y16" i="2"/>
  <c r="X906" i="18"/>
  <c r="Y370" i="2"/>
  <c r="X1337" i="18"/>
  <c r="Y362" i="2"/>
  <c r="X1255" i="18"/>
  <c r="Y319" i="2"/>
  <c r="X1007" i="18"/>
  <c r="Y314" i="2"/>
  <c r="X1252" i="18"/>
  <c r="Y278" i="2"/>
  <c r="X598" i="18"/>
  <c r="Y270" i="2"/>
  <c r="X1331" i="18"/>
  <c r="Y262" i="2"/>
  <c r="X65" i="18"/>
  <c r="X27" i="18"/>
  <c r="Y194" i="2"/>
  <c r="X592" i="18"/>
  <c r="Y187" i="2"/>
  <c r="X999" i="18"/>
  <c r="Y138" i="2"/>
  <c r="X588" i="18"/>
  <c r="Y94" i="2"/>
  <c r="X503" i="18"/>
  <c r="Y1191" i="2"/>
  <c r="X985" i="18"/>
  <c r="Y1135" i="2"/>
  <c r="X2209" i="18"/>
  <c r="Y1071" i="2"/>
  <c r="X406" i="18"/>
  <c r="Y1007" i="2"/>
  <c r="X240" i="18"/>
  <c r="Y995" i="2"/>
  <c r="X1462" i="18"/>
  <c r="Y951" i="2"/>
  <c r="X397" i="18"/>
  <c r="Y907" i="2"/>
  <c r="X718" i="18"/>
  <c r="Y1223" i="2"/>
  <c r="X1722" i="18"/>
  <c r="Y1187" i="2"/>
  <c r="X576" i="18"/>
  <c r="Y1120" i="2"/>
  <c r="X1470" i="18"/>
  <c r="Y1088" i="2"/>
  <c r="X1140" i="18"/>
  <c r="Y875" i="2"/>
  <c r="X799" i="18"/>
  <c r="Y67" i="2"/>
  <c r="X1236" i="18"/>
  <c r="Y50" i="2"/>
  <c r="X95" i="18"/>
  <c r="Y27" i="2"/>
  <c r="X174" i="18"/>
  <c r="Y735" i="2"/>
  <c r="X1772" i="18"/>
  <c r="Y719" i="2"/>
  <c r="X1525" i="18"/>
  <c r="Y663" i="2"/>
  <c r="X1850" i="18"/>
  <c r="Y643" i="2"/>
  <c r="X2094" i="18"/>
  <c r="Y835" i="2"/>
  <c r="X961" i="18"/>
  <c r="Y811" i="2"/>
  <c r="X387" i="18"/>
  <c r="Y763" i="2"/>
  <c r="X1281" i="18"/>
  <c r="Y731" i="2"/>
  <c r="X626" i="18"/>
  <c r="Y679" i="2"/>
  <c r="X703" i="18"/>
  <c r="Y511" i="2"/>
  <c r="X369" i="18"/>
  <c r="Y423" i="2"/>
  <c r="X2326" i="18"/>
  <c r="Y576" i="2"/>
  <c r="X1107" i="18"/>
  <c r="Y479" i="2"/>
  <c r="X283" i="18"/>
  <c r="Y411" i="2"/>
  <c r="X849" i="18"/>
  <c r="Y359" i="2"/>
  <c r="X2240" i="18"/>
  <c r="Y344" i="2"/>
  <c r="X1583" i="18"/>
  <c r="Y331" i="2"/>
  <c r="X275" i="18"/>
  <c r="Y243" i="2"/>
  <c r="X1902" i="18"/>
  <c r="Y223" i="2"/>
  <c r="X594" i="18"/>
  <c r="Y99" i="2"/>
  <c r="X912" i="18"/>
  <c r="Y83" i="2"/>
  <c r="X2221" i="18"/>
  <c r="Y368" i="2"/>
  <c r="X1093" i="18"/>
  <c r="Y312" i="2"/>
  <c r="X679" i="18"/>
  <c r="Y279" i="2"/>
  <c r="X677" i="18"/>
  <c r="Y175" i="2"/>
  <c r="X1898" i="18"/>
  <c r="Y127" i="2"/>
  <c r="X181" i="18"/>
  <c r="X734" i="18"/>
  <c r="X490" i="18"/>
  <c r="X444" i="18"/>
  <c r="X372" i="18"/>
  <c r="X353" i="18"/>
  <c r="X141" i="18"/>
  <c r="X129" i="18"/>
  <c r="X117" i="18"/>
  <c r="X1757" i="18"/>
  <c r="X1713" i="18"/>
  <c r="X1673" i="18"/>
  <c r="X1611" i="18"/>
  <c r="X1547" i="18"/>
  <c r="X1507" i="18"/>
  <c r="X1453" i="18"/>
  <c r="X1403" i="18"/>
  <c r="X1349" i="18"/>
  <c r="X1297" i="18"/>
  <c r="X1245" i="18"/>
  <c r="X1129" i="18"/>
  <c r="X1067" i="18"/>
  <c r="X1005" i="18"/>
  <c r="X929" i="18"/>
  <c r="X871" i="18"/>
  <c r="X817" i="18"/>
  <c r="X751" i="18"/>
  <c r="X609" i="18"/>
  <c r="X521" i="18"/>
  <c r="X303" i="18"/>
  <c r="X261" i="18"/>
  <c r="X168" i="18"/>
  <c r="X91" i="18"/>
  <c r="X67" i="18"/>
  <c r="X2371" i="18"/>
  <c r="X2309" i="18"/>
  <c r="X2249" i="18"/>
  <c r="X2185" i="18"/>
  <c r="X2107" i="18"/>
  <c r="X2047" i="18"/>
  <c r="X1981" i="18"/>
  <c r="X1925" i="18"/>
  <c r="X1859" i="18"/>
  <c r="X1755" i="18"/>
  <c r="X1609" i="18"/>
  <c r="X1493" i="18"/>
  <c r="X1335" i="18"/>
  <c r="X1213" i="18"/>
  <c r="X1057" i="18"/>
  <c r="X593" i="18"/>
  <c r="X507" i="18"/>
  <c r="X203" i="18"/>
  <c r="X475" i="18"/>
  <c r="X217" i="18"/>
  <c r="X2374" i="18"/>
  <c r="X2236" i="18"/>
  <c r="X2132" i="18"/>
  <c r="X2002" i="18"/>
  <c r="X1884" i="18"/>
  <c r="X1778" i="18"/>
  <c r="X1690" i="18"/>
  <c r="X1224" i="18"/>
  <c r="X1088" i="18"/>
  <c r="X864" i="18"/>
  <c r="X566" i="18"/>
  <c r="X384" i="18"/>
  <c r="X2082" i="18"/>
  <c r="X1566" i="18"/>
  <c r="X1142" i="18"/>
  <c r="X578" i="18"/>
  <c r="Y1224" i="2"/>
  <c r="X2378" i="18"/>
  <c r="X574" i="18"/>
  <c r="Y1124" i="2"/>
  <c r="X1225" i="18"/>
  <c r="Y1072" i="2"/>
  <c r="X487" i="18"/>
  <c r="Y1028" i="2"/>
  <c r="X974" i="18"/>
  <c r="Y988" i="2"/>
  <c r="X1217" i="18"/>
  <c r="Y924" i="2"/>
  <c r="X1292" i="18"/>
  <c r="Y712" i="2"/>
  <c r="X2264" i="18"/>
  <c r="Y700" i="2"/>
  <c r="X220" i="18"/>
  <c r="Y664" i="2"/>
  <c r="X134" i="18"/>
  <c r="Y1157" i="2"/>
  <c r="X2210" i="18"/>
  <c r="Y1125" i="2"/>
  <c r="X1716" i="18"/>
  <c r="Y981" i="2"/>
  <c r="X1379" i="18"/>
  <c r="Y941" i="2"/>
  <c r="X478" i="18"/>
  <c r="Y910" i="2"/>
  <c r="X1212" i="18"/>
  <c r="Y846" i="2"/>
  <c r="X472" i="18"/>
  <c r="Y746" i="2"/>
  <c r="X1118" i="18"/>
  <c r="Y717" i="2"/>
  <c r="X1198" i="18"/>
  <c r="Y690" i="2"/>
  <c r="X868" i="18"/>
  <c r="Y589" i="2"/>
  <c r="X2090" i="18"/>
  <c r="Y565" i="2"/>
  <c r="X453" i="18"/>
  <c r="Y473" i="2"/>
  <c r="X2329" i="18"/>
  <c r="Y253" i="2"/>
  <c r="X1166" i="18"/>
  <c r="Y221" i="2"/>
  <c r="X2230" i="18"/>
  <c r="X2251" i="18"/>
  <c r="Y276" i="2"/>
  <c r="X192" i="18"/>
  <c r="Y261" i="2"/>
  <c r="X2408" i="18"/>
  <c r="Y248" i="2"/>
  <c r="X2395" i="18"/>
  <c r="Y208" i="2"/>
  <c r="X2392" i="18"/>
  <c r="Y164" i="2"/>
  <c r="X426" i="18"/>
  <c r="Y149" i="2"/>
  <c r="X2388" i="18"/>
  <c r="Y141" i="2"/>
  <c r="X1978" i="18"/>
  <c r="Y128" i="2"/>
  <c r="X343" i="18"/>
  <c r="Y116" i="2"/>
  <c r="X750" i="18"/>
  <c r="Y100" i="2"/>
  <c r="X1238" i="18"/>
  <c r="Y61" i="2"/>
  <c r="X1481" i="18"/>
  <c r="Y1219" i="2"/>
  <c r="X1150" i="18"/>
  <c r="Y1210" i="2"/>
  <c r="X1476" i="18"/>
  <c r="Y1155" i="2"/>
  <c r="X1555" i="18"/>
  <c r="Y1126" i="2"/>
  <c r="X1949" i="18"/>
  <c r="X1963" i="18"/>
  <c r="Y1082" i="2"/>
  <c r="X812" i="18"/>
  <c r="Y1066" i="2"/>
  <c r="X322" i="18"/>
  <c r="Y959" i="2"/>
  <c r="X1132" i="18"/>
  <c r="Y946" i="2"/>
  <c r="X1868" i="18"/>
  <c r="Y902" i="2"/>
  <c r="X2276" i="18"/>
  <c r="Y842" i="2"/>
  <c r="X796" i="18"/>
  <c r="Y727" i="2"/>
  <c r="X222" i="18"/>
  <c r="Y694" i="2"/>
  <c r="X2263" i="18"/>
  <c r="Y662" i="2"/>
  <c r="X1357" i="18"/>
  <c r="Y607" i="2"/>
  <c r="X782" i="18"/>
  <c r="Y570" i="2"/>
  <c r="X780" i="18"/>
  <c r="Y530" i="2"/>
  <c r="X1513" i="18"/>
  <c r="Y490" i="2"/>
  <c r="X1839" i="18"/>
  <c r="Y426" i="2"/>
  <c r="X1751" i="18"/>
  <c r="Y20" i="2"/>
  <c r="X1888" i="18"/>
  <c r="Y354" i="2"/>
  <c r="X197" i="18"/>
  <c r="Y338" i="2"/>
  <c r="X1991" i="18"/>
  <c r="Y322" i="2"/>
  <c r="X1500" i="18"/>
  <c r="Y310" i="2"/>
  <c r="X2399" i="18"/>
  <c r="Y238" i="2"/>
  <c r="X512" i="18"/>
  <c r="Y226" i="2"/>
  <c r="X106" i="18"/>
  <c r="Y190" i="2"/>
  <c r="X1490" i="18"/>
  <c r="Y158" i="2"/>
  <c r="X2307" i="18"/>
  <c r="Y126" i="2"/>
  <c r="X1977" i="18"/>
  <c r="Y111" i="2"/>
  <c r="X1647" i="18"/>
  <c r="X2448" i="18"/>
  <c r="X2461" i="18"/>
  <c r="Y1011" i="2"/>
  <c r="X2363" i="18"/>
  <c r="Y935" i="2"/>
  <c r="X153" i="18"/>
  <c r="Y1143" i="2"/>
  <c r="X410" i="18"/>
  <c r="Y1019" i="2"/>
  <c r="X1873" i="18"/>
  <c r="Y876" i="2"/>
  <c r="X1141" i="18"/>
  <c r="Y62" i="2"/>
  <c r="X13" i="18"/>
  <c r="Y267" i="2"/>
  <c r="X514" i="18"/>
  <c r="X199" i="18"/>
  <c r="X1017" i="18"/>
  <c r="X619" i="18"/>
  <c r="X2396" i="18"/>
  <c r="X1914" i="18"/>
  <c r="X1126" i="18"/>
  <c r="X616" i="18"/>
  <c r="Y1096" i="2"/>
  <c r="X813" i="18"/>
  <c r="Y1052" i="2"/>
  <c r="X1384" i="18"/>
  <c r="Y1036" i="2"/>
  <c r="X1548" i="18"/>
  <c r="Y960" i="2"/>
  <c r="X1295" i="18"/>
  <c r="Y908" i="2"/>
  <c r="X883" i="18"/>
  <c r="Y872" i="2"/>
  <c r="X1782" i="18"/>
  <c r="Y825" i="2"/>
  <c r="X713" i="18"/>
  <c r="Y792" i="2"/>
  <c r="X2431" i="18"/>
  <c r="Y684" i="2"/>
  <c r="X2344" i="18"/>
  <c r="Y656" i="2"/>
  <c r="X2178" i="18"/>
  <c r="Y1230" i="2"/>
  <c r="X1069" i="18"/>
  <c r="Y1138" i="2"/>
  <c r="X1144" i="18"/>
  <c r="Y1113" i="2"/>
  <c r="X326" i="18"/>
  <c r="Y1086" i="2"/>
  <c r="X488" i="18"/>
  <c r="Y1073" i="2"/>
  <c r="X1221" i="18"/>
  <c r="Y1065" i="2"/>
  <c r="X81" i="18"/>
  <c r="Y873" i="2"/>
  <c r="X231" i="18"/>
  <c r="Y781" i="2"/>
  <c r="Y1220" i="2"/>
  <c r="X1313" i="18"/>
  <c r="Y1212" i="2"/>
  <c r="X2049" i="18"/>
  <c r="Y1164" i="2"/>
  <c r="X1965" i="18"/>
  <c r="Y1156" i="2"/>
  <c r="X1718" i="18"/>
  <c r="Y1133" i="2"/>
  <c r="X1634" i="18"/>
  <c r="Y1084" i="2"/>
  <c r="X2122" i="18"/>
  <c r="Y1076" i="2"/>
  <c r="X1795" i="18"/>
  <c r="Y1024" i="2"/>
  <c r="X1956" i="18"/>
  <c r="Y1000" i="2"/>
  <c r="X724" i="18"/>
  <c r="Y992" i="2"/>
  <c r="X76" i="18"/>
  <c r="Y984" i="2"/>
  <c r="X317" i="18"/>
  <c r="Y936" i="2"/>
  <c r="X235" i="18"/>
  <c r="Y928" i="2"/>
  <c r="X640" i="18"/>
  <c r="Y920" i="2"/>
  <c r="X313" i="18"/>
  <c r="Y912" i="2"/>
  <c r="X1456" i="18"/>
  <c r="X1401" i="18"/>
  <c r="Y880" i="2"/>
  <c r="X290" i="18"/>
  <c r="X310" i="18"/>
  <c r="Y864" i="2"/>
  <c r="X963" i="18"/>
  <c r="Y856" i="2"/>
  <c r="X1208" i="18"/>
  <c r="Y848" i="2"/>
  <c r="X714" i="18"/>
  <c r="Y824" i="2"/>
  <c r="X551" i="18"/>
  <c r="Y816" i="2"/>
  <c r="X2352" i="18"/>
  <c r="Y780" i="2"/>
  <c r="X2350" i="18"/>
  <c r="Y744" i="2"/>
  <c r="X872" i="18"/>
  <c r="Y736" i="2"/>
  <c r="X2347" i="18"/>
  <c r="Y716" i="2"/>
  <c r="X952" i="18"/>
  <c r="Y704" i="2"/>
  <c r="X1360" i="18"/>
  <c r="Y697" i="2"/>
  <c r="X2181" i="18"/>
  <c r="Y637" i="2"/>
  <c r="X1029" i="18"/>
  <c r="Y632" i="2"/>
  <c r="X1848" i="18"/>
  <c r="Y1177" i="2"/>
  <c r="X1310" i="18"/>
  <c r="Y1169" i="2"/>
  <c r="X2129" i="18"/>
  <c r="Y1145" i="2"/>
  <c r="X900" i="18"/>
  <c r="Y1129" i="2"/>
  <c r="X899" i="18"/>
  <c r="Y1121" i="2"/>
  <c r="X1553" i="18"/>
  <c r="Y1105" i="2"/>
  <c r="X1388" i="18"/>
  <c r="Y985" i="2"/>
  <c r="X806" i="18"/>
  <c r="Y945" i="2"/>
  <c r="X1294" i="18"/>
  <c r="Y921" i="2"/>
  <c r="X558" i="18"/>
  <c r="Y913" i="2"/>
  <c r="X1539" i="18"/>
  <c r="Y905" i="2"/>
  <c r="X312" i="18"/>
  <c r="Y829" i="2"/>
  <c r="X2106" i="18"/>
  <c r="Y813" i="2"/>
  <c r="X794" i="18"/>
  <c r="Y801" i="2"/>
  <c r="X2432" i="18"/>
  <c r="Y693" i="2"/>
  <c r="X1852" i="18"/>
  <c r="Y657" i="2"/>
  <c r="X2342" i="18"/>
  <c r="Y617" i="2"/>
  <c r="X863" i="18"/>
  <c r="Y601" i="2"/>
  <c r="X862" i="18"/>
  <c r="Y594" i="2"/>
  <c r="X1436" i="18"/>
  <c r="Y566" i="2"/>
  <c r="X1106" i="18"/>
  <c r="Y561" i="2"/>
  <c r="X127" i="18"/>
  <c r="Y533" i="2"/>
  <c r="X2415" i="18"/>
  <c r="Y513" i="2"/>
  <c r="X691" i="18"/>
  <c r="Y474" i="2"/>
  <c r="X1018" i="18"/>
  <c r="Y421" i="2"/>
  <c r="X1834" i="18"/>
  <c r="Y413" i="2"/>
  <c r="X2161" i="18"/>
  <c r="Y406" i="2"/>
  <c r="X1096" i="18"/>
  <c r="Y365" i="2"/>
  <c r="X34" i="18"/>
  <c r="Y329" i="2"/>
  <c r="X113" i="18"/>
  <c r="Y281" i="2"/>
  <c r="X924" i="18"/>
  <c r="Y273" i="2"/>
  <c r="X2150" i="18"/>
  <c r="Y266" i="2"/>
  <c r="X431" i="18"/>
  <c r="Y257" i="2"/>
  <c r="X2068" i="18"/>
  <c r="Y242" i="2"/>
  <c r="X1739" i="18"/>
  <c r="Y218" i="2"/>
  <c r="X1655" i="18"/>
  <c r="Y166" i="2"/>
  <c r="X1080" i="18"/>
  <c r="Y145" i="2"/>
  <c r="X1323" i="18"/>
  <c r="Y97" i="2"/>
  <c r="X341" i="18"/>
  <c r="Y65" i="2"/>
  <c r="X746" i="18"/>
  <c r="Y593" i="2"/>
  <c r="X1026" i="18"/>
  <c r="Y588" i="2"/>
  <c r="X2009" i="18"/>
  <c r="Y581" i="2"/>
  <c r="X1927" i="18"/>
  <c r="Y572" i="2"/>
  <c r="X2172" i="18"/>
  <c r="Y564" i="2"/>
  <c r="X289" i="18"/>
  <c r="Y548" i="2"/>
  <c r="X2253" i="18"/>
  <c r="Y540" i="2"/>
  <c r="X2005" i="18"/>
  <c r="Y532" i="2"/>
  <c r="X1923" i="18"/>
  <c r="Y524" i="2"/>
  <c r="X286" i="18"/>
  <c r="Y472" i="2"/>
  <c r="X2248" i="18"/>
  <c r="Y452" i="2"/>
  <c r="X852" i="18"/>
  <c r="Y404" i="2"/>
  <c r="X769" i="18"/>
  <c r="Y392" i="2"/>
  <c r="Y384" i="2"/>
  <c r="X1505" i="18"/>
  <c r="Y376" i="2"/>
  <c r="X1994" i="18"/>
  <c r="Y369" i="2"/>
  <c r="X1173" i="18"/>
  <c r="X1191" i="18"/>
  <c r="Y360" i="2"/>
  <c r="X519" i="18"/>
  <c r="Y336" i="2"/>
  <c r="X1829" i="18"/>
  <c r="Y285" i="2"/>
  <c r="X1579" i="18"/>
  <c r="Y272" i="2"/>
  <c r="X1825" i="18"/>
  <c r="Y264" i="2"/>
  <c r="X352" i="18"/>
  <c r="Y225" i="2"/>
  <c r="X1001" i="18"/>
  <c r="Y220" i="2"/>
  <c r="X1901" i="18"/>
  <c r="Y212" i="2"/>
  <c r="X105" i="18"/>
  <c r="Y204" i="2"/>
  <c r="X1410" i="18"/>
  <c r="Y193" i="2"/>
  <c r="X2228" i="18"/>
  <c r="Y168" i="2"/>
  <c r="X1242" i="18"/>
  <c r="Y152" i="2"/>
  <c r="X752" i="18"/>
  <c r="Y125" i="2"/>
  <c r="X1814" i="18"/>
  <c r="Y117" i="2"/>
  <c r="X1077" i="18"/>
  <c r="Y112" i="2"/>
  <c r="X1730" i="18"/>
  <c r="Y104" i="2"/>
  <c r="X1812" i="18"/>
  <c r="Y96" i="2"/>
  <c r="X1646" i="18"/>
  <c r="Y64" i="2"/>
  <c r="X419" i="18"/>
  <c r="Y52" i="2"/>
  <c r="X745" i="18"/>
  <c r="Y1211" i="2"/>
  <c r="X1639" i="18"/>
  <c r="Y1183" i="2"/>
  <c r="X1147" i="18"/>
  <c r="Y1179" i="2"/>
  <c r="X1802" i="18"/>
  <c r="Y1163" i="2"/>
  <c r="X1636" i="18"/>
  <c r="Y1134" i="2"/>
  <c r="X1880" i="18"/>
  <c r="Y1122" i="2"/>
  <c r="X2290" i="18"/>
  <c r="Y1106" i="2"/>
  <c r="X1552" i="18"/>
  <c r="Y1098" i="2"/>
  <c r="X2041" i="18"/>
  <c r="Y1078" i="2"/>
  <c r="X2040" i="18"/>
  <c r="Y1067" i="2"/>
  <c r="X1059" i="18"/>
  <c r="Y1046" i="2"/>
  <c r="X2366" i="18"/>
  <c r="Y1006" i="2"/>
  <c r="X2200" i="18"/>
  <c r="Y990" i="2"/>
  <c r="X1545" i="18"/>
  <c r="Y974" i="2"/>
  <c r="X316" i="18"/>
  <c r="Y966" i="2"/>
  <c r="X970" i="18"/>
  <c r="Y955" i="2"/>
  <c r="X1052" i="18"/>
  <c r="Y942" i="2"/>
  <c r="X559" i="18"/>
  <c r="Y906" i="2"/>
  <c r="X476" i="18"/>
  <c r="Y878" i="2"/>
  <c r="X1864" i="18"/>
  <c r="Y867" i="2"/>
  <c r="X1616" i="18"/>
  <c r="Y862" i="2"/>
  <c r="X554" i="18"/>
  <c r="Y758" i="2"/>
  <c r="X873" i="18"/>
  <c r="Y723" i="2"/>
  <c r="X1117" i="18"/>
  <c r="Y698" i="2"/>
  <c r="X55" i="18"/>
  <c r="Y674" i="2"/>
  <c r="X949" i="18"/>
  <c r="Y658" i="2"/>
  <c r="X53" i="18"/>
  <c r="Y634" i="2"/>
  <c r="X2259" i="18"/>
  <c r="Y526" i="2"/>
  <c r="X941" i="18"/>
  <c r="Y494" i="2"/>
  <c r="X207" i="18"/>
  <c r="Y486" i="2"/>
  <c r="X774" i="18"/>
  <c r="Y478" i="2"/>
  <c r="X367" i="18"/>
  <c r="Y430" i="2"/>
  <c r="X202" i="18"/>
  <c r="Y422" i="2"/>
  <c r="X2078" i="18"/>
  <c r="Y415" i="2"/>
  <c r="X443" i="18"/>
  <c r="Y395" i="2"/>
  <c r="X1586" i="18"/>
  <c r="Y382" i="2"/>
  <c r="X684" i="18"/>
  <c r="Y375" i="2"/>
  <c r="X115" i="18"/>
  <c r="Y57" i="2"/>
  <c r="X2219" i="18"/>
  <c r="Y49" i="2"/>
  <c r="X1644" i="18"/>
  <c r="Y24" i="2"/>
  <c r="X1807" i="18"/>
  <c r="Y350" i="2"/>
  <c r="X1254" i="18"/>
  <c r="Y334" i="2"/>
  <c r="X1253" i="18"/>
  <c r="Y327" i="2"/>
  <c r="X2072" i="18"/>
  <c r="Y306" i="2"/>
  <c r="X434" i="18"/>
  <c r="Y283" i="2"/>
  <c r="X1087" i="18"/>
  <c r="Y254" i="2"/>
  <c r="X1330" i="18"/>
  <c r="Y230" i="2"/>
  <c r="X1412" i="18"/>
  <c r="Y222" i="2"/>
  <c r="X2393" i="18"/>
  <c r="Y214" i="2"/>
  <c r="X511" i="18"/>
  <c r="Y84" i="2"/>
  <c r="X14" i="18"/>
  <c r="Y202" i="2"/>
  <c r="X1162" i="18"/>
  <c r="Y146" i="2"/>
  <c r="X1896" i="18"/>
  <c r="Y119" i="2"/>
  <c r="X1567" i="18"/>
  <c r="Y98" i="2"/>
  <c r="X585" i="18"/>
  <c r="Y1168" i="2"/>
  <c r="X1719" i="18"/>
  <c r="Y1115" i="2"/>
  <c r="X571" i="18"/>
  <c r="Y1068" i="2"/>
  <c r="X1385" i="18"/>
  <c r="Y1032" i="2"/>
  <c r="X727" i="18"/>
  <c r="Y1003" i="2"/>
  <c r="X1298" i="18"/>
  <c r="Y975" i="2"/>
  <c r="X722" i="18"/>
  <c r="Y903" i="2"/>
  <c r="X233" i="18"/>
  <c r="Y887" i="2"/>
  <c r="X2275" i="18"/>
  <c r="Y1176" i="2"/>
  <c r="X1066" i="18"/>
  <c r="Y1103" i="2"/>
  <c r="X979" i="18"/>
  <c r="Y1087" i="2"/>
  <c r="X896" i="18"/>
  <c r="Y1027" i="2"/>
  <c r="X646" i="18"/>
  <c r="Y983" i="2"/>
  <c r="X400" i="18"/>
  <c r="Y106" i="2"/>
  <c r="X98" i="18"/>
  <c r="Y66" i="2"/>
  <c r="X827" i="18"/>
  <c r="Y787" i="2"/>
  <c r="X1776" i="18"/>
  <c r="Y604" i="2"/>
  <c r="X2010" i="18"/>
  <c r="Y807" i="2"/>
  <c r="X1694" i="18"/>
  <c r="Y1151" i="2"/>
  <c r="X86" i="18"/>
  <c r="Y863" i="2"/>
  <c r="X636" i="18"/>
  <c r="Y832" i="2"/>
  <c r="X146" i="18"/>
  <c r="Y755" i="2"/>
  <c r="X1201" i="18"/>
  <c r="Y691" i="2"/>
  <c r="X950" i="18"/>
  <c r="Y608" i="2"/>
  <c r="X1027" i="18"/>
  <c r="Y587" i="2"/>
  <c r="X1845" i="18"/>
  <c r="Y571" i="2"/>
  <c r="X2089" i="18"/>
  <c r="Y488" i="2"/>
  <c r="X1019" i="18"/>
  <c r="Y879" i="2"/>
  <c r="X68" i="18"/>
  <c r="Y728" i="2"/>
  <c r="X383" i="18"/>
  <c r="X185" i="18"/>
  <c r="Y556" i="2"/>
  <c r="X614" i="18"/>
  <c r="X659" i="18"/>
  <c r="Y543" i="2"/>
  <c r="X532" i="18"/>
  <c r="Y523" i="2"/>
  <c r="X2333" i="18"/>
  <c r="X2364" i="18"/>
  <c r="Y475" i="2"/>
  <c r="X1262" i="18"/>
  <c r="Y419" i="2"/>
  <c r="X1177" i="18"/>
  <c r="Y371" i="2"/>
  <c r="X1421" i="18"/>
  <c r="Y343" i="2"/>
  <c r="X1472" i="18"/>
  <c r="X1419" i="18"/>
  <c r="Y239" i="2"/>
  <c r="X838" i="18"/>
  <c r="Y219" i="2"/>
  <c r="X1738" i="18"/>
  <c r="X1790" i="18"/>
  <c r="Y144" i="2"/>
  <c r="X1079" i="18"/>
  <c r="Y79" i="2"/>
  <c r="X1402" i="18"/>
  <c r="Y403" i="2"/>
  <c r="X606" i="18"/>
  <c r="Y367" i="2"/>
  <c r="X439" i="18"/>
  <c r="Y171" i="2"/>
  <c r="X2062" i="18"/>
  <c r="Y151" i="2"/>
  <c r="X670" i="18"/>
  <c r="Y63" i="2"/>
  <c r="X338" i="18"/>
  <c r="Y51" i="2"/>
  <c r="X500" i="18"/>
  <c r="Y37" i="2"/>
  <c r="X499" i="18"/>
  <c r="Y29" i="2"/>
  <c r="X1152" i="18"/>
  <c r="Y15" i="2"/>
  <c r="X824" i="18"/>
  <c r="Y135" i="2"/>
  <c r="X18" i="18"/>
  <c r="X740" i="18"/>
  <c r="X709" i="18"/>
  <c r="X366" i="18"/>
  <c r="X348" i="18"/>
  <c r="X194" i="18"/>
  <c r="X138" i="18"/>
  <c r="X123" i="18"/>
  <c r="X1861" i="18"/>
  <c r="X1741" i="18"/>
  <c r="X1697" i="18"/>
  <c r="X1645" i="18"/>
  <c r="X1577" i="18"/>
  <c r="X1531" i="18"/>
  <c r="X1495" i="18"/>
  <c r="X1435" i="18"/>
  <c r="X1373" i="18"/>
  <c r="X1329" i="18"/>
  <c r="X1271" i="18"/>
  <c r="X1169" i="18"/>
  <c r="X1105" i="18"/>
  <c r="X1039" i="18"/>
  <c r="X983" i="18"/>
  <c r="X893" i="18"/>
  <c r="X855" i="18"/>
  <c r="X797" i="18"/>
  <c r="X673" i="18"/>
  <c r="X639" i="18"/>
  <c r="X545" i="18"/>
  <c r="X468" i="18"/>
  <c r="X161" i="18"/>
  <c r="X85" i="18"/>
  <c r="X28" i="18"/>
  <c r="X2357" i="18"/>
  <c r="X2293" i="18"/>
  <c r="X2229" i="18"/>
  <c r="X2163" i="18"/>
  <c r="X2093" i="18"/>
  <c r="X1967" i="18"/>
  <c r="X1911" i="18"/>
  <c r="X1835" i="18"/>
  <c r="X1731" i="18"/>
  <c r="X1471" i="18"/>
  <c r="X1299" i="18"/>
  <c r="X1185" i="18"/>
  <c r="X761" i="18"/>
  <c r="X581" i="18"/>
  <c r="X469" i="18"/>
  <c r="X696" i="18"/>
  <c r="X394" i="18"/>
  <c r="X204" i="18"/>
  <c r="X2446" i="18"/>
  <c r="X2346" i="18"/>
  <c r="X2088" i="18"/>
  <c r="X1972" i="18"/>
  <c r="X1862" i="18"/>
  <c r="X1756" i="18"/>
  <c r="X1654" i="18"/>
  <c r="X1338" i="18"/>
  <c r="X1058" i="18"/>
  <c r="X800" i="18"/>
  <c r="X518" i="18"/>
  <c r="X2458" i="18"/>
  <c r="X1964" i="18"/>
  <c r="X1482" i="18"/>
  <c r="X988" i="18"/>
  <c r="X342" i="18"/>
  <c r="Y1232" i="2"/>
  <c r="X1396" i="18"/>
  <c r="Y1208" i="2"/>
  <c r="X1230" i="18"/>
  <c r="Y1180" i="2"/>
  <c r="X1966" i="18"/>
  <c r="Y1152" i="2"/>
  <c r="X655" i="18"/>
  <c r="Y1132" i="2"/>
  <c r="X1554" i="18"/>
  <c r="Y1108" i="2"/>
  <c r="X2289" i="18"/>
  <c r="Y1080" i="2"/>
  <c r="X82" i="18"/>
  <c r="Y1053" i="2"/>
  <c r="X1629" i="18"/>
  <c r="Y993" i="2"/>
  <c r="X1134" i="18"/>
  <c r="Y932" i="2"/>
  <c r="X1702" i="18"/>
  <c r="Y860" i="2"/>
  <c r="X391" i="18"/>
  <c r="Y820" i="2"/>
  <c r="X1695" i="18"/>
  <c r="Y669" i="2"/>
  <c r="X1031" i="18"/>
  <c r="Y649" i="2"/>
  <c r="X1602" i="18"/>
  <c r="Y628" i="2"/>
  <c r="X783" i="18"/>
  <c r="Y1081" i="2"/>
  <c r="X323" i="18"/>
  <c r="Y1037" i="2"/>
  <c r="X1874" i="18"/>
  <c r="Y917" i="2"/>
  <c r="X71" i="18"/>
  <c r="Y869" i="2"/>
  <c r="X2274" i="18"/>
  <c r="Y809" i="2"/>
  <c r="X2032" i="18"/>
  <c r="X2022" i="18"/>
  <c r="Y673" i="2"/>
  <c r="X623" i="18"/>
  <c r="Y613" i="2"/>
  <c r="X2258" i="18"/>
  <c r="Y509" i="2"/>
  <c r="X42" i="18"/>
  <c r="Y489" i="2"/>
  <c r="X1263" i="18"/>
  <c r="Y417" i="2"/>
  <c r="X770" i="18"/>
  <c r="Y269" i="2"/>
  <c r="X839" i="18"/>
  <c r="Y245" i="2"/>
  <c r="X1413" i="18"/>
  <c r="Y165" i="2"/>
  <c r="X917" i="18"/>
  <c r="Y85" i="2"/>
  <c r="X421" i="18"/>
  <c r="Y592" i="2"/>
  <c r="X374" i="18"/>
  <c r="Y560" i="2"/>
  <c r="X2254" i="18"/>
  <c r="Y528" i="2"/>
  <c r="X1266" i="18"/>
  <c r="Y521" i="2"/>
  <c r="X1348" i="18"/>
  <c r="Y469" i="2"/>
  <c r="X1838" i="18"/>
  <c r="Y449" i="2"/>
  <c r="X2409" i="18"/>
  <c r="Y408" i="2"/>
  <c r="X1666" i="18"/>
  <c r="Y380" i="2"/>
  <c r="X278" i="18"/>
  <c r="Y364" i="2"/>
  <c r="X2322" i="18"/>
  <c r="Y224" i="2"/>
  <c r="X837" i="18"/>
  <c r="Y703" i="2"/>
  <c r="X1197" i="18"/>
  <c r="Y648" i="2"/>
  <c r="X1112" i="18"/>
  <c r="Y595" i="2"/>
  <c r="X1680" i="18"/>
  <c r="X355" i="18"/>
  <c r="X157" i="18"/>
  <c r="X1619" i="18"/>
  <c r="X1249" i="18"/>
  <c r="X1071" i="18"/>
  <c r="X933" i="18"/>
  <c r="X2257" i="18"/>
  <c r="X2001" i="18"/>
  <c r="X1803" i="18"/>
  <c r="X1083" i="18"/>
  <c r="X647" i="18"/>
  <c r="X932" i="18"/>
  <c r="Y1200" i="2"/>
  <c r="X1394" i="18"/>
  <c r="Y1172" i="2"/>
  <c r="X250" i="18"/>
  <c r="Y1092" i="2"/>
  <c r="X2288" i="18"/>
  <c r="Y1064" i="2"/>
  <c r="X2450" i="18"/>
  <c r="Y1048" i="2"/>
  <c r="X728" i="18"/>
  <c r="Y1008" i="2"/>
  <c r="X482" i="18"/>
  <c r="Y972" i="2"/>
  <c r="X238" i="18"/>
  <c r="Y964" i="2"/>
  <c r="X2360" i="18"/>
  <c r="Y948" i="2"/>
  <c r="X2197" i="18"/>
  <c r="Y940" i="2"/>
  <c r="X2278" i="18"/>
  <c r="Y828" i="2"/>
  <c r="X1944" i="18"/>
  <c r="Y796" i="2"/>
  <c r="X226" i="18"/>
  <c r="Y788" i="2"/>
  <c r="X1941" i="18"/>
  <c r="Y768" i="2"/>
  <c r="X2102" i="18"/>
  <c r="Y760" i="2"/>
  <c r="X1774" i="18"/>
  <c r="Y708" i="2"/>
  <c r="X2425" i="18"/>
  <c r="Y696" i="2"/>
  <c r="X1442" i="18"/>
  <c r="Y688" i="2"/>
  <c r="X624" i="18"/>
  <c r="Y672" i="2"/>
  <c r="X296" i="18"/>
  <c r="Y660" i="2"/>
  <c r="X948" i="18"/>
  <c r="Y620" i="2"/>
  <c r="X1519" i="18"/>
  <c r="Y612" i="2"/>
  <c r="X1929" i="18"/>
  <c r="Y1221" i="2"/>
  <c r="X1477" i="18"/>
  <c r="Y1205" i="2"/>
  <c r="X904" i="18"/>
  <c r="Y1197" i="2"/>
  <c r="X2376" i="18"/>
  <c r="Y1190" i="2"/>
  <c r="X903" i="18"/>
  <c r="Y1137" i="2"/>
  <c r="X166" i="18"/>
  <c r="Y1089" i="2"/>
  <c r="X1387" i="18"/>
  <c r="Y1074" i="2"/>
  <c r="X1631" i="18"/>
  <c r="Y1069" i="2"/>
  <c r="X1467" i="18"/>
  <c r="Y1061" i="2"/>
  <c r="X2039" i="18"/>
  <c r="Y1033" i="2"/>
  <c r="X892" i="18"/>
  <c r="Y1001" i="2"/>
  <c r="X790" i="18"/>
  <c r="Y977" i="2"/>
  <c r="X1544" i="18"/>
  <c r="Y969" i="2"/>
  <c r="X1869" i="18"/>
  <c r="Y957" i="2"/>
  <c r="X2442" i="18"/>
  <c r="Y933" i="2"/>
  <c r="X1786" i="18"/>
  <c r="Y925" i="2"/>
  <c r="X2112" i="18"/>
  <c r="Y893" i="2"/>
  <c r="X1290" i="18"/>
  <c r="Y885" i="2"/>
  <c r="X1699" i="18"/>
  <c r="Y877" i="2"/>
  <c r="X1372" i="18"/>
  <c r="Y854" i="2"/>
  <c r="X66" i="18"/>
  <c r="Y841" i="2"/>
  <c r="X552" i="18"/>
  <c r="Y818" i="2"/>
  <c r="X145" i="18"/>
  <c r="Y805" i="2"/>
  <c r="X1205" i="18"/>
  <c r="Y793" i="2"/>
  <c r="X143" i="18"/>
  <c r="Y777" i="2"/>
  <c r="X630" i="18"/>
  <c r="Y741" i="2"/>
  <c r="X1974" i="18"/>
  <c r="X2020" i="18"/>
  <c r="X2025" i="18"/>
  <c r="Y733" i="2"/>
  <c r="X1199" i="18"/>
  <c r="Y701" i="2"/>
  <c r="X463" i="18"/>
  <c r="Y685" i="2"/>
  <c r="X54" i="18"/>
  <c r="Y654" i="2"/>
  <c r="X1030" i="18"/>
  <c r="Y621" i="2"/>
  <c r="X2011" i="18"/>
  <c r="Y573" i="2"/>
  <c r="X128" i="18"/>
  <c r="Y549" i="2"/>
  <c r="X288" i="18"/>
  <c r="Y525" i="2"/>
  <c r="X612" i="18"/>
  <c r="Y465" i="2"/>
  <c r="X853" i="18"/>
  <c r="Y457" i="2"/>
  <c r="X2164" i="18"/>
  <c r="Y389" i="2"/>
  <c r="X361" i="18"/>
  <c r="Y381" i="2"/>
  <c r="X440" i="18"/>
  <c r="Y373" i="2"/>
  <c r="X1748" i="18"/>
  <c r="Y345" i="2"/>
  <c r="X2073" i="18"/>
  <c r="Y337" i="2"/>
  <c r="X1909" i="18"/>
  <c r="Y326" i="2"/>
  <c r="X1090" i="18"/>
  <c r="Y313" i="2"/>
  <c r="X1170" i="18"/>
  <c r="Y233" i="2"/>
  <c r="X2394" i="18"/>
  <c r="Y209" i="2"/>
  <c r="X428" i="18"/>
  <c r="Y181" i="2"/>
  <c r="X1818" i="18"/>
  <c r="X1809" i="18"/>
  <c r="Y173" i="2"/>
  <c r="X753" i="18"/>
  <c r="Y153" i="2"/>
  <c r="X916" i="18"/>
  <c r="Y133" i="2"/>
  <c r="X2305" i="18"/>
  <c r="Y109" i="2"/>
  <c r="X829" i="18"/>
  <c r="Y78" i="2"/>
  <c r="X828" i="18"/>
  <c r="Y73" i="2"/>
  <c r="X665" i="18"/>
  <c r="Y600" i="2"/>
  <c r="X697" i="18"/>
  <c r="Y516" i="2"/>
  <c r="X1265" i="18"/>
  <c r="Y496" i="2"/>
  <c r="X690" i="18"/>
  <c r="Y464" i="2"/>
  <c r="X282" i="18"/>
  <c r="Y456" i="2"/>
  <c r="X1670" i="18"/>
  <c r="Y436" i="2"/>
  <c r="X1998" i="18"/>
  <c r="Y396" i="2"/>
  <c r="X1995" i="18"/>
  <c r="Y352" i="2"/>
  <c r="X2156" i="18"/>
  <c r="Y328" i="2"/>
  <c r="X2238" i="18"/>
  <c r="Y308" i="2"/>
  <c r="X1499" i="18"/>
  <c r="Y301" i="2"/>
  <c r="X1989" i="18"/>
  <c r="Y256" i="2"/>
  <c r="X1824" i="18"/>
  <c r="Y249" i="2"/>
  <c r="X26" i="18"/>
  <c r="Y201" i="2"/>
  <c r="X1000" i="18"/>
  <c r="Y192" i="2"/>
  <c r="X2144" i="18"/>
  <c r="Y129" i="2"/>
  <c r="X506" i="18"/>
  <c r="Y124" i="2"/>
  <c r="X423" i="18"/>
  <c r="Y81" i="2"/>
  <c r="X1565" i="18"/>
  <c r="Y69" i="2"/>
  <c r="X1891" i="18"/>
  <c r="Y28" i="2"/>
  <c r="X989" i="18"/>
  <c r="Y1206" i="2"/>
  <c r="X986" i="18"/>
  <c r="Y1198" i="2"/>
  <c r="X2459" i="18"/>
  <c r="Y1178" i="2"/>
  <c r="X1556" i="18"/>
  <c r="Y1170" i="2"/>
  <c r="X2211" i="18"/>
  <c r="Y1147" i="2"/>
  <c r="X1064" i="18"/>
  <c r="Y1142" i="2"/>
  <c r="X248" i="18"/>
  <c r="Y1127" i="2"/>
  <c r="X2372" i="18"/>
  <c r="Y1062" i="2"/>
  <c r="X2206" i="18"/>
  <c r="Y1014" i="2"/>
  <c r="X564" i="18"/>
  <c r="Y987" i="2"/>
  <c r="X1054" i="18"/>
  <c r="Y982" i="2"/>
  <c r="X2034" i="18"/>
  <c r="Y883" i="2"/>
  <c r="X1210" i="18"/>
  <c r="Y851" i="2"/>
  <c r="X1452" i="18"/>
  <c r="Y826" i="2"/>
  <c r="X1533" i="18"/>
  <c r="Y819" i="2"/>
  <c r="X960" i="18"/>
  <c r="Y810" i="2"/>
  <c r="X227" i="18"/>
  <c r="Y783" i="2"/>
  <c r="X710" i="18"/>
  <c r="Y778" i="2"/>
  <c r="X1282" i="18"/>
  <c r="Y714" i="2"/>
  <c r="X221" i="18"/>
  <c r="Y706" i="2"/>
  <c r="X1853" i="18"/>
  <c r="Y678" i="2"/>
  <c r="X135" i="18"/>
  <c r="Y646" i="2"/>
  <c r="X540" i="18"/>
  <c r="Y638" i="2"/>
  <c r="X1273" i="18"/>
  <c r="Y631" i="2"/>
  <c r="X1601" i="18"/>
  <c r="Y562" i="2"/>
  <c r="X211" i="18"/>
  <c r="Y546" i="2"/>
  <c r="X1758" i="18"/>
  <c r="Y506" i="2"/>
  <c r="X856" i="18"/>
  <c r="Y466" i="2"/>
  <c r="X1344" i="18"/>
  <c r="Y454" i="2"/>
  <c r="X1426" i="18"/>
  <c r="Y447" i="2"/>
  <c r="X935" i="18"/>
  <c r="Y434" i="2"/>
  <c r="X1178" i="18"/>
  <c r="Y414" i="2"/>
  <c r="X280" i="18"/>
  <c r="Y402" i="2"/>
  <c r="X522" i="18"/>
  <c r="Y387" i="2"/>
  <c r="X2159" i="18"/>
  <c r="Y374" i="2"/>
  <c r="X2241" i="18"/>
  <c r="Y45" i="2"/>
  <c r="X2381" i="18"/>
  <c r="Y32" i="2"/>
  <c r="X1480" i="18"/>
  <c r="Y22" i="2"/>
  <c r="X2134" i="18"/>
  <c r="Y366" i="2"/>
  <c r="X239" i="18"/>
  <c r="Y311" i="2"/>
  <c r="X600" i="18"/>
  <c r="Y290" i="2"/>
  <c r="X515" i="18"/>
  <c r="Y274" i="2"/>
  <c r="X2315" i="18"/>
  <c r="Y186" i="2"/>
  <c r="X754" i="18"/>
  <c r="Y178" i="2"/>
  <c r="X591" i="18"/>
  <c r="Y170" i="2"/>
  <c r="X1734" i="18"/>
  <c r="Y162" i="2"/>
  <c r="X1980" i="18"/>
  <c r="Y134" i="2"/>
  <c r="X2387" i="18"/>
  <c r="Y82" i="2"/>
  <c r="X2057" i="18"/>
  <c r="Y1199" i="2"/>
  <c r="X413" i="18"/>
  <c r="Y1167" i="2"/>
  <c r="X818" i="18"/>
  <c r="Y1111" i="2"/>
  <c r="X2042" i="18"/>
  <c r="Y1015" i="2"/>
  <c r="X645" i="18"/>
  <c r="Y900" i="2"/>
  <c r="X638" i="18"/>
  <c r="Y1175" i="2"/>
  <c r="X737" i="18"/>
  <c r="Y1083" i="2"/>
  <c r="X1960" i="18"/>
  <c r="Y1055" i="2"/>
  <c r="X2120" i="18"/>
  <c r="Y1023" i="2"/>
  <c r="X1709" i="18"/>
  <c r="Y979" i="2"/>
  <c r="X2115" i="18"/>
  <c r="Y967" i="2"/>
  <c r="X1216" i="18"/>
  <c r="Y943" i="2"/>
  <c r="X641" i="18"/>
  <c r="Y884" i="2"/>
  <c r="X1618" i="18"/>
  <c r="Y46" i="2"/>
  <c r="X418" i="18"/>
  <c r="Y25" i="2"/>
  <c r="X1970" i="18"/>
  <c r="Y655" i="2"/>
  <c r="X2095" i="18"/>
  <c r="Y603" i="2"/>
  <c r="X1518" i="18"/>
  <c r="Y827" i="2"/>
  <c r="X1860" i="18"/>
  <c r="Y751" i="2"/>
  <c r="X140" i="18"/>
  <c r="Y687" i="2"/>
  <c r="X297" i="18"/>
  <c r="Y555" i="2"/>
  <c r="X2171" i="18"/>
  <c r="Y503" i="2"/>
  <c r="X2084" i="18"/>
  <c r="Y831" i="2"/>
  <c r="X64" i="18"/>
  <c r="Y715" i="2"/>
  <c r="X382" i="18"/>
  <c r="Y659" i="2"/>
  <c r="X622" i="18"/>
  <c r="Y519" i="2"/>
  <c r="X777" i="18"/>
  <c r="Y451" i="2"/>
  <c r="X772" i="18"/>
  <c r="Y351" i="2"/>
  <c r="X1830" i="18"/>
  <c r="Y339" i="2"/>
  <c r="X2155" i="18"/>
  <c r="Y323" i="2"/>
  <c r="X1661" i="18"/>
  <c r="Y287" i="2"/>
  <c r="X1826" i="18"/>
  <c r="Y196" i="2"/>
  <c r="Y159" i="2"/>
  <c r="X264" i="18"/>
  <c r="Y143" i="2"/>
  <c r="X182" i="18"/>
  <c r="Y91" i="2"/>
  <c r="X1811" i="18"/>
  <c r="Y55" i="2"/>
  <c r="X1400" i="18"/>
  <c r="Y399" i="2"/>
  <c r="X2272" i="18"/>
  <c r="X2243" i="18"/>
  <c r="Y379" i="2"/>
  <c r="X360" i="18"/>
  <c r="Y271" i="2"/>
  <c r="X1414" i="18"/>
  <c r="Y251" i="2"/>
  <c r="X675" i="18"/>
  <c r="Y199" i="2"/>
  <c r="X1982" i="18"/>
  <c r="Y179" i="2"/>
  <c r="X1243" i="18"/>
  <c r="Y167" i="2"/>
  <c r="X1160" i="18"/>
  <c r="Y92" i="2"/>
  <c r="X2138" i="18"/>
  <c r="Y59" i="2"/>
  <c r="X583" i="18"/>
  <c r="Y43" i="2"/>
  <c r="X1808" i="18"/>
  <c r="Y35" i="2"/>
  <c r="X2299" i="18"/>
  <c r="Y23" i="2"/>
  <c r="X2216" i="18"/>
  <c r="Y13" i="2"/>
  <c r="X256" i="18"/>
  <c r="X739" i="18"/>
  <c r="X708" i="18"/>
  <c r="X454" i="18"/>
  <c r="X407" i="18"/>
  <c r="X362" i="18"/>
  <c r="X347" i="18"/>
  <c r="X193" i="18"/>
  <c r="X137" i="18"/>
  <c r="X122" i="18"/>
  <c r="X1797" i="18"/>
  <c r="X1689" i="18"/>
  <c r="X1527" i="18"/>
  <c r="X1431" i="18"/>
  <c r="X1321" i="18"/>
  <c r="X1269" i="18"/>
  <c r="X1207" i="18"/>
  <c r="X1161" i="18"/>
  <c r="X1101" i="18"/>
  <c r="X1037" i="18"/>
  <c r="X973" i="18"/>
  <c r="X891" i="18"/>
  <c r="X843" i="18"/>
  <c r="X793" i="18"/>
  <c r="X666" i="18"/>
  <c r="X635" i="18"/>
  <c r="X541" i="18"/>
  <c r="X467" i="18"/>
  <c r="X269" i="18"/>
  <c r="X253" i="18"/>
  <c r="X160" i="18"/>
  <c r="X78" i="18"/>
  <c r="X474" i="18"/>
  <c r="X2407" i="18"/>
  <c r="X2345" i="18"/>
  <c r="X2273" i="18"/>
  <c r="X2217" i="18"/>
  <c r="X2141" i="18"/>
  <c r="X2079" i="18"/>
  <c r="X2015" i="18"/>
  <c r="X1953" i="18"/>
  <c r="X1897" i="18"/>
  <c r="X1815" i="18"/>
  <c r="X1659" i="18"/>
  <c r="X1559" i="18"/>
  <c r="X1427" i="18"/>
  <c r="X1267" i="18"/>
  <c r="X1119" i="18"/>
  <c r="X993" i="18"/>
  <c r="X867" i="18"/>
  <c r="X678" i="18"/>
  <c r="X563" i="18"/>
  <c r="X301" i="18"/>
  <c r="X682" i="18"/>
  <c r="X324" i="18"/>
  <c r="X99" i="18"/>
  <c r="X2426" i="18"/>
  <c r="X2300" i="18"/>
  <c r="X1952" i="18"/>
  <c r="X1828" i="18"/>
  <c r="X1728" i="18"/>
  <c r="X1446" i="18"/>
  <c r="X1300" i="18"/>
  <c r="X1156" i="18"/>
  <c r="X990" i="18"/>
  <c r="X2332" i="18"/>
  <c r="X1822" i="18"/>
  <c r="X1380" i="18"/>
  <c r="X878" i="18"/>
  <c r="X63" i="18"/>
  <c r="X1724" i="18"/>
  <c r="X1725" i="18"/>
  <c r="X2052" i="18"/>
  <c r="X1233" i="18"/>
  <c r="Y898" i="2"/>
  <c r="Y791" i="2"/>
  <c r="Y930" i="2"/>
  <c r="Y833" i="2"/>
  <c r="Y340" i="2"/>
  <c r="Y583" i="2"/>
  <c r="Y535" i="2"/>
  <c r="Y302" i="2"/>
  <c r="Y1123" i="2"/>
  <c r="Y739" i="2"/>
  <c r="Y139" i="2"/>
  <c r="Y412" i="2"/>
  <c r="Y136" i="2"/>
  <c r="Y1077" i="2"/>
  <c r="Y692" i="2"/>
  <c r="Y929" i="2"/>
  <c r="Y653" i="2"/>
  <c r="Y586" i="2"/>
  <c r="Y667" i="2"/>
  <c r="Y147" i="2"/>
  <c r="Y623" i="2"/>
  <c r="Y544" i="2"/>
  <c r="Y295" i="2"/>
  <c r="Y1228" i="2"/>
  <c r="Y1209" i="2"/>
  <c r="Y1189" i="2"/>
  <c r="Y1100" i="2"/>
  <c r="Y956" i="2"/>
  <c r="Y909" i="2"/>
  <c r="Y896" i="2"/>
  <c r="Y644" i="2"/>
  <c r="Y1229" i="2"/>
  <c r="Y1174" i="2"/>
  <c r="Y1102" i="2"/>
  <c r="Y918" i="2"/>
  <c r="Y769" i="2"/>
  <c r="Y754" i="2"/>
  <c r="Y710" i="2"/>
  <c r="Y305" i="2"/>
  <c r="Y294" i="2"/>
  <c r="Y198" i="2"/>
  <c r="Y189" i="2"/>
  <c r="Y341" i="2"/>
  <c r="Y333" i="2"/>
  <c r="Y292" i="2"/>
  <c r="Y240" i="2"/>
  <c r="Y157" i="2"/>
  <c r="Y1231" i="2"/>
  <c r="Y1031" i="2"/>
  <c r="Y954" i="2"/>
  <c r="Y695" i="2"/>
  <c r="Y615" i="2"/>
  <c r="Y491" i="2"/>
  <c r="Y211" i="2"/>
  <c r="Y90" i="2"/>
  <c r="Y1235" i="2"/>
  <c r="Y639" i="2"/>
  <c r="Y804" i="2"/>
  <c r="Y236" i="2"/>
  <c r="Y1233" i="2"/>
  <c r="Y1101" i="2"/>
  <c r="Y973" i="2"/>
  <c r="Y889" i="2"/>
  <c r="Y689" i="2"/>
  <c r="Y1154" i="2"/>
  <c r="Y1097" i="2"/>
  <c r="Y953" i="2"/>
  <c r="Y765" i="2"/>
  <c r="Y750" i="2"/>
  <c r="Y650" i="2"/>
  <c r="Y542" i="2"/>
  <c r="Y438" i="2"/>
  <c r="Y390" i="2"/>
  <c r="Y346" i="2"/>
  <c r="Y289" i="2"/>
  <c r="Y174" i="2"/>
  <c r="Y89" i="2"/>
  <c r="Y74" i="2"/>
  <c r="Y497" i="2"/>
  <c r="Y397" i="2"/>
  <c r="Y293" i="2"/>
  <c r="Y42" i="2"/>
  <c r="Y1234" i="2"/>
  <c r="Y1171" i="2"/>
  <c r="Y1063" i="2"/>
  <c r="Y998" i="2"/>
  <c r="Y738" i="2"/>
  <c r="Y647" i="2"/>
  <c r="Y627" i="2"/>
  <c r="Y547" i="2"/>
  <c r="Y539" i="2"/>
  <c r="Y455" i="2"/>
  <c r="Y342" i="2"/>
  <c r="Y235" i="2"/>
  <c r="Y163" i="2"/>
  <c r="Y155" i="2"/>
  <c r="Y70" i="2"/>
  <c r="Y1047" i="2"/>
  <c r="Y538" i="2"/>
  <c r="Y1160" i="2"/>
  <c r="Y888" i="2"/>
  <c r="Y1009" i="2"/>
  <c r="Y191" i="2"/>
  <c r="Y1043" i="2"/>
  <c r="Y838" i="2"/>
  <c r="Y553" i="2"/>
  <c r="Y394" i="2"/>
  <c r="Y1045" i="2"/>
  <c r="Y785" i="2"/>
  <c r="Y357" i="2"/>
  <c r="Y895" i="2"/>
  <c r="Y439" i="2"/>
  <c r="Y1225" i="2"/>
  <c r="Y1004" i="2"/>
  <c r="Y1017" i="2"/>
  <c r="Y709" i="2"/>
  <c r="Y1085" i="2"/>
  <c r="Y1029" i="2"/>
  <c r="Y837" i="2"/>
  <c r="Y234" i="2"/>
  <c r="Y309" i="2"/>
  <c r="Y241" i="2"/>
  <c r="Y197" i="2"/>
  <c r="Y246" i="2"/>
  <c r="Y947" i="2"/>
  <c r="Q724" i="18"/>
  <c r="P724" i="18"/>
  <c r="O724" i="18"/>
  <c r="N724" i="18"/>
  <c r="Q700" i="18"/>
  <c r="P700" i="18"/>
  <c r="O700" i="18"/>
  <c r="N700" i="18"/>
  <c r="Q680" i="18"/>
  <c r="P680" i="18"/>
  <c r="O680" i="18"/>
  <c r="N680" i="18"/>
  <c r="Q664" i="18"/>
  <c r="P664" i="18"/>
  <c r="O664" i="18"/>
  <c r="N664" i="18"/>
  <c r="Q464" i="18"/>
  <c r="P464" i="18"/>
  <c r="O464" i="18"/>
  <c r="N464" i="18"/>
  <c r="Q448" i="18"/>
  <c r="P448" i="18"/>
  <c r="O448" i="18"/>
  <c r="N448" i="18"/>
  <c r="Q432" i="18"/>
  <c r="P432" i="18"/>
  <c r="O432" i="18"/>
  <c r="N432" i="18"/>
  <c r="Q412" i="18"/>
  <c r="P412" i="18"/>
  <c r="O412" i="18"/>
  <c r="N412" i="18"/>
  <c r="Q372" i="18"/>
  <c r="P372" i="18"/>
  <c r="O372" i="18"/>
  <c r="N372" i="18"/>
  <c r="Q340" i="18"/>
  <c r="P340" i="18"/>
  <c r="O340" i="18"/>
  <c r="N340" i="18"/>
  <c r="Q324" i="18"/>
  <c r="P324" i="18"/>
  <c r="O324" i="18"/>
  <c r="N324" i="18"/>
  <c r="Q304" i="18"/>
  <c r="P304" i="18"/>
  <c r="O304" i="18"/>
  <c r="N304" i="18"/>
  <c r="Q288" i="18"/>
  <c r="P288" i="18"/>
  <c r="O288" i="18"/>
  <c r="N288" i="18"/>
  <c r="Q264" i="18"/>
  <c r="P264" i="18"/>
  <c r="O264" i="18"/>
  <c r="N264" i="18"/>
  <c r="Q244" i="18"/>
  <c r="P244" i="18"/>
  <c r="O244" i="18"/>
  <c r="N244" i="18"/>
  <c r="Q224" i="18"/>
  <c r="P224" i="18"/>
  <c r="O224" i="18"/>
  <c r="N224" i="18"/>
  <c r="Q180" i="18"/>
  <c r="P180" i="18"/>
  <c r="O180" i="18"/>
  <c r="N180" i="18"/>
  <c r="Q164" i="18"/>
  <c r="P164" i="18"/>
  <c r="O164" i="18"/>
  <c r="N164" i="18"/>
  <c r="Q148" i="18"/>
  <c r="P148" i="18"/>
  <c r="O148" i="18"/>
  <c r="N148" i="18"/>
  <c r="Q132" i="18"/>
  <c r="P132" i="18"/>
  <c r="O132" i="18"/>
  <c r="N132" i="18"/>
  <c r="Q116" i="18"/>
  <c r="P116" i="18"/>
  <c r="O116" i="18"/>
  <c r="N116" i="18"/>
  <c r="Q92" i="18"/>
  <c r="P92" i="18"/>
  <c r="O92" i="18"/>
  <c r="N92" i="18"/>
  <c r="Q72" i="18"/>
  <c r="P72" i="18"/>
  <c r="O72" i="18"/>
  <c r="N72" i="18"/>
  <c r="Q48" i="18"/>
  <c r="P48" i="18"/>
  <c r="O48" i="18"/>
  <c r="N48" i="18"/>
  <c r="Q20" i="18"/>
  <c r="P20" i="18"/>
  <c r="O20" i="18"/>
  <c r="N20" i="18"/>
  <c r="Q736" i="18"/>
  <c r="P736" i="18"/>
  <c r="O736" i="18"/>
  <c r="N736" i="18"/>
  <c r="Q692" i="18"/>
  <c r="P692" i="18"/>
  <c r="O692" i="18"/>
  <c r="N692" i="18"/>
  <c r="Q472" i="18"/>
  <c r="P472" i="18"/>
  <c r="O472" i="18"/>
  <c r="N472" i="18"/>
  <c r="Q400" i="18"/>
  <c r="P400" i="18"/>
  <c r="O400" i="18"/>
  <c r="N400" i="18"/>
  <c r="Q380" i="18"/>
  <c r="P380" i="18"/>
  <c r="O380" i="18"/>
  <c r="N380" i="18"/>
  <c r="Q344" i="18"/>
  <c r="P344" i="18"/>
  <c r="O344" i="18"/>
  <c r="N344" i="18"/>
  <c r="Q248" i="18"/>
  <c r="P248" i="18"/>
  <c r="O248" i="18"/>
  <c r="N248" i="18"/>
  <c r="Q200" i="18"/>
  <c r="P200" i="18"/>
  <c r="O200" i="18"/>
  <c r="N200" i="18"/>
  <c r="Q184" i="18"/>
  <c r="P184" i="18"/>
  <c r="O184" i="18"/>
  <c r="N184" i="18"/>
  <c r="Q56" i="18"/>
  <c r="P56" i="18"/>
  <c r="O56" i="18"/>
  <c r="N56" i="18"/>
  <c r="Q28" i="18"/>
  <c r="P28" i="18"/>
  <c r="O28" i="18"/>
  <c r="N28" i="18"/>
  <c r="Q170" i="18"/>
  <c r="P170" i="18"/>
  <c r="O170" i="18"/>
  <c r="N170" i="18"/>
  <c r="Q130" i="18"/>
  <c r="P130" i="18"/>
  <c r="O130" i="18"/>
  <c r="N130" i="18"/>
  <c r="P114" i="18"/>
  <c r="Q114" i="18"/>
  <c r="O114" i="18"/>
  <c r="N114" i="18"/>
  <c r="Q98" i="18"/>
  <c r="P98" i="18"/>
  <c r="O98" i="18"/>
  <c r="N98" i="18"/>
  <c r="P82" i="18"/>
  <c r="Q82" i="18"/>
  <c r="O82" i="18"/>
  <c r="N82" i="18"/>
  <c r="Q66" i="18"/>
  <c r="P66" i="18"/>
  <c r="O66" i="18"/>
  <c r="N66" i="18"/>
  <c r="P18" i="18"/>
  <c r="Q18" i="18"/>
  <c r="O18" i="18"/>
  <c r="N18" i="18"/>
  <c r="Q166" i="18"/>
  <c r="P166" i="18"/>
  <c r="O166" i="18"/>
  <c r="N166" i="18"/>
  <c r="Q150" i="18"/>
  <c r="P150" i="18"/>
  <c r="O150" i="18"/>
  <c r="N150" i="18"/>
  <c r="Q54" i="18"/>
  <c r="P54" i="18"/>
  <c r="O54" i="18"/>
  <c r="N54" i="18"/>
  <c r="P26" i="18"/>
  <c r="Q26" i="18"/>
  <c r="O26" i="18"/>
  <c r="N26" i="18"/>
  <c r="Q11" i="18"/>
  <c r="P11" i="18"/>
  <c r="O11" i="18"/>
  <c r="N11" i="18"/>
  <c r="Q735" i="18"/>
  <c r="O735" i="18"/>
  <c r="P735" i="18"/>
  <c r="N735" i="18"/>
  <c r="Q687" i="18"/>
  <c r="O687" i="18"/>
  <c r="P687" i="18"/>
  <c r="N687" i="18"/>
  <c r="Q491" i="18"/>
  <c r="O491" i="18"/>
  <c r="N491" i="18"/>
  <c r="P491" i="18"/>
  <c r="Q459" i="18"/>
  <c r="O459" i="18"/>
  <c r="N459" i="18"/>
  <c r="P459" i="18"/>
  <c r="Q395" i="18"/>
  <c r="O395" i="18"/>
  <c r="N395" i="18"/>
  <c r="P395" i="18"/>
  <c r="Q347" i="18"/>
  <c r="O347" i="18"/>
  <c r="N347" i="18"/>
  <c r="P347" i="18"/>
  <c r="Q299" i="18"/>
  <c r="O299" i="18"/>
  <c r="N299" i="18"/>
  <c r="P299" i="18"/>
  <c r="Q251" i="18"/>
  <c r="P251" i="18"/>
  <c r="O251" i="18"/>
  <c r="N251" i="18"/>
  <c r="Q203" i="18"/>
  <c r="P203" i="18"/>
  <c r="O203" i="18"/>
  <c r="N203" i="18"/>
  <c r="Q171" i="18"/>
  <c r="P171" i="18"/>
  <c r="O171" i="18"/>
  <c r="N171" i="18"/>
  <c r="Q123" i="18"/>
  <c r="P123" i="18"/>
  <c r="O123" i="18"/>
  <c r="N123" i="18"/>
  <c r="Q91" i="18"/>
  <c r="P91" i="18"/>
  <c r="O91" i="18"/>
  <c r="N91" i="18"/>
  <c r="Q59" i="18"/>
  <c r="P59" i="18"/>
  <c r="O59" i="18"/>
  <c r="N59" i="18"/>
  <c r="Q43" i="18"/>
  <c r="P43" i="18"/>
  <c r="O43" i="18"/>
  <c r="N43" i="18"/>
  <c r="Q10" i="18"/>
  <c r="P10" i="18"/>
  <c r="N10" i="18"/>
  <c r="O10" i="18"/>
  <c r="Q706" i="18"/>
  <c r="P706" i="18"/>
  <c r="N706" i="18"/>
  <c r="O706" i="18"/>
  <c r="Q674" i="18"/>
  <c r="P674" i="18"/>
  <c r="N674" i="18"/>
  <c r="O674" i="18"/>
  <c r="Q462" i="18"/>
  <c r="P462" i="18"/>
  <c r="O462" i="18"/>
  <c r="N462" i="18"/>
  <c r="Q398" i="18"/>
  <c r="P398" i="18"/>
  <c r="O398" i="18"/>
  <c r="N398" i="18"/>
  <c r="Q366" i="18"/>
  <c r="P366" i="18"/>
  <c r="O366" i="18"/>
  <c r="N366" i="18"/>
  <c r="Q302" i="18"/>
  <c r="P302" i="18"/>
  <c r="N302" i="18"/>
  <c r="O302" i="18"/>
  <c r="Q254" i="18"/>
  <c r="P254" i="18"/>
  <c r="N254" i="18"/>
  <c r="O254" i="18"/>
  <c r="Q222" i="18"/>
  <c r="P222" i="18"/>
  <c r="N222" i="18"/>
  <c r="O222" i="18"/>
  <c r="Q190" i="18"/>
  <c r="P190" i="18"/>
  <c r="N190" i="18"/>
  <c r="O190" i="18"/>
  <c r="Q697" i="18"/>
  <c r="P697" i="18"/>
  <c r="O697" i="18"/>
  <c r="N697" i="18"/>
  <c r="Q665" i="18"/>
  <c r="P665" i="18"/>
  <c r="O665" i="18"/>
  <c r="N665" i="18"/>
  <c r="Q453" i="18"/>
  <c r="P453" i="18"/>
  <c r="N453" i="18"/>
  <c r="O453" i="18"/>
  <c r="Q405" i="18"/>
  <c r="P405" i="18"/>
  <c r="N405" i="18"/>
  <c r="O405" i="18"/>
  <c r="Q341" i="18"/>
  <c r="P341" i="18"/>
  <c r="N341" i="18"/>
  <c r="O341" i="18"/>
  <c r="Q293" i="18"/>
  <c r="P293" i="18"/>
  <c r="N293" i="18"/>
  <c r="O293" i="18"/>
  <c r="Q245" i="18"/>
  <c r="P245" i="18"/>
  <c r="N245" i="18"/>
  <c r="O245" i="18"/>
  <c r="Q213" i="18"/>
  <c r="P213" i="18"/>
  <c r="N213" i="18"/>
  <c r="O213" i="18"/>
  <c r="Q149" i="18"/>
  <c r="P149" i="18"/>
  <c r="N149" i="18"/>
  <c r="O149" i="18"/>
  <c r="Q101" i="18"/>
  <c r="N101" i="18"/>
  <c r="P101" i="18"/>
  <c r="O101" i="18"/>
  <c r="Q731" i="18"/>
  <c r="O731" i="18"/>
  <c r="P731" i="18"/>
  <c r="N731" i="18"/>
  <c r="Q667" i="18"/>
  <c r="O667" i="18"/>
  <c r="P667" i="18"/>
  <c r="N667" i="18"/>
  <c r="Q471" i="18"/>
  <c r="P471" i="18"/>
  <c r="O471" i="18"/>
  <c r="N471" i="18"/>
  <c r="Q423" i="18"/>
  <c r="P423" i="18"/>
  <c r="O423" i="18"/>
  <c r="N423" i="18"/>
  <c r="Q391" i="18"/>
  <c r="P391" i="18"/>
  <c r="O391" i="18"/>
  <c r="N391" i="18"/>
  <c r="Q343" i="18"/>
  <c r="P343" i="18"/>
  <c r="O343" i="18"/>
  <c r="N343" i="18"/>
  <c r="Q295" i="18"/>
  <c r="P295" i="18"/>
  <c r="O295" i="18"/>
  <c r="N295" i="18"/>
  <c r="Q247" i="18"/>
  <c r="P247" i="18"/>
  <c r="O247" i="18"/>
  <c r="N247" i="18"/>
  <c r="Q199" i="18"/>
  <c r="P199" i="18"/>
  <c r="O199" i="18"/>
  <c r="N199" i="18"/>
  <c r="Q151" i="18"/>
  <c r="P151" i="18"/>
  <c r="O151" i="18"/>
  <c r="N151" i="18"/>
  <c r="Q119" i="18"/>
  <c r="P119" i="18"/>
  <c r="O119" i="18"/>
  <c r="N119" i="18"/>
  <c r="Q71" i="18"/>
  <c r="P71" i="18"/>
  <c r="O71" i="18"/>
  <c r="N71" i="18"/>
  <c r="Q23" i="18"/>
  <c r="P23" i="18"/>
  <c r="O23" i="18"/>
  <c r="N23" i="18"/>
  <c r="Q718" i="18"/>
  <c r="P718" i="18"/>
  <c r="N718" i="18"/>
  <c r="O718" i="18"/>
  <c r="Q686" i="18"/>
  <c r="P686" i="18"/>
  <c r="N686" i="18"/>
  <c r="O686" i="18"/>
  <c r="Q458" i="18"/>
  <c r="P458" i="18"/>
  <c r="O458" i="18"/>
  <c r="N458" i="18"/>
  <c r="P410" i="18"/>
  <c r="Q410" i="18"/>
  <c r="O410" i="18"/>
  <c r="N410" i="18"/>
  <c r="Q362" i="18"/>
  <c r="P362" i="18"/>
  <c r="O362" i="18"/>
  <c r="N362" i="18"/>
  <c r="P314" i="18"/>
  <c r="Q314" i="18"/>
  <c r="O314" i="18"/>
  <c r="N314" i="18"/>
  <c r="Q266" i="18"/>
  <c r="O266" i="18"/>
  <c r="P266" i="18"/>
  <c r="N266" i="18"/>
  <c r="Q234" i="18"/>
  <c r="P234" i="18"/>
  <c r="O234" i="18"/>
  <c r="N234" i="18"/>
  <c r="Q741" i="18"/>
  <c r="P741" i="18"/>
  <c r="O741" i="18"/>
  <c r="N741" i="18"/>
  <c r="Q693" i="18"/>
  <c r="P693" i="18"/>
  <c r="O693" i="18"/>
  <c r="N693" i="18"/>
  <c r="P497" i="18"/>
  <c r="Q497" i="18"/>
  <c r="O497" i="18"/>
  <c r="N497" i="18"/>
  <c r="Q449" i="18"/>
  <c r="P449" i="18"/>
  <c r="O449" i="18"/>
  <c r="N449" i="18"/>
  <c r="Q401" i="18"/>
  <c r="P401" i="18"/>
  <c r="O401" i="18"/>
  <c r="N401" i="18"/>
  <c r="Q337" i="18"/>
  <c r="P337" i="18"/>
  <c r="O337" i="18"/>
  <c r="N337" i="18"/>
  <c r="Q289" i="18"/>
  <c r="P289" i="18"/>
  <c r="O289" i="18"/>
  <c r="N289" i="18"/>
  <c r="Q241" i="18"/>
  <c r="P241" i="18"/>
  <c r="O241" i="18"/>
  <c r="N241" i="18"/>
  <c r="Q193" i="18"/>
  <c r="P193" i="18"/>
  <c r="O193" i="18"/>
  <c r="N193" i="18"/>
  <c r="Q113" i="18"/>
  <c r="P113" i="18"/>
  <c r="O113" i="18"/>
  <c r="N113" i="18"/>
  <c r="Q720" i="18"/>
  <c r="P720" i="18"/>
  <c r="O720" i="18"/>
  <c r="N720" i="18"/>
  <c r="Q696" i="18"/>
  <c r="P696" i="18"/>
  <c r="O696" i="18"/>
  <c r="N696" i="18"/>
  <c r="Q676" i="18"/>
  <c r="P676" i="18"/>
  <c r="O676" i="18"/>
  <c r="N676" i="18"/>
  <c r="Q492" i="18"/>
  <c r="P492" i="18"/>
  <c r="O492" i="18"/>
  <c r="N492" i="18"/>
  <c r="Q460" i="18"/>
  <c r="P460" i="18"/>
  <c r="O460" i="18"/>
  <c r="N460" i="18"/>
  <c r="Q444" i="18"/>
  <c r="P444" i="18"/>
  <c r="O444" i="18"/>
  <c r="N444" i="18"/>
  <c r="Q428" i="18"/>
  <c r="P428" i="18"/>
  <c r="O428" i="18"/>
  <c r="N428" i="18"/>
  <c r="Q408" i="18"/>
  <c r="P408" i="18"/>
  <c r="O408" i="18"/>
  <c r="N408" i="18"/>
  <c r="Q368" i="18"/>
  <c r="P368" i="18"/>
  <c r="O368" i="18"/>
  <c r="N368" i="18"/>
  <c r="Q336" i="18"/>
  <c r="P336" i="18"/>
  <c r="O336" i="18"/>
  <c r="N336" i="18"/>
  <c r="Q320" i="18"/>
  <c r="P320" i="18"/>
  <c r="O320" i="18"/>
  <c r="N320" i="18"/>
  <c r="Q300" i="18"/>
  <c r="P300" i="18"/>
  <c r="O300" i="18"/>
  <c r="N300" i="18"/>
  <c r="Q276" i="18"/>
  <c r="P276" i="18"/>
  <c r="O276" i="18"/>
  <c r="N276" i="18"/>
  <c r="Q260" i="18"/>
  <c r="P260" i="18"/>
  <c r="O260" i="18"/>
  <c r="N260" i="18"/>
  <c r="Q240" i="18"/>
  <c r="P240" i="18"/>
  <c r="O240" i="18"/>
  <c r="N240" i="18"/>
  <c r="Q220" i="18"/>
  <c r="P220" i="18"/>
  <c r="O220" i="18"/>
  <c r="N220" i="18"/>
  <c r="Q176" i="18"/>
  <c r="P176" i="18"/>
  <c r="O176" i="18"/>
  <c r="N176" i="18"/>
  <c r="Q160" i="18"/>
  <c r="P160" i="18"/>
  <c r="O160" i="18"/>
  <c r="N160" i="18"/>
  <c r="Q144" i="18"/>
  <c r="P144" i="18"/>
  <c r="O144" i="18"/>
  <c r="N144" i="18"/>
  <c r="Q128" i="18"/>
  <c r="P128" i="18"/>
  <c r="O128" i="18"/>
  <c r="N128" i="18"/>
  <c r="Q112" i="18"/>
  <c r="P112" i="18"/>
  <c r="O112" i="18"/>
  <c r="N112" i="18"/>
  <c r="Q88" i="18"/>
  <c r="P88" i="18"/>
  <c r="O88" i="18"/>
  <c r="N88" i="18"/>
  <c r="Q68" i="18"/>
  <c r="P68" i="18"/>
  <c r="O68" i="18"/>
  <c r="N68" i="18"/>
  <c r="Q44" i="18"/>
  <c r="P44" i="18"/>
  <c r="O44" i="18"/>
  <c r="N44" i="18"/>
  <c r="Q16" i="18"/>
  <c r="P16" i="18"/>
  <c r="O16" i="18"/>
  <c r="N16" i="18"/>
  <c r="P732" i="18"/>
  <c r="Q732" i="18"/>
  <c r="O732" i="18"/>
  <c r="N732" i="18"/>
  <c r="Q496" i="18"/>
  <c r="P496" i="18"/>
  <c r="O496" i="18"/>
  <c r="N496" i="18"/>
  <c r="Q468" i="18"/>
  <c r="P468" i="18"/>
  <c r="O468" i="18"/>
  <c r="N468" i="18"/>
  <c r="Q396" i="18"/>
  <c r="P396" i="18"/>
  <c r="O396" i="18"/>
  <c r="N396" i="18"/>
  <c r="Q356" i="18"/>
  <c r="P356" i="18"/>
  <c r="O356" i="18"/>
  <c r="N356" i="18"/>
  <c r="Q316" i="18"/>
  <c r="P316" i="18"/>
  <c r="O316" i="18"/>
  <c r="N316" i="18"/>
  <c r="Q236" i="18"/>
  <c r="P236" i="18"/>
  <c r="O236" i="18"/>
  <c r="N236" i="18"/>
  <c r="Q196" i="18"/>
  <c r="P196" i="18"/>
  <c r="O196" i="18"/>
  <c r="N196" i="18"/>
  <c r="Q104" i="18"/>
  <c r="P104" i="18"/>
  <c r="O104" i="18"/>
  <c r="N104" i="18"/>
  <c r="Q52" i="18"/>
  <c r="P52" i="18"/>
  <c r="O52" i="18"/>
  <c r="N52" i="18"/>
  <c r="Q182" i="18"/>
  <c r="P182" i="18"/>
  <c r="O182" i="18"/>
  <c r="N182" i="18"/>
  <c r="P146" i="18"/>
  <c r="Q146" i="18"/>
  <c r="O146" i="18"/>
  <c r="N146" i="18"/>
  <c r="Q126" i="18"/>
  <c r="P126" i="18"/>
  <c r="N126" i="18"/>
  <c r="O126" i="18"/>
  <c r="Q110" i="18"/>
  <c r="P110" i="18"/>
  <c r="N110" i="18"/>
  <c r="O110" i="18"/>
  <c r="Q94" i="18"/>
  <c r="P94" i="18"/>
  <c r="N94" i="18"/>
  <c r="O94" i="18"/>
  <c r="Q78" i="18"/>
  <c r="P78" i="18"/>
  <c r="N78" i="18"/>
  <c r="O78" i="18"/>
  <c r="Q46" i="18"/>
  <c r="P46" i="18"/>
  <c r="N46" i="18"/>
  <c r="O46" i="18"/>
  <c r="Q12" i="18"/>
  <c r="P12" i="18"/>
  <c r="O12" i="18"/>
  <c r="N12" i="18"/>
  <c r="Q162" i="18"/>
  <c r="P162" i="18"/>
  <c r="O162" i="18"/>
  <c r="N162" i="18"/>
  <c r="Q142" i="18"/>
  <c r="P142" i="18"/>
  <c r="N142" i="18"/>
  <c r="O142" i="18"/>
  <c r="P50" i="18"/>
  <c r="Q50" i="18"/>
  <c r="O50" i="18"/>
  <c r="N50" i="18"/>
  <c r="P22" i="18"/>
  <c r="Q22" i="18"/>
  <c r="N22" i="18"/>
  <c r="O22" i="18"/>
  <c r="Q703" i="18"/>
  <c r="O703" i="18"/>
  <c r="P703" i="18"/>
  <c r="N703" i="18"/>
  <c r="Q475" i="18"/>
  <c r="O475" i="18"/>
  <c r="N475" i="18"/>
  <c r="P475" i="18"/>
  <c r="Q427" i="18"/>
  <c r="O427" i="18"/>
  <c r="N427" i="18"/>
  <c r="P427" i="18"/>
  <c r="Q379" i="18"/>
  <c r="O379" i="18"/>
  <c r="N379" i="18"/>
  <c r="P379" i="18"/>
  <c r="Q331" i="18"/>
  <c r="O331" i="18"/>
  <c r="N331" i="18"/>
  <c r="P331" i="18"/>
  <c r="Q283" i="18"/>
  <c r="P283" i="18"/>
  <c r="O283" i="18"/>
  <c r="N283" i="18"/>
  <c r="Q235" i="18"/>
  <c r="P235" i="18"/>
  <c r="O235" i="18"/>
  <c r="N235" i="18"/>
  <c r="Q187" i="18"/>
  <c r="P187" i="18"/>
  <c r="O187" i="18"/>
  <c r="N187" i="18"/>
  <c r="Q155" i="18"/>
  <c r="P155" i="18"/>
  <c r="O155" i="18"/>
  <c r="N155" i="18"/>
  <c r="Q107" i="18"/>
  <c r="P107" i="18"/>
  <c r="O107" i="18"/>
  <c r="N107" i="18"/>
  <c r="Q75" i="18"/>
  <c r="P75" i="18"/>
  <c r="O75" i="18"/>
  <c r="N75" i="18"/>
  <c r="Q27" i="18"/>
  <c r="P27" i="18"/>
  <c r="O27" i="18"/>
  <c r="N27" i="18"/>
  <c r="Q722" i="18"/>
  <c r="P722" i="18"/>
  <c r="N722" i="18"/>
  <c r="O722" i="18"/>
  <c r="Q494" i="18"/>
  <c r="P494" i="18"/>
  <c r="O494" i="18"/>
  <c r="N494" i="18"/>
  <c r="Q430" i="18"/>
  <c r="P430" i="18"/>
  <c r="O430" i="18"/>
  <c r="N430" i="18"/>
  <c r="Q382" i="18"/>
  <c r="P382" i="18"/>
  <c r="O382" i="18"/>
  <c r="N382" i="18"/>
  <c r="Q334" i="18"/>
  <c r="P334" i="18"/>
  <c r="O334" i="18"/>
  <c r="N334" i="18"/>
  <c r="Q286" i="18"/>
  <c r="P286" i="18"/>
  <c r="O286" i="18"/>
  <c r="N286" i="18"/>
  <c r="Q238" i="18"/>
  <c r="P238" i="18"/>
  <c r="O238" i="18"/>
  <c r="N238" i="18"/>
  <c r="Q729" i="18"/>
  <c r="P729" i="18"/>
  <c r="O729" i="18"/>
  <c r="N729" i="18"/>
  <c r="Q681" i="18"/>
  <c r="P681" i="18"/>
  <c r="O681" i="18"/>
  <c r="N681" i="18"/>
  <c r="Q469" i="18"/>
  <c r="P469" i="18"/>
  <c r="N469" i="18"/>
  <c r="O469" i="18"/>
  <c r="Q421" i="18"/>
  <c r="P421" i="18"/>
  <c r="N421" i="18"/>
  <c r="O421" i="18"/>
  <c r="Q373" i="18"/>
  <c r="P373" i="18"/>
  <c r="N373" i="18"/>
  <c r="O373" i="18"/>
  <c r="Q325" i="18"/>
  <c r="P325" i="18"/>
  <c r="N325" i="18"/>
  <c r="O325" i="18"/>
  <c r="Q277" i="18"/>
  <c r="P277" i="18"/>
  <c r="N277" i="18"/>
  <c r="O277" i="18"/>
  <c r="Q229" i="18"/>
  <c r="N229" i="18"/>
  <c r="P229" i="18"/>
  <c r="O229" i="18"/>
  <c r="Q181" i="18"/>
  <c r="N181" i="18"/>
  <c r="P181" i="18"/>
  <c r="O181" i="18"/>
  <c r="Q133" i="18"/>
  <c r="P133" i="18"/>
  <c r="N133" i="18"/>
  <c r="O133" i="18"/>
  <c r="Q69" i="18"/>
  <c r="P69" i="18"/>
  <c r="N69" i="18"/>
  <c r="O69" i="18"/>
  <c r="Q699" i="18"/>
  <c r="O699" i="18"/>
  <c r="P699" i="18"/>
  <c r="N699" i="18"/>
  <c r="Q487" i="18"/>
  <c r="P487" i="18"/>
  <c r="O487" i="18"/>
  <c r="N487" i="18"/>
  <c r="Q439" i="18"/>
  <c r="P439" i="18"/>
  <c r="O439" i="18"/>
  <c r="N439" i="18"/>
  <c r="Q375" i="18"/>
  <c r="P375" i="18"/>
  <c r="O375" i="18"/>
  <c r="N375" i="18"/>
  <c r="Q311" i="18"/>
  <c r="P311" i="18"/>
  <c r="O311" i="18"/>
  <c r="N311" i="18"/>
  <c r="Q263" i="18"/>
  <c r="P263" i="18"/>
  <c r="O263" i="18"/>
  <c r="N263" i="18"/>
  <c r="Q231" i="18"/>
  <c r="P231" i="18"/>
  <c r="O231" i="18"/>
  <c r="N231" i="18"/>
  <c r="Q183" i="18"/>
  <c r="P183" i="18"/>
  <c r="O183" i="18"/>
  <c r="N183" i="18"/>
  <c r="Q135" i="18"/>
  <c r="P135" i="18"/>
  <c r="O135" i="18"/>
  <c r="N135" i="18"/>
  <c r="Q87" i="18"/>
  <c r="P87" i="18"/>
  <c r="O87" i="18"/>
  <c r="N87" i="18"/>
  <c r="Q702" i="18"/>
  <c r="P702" i="18"/>
  <c r="N702" i="18"/>
  <c r="O702" i="18"/>
  <c r="Q490" i="18"/>
  <c r="P490" i="18"/>
  <c r="O490" i="18"/>
  <c r="N490" i="18"/>
  <c r="P442" i="18"/>
  <c r="Q442" i="18"/>
  <c r="O442" i="18"/>
  <c r="N442" i="18"/>
  <c r="Q394" i="18"/>
  <c r="P394" i="18"/>
  <c r="O394" i="18"/>
  <c r="N394" i="18"/>
  <c r="P346" i="18"/>
  <c r="O346" i="18"/>
  <c r="Q346" i="18"/>
  <c r="N346" i="18"/>
  <c r="Q282" i="18"/>
  <c r="P282" i="18"/>
  <c r="O282" i="18"/>
  <c r="N282" i="18"/>
  <c r="P218" i="18"/>
  <c r="Q218" i="18"/>
  <c r="O218" i="18"/>
  <c r="N218" i="18"/>
  <c r="Q725" i="18"/>
  <c r="P725" i="18"/>
  <c r="O725" i="18"/>
  <c r="N725" i="18"/>
  <c r="Q677" i="18"/>
  <c r="P677" i="18"/>
  <c r="O677" i="18"/>
  <c r="N677" i="18"/>
  <c r="Q465" i="18"/>
  <c r="P465" i="18"/>
  <c r="O465" i="18"/>
  <c r="N465" i="18"/>
  <c r="Q417" i="18"/>
  <c r="P417" i="18"/>
  <c r="O417" i="18"/>
  <c r="N417" i="18"/>
  <c r="Q369" i="18"/>
  <c r="P369" i="18"/>
  <c r="O369" i="18"/>
  <c r="N369" i="18"/>
  <c r="Q321" i="18"/>
  <c r="P321" i="18"/>
  <c r="O321" i="18"/>
  <c r="N321" i="18"/>
  <c r="Q273" i="18"/>
  <c r="P273" i="18"/>
  <c r="O273" i="18"/>
  <c r="N273" i="18"/>
  <c r="Q209" i="18"/>
  <c r="P209" i="18"/>
  <c r="O209" i="18"/>
  <c r="N209" i="18"/>
  <c r="Q161" i="18"/>
  <c r="P161" i="18"/>
  <c r="O161" i="18"/>
  <c r="N161" i="18"/>
  <c r="Q129" i="18"/>
  <c r="P129" i="18"/>
  <c r="O129" i="18"/>
  <c r="N129" i="18"/>
  <c r="Q81" i="18"/>
  <c r="P81" i="18"/>
  <c r="O81" i="18"/>
  <c r="N81" i="18"/>
  <c r="Q49" i="18"/>
  <c r="P49" i="18"/>
  <c r="O49" i="18"/>
  <c r="N49" i="18"/>
  <c r="Q727" i="18"/>
  <c r="P727" i="18"/>
  <c r="O727" i="18"/>
  <c r="N727" i="18"/>
  <c r="Q711" i="18"/>
  <c r="P711" i="18"/>
  <c r="O711" i="18"/>
  <c r="N711" i="18"/>
  <c r="Q695" i="18"/>
  <c r="P695" i="18"/>
  <c r="O695" i="18"/>
  <c r="N695" i="18"/>
  <c r="Q679" i="18"/>
  <c r="P679" i="18"/>
  <c r="O679" i="18"/>
  <c r="N679" i="18"/>
  <c r="Q663" i="18"/>
  <c r="P663" i="18"/>
  <c r="O663" i="18"/>
  <c r="N663" i="18"/>
  <c r="Q483" i="18"/>
  <c r="O483" i="18"/>
  <c r="N483" i="18"/>
  <c r="P483" i="18"/>
  <c r="Q467" i="18"/>
  <c r="O467" i="18"/>
  <c r="N467" i="18"/>
  <c r="P467" i="18"/>
  <c r="Q451" i="18"/>
  <c r="O451" i="18"/>
  <c r="N451" i="18"/>
  <c r="P451" i="18"/>
  <c r="Q435" i="18"/>
  <c r="O435" i="18"/>
  <c r="N435" i="18"/>
  <c r="P435" i="18"/>
  <c r="Q419" i="18"/>
  <c r="O419" i="18"/>
  <c r="N419" i="18"/>
  <c r="P419" i="18"/>
  <c r="Q403" i="18"/>
  <c r="O403" i="18"/>
  <c r="N403" i="18"/>
  <c r="P403" i="18"/>
  <c r="Q387" i="18"/>
  <c r="O387" i="18"/>
  <c r="N387" i="18"/>
  <c r="P387" i="18"/>
  <c r="Q371" i="18"/>
  <c r="O371" i="18"/>
  <c r="N371" i="18"/>
  <c r="P371" i="18"/>
  <c r="Q355" i="18"/>
  <c r="O355" i="18"/>
  <c r="N355" i="18"/>
  <c r="P355" i="18"/>
  <c r="Q339" i="18"/>
  <c r="O339" i="18"/>
  <c r="N339" i="18"/>
  <c r="P339" i="18"/>
  <c r="Q323" i="18"/>
  <c r="O323" i="18"/>
  <c r="N323" i="18"/>
  <c r="P323" i="18"/>
  <c r="Q307" i="18"/>
  <c r="O307" i="18"/>
  <c r="N307" i="18"/>
  <c r="P307" i="18"/>
  <c r="Q291" i="18"/>
  <c r="O291" i="18"/>
  <c r="N291" i="18"/>
  <c r="P291" i="18"/>
  <c r="Q275" i="18"/>
  <c r="P275" i="18"/>
  <c r="O275" i="18"/>
  <c r="N275" i="18"/>
  <c r="Q259" i="18"/>
  <c r="P259" i="18"/>
  <c r="O259" i="18"/>
  <c r="N259" i="18"/>
  <c r="Q243" i="18"/>
  <c r="P243" i="18"/>
  <c r="O243" i="18"/>
  <c r="N243" i="18"/>
  <c r="Q227" i="18"/>
  <c r="P227" i="18"/>
  <c r="O227" i="18"/>
  <c r="N227" i="18"/>
  <c r="Q211" i="18"/>
  <c r="P211" i="18"/>
  <c r="O211" i="18"/>
  <c r="N211" i="18"/>
  <c r="Q195" i="18"/>
  <c r="P195" i="18"/>
  <c r="O195" i="18"/>
  <c r="N195" i="18"/>
  <c r="Q179" i="18"/>
  <c r="P179" i="18"/>
  <c r="O179" i="18"/>
  <c r="N179" i="18"/>
  <c r="Q163" i="18"/>
  <c r="P163" i="18"/>
  <c r="O163" i="18"/>
  <c r="N163" i="18"/>
  <c r="Q147" i="18"/>
  <c r="P147" i="18"/>
  <c r="O147" i="18"/>
  <c r="N147" i="18"/>
  <c r="Q131" i="18"/>
  <c r="P131" i="18"/>
  <c r="O131" i="18"/>
  <c r="N131" i="18"/>
  <c r="Q115" i="18"/>
  <c r="P115" i="18"/>
  <c r="O115" i="18"/>
  <c r="N115" i="18"/>
  <c r="Q99" i="18"/>
  <c r="P99" i="18"/>
  <c r="O99" i="18"/>
  <c r="N99" i="18"/>
  <c r="Q83" i="18"/>
  <c r="P83" i="18"/>
  <c r="O83" i="18"/>
  <c r="N83" i="18"/>
  <c r="Q67" i="18"/>
  <c r="P67" i="18"/>
  <c r="O67" i="18"/>
  <c r="N67" i="18"/>
  <c r="Q51" i="18"/>
  <c r="P51" i="18"/>
  <c r="O51" i="18"/>
  <c r="N51" i="18"/>
  <c r="Q35" i="18"/>
  <c r="P35" i="18"/>
  <c r="O35" i="18"/>
  <c r="N35" i="18"/>
  <c r="Q19" i="18"/>
  <c r="P19" i="18"/>
  <c r="O19" i="18"/>
  <c r="N19" i="18"/>
  <c r="Q730" i="18"/>
  <c r="P730" i="18"/>
  <c r="O730" i="18"/>
  <c r="N730" i="18"/>
  <c r="Q714" i="18"/>
  <c r="P714" i="18"/>
  <c r="O714" i="18"/>
  <c r="N714" i="18"/>
  <c r="Q698" i="18"/>
  <c r="P698" i="18"/>
  <c r="O698" i="18"/>
  <c r="N698" i="18"/>
  <c r="Q682" i="18"/>
  <c r="P682" i="18"/>
  <c r="O682" i="18"/>
  <c r="N682" i="18"/>
  <c r="Q666" i="18"/>
  <c r="P666" i="18"/>
  <c r="O666" i="18"/>
  <c r="N666" i="18"/>
  <c r="Q486" i="18"/>
  <c r="P486" i="18"/>
  <c r="N486" i="18"/>
  <c r="O486" i="18"/>
  <c r="Q470" i="18"/>
  <c r="P470" i="18"/>
  <c r="N470" i="18"/>
  <c r="O470" i="18"/>
  <c r="Q454" i="18"/>
  <c r="P454" i="18"/>
  <c r="N454" i="18"/>
  <c r="O454" i="18"/>
  <c r="Q438" i="18"/>
  <c r="P438" i="18"/>
  <c r="N438" i="18"/>
  <c r="O438" i="18"/>
  <c r="Q422" i="18"/>
  <c r="P422" i="18"/>
  <c r="N422" i="18"/>
  <c r="O422" i="18"/>
  <c r="Q406" i="18"/>
  <c r="P406" i="18"/>
  <c r="N406" i="18"/>
  <c r="O406" i="18"/>
  <c r="Q390" i="18"/>
  <c r="P390" i="18"/>
  <c r="N390" i="18"/>
  <c r="O390" i="18"/>
  <c r="Q374" i="18"/>
  <c r="P374" i="18"/>
  <c r="N374" i="18"/>
  <c r="O374" i="18"/>
  <c r="Q358" i="18"/>
  <c r="P358" i="18"/>
  <c r="N358" i="18"/>
  <c r="O358" i="18"/>
  <c r="Q342" i="18"/>
  <c r="P342" i="18"/>
  <c r="N342" i="18"/>
  <c r="O342" i="18"/>
  <c r="Q326" i="18"/>
  <c r="P326" i="18"/>
  <c r="O326" i="18"/>
  <c r="N326" i="18"/>
  <c r="Q310" i="18"/>
  <c r="P310" i="18"/>
  <c r="O310" i="18"/>
  <c r="N310" i="18"/>
  <c r="Q294" i="18"/>
  <c r="P294" i="18"/>
  <c r="N294" i="18"/>
  <c r="O294" i="18"/>
  <c r="Q278" i="18"/>
  <c r="P278" i="18"/>
  <c r="O278" i="18"/>
  <c r="N278" i="18"/>
  <c r="Q262" i="18"/>
  <c r="P262" i="18"/>
  <c r="O262" i="18"/>
  <c r="N262" i="18"/>
  <c r="Q246" i="18"/>
  <c r="P246" i="18"/>
  <c r="N246" i="18"/>
  <c r="O246" i="18"/>
  <c r="Q230" i="18"/>
  <c r="P230" i="18"/>
  <c r="O230" i="18"/>
  <c r="N230" i="18"/>
  <c r="Q214" i="18"/>
  <c r="P214" i="18"/>
  <c r="O214" i="18"/>
  <c r="N214" i="18"/>
  <c r="Q198" i="18"/>
  <c r="P198" i="18"/>
  <c r="O198" i="18"/>
  <c r="N198" i="18"/>
  <c r="P737" i="18"/>
  <c r="O737" i="18"/>
  <c r="Q737" i="18"/>
  <c r="N737" i="18"/>
  <c r="Q721" i="18"/>
  <c r="P721" i="18"/>
  <c r="O721" i="18"/>
  <c r="N721" i="18"/>
  <c r="Q705" i="18"/>
  <c r="P705" i="18"/>
  <c r="O705" i="18"/>
  <c r="N705" i="18"/>
  <c r="P689" i="18"/>
  <c r="Q689" i="18"/>
  <c r="O689" i="18"/>
  <c r="N689" i="18"/>
  <c r="P673" i="18"/>
  <c r="Q673" i="18"/>
  <c r="O673" i="18"/>
  <c r="N673" i="18"/>
  <c r="Q493" i="18"/>
  <c r="P493" i="18"/>
  <c r="N493" i="18"/>
  <c r="O493" i="18"/>
  <c r="Q477" i="18"/>
  <c r="P477" i="18"/>
  <c r="N477" i="18"/>
  <c r="O477" i="18"/>
  <c r="Q461" i="18"/>
  <c r="P461" i="18"/>
  <c r="N461" i="18"/>
  <c r="O461" i="18"/>
  <c r="Q445" i="18"/>
  <c r="P445" i="18"/>
  <c r="N445" i="18"/>
  <c r="O445" i="18"/>
  <c r="Q429" i="18"/>
  <c r="P429" i="18"/>
  <c r="N429" i="18"/>
  <c r="O429" i="18"/>
  <c r="Q413" i="18"/>
  <c r="P413" i="18"/>
  <c r="N413" i="18"/>
  <c r="O413" i="18"/>
  <c r="Q397" i="18"/>
  <c r="P397" i="18"/>
  <c r="N397" i="18"/>
  <c r="O397" i="18"/>
  <c r="Q381" i="18"/>
  <c r="P381" i="18"/>
  <c r="N381" i="18"/>
  <c r="O381" i="18"/>
  <c r="Q365" i="18"/>
  <c r="P365" i="18"/>
  <c r="N365" i="18"/>
  <c r="O365" i="18"/>
  <c r="Q349" i="18"/>
  <c r="P349" i="18"/>
  <c r="N349" i="18"/>
  <c r="O349" i="18"/>
  <c r="Q333" i="18"/>
  <c r="P333" i="18"/>
  <c r="N333" i="18"/>
  <c r="O333" i="18"/>
  <c r="Q317" i="18"/>
  <c r="P317" i="18"/>
  <c r="N317" i="18"/>
  <c r="O317" i="18"/>
  <c r="Q301" i="18"/>
  <c r="P301" i="18"/>
  <c r="N301" i="18"/>
  <c r="O301" i="18"/>
  <c r="Q285" i="18"/>
  <c r="P285" i="18"/>
  <c r="N285" i="18"/>
  <c r="O285" i="18"/>
  <c r="Q269" i="18"/>
  <c r="P269" i="18"/>
  <c r="N269" i="18"/>
  <c r="O269" i="18"/>
  <c r="Q253" i="18"/>
  <c r="P253" i="18"/>
  <c r="N253" i="18"/>
  <c r="O253" i="18"/>
  <c r="Q237" i="18"/>
  <c r="P237" i="18"/>
  <c r="N237" i="18"/>
  <c r="O237" i="18"/>
  <c r="Q221" i="18"/>
  <c r="P221" i="18"/>
  <c r="N221" i="18"/>
  <c r="O221" i="18"/>
  <c r="Q205" i="18"/>
  <c r="P205" i="18"/>
  <c r="N205" i="18"/>
  <c r="O205" i="18"/>
  <c r="Q189" i="18"/>
  <c r="P189" i="18"/>
  <c r="N189" i="18"/>
  <c r="O189" i="18"/>
  <c r="Q173" i="18"/>
  <c r="P173" i="18"/>
  <c r="N173" i="18"/>
  <c r="O173" i="18"/>
  <c r="Q157" i="18"/>
  <c r="P157" i="18"/>
  <c r="N157" i="18"/>
  <c r="O157" i="18"/>
  <c r="Q141" i="18"/>
  <c r="P141" i="18"/>
  <c r="N141" i="18"/>
  <c r="O141" i="18"/>
  <c r="Q125" i="18"/>
  <c r="P125" i="18"/>
  <c r="N125" i="18"/>
  <c r="O125" i="18"/>
  <c r="Q109" i="18"/>
  <c r="P109" i="18"/>
  <c r="N109" i="18"/>
  <c r="O109" i="18"/>
  <c r="Q93" i="18"/>
  <c r="P93" i="18"/>
  <c r="N93" i="18"/>
  <c r="O93" i="18"/>
  <c r="Q77" i="18"/>
  <c r="P77" i="18"/>
  <c r="N77" i="18"/>
  <c r="O77" i="18"/>
  <c r="Q61" i="18"/>
  <c r="P61" i="18"/>
  <c r="N61" i="18"/>
  <c r="O61" i="18"/>
  <c r="Q45" i="18"/>
  <c r="P45" i="18"/>
  <c r="N45" i="18"/>
  <c r="O45" i="18"/>
  <c r="Q29" i="18"/>
  <c r="P29" i="18"/>
  <c r="N29" i="18"/>
  <c r="O29" i="18"/>
  <c r="P716" i="18"/>
  <c r="O716" i="18"/>
  <c r="N716" i="18"/>
  <c r="Q716" i="18"/>
  <c r="Q688" i="18"/>
  <c r="P688" i="18"/>
  <c r="O688" i="18"/>
  <c r="N688" i="18"/>
  <c r="Q672" i="18"/>
  <c r="P672" i="18"/>
  <c r="O672" i="18"/>
  <c r="N672" i="18"/>
  <c r="Q484" i="18"/>
  <c r="P484" i="18"/>
  <c r="O484" i="18"/>
  <c r="N484" i="18"/>
  <c r="Q456" i="18"/>
  <c r="P456" i="18"/>
  <c r="O456" i="18"/>
  <c r="N456" i="18"/>
  <c r="Q440" i="18"/>
  <c r="P440" i="18"/>
  <c r="O440" i="18"/>
  <c r="N440" i="18"/>
  <c r="Q420" i="18"/>
  <c r="P420" i="18"/>
  <c r="O420" i="18"/>
  <c r="N420" i="18"/>
  <c r="Q388" i="18"/>
  <c r="P388" i="18"/>
  <c r="O388" i="18"/>
  <c r="N388" i="18"/>
  <c r="Q364" i="18"/>
  <c r="P364" i="18"/>
  <c r="O364" i="18"/>
  <c r="N364" i="18"/>
  <c r="Q332" i="18"/>
  <c r="P332" i="18"/>
  <c r="O332" i="18"/>
  <c r="N332" i="18"/>
  <c r="Q312" i="18"/>
  <c r="P312" i="18"/>
  <c r="O312" i="18"/>
  <c r="N312" i="18"/>
  <c r="Q296" i="18"/>
  <c r="P296" i="18"/>
  <c r="O296" i="18"/>
  <c r="N296" i="18"/>
  <c r="Q272" i="18"/>
  <c r="P272" i="18"/>
  <c r="O272" i="18"/>
  <c r="N272" i="18"/>
  <c r="Q256" i="18"/>
  <c r="P256" i="18"/>
  <c r="O256" i="18"/>
  <c r="N256" i="18"/>
  <c r="Q232" i="18"/>
  <c r="P232" i="18"/>
  <c r="O232" i="18"/>
  <c r="N232" i="18"/>
  <c r="Q216" i="18"/>
  <c r="P216" i="18"/>
  <c r="O216" i="18"/>
  <c r="N216" i="18"/>
  <c r="Q172" i="18"/>
  <c r="P172" i="18"/>
  <c r="O172" i="18"/>
  <c r="N172" i="18"/>
  <c r="Q156" i="18"/>
  <c r="P156" i="18"/>
  <c r="O156" i="18"/>
  <c r="N156" i="18"/>
  <c r="Q140" i="18"/>
  <c r="P140" i="18"/>
  <c r="O140" i="18"/>
  <c r="N140" i="18"/>
  <c r="Q124" i="18"/>
  <c r="P124" i="18"/>
  <c r="O124" i="18"/>
  <c r="N124" i="18"/>
  <c r="Q108" i="18"/>
  <c r="P108" i="18"/>
  <c r="O108" i="18"/>
  <c r="N108" i="18"/>
  <c r="Q84" i="18"/>
  <c r="P84" i="18"/>
  <c r="O84" i="18"/>
  <c r="N84" i="18"/>
  <c r="Q64" i="18"/>
  <c r="P64" i="18"/>
  <c r="O64" i="18"/>
  <c r="N64" i="18"/>
  <c r="Q36" i="18"/>
  <c r="P36" i="18"/>
  <c r="O36" i="18"/>
  <c r="N36" i="18"/>
  <c r="Q708" i="18"/>
  <c r="P708" i="18"/>
  <c r="O708" i="18"/>
  <c r="N708" i="18"/>
  <c r="Q488" i="18"/>
  <c r="P488" i="18"/>
  <c r="O488" i="18"/>
  <c r="N488" i="18"/>
  <c r="Q424" i="18"/>
  <c r="P424" i="18"/>
  <c r="O424" i="18"/>
  <c r="N424" i="18"/>
  <c r="Q392" i="18"/>
  <c r="P392" i="18"/>
  <c r="O392" i="18"/>
  <c r="N392" i="18"/>
  <c r="Q352" i="18"/>
  <c r="P352" i="18"/>
  <c r="O352" i="18"/>
  <c r="N352" i="18"/>
  <c r="Q284" i="18"/>
  <c r="P284" i="18"/>
  <c r="O284" i="18"/>
  <c r="N284" i="18"/>
  <c r="Q208" i="18"/>
  <c r="P208" i="18"/>
  <c r="O208" i="18"/>
  <c r="N208" i="18"/>
  <c r="Q192" i="18"/>
  <c r="P192" i="18"/>
  <c r="O192" i="18"/>
  <c r="N192" i="18"/>
  <c r="Q96" i="18"/>
  <c r="P96" i="18"/>
  <c r="O96" i="18"/>
  <c r="N96" i="18"/>
  <c r="Q40" i="18"/>
  <c r="P40" i="18"/>
  <c r="O40" i="18"/>
  <c r="N40" i="18"/>
  <c r="P178" i="18"/>
  <c r="Q178" i="18"/>
  <c r="O178" i="18"/>
  <c r="N178" i="18"/>
  <c r="Q138" i="18"/>
  <c r="O138" i="18"/>
  <c r="P138" i="18"/>
  <c r="N138" i="18"/>
  <c r="Q122" i="18"/>
  <c r="P122" i="18"/>
  <c r="O122" i="18"/>
  <c r="N122" i="18"/>
  <c r="Q106" i="18"/>
  <c r="P106" i="18"/>
  <c r="O106" i="18"/>
  <c r="N106" i="18"/>
  <c r="P90" i="18"/>
  <c r="Q90" i="18"/>
  <c r="O90" i="18"/>
  <c r="N90" i="18"/>
  <c r="Q74" i="18"/>
  <c r="P74" i="18"/>
  <c r="O74" i="18"/>
  <c r="N74" i="18"/>
  <c r="Q42" i="18"/>
  <c r="P42" i="18"/>
  <c r="O42" i="18"/>
  <c r="N42" i="18"/>
  <c r="Q158" i="18"/>
  <c r="P158" i="18"/>
  <c r="N158" i="18"/>
  <c r="O158" i="18"/>
  <c r="Q62" i="18"/>
  <c r="P62" i="18"/>
  <c r="N62" i="18"/>
  <c r="O62" i="18"/>
  <c r="Q38" i="18"/>
  <c r="P38" i="18"/>
  <c r="O38" i="18"/>
  <c r="N38" i="18"/>
  <c r="P14" i="18"/>
  <c r="Q14" i="18"/>
  <c r="O14" i="18"/>
  <c r="N14" i="18"/>
  <c r="Q719" i="18"/>
  <c r="O719" i="18"/>
  <c r="P719" i="18"/>
  <c r="N719" i="18"/>
  <c r="Q671" i="18"/>
  <c r="O671" i="18"/>
  <c r="P671" i="18"/>
  <c r="N671" i="18"/>
  <c r="Q443" i="18"/>
  <c r="O443" i="18"/>
  <c r="N443" i="18"/>
  <c r="P443" i="18"/>
  <c r="Q411" i="18"/>
  <c r="O411" i="18"/>
  <c r="N411" i="18"/>
  <c r="P411" i="18"/>
  <c r="Q363" i="18"/>
  <c r="O363" i="18"/>
  <c r="N363" i="18"/>
  <c r="P363" i="18"/>
  <c r="Q315" i="18"/>
  <c r="O315" i="18"/>
  <c r="N315" i="18"/>
  <c r="P315" i="18"/>
  <c r="Q267" i="18"/>
  <c r="P267" i="18"/>
  <c r="O267" i="18"/>
  <c r="N267" i="18"/>
  <c r="Q219" i="18"/>
  <c r="P219" i="18"/>
  <c r="O219" i="18"/>
  <c r="N219" i="18"/>
  <c r="Q139" i="18"/>
  <c r="P139" i="18"/>
  <c r="O139" i="18"/>
  <c r="N139" i="18"/>
  <c r="Q738" i="18"/>
  <c r="P738" i="18"/>
  <c r="N738" i="18"/>
  <c r="O738" i="18"/>
  <c r="Q690" i="18"/>
  <c r="P690" i="18"/>
  <c r="N690" i="18"/>
  <c r="O690" i="18"/>
  <c r="Q478" i="18"/>
  <c r="P478" i="18"/>
  <c r="O478" i="18"/>
  <c r="N478" i="18"/>
  <c r="Q446" i="18"/>
  <c r="P446" i="18"/>
  <c r="O446" i="18"/>
  <c r="N446" i="18"/>
  <c r="Q414" i="18"/>
  <c r="P414" i="18"/>
  <c r="O414" i="18"/>
  <c r="N414" i="18"/>
  <c r="Q350" i="18"/>
  <c r="P350" i="18"/>
  <c r="O350" i="18"/>
  <c r="N350" i="18"/>
  <c r="Q318" i="18"/>
  <c r="P318" i="18"/>
  <c r="N318" i="18"/>
  <c r="O318" i="18"/>
  <c r="Q270" i="18"/>
  <c r="P270" i="18"/>
  <c r="N270" i="18"/>
  <c r="O270" i="18"/>
  <c r="Q206" i="18"/>
  <c r="P206" i="18"/>
  <c r="N206" i="18"/>
  <c r="O206" i="18"/>
  <c r="Q713" i="18"/>
  <c r="P713" i="18"/>
  <c r="O713" i="18"/>
  <c r="N713" i="18"/>
  <c r="Q485" i="18"/>
  <c r="P485" i="18"/>
  <c r="N485" i="18"/>
  <c r="O485" i="18"/>
  <c r="Q437" i="18"/>
  <c r="P437" i="18"/>
  <c r="N437" i="18"/>
  <c r="O437" i="18"/>
  <c r="Q389" i="18"/>
  <c r="P389" i="18"/>
  <c r="N389" i="18"/>
  <c r="O389" i="18"/>
  <c r="Q357" i="18"/>
  <c r="P357" i="18"/>
  <c r="N357" i="18"/>
  <c r="O357" i="18"/>
  <c r="Q309" i="18"/>
  <c r="P309" i="18"/>
  <c r="N309" i="18"/>
  <c r="O309" i="18"/>
  <c r="Q261" i="18"/>
  <c r="P261" i="18"/>
  <c r="N261" i="18"/>
  <c r="O261" i="18"/>
  <c r="Q197" i="18"/>
  <c r="P197" i="18"/>
  <c r="N197" i="18"/>
  <c r="O197" i="18"/>
  <c r="Q165" i="18"/>
  <c r="N165" i="18"/>
  <c r="P165" i="18"/>
  <c r="O165" i="18"/>
  <c r="Q117" i="18"/>
  <c r="P117" i="18"/>
  <c r="N117" i="18"/>
  <c r="O117" i="18"/>
  <c r="Q85" i="18"/>
  <c r="P85" i="18"/>
  <c r="N85" i="18"/>
  <c r="O85" i="18"/>
  <c r="Q53" i="18"/>
  <c r="N53" i="18"/>
  <c r="P53" i="18"/>
  <c r="O53" i="18"/>
  <c r="Q37" i="18"/>
  <c r="N37" i="18"/>
  <c r="P37" i="18"/>
  <c r="O37" i="18"/>
  <c r="Q21" i="18"/>
  <c r="P21" i="18"/>
  <c r="N21" i="18"/>
  <c r="O21" i="18"/>
  <c r="Q715" i="18"/>
  <c r="O715" i="18"/>
  <c r="P715" i="18"/>
  <c r="N715" i="18"/>
  <c r="Q683" i="18"/>
  <c r="O683" i="18"/>
  <c r="P683" i="18"/>
  <c r="N683" i="18"/>
  <c r="Q455" i="18"/>
  <c r="P455" i="18"/>
  <c r="O455" i="18"/>
  <c r="N455" i="18"/>
  <c r="Q407" i="18"/>
  <c r="P407" i="18"/>
  <c r="O407" i="18"/>
  <c r="N407" i="18"/>
  <c r="Q359" i="18"/>
  <c r="P359" i="18"/>
  <c r="O359" i="18"/>
  <c r="N359" i="18"/>
  <c r="Q327" i="18"/>
  <c r="P327" i="18"/>
  <c r="O327" i="18"/>
  <c r="N327" i="18"/>
  <c r="Q279" i="18"/>
  <c r="P279" i="18"/>
  <c r="O279" i="18"/>
  <c r="N279" i="18"/>
  <c r="Q215" i="18"/>
  <c r="P215" i="18"/>
  <c r="O215" i="18"/>
  <c r="N215" i="18"/>
  <c r="Q167" i="18"/>
  <c r="P167" i="18"/>
  <c r="O167" i="18"/>
  <c r="N167" i="18"/>
  <c r="Q103" i="18"/>
  <c r="P103" i="18"/>
  <c r="O103" i="18"/>
  <c r="N103" i="18"/>
  <c r="Q55" i="18"/>
  <c r="P55" i="18"/>
  <c r="O55" i="18"/>
  <c r="N55" i="18"/>
  <c r="Q39" i="18"/>
  <c r="P39" i="18"/>
  <c r="O39" i="18"/>
  <c r="N39" i="18"/>
  <c r="Q734" i="18"/>
  <c r="P734" i="18"/>
  <c r="N734" i="18"/>
  <c r="O734" i="18"/>
  <c r="Q670" i="18"/>
  <c r="P670" i="18"/>
  <c r="N670" i="18"/>
  <c r="O670" i="18"/>
  <c r="P474" i="18"/>
  <c r="Q474" i="18"/>
  <c r="O474" i="18"/>
  <c r="N474" i="18"/>
  <c r="Q426" i="18"/>
  <c r="P426" i="18"/>
  <c r="O426" i="18"/>
  <c r="N426" i="18"/>
  <c r="P378" i="18"/>
  <c r="Q378" i="18"/>
  <c r="O378" i="18"/>
  <c r="N378" i="18"/>
  <c r="Q330" i="18"/>
  <c r="P330" i="18"/>
  <c r="O330" i="18"/>
  <c r="N330" i="18"/>
  <c r="Q298" i="18"/>
  <c r="P298" i="18"/>
  <c r="O298" i="18"/>
  <c r="N298" i="18"/>
  <c r="Q250" i="18"/>
  <c r="P250" i="18"/>
  <c r="O250" i="18"/>
  <c r="N250" i="18"/>
  <c r="Q202" i="18"/>
  <c r="P202" i="18"/>
  <c r="O202" i="18"/>
  <c r="N202" i="18"/>
  <c r="Q709" i="18"/>
  <c r="P709" i="18"/>
  <c r="O709" i="18"/>
  <c r="N709" i="18"/>
  <c r="Q481" i="18"/>
  <c r="P481" i="18"/>
  <c r="O481" i="18"/>
  <c r="N481" i="18"/>
  <c r="Q433" i="18"/>
  <c r="P433" i="18"/>
  <c r="O433" i="18"/>
  <c r="N433" i="18"/>
  <c r="Q385" i="18"/>
  <c r="P385" i="18"/>
  <c r="O385" i="18"/>
  <c r="N385" i="18"/>
  <c r="Q353" i="18"/>
  <c r="P353" i="18"/>
  <c r="O353" i="18"/>
  <c r="N353" i="18"/>
  <c r="Q305" i="18"/>
  <c r="P305" i="18"/>
  <c r="O305" i="18"/>
  <c r="N305" i="18"/>
  <c r="Q257" i="18"/>
  <c r="P257" i="18"/>
  <c r="O257" i="18"/>
  <c r="N257" i="18"/>
  <c r="Q225" i="18"/>
  <c r="P225" i="18"/>
  <c r="O225" i="18"/>
  <c r="N225" i="18"/>
  <c r="Q177" i="18"/>
  <c r="P177" i="18"/>
  <c r="O177" i="18"/>
  <c r="N177" i="18"/>
  <c r="Q145" i="18"/>
  <c r="P145" i="18"/>
  <c r="O145" i="18"/>
  <c r="N145" i="18"/>
  <c r="Q97" i="18"/>
  <c r="P97" i="18"/>
  <c r="O97" i="18"/>
  <c r="N97" i="18"/>
  <c r="Q65" i="18"/>
  <c r="P65" i="18"/>
  <c r="O65" i="18"/>
  <c r="N65" i="18"/>
  <c r="Q33" i="18"/>
  <c r="P33" i="18"/>
  <c r="O33" i="18"/>
  <c r="N33" i="18"/>
  <c r="Q17" i="18"/>
  <c r="P17" i="18"/>
  <c r="O17" i="18"/>
  <c r="N17" i="18"/>
  <c r="Q739" i="18"/>
  <c r="O739" i="18"/>
  <c r="P739" i="18"/>
  <c r="N739" i="18"/>
  <c r="Q723" i="18"/>
  <c r="O723" i="18"/>
  <c r="P723" i="18"/>
  <c r="N723" i="18"/>
  <c r="Q707" i="18"/>
  <c r="O707" i="18"/>
  <c r="P707" i="18"/>
  <c r="N707" i="18"/>
  <c r="Q691" i="18"/>
  <c r="O691" i="18"/>
  <c r="P691" i="18"/>
  <c r="N691" i="18"/>
  <c r="Q675" i="18"/>
  <c r="O675" i="18"/>
  <c r="P675" i="18"/>
  <c r="N675" i="18"/>
  <c r="Q495" i="18"/>
  <c r="O495" i="18"/>
  <c r="N495" i="18"/>
  <c r="P495" i="18"/>
  <c r="Q479" i="18"/>
  <c r="O479" i="18"/>
  <c r="N479" i="18"/>
  <c r="P479" i="18"/>
  <c r="Q463" i="18"/>
  <c r="O463" i="18"/>
  <c r="N463" i="18"/>
  <c r="P463" i="18"/>
  <c r="Q447" i="18"/>
  <c r="O447" i="18"/>
  <c r="N447" i="18"/>
  <c r="P447" i="18"/>
  <c r="Q431" i="18"/>
  <c r="O431" i="18"/>
  <c r="N431" i="18"/>
  <c r="P431" i="18"/>
  <c r="Q415" i="18"/>
  <c r="O415" i="18"/>
  <c r="N415" i="18"/>
  <c r="P415" i="18"/>
  <c r="Q399" i="18"/>
  <c r="O399" i="18"/>
  <c r="N399" i="18"/>
  <c r="P399" i="18"/>
  <c r="Q383" i="18"/>
  <c r="O383" i="18"/>
  <c r="N383" i="18"/>
  <c r="P383" i="18"/>
  <c r="Q367" i="18"/>
  <c r="O367" i="18"/>
  <c r="N367" i="18"/>
  <c r="P367" i="18"/>
  <c r="Q351" i="18"/>
  <c r="O351" i="18"/>
  <c r="N351" i="18"/>
  <c r="P351" i="18"/>
  <c r="Q335" i="18"/>
  <c r="O335" i="18"/>
  <c r="N335" i="18"/>
  <c r="P335" i="18"/>
  <c r="Q319" i="18"/>
  <c r="O319" i="18"/>
  <c r="N319" i="18"/>
  <c r="P319" i="18"/>
  <c r="Q303" i="18"/>
  <c r="O303" i="18"/>
  <c r="N303" i="18"/>
  <c r="P303" i="18"/>
  <c r="Q287" i="18"/>
  <c r="O287" i="18"/>
  <c r="N287" i="18"/>
  <c r="P287" i="18"/>
  <c r="Q271" i="18"/>
  <c r="O271" i="18"/>
  <c r="N271" i="18"/>
  <c r="P271" i="18"/>
  <c r="Q255" i="18"/>
  <c r="P255" i="18"/>
  <c r="O255" i="18"/>
  <c r="N255" i="18"/>
  <c r="Q239" i="18"/>
  <c r="O239" i="18"/>
  <c r="N239" i="18"/>
  <c r="P239" i="18"/>
  <c r="Q223" i="18"/>
  <c r="O223" i="18"/>
  <c r="N223" i="18"/>
  <c r="P223" i="18"/>
  <c r="Q207" i="18"/>
  <c r="O207" i="18"/>
  <c r="N207" i="18"/>
  <c r="P207" i="18"/>
  <c r="Q191" i="18"/>
  <c r="P191" i="18"/>
  <c r="O191" i="18"/>
  <c r="N191" i="18"/>
  <c r="Q175" i="18"/>
  <c r="O175" i="18"/>
  <c r="N175" i="18"/>
  <c r="P175" i="18"/>
  <c r="Q159" i="18"/>
  <c r="O159" i="18"/>
  <c r="N159" i="18"/>
  <c r="P159" i="18"/>
  <c r="Q143" i="18"/>
  <c r="O143" i="18"/>
  <c r="N143" i="18"/>
  <c r="P143" i="18"/>
  <c r="Q127" i="18"/>
  <c r="P127" i="18"/>
  <c r="O127" i="18"/>
  <c r="N127" i="18"/>
  <c r="Q111" i="18"/>
  <c r="O111" i="18"/>
  <c r="N111" i="18"/>
  <c r="P111" i="18"/>
  <c r="Q95" i="18"/>
  <c r="O95" i="18"/>
  <c r="N95" i="18"/>
  <c r="P95" i="18"/>
  <c r="Q79" i="18"/>
  <c r="O79" i="18"/>
  <c r="N79" i="18"/>
  <c r="P79" i="18"/>
  <c r="Q63" i="18"/>
  <c r="P63" i="18"/>
  <c r="O63" i="18"/>
  <c r="N63" i="18"/>
  <c r="Q47" i="18"/>
  <c r="O47" i="18"/>
  <c r="N47" i="18"/>
  <c r="P47" i="18"/>
  <c r="Q31" i="18"/>
  <c r="O31" i="18"/>
  <c r="N31" i="18"/>
  <c r="P31" i="18"/>
  <c r="Q15" i="18"/>
  <c r="P15" i="18"/>
  <c r="O15" i="18"/>
  <c r="N15" i="18"/>
  <c r="Q726" i="18"/>
  <c r="P726" i="18"/>
  <c r="O726" i="18"/>
  <c r="N726" i="18"/>
  <c r="Q710" i="18"/>
  <c r="P710" i="18"/>
  <c r="O710" i="18"/>
  <c r="N710" i="18"/>
  <c r="P694" i="18"/>
  <c r="Q694" i="18"/>
  <c r="O694" i="18"/>
  <c r="N694" i="18"/>
  <c r="Q678" i="18"/>
  <c r="P678" i="18"/>
  <c r="O678" i="18"/>
  <c r="N678" i="18"/>
  <c r="Q662" i="18"/>
  <c r="P662" i="18"/>
  <c r="O662" i="18"/>
  <c r="N662" i="18"/>
  <c r="Q482" i="18"/>
  <c r="P482" i="18"/>
  <c r="O482" i="18"/>
  <c r="N482" i="18"/>
  <c r="Q466" i="18"/>
  <c r="P466" i="18"/>
  <c r="O466" i="18"/>
  <c r="N466" i="18"/>
  <c r="Q450" i="18"/>
  <c r="P450" i="18"/>
  <c r="O450" i="18"/>
  <c r="N450" i="18"/>
  <c r="Q434" i="18"/>
  <c r="P434" i="18"/>
  <c r="O434" i="18"/>
  <c r="N434" i="18"/>
  <c r="Q418" i="18"/>
  <c r="P418" i="18"/>
  <c r="O418" i="18"/>
  <c r="N418" i="18"/>
  <c r="Q402" i="18"/>
  <c r="P402" i="18"/>
  <c r="O402" i="18"/>
  <c r="N402" i="18"/>
  <c r="Q386" i="18"/>
  <c r="P386" i="18"/>
  <c r="O386" i="18"/>
  <c r="N386" i="18"/>
  <c r="Q370" i="18"/>
  <c r="P370" i="18"/>
  <c r="O370" i="18"/>
  <c r="N370" i="18"/>
  <c r="Q354" i="18"/>
  <c r="P354" i="18"/>
  <c r="O354" i="18"/>
  <c r="N354" i="18"/>
  <c r="Q338" i="18"/>
  <c r="P338" i="18"/>
  <c r="O338" i="18"/>
  <c r="N338" i="18"/>
  <c r="Q322" i="18"/>
  <c r="P322" i="18"/>
  <c r="O322" i="18"/>
  <c r="N322" i="18"/>
  <c r="Q306" i="18"/>
  <c r="P306" i="18"/>
  <c r="O306" i="18"/>
  <c r="N306" i="18"/>
  <c r="Q290" i="18"/>
  <c r="P290" i="18"/>
  <c r="O290" i="18"/>
  <c r="N290" i="18"/>
  <c r="P274" i="18"/>
  <c r="Q274" i="18"/>
  <c r="O274" i="18"/>
  <c r="N274" i="18"/>
  <c r="Q258" i="18"/>
  <c r="P258" i="18"/>
  <c r="O258" i="18"/>
  <c r="N258" i="18"/>
  <c r="P242" i="18"/>
  <c r="Q242" i="18"/>
  <c r="O242" i="18"/>
  <c r="N242" i="18"/>
  <c r="Q226" i="18"/>
  <c r="P226" i="18"/>
  <c r="O226" i="18"/>
  <c r="N226" i="18"/>
  <c r="P210" i="18"/>
  <c r="Q210" i="18"/>
  <c r="O210" i="18"/>
  <c r="N210" i="18"/>
  <c r="Q194" i="18"/>
  <c r="P194" i="18"/>
  <c r="O194" i="18"/>
  <c r="N194" i="18"/>
  <c r="Q733" i="18"/>
  <c r="P733" i="18"/>
  <c r="N733" i="18"/>
  <c r="O733" i="18"/>
  <c r="Q717" i="18"/>
  <c r="P717" i="18"/>
  <c r="N717" i="18"/>
  <c r="O717" i="18"/>
  <c r="Q701" i="18"/>
  <c r="P701" i="18"/>
  <c r="N701" i="18"/>
  <c r="O701" i="18"/>
  <c r="Q685" i="18"/>
  <c r="P685" i="18"/>
  <c r="N685" i="18"/>
  <c r="O685" i="18"/>
  <c r="Q669" i="18"/>
  <c r="P669" i="18"/>
  <c r="N669" i="18"/>
  <c r="O669" i="18"/>
  <c r="Q489" i="18"/>
  <c r="P489" i="18"/>
  <c r="O489" i="18"/>
  <c r="N489" i="18"/>
  <c r="Q473" i="18"/>
  <c r="P473" i="18"/>
  <c r="O473" i="18"/>
  <c r="N473" i="18"/>
  <c r="Q457" i="18"/>
  <c r="P457" i="18"/>
  <c r="O457" i="18"/>
  <c r="N457" i="18"/>
  <c r="Q441" i="18"/>
  <c r="P441" i="18"/>
  <c r="O441" i="18"/>
  <c r="N441" i="18"/>
  <c r="Q425" i="18"/>
  <c r="P425" i="18"/>
  <c r="O425" i="18"/>
  <c r="N425" i="18"/>
  <c r="Q409" i="18"/>
  <c r="P409" i="18"/>
  <c r="O409" i="18"/>
  <c r="N409" i="18"/>
  <c r="Q393" i="18"/>
  <c r="P393" i="18"/>
  <c r="O393" i="18"/>
  <c r="N393" i="18"/>
  <c r="Q377" i="18"/>
  <c r="P377" i="18"/>
  <c r="O377" i="18"/>
  <c r="N377" i="18"/>
  <c r="Q361" i="18"/>
  <c r="P361" i="18"/>
  <c r="O361" i="18"/>
  <c r="N361" i="18"/>
  <c r="Q345" i="18"/>
  <c r="P345" i="18"/>
  <c r="O345" i="18"/>
  <c r="N345" i="18"/>
  <c r="Q329" i="18"/>
  <c r="P329" i="18"/>
  <c r="O329" i="18"/>
  <c r="N329" i="18"/>
  <c r="Q313" i="18"/>
  <c r="P313" i="18"/>
  <c r="O313" i="18"/>
  <c r="N313" i="18"/>
  <c r="Q297" i="18"/>
  <c r="P297" i="18"/>
  <c r="O297" i="18"/>
  <c r="N297" i="18"/>
  <c r="Q281" i="18"/>
  <c r="P281" i="18"/>
  <c r="O281" i="18"/>
  <c r="N281" i="18"/>
  <c r="Q265" i="18"/>
  <c r="P265" i="18"/>
  <c r="O265" i="18"/>
  <c r="N265" i="18"/>
  <c r="Q249" i="18"/>
  <c r="P249" i="18"/>
  <c r="O249" i="18"/>
  <c r="N249" i="18"/>
  <c r="Q233" i="18"/>
  <c r="P233" i="18"/>
  <c r="O233" i="18"/>
  <c r="N233" i="18"/>
  <c r="Q217" i="18"/>
  <c r="P217" i="18"/>
  <c r="O217" i="18"/>
  <c r="N217" i="18"/>
  <c r="Q201" i="18"/>
  <c r="P201" i="18"/>
  <c r="O201" i="18"/>
  <c r="N201" i="18"/>
  <c r="Q185" i="18"/>
  <c r="P185" i="18"/>
  <c r="O185" i="18"/>
  <c r="N185" i="18"/>
  <c r="Q169" i="18"/>
  <c r="P169" i="18"/>
  <c r="O169" i="18"/>
  <c r="N169" i="18"/>
  <c r="Q153" i="18"/>
  <c r="P153" i="18"/>
  <c r="O153" i="18"/>
  <c r="N153" i="18"/>
  <c r="Q137" i="18"/>
  <c r="P137" i="18"/>
  <c r="O137" i="18"/>
  <c r="N137" i="18"/>
  <c r="Q121" i="18"/>
  <c r="P121" i="18"/>
  <c r="O121" i="18"/>
  <c r="N121" i="18"/>
  <c r="Q105" i="18"/>
  <c r="P105" i="18"/>
  <c r="O105" i="18"/>
  <c r="N105" i="18"/>
  <c r="Q89" i="18"/>
  <c r="P89" i="18"/>
  <c r="O89" i="18"/>
  <c r="N89" i="18"/>
  <c r="Q73" i="18"/>
  <c r="P73" i="18"/>
  <c r="O73" i="18"/>
  <c r="N73" i="18"/>
  <c r="Q57" i="18"/>
  <c r="P57" i="18"/>
  <c r="O57" i="18"/>
  <c r="N57" i="18"/>
  <c r="Q41" i="18"/>
  <c r="P41" i="18"/>
  <c r="O41" i="18"/>
  <c r="N41" i="18"/>
  <c r="Q25" i="18"/>
  <c r="P25" i="18"/>
  <c r="O25" i="18"/>
  <c r="N25" i="18"/>
  <c r="Q728" i="18"/>
  <c r="P728" i="18"/>
  <c r="O728" i="18"/>
  <c r="N728" i="18"/>
  <c r="Q712" i="18"/>
  <c r="P712" i="18"/>
  <c r="O712" i="18"/>
  <c r="N712" i="18"/>
  <c r="P684" i="18"/>
  <c r="Q684" i="18"/>
  <c r="O684" i="18"/>
  <c r="N684" i="18"/>
  <c r="P668" i="18"/>
  <c r="Q668" i="18"/>
  <c r="O668" i="18"/>
  <c r="N668" i="18"/>
  <c r="Q476" i="18"/>
  <c r="P476" i="18"/>
  <c r="O476" i="18"/>
  <c r="N476" i="18"/>
  <c r="Q452" i="18"/>
  <c r="P452" i="18"/>
  <c r="O452" i="18"/>
  <c r="N452" i="18"/>
  <c r="Q436" i="18"/>
  <c r="P436" i="18"/>
  <c r="O436" i="18"/>
  <c r="N436" i="18"/>
  <c r="Q416" i="18"/>
  <c r="P416" i="18"/>
  <c r="O416" i="18"/>
  <c r="N416" i="18"/>
  <c r="Q376" i="18"/>
  <c r="P376" i="18"/>
  <c r="O376" i="18"/>
  <c r="N376" i="18"/>
  <c r="Q360" i="18"/>
  <c r="P360" i="18"/>
  <c r="O360" i="18"/>
  <c r="N360" i="18"/>
  <c r="Q328" i="18"/>
  <c r="P328" i="18"/>
  <c r="O328" i="18"/>
  <c r="N328" i="18"/>
  <c r="Q308" i="18"/>
  <c r="P308" i="18"/>
  <c r="O308" i="18"/>
  <c r="N308" i="18"/>
  <c r="Q292" i="18"/>
  <c r="P292" i="18"/>
  <c r="O292" i="18"/>
  <c r="N292" i="18"/>
  <c r="Q268" i="18"/>
  <c r="P268" i="18"/>
  <c r="O268" i="18"/>
  <c r="N268" i="18"/>
  <c r="Q252" i="18"/>
  <c r="P252" i="18"/>
  <c r="O252" i="18"/>
  <c r="N252" i="18"/>
  <c r="Q228" i="18"/>
  <c r="P228" i="18"/>
  <c r="O228" i="18"/>
  <c r="N228" i="18"/>
  <c r="Q212" i="18"/>
  <c r="P212" i="18"/>
  <c r="O212" i="18"/>
  <c r="N212" i="18"/>
  <c r="Q168" i="18"/>
  <c r="P168" i="18"/>
  <c r="O168" i="18"/>
  <c r="N168" i="18"/>
  <c r="Q152" i="18"/>
  <c r="P152" i="18"/>
  <c r="O152" i="18"/>
  <c r="N152" i="18"/>
  <c r="Q136" i="18"/>
  <c r="P136" i="18"/>
  <c r="O136" i="18"/>
  <c r="N136" i="18"/>
  <c r="Q120" i="18"/>
  <c r="P120" i="18"/>
  <c r="O120" i="18"/>
  <c r="N120" i="18"/>
  <c r="Q100" i="18"/>
  <c r="P100" i="18"/>
  <c r="O100" i="18"/>
  <c r="N100" i="18"/>
  <c r="Q80" i="18"/>
  <c r="P80" i="18"/>
  <c r="O80" i="18"/>
  <c r="N80" i="18"/>
  <c r="Q60" i="18"/>
  <c r="P60" i="18"/>
  <c r="O60" i="18"/>
  <c r="N60" i="18"/>
  <c r="Q24" i="18"/>
  <c r="P24" i="18"/>
  <c r="O24" i="18"/>
  <c r="N24" i="18"/>
  <c r="Q740" i="18"/>
  <c r="P740" i="18"/>
  <c r="O740" i="18"/>
  <c r="N740" i="18"/>
  <c r="Q704" i="18"/>
  <c r="P704" i="18"/>
  <c r="O704" i="18"/>
  <c r="N704" i="18"/>
  <c r="Q480" i="18"/>
  <c r="P480" i="18"/>
  <c r="O480" i="18"/>
  <c r="N480" i="18"/>
  <c r="Q404" i="18"/>
  <c r="P404" i="18"/>
  <c r="O404" i="18"/>
  <c r="N404" i="18"/>
  <c r="Q384" i="18"/>
  <c r="P384" i="18"/>
  <c r="O384" i="18"/>
  <c r="N384" i="18"/>
  <c r="Q348" i="18"/>
  <c r="P348" i="18"/>
  <c r="O348" i="18"/>
  <c r="N348" i="18"/>
  <c r="Q280" i="18"/>
  <c r="P280" i="18"/>
  <c r="O280" i="18"/>
  <c r="N280" i="18"/>
  <c r="Q204" i="18"/>
  <c r="P204" i="18"/>
  <c r="O204" i="18"/>
  <c r="N204" i="18"/>
  <c r="Q188" i="18"/>
  <c r="P188" i="18"/>
  <c r="O188" i="18"/>
  <c r="N188" i="18"/>
  <c r="Q76" i="18"/>
  <c r="P76" i="18"/>
  <c r="O76" i="18"/>
  <c r="N76" i="18"/>
  <c r="Q32" i="18"/>
  <c r="P32" i="18"/>
  <c r="O32" i="18"/>
  <c r="N32" i="18"/>
  <c r="Q174" i="18"/>
  <c r="P174" i="18"/>
  <c r="N174" i="18"/>
  <c r="O174" i="18"/>
  <c r="Q134" i="18"/>
  <c r="P134" i="18"/>
  <c r="O134" i="18"/>
  <c r="N134" i="18"/>
  <c r="Q118" i="18"/>
  <c r="P118" i="18"/>
  <c r="O118" i="18"/>
  <c r="N118" i="18"/>
  <c r="Q102" i="18"/>
  <c r="P102" i="18"/>
  <c r="O102" i="18"/>
  <c r="N102" i="18"/>
  <c r="Q86" i="18"/>
  <c r="P86" i="18"/>
  <c r="O86" i="18"/>
  <c r="N86" i="18"/>
  <c r="Q70" i="18"/>
  <c r="P70" i="18"/>
  <c r="O70" i="18"/>
  <c r="N70" i="18"/>
  <c r="Q34" i="18"/>
  <c r="P34" i="18"/>
  <c r="O34" i="18"/>
  <c r="N34" i="18"/>
  <c r="Q154" i="18"/>
  <c r="P154" i="18"/>
  <c r="O154" i="18"/>
  <c r="N154" i="18"/>
  <c r="Q58" i="18"/>
  <c r="P58" i="18"/>
  <c r="O58" i="18"/>
  <c r="N58" i="18"/>
  <c r="Q30" i="18"/>
  <c r="P30" i="18"/>
  <c r="N30" i="18"/>
  <c r="O30" i="18"/>
  <c r="Q13" i="18"/>
  <c r="P13" i="18"/>
  <c r="N13" i="18"/>
  <c r="O13" i="18"/>
  <c r="Q186" i="18"/>
  <c r="P186" i="18"/>
  <c r="O186" i="18"/>
  <c r="N186" i="18"/>
  <c r="X1238" i="2"/>
  <c r="W1238" i="2"/>
  <c r="R3" i="2"/>
  <c r="Q3" i="2"/>
  <c r="R2" i="2"/>
  <c r="Q5" i="2"/>
  <c r="R5" i="2"/>
  <c r="Q2" i="2"/>
  <c r="S5" i="2"/>
  <c r="Z16" i="2"/>
  <c r="Z17" i="2"/>
  <c r="R11" i="2"/>
  <c r="S2" i="2"/>
  <c r="AF14" i="2"/>
  <c r="R266" i="18"/>
  <c r="S266" i="18"/>
  <c r="R735" i="18"/>
  <c r="S735" i="18"/>
  <c r="R31" i="18"/>
  <c r="S31" i="18"/>
  <c r="R47" i="18"/>
  <c r="S47" i="18"/>
  <c r="R79" i="18"/>
  <c r="S79" i="18"/>
  <c r="R95" i="18"/>
  <c r="S95" i="18"/>
  <c r="R111" i="18"/>
  <c r="S111" i="18"/>
  <c r="R143" i="18"/>
  <c r="S143" i="18"/>
  <c r="R159" i="18"/>
  <c r="S159" i="18"/>
  <c r="R175" i="18"/>
  <c r="S175" i="18"/>
  <c r="R207" i="18"/>
  <c r="S207" i="18"/>
  <c r="R223" i="18"/>
  <c r="S223" i="18"/>
  <c r="R239" i="18"/>
  <c r="S239" i="18"/>
  <c r="R271" i="18"/>
  <c r="S271" i="18"/>
  <c r="R287" i="18"/>
  <c r="S287" i="18"/>
  <c r="R303" i="18"/>
  <c r="S303" i="18"/>
  <c r="R319" i="18"/>
  <c r="S319" i="18"/>
  <c r="R335" i="18"/>
  <c r="S335" i="18"/>
  <c r="R351" i="18"/>
  <c r="S351" i="18"/>
  <c r="R367" i="18"/>
  <c r="S367" i="18"/>
  <c r="R383" i="18"/>
  <c r="S383" i="18"/>
  <c r="R399" i="18"/>
  <c r="S399" i="18"/>
  <c r="R415" i="18"/>
  <c r="S415" i="18"/>
  <c r="R431" i="18"/>
  <c r="S431" i="18"/>
  <c r="R447" i="18"/>
  <c r="S447" i="18"/>
  <c r="R463" i="18"/>
  <c r="S463" i="18"/>
  <c r="R479" i="18"/>
  <c r="S479" i="18"/>
  <c r="R495" i="18"/>
  <c r="S495" i="18"/>
  <c r="R675" i="18"/>
  <c r="S675" i="18"/>
  <c r="R691" i="18"/>
  <c r="S691" i="18"/>
  <c r="R707" i="18"/>
  <c r="R723" i="18"/>
  <c r="R739" i="18"/>
  <c r="R683" i="18"/>
  <c r="S683" i="18"/>
  <c r="R715" i="18"/>
  <c r="S715" i="18"/>
  <c r="R315" i="18"/>
  <c r="S315" i="18"/>
  <c r="R363" i="18"/>
  <c r="S363" i="18"/>
  <c r="R411" i="18"/>
  <c r="R443" i="18"/>
  <c r="S443" i="18"/>
  <c r="R671" i="18"/>
  <c r="S671" i="18"/>
  <c r="R719" i="18"/>
  <c r="S719" i="18"/>
  <c r="R138" i="18"/>
  <c r="S138" i="18"/>
  <c r="R716" i="18"/>
  <c r="S716" i="18"/>
  <c r="R737" i="18"/>
  <c r="S737" i="18"/>
  <c r="R291" i="18"/>
  <c r="S291" i="18"/>
  <c r="R307" i="18"/>
  <c r="S307" i="18"/>
  <c r="R323" i="18"/>
  <c r="S323" i="18"/>
  <c r="R339" i="18"/>
  <c r="S339" i="18"/>
  <c r="R355" i="18"/>
  <c r="S355" i="18"/>
  <c r="R371" i="18"/>
  <c r="S371" i="18"/>
  <c r="R387" i="18"/>
  <c r="S387" i="18"/>
  <c r="R403" i="18"/>
  <c r="S403" i="18"/>
  <c r="R419" i="18"/>
  <c r="S419" i="18"/>
  <c r="R435" i="18"/>
  <c r="S435" i="18"/>
  <c r="R451" i="18"/>
  <c r="S451" i="18"/>
  <c r="R467" i="18"/>
  <c r="S467" i="18"/>
  <c r="R483" i="18"/>
  <c r="S483" i="18"/>
  <c r="R346" i="18"/>
  <c r="S346" i="18"/>
  <c r="R699" i="18"/>
  <c r="S699" i="18"/>
  <c r="R331" i="18"/>
  <c r="S331" i="18"/>
  <c r="R379" i="18"/>
  <c r="S379" i="18"/>
  <c r="R427" i="18"/>
  <c r="S427" i="18"/>
  <c r="R475" i="18"/>
  <c r="S475" i="18"/>
  <c r="R703" i="18"/>
  <c r="S703" i="18"/>
  <c r="R491" i="18"/>
  <c r="S491" i="18"/>
  <c r="R687" i="18"/>
  <c r="S687" i="18"/>
  <c r="R13" i="18"/>
  <c r="S13" i="18"/>
  <c r="R30" i="18"/>
  <c r="S30" i="18"/>
  <c r="R174" i="18"/>
  <c r="S174" i="18"/>
  <c r="R669" i="18"/>
  <c r="S669" i="18"/>
  <c r="R685" i="18"/>
  <c r="S685" i="18"/>
  <c r="R701" i="18"/>
  <c r="S701" i="18"/>
  <c r="R717" i="18"/>
  <c r="S717" i="18"/>
  <c r="R733" i="18"/>
  <c r="S733" i="18"/>
  <c r="S707" i="18"/>
  <c r="S723" i="18"/>
  <c r="S739" i="18"/>
  <c r="R670" i="18"/>
  <c r="S670" i="18"/>
  <c r="R734" i="18"/>
  <c r="S734" i="18"/>
  <c r="R21" i="18"/>
  <c r="S21" i="18"/>
  <c r="R37" i="18"/>
  <c r="S37" i="18"/>
  <c r="R53" i="18"/>
  <c r="S53" i="18"/>
  <c r="R85" i="18"/>
  <c r="S85" i="18"/>
  <c r="R117" i="18"/>
  <c r="S117" i="18"/>
  <c r="R165" i="18"/>
  <c r="S165" i="18"/>
  <c r="R197" i="18"/>
  <c r="S197" i="18"/>
  <c r="R261" i="18"/>
  <c r="S261" i="18"/>
  <c r="R309" i="18"/>
  <c r="S309" i="18"/>
  <c r="R357" i="18"/>
  <c r="S357" i="18"/>
  <c r="R389" i="18"/>
  <c r="S389" i="18"/>
  <c r="R437" i="18"/>
  <c r="S437" i="18"/>
  <c r="R485" i="18"/>
  <c r="S485" i="18"/>
  <c r="R206" i="18"/>
  <c r="S206" i="18"/>
  <c r="R270" i="18"/>
  <c r="S270" i="18"/>
  <c r="R318" i="18"/>
  <c r="S318" i="18"/>
  <c r="R690" i="18"/>
  <c r="S690" i="18"/>
  <c r="R186" i="18"/>
  <c r="S186" i="18"/>
  <c r="R58" i="18"/>
  <c r="S58" i="18"/>
  <c r="R154" i="18"/>
  <c r="S154" i="18"/>
  <c r="R34" i="18"/>
  <c r="S34" i="18"/>
  <c r="R70" i="18"/>
  <c r="S70" i="18"/>
  <c r="R86" i="18"/>
  <c r="S86" i="18"/>
  <c r="R102" i="18"/>
  <c r="S102" i="18"/>
  <c r="R118" i="18"/>
  <c r="S118" i="18"/>
  <c r="R134" i="18"/>
  <c r="S134" i="18"/>
  <c r="R32" i="18"/>
  <c r="S32" i="18"/>
  <c r="R76" i="18"/>
  <c r="S76" i="18"/>
  <c r="R188" i="18"/>
  <c r="S188" i="18"/>
  <c r="R204" i="18"/>
  <c r="S204" i="18"/>
  <c r="R280" i="18"/>
  <c r="S280" i="18"/>
  <c r="R348" i="18"/>
  <c r="S348" i="18"/>
  <c r="R384" i="18"/>
  <c r="S384" i="18"/>
  <c r="R404" i="18"/>
  <c r="S404" i="18"/>
  <c r="R480" i="18"/>
  <c r="S480" i="18"/>
  <c r="R704" i="18"/>
  <c r="S704" i="18"/>
  <c r="R740" i="18"/>
  <c r="S740" i="18"/>
  <c r="R24" i="18"/>
  <c r="S24" i="18"/>
  <c r="R60" i="18"/>
  <c r="S60" i="18"/>
  <c r="R80" i="18"/>
  <c r="S80" i="18"/>
  <c r="R100" i="18"/>
  <c r="S100" i="18"/>
  <c r="R120" i="18"/>
  <c r="S120" i="18"/>
  <c r="R136" i="18"/>
  <c r="S136" i="18"/>
  <c r="R152" i="18"/>
  <c r="S152" i="18"/>
  <c r="R168" i="18"/>
  <c r="S168" i="18"/>
  <c r="R212" i="18"/>
  <c r="S212" i="18"/>
  <c r="R228" i="18"/>
  <c r="S228" i="18"/>
  <c r="R252" i="18"/>
  <c r="S252" i="18"/>
  <c r="R268" i="18"/>
  <c r="S268" i="18"/>
  <c r="R292" i="18"/>
  <c r="S292" i="18"/>
  <c r="R308" i="18"/>
  <c r="S308" i="18"/>
  <c r="R328" i="18"/>
  <c r="S328" i="18"/>
  <c r="R360" i="18"/>
  <c r="S360" i="18"/>
  <c r="R376" i="18"/>
  <c r="S376" i="18"/>
  <c r="R416" i="18"/>
  <c r="S416" i="18"/>
  <c r="R436" i="18"/>
  <c r="S436" i="18"/>
  <c r="R452" i="18"/>
  <c r="S452" i="18"/>
  <c r="R476" i="18"/>
  <c r="S476" i="18"/>
  <c r="R668" i="18"/>
  <c r="S668" i="18"/>
  <c r="R684" i="18"/>
  <c r="S684" i="18"/>
  <c r="R712" i="18"/>
  <c r="S712" i="18"/>
  <c r="R728" i="18"/>
  <c r="S728" i="18"/>
  <c r="R25" i="18"/>
  <c r="S25" i="18"/>
  <c r="R41" i="18"/>
  <c r="S41" i="18"/>
  <c r="R57" i="18"/>
  <c r="S57" i="18"/>
  <c r="R73" i="18"/>
  <c r="S73" i="18"/>
  <c r="R89" i="18"/>
  <c r="S89" i="18"/>
  <c r="R105" i="18"/>
  <c r="S105" i="18"/>
  <c r="R121" i="18"/>
  <c r="S121" i="18"/>
  <c r="R137" i="18"/>
  <c r="S137" i="18"/>
  <c r="R153" i="18"/>
  <c r="S153" i="18"/>
  <c r="R169" i="18"/>
  <c r="S169" i="18"/>
  <c r="R185" i="18"/>
  <c r="S185" i="18"/>
  <c r="R201" i="18"/>
  <c r="S201" i="18"/>
  <c r="R217" i="18"/>
  <c r="S217" i="18"/>
  <c r="R233" i="18"/>
  <c r="S233" i="18"/>
  <c r="R249" i="18"/>
  <c r="S249" i="18"/>
  <c r="R265" i="18"/>
  <c r="S265" i="18"/>
  <c r="R281" i="18"/>
  <c r="S281" i="18"/>
  <c r="R297" i="18"/>
  <c r="S297" i="18"/>
  <c r="R313" i="18"/>
  <c r="S313" i="18"/>
  <c r="R329" i="18"/>
  <c r="S329" i="18"/>
  <c r="R345" i="18"/>
  <c r="S345" i="18"/>
  <c r="R361" i="18"/>
  <c r="S361" i="18"/>
  <c r="R377" i="18"/>
  <c r="S377" i="18"/>
  <c r="R393" i="18"/>
  <c r="S393" i="18"/>
  <c r="R409" i="18"/>
  <c r="S409" i="18"/>
  <c r="R425" i="18"/>
  <c r="S425" i="18"/>
  <c r="R441" i="18"/>
  <c r="S441" i="18"/>
  <c r="R457" i="18"/>
  <c r="S457" i="18"/>
  <c r="R473" i="18"/>
  <c r="S473" i="18"/>
  <c r="R489" i="18"/>
  <c r="S489" i="18"/>
  <c r="R194" i="18"/>
  <c r="S194" i="18"/>
  <c r="R210" i="18"/>
  <c r="S210" i="18"/>
  <c r="R226" i="18"/>
  <c r="S226" i="18"/>
  <c r="R242" i="18"/>
  <c r="S242" i="18"/>
  <c r="R258" i="18"/>
  <c r="S258" i="18"/>
  <c r="R274" i="18"/>
  <c r="S274" i="18"/>
  <c r="R290" i="18"/>
  <c r="S290" i="18"/>
  <c r="R306" i="18"/>
  <c r="S306" i="18"/>
  <c r="R322" i="18"/>
  <c r="S322" i="18"/>
  <c r="R338" i="18"/>
  <c r="S338" i="18"/>
  <c r="R354" i="18"/>
  <c r="S354" i="18"/>
  <c r="R370" i="18"/>
  <c r="S370" i="18"/>
  <c r="R386" i="18"/>
  <c r="S386" i="18"/>
  <c r="R402" i="18"/>
  <c r="S402" i="18"/>
  <c r="R418" i="18"/>
  <c r="S418" i="18"/>
  <c r="R434" i="18"/>
  <c r="S434" i="18"/>
  <c r="R450" i="18"/>
  <c r="S450" i="18"/>
  <c r="R466" i="18"/>
  <c r="S466" i="18"/>
  <c r="R482" i="18"/>
  <c r="S482" i="18"/>
  <c r="R662" i="18"/>
  <c r="S662" i="18"/>
  <c r="R678" i="18"/>
  <c r="S678" i="18"/>
  <c r="R694" i="18"/>
  <c r="S694" i="18"/>
  <c r="R710" i="18"/>
  <c r="S710" i="18"/>
  <c r="R726" i="18"/>
  <c r="S726" i="18"/>
  <c r="R15" i="18"/>
  <c r="S15" i="18"/>
  <c r="R63" i="18"/>
  <c r="S63" i="18"/>
  <c r="R127" i="18"/>
  <c r="S127" i="18"/>
  <c r="R191" i="18"/>
  <c r="S191" i="18"/>
  <c r="R255" i="18"/>
  <c r="S255" i="18"/>
  <c r="R17" i="18"/>
  <c r="S17" i="18"/>
  <c r="R33" i="18"/>
  <c r="S33" i="18"/>
  <c r="R65" i="18"/>
  <c r="S65" i="18"/>
  <c r="R97" i="18"/>
  <c r="S97" i="18"/>
  <c r="R145" i="18"/>
  <c r="S145" i="18"/>
  <c r="R177" i="18"/>
  <c r="S177" i="18"/>
  <c r="R225" i="18"/>
  <c r="S225" i="18"/>
  <c r="R257" i="18"/>
  <c r="S257" i="18"/>
  <c r="R305" i="18"/>
  <c r="S305" i="18"/>
  <c r="R353" i="18"/>
  <c r="S353" i="18"/>
  <c r="R385" i="18"/>
  <c r="S385" i="18"/>
  <c r="R433" i="18"/>
  <c r="S433" i="18"/>
  <c r="R481" i="18"/>
  <c r="S481" i="18"/>
  <c r="R709" i="18"/>
  <c r="S709" i="18"/>
  <c r="R202" i="18"/>
  <c r="S202" i="18"/>
  <c r="R250" i="18"/>
  <c r="S250" i="18"/>
  <c r="R298" i="18"/>
  <c r="S298" i="18"/>
  <c r="R330" i="18"/>
  <c r="S330" i="18"/>
  <c r="R378" i="18"/>
  <c r="S378" i="18"/>
  <c r="R426" i="18"/>
  <c r="S426" i="18"/>
  <c r="R474" i="18"/>
  <c r="S474" i="18"/>
  <c r="R39" i="18"/>
  <c r="S39" i="18"/>
  <c r="R55" i="18"/>
  <c r="S55" i="18"/>
  <c r="R103" i="18"/>
  <c r="S103" i="18"/>
  <c r="R167" i="18"/>
  <c r="S167" i="18"/>
  <c r="R215" i="18"/>
  <c r="S215" i="18"/>
  <c r="R279" i="18"/>
  <c r="S279" i="18"/>
  <c r="R327" i="18"/>
  <c r="S327" i="18"/>
  <c r="R359" i="18"/>
  <c r="S359" i="18"/>
  <c r="R407" i="18"/>
  <c r="S407" i="18"/>
  <c r="R738" i="18"/>
  <c r="S738" i="18"/>
  <c r="R62" i="18"/>
  <c r="S62" i="18"/>
  <c r="R158" i="18"/>
  <c r="S158" i="18"/>
  <c r="R29" i="18"/>
  <c r="S29" i="18"/>
  <c r="R45" i="18"/>
  <c r="S45" i="18"/>
  <c r="R61" i="18"/>
  <c r="S61" i="18"/>
  <c r="R77" i="18"/>
  <c r="S77" i="18"/>
  <c r="R93" i="18"/>
  <c r="S93" i="18"/>
  <c r="R109" i="18"/>
  <c r="S109" i="18"/>
  <c r="R125" i="18"/>
  <c r="S125" i="18"/>
  <c r="R141" i="18"/>
  <c r="S141" i="18"/>
  <c r="R157" i="18"/>
  <c r="S157" i="18"/>
  <c r="R173" i="18"/>
  <c r="S173" i="18"/>
  <c r="R189" i="18"/>
  <c r="S189" i="18"/>
  <c r="R205" i="18"/>
  <c r="S205" i="18"/>
  <c r="R221" i="18"/>
  <c r="S221" i="18"/>
  <c r="R237" i="18"/>
  <c r="S237" i="18"/>
  <c r="R253" i="18"/>
  <c r="S253" i="18"/>
  <c r="R269" i="18"/>
  <c r="S269" i="18"/>
  <c r="R285" i="18"/>
  <c r="S285" i="18"/>
  <c r="R301" i="18"/>
  <c r="S301" i="18"/>
  <c r="R317" i="18"/>
  <c r="S317" i="18"/>
  <c r="R333" i="18"/>
  <c r="S333" i="18"/>
  <c r="R349" i="18"/>
  <c r="S349" i="18"/>
  <c r="R365" i="18"/>
  <c r="S365" i="18"/>
  <c r="R381" i="18"/>
  <c r="S381" i="18"/>
  <c r="R397" i="18"/>
  <c r="S397" i="18"/>
  <c r="R413" i="18"/>
  <c r="S413" i="18"/>
  <c r="R429" i="18"/>
  <c r="S429" i="18"/>
  <c r="R445" i="18"/>
  <c r="S445" i="18"/>
  <c r="R461" i="18"/>
  <c r="S461" i="18"/>
  <c r="R477" i="18"/>
  <c r="S477" i="18"/>
  <c r="R493" i="18"/>
  <c r="S493" i="18"/>
  <c r="R246" i="18"/>
  <c r="S246" i="18"/>
  <c r="R294" i="18"/>
  <c r="S294" i="18"/>
  <c r="R342" i="18"/>
  <c r="S342" i="18"/>
  <c r="R358" i="18"/>
  <c r="S358" i="18"/>
  <c r="R374" i="18"/>
  <c r="S374" i="18"/>
  <c r="R390" i="18"/>
  <c r="S390" i="18"/>
  <c r="R406" i="18"/>
  <c r="S406" i="18"/>
  <c r="R422" i="18"/>
  <c r="S422" i="18"/>
  <c r="R438" i="18"/>
  <c r="S438" i="18"/>
  <c r="R454" i="18"/>
  <c r="S454" i="18"/>
  <c r="R470" i="18"/>
  <c r="S470" i="18"/>
  <c r="R486" i="18"/>
  <c r="S486" i="18"/>
  <c r="R702" i="18"/>
  <c r="S702" i="18"/>
  <c r="R69" i="18"/>
  <c r="S69" i="18"/>
  <c r="R133" i="18"/>
  <c r="S133" i="18"/>
  <c r="R181" i="18"/>
  <c r="S181" i="18"/>
  <c r="R229" i="18"/>
  <c r="S229" i="18"/>
  <c r="R277" i="18"/>
  <c r="S277" i="18"/>
  <c r="R325" i="18"/>
  <c r="S325" i="18"/>
  <c r="R373" i="18"/>
  <c r="S373" i="18"/>
  <c r="R421" i="18"/>
  <c r="S421" i="18"/>
  <c r="R469" i="18"/>
  <c r="S469" i="18"/>
  <c r="R722" i="18"/>
  <c r="S722" i="18"/>
  <c r="R22" i="18"/>
  <c r="S22" i="18"/>
  <c r="R142" i="18"/>
  <c r="S142" i="18"/>
  <c r="R46" i="18"/>
  <c r="S46" i="18"/>
  <c r="R78" i="18"/>
  <c r="S78" i="18"/>
  <c r="R94" i="18"/>
  <c r="S94" i="18"/>
  <c r="R110" i="18"/>
  <c r="S110" i="18"/>
  <c r="R126" i="18"/>
  <c r="S126" i="18"/>
  <c r="R686" i="18"/>
  <c r="S686" i="18"/>
  <c r="R718" i="18"/>
  <c r="S718" i="18"/>
  <c r="R101" i="18"/>
  <c r="S101" i="18"/>
  <c r="R149" i="18"/>
  <c r="S149" i="18"/>
  <c r="R213" i="18"/>
  <c r="S213" i="18"/>
  <c r="R245" i="18"/>
  <c r="S245" i="18"/>
  <c r="R293" i="18"/>
  <c r="S293" i="18"/>
  <c r="R341" i="18"/>
  <c r="S341" i="18"/>
  <c r="R405" i="18"/>
  <c r="S405" i="18"/>
  <c r="R453" i="18"/>
  <c r="S453" i="18"/>
  <c r="R190" i="18"/>
  <c r="S190" i="18"/>
  <c r="R222" i="18"/>
  <c r="S222" i="18"/>
  <c r="R254" i="18"/>
  <c r="S254" i="18"/>
  <c r="R302" i="18"/>
  <c r="S302" i="18"/>
  <c r="R674" i="18"/>
  <c r="S674" i="18"/>
  <c r="R706" i="18"/>
  <c r="S706" i="18"/>
  <c r="R10" i="18"/>
  <c r="S10" i="18"/>
  <c r="R455" i="18"/>
  <c r="S455" i="18"/>
  <c r="R713" i="18"/>
  <c r="S713" i="18"/>
  <c r="R350" i="18"/>
  <c r="S350" i="18"/>
  <c r="R414" i="18"/>
  <c r="S414" i="18"/>
  <c r="R446" i="18"/>
  <c r="S446" i="18"/>
  <c r="R478" i="18"/>
  <c r="S478" i="18"/>
  <c r="R139" i="18"/>
  <c r="S139" i="18"/>
  <c r="R219" i="18"/>
  <c r="S219" i="18"/>
  <c r="R267" i="18"/>
  <c r="S267" i="18"/>
  <c r="S411" i="18"/>
  <c r="R14" i="18"/>
  <c r="S14" i="18"/>
  <c r="R38" i="18"/>
  <c r="S38" i="18"/>
  <c r="R42" i="18"/>
  <c r="S42" i="18"/>
  <c r="R74" i="18"/>
  <c r="S74" i="18"/>
  <c r="R90" i="18"/>
  <c r="S90" i="18"/>
  <c r="R106" i="18"/>
  <c r="S106" i="18"/>
  <c r="R122" i="18"/>
  <c r="S122" i="18"/>
  <c r="R178" i="18"/>
  <c r="S178" i="18"/>
  <c r="R40" i="18"/>
  <c r="S40" i="18"/>
  <c r="R96" i="18"/>
  <c r="S96" i="18"/>
  <c r="R192" i="18"/>
  <c r="S192" i="18"/>
  <c r="R208" i="18"/>
  <c r="S208" i="18"/>
  <c r="R284" i="18"/>
  <c r="S284" i="18"/>
  <c r="R352" i="18"/>
  <c r="S352" i="18"/>
  <c r="R392" i="18"/>
  <c r="S392" i="18"/>
  <c r="R424" i="18"/>
  <c r="S424" i="18"/>
  <c r="R488" i="18"/>
  <c r="S488" i="18"/>
  <c r="R708" i="18"/>
  <c r="S708" i="18"/>
  <c r="R36" i="18"/>
  <c r="S36" i="18"/>
  <c r="R64" i="18"/>
  <c r="S64" i="18"/>
  <c r="R84" i="18"/>
  <c r="S84" i="18"/>
  <c r="R108" i="18"/>
  <c r="S108" i="18"/>
  <c r="R124" i="18"/>
  <c r="S124" i="18"/>
  <c r="R140" i="18"/>
  <c r="S140" i="18"/>
  <c r="R156" i="18"/>
  <c r="S156" i="18"/>
  <c r="R172" i="18"/>
  <c r="S172" i="18"/>
  <c r="R216" i="18"/>
  <c r="S216" i="18"/>
  <c r="R232" i="18"/>
  <c r="S232" i="18"/>
  <c r="R256" i="18"/>
  <c r="S256" i="18"/>
  <c r="R272" i="18"/>
  <c r="S272" i="18"/>
  <c r="R296" i="18"/>
  <c r="S296" i="18"/>
  <c r="R312" i="18"/>
  <c r="S312" i="18"/>
  <c r="R332" i="18"/>
  <c r="S332" i="18"/>
  <c r="R364" i="18"/>
  <c r="S364" i="18"/>
  <c r="R388" i="18"/>
  <c r="S388" i="18"/>
  <c r="R420" i="18"/>
  <c r="S420" i="18"/>
  <c r="R440" i="18"/>
  <c r="S440" i="18"/>
  <c r="R456" i="18"/>
  <c r="S456" i="18"/>
  <c r="R484" i="18"/>
  <c r="S484" i="18"/>
  <c r="R672" i="18"/>
  <c r="S672" i="18"/>
  <c r="R688" i="18"/>
  <c r="S688" i="18"/>
  <c r="R673" i="18"/>
  <c r="S673" i="18"/>
  <c r="R689" i="18"/>
  <c r="S689" i="18"/>
  <c r="R705" i="18"/>
  <c r="S705" i="18"/>
  <c r="R721" i="18"/>
  <c r="S721" i="18"/>
  <c r="R198" i="18"/>
  <c r="S198" i="18"/>
  <c r="R214" i="18"/>
  <c r="S214" i="18"/>
  <c r="R230" i="18"/>
  <c r="S230" i="18"/>
  <c r="R262" i="18"/>
  <c r="S262" i="18"/>
  <c r="R278" i="18"/>
  <c r="S278" i="18"/>
  <c r="R310" i="18"/>
  <c r="S310" i="18"/>
  <c r="R326" i="18"/>
  <c r="S326" i="18"/>
  <c r="R666" i="18"/>
  <c r="S666" i="18"/>
  <c r="R682" i="18"/>
  <c r="S682" i="18"/>
  <c r="R698" i="18"/>
  <c r="S698" i="18"/>
  <c r="R714" i="18"/>
  <c r="S714" i="18"/>
  <c r="R730" i="18"/>
  <c r="S730" i="18"/>
  <c r="R19" i="18"/>
  <c r="S19" i="18"/>
  <c r="R35" i="18"/>
  <c r="S35" i="18"/>
  <c r="R51" i="18"/>
  <c r="S51" i="18"/>
  <c r="R67" i="18"/>
  <c r="S67" i="18"/>
  <c r="R83" i="18"/>
  <c r="S83" i="18"/>
  <c r="R99" i="18"/>
  <c r="S99" i="18"/>
  <c r="R115" i="18"/>
  <c r="S115" i="18"/>
  <c r="R131" i="18"/>
  <c r="S131" i="18"/>
  <c r="R147" i="18"/>
  <c r="S147" i="18"/>
  <c r="R163" i="18"/>
  <c r="S163" i="18"/>
  <c r="R179" i="18"/>
  <c r="S179" i="18"/>
  <c r="R195" i="18"/>
  <c r="S195" i="18"/>
  <c r="R211" i="18"/>
  <c r="S211" i="18"/>
  <c r="R227" i="18"/>
  <c r="S227" i="18"/>
  <c r="R243" i="18"/>
  <c r="S243" i="18"/>
  <c r="R259" i="18"/>
  <c r="S259" i="18"/>
  <c r="R275" i="18"/>
  <c r="S275" i="18"/>
  <c r="R663" i="18"/>
  <c r="S663" i="18"/>
  <c r="R679" i="18"/>
  <c r="S679" i="18"/>
  <c r="R695" i="18"/>
  <c r="S695" i="18"/>
  <c r="R711" i="18"/>
  <c r="S711" i="18"/>
  <c r="R727" i="18"/>
  <c r="S727" i="18"/>
  <c r="R49" i="18"/>
  <c r="S49" i="18"/>
  <c r="R81" i="18"/>
  <c r="S81" i="18"/>
  <c r="R129" i="18"/>
  <c r="S129" i="18"/>
  <c r="R161" i="18"/>
  <c r="S161" i="18"/>
  <c r="R209" i="18"/>
  <c r="S209" i="18"/>
  <c r="R273" i="18"/>
  <c r="S273" i="18"/>
  <c r="R321" i="18"/>
  <c r="S321" i="18"/>
  <c r="R369" i="18"/>
  <c r="S369" i="18"/>
  <c r="R417" i="18"/>
  <c r="S417" i="18"/>
  <c r="R465" i="18"/>
  <c r="S465" i="18"/>
  <c r="R677" i="18"/>
  <c r="S677" i="18"/>
  <c r="R725" i="18"/>
  <c r="S725" i="18"/>
  <c r="R218" i="18"/>
  <c r="S218" i="18"/>
  <c r="R282" i="18"/>
  <c r="S282" i="18"/>
  <c r="R394" i="18"/>
  <c r="S394" i="18"/>
  <c r="R442" i="18"/>
  <c r="S442" i="18"/>
  <c r="R490" i="18"/>
  <c r="S490" i="18"/>
  <c r="R87" i="18"/>
  <c r="S87" i="18"/>
  <c r="R135" i="18"/>
  <c r="S135" i="18"/>
  <c r="R183" i="18"/>
  <c r="S183" i="18"/>
  <c r="R231" i="18"/>
  <c r="S231" i="18"/>
  <c r="R263" i="18"/>
  <c r="S263" i="18"/>
  <c r="R311" i="18"/>
  <c r="S311" i="18"/>
  <c r="R375" i="18"/>
  <c r="S375" i="18"/>
  <c r="R439" i="18"/>
  <c r="S439" i="18"/>
  <c r="R487" i="18"/>
  <c r="S487" i="18"/>
  <c r="R681" i="18"/>
  <c r="S681" i="18"/>
  <c r="R729" i="18"/>
  <c r="S729" i="18"/>
  <c r="R238" i="18"/>
  <c r="S238" i="18"/>
  <c r="R286" i="18"/>
  <c r="S286" i="18"/>
  <c r="R334" i="18"/>
  <c r="S334" i="18"/>
  <c r="R382" i="18"/>
  <c r="S382" i="18"/>
  <c r="R430" i="18"/>
  <c r="S430" i="18"/>
  <c r="R494" i="18"/>
  <c r="S494" i="18"/>
  <c r="R27" i="18"/>
  <c r="S27" i="18"/>
  <c r="R75" i="18"/>
  <c r="S75" i="18"/>
  <c r="R107" i="18"/>
  <c r="S107" i="18"/>
  <c r="R155" i="18"/>
  <c r="S155" i="18"/>
  <c r="R187" i="18"/>
  <c r="S187" i="18"/>
  <c r="R235" i="18"/>
  <c r="S235" i="18"/>
  <c r="R283" i="18"/>
  <c r="S283" i="18"/>
  <c r="R50" i="18"/>
  <c r="S50" i="18"/>
  <c r="R162" i="18"/>
  <c r="S162" i="18"/>
  <c r="R12" i="18"/>
  <c r="S12" i="18"/>
  <c r="R146" i="18"/>
  <c r="S146" i="18"/>
  <c r="R182" i="18"/>
  <c r="S182" i="18"/>
  <c r="R52" i="18"/>
  <c r="S52" i="18"/>
  <c r="R104" i="18"/>
  <c r="S104" i="18"/>
  <c r="R196" i="18"/>
  <c r="S196" i="18"/>
  <c r="R236" i="18"/>
  <c r="S236" i="18"/>
  <c r="R316" i="18"/>
  <c r="S316" i="18"/>
  <c r="R356" i="18"/>
  <c r="S356" i="18"/>
  <c r="R396" i="18"/>
  <c r="S396" i="18"/>
  <c r="R468" i="18"/>
  <c r="S468" i="18"/>
  <c r="R496" i="18"/>
  <c r="S496" i="18"/>
  <c r="R732" i="18"/>
  <c r="S732" i="18"/>
  <c r="R16" i="18"/>
  <c r="S16" i="18"/>
  <c r="R44" i="18"/>
  <c r="S44" i="18"/>
  <c r="R68" i="18"/>
  <c r="S68" i="18"/>
  <c r="R88" i="18"/>
  <c r="S88" i="18"/>
  <c r="R112" i="18"/>
  <c r="S112" i="18"/>
  <c r="R128" i="18"/>
  <c r="S128" i="18"/>
  <c r="R144" i="18"/>
  <c r="S144" i="18"/>
  <c r="R160" i="18"/>
  <c r="S160" i="18"/>
  <c r="R176" i="18"/>
  <c r="S176" i="18"/>
  <c r="R220" i="18"/>
  <c r="S220" i="18"/>
  <c r="R240" i="18"/>
  <c r="S240" i="18"/>
  <c r="R260" i="18"/>
  <c r="S260" i="18"/>
  <c r="R276" i="18"/>
  <c r="S276" i="18"/>
  <c r="R300" i="18"/>
  <c r="S300" i="18"/>
  <c r="R320" i="18"/>
  <c r="S320" i="18"/>
  <c r="R336" i="18"/>
  <c r="S336" i="18"/>
  <c r="R368" i="18"/>
  <c r="S368" i="18"/>
  <c r="R408" i="18"/>
  <c r="S408" i="18"/>
  <c r="R428" i="18"/>
  <c r="S428" i="18"/>
  <c r="R444" i="18"/>
  <c r="S444" i="18"/>
  <c r="R460" i="18"/>
  <c r="S460" i="18"/>
  <c r="R492" i="18"/>
  <c r="S492" i="18"/>
  <c r="R676" i="18"/>
  <c r="S676" i="18"/>
  <c r="R696" i="18"/>
  <c r="S696" i="18"/>
  <c r="R720" i="18"/>
  <c r="S720" i="18"/>
  <c r="R113" i="18"/>
  <c r="S113" i="18"/>
  <c r="R193" i="18"/>
  <c r="S193" i="18"/>
  <c r="R241" i="18"/>
  <c r="S241" i="18"/>
  <c r="R289" i="18"/>
  <c r="S289" i="18"/>
  <c r="R337" i="18"/>
  <c r="S337" i="18"/>
  <c r="R401" i="18"/>
  <c r="S401" i="18"/>
  <c r="R449" i="18"/>
  <c r="S449" i="18"/>
  <c r="R497" i="18"/>
  <c r="S497" i="18"/>
  <c r="R693" i="18"/>
  <c r="S693" i="18"/>
  <c r="R741" i="18"/>
  <c r="S741" i="18"/>
  <c r="R234" i="18"/>
  <c r="S234" i="18"/>
  <c r="R314" i="18"/>
  <c r="S314" i="18"/>
  <c r="R362" i="18"/>
  <c r="S362" i="18"/>
  <c r="R410" i="18"/>
  <c r="S410" i="18"/>
  <c r="R458" i="18"/>
  <c r="S458" i="18"/>
  <c r="R23" i="18"/>
  <c r="S23" i="18"/>
  <c r="R71" i="18"/>
  <c r="S71" i="18"/>
  <c r="R119" i="18"/>
  <c r="S119" i="18"/>
  <c r="R151" i="18"/>
  <c r="S151" i="18"/>
  <c r="R199" i="18"/>
  <c r="S199" i="18"/>
  <c r="R247" i="18"/>
  <c r="S247" i="18"/>
  <c r="R295" i="18"/>
  <c r="S295" i="18"/>
  <c r="R343" i="18"/>
  <c r="S343" i="18"/>
  <c r="R391" i="18"/>
  <c r="S391" i="18"/>
  <c r="R423" i="18"/>
  <c r="S423" i="18"/>
  <c r="R471" i="18"/>
  <c r="S471" i="18"/>
  <c r="R665" i="18"/>
  <c r="S665" i="18"/>
  <c r="R697" i="18"/>
  <c r="S697" i="18"/>
  <c r="R366" i="18"/>
  <c r="S366" i="18"/>
  <c r="R398" i="18"/>
  <c r="S398" i="18"/>
  <c r="R462" i="18"/>
  <c r="S462" i="18"/>
  <c r="R43" i="18"/>
  <c r="S43" i="18"/>
  <c r="R59" i="18"/>
  <c r="S59" i="18"/>
  <c r="R91" i="18"/>
  <c r="S91" i="18"/>
  <c r="R123" i="18"/>
  <c r="S123" i="18"/>
  <c r="R171" i="18"/>
  <c r="S171" i="18"/>
  <c r="R203" i="18"/>
  <c r="S203" i="18"/>
  <c r="R251" i="18"/>
  <c r="S251" i="18"/>
  <c r="R11" i="18"/>
  <c r="S11" i="18"/>
  <c r="R26" i="18"/>
  <c r="S26" i="18"/>
  <c r="R54" i="18"/>
  <c r="S54" i="18"/>
  <c r="R150" i="18"/>
  <c r="S150" i="18"/>
  <c r="R166" i="18"/>
  <c r="S166" i="18"/>
  <c r="R18" i="18"/>
  <c r="S18" i="18"/>
  <c r="R66" i="18"/>
  <c r="S66" i="18"/>
  <c r="R82" i="18"/>
  <c r="S82" i="18"/>
  <c r="R98" i="18"/>
  <c r="S98" i="18"/>
  <c r="R114" i="18"/>
  <c r="S114" i="18"/>
  <c r="R130" i="18"/>
  <c r="S130" i="18"/>
  <c r="R170" i="18"/>
  <c r="S170" i="18"/>
  <c r="R28" i="18"/>
  <c r="S28" i="18"/>
  <c r="R56" i="18"/>
  <c r="S56" i="18"/>
  <c r="R184" i="18"/>
  <c r="S184" i="18"/>
  <c r="R200" i="18"/>
  <c r="S200" i="18"/>
  <c r="R248" i="18"/>
  <c r="S248" i="18"/>
  <c r="R344" i="18"/>
  <c r="S344" i="18"/>
  <c r="R380" i="18"/>
  <c r="S380" i="18"/>
  <c r="R400" i="18"/>
  <c r="S400" i="18"/>
  <c r="R472" i="18"/>
  <c r="S472" i="18"/>
  <c r="R692" i="18"/>
  <c r="S692" i="18"/>
  <c r="R736" i="18"/>
  <c r="S736" i="18"/>
  <c r="R20" i="18"/>
  <c r="S20" i="18"/>
  <c r="R48" i="18"/>
  <c r="S48" i="18"/>
  <c r="R72" i="18"/>
  <c r="S72" i="18"/>
  <c r="R92" i="18"/>
  <c r="S92" i="18"/>
  <c r="R116" i="18"/>
  <c r="S116" i="18"/>
  <c r="R132" i="18"/>
  <c r="S132" i="18"/>
  <c r="R148" i="18"/>
  <c r="S148" i="18"/>
  <c r="R164" i="18"/>
  <c r="S164" i="18"/>
  <c r="R180" i="18"/>
  <c r="S180" i="18"/>
  <c r="R224" i="18"/>
  <c r="S224" i="18"/>
  <c r="R244" i="18"/>
  <c r="S244" i="18"/>
  <c r="R264" i="18"/>
  <c r="S264" i="18"/>
  <c r="R288" i="18"/>
  <c r="S288" i="18"/>
  <c r="R304" i="18"/>
  <c r="S304" i="18"/>
  <c r="R324" i="18"/>
  <c r="S324" i="18"/>
  <c r="R340" i="18"/>
  <c r="S340" i="18"/>
  <c r="R372" i="18"/>
  <c r="S372" i="18"/>
  <c r="R412" i="18"/>
  <c r="S412" i="18"/>
  <c r="R432" i="18"/>
  <c r="S432" i="18"/>
  <c r="R448" i="18"/>
  <c r="S448" i="18"/>
  <c r="R464" i="18"/>
  <c r="S464" i="18"/>
  <c r="R664" i="18"/>
  <c r="S664" i="18"/>
  <c r="R680" i="18"/>
  <c r="S680" i="18"/>
  <c r="R700" i="18"/>
  <c r="S700" i="18"/>
  <c r="R724" i="18"/>
  <c r="S724" i="18"/>
  <c r="R667" i="18"/>
  <c r="S667" i="18"/>
  <c r="R731" i="18"/>
  <c r="S731" i="18"/>
  <c r="R299" i="18"/>
  <c r="S299" i="18"/>
  <c r="R347" i="18"/>
  <c r="S347" i="18"/>
  <c r="R395" i="18"/>
  <c r="S395" i="18"/>
  <c r="R459" i="18"/>
  <c r="S459" i="18"/>
  <c r="S3" i="2"/>
  <c r="S6" i="2"/>
  <c r="Q4" i="2"/>
  <c r="R4" i="2"/>
  <c r="R6" i="2"/>
  <c r="Q6" i="2"/>
  <c r="K4" i="18"/>
  <c r="K5" i="18"/>
  <c r="K2" i="18"/>
  <c r="K6" i="18"/>
  <c r="S4" i="2"/>
  <c r="S7" i="2"/>
  <c r="Q7" i="2"/>
  <c r="R7" i="2"/>
  <c r="K7" i="18"/>
</calcChain>
</file>

<file path=xl/connections.xml><?xml version="1.0" encoding="utf-8"?>
<connections xmlns="http://schemas.openxmlformats.org/spreadsheetml/2006/main">
  <connection id="1" keepAlive="1" name="Query - April Schedule Table" description="Connection to the 'April Schedule Table' query in the workbook." type="5" refreshedVersion="6" background="1" saveData="1">
    <dbPr connection="Provider=Microsoft.Mashup.OleDb.1;Data Source=$Workbook$;Location=April Schedule Table;Extended Properties=&quot;&quot;" command="SELECT * FROM [April Schedule Table]"/>
  </connection>
  <connection id="2" keepAlive="1" name="Query - December Schedule Table" description="Connection to the 'December Schedule Table' query in the workbook." type="5" refreshedVersion="6" background="1" saveData="1">
    <dbPr connection="Provider=Microsoft.Mashup.OleDb.1;Data Source=$Workbook$;Location=December Schedule Table;Extended Properties=&quot;&quot;" command="SELECT * FROM [December Schedule Table]"/>
  </connection>
  <connection id="3" keepAlive="1" name="Query - February Schedule Table" description="Connection to the 'February Schedule Table' query in the workbook." type="5" refreshedVersion="6" background="1" saveData="1">
    <dbPr connection="Provider=Microsoft.Mashup.OleDb.1;Data Source=$Workbook$;Location=February Schedule Table;Extended Properties=&quot;&quot;" command="SELECT * FROM [February Schedule Table]"/>
  </connection>
  <connection id="4" keepAlive="1" name="Query - January Schedule Table" description="Connection to the 'January Schedule Table' query in the workbook." type="5" refreshedVersion="6" background="1" saveData="1">
    <dbPr connection="Provider=Microsoft.Mashup.OleDb.1;Data Source=$Workbook$;Location=January Schedule Table;Extended Properties=&quot;&quot;" command="SELECT * FROM [January Schedule Table]"/>
  </connection>
  <connection id="5" keepAlive="1" name="Query - March Schedule Table (2)" description="Connection to the 'March Schedule Table (2)' query in the workbook." type="5" refreshedVersion="6" background="1" saveData="1">
    <dbPr connection="Provider=Microsoft.Mashup.OleDb.1;Data Source=$Workbook$;Location=March Schedule Table (2);Extended Properties=&quot;&quot;" command="SELECT * FROM [March Schedule Table (2)]"/>
  </connection>
  <connection id="6" keepAlive="1" name="Query - November Schedule Table" description="Connection to the 'November Schedule Table' query in the workbook." type="5" refreshedVersion="6" background="1" saveData="1">
    <dbPr connection="Provider=Microsoft.Mashup.OleDb.1;Data Source=$Workbook$;Location=November Schedule Table;Extended Properties=&quot;&quot;" command="SELECT * FROM [November Schedule Table]"/>
  </connection>
  <connection id="7" keepAlive="1" name="Query - October Schedule Table" description="Connection to the 'October Schedule Table' query in the workbook." type="5" refreshedVersion="6" background="1" saveData="1">
    <dbPr connection="Provider=Microsoft.Mashup.OleDb.1;Data Source=$Workbook$;Location=October Schedule Table;Extended Properties=&quot;&quot;" command="SELECT * FROM [October Schedule Table]"/>
  </connection>
  <connection id="8" keepAlive="1" name="Query - October Schedule Table (2)" description="Connection to the 'October Schedule Table (2)' query in the workbook." type="5" refreshedVersion="6" background="1" saveData="1">
    <dbPr connection="Provider=Microsoft.Mashup.OleDb.1;Data Source=$Workbook$;Location=&quot;October Schedule Table (2)&quot;;Extended Properties=&quot;&quot;" command="SELECT * FROM [October Schedule Table (2)]"/>
  </connection>
  <connection id="9" keepAlive="1" name="Query - October Schedule Table (3)" description="Connection to the 'October Schedule Table (3)' query in the workbook." type="5" refreshedVersion="6" background="1" saveData="1">
    <dbPr connection="Provider=Microsoft.Mashup.OleDb.1;Data Source=$Workbook$;Location=&quot;October Schedule Table (3)&quot;;Extended Properties=&quot;&quot;" command="SELECT * FROM [October Schedule Table (3)]"/>
  </connection>
</connections>
</file>

<file path=xl/sharedStrings.xml><?xml version="1.0" encoding="utf-8"?>
<sst xmlns="http://schemas.openxmlformats.org/spreadsheetml/2006/main" count="23651" uniqueCount="315">
  <si>
    <t>Date</t>
  </si>
  <si>
    <t>Start (ET)</t>
  </si>
  <si>
    <t>Visitor/Neutral</t>
  </si>
  <si>
    <t>PTS</t>
  </si>
  <si>
    <t>Home/Neutral</t>
  </si>
  <si>
    <t>PTS2</t>
  </si>
  <si>
    <t>8:00p</t>
  </si>
  <si>
    <t>Philadelphia 76ers</t>
  </si>
  <si>
    <t>Boston Celtics</t>
  </si>
  <si>
    <t>10:30p</t>
  </si>
  <si>
    <t>Oklahoma City Thunder</t>
  </si>
  <si>
    <t>Golden State Warriors</t>
  </si>
  <si>
    <t>7:00p</t>
  </si>
  <si>
    <t>Milwaukee Bucks</t>
  </si>
  <si>
    <t>Charlotte Hornets</t>
  </si>
  <si>
    <t>Brooklyn Nets</t>
  </si>
  <si>
    <t>Detroit Pistons</t>
  </si>
  <si>
    <t>New Orleans Pelicans</t>
  </si>
  <si>
    <t>Houston Rockets</t>
  </si>
  <si>
    <t>Memphis Grizzlies</t>
  </si>
  <si>
    <t>Indiana Pacers</t>
  </si>
  <si>
    <t>Denver Nuggets</t>
  </si>
  <si>
    <t>Los Angeles Clippers</t>
  </si>
  <si>
    <t>7:30p</t>
  </si>
  <si>
    <t>Atlanta Hawks</t>
  </si>
  <si>
    <t>New York Knicks</t>
  </si>
  <si>
    <t>Miami Heat</t>
  </si>
  <si>
    <t>Orlando Magic</t>
  </si>
  <si>
    <t>Dallas Mavericks</t>
  </si>
  <si>
    <t>Phoenix Suns</t>
  </si>
  <si>
    <t>10:00p</t>
  </si>
  <si>
    <t>Utah Jazz</t>
  </si>
  <si>
    <t>Sacramento Kings</t>
  </si>
  <si>
    <t>8:30p</t>
  </si>
  <si>
    <t>Minnesota Timberwolves</t>
  </si>
  <si>
    <t>San Antonio Spurs</t>
  </si>
  <si>
    <t>Cleveland Cavaliers</t>
  </si>
  <si>
    <t>Toronto Raptors</t>
  </si>
  <si>
    <t>Chicago Bulls</t>
  </si>
  <si>
    <t>Los Angeles Lakers</t>
  </si>
  <si>
    <t>Portland Trail Blazers</t>
  </si>
  <si>
    <t>Washington Wizards</t>
  </si>
  <si>
    <t>9:00p</t>
  </si>
  <si>
    <t>6:00p</t>
  </si>
  <si>
    <t>9:30p</t>
  </si>
  <si>
    <t>5:00p</t>
  </si>
  <si>
    <t>Off</t>
  </si>
  <si>
    <t>Def</t>
  </si>
  <si>
    <t>Away Pre</t>
  </si>
  <si>
    <t>Home Pre</t>
  </si>
  <si>
    <t>Squared Error</t>
  </si>
  <si>
    <t>home</t>
  </si>
  <si>
    <t>mean</t>
  </si>
  <si>
    <t>SSE</t>
  </si>
  <si>
    <t>Rating</t>
  </si>
  <si>
    <t>Column1</t>
  </si>
  <si>
    <t>2</t>
  </si>
  <si>
    <t>Attend.</t>
  </si>
  <si>
    <t>Notes</t>
  </si>
  <si>
    <t>Box Score</t>
  </si>
  <si>
    <t>1:00p</t>
  </si>
  <si>
    <t>3:30p</t>
  </si>
  <si>
    <t>3:00p</t>
  </si>
  <si>
    <t>12:00p</t>
  </si>
  <si>
    <t>4:00p</t>
  </si>
  <si>
    <t>OT</t>
  </si>
  <si>
    <t>2OT</t>
  </si>
  <si>
    <t>Team</t>
  </si>
  <si>
    <t>stdev</t>
  </si>
  <si>
    <t>luck</t>
  </si>
  <si>
    <t>skill</t>
  </si>
  <si>
    <t>5:30p</t>
  </si>
  <si>
    <t>Weight</t>
  </si>
  <si>
    <t xml:space="preserve"> </t>
  </si>
  <si>
    <t>3OT</t>
  </si>
  <si>
    <t>2:00p</t>
  </si>
  <si>
    <t>12:30p</t>
  </si>
  <si>
    <t xml:space="preserve">   </t>
  </si>
  <si>
    <t>4OT</t>
  </si>
  <si>
    <t>4:30p</t>
  </si>
  <si>
    <t>105</t>
  </si>
  <si>
    <t>110</t>
  </si>
  <si>
    <t>18,624</t>
  </si>
  <si>
    <t>131</t>
  </si>
  <si>
    <t>121</t>
  </si>
  <si>
    <t>17,732</t>
  </si>
  <si>
    <t>102</t>
  </si>
  <si>
    <t>122</t>
  </si>
  <si>
    <t>19,645</t>
  </si>
  <si>
    <t>111</t>
  </si>
  <si>
    <t>15,760</t>
  </si>
  <si>
    <t>132</t>
  </si>
  <si>
    <t>11,209</t>
  </si>
  <si>
    <t>113</t>
  </si>
  <si>
    <t>18,874</t>
  </si>
  <si>
    <t>14,050</t>
  </si>
  <si>
    <t>109</t>
  </si>
  <si>
    <t>19,800</t>
  </si>
  <si>
    <t>18,306</t>
  </si>
  <si>
    <t>116</t>
  </si>
  <si>
    <t>19,596</t>
  </si>
  <si>
    <t>103</t>
  </si>
  <si>
    <t>119</t>
  </si>
  <si>
    <t>18,203</t>
  </si>
  <si>
    <t>130</t>
  </si>
  <si>
    <t>17,583</t>
  </si>
  <si>
    <t>117</t>
  </si>
  <si>
    <t>18,354</t>
  </si>
  <si>
    <t>16,638</t>
  </si>
  <si>
    <t>115</t>
  </si>
  <si>
    <t>108</t>
  </si>
  <si>
    <t>19,576</t>
  </si>
  <si>
    <t>85</t>
  </si>
  <si>
    <t>17,643</t>
  </si>
  <si>
    <t>89</t>
  </si>
  <si>
    <t>18,984</t>
  </si>
  <si>
    <t>135</t>
  </si>
  <si>
    <t>17,593</t>
  </si>
  <si>
    <t>112</t>
  </si>
  <si>
    <t>19,904</t>
  </si>
  <si>
    <t>16,844</t>
  </si>
  <si>
    <t>100</t>
  </si>
  <si>
    <t>114</t>
  </si>
  <si>
    <t>18,846</t>
  </si>
  <si>
    <t>118</t>
  </si>
  <si>
    <t>97</t>
  </si>
  <si>
    <t>15,797</t>
  </si>
  <si>
    <t>19,608</t>
  </si>
  <si>
    <t>16,616</t>
  </si>
  <si>
    <t>90</t>
  </si>
  <si>
    <t>18,997</t>
  </si>
  <si>
    <t>128</t>
  </si>
  <si>
    <t>20,701</t>
  </si>
  <si>
    <t>104</t>
  </si>
  <si>
    <t>18,684</t>
  </si>
  <si>
    <t>20,111</t>
  </si>
  <si>
    <t>19,928</t>
  </si>
  <si>
    <t>120</t>
  </si>
  <si>
    <t>96</t>
  </si>
  <si>
    <t>18,055</t>
  </si>
  <si>
    <t>17,371</t>
  </si>
  <si>
    <t>17,910</t>
  </si>
  <si>
    <t>17,763</t>
  </si>
  <si>
    <t>123</t>
  </si>
  <si>
    <t>149</t>
  </si>
  <si>
    <t>18,999</t>
  </si>
  <si>
    <t>126</t>
  </si>
  <si>
    <t>133</t>
  </si>
  <si>
    <t>16,410</t>
  </si>
  <si>
    <t>98</t>
  </si>
  <si>
    <t>129</t>
  </si>
  <si>
    <t>20,409</t>
  </si>
  <si>
    <t>21,059</t>
  </si>
  <si>
    <t>18,116</t>
  </si>
  <si>
    <t>19,432</t>
  </si>
  <si>
    <t>91</t>
  </si>
  <si>
    <t>19,871</t>
  </si>
  <si>
    <t>16,197</t>
  </si>
  <si>
    <t>127</t>
  </si>
  <si>
    <t>16,744</t>
  </si>
  <si>
    <t>107</t>
  </si>
  <si>
    <t>17,775</t>
  </si>
  <si>
    <t>18,978</t>
  </si>
  <si>
    <t>19,812</t>
  </si>
  <si>
    <t>19,890</t>
  </si>
  <si>
    <t>86</t>
  </si>
  <si>
    <t>21,350</t>
  </si>
  <si>
    <t>124</t>
  </si>
  <si>
    <t>21,041</t>
  </si>
  <si>
    <t>93</t>
  </si>
  <si>
    <t>19,802</t>
  </si>
  <si>
    <t>101</t>
  </si>
  <si>
    <t>99</t>
  </si>
  <si>
    <t>20,153</t>
  </si>
  <si>
    <t>16,119</t>
  </si>
  <si>
    <t>17,090</t>
  </si>
  <si>
    <t>134</t>
  </si>
  <si>
    <t>17,143</t>
  </si>
  <si>
    <t>94</t>
  </si>
  <si>
    <t>17,719</t>
  </si>
  <si>
    <t>95</t>
  </si>
  <si>
    <t>16,332</t>
  </si>
  <si>
    <t>137</t>
  </si>
  <si>
    <t>143</t>
  </si>
  <si>
    <t>17,655</t>
  </si>
  <si>
    <t>17,794</t>
  </si>
  <si>
    <t>18,082</t>
  </si>
  <si>
    <t>125</t>
  </si>
  <si>
    <t>20,197</t>
  </si>
  <si>
    <t>136</t>
  </si>
  <si>
    <t>19,814</t>
  </si>
  <si>
    <t>18,629</t>
  </si>
  <si>
    <t>Playoffs</t>
  </si>
  <si>
    <t>19,520</t>
  </si>
  <si>
    <t>2:30p</t>
  </si>
  <si>
    <t>20,437</t>
  </si>
  <si>
    <t>19,937</t>
  </si>
  <si>
    <t>Actual</t>
  </si>
  <si>
    <t>Predicted</t>
  </si>
  <si>
    <t>actual var</t>
  </si>
  <si>
    <t>var pred</t>
  </si>
  <si>
    <t>78% luck</t>
  </si>
  <si>
    <t>New</t>
  </si>
  <si>
    <t>Error</t>
  </si>
  <si>
    <t>Month</t>
  </si>
  <si>
    <t>Day</t>
  </si>
  <si>
    <t>Year</t>
  </si>
  <si>
    <t>Home B2b</t>
  </si>
  <si>
    <t>Away B2b</t>
  </si>
  <si>
    <t>B2B</t>
  </si>
  <si>
    <t>Atl</t>
  </si>
  <si>
    <t>Bos</t>
  </si>
  <si>
    <t>Bro</t>
  </si>
  <si>
    <t>Cha</t>
  </si>
  <si>
    <t>Chi</t>
  </si>
  <si>
    <t>Cle</t>
  </si>
  <si>
    <t>Dal</t>
  </si>
  <si>
    <t>Den</t>
  </si>
  <si>
    <t>Det</t>
  </si>
  <si>
    <t>Home Short</t>
  </si>
  <si>
    <t>Concat</t>
  </si>
  <si>
    <t>Away Concat</t>
  </si>
  <si>
    <t>Home Concat</t>
  </si>
  <si>
    <t>Away Short</t>
  </si>
  <si>
    <t>Gol</t>
  </si>
  <si>
    <t>Uta</t>
  </si>
  <si>
    <t>Hou</t>
  </si>
  <si>
    <t>San</t>
  </si>
  <si>
    <t>Tor</t>
  </si>
  <si>
    <t>Mil</t>
  </si>
  <si>
    <t>Sac</t>
  </si>
  <si>
    <t>Por</t>
  </si>
  <si>
    <t>Pho</t>
  </si>
  <si>
    <t>Was</t>
  </si>
  <si>
    <t>Ind</t>
  </si>
  <si>
    <t>Mia</t>
  </si>
  <si>
    <t>Orl</t>
  </si>
  <si>
    <t>Phi</t>
  </si>
  <si>
    <t>Okl</t>
  </si>
  <si>
    <t>Min</t>
  </si>
  <si>
    <t>Mem</t>
  </si>
  <si>
    <t>LAC</t>
  </si>
  <si>
    <t>LAL</t>
  </si>
  <si>
    <t>NYK</t>
  </si>
  <si>
    <t>Home Error</t>
  </si>
  <si>
    <t>Away Error</t>
  </si>
  <si>
    <t>Std. Dev</t>
  </si>
  <si>
    <t>n</t>
  </si>
  <si>
    <t>Std. Error</t>
  </si>
  <si>
    <t>Total</t>
  </si>
  <si>
    <t>Total/N</t>
  </si>
  <si>
    <t>Z Score</t>
  </si>
  <si>
    <t>Note: 51 Games in which BOTH teams were B2B</t>
  </si>
  <si>
    <t>Margin (US - Them)</t>
  </si>
  <si>
    <t>Short</t>
  </si>
  <si>
    <t>Home/Away</t>
  </si>
  <si>
    <t>Home vs. Away Constant</t>
  </si>
  <si>
    <t>Us Rating</t>
  </si>
  <si>
    <t>Them Rating</t>
  </si>
  <si>
    <t>Predicted Margin</t>
  </si>
  <si>
    <t>N</t>
  </si>
  <si>
    <t>Both B2B?</t>
  </si>
  <si>
    <t>Concatenate</t>
  </si>
  <si>
    <t>43463Cleveland CavaliersAtlanta Hawks</t>
  </si>
  <si>
    <t>43474Atlanta HawksBrooklyn Nets</t>
  </si>
  <si>
    <t>43393Boston CelticsNew York Knicks</t>
  </si>
  <si>
    <t>43421Utah JazzBoston Celtics</t>
  </si>
  <si>
    <t>43393Brooklyn NetsIndiana Pacers</t>
  </si>
  <si>
    <t>43435Brooklyn NetsWashington Wizards</t>
  </si>
  <si>
    <t>43463Charlotte HornetsWashington Wizards</t>
  </si>
  <si>
    <t>43485Charlotte HornetsIndiana Pacers</t>
  </si>
  <si>
    <t>43407Houston RocketsChicago Bulls</t>
  </si>
  <si>
    <t>43421Toronto RaptorsChicago Bulls</t>
  </si>
  <si>
    <t>43428Chicago BullsMinnesota Timberwolves</t>
  </si>
  <si>
    <t>43435Chicago BullsHouston Rockets</t>
  </si>
  <si>
    <t>43477Chicago BullsUtah Jazz</t>
  </si>
  <si>
    <t>43505Washington WizardsChicago Bulls</t>
  </si>
  <si>
    <t>43530Philadelphia 76ersChicago Bulls</t>
  </si>
  <si>
    <t>43565Chicago BullsPhiladelphia 76ers</t>
  </si>
  <si>
    <t>43428Houston RocketsCleveland Cavaliers</t>
  </si>
  <si>
    <t>43527Orlando MagicCleveland Cavaliers</t>
  </si>
  <si>
    <t>43560Cleveland CavaliersGolden State Warriors</t>
  </si>
  <si>
    <t>43465Dallas MavericksOklahoma City Thunder</t>
  </si>
  <si>
    <t>43519Dallas MavericksUtah Jazz</t>
  </si>
  <si>
    <t>43428Denver NuggetsOklahoma City Thunder</t>
  </si>
  <si>
    <t>43463Denver NuggetsPhoenix Suns</t>
  </si>
  <si>
    <t>43558San Antonio SpursDenver Nuggets</t>
  </si>
  <si>
    <t>43565Minnesota TimberwolvesDenver Nuggets</t>
  </si>
  <si>
    <t>43548Detroit PistonsGolden State Warriors</t>
  </si>
  <si>
    <t>43565Detroit PistonsNew York Knicks</t>
  </si>
  <si>
    <t>43457Los Angeles ClippersGolden State Warriors</t>
  </si>
  <si>
    <t>43565Golden State WarriorsMemphis Grizzlies</t>
  </si>
  <si>
    <t>43498Houston RocketsUtah Jazz</t>
  </si>
  <si>
    <t>43524Miami HeatHouston Rockets</t>
  </si>
  <si>
    <t>43442Sacramento KingsIndiana Pacers</t>
  </si>
  <si>
    <t>43519Indiana PacersWashington Wizards</t>
  </si>
  <si>
    <t>43524Minnesota TimberwolvesIndiana Pacers</t>
  </si>
  <si>
    <t>43437Los Angeles ClippersNew Orleans Pelicans</t>
  </si>
  <si>
    <t>43463San Antonio SpursLos Angeles Clippers</t>
  </si>
  <si>
    <t>43555Memphis GrizzliesLos Angeles Clippers</t>
  </si>
  <si>
    <t>43442Los Angeles LakersMemphis Grizzlies</t>
  </si>
  <si>
    <t>43526Los Angeles LakersPhoenix Suns</t>
  </si>
  <si>
    <t>43527Memphis GrizzliesOklahoma City Thunder</t>
  </si>
  <si>
    <t>43414Washington WizardsMiami Heat</t>
  </si>
  <si>
    <t>43547Miami HeatWashington Wizards</t>
  </si>
  <si>
    <t>43428San Antonio SpursMilwaukee Bucks</t>
  </si>
  <si>
    <t>43534New York KnicksMinnesota Timberwolves</t>
  </si>
  <si>
    <t>43428New Orleans PelicansWashington Wizards</t>
  </si>
  <si>
    <t>43540Phoenix SunsNew Orleans Pelicans</t>
  </si>
  <si>
    <t>43542New York KnicksToronto Raptors</t>
  </si>
  <si>
    <t>43487Portland Trail BlazersOklahoma City Thunder</t>
  </si>
  <si>
    <t>43403Philadelphia 76ersToronto Raptors</t>
  </si>
  <si>
    <t>43474Philadelphia 76ersWashington Wizards</t>
  </si>
  <si>
    <t>43540Portland Trail BlazersSan Antonio Spurs</t>
  </si>
  <si>
    <t>STD DEV of All Errors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</si>
</sst>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0"/>
  </numFmts>
  <fonts count="4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9"/>
        <bgColor theme="9" tint="0.79998168889431442"/>
      </patternFill>
    </fill>
    <fill>
      <patternFill patternType="solid">
        <fgColor rgb="FF70AD47"/>
        <bgColor theme="9"/>
      </patternFill>
    </fill>
  </fills>
  <borders count="4">
    <border>
      <left/>
      <right/>
      <top/>
      <bottom/>
      <diagonal/>
    </border>
    <border>
      <left/>
      <right/>
      <top style="thin">
        <color rgb="FFA8D08D"/>
      </top>
      <bottom style="thin">
        <color rgb="FFA8D08D"/>
      </bottom>
      <diagonal/>
    </border>
    <border>
      <left style="thin">
        <color rgb="FFA8D08D"/>
      </left>
      <right/>
      <top style="thin">
        <color rgb="FFA8D08D"/>
      </top>
      <bottom style="thin">
        <color rgb="FFA8D08D"/>
      </bottom>
      <diagonal/>
    </border>
    <border>
      <left style="thin">
        <color rgb="FFA8D08D"/>
      </left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/>
    <xf numFmtId="14" fontId="1" fillId="0" borderId="0" xfId="0" applyNumberFormat="1" applyFont="1"/>
    <xf numFmtId="2" fontId="1" fillId="0" borderId="0" xfId="0" applyNumberFormat="1" applyFont="1" applyAlignment="1">
      <alignment wrapText="1"/>
    </xf>
    <xf numFmtId="14" fontId="0" fillId="0" borderId="0" xfId="0" applyNumberFormat="1"/>
    <xf numFmtId="0" fontId="1" fillId="2" borderId="1" xfId="0" applyFont="1" applyFill="1" applyBorder="1"/>
    <xf numFmtId="0" fontId="1" fillId="0" borderId="1" xfId="0" applyFont="1" applyBorder="1"/>
    <xf numFmtId="10" fontId="0" fillId="0" borderId="0" xfId="0" applyNumberFormat="1"/>
    <xf numFmtId="0" fontId="1" fillId="0" borderId="0" xfId="0" applyFont="1"/>
    <xf numFmtId="0" fontId="0" fillId="0" borderId="0" xfId="0"/>
    <xf numFmtId="14" fontId="1" fillId="0" borderId="2" xfId="0" applyNumberFormat="1" applyFont="1" applyBorder="1"/>
    <xf numFmtId="0" fontId="1" fillId="0" borderId="1" xfId="0" applyFont="1" applyBorder="1"/>
    <xf numFmtId="14" fontId="1" fillId="2" borderId="2" xfId="0" applyNumberFormat="1" applyFont="1" applyFill="1" applyBorder="1"/>
    <xf numFmtId="0" fontId="1" fillId="2" borderId="1" xfId="0" applyFont="1" applyFill="1" applyBorder="1"/>
    <xf numFmtId="14" fontId="0" fillId="0" borderId="2" xfId="0" applyNumberFormat="1" applyBorder="1"/>
    <xf numFmtId="14" fontId="0" fillId="2" borderId="2" xfId="0" applyNumberFormat="1" applyFill="1" applyBorder="1"/>
    <xf numFmtId="1" fontId="1" fillId="0" borderId="0" xfId="0" applyNumberFormat="1" applyFont="1"/>
    <xf numFmtId="1" fontId="0" fillId="0" borderId="0" xfId="0" applyNumberFormat="1"/>
    <xf numFmtId="1" fontId="1" fillId="2" borderId="1" xfId="0" applyNumberFormat="1" applyFont="1" applyFill="1" applyBorder="1"/>
    <xf numFmtId="1" fontId="1" fillId="0" borderId="1" xfId="0" applyNumberFormat="1" applyFont="1" applyBorder="1"/>
    <xf numFmtId="1" fontId="0" fillId="2" borderId="1" xfId="0" applyNumberFormat="1" applyFill="1" applyBorder="1"/>
    <xf numFmtId="1" fontId="0" fillId="0" borderId="1" xfId="0" applyNumberFormat="1" applyBorder="1"/>
    <xf numFmtId="0" fontId="1" fillId="2" borderId="0" xfId="0" applyFont="1" applyFill="1"/>
    <xf numFmtId="0" fontId="1" fillId="0" borderId="0" xfId="0" applyFont="1"/>
    <xf numFmtId="14" fontId="1" fillId="2" borderId="3" xfId="0" applyNumberFormat="1" applyFont="1" applyFill="1" applyBorder="1"/>
    <xf numFmtId="14" fontId="1" fillId="0" borderId="0" xfId="0" applyNumberFormat="1" applyFont="1"/>
    <xf numFmtId="14" fontId="1" fillId="2" borderId="0" xfId="0" applyNumberFormat="1" applyFont="1" applyFill="1"/>
    <xf numFmtId="14" fontId="0" fillId="0" borderId="2" xfId="0" applyNumberFormat="1" applyBorder="1"/>
    <xf numFmtId="1" fontId="1" fillId="0" borderId="0" xfId="0" applyNumberFormat="1" applyFont="1"/>
    <xf numFmtId="1" fontId="1" fillId="2" borderId="0" xfId="0" applyNumberFormat="1" applyFont="1" applyFill="1"/>
    <xf numFmtId="0" fontId="1" fillId="0" borderId="0" xfId="0" applyFont="1"/>
    <xf numFmtId="0" fontId="1" fillId="2" borderId="0" xfId="0" applyFont="1" applyFill="1"/>
    <xf numFmtId="0" fontId="1" fillId="0" borderId="0" xfId="0" applyNumberFormat="1" applyFont="1"/>
    <xf numFmtId="14" fontId="1" fillId="2" borderId="1" xfId="0" applyNumberFormat="1" applyFont="1" applyFill="1" applyBorder="1"/>
    <xf numFmtId="43" fontId="1" fillId="2" borderId="0" xfId="1" applyFont="1" applyFill="1" applyBorder="1"/>
    <xf numFmtId="0" fontId="2" fillId="3" borderId="2" xfId="0" applyFont="1" applyFill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2" fillId="3" borderId="0" xfId="0" applyFont="1" applyFill="1" applyAlignment="1">
      <alignment wrapText="1"/>
    </xf>
    <xf numFmtId="0" fontId="0" fillId="0" borderId="0" xfId="0" applyAlignment="1">
      <alignment wrapText="1"/>
    </xf>
    <xf numFmtId="2" fontId="1" fillId="2" borderId="1" xfId="0" applyNumberFormat="1" applyFont="1" applyFill="1" applyBorder="1"/>
    <xf numFmtId="164" fontId="0" fillId="0" borderId="0" xfId="0" applyNumberFormat="1"/>
  </cellXfs>
  <cellStyles count="2">
    <cellStyle name="Comma" xfId="1" builtinId="3"/>
    <cellStyle name="Normal" xfId="0" builtinId="0"/>
  </cellStyles>
  <dxfs count="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19" formatCode="m/d/yy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font>
        <b/>
      </font>
      <numFmt numFmtId="19" formatCode="m/d/yy"/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connections" Target="connections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ExternalData_1" connectionId="7" autoFormatId="16" applyNumberFormats="0" applyBorderFormats="0" applyFontFormats="0" applyPatternFormats="0" applyAlignmentFormats="0" applyWidthHeightFormats="0">
  <queryTableRefresh nextId="37" unboundColumnsRight="14">
    <queryTableFields count="25">
      <queryTableField id="1" name="Date" tableColumnId="1"/>
      <queryTableField id="27" dataBound="0" tableColumnId="13"/>
      <queryTableField id="26" dataBound="0" tableColumnId="12"/>
      <queryTableField id="25" dataBound="0" tableColumnId="11"/>
      <queryTableField id="14" name="Start (ET)" tableColumnId="18"/>
      <queryTableField id="3" name="Visitor/Neutral" tableColumnId="3"/>
      <queryTableField id="31" dataBound="0" tableColumnId="21"/>
      <queryTableField id="4" name="PTS" tableColumnId="4"/>
      <queryTableField id="5" name="Home/Neutral" tableColumnId="5"/>
      <queryTableField id="29" dataBound="0" tableColumnId="19"/>
      <queryTableField id="6" name="PTS2" tableColumnId="6"/>
      <queryTableField id="11" dataBound="0" tableColumnId="15"/>
      <queryTableField id="12" dataBound="0" tableColumnId="16"/>
      <queryTableField id="13" dataBound="0" tableColumnId="17"/>
      <queryTableField id="20" dataBound="0" tableColumnId="2"/>
      <queryTableField id="21" dataBound="0" tableColumnId="7"/>
      <queryTableField id="22" dataBound="0" tableColumnId="8"/>
      <queryTableField id="23" dataBound="0" tableColumnId="9"/>
      <queryTableField id="33" dataBound="0" tableColumnId="23"/>
      <queryTableField id="34" dataBound="0" tableColumnId="24"/>
      <queryTableField id="30" dataBound="0" tableColumnId="20"/>
      <queryTableField id="24" dataBound="0" tableColumnId="10"/>
      <queryTableField id="28" dataBound="0" tableColumnId="14"/>
      <queryTableField id="32" dataBound="0" tableColumnId="22"/>
      <queryTableField id="36" dataBound="0" tableColumnId="25"/>
    </queryTableFields>
    <queryTableDeletedFields count="9">
      <deletedField name="Column1"/>
      <deletedField name="2"/>
      <deletedField name="Attend."/>
      <deletedField name="Notes"/>
      <deletedField name="Start (ET)"/>
      <deletedField name="Column1"/>
      <deletedField name="2"/>
      <deletedField name="Attend."/>
      <deletedField name="Notes"/>
    </queryTableDeletedFields>
  </queryTableRefresh>
</queryTable>
</file>

<file path=xl/queryTables/queryTable2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Start (ET)" tableColumnId="2"/>
      <queryTableField id="3" name="Visitor/Neutral" tableColumnId="3"/>
      <queryTableField id="4" name="PTS" tableColumnId="4"/>
      <queryTableField id="5" name="Home/Neutral" tableColumnId="5"/>
      <queryTableField id="6" name="PTS2" tableColumnId="6"/>
      <queryTableField id="7" name="Column1" tableColumnId="7"/>
      <queryTableField id="8" name="2" tableColumnId="8"/>
      <queryTableField id="9" name="Attend." tableColumnId="9"/>
      <queryTableField id="10" name="Notes" tableColumnId="10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Start (ET)" tableColumnId="2"/>
      <queryTableField id="3" name="Visitor/Neutral" tableColumnId="3"/>
      <queryTableField id="4" name="PTS" tableColumnId="4"/>
      <queryTableField id="5" name="Home/Neutral" tableColumnId="5"/>
      <queryTableField id="6" name="PTS2" tableColumnId="6"/>
      <queryTableField id="7" name="Column1" tableColumnId="7"/>
      <queryTableField id="8" name="2" tableColumnId="8"/>
      <queryTableField id="9" name="Attend." tableColumnId="9"/>
      <queryTableField id="10" name="Notes" tableColumnId="10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Start (ET)" tableColumnId="2"/>
      <queryTableField id="3" name="Visitor/Neutral" tableColumnId="3"/>
      <queryTableField id="4" name="PTS" tableColumnId="4"/>
      <queryTableField id="5" name="Home/Neutral" tableColumnId="5"/>
      <queryTableField id="6" name="PTS2" tableColumnId="6"/>
      <queryTableField id="7" name="Column1" tableColumnId="7"/>
      <queryTableField id="8" name="2" tableColumnId="8"/>
      <queryTableField id="9" name="Attend." tableColumnId="9"/>
      <queryTableField id="10" name="Notes" tableColumnId="10"/>
    </queryTableFields>
  </queryTableRefresh>
</queryTable>
</file>

<file path=xl/queryTables/queryTable5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Start (ET)" tableColumnId="2"/>
      <queryTableField id="3" name="Visitor/Neutral" tableColumnId="3"/>
      <queryTableField id="4" name="PTS" tableColumnId="4"/>
      <queryTableField id="5" name="Home/Neutral" tableColumnId="5"/>
      <queryTableField id="6" name="PTS2" tableColumnId="6"/>
      <queryTableField id="7" name="Column1" tableColumnId="7"/>
      <queryTableField id="8" name="2" tableColumnId="8"/>
      <queryTableField id="9" name="Attend." tableColumnId="9"/>
      <queryTableField id="10" name="Notes" tableColumnId="10"/>
    </queryTableFields>
  </queryTableRefresh>
</queryTable>
</file>

<file path=xl/queryTables/queryTable6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Start (ET)" tableColumnId="2"/>
      <queryTableField id="3" name="Visitor/Neutral" tableColumnId="3"/>
      <queryTableField id="4" name="PTS" tableColumnId="4"/>
      <queryTableField id="5" name="Home/Neutral" tableColumnId="5"/>
      <queryTableField id="6" name="PTS2" tableColumnId="6"/>
      <queryTableField id="7" name="Column1" tableColumnId="7"/>
      <queryTableField id="8" name="2" tableColumnId="8"/>
      <queryTableField id="9" name="Attend." tableColumnId="9"/>
      <queryTableField id="10" name="Notes" tableColumnId="10"/>
    </queryTableFields>
  </queryTableRefresh>
</queryTable>
</file>

<file path=xl/queryTables/queryTable7.xml><?xml version="1.0" encoding="utf-8"?>
<queryTable xmlns="http://schemas.openxmlformats.org/spreadsheetml/2006/main" name="ExternalData_2" connectionId="1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Start (ET)" tableColumnId="2"/>
      <queryTableField id="3" name="Visitor/Neutral" tableColumnId="3"/>
      <queryTableField id="4" name="PTS" tableColumnId="4"/>
      <queryTableField id="5" name="Home/Neutral" tableColumnId="5"/>
      <queryTableField id="6" name="PTS2" tableColumnId="6"/>
      <queryTableField id="7" name="Column1" tableColumnId="7"/>
      <queryTableField id="8" name="2" tableColumnId="8"/>
      <queryTableField id="9" name="Attend." tableColumnId="9"/>
      <queryTableField id="10" name="Notes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1" name="October_Schedule_Table" displayName="October_Schedule_Table" ref="A10:Y1236" tableType="queryTable" totalsRowShown="0" headerRowDxfId="59" dataDxfId="58">
  <autoFilter ref="A10:Y1236"/>
  <tableColumns count="25">
    <tableColumn id="1" uniqueName="1" name="Date" queryTableFieldId="1" dataDxfId="57"/>
    <tableColumn id="13" uniqueName="13" name="Month" queryTableFieldId="27" dataDxfId="56"/>
    <tableColumn id="12" uniqueName="12" name="Day" queryTableFieldId="26" dataDxfId="55"/>
    <tableColumn id="11" uniqueName="11" name="Year" queryTableFieldId="25" dataDxfId="54"/>
    <tableColumn id="18" uniqueName="18" name="Start (ET)" queryTableFieldId="14" dataDxfId="53"/>
    <tableColumn id="3" uniqueName="3" name="Visitor/Neutral" queryTableFieldId="3" dataDxfId="52"/>
    <tableColumn id="21" uniqueName="21" name="Away Short" queryTableFieldId="31" dataDxfId="51">
      <calculatedColumnFormula>LEFT(October_Schedule_Table[[#This Row],[Visitor/Neutral]],3)</calculatedColumnFormula>
    </tableColumn>
    <tableColumn id="4" uniqueName="4" name="PTS" queryTableFieldId="4" dataDxfId="50"/>
    <tableColumn id="5" uniqueName="5" name="Home/Neutral" queryTableFieldId="5" dataDxfId="49"/>
    <tableColumn id="19" uniqueName="19" name="Home Short" queryTableFieldId="29" dataDxfId="48">
      <calculatedColumnFormula>LEFT(October_Schedule_Table[[#This Row],[Home/Neutral]],3)</calculatedColumnFormula>
    </tableColumn>
    <tableColumn id="6" uniqueName="6" name="PTS2" queryTableFieldId="6" dataDxfId="47"/>
    <tableColumn id="15" uniqueName="15" name="Away Pre" queryTableFieldId="11" dataDxfId="46">
      <calculatedColumnFormula>mean-0.5*home+VLOOKUP(October_Schedule_Table[[#This Row],[Visitor/Neutral]],lookup,2,FALSE)+VLOOKUP(October_Schedule_Table[[#This Row],[Home/Neutral]],lookup,3,FALSE)</calculatedColumnFormula>
    </tableColumn>
    <tableColumn id="16" uniqueName="16" name="Home Pre" queryTableFieldId="12" dataDxfId="45">
      <calculatedColumnFormula>mean+0.5*home+VLOOKUP(October_Schedule_Table[[#This Row],[Visitor/Neutral]],lookup,3,FALSE)+VLOOKUP(October_Schedule_Table[[#This Row],[Home/Neutral]],lookup,2,FALSE)</calculatedColumnFormula>
    </tableColumn>
    <tableColumn id="17" uniqueName="17" name="Squared Error" queryTableFieldId="13" dataDxfId="44">
      <calculatedColumnFormula>(October_Schedule_Table[[#This Row],[PTS2]]-October_Schedule_Table[[#This Row],[Home Pre]])^2+(October_Schedule_Table[[#This Row],[PTS]]-October_Schedule_Table[[#This Row],[Away Pre]])^2</calculatedColumnFormula>
    </tableColumn>
    <tableColumn id="2" uniqueName="2" name="Weight" queryTableFieldId="20" dataDxfId="43">
      <calculatedColumnFormula>1/(0.9994)*O10</calculatedColumnFormula>
    </tableColumn>
    <tableColumn id="7" uniqueName="7" name="Actual" queryTableFieldId="21" dataDxfId="42">
      <calculatedColumnFormula>October_Schedule_Table[[#This Row],[PTS2]]-October_Schedule_Table[[#This Row],[PTS]]</calculatedColumnFormula>
    </tableColumn>
    <tableColumn id="8" uniqueName="8" name="Predicted" queryTableFieldId="22" dataDxfId="41">
      <calculatedColumnFormula>October_Schedule_Table[[#This Row],[Home Pre]]-October_Schedule_Table[[#This Row],[Away Pre]]</calculatedColumnFormula>
    </tableColumn>
    <tableColumn id="9" uniqueName="9" name="Error" queryTableFieldId="23" dataDxfId="40">
      <calculatedColumnFormula>October_Schedule_Table[[#This Row],[Actual]]-October_Schedule_Table[[#This Row],[Predicted]]</calculatedColumnFormula>
    </tableColumn>
    <tableColumn id="23" uniqueName="23" name="Home Error" queryTableFieldId="33" dataDxfId="39">
      <calculatedColumnFormula>October_Schedule_Table[[#This Row],[PTS2]]-October_Schedule_Table[[#This Row],[Home Pre]]</calculatedColumnFormula>
    </tableColumn>
    <tableColumn id="24" uniqueName="24" name="Away Error" queryTableFieldId="34" dataDxfId="38">
      <calculatedColumnFormula>October_Schedule_Table[[#This Row],[PTS]]-October_Schedule_Table[[#This Row],[Away Pre]]</calculatedColumnFormula>
    </tableColumn>
    <tableColumn id="20" uniqueName="20" name="Away Concat" queryTableFieldId="30" dataDxfId="37">
      <calculatedColumnFormula>CONCATENATE(October_Schedule_Table[[#This Row],[Away Short]],October_Schedule_Table[[#This Row],[PTS]],October_Schedule_Table[[#This Row],[PTS2]])</calculatedColumnFormula>
    </tableColumn>
    <tableColumn id="10" uniqueName="10" name="Home Concat" queryTableFieldId="24" dataDxfId="36">
      <calculatedColumnFormula>CONCATENATE(October_Schedule_Table[[#This Row],[Home Short]],October_Schedule_Table[[#This Row],[PTS]],October_Schedule_Table[[#This Row],[PTS2]])</calculatedColumnFormula>
    </tableColumn>
    <tableColumn id="14" uniqueName="14" name="Home B2b" queryTableFieldId="28" dataDxfId="35">
      <calculatedColumnFormula>VLOOKUP(October_Schedule_Table[[#This Row],[Home Concat]],'Back to Back'!T:U,2,FALSE)</calculatedColumnFormula>
    </tableColumn>
    <tableColumn id="22" uniqueName="22" name="Away B2b" queryTableFieldId="32" dataDxfId="34">
      <calculatedColumnFormula>VLOOKUP(October_Schedule_Table[[#This Row],[Away Concat]],'Back to Back'!T:U,2,FALSE)</calculatedColumnFormula>
    </tableColumn>
    <tableColumn id="25" uniqueName="25" name="Both B2B?" queryTableFieldId="36" dataDxfId="33">
      <calculatedColumnFormula>IF(October_Schedule_Table[[#This Row],[Home B2b]]="yes",IF(October_Schedule_Table[[#This Row],[Away B2b]]="yes",CONCATENATE(October_Schedule_Table[[#This Row],[Date]],October_Schedule_Table[[#This Row],[Visitor/Neutral]],October_Schedule_Table[[#This Row],[Home/Neutral]]),0))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November_Schedule_Table" displayName="November_Schedule_Table" ref="A1:J220" tableType="queryTable" totalsRowShown="0">
  <autoFilter ref="A1:J220"/>
  <tableColumns count="10">
    <tableColumn id="1" uniqueName="1" name="Date" queryTableFieldId="1" dataDxfId="32"/>
    <tableColumn id="2" uniqueName="2" name="Start (ET)" queryTableFieldId="2" dataDxfId="31"/>
    <tableColumn id="3" uniqueName="3" name="Visitor/Neutral" queryTableFieldId="3" dataDxfId="30"/>
    <tableColumn id="4" uniqueName="4" name="PTS" queryTableFieldId="4"/>
    <tableColumn id="5" uniqueName="5" name="Home/Neutral" queryTableFieldId="5" dataDxfId="29"/>
    <tableColumn id="6" uniqueName="6" name="PTS2" queryTableFieldId="6"/>
    <tableColumn id="7" uniqueName="7" name="Column1" queryTableFieldId="7" dataDxfId="28"/>
    <tableColumn id="8" uniqueName="8" name="2" queryTableFieldId="8" dataDxfId="27"/>
    <tableColumn id="9" uniqueName="9" name="Attend." queryTableFieldId="9"/>
    <tableColumn id="10" uniqueName="10" name="Notes" queryTableFieldId="10" dataDxfId="2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December_Schedule_Table" displayName="December_Schedule_Table" ref="A1:J220" tableType="queryTable" totalsRowShown="0">
  <autoFilter ref="A1:J220"/>
  <tableColumns count="10">
    <tableColumn id="1" uniqueName="1" name="Date" queryTableFieldId="1" dataDxfId="25"/>
    <tableColumn id="2" uniqueName="2" name="Start (ET)" queryTableFieldId="2" dataDxfId="24"/>
    <tableColumn id="3" uniqueName="3" name="Visitor/Neutral" queryTableFieldId="3" dataDxfId="23"/>
    <tableColumn id="4" uniqueName="4" name="PTS" queryTableFieldId="4"/>
    <tableColumn id="5" uniqueName="5" name="Home/Neutral" queryTableFieldId="5" dataDxfId="22"/>
    <tableColumn id="6" uniqueName="6" name="PTS2" queryTableFieldId="6"/>
    <tableColumn id="7" uniqueName="7" name="Column1" queryTableFieldId="7" dataDxfId="21"/>
    <tableColumn id="8" uniqueName="8" name="2" queryTableFieldId="8" dataDxfId="20"/>
    <tableColumn id="9" uniqueName="9" name="Attend." queryTableFieldId="9"/>
    <tableColumn id="10" uniqueName="10" name="Notes" queryTableFieldId="10" dataDxfId="1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January_Schedule_Table" displayName="January_Schedule_Table" ref="A1:J222" tableType="queryTable" totalsRowShown="0">
  <autoFilter ref="A1:J222"/>
  <tableColumns count="10">
    <tableColumn id="1" uniqueName="1" name="Date" queryTableFieldId="1" dataDxfId="18"/>
    <tableColumn id="2" uniqueName="2" name="Start (ET)" queryTableFieldId="2" dataDxfId="17"/>
    <tableColumn id="3" uniqueName="3" name="Visitor/Neutral" queryTableFieldId="3" dataDxfId="16"/>
    <tableColumn id="4" uniqueName="4" name="PTS" queryTableFieldId="4"/>
    <tableColumn id="5" uniqueName="5" name="Home/Neutral" queryTableFieldId="5" dataDxfId="15"/>
    <tableColumn id="6" uniqueName="6" name="PTS2" queryTableFieldId="6"/>
    <tableColumn id="7" uniqueName="7" name="Column1" queryTableFieldId="7" dataDxfId="14"/>
    <tableColumn id="8" uniqueName="8" name="2" queryTableFieldId="8" dataDxfId="13"/>
    <tableColumn id="9" uniqueName="9" name="Attend." queryTableFieldId="9"/>
    <tableColumn id="10" uniqueName="10" name="Notes" queryTableFieldId="10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February_Schedule_Table" displayName="February_Schedule_Table" ref="A1:J159" tableType="queryTable" totalsRowShown="0">
  <autoFilter ref="A1:J159"/>
  <tableColumns count="10">
    <tableColumn id="1" uniqueName="1" name="Date" queryTableFieldId="1" dataDxfId="11"/>
    <tableColumn id="2" uniqueName="2" name="Start (ET)" queryTableFieldId="2"/>
    <tableColumn id="3" uniqueName="3" name="Visitor/Neutral" queryTableFieldId="3"/>
    <tableColumn id="4" uniqueName="4" name="PTS" queryTableFieldId="4"/>
    <tableColumn id="5" uniqueName="5" name="Home/Neutral" queryTableFieldId="5"/>
    <tableColumn id="6" uniqueName="6" name="PTS2" queryTableFieldId="6"/>
    <tableColumn id="7" uniqueName="7" name="Column1" queryTableFieldId="7"/>
    <tableColumn id="8" uniqueName="8" name="2" queryTableFieldId="8"/>
    <tableColumn id="9" uniqueName="9" name="Attend." queryTableFieldId="9"/>
    <tableColumn id="10" uniqueName="10" name="Notes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March_Schedule_Table__2" displayName="March_Schedule_Table__2" ref="A1:J225" tableType="queryTable" totalsRowShown="0">
  <autoFilter ref="A1:J225"/>
  <tableColumns count="10">
    <tableColumn id="1" uniqueName="1" name="Date" queryTableFieldId="1" dataDxfId="10"/>
    <tableColumn id="2" uniqueName="2" name="Start (ET)" queryTableFieldId="2"/>
    <tableColumn id="3" uniqueName="3" name="Visitor/Neutral" queryTableFieldId="3"/>
    <tableColumn id="4" uniqueName="4" name="PTS" queryTableFieldId="4"/>
    <tableColumn id="5" uniqueName="5" name="Home/Neutral" queryTableFieldId="5"/>
    <tableColumn id="6" uniqueName="6" name="PTS2" queryTableFieldId="6"/>
    <tableColumn id="7" uniqueName="7" name="Column1" queryTableFieldId="7"/>
    <tableColumn id="8" uniqueName="8" name="2" queryTableFieldId="8"/>
    <tableColumn id="9" uniqueName="9" name="Attend." queryTableFieldId="9"/>
    <tableColumn id="10" uniqueName="10" name="Notes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7" name="April_Schedule_Table" displayName="April_Schedule_Table" ref="A1:J137" tableType="queryTable" totalsRowShown="0">
  <autoFilter ref="A1:J137"/>
  <tableColumns count="10">
    <tableColumn id="1" uniqueName="1" name="Date" queryTableFieldId="1" dataDxfId="9"/>
    <tableColumn id="2" uniqueName="2" name="Start (ET)" queryTableFieldId="2" dataDxfId="8"/>
    <tableColumn id="3" uniqueName="3" name="Visitor/Neutral" queryTableFieldId="3" dataDxfId="7"/>
    <tableColumn id="4" uniqueName="4" name="PTS" queryTableFieldId="4" dataDxfId="6"/>
    <tableColumn id="5" uniqueName="5" name="Home/Neutral" queryTableFieldId="5" dataDxfId="5"/>
    <tableColumn id="6" uniqueName="6" name="PTS2" queryTableFieldId="6" dataDxfId="4"/>
    <tableColumn id="7" uniqueName="7" name="Column1" queryTableFieldId="7" dataDxfId="3"/>
    <tableColumn id="8" uniqueName="8" name="2" queryTableFieldId="8" dataDxfId="2"/>
    <tableColumn id="9" uniqueName="9" name="Attend." queryTableFieldId="9" dataDxfId="1"/>
    <tableColumn id="10" uniqueName="10" name="Notes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64"/>
  <sheetViews>
    <sheetView tabSelected="1" workbookViewId="0">
      <selection activeCell="X4" sqref="X1:Y1048576"/>
    </sheetView>
  </sheetViews>
  <sheetFormatPr baseColWidth="10" defaultColWidth="10.59765625" defaultRowHeight="15" x14ac:dyDescent="0.2"/>
  <cols>
    <col min="1" max="2" width="10.3984375" bestFit="1" customWidth="1"/>
    <col min="3" max="3" width="7" style="9" customWidth="1"/>
    <col min="4" max="4" width="7.3984375" customWidth="1"/>
    <col min="5" max="5" width="5.796875" customWidth="1"/>
    <col min="7" max="7" width="6.19921875" customWidth="1"/>
    <col min="8" max="8" width="22.19921875" bestFit="1" customWidth="1"/>
    <col min="9" max="9" width="11.19921875" customWidth="1"/>
    <col min="10" max="10" width="18.19921875" bestFit="1" customWidth="1"/>
    <col min="11" max="11" width="22.19921875" bestFit="1" customWidth="1"/>
    <col min="12" max="12" width="9" customWidth="1"/>
    <col min="16" max="16" width="11" customWidth="1"/>
    <col min="17" max="19" width="8.59765625" customWidth="1"/>
    <col min="20" max="20" width="11.19921875" bestFit="1" customWidth="1"/>
    <col min="22" max="22" width="13" style="9" customWidth="1"/>
    <col min="23" max="23" width="17" style="9" customWidth="1"/>
    <col min="25" max="25" width="13.19921875" style="1" customWidth="1"/>
    <col min="27" max="27" width="22.19921875" bestFit="1" customWidth="1"/>
    <col min="28" max="28" width="22.19921875" style="9" customWidth="1"/>
  </cols>
  <sheetData>
    <row r="1" spans="1:31" s="9" customFormat="1" x14ac:dyDescent="0.2">
      <c r="K1" s="9" t="s">
        <v>249</v>
      </c>
      <c r="Y1" s="30"/>
    </row>
    <row r="2" spans="1:31" s="9" customFormat="1" x14ac:dyDescent="0.2">
      <c r="J2" s="9" t="s">
        <v>314</v>
      </c>
      <c r="K2" s="40">
        <f>_xlfn.STDEV.S(S10:S2461)</f>
        <v>12.766898011981379</v>
      </c>
      <c r="Y2" s="30"/>
    </row>
    <row r="3" spans="1:31" s="9" customFormat="1" x14ac:dyDescent="0.2">
      <c r="J3" s="9" t="s">
        <v>260</v>
      </c>
      <c r="K3" s="9">
        <f>COUNTIFS(U10:U2461,"yes",V10:V2461,0)</f>
        <v>291</v>
      </c>
      <c r="Y3" s="30"/>
    </row>
    <row r="4" spans="1:31" s="9" customFormat="1" x14ac:dyDescent="0.2">
      <c r="J4" s="9" t="s">
        <v>249</v>
      </c>
      <c r="K4" s="9">
        <f>SUMIFS(S10:S2461,U10:U2461,"yes",V10:V2461,0)</f>
        <v>-551.09330340822271</v>
      </c>
      <c r="Y4" s="30"/>
    </row>
    <row r="5" spans="1:31" s="9" customFormat="1" x14ac:dyDescent="0.2">
      <c r="J5" s="9" t="s">
        <v>250</v>
      </c>
      <c r="K5" s="9">
        <f>K4/K3</f>
        <v>-1.8937914206468134</v>
      </c>
      <c r="Y5" s="30"/>
    </row>
    <row r="6" spans="1:31" s="9" customFormat="1" x14ac:dyDescent="0.2">
      <c r="J6" s="9" t="s">
        <v>248</v>
      </c>
      <c r="K6" s="9">
        <f>K2/SQRT(K3)</f>
        <v>0.74840881575016005</v>
      </c>
      <c r="Y6" s="30"/>
    </row>
    <row r="7" spans="1:31" s="9" customFormat="1" x14ac:dyDescent="0.2">
      <c r="J7" s="9" t="s">
        <v>251</v>
      </c>
      <c r="K7" s="9">
        <f>K6/K5</f>
        <v>-0.39519073092777313</v>
      </c>
      <c r="Y7" s="30"/>
    </row>
    <row r="8" spans="1:31" s="9" customFormat="1" x14ac:dyDescent="0.2">
      <c r="Y8" s="30"/>
    </row>
    <row r="9" spans="1:31" s="38" customFormat="1" ht="45.5" customHeight="1" x14ac:dyDescent="0.2">
      <c r="A9" s="35" t="s">
        <v>67</v>
      </c>
      <c r="B9" s="35" t="s">
        <v>0</v>
      </c>
      <c r="C9" s="36" t="s">
        <v>255</v>
      </c>
      <c r="D9" s="36" t="s">
        <v>204</v>
      </c>
      <c r="E9" s="36" t="s">
        <v>205</v>
      </c>
      <c r="F9" s="36" t="s">
        <v>206</v>
      </c>
      <c r="G9" s="36" t="s">
        <v>1</v>
      </c>
      <c r="H9" s="36" t="s">
        <v>2</v>
      </c>
      <c r="I9" s="36" t="s">
        <v>223</v>
      </c>
      <c r="J9" s="36" t="s">
        <v>3</v>
      </c>
      <c r="K9" s="36" t="s">
        <v>4</v>
      </c>
      <c r="L9" s="36" t="s">
        <v>219</v>
      </c>
      <c r="M9" s="36" t="s">
        <v>5</v>
      </c>
      <c r="N9" s="36" t="s">
        <v>253</v>
      </c>
      <c r="O9" s="36" t="s">
        <v>256</v>
      </c>
      <c r="P9" s="36" t="s">
        <v>257</v>
      </c>
      <c r="Q9" s="36" t="s">
        <v>258</v>
      </c>
      <c r="R9" s="36" t="s">
        <v>259</v>
      </c>
      <c r="S9" s="36" t="s">
        <v>203</v>
      </c>
      <c r="T9" s="37" t="s">
        <v>220</v>
      </c>
      <c r="U9" s="37" t="s">
        <v>209</v>
      </c>
      <c r="V9" s="37" t="s">
        <v>261</v>
      </c>
      <c r="W9" s="37" t="s">
        <v>262</v>
      </c>
      <c r="X9" s="37"/>
      <c r="Y9" s="37"/>
    </row>
    <row r="10" spans="1:31" x14ac:dyDescent="0.2">
      <c r="A10" s="12" t="s">
        <v>210</v>
      </c>
      <c r="B10" s="12">
        <v>43390</v>
      </c>
      <c r="C10" s="33" t="str">
        <f>IF(A10=L10,"H","A")</f>
        <v>A</v>
      </c>
      <c r="D10" s="18">
        <v>10</v>
      </c>
      <c r="E10" s="18">
        <v>17</v>
      </c>
      <c r="F10" s="18">
        <v>2018</v>
      </c>
      <c r="G10" s="5" t="s">
        <v>23</v>
      </c>
      <c r="H10" s="5" t="s">
        <v>24</v>
      </c>
      <c r="I10" s="5" t="str">
        <f t="shared" ref="I10:I73" si="0">LEFT(H10,3)</f>
        <v>Atl</v>
      </c>
      <c r="J10" s="5">
        <v>107</v>
      </c>
      <c r="K10" s="5" t="s">
        <v>25</v>
      </c>
      <c r="L10" s="5" t="s">
        <v>243</v>
      </c>
      <c r="M10" s="5">
        <v>126</v>
      </c>
      <c r="N10" s="5">
        <f>IF(C10="H",M10-J10,J10-M10)</f>
        <v>-19</v>
      </c>
      <c r="O10" s="5">
        <f>IF(C10="H",3,-3)</f>
        <v>-3</v>
      </c>
      <c r="P10" s="39">
        <f t="shared" ref="P10:P73" si="1">IF(C10="H",VLOOKUP(L10,$AB$12:$AE$41,4,FALSE),VLOOKUP(I10,$AB$12:$AE$41,4,FALSE))</f>
        <v>-5.4191427575813904</v>
      </c>
      <c r="Q10" s="39">
        <f t="shared" ref="Q10:Q73" si="2">IF(C10="H",VLOOKUP(I10,$AB$12:$AE$41,4,FALSE),VLOOKUP(L10,$AB$12:$AE$41,4,FALSE))</f>
        <v>-9.3839578025397099</v>
      </c>
      <c r="R10" s="39">
        <f>O10+P10-Q10</f>
        <v>0.96481504495831949</v>
      </c>
      <c r="S10" s="39">
        <f>N10-R10</f>
        <v>-19.964815044958321</v>
      </c>
      <c r="T10" s="22" t="str">
        <f t="shared" ref="T10:T73" si="3">CONCATENATE(A10,J10,M10)</f>
        <v>Atl107126</v>
      </c>
      <c r="V10" s="31">
        <v>0</v>
      </c>
      <c r="W10" s="31" t="str">
        <f>CONCATENATE(B10,H10,K10)</f>
        <v>43390Atlanta HawksNew York Knicks</v>
      </c>
      <c r="X10">
        <f>IFERROR(VLOOKUP(T10,October_Schedule_Table[Home Concat],1,FALSE),0)</f>
        <v>0</v>
      </c>
      <c r="Y10" s="9">
        <f>IFERROR(VLOOKUP(T10,October_Schedule_Table[[#All],[Away Concat]:[Away B2b]],4,FALSE),0)</f>
        <v>0</v>
      </c>
    </row>
    <row r="11" spans="1:31" x14ac:dyDescent="0.2">
      <c r="A11" s="10" t="s">
        <v>210</v>
      </c>
      <c r="B11" s="10">
        <v>43392</v>
      </c>
      <c r="C11" s="33" t="str">
        <f t="shared" ref="C11:C74" si="4">IF(A11=L11,"H","A")</f>
        <v>A</v>
      </c>
      <c r="D11" s="19">
        <v>10</v>
      </c>
      <c r="E11" s="19">
        <v>19</v>
      </c>
      <c r="F11" s="19">
        <v>2018</v>
      </c>
      <c r="G11" s="6" t="s">
        <v>6</v>
      </c>
      <c r="H11" s="6" t="s">
        <v>24</v>
      </c>
      <c r="I11" s="5" t="str">
        <f t="shared" si="0"/>
        <v>Atl</v>
      </c>
      <c r="J11" s="6">
        <v>117</v>
      </c>
      <c r="K11" s="6" t="s">
        <v>19</v>
      </c>
      <c r="L11" s="5" t="str">
        <f t="shared" ref="L11:L73" si="5">LEFT(K11,3)</f>
        <v>Mem</v>
      </c>
      <c r="M11" s="6">
        <v>131</v>
      </c>
      <c r="N11" s="13">
        <f t="shared" ref="N11:N74" si="6">IF(C11="H",M11-J11,J11-M11)</f>
        <v>-14</v>
      </c>
      <c r="O11" s="13">
        <f t="shared" ref="O11:O74" si="7">IF(C11="H",3,-3)</f>
        <v>-3</v>
      </c>
      <c r="P11" s="39">
        <f t="shared" si="1"/>
        <v>-5.4191427575813904</v>
      </c>
      <c r="Q11" s="39">
        <f t="shared" si="2"/>
        <v>-2.3364343413058002</v>
      </c>
      <c r="R11" s="39">
        <f t="shared" ref="R11:R74" si="8">O11+P11-Q11</f>
        <v>-6.0827084162755902</v>
      </c>
      <c r="S11" s="39">
        <f t="shared" ref="S11:S74" si="9">N11-R11</f>
        <v>-7.9172915837244098</v>
      </c>
      <c r="T11" s="22" t="str">
        <f t="shared" si="3"/>
        <v>Atl117131</v>
      </c>
      <c r="U11" t="str">
        <f t="shared" ref="U11:U74" si="10">IF(B11-B10=1,"yes","no")</f>
        <v>no</v>
      </c>
      <c r="V11" s="31">
        <v>0</v>
      </c>
      <c r="W11" s="31" t="str">
        <f t="shared" ref="W11:W74" si="11">CONCATENATE(B11,H11,K11)</f>
        <v>43392Atlanta HawksMemphis Grizzlies</v>
      </c>
      <c r="X11" s="9">
        <f>IFERROR(VLOOKUP(T11,October_Schedule_Table[Home Concat],1,FALSE),0)</f>
        <v>0</v>
      </c>
      <c r="Y11" s="9" t="str">
        <f>IFERROR(VLOOKUP(T11,October_Schedule_Table[[#All],[Away Concat]:[Away B2b]],4,FALSE),0)</f>
        <v>no</v>
      </c>
      <c r="Z11" s="30" t="s">
        <v>73</v>
      </c>
      <c r="AA11" s="30" t="s">
        <v>67</v>
      </c>
      <c r="AB11" s="30" t="s">
        <v>254</v>
      </c>
      <c r="AC11" s="30" t="s">
        <v>46</v>
      </c>
      <c r="AD11" s="30" t="s">
        <v>47</v>
      </c>
      <c r="AE11" s="30" t="s">
        <v>54</v>
      </c>
    </row>
    <row r="12" spans="1:31" x14ac:dyDescent="0.2">
      <c r="A12" s="12" t="s">
        <v>210</v>
      </c>
      <c r="B12" s="12">
        <v>43394</v>
      </c>
      <c r="C12" s="33" t="str">
        <f t="shared" si="4"/>
        <v>A</v>
      </c>
      <c r="D12" s="18">
        <v>10</v>
      </c>
      <c r="E12" s="18">
        <v>21</v>
      </c>
      <c r="F12" s="18">
        <v>2018</v>
      </c>
      <c r="G12" s="5" t="s">
        <v>43</v>
      </c>
      <c r="H12" s="5" t="s">
        <v>24</v>
      </c>
      <c r="I12" s="5" t="str">
        <f t="shared" si="0"/>
        <v>Atl</v>
      </c>
      <c r="J12" s="5">
        <v>133</v>
      </c>
      <c r="K12" s="5" t="s">
        <v>36</v>
      </c>
      <c r="L12" s="5" t="str">
        <f t="shared" si="5"/>
        <v>Cle</v>
      </c>
      <c r="M12" s="5">
        <v>111</v>
      </c>
      <c r="N12" s="13">
        <f t="shared" si="6"/>
        <v>22</v>
      </c>
      <c r="O12" s="13">
        <f t="shared" si="7"/>
        <v>-3</v>
      </c>
      <c r="P12" s="39">
        <f t="shared" si="1"/>
        <v>-5.4191427575813904</v>
      </c>
      <c r="Q12" s="39">
        <f t="shared" si="2"/>
        <v>-9.3173458825230995</v>
      </c>
      <c r="R12" s="39">
        <f t="shared" si="8"/>
        <v>0.89820312494170906</v>
      </c>
      <c r="S12" s="39">
        <f t="shared" si="9"/>
        <v>21.101796875058291</v>
      </c>
      <c r="T12" s="22" t="str">
        <f t="shared" si="3"/>
        <v>Atl133111</v>
      </c>
      <c r="U12" t="str">
        <f t="shared" si="10"/>
        <v>no</v>
      </c>
      <c r="V12" s="31">
        <v>0</v>
      </c>
      <c r="W12" s="31" t="str">
        <f t="shared" si="11"/>
        <v>43394Atlanta HawksCleveland Cavaliers</v>
      </c>
      <c r="X12" s="9">
        <f>IFERROR(VLOOKUP(T12,October_Schedule_Table[Home Concat],1,FALSE),0)</f>
        <v>0</v>
      </c>
      <c r="Y12" s="9" t="str">
        <f>IFERROR(VLOOKUP(T12,October_Schedule_Table[[#All],[Away Concat]:[Away B2b]],4,FALSE),0)</f>
        <v>no</v>
      </c>
      <c r="Z12" s="30">
        <v>1</v>
      </c>
      <c r="AA12" s="30" t="s">
        <v>13</v>
      </c>
      <c r="AB12" s="30" t="str">
        <f>LEFT(AA12,3)</f>
        <v>Mil</v>
      </c>
      <c r="AC12" s="3">
        <v>6.72847900283152</v>
      </c>
      <c r="AD12" s="3">
        <v>-1.0353733119939501</v>
      </c>
      <c r="AE12" s="3">
        <f t="shared" ref="AE12:AE41" si="12">AC12-AD12</f>
        <v>7.7638523148254706</v>
      </c>
    </row>
    <row r="13" spans="1:31" x14ac:dyDescent="0.2">
      <c r="A13" s="12" t="s">
        <v>210</v>
      </c>
      <c r="B13" s="12">
        <v>43397</v>
      </c>
      <c r="C13" s="33" t="str">
        <f t="shared" si="4"/>
        <v>H</v>
      </c>
      <c r="D13" s="18">
        <v>10</v>
      </c>
      <c r="E13" s="18">
        <v>24</v>
      </c>
      <c r="F13" s="18">
        <v>2018</v>
      </c>
      <c r="G13" s="5" t="s">
        <v>12</v>
      </c>
      <c r="H13" s="5" t="s">
        <v>28</v>
      </c>
      <c r="I13" s="5" t="str">
        <f t="shared" si="0"/>
        <v>Dal</v>
      </c>
      <c r="J13" s="5">
        <v>104</v>
      </c>
      <c r="K13" s="5" t="s">
        <v>24</v>
      </c>
      <c r="L13" s="5" t="str">
        <f t="shared" si="5"/>
        <v>Atl</v>
      </c>
      <c r="M13" s="5">
        <v>111</v>
      </c>
      <c r="N13" s="13">
        <f t="shared" si="6"/>
        <v>7</v>
      </c>
      <c r="O13" s="13">
        <f t="shared" si="7"/>
        <v>3</v>
      </c>
      <c r="P13" s="39">
        <f t="shared" si="1"/>
        <v>-5.4191427575813904</v>
      </c>
      <c r="Q13" s="39">
        <f t="shared" si="2"/>
        <v>-1.1032792686349602</v>
      </c>
      <c r="R13" s="39">
        <f t="shared" si="8"/>
        <v>-1.3158634889464302</v>
      </c>
      <c r="S13" s="39">
        <f t="shared" si="9"/>
        <v>8.3158634889464302</v>
      </c>
      <c r="T13" s="22" t="str">
        <f t="shared" si="3"/>
        <v>Atl104111</v>
      </c>
      <c r="U13" t="str">
        <f t="shared" si="10"/>
        <v>no</v>
      </c>
      <c r="V13" s="31">
        <v>0</v>
      </c>
      <c r="W13" s="31" t="str">
        <f t="shared" si="11"/>
        <v>43397Dallas MavericksAtlanta Hawks</v>
      </c>
      <c r="X13" s="9" t="str">
        <f>IFERROR(VLOOKUP(T13,October_Schedule_Table[[#All],[Home Concat]:[Home B2b]],2,FALSE),0)</f>
        <v>no</v>
      </c>
      <c r="Y13" s="9">
        <f>IFERROR(VLOOKUP(T13,October_Schedule_Table[[#All],[Away Concat]:[Away B2b]],4,FALSE),0)</f>
        <v>0</v>
      </c>
      <c r="Z13" s="30">
        <v>2</v>
      </c>
      <c r="AA13" s="30" t="s">
        <v>11</v>
      </c>
      <c r="AB13" s="30" t="str">
        <f t="shared" ref="AB13:AB40" si="13">LEFT(AA13,3)</f>
        <v>Gol</v>
      </c>
      <c r="AC13" s="3">
        <v>6.3131955180534396</v>
      </c>
      <c r="AD13" s="3">
        <v>-0.179513672220766</v>
      </c>
      <c r="AE13" s="3">
        <f t="shared" si="12"/>
        <v>6.4927091902742058</v>
      </c>
    </row>
    <row r="14" spans="1:31" x14ac:dyDescent="0.2">
      <c r="A14" s="10" t="s">
        <v>210</v>
      </c>
      <c r="B14" s="10">
        <v>43400</v>
      </c>
      <c r="C14" s="33" t="str">
        <f t="shared" si="4"/>
        <v>H</v>
      </c>
      <c r="D14" s="19">
        <v>10</v>
      </c>
      <c r="E14" s="19">
        <v>27</v>
      </c>
      <c r="F14" s="19">
        <v>2018</v>
      </c>
      <c r="G14" s="6" t="s">
        <v>23</v>
      </c>
      <c r="H14" s="6" t="s">
        <v>38</v>
      </c>
      <c r="I14" s="5" t="str">
        <f t="shared" si="0"/>
        <v>Chi</v>
      </c>
      <c r="J14" s="6">
        <v>97</v>
      </c>
      <c r="K14" s="6" t="s">
        <v>24</v>
      </c>
      <c r="L14" s="5" t="str">
        <f t="shared" si="5"/>
        <v>Atl</v>
      </c>
      <c r="M14" s="6">
        <v>85</v>
      </c>
      <c r="N14" s="13">
        <f t="shared" si="6"/>
        <v>-12</v>
      </c>
      <c r="O14" s="13">
        <f t="shared" si="7"/>
        <v>3</v>
      </c>
      <c r="P14" s="39">
        <f t="shared" si="1"/>
        <v>-5.4191427575813904</v>
      </c>
      <c r="Q14" s="39">
        <f t="shared" si="2"/>
        <v>-8.3647694850550796</v>
      </c>
      <c r="R14" s="39">
        <f t="shared" si="8"/>
        <v>5.9456267274736891</v>
      </c>
      <c r="S14" s="39">
        <f t="shared" si="9"/>
        <v>-17.945626727473687</v>
      </c>
      <c r="T14" s="22" t="str">
        <f t="shared" si="3"/>
        <v>Atl9785</v>
      </c>
      <c r="U14" t="str">
        <f t="shared" si="10"/>
        <v>no</v>
      </c>
      <c r="V14" s="31">
        <v>0</v>
      </c>
      <c r="W14" s="31" t="str">
        <f t="shared" si="11"/>
        <v>43400Chicago BullsAtlanta Hawks</v>
      </c>
      <c r="X14" s="9" t="str">
        <f>IFERROR(VLOOKUP(T14,October_Schedule_Table[[#All],[Home Concat]:[Home B2b]],2,FALSE),0)</f>
        <v>no</v>
      </c>
      <c r="Y14" s="9">
        <f>IFERROR(VLOOKUP(T14,October_Schedule_Table[[#All],[Away Concat]:[Away B2b]],4,FALSE),0)</f>
        <v>0</v>
      </c>
      <c r="Z14" s="30">
        <v>3</v>
      </c>
      <c r="AA14" s="30" t="s">
        <v>18</v>
      </c>
      <c r="AB14" s="30" t="str">
        <f t="shared" si="13"/>
        <v>Hou</v>
      </c>
      <c r="AC14" s="3">
        <v>3.0482777617205699</v>
      </c>
      <c r="AD14" s="3">
        <v>-2.7778666371414</v>
      </c>
      <c r="AE14" s="3">
        <f t="shared" si="12"/>
        <v>5.8261443988619703</v>
      </c>
    </row>
    <row r="15" spans="1:31" x14ac:dyDescent="0.2">
      <c r="A15" s="10" t="s">
        <v>210</v>
      </c>
      <c r="B15" s="10">
        <v>43402</v>
      </c>
      <c r="C15" s="33" t="str">
        <f t="shared" si="4"/>
        <v>A</v>
      </c>
      <c r="D15" s="19">
        <v>10</v>
      </c>
      <c r="E15" s="19">
        <v>29</v>
      </c>
      <c r="F15" s="19">
        <v>2018</v>
      </c>
      <c r="G15" s="6" t="s">
        <v>12</v>
      </c>
      <c r="H15" s="6" t="s">
        <v>24</v>
      </c>
      <c r="I15" s="5" t="str">
        <f t="shared" si="0"/>
        <v>Atl</v>
      </c>
      <c r="J15" s="6">
        <v>92</v>
      </c>
      <c r="K15" s="6" t="s">
        <v>7</v>
      </c>
      <c r="L15" s="5" t="str">
        <f t="shared" si="5"/>
        <v>Phi</v>
      </c>
      <c r="M15" s="6">
        <v>113</v>
      </c>
      <c r="N15" s="13">
        <f t="shared" si="6"/>
        <v>-21</v>
      </c>
      <c r="O15" s="13">
        <f t="shared" si="7"/>
        <v>-3</v>
      </c>
      <c r="P15" s="39">
        <f t="shared" si="1"/>
        <v>-5.4191427575813904</v>
      </c>
      <c r="Q15" s="39">
        <f t="shared" si="2"/>
        <v>2.2516349031661402</v>
      </c>
      <c r="R15" s="39">
        <f t="shared" si="8"/>
        <v>-10.670777660747531</v>
      </c>
      <c r="S15" s="39">
        <f t="shared" si="9"/>
        <v>-10.329222339252469</v>
      </c>
      <c r="T15" s="22" t="str">
        <f t="shared" si="3"/>
        <v>Atl92113</v>
      </c>
      <c r="U15" t="str">
        <f t="shared" si="10"/>
        <v>no</v>
      </c>
      <c r="V15" s="31">
        <v>0</v>
      </c>
      <c r="W15" s="31" t="str">
        <f t="shared" si="11"/>
        <v>43402Atlanta HawksPhiladelphia 76ers</v>
      </c>
      <c r="X15" s="9">
        <f>IFERROR(VLOOKUP(T15,October_Schedule_Table[Home Concat],1,FALSE),0)</f>
        <v>0</v>
      </c>
      <c r="Y15" s="9" t="str">
        <f>IFERROR(VLOOKUP(T15,October_Schedule_Table[[#All],[Away Concat]:[Away B2b]],4,FALSE),0)</f>
        <v>no</v>
      </c>
      <c r="Z15" s="30">
        <v>4</v>
      </c>
      <c r="AA15" s="30" t="s">
        <v>31</v>
      </c>
      <c r="AB15" s="30" t="str">
        <f t="shared" si="13"/>
        <v>Uta</v>
      </c>
      <c r="AC15" s="3">
        <v>0.70366352042413804</v>
      </c>
      <c r="AD15" s="3">
        <v>-5.0145363579433297</v>
      </c>
      <c r="AE15" s="3">
        <f t="shared" si="12"/>
        <v>5.7181998783674679</v>
      </c>
    </row>
    <row r="16" spans="1:31" x14ac:dyDescent="0.2">
      <c r="A16" s="12" t="s">
        <v>210</v>
      </c>
      <c r="B16" s="12">
        <v>43403</v>
      </c>
      <c r="C16" s="33" t="str">
        <f t="shared" si="4"/>
        <v>A</v>
      </c>
      <c r="D16" s="18">
        <v>10</v>
      </c>
      <c r="E16" s="18">
        <v>30</v>
      </c>
      <c r="F16" s="18">
        <v>2018</v>
      </c>
      <c r="G16" s="5" t="s">
        <v>12</v>
      </c>
      <c r="H16" s="5" t="s">
        <v>24</v>
      </c>
      <c r="I16" s="5" t="str">
        <f t="shared" si="0"/>
        <v>Atl</v>
      </c>
      <c r="J16" s="5">
        <v>114</v>
      </c>
      <c r="K16" s="5" t="s">
        <v>36</v>
      </c>
      <c r="L16" s="5" t="str">
        <f t="shared" si="5"/>
        <v>Cle</v>
      </c>
      <c r="M16" s="5">
        <v>136</v>
      </c>
      <c r="N16" s="13">
        <f t="shared" si="6"/>
        <v>-22</v>
      </c>
      <c r="O16" s="13">
        <f t="shared" si="7"/>
        <v>-3</v>
      </c>
      <c r="P16" s="39">
        <f t="shared" si="1"/>
        <v>-5.4191427575813904</v>
      </c>
      <c r="Q16" s="39">
        <f t="shared" si="2"/>
        <v>-9.3173458825230995</v>
      </c>
      <c r="R16" s="39">
        <f t="shared" si="8"/>
        <v>0.89820312494170906</v>
      </c>
      <c r="S16" s="39">
        <f t="shared" si="9"/>
        <v>-22.898203124941709</v>
      </c>
      <c r="T16" s="22" t="str">
        <f t="shared" si="3"/>
        <v>Atl114136</v>
      </c>
      <c r="U16" t="str">
        <f t="shared" si="10"/>
        <v>yes</v>
      </c>
      <c r="V16" s="31">
        <v>0</v>
      </c>
      <c r="W16" s="31" t="str">
        <f t="shared" si="11"/>
        <v>43403Atlanta HawksCleveland Cavaliers</v>
      </c>
      <c r="X16" s="9">
        <f>IFERROR(VLOOKUP(T16,October_Schedule_Table[Home Concat],1,FALSE),0)</f>
        <v>0</v>
      </c>
      <c r="Y16" s="9" t="str">
        <f>IFERROR(VLOOKUP(T16,October_Schedule_Table[[#All],[Away Concat]:[Away B2b]],4,FALSE),0)</f>
        <v>yes</v>
      </c>
      <c r="Z16" s="30">
        <v>5</v>
      </c>
      <c r="AA16" s="30" t="s">
        <v>37</v>
      </c>
      <c r="AB16" s="30" t="str">
        <f t="shared" si="13"/>
        <v>Tor</v>
      </c>
      <c r="AC16" s="3">
        <v>3.0512760764100899</v>
      </c>
      <c r="AD16" s="3">
        <v>-2.47909212901172</v>
      </c>
      <c r="AE16" s="3">
        <f t="shared" si="12"/>
        <v>5.5303682054218104</v>
      </c>
    </row>
    <row r="17" spans="1:31" x14ac:dyDescent="0.2">
      <c r="A17" s="12" t="s">
        <v>210</v>
      </c>
      <c r="B17" s="12">
        <v>43405</v>
      </c>
      <c r="C17" s="33" t="str">
        <f t="shared" si="4"/>
        <v>H</v>
      </c>
      <c r="D17" s="18">
        <v>11</v>
      </c>
      <c r="E17" s="18">
        <v>1</v>
      </c>
      <c r="F17" s="18">
        <v>2018</v>
      </c>
      <c r="G17" s="5" t="s">
        <v>23</v>
      </c>
      <c r="H17" s="5" t="s">
        <v>32</v>
      </c>
      <c r="I17" s="5" t="str">
        <f t="shared" si="0"/>
        <v>Sac</v>
      </c>
      <c r="J17" s="5">
        <v>146</v>
      </c>
      <c r="K17" s="5" t="s">
        <v>24</v>
      </c>
      <c r="L17" s="5" t="str">
        <f t="shared" si="5"/>
        <v>Atl</v>
      </c>
      <c r="M17" s="5">
        <v>115</v>
      </c>
      <c r="N17" s="13">
        <f t="shared" si="6"/>
        <v>-31</v>
      </c>
      <c r="O17" s="13">
        <f t="shared" si="7"/>
        <v>3</v>
      </c>
      <c r="P17" s="39">
        <f t="shared" si="1"/>
        <v>-5.4191427575813904</v>
      </c>
      <c r="Q17" s="39">
        <f t="shared" si="2"/>
        <v>-0.90569424122478992</v>
      </c>
      <c r="R17" s="39">
        <f t="shared" si="8"/>
        <v>-1.5134485163566005</v>
      </c>
      <c r="S17" s="39">
        <f t="shared" si="9"/>
        <v>-29.4865514836434</v>
      </c>
      <c r="T17" s="22" t="str">
        <f t="shared" si="3"/>
        <v>Atl146115</v>
      </c>
      <c r="U17" t="str">
        <f t="shared" si="10"/>
        <v>no</v>
      </c>
      <c r="V17" s="31">
        <v>0</v>
      </c>
      <c r="W17" s="31" t="str">
        <f t="shared" si="11"/>
        <v>43405Sacramento KingsAtlanta Hawks</v>
      </c>
      <c r="X17" s="9" t="str">
        <f>IFERROR(VLOOKUP(T17,October_Schedule_Table[[#All],[Home Concat]:[Home B2b]],2,FALSE),0)</f>
        <v>no</v>
      </c>
      <c r="Y17" s="9">
        <f>IFERROR(VLOOKUP(T17,October_Schedule_Table[[#All],[Away Concat]:[Away B2b]],4,FALSE),0)</f>
        <v>0</v>
      </c>
      <c r="Z17" s="30">
        <v>6</v>
      </c>
      <c r="AA17" s="30" t="s">
        <v>40</v>
      </c>
      <c r="AB17" s="30" t="str">
        <f t="shared" si="13"/>
        <v>Por</v>
      </c>
      <c r="AC17" s="3">
        <v>3.8822017478576898</v>
      </c>
      <c r="AD17" s="3">
        <v>-0.86349703325210003</v>
      </c>
      <c r="AE17" s="3">
        <f t="shared" si="12"/>
        <v>4.7456987811097902</v>
      </c>
    </row>
    <row r="18" spans="1:31" x14ac:dyDescent="0.2">
      <c r="A18" s="10" t="s">
        <v>210</v>
      </c>
      <c r="B18" s="10">
        <v>43407</v>
      </c>
      <c r="C18" s="33" t="str">
        <f t="shared" si="4"/>
        <v>H</v>
      </c>
      <c r="D18" s="19">
        <v>11</v>
      </c>
      <c r="E18" s="19">
        <v>3</v>
      </c>
      <c r="F18" s="19">
        <v>2018</v>
      </c>
      <c r="G18" s="6" t="s">
        <v>23</v>
      </c>
      <c r="H18" s="6" t="s">
        <v>26</v>
      </c>
      <c r="I18" s="5" t="str">
        <f t="shared" si="0"/>
        <v>Mia</v>
      </c>
      <c r="J18" s="6">
        <v>118</v>
      </c>
      <c r="K18" s="6" t="s">
        <v>24</v>
      </c>
      <c r="L18" s="5" t="str">
        <f t="shared" si="5"/>
        <v>Atl</v>
      </c>
      <c r="M18" s="6">
        <v>123</v>
      </c>
      <c r="N18" s="13">
        <f t="shared" si="6"/>
        <v>5</v>
      </c>
      <c r="O18" s="13">
        <f t="shared" si="7"/>
        <v>3</v>
      </c>
      <c r="P18" s="39">
        <f t="shared" si="1"/>
        <v>-5.4191427575813904</v>
      </c>
      <c r="Q18" s="39">
        <f t="shared" si="2"/>
        <v>-0.25037347985165948</v>
      </c>
      <c r="R18" s="39">
        <f t="shared" si="8"/>
        <v>-2.1687692777297309</v>
      </c>
      <c r="S18" s="39">
        <f t="shared" si="9"/>
        <v>7.1687692777297309</v>
      </c>
      <c r="T18" s="22" t="str">
        <f t="shared" si="3"/>
        <v>Atl118123</v>
      </c>
      <c r="U18" t="str">
        <f t="shared" si="10"/>
        <v>no</v>
      </c>
      <c r="V18" s="31">
        <v>0</v>
      </c>
      <c r="W18" s="31" t="str">
        <f t="shared" si="11"/>
        <v>43407Miami HeatAtlanta Hawks</v>
      </c>
      <c r="X18" s="9" t="str">
        <f>IFERROR(VLOOKUP(T18,October_Schedule_Table[[#All],[Home Concat]:[Home B2b]],2,FALSE),0)</f>
        <v>no</v>
      </c>
      <c r="Y18" s="9">
        <f>IFERROR(VLOOKUP(T18,October_Schedule_Table[[#All],[Away Concat]:[Away B2b]],4,FALSE),0)</f>
        <v>0</v>
      </c>
      <c r="Z18" s="30">
        <v>7</v>
      </c>
      <c r="AA18" s="30" t="s">
        <v>21</v>
      </c>
      <c r="AB18" s="30" t="str">
        <f t="shared" si="13"/>
        <v>Den</v>
      </c>
      <c r="AC18" s="3">
        <v>-1.1421501324666901</v>
      </c>
      <c r="AD18" s="3">
        <v>-5.0245691812943196</v>
      </c>
      <c r="AE18" s="3">
        <f t="shared" si="12"/>
        <v>3.8824190488276296</v>
      </c>
    </row>
    <row r="19" spans="1:31" x14ac:dyDescent="0.2">
      <c r="A19" s="10" t="s">
        <v>210</v>
      </c>
      <c r="B19" s="10">
        <v>43410</v>
      </c>
      <c r="C19" s="33" t="str">
        <f t="shared" si="4"/>
        <v>A</v>
      </c>
      <c r="D19" s="19">
        <v>11</v>
      </c>
      <c r="E19" s="19">
        <v>6</v>
      </c>
      <c r="F19" s="19">
        <v>2018</v>
      </c>
      <c r="G19" s="6" t="s">
        <v>12</v>
      </c>
      <c r="H19" s="6" t="s">
        <v>24</v>
      </c>
      <c r="I19" s="5" t="str">
        <f t="shared" si="0"/>
        <v>Atl</v>
      </c>
      <c r="J19" s="6">
        <v>102</v>
      </c>
      <c r="K19" s="6" t="s">
        <v>14</v>
      </c>
      <c r="L19" s="5" t="str">
        <f t="shared" si="5"/>
        <v>Cha</v>
      </c>
      <c r="M19" s="6">
        <v>113</v>
      </c>
      <c r="N19" s="13">
        <f t="shared" si="6"/>
        <v>-11</v>
      </c>
      <c r="O19" s="13">
        <f t="shared" si="7"/>
        <v>-3</v>
      </c>
      <c r="P19" s="39">
        <f t="shared" si="1"/>
        <v>-5.4191427575813904</v>
      </c>
      <c r="Q19" s="39">
        <f t="shared" si="2"/>
        <v>-1.224670842330648</v>
      </c>
      <c r="R19" s="39">
        <f t="shared" si="8"/>
        <v>-7.1944719152507428</v>
      </c>
      <c r="S19" s="39">
        <f t="shared" si="9"/>
        <v>-3.8055280847492572</v>
      </c>
      <c r="T19" s="22" t="str">
        <f t="shared" si="3"/>
        <v>Atl102113</v>
      </c>
      <c r="U19" t="str">
        <f t="shared" si="10"/>
        <v>no</v>
      </c>
      <c r="V19" s="31">
        <v>0</v>
      </c>
      <c r="W19" s="31" t="str">
        <f t="shared" si="11"/>
        <v>43410Atlanta HawksCharlotte Hornets</v>
      </c>
      <c r="X19" s="9">
        <f>IFERROR(VLOOKUP(T19,October_Schedule_Table[Home Concat],1,FALSE),0)</f>
        <v>0</v>
      </c>
      <c r="Y19" s="9" t="str">
        <f>IFERROR(VLOOKUP(T19,October_Schedule_Table[[#All],[Away Concat]:[Away B2b]],4,FALSE),0)</f>
        <v>no</v>
      </c>
      <c r="Z19" s="30">
        <v>8</v>
      </c>
      <c r="AA19" s="30" t="s">
        <v>8</v>
      </c>
      <c r="AB19" s="30" t="str">
        <f t="shared" si="13"/>
        <v>Bos</v>
      </c>
      <c r="AC19" s="3">
        <v>1.1705372571974699</v>
      </c>
      <c r="AD19" s="3">
        <v>-2.4966709425227198</v>
      </c>
      <c r="AE19" s="3">
        <f t="shared" si="12"/>
        <v>3.6672081997201897</v>
      </c>
    </row>
    <row r="20" spans="1:31" x14ac:dyDescent="0.2">
      <c r="A20" s="12" t="s">
        <v>210</v>
      </c>
      <c r="B20" s="12">
        <v>43411</v>
      </c>
      <c r="C20" s="33" t="str">
        <f t="shared" si="4"/>
        <v>H</v>
      </c>
      <c r="D20" s="18">
        <v>11</v>
      </c>
      <c r="E20" s="18">
        <v>7</v>
      </c>
      <c r="F20" s="18">
        <v>2018</v>
      </c>
      <c r="G20" s="5" t="s">
        <v>23</v>
      </c>
      <c r="H20" s="5" t="s">
        <v>25</v>
      </c>
      <c r="I20" s="5" t="s">
        <v>243</v>
      </c>
      <c r="J20" s="5">
        <v>112</v>
      </c>
      <c r="K20" s="5" t="s">
        <v>24</v>
      </c>
      <c r="L20" s="5" t="str">
        <f t="shared" si="5"/>
        <v>Atl</v>
      </c>
      <c r="M20" s="5">
        <v>107</v>
      </c>
      <c r="N20" s="13">
        <f t="shared" si="6"/>
        <v>-5</v>
      </c>
      <c r="O20" s="13">
        <f t="shared" si="7"/>
        <v>3</v>
      </c>
      <c r="P20" s="39">
        <f t="shared" si="1"/>
        <v>-5.4191427575813904</v>
      </c>
      <c r="Q20" s="39">
        <f t="shared" si="2"/>
        <v>-9.3839578025397099</v>
      </c>
      <c r="R20" s="39">
        <f t="shared" si="8"/>
        <v>6.9648150449583195</v>
      </c>
      <c r="S20" s="39">
        <f t="shared" si="9"/>
        <v>-11.964815044958319</v>
      </c>
      <c r="T20" s="22" t="str">
        <f t="shared" si="3"/>
        <v>Atl112107</v>
      </c>
      <c r="U20" t="str">
        <f t="shared" si="10"/>
        <v>yes</v>
      </c>
      <c r="V20" s="31">
        <v>0</v>
      </c>
      <c r="W20" s="31" t="str">
        <f t="shared" si="11"/>
        <v>43411New York KnicksAtlanta Hawks</v>
      </c>
      <c r="X20" s="9" t="str">
        <f>IFERROR(VLOOKUP(T20,October_Schedule_Table[[#All],[Home Concat]:[Home B2b]],2,FALSE),0)</f>
        <v>yes</v>
      </c>
      <c r="Y20" s="9">
        <f>IFERROR(VLOOKUP(T20,October_Schedule_Table[[#All],[Away Concat]:[Away B2b]],4,FALSE),0)</f>
        <v>0</v>
      </c>
      <c r="Z20" s="30">
        <v>9</v>
      </c>
      <c r="AA20" s="30" t="s">
        <v>10</v>
      </c>
      <c r="AB20" s="30" t="str">
        <f t="shared" si="13"/>
        <v>Okl</v>
      </c>
      <c r="AC20" s="3">
        <v>3.5071986711304501</v>
      </c>
      <c r="AD20" s="3">
        <v>0.110104731431415</v>
      </c>
      <c r="AE20" s="3">
        <f t="shared" si="12"/>
        <v>3.3970939396990349</v>
      </c>
    </row>
    <row r="21" spans="1:31" x14ac:dyDescent="0.2">
      <c r="A21" s="10" t="s">
        <v>210</v>
      </c>
      <c r="B21" s="10">
        <v>43413</v>
      </c>
      <c r="C21" s="33" t="str">
        <f t="shared" si="4"/>
        <v>H</v>
      </c>
      <c r="D21" s="19">
        <v>11</v>
      </c>
      <c r="E21" s="19">
        <v>9</v>
      </c>
      <c r="F21" s="19">
        <v>2018</v>
      </c>
      <c r="G21" s="6" t="s">
        <v>23</v>
      </c>
      <c r="H21" s="6" t="s">
        <v>16</v>
      </c>
      <c r="I21" s="5" t="str">
        <f t="shared" si="0"/>
        <v>Det</v>
      </c>
      <c r="J21" s="6">
        <v>124</v>
      </c>
      <c r="K21" s="6" t="s">
        <v>24</v>
      </c>
      <c r="L21" s="5" t="str">
        <f t="shared" si="5"/>
        <v>Atl</v>
      </c>
      <c r="M21" s="6">
        <v>109</v>
      </c>
      <c r="N21" s="13">
        <f t="shared" si="6"/>
        <v>-15</v>
      </c>
      <c r="O21" s="13">
        <f t="shared" si="7"/>
        <v>3</v>
      </c>
      <c r="P21" s="39">
        <f t="shared" si="1"/>
        <v>-5.4191427575813904</v>
      </c>
      <c r="Q21" s="39">
        <f t="shared" si="2"/>
        <v>-0.23602730858504994</v>
      </c>
      <c r="R21" s="39">
        <f t="shared" si="8"/>
        <v>-2.1831154489963405</v>
      </c>
      <c r="S21" s="39">
        <f t="shared" si="9"/>
        <v>-12.81688455100366</v>
      </c>
      <c r="T21" s="22" t="str">
        <f t="shared" si="3"/>
        <v>Atl124109</v>
      </c>
      <c r="U21" t="str">
        <f t="shared" si="10"/>
        <v>no</v>
      </c>
      <c r="V21" s="31">
        <v>0</v>
      </c>
      <c r="W21" s="31" t="str">
        <f t="shared" si="11"/>
        <v>43413Detroit PistonsAtlanta Hawks</v>
      </c>
      <c r="X21" s="9" t="str">
        <f>IFERROR(VLOOKUP(T21,October_Schedule_Table[[#All],[Home Concat]:[Home B2b]],2,FALSE),0)</f>
        <v>no</v>
      </c>
      <c r="Y21" s="9">
        <f>IFERROR(VLOOKUP(T21,October_Schedule_Table[[#All],[Away Concat]:[Away B2b]],4,FALSE),0)</f>
        <v>0</v>
      </c>
      <c r="Z21" s="30">
        <v>10</v>
      </c>
      <c r="AA21" s="30" t="s">
        <v>20</v>
      </c>
      <c r="AB21" s="30" t="str">
        <f t="shared" si="13"/>
        <v>Ind</v>
      </c>
      <c r="AC21" s="3">
        <v>-3.66770195139501</v>
      </c>
      <c r="AD21" s="3">
        <v>-6.0637179923482298</v>
      </c>
      <c r="AE21" s="3">
        <f t="shared" si="12"/>
        <v>2.3960160409532198</v>
      </c>
    </row>
    <row r="22" spans="1:31" x14ac:dyDescent="0.2">
      <c r="A22" s="12" t="s">
        <v>210</v>
      </c>
      <c r="B22" s="12">
        <v>43415</v>
      </c>
      <c r="C22" s="33" t="str">
        <f t="shared" si="4"/>
        <v>A</v>
      </c>
      <c r="D22" s="18">
        <v>11</v>
      </c>
      <c r="E22" s="18">
        <v>11</v>
      </c>
      <c r="F22" s="18">
        <v>2018</v>
      </c>
      <c r="G22" s="5" t="s">
        <v>44</v>
      </c>
      <c r="H22" s="5" t="s">
        <v>24</v>
      </c>
      <c r="I22" s="5" t="str">
        <f t="shared" si="0"/>
        <v>Atl</v>
      </c>
      <c r="J22" s="5">
        <v>106</v>
      </c>
      <c r="K22" s="5" t="s">
        <v>39</v>
      </c>
      <c r="L22" s="5" t="s">
        <v>242</v>
      </c>
      <c r="M22" s="5">
        <v>107</v>
      </c>
      <c r="N22" s="13">
        <f t="shared" si="6"/>
        <v>-1</v>
      </c>
      <c r="O22" s="13">
        <f t="shared" si="7"/>
        <v>-3</v>
      </c>
      <c r="P22" s="39">
        <f t="shared" si="1"/>
        <v>-5.4191427575813904</v>
      </c>
      <c r="Q22" s="39">
        <f t="shared" si="2"/>
        <v>-1.7592139870950123</v>
      </c>
      <c r="R22" s="39">
        <f t="shared" si="8"/>
        <v>-6.6599287704863777</v>
      </c>
      <c r="S22" s="39">
        <f t="shared" si="9"/>
        <v>5.6599287704863777</v>
      </c>
      <c r="T22" s="22" t="str">
        <f t="shared" si="3"/>
        <v>Atl106107</v>
      </c>
      <c r="U22" t="str">
        <f t="shared" si="10"/>
        <v>no</v>
      </c>
      <c r="V22" s="31">
        <v>0</v>
      </c>
      <c r="W22" s="31" t="str">
        <f t="shared" si="11"/>
        <v>43415Atlanta HawksLos Angeles Lakers</v>
      </c>
      <c r="X22" s="9">
        <f>IFERROR(VLOOKUP(T22,October_Schedule_Table[Home Concat],1,FALSE),0)</f>
        <v>0</v>
      </c>
      <c r="Y22" s="9" t="str">
        <f>IFERROR(VLOOKUP(T22,October_Schedule_Table[[#All],[Away Concat]:[Away B2b]],4,FALSE),0)</f>
        <v>no</v>
      </c>
      <c r="Z22" s="30">
        <v>11</v>
      </c>
      <c r="AA22" s="30" t="s">
        <v>7</v>
      </c>
      <c r="AB22" s="30" t="str">
        <f t="shared" si="13"/>
        <v>Phi</v>
      </c>
      <c r="AC22" s="3">
        <v>3.9230966326716801</v>
      </c>
      <c r="AD22" s="3">
        <v>1.6714617295055401</v>
      </c>
      <c r="AE22" s="3">
        <f t="shared" si="12"/>
        <v>2.2516349031661402</v>
      </c>
    </row>
    <row r="23" spans="1:31" x14ac:dyDescent="0.2">
      <c r="A23" s="10" t="s">
        <v>210</v>
      </c>
      <c r="B23" s="10">
        <v>43417</v>
      </c>
      <c r="C23" s="33" t="str">
        <f t="shared" si="4"/>
        <v>A</v>
      </c>
      <c r="D23" s="19">
        <v>11</v>
      </c>
      <c r="E23" s="19">
        <v>13</v>
      </c>
      <c r="F23" s="19">
        <v>2018</v>
      </c>
      <c r="G23" s="6" t="s">
        <v>9</v>
      </c>
      <c r="H23" s="6" t="s">
        <v>24</v>
      </c>
      <c r="I23" s="5" t="str">
        <f t="shared" si="0"/>
        <v>Atl</v>
      </c>
      <c r="J23" s="6">
        <v>103</v>
      </c>
      <c r="K23" s="6" t="s">
        <v>11</v>
      </c>
      <c r="L23" s="5" t="str">
        <f t="shared" si="5"/>
        <v>Gol</v>
      </c>
      <c r="M23" s="6">
        <v>110</v>
      </c>
      <c r="N23" s="13">
        <f t="shared" si="6"/>
        <v>-7</v>
      </c>
      <c r="O23" s="13">
        <f t="shared" si="7"/>
        <v>-3</v>
      </c>
      <c r="P23" s="39">
        <f t="shared" si="1"/>
        <v>-5.4191427575813904</v>
      </c>
      <c r="Q23" s="39">
        <f t="shared" si="2"/>
        <v>6.4927091902742058</v>
      </c>
      <c r="R23" s="39">
        <f t="shared" si="8"/>
        <v>-14.911851947855595</v>
      </c>
      <c r="S23" s="39">
        <f t="shared" si="9"/>
        <v>7.9118519478555953</v>
      </c>
      <c r="T23" s="22" t="str">
        <f t="shared" si="3"/>
        <v>Atl103110</v>
      </c>
      <c r="U23" t="str">
        <f t="shared" si="10"/>
        <v>no</v>
      </c>
      <c r="V23" s="31">
        <v>0</v>
      </c>
      <c r="W23" s="31" t="str">
        <f t="shared" si="11"/>
        <v>43417Atlanta HawksGolden State Warriors</v>
      </c>
      <c r="X23" s="9">
        <f>IFERROR(VLOOKUP(T23,October_Schedule_Table[Home Concat],1,FALSE),0)</f>
        <v>0</v>
      </c>
      <c r="Y23" s="9" t="str">
        <f>IFERROR(VLOOKUP(T23,October_Schedule_Table[[#All],[Away Concat]:[Away B2b]],4,FALSE),0)</f>
        <v>no</v>
      </c>
      <c r="Z23" s="30">
        <v>12</v>
      </c>
      <c r="AA23" s="30" t="s">
        <v>35</v>
      </c>
      <c r="AB23" s="30" t="str">
        <f t="shared" si="13"/>
        <v>San</v>
      </c>
      <c r="AC23" s="3">
        <v>5.16982378691975E-2</v>
      </c>
      <c r="AD23" s="3">
        <v>-1.8190842047728999</v>
      </c>
      <c r="AE23" s="3">
        <f t="shared" si="12"/>
        <v>1.8707824426420974</v>
      </c>
    </row>
    <row r="24" spans="1:31" x14ac:dyDescent="0.2">
      <c r="A24" s="12" t="s">
        <v>210</v>
      </c>
      <c r="B24" s="12">
        <v>43419</v>
      </c>
      <c r="C24" s="33" t="str">
        <f t="shared" si="4"/>
        <v>A</v>
      </c>
      <c r="D24" s="18">
        <v>11</v>
      </c>
      <c r="E24" s="18">
        <v>15</v>
      </c>
      <c r="F24" s="18">
        <v>2018</v>
      </c>
      <c r="G24" s="5" t="s">
        <v>42</v>
      </c>
      <c r="H24" s="5" t="s">
        <v>24</v>
      </c>
      <c r="I24" s="5" t="str">
        <f t="shared" si="0"/>
        <v>Atl</v>
      </c>
      <c r="J24" s="5">
        <v>93</v>
      </c>
      <c r="K24" s="5" t="s">
        <v>21</v>
      </c>
      <c r="L24" s="5" t="str">
        <f t="shared" si="5"/>
        <v>Den</v>
      </c>
      <c r="M24" s="5">
        <v>138</v>
      </c>
      <c r="N24" s="13">
        <f t="shared" si="6"/>
        <v>-45</v>
      </c>
      <c r="O24" s="13">
        <f t="shared" si="7"/>
        <v>-3</v>
      </c>
      <c r="P24" s="39">
        <f t="shared" si="1"/>
        <v>-5.4191427575813904</v>
      </c>
      <c r="Q24" s="39">
        <f t="shared" si="2"/>
        <v>3.8824190488276296</v>
      </c>
      <c r="R24" s="39">
        <f t="shared" si="8"/>
        <v>-12.301561806409019</v>
      </c>
      <c r="S24" s="39">
        <f t="shared" si="9"/>
        <v>-32.698438193590981</v>
      </c>
      <c r="T24" s="22" t="str">
        <f t="shared" si="3"/>
        <v>Atl93138</v>
      </c>
      <c r="U24" t="str">
        <f t="shared" si="10"/>
        <v>no</v>
      </c>
      <c r="V24" s="31">
        <v>0</v>
      </c>
      <c r="W24" s="31" t="str">
        <f t="shared" si="11"/>
        <v>43419Atlanta HawksDenver Nuggets</v>
      </c>
      <c r="X24" s="9">
        <f>IFERROR(VLOOKUP(T24,October_Schedule_Table[Home Concat],1,FALSE),0)</f>
        <v>0</v>
      </c>
      <c r="Y24" s="9" t="str">
        <f>IFERROR(VLOOKUP(T24,October_Schedule_Table[[#All],[Away Concat]:[Away B2b]],4,FALSE),0)</f>
        <v>no</v>
      </c>
      <c r="Z24" s="30">
        <v>13</v>
      </c>
      <c r="AA24" s="30" t="s">
        <v>27</v>
      </c>
      <c r="AB24" s="30" t="str">
        <f t="shared" si="13"/>
        <v>Orl</v>
      </c>
      <c r="AC24" s="3">
        <v>-3.45956795511974</v>
      </c>
      <c r="AD24" s="3">
        <v>-4.67768550179228</v>
      </c>
      <c r="AE24" s="3">
        <f t="shared" si="12"/>
        <v>1.21811754667254</v>
      </c>
    </row>
    <row r="25" spans="1:31" x14ac:dyDescent="0.2">
      <c r="A25" s="10" t="s">
        <v>210</v>
      </c>
      <c r="B25" s="10">
        <v>43421</v>
      </c>
      <c r="C25" s="33" t="str">
        <f t="shared" si="4"/>
        <v>A</v>
      </c>
      <c r="D25" s="19">
        <v>11</v>
      </c>
      <c r="E25" s="19">
        <v>17</v>
      </c>
      <c r="F25" s="19">
        <v>2018</v>
      </c>
      <c r="G25" s="6" t="s">
        <v>12</v>
      </c>
      <c r="H25" s="6" t="s">
        <v>24</v>
      </c>
      <c r="I25" s="5" t="str">
        <f t="shared" si="0"/>
        <v>Atl</v>
      </c>
      <c r="J25" s="6">
        <v>89</v>
      </c>
      <c r="K25" s="6" t="s">
        <v>20</v>
      </c>
      <c r="L25" s="5" t="str">
        <f t="shared" si="5"/>
        <v>Ind</v>
      </c>
      <c r="M25" s="6">
        <v>97</v>
      </c>
      <c r="N25" s="13">
        <f t="shared" si="6"/>
        <v>-8</v>
      </c>
      <c r="O25" s="13">
        <f t="shared" si="7"/>
        <v>-3</v>
      </c>
      <c r="P25" s="39">
        <f t="shared" si="1"/>
        <v>-5.4191427575813904</v>
      </c>
      <c r="Q25" s="39">
        <f t="shared" si="2"/>
        <v>2.3960160409532198</v>
      </c>
      <c r="R25" s="39">
        <f t="shared" si="8"/>
        <v>-10.815158798534611</v>
      </c>
      <c r="S25" s="39">
        <f t="shared" si="9"/>
        <v>2.8151587985346112</v>
      </c>
      <c r="T25" s="22" t="str">
        <f t="shared" si="3"/>
        <v>Atl8997</v>
      </c>
      <c r="U25" t="str">
        <f t="shared" si="10"/>
        <v>no</v>
      </c>
      <c r="V25" s="31">
        <v>0</v>
      </c>
      <c r="W25" s="31" t="str">
        <f t="shared" si="11"/>
        <v>43421Atlanta HawksIndiana Pacers</v>
      </c>
      <c r="X25" s="9">
        <f>IFERROR(VLOOKUP(T25,October_Schedule_Table[Home Concat],1,FALSE),0)</f>
        <v>0</v>
      </c>
      <c r="Y25" s="9" t="str">
        <f>IFERROR(VLOOKUP(T25,October_Schedule_Table[[#All],[Away Concat]:[Away B2b]],4,FALSE),0)</f>
        <v>no</v>
      </c>
      <c r="Z25" s="30">
        <v>14</v>
      </c>
      <c r="AA25" s="30" t="s">
        <v>22</v>
      </c>
      <c r="AB25" s="30" t="s">
        <v>241</v>
      </c>
      <c r="AC25" s="3">
        <v>4.1227833352135299</v>
      </c>
      <c r="AD25" s="3">
        <v>3.3259146814321201</v>
      </c>
      <c r="AE25" s="3">
        <f t="shared" si="12"/>
        <v>0.79686865378140981</v>
      </c>
    </row>
    <row r="26" spans="1:31" x14ac:dyDescent="0.2">
      <c r="A26" s="12" t="s">
        <v>210</v>
      </c>
      <c r="B26" s="12">
        <v>43423</v>
      </c>
      <c r="C26" s="33" t="str">
        <f t="shared" si="4"/>
        <v>H</v>
      </c>
      <c r="D26" s="18">
        <v>11</v>
      </c>
      <c r="E26" s="18">
        <v>19</v>
      </c>
      <c r="F26" s="18">
        <v>2018</v>
      </c>
      <c r="G26" s="5" t="s">
        <v>23</v>
      </c>
      <c r="H26" s="5" t="s">
        <v>22</v>
      </c>
      <c r="I26" s="5" t="s">
        <v>241</v>
      </c>
      <c r="J26" s="5">
        <v>127</v>
      </c>
      <c r="K26" s="5" t="s">
        <v>24</v>
      </c>
      <c r="L26" s="5" t="str">
        <f t="shared" si="5"/>
        <v>Atl</v>
      </c>
      <c r="M26" s="5">
        <v>119</v>
      </c>
      <c r="N26" s="13">
        <f t="shared" si="6"/>
        <v>-8</v>
      </c>
      <c r="O26" s="13">
        <f t="shared" si="7"/>
        <v>3</v>
      </c>
      <c r="P26" s="39">
        <f t="shared" si="1"/>
        <v>-5.4191427575813904</v>
      </c>
      <c r="Q26" s="39">
        <f t="shared" si="2"/>
        <v>0.79686865378140981</v>
      </c>
      <c r="R26" s="39">
        <f t="shared" si="8"/>
        <v>-3.2160114113628002</v>
      </c>
      <c r="S26" s="39">
        <f t="shared" si="9"/>
        <v>-4.7839885886372002</v>
      </c>
      <c r="T26" s="22" t="str">
        <f t="shared" si="3"/>
        <v>Atl127119</v>
      </c>
      <c r="U26" t="str">
        <f t="shared" si="10"/>
        <v>no</v>
      </c>
      <c r="V26" s="31">
        <v>0</v>
      </c>
      <c r="W26" s="31" t="str">
        <f t="shared" si="11"/>
        <v>43423Los Angeles ClippersAtlanta Hawks</v>
      </c>
      <c r="X26" s="9" t="str">
        <f>IFERROR(VLOOKUP(T26,October_Schedule_Table[[#All],[Home Concat]:[Home B2b]],2,FALSE),0)</f>
        <v>no</v>
      </c>
      <c r="Y26" s="9">
        <f>IFERROR(VLOOKUP(T26,October_Schedule_Table[[#All],[Away Concat]:[Away B2b]],4,FALSE),0)</f>
        <v>0</v>
      </c>
      <c r="Z26" s="30">
        <v>15</v>
      </c>
      <c r="AA26" s="30" t="s">
        <v>15</v>
      </c>
      <c r="AB26" s="30" t="str">
        <f t="shared" si="13"/>
        <v>Bro</v>
      </c>
      <c r="AC26" s="3">
        <v>1.22406125971863</v>
      </c>
      <c r="AD26" s="3">
        <v>1.1306375576667</v>
      </c>
      <c r="AE26" s="3">
        <f t="shared" si="12"/>
        <v>9.3423702051929958E-2</v>
      </c>
    </row>
    <row r="27" spans="1:31" x14ac:dyDescent="0.2">
      <c r="A27" s="10" t="s">
        <v>210</v>
      </c>
      <c r="B27" s="10">
        <v>43425</v>
      </c>
      <c r="C27" s="33" t="str">
        <f t="shared" si="4"/>
        <v>H</v>
      </c>
      <c r="D27" s="19">
        <v>11</v>
      </c>
      <c r="E27" s="19">
        <v>21</v>
      </c>
      <c r="F27" s="19">
        <v>2018</v>
      </c>
      <c r="G27" s="6" t="s">
        <v>23</v>
      </c>
      <c r="H27" s="6" t="s">
        <v>37</v>
      </c>
      <c r="I27" s="5" t="str">
        <f t="shared" si="0"/>
        <v>Tor</v>
      </c>
      <c r="J27" s="6">
        <v>124</v>
      </c>
      <c r="K27" s="6" t="s">
        <v>24</v>
      </c>
      <c r="L27" s="5" t="str">
        <f t="shared" si="5"/>
        <v>Atl</v>
      </c>
      <c r="M27" s="6">
        <v>108</v>
      </c>
      <c r="N27" s="13">
        <f t="shared" si="6"/>
        <v>-16</v>
      </c>
      <c r="O27" s="13">
        <f t="shared" si="7"/>
        <v>3</v>
      </c>
      <c r="P27" s="39">
        <f t="shared" si="1"/>
        <v>-5.4191427575813904</v>
      </c>
      <c r="Q27" s="39">
        <f t="shared" si="2"/>
        <v>5.5303682054218104</v>
      </c>
      <c r="R27" s="39">
        <f t="shared" si="8"/>
        <v>-7.9495109630032008</v>
      </c>
      <c r="S27" s="39">
        <f t="shared" si="9"/>
        <v>-8.0504890369967992</v>
      </c>
      <c r="T27" s="22" t="str">
        <f t="shared" si="3"/>
        <v>Atl124108</v>
      </c>
      <c r="U27" t="str">
        <f t="shared" si="10"/>
        <v>no</v>
      </c>
      <c r="V27" s="31">
        <v>0</v>
      </c>
      <c r="W27" s="31" t="str">
        <f t="shared" si="11"/>
        <v>43425Toronto RaptorsAtlanta Hawks</v>
      </c>
      <c r="X27" s="9" t="str">
        <f>IFERROR(VLOOKUP(T27,October_Schedule_Table[[#All],[Home Concat]:[Home B2b]],2,FALSE),0)</f>
        <v>no</v>
      </c>
      <c r="Y27" s="9">
        <f>IFERROR(VLOOKUP(T27,October_Schedule_Table[[#All],[Away Concat]:[Away B2b]],4,FALSE),0)</f>
        <v>0</v>
      </c>
      <c r="Z27" s="30">
        <v>16</v>
      </c>
      <c r="AA27" s="30" t="s">
        <v>16</v>
      </c>
      <c r="AB27" s="30" t="str">
        <f t="shared" si="13"/>
        <v>Det</v>
      </c>
      <c r="AC27" s="3">
        <v>-4.36666244675295</v>
      </c>
      <c r="AD27" s="3">
        <v>-4.1306351381679001</v>
      </c>
      <c r="AE27" s="3">
        <f t="shared" si="12"/>
        <v>-0.23602730858504994</v>
      </c>
    </row>
    <row r="28" spans="1:31" x14ac:dyDescent="0.2">
      <c r="A28" s="12" t="s">
        <v>210</v>
      </c>
      <c r="B28" s="12">
        <v>43427</v>
      </c>
      <c r="C28" s="33" t="str">
        <f t="shared" si="4"/>
        <v>H</v>
      </c>
      <c r="D28" s="18">
        <v>11</v>
      </c>
      <c r="E28" s="18">
        <v>23</v>
      </c>
      <c r="F28" s="18">
        <v>2018</v>
      </c>
      <c r="G28" s="5" t="s">
        <v>23</v>
      </c>
      <c r="H28" s="5" t="s">
        <v>8</v>
      </c>
      <c r="I28" s="5" t="str">
        <f t="shared" si="0"/>
        <v>Bos</v>
      </c>
      <c r="J28" s="5">
        <v>114</v>
      </c>
      <c r="K28" s="5" t="s">
        <v>24</v>
      </c>
      <c r="L28" s="5" t="str">
        <f t="shared" si="5"/>
        <v>Atl</v>
      </c>
      <c r="M28" s="5">
        <v>96</v>
      </c>
      <c r="N28" s="13">
        <f t="shared" si="6"/>
        <v>-18</v>
      </c>
      <c r="O28" s="13">
        <f t="shared" si="7"/>
        <v>3</v>
      </c>
      <c r="P28" s="39">
        <f t="shared" si="1"/>
        <v>-5.4191427575813904</v>
      </c>
      <c r="Q28" s="39">
        <f t="shared" si="2"/>
        <v>3.6672081997201897</v>
      </c>
      <c r="R28" s="39">
        <f t="shared" si="8"/>
        <v>-6.0863509573015797</v>
      </c>
      <c r="S28" s="39">
        <f t="shared" si="9"/>
        <v>-11.91364904269842</v>
      </c>
      <c r="T28" s="22" t="str">
        <f t="shared" si="3"/>
        <v>Atl11496</v>
      </c>
      <c r="U28" t="str">
        <f t="shared" si="10"/>
        <v>no</v>
      </c>
      <c r="V28" s="31">
        <v>0</v>
      </c>
      <c r="W28" s="31" t="str">
        <f t="shared" si="11"/>
        <v>43427Boston CelticsAtlanta Hawks</v>
      </c>
      <c r="X28" s="9" t="str">
        <f>IFERROR(VLOOKUP(T28,October_Schedule_Table[[#All],[Home Concat]:[Home B2b]],2,FALSE),0)</f>
        <v>no</v>
      </c>
      <c r="Y28" s="9">
        <f>IFERROR(VLOOKUP(T28,October_Schedule_Table[[#All],[Away Concat]:[Away B2b]],4,FALSE),0)</f>
        <v>0</v>
      </c>
      <c r="Z28" s="30">
        <v>17</v>
      </c>
      <c r="AA28" s="30" t="s">
        <v>26</v>
      </c>
      <c r="AB28" s="30" t="str">
        <f t="shared" si="13"/>
        <v>Mia</v>
      </c>
      <c r="AC28" s="3">
        <v>-5.9961250552790997</v>
      </c>
      <c r="AD28" s="3">
        <v>-5.7457515754274402</v>
      </c>
      <c r="AE28" s="3">
        <f t="shared" si="12"/>
        <v>-0.25037347985165948</v>
      </c>
    </row>
    <row r="29" spans="1:31" x14ac:dyDescent="0.2">
      <c r="A29" s="14" t="s">
        <v>210</v>
      </c>
      <c r="B29" s="14">
        <v>43429</v>
      </c>
      <c r="C29" s="33" t="str">
        <f t="shared" si="4"/>
        <v>H</v>
      </c>
      <c r="D29" s="21">
        <v>11</v>
      </c>
      <c r="E29" s="21">
        <v>25</v>
      </c>
      <c r="F29" s="21">
        <v>2018</v>
      </c>
      <c r="G29" s="6" t="s">
        <v>43</v>
      </c>
      <c r="H29" s="6" t="s">
        <v>14</v>
      </c>
      <c r="I29" s="5" t="str">
        <f t="shared" si="0"/>
        <v>Cha</v>
      </c>
      <c r="J29" s="6">
        <v>123</v>
      </c>
      <c r="K29" s="6" t="s">
        <v>24</v>
      </c>
      <c r="L29" s="5" t="str">
        <f t="shared" si="5"/>
        <v>Atl</v>
      </c>
      <c r="M29" s="6">
        <v>124</v>
      </c>
      <c r="N29" s="13">
        <f t="shared" si="6"/>
        <v>1</v>
      </c>
      <c r="O29" s="13">
        <f t="shared" si="7"/>
        <v>3</v>
      </c>
      <c r="P29" s="39">
        <f t="shared" si="1"/>
        <v>-5.4191427575813904</v>
      </c>
      <c r="Q29" s="39">
        <f t="shared" si="2"/>
        <v>-1.224670842330648</v>
      </c>
      <c r="R29" s="39">
        <f t="shared" si="8"/>
        <v>-1.1944719152507424</v>
      </c>
      <c r="S29" s="39">
        <f t="shared" si="9"/>
        <v>2.1944719152507424</v>
      </c>
      <c r="T29" s="22" t="str">
        <f t="shared" si="3"/>
        <v>Atl123124</v>
      </c>
      <c r="U29" t="str">
        <f t="shared" si="10"/>
        <v>no</v>
      </c>
      <c r="V29" s="31">
        <v>0</v>
      </c>
      <c r="W29" s="31" t="str">
        <f t="shared" si="11"/>
        <v>43429Charlotte HornetsAtlanta Hawks</v>
      </c>
      <c r="X29" s="9" t="str">
        <f>IFERROR(VLOOKUP(T29,October_Schedule_Table[[#All],[Home Concat]:[Home B2b]],2,FALSE),0)</f>
        <v>no</v>
      </c>
      <c r="Y29" s="9">
        <f>IFERROR(VLOOKUP(T29,October_Schedule_Table[[#All],[Away Concat]:[Away B2b]],4,FALSE),0)</f>
        <v>0</v>
      </c>
      <c r="Z29" s="30">
        <v>18</v>
      </c>
      <c r="AA29" s="30" t="s">
        <v>32</v>
      </c>
      <c r="AB29" s="30" t="str">
        <f t="shared" si="13"/>
        <v>Sac</v>
      </c>
      <c r="AC29" s="3">
        <v>2.76341704849203</v>
      </c>
      <c r="AD29" s="3">
        <v>3.6691112897168199</v>
      </c>
      <c r="AE29" s="3">
        <f t="shared" si="12"/>
        <v>-0.90569424122478992</v>
      </c>
    </row>
    <row r="30" spans="1:31" x14ac:dyDescent="0.2">
      <c r="A30" s="12" t="s">
        <v>210</v>
      </c>
      <c r="B30" s="12">
        <v>43431</v>
      </c>
      <c r="C30" s="33" t="str">
        <f t="shared" si="4"/>
        <v>A</v>
      </c>
      <c r="D30" s="18">
        <v>11</v>
      </c>
      <c r="E30" s="18">
        <v>27</v>
      </c>
      <c r="F30" s="18">
        <v>2018</v>
      </c>
      <c r="G30" s="5" t="s">
        <v>23</v>
      </c>
      <c r="H30" s="5" t="s">
        <v>24</v>
      </c>
      <c r="I30" s="5" t="str">
        <f t="shared" si="0"/>
        <v>Atl</v>
      </c>
      <c r="J30" s="5">
        <v>115</v>
      </c>
      <c r="K30" s="5" t="s">
        <v>26</v>
      </c>
      <c r="L30" s="5" t="str">
        <f t="shared" si="5"/>
        <v>Mia</v>
      </c>
      <c r="M30" s="5">
        <v>113</v>
      </c>
      <c r="N30" s="13">
        <f t="shared" si="6"/>
        <v>2</v>
      </c>
      <c r="O30" s="13">
        <f t="shared" si="7"/>
        <v>-3</v>
      </c>
      <c r="P30" s="39">
        <f t="shared" si="1"/>
        <v>-5.4191427575813904</v>
      </c>
      <c r="Q30" s="39">
        <f t="shared" si="2"/>
        <v>-0.25037347985165948</v>
      </c>
      <c r="R30" s="39">
        <f t="shared" si="8"/>
        <v>-8.16876927772973</v>
      </c>
      <c r="S30" s="39">
        <f t="shared" si="9"/>
        <v>10.16876927772973</v>
      </c>
      <c r="T30" s="22" t="str">
        <f t="shared" si="3"/>
        <v>Atl115113</v>
      </c>
      <c r="U30" t="str">
        <f t="shared" si="10"/>
        <v>no</v>
      </c>
      <c r="V30" s="31">
        <v>0</v>
      </c>
      <c r="W30" s="31" t="str">
        <f t="shared" si="11"/>
        <v>43431Atlanta HawksMiami Heat</v>
      </c>
      <c r="X30" s="9">
        <f>IFERROR(VLOOKUP(T30,October_Schedule_Table[Home Concat],1,FALSE),0)</f>
        <v>0</v>
      </c>
      <c r="Y30" s="9" t="str">
        <f>IFERROR(VLOOKUP(T30,October_Schedule_Table[[#All],[Away Concat]:[Away B2b]],4,FALSE),0)</f>
        <v>no</v>
      </c>
      <c r="Z30" s="30">
        <v>19</v>
      </c>
      <c r="AA30" s="30" t="s">
        <v>28</v>
      </c>
      <c r="AB30" s="30" t="str">
        <f t="shared" si="13"/>
        <v>Dal</v>
      </c>
      <c r="AC30" s="3">
        <v>-2.5133555849600202</v>
      </c>
      <c r="AD30" s="3">
        <v>-1.41007631632506</v>
      </c>
      <c r="AE30" s="3">
        <f t="shared" si="12"/>
        <v>-1.1032792686349602</v>
      </c>
    </row>
    <row r="31" spans="1:31" x14ac:dyDescent="0.2">
      <c r="A31" s="10" t="s">
        <v>210</v>
      </c>
      <c r="B31" s="10">
        <v>43432</v>
      </c>
      <c r="C31" s="33" t="str">
        <f t="shared" si="4"/>
        <v>A</v>
      </c>
      <c r="D31" s="19">
        <v>11</v>
      </c>
      <c r="E31" s="19">
        <v>28</v>
      </c>
      <c r="F31" s="19">
        <v>2018</v>
      </c>
      <c r="G31" s="6" t="s">
        <v>12</v>
      </c>
      <c r="H31" s="6" t="s">
        <v>24</v>
      </c>
      <c r="I31" s="5" t="str">
        <f t="shared" si="0"/>
        <v>Atl</v>
      </c>
      <c r="J31" s="6">
        <v>94</v>
      </c>
      <c r="K31" s="6" t="s">
        <v>14</v>
      </c>
      <c r="L31" s="5" t="str">
        <f t="shared" si="5"/>
        <v>Cha</v>
      </c>
      <c r="M31" s="6">
        <v>108</v>
      </c>
      <c r="N31" s="13">
        <f t="shared" si="6"/>
        <v>-14</v>
      </c>
      <c r="O31" s="13">
        <f t="shared" si="7"/>
        <v>-3</v>
      </c>
      <c r="P31" s="39">
        <f t="shared" si="1"/>
        <v>-5.4191427575813904</v>
      </c>
      <c r="Q31" s="39">
        <f t="shared" si="2"/>
        <v>-1.224670842330648</v>
      </c>
      <c r="R31" s="39">
        <f t="shared" si="8"/>
        <v>-7.1944719152507428</v>
      </c>
      <c r="S31" s="39">
        <f t="shared" si="9"/>
        <v>-6.8055280847492572</v>
      </c>
      <c r="T31" s="22" t="str">
        <f t="shared" si="3"/>
        <v>Atl94108</v>
      </c>
      <c r="U31" t="str">
        <f t="shared" si="10"/>
        <v>yes</v>
      </c>
      <c r="V31" s="31">
        <v>0</v>
      </c>
      <c r="W31" s="31" t="str">
        <f t="shared" si="11"/>
        <v>43432Atlanta HawksCharlotte Hornets</v>
      </c>
      <c r="X31" s="9">
        <f>IFERROR(VLOOKUP(T31,October_Schedule_Table[Home Concat],1,FALSE),0)</f>
        <v>0</v>
      </c>
      <c r="Y31" s="9" t="str">
        <f>IFERROR(VLOOKUP(T31,October_Schedule_Table[[#All],[Away Concat]:[Away B2b]],4,FALSE),0)</f>
        <v>yes</v>
      </c>
      <c r="Z31" s="30">
        <v>20</v>
      </c>
      <c r="AA31" s="30" t="s">
        <v>14</v>
      </c>
      <c r="AB31" s="30" t="str">
        <f t="shared" si="13"/>
        <v>Cha</v>
      </c>
      <c r="AC31" s="3">
        <v>-0.783751284846125</v>
      </c>
      <c r="AD31" s="3">
        <v>0.44091955748452299</v>
      </c>
      <c r="AE31" s="3">
        <f t="shared" si="12"/>
        <v>-1.224670842330648</v>
      </c>
    </row>
    <row r="32" spans="1:31" x14ac:dyDescent="0.2">
      <c r="A32" s="12" t="s">
        <v>210</v>
      </c>
      <c r="B32" s="12">
        <v>43434</v>
      </c>
      <c r="C32" s="33" t="str">
        <f t="shared" si="4"/>
        <v>A</v>
      </c>
      <c r="D32" s="18">
        <v>11</v>
      </c>
      <c r="E32" s="18">
        <v>30</v>
      </c>
      <c r="F32" s="18">
        <v>2018</v>
      </c>
      <c r="G32" s="5" t="s">
        <v>6</v>
      </c>
      <c r="H32" s="5" t="s">
        <v>24</v>
      </c>
      <c r="I32" s="5" t="str">
        <f t="shared" si="0"/>
        <v>Atl</v>
      </c>
      <c r="J32" s="5">
        <v>109</v>
      </c>
      <c r="K32" s="5" t="s">
        <v>10</v>
      </c>
      <c r="L32" s="5" t="str">
        <f t="shared" si="5"/>
        <v>Okl</v>
      </c>
      <c r="M32" s="5">
        <v>124</v>
      </c>
      <c r="N32" s="13">
        <f t="shared" si="6"/>
        <v>-15</v>
      </c>
      <c r="O32" s="13">
        <f t="shared" si="7"/>
        <v>-3</v>
      </c>
      <c r="P32" s="39">
        <f t="shared" si="1"/>
        <v>-5.4191427575813904</v>
      </c>
      <c r="Q32" s="39">
        <f t="shared" si="2"/>
        <v>3.3970939396990349</v>
      </c>
      <c r="R32" s="39">
        <f t="shared" si="8"/>
        <v>-11.816236697280425</v>
      </c>
      <c r="S32" s="39">
        <f t="shared" si="9"/>
        <v>-3.1837633027195746</v>
      </c>
      <c r="T32" s="22" t="str">
        <f t="shared" si="3"/>
        <v>Atl109124</v>
      </c>
      <c r="U32" t="str">
        <f t="shared" si="10"/>
        <v>no</v>
      </c>
      <c r="V32" s="31">
        <v>0</v>
      </c>
      <c r="W32" s="31" t="str">
        <f t="shared" si="11"/>
        <v>43434Atlanta HawksOklahoma City Thunder</v>
      </c>
      <c r="X32" s="9">
        <f>IFERROR(VLOOKUP(T32,October_Schedule_Table[Home Concat],1,FALSE),0)</f>
        <v>0</v>
      </c>
      <c r="Y32" s="9" t="str">
        <f>IFERROR(VLOOKUP(T32,October_Schedule_Table[[#All],[Away Concat]:[Away B2b]],4,FALSE),0)</f>
        <v>no</v>
      </c>
      <c r="Z32" s="30">
        <v>21</v>
      </c>
      <c r="AA32" s="30" t="s">
        <v>34</v>
      </c>
      <c r="AB32" s="30" t="str">
        <f t="shared" si="13"/>
        <v>Min</v>
      </c>
      <c r="AC32" s="3">
        <v>1.50794866922375</v>
      </c>
      <c r="AD32" s="3">
        <v>2.85810713288169</v>
      </c>
      <c r="AE32" s="3">
        <f t="shared" si="12"/>
        <v>-1.35015846365794</v>
      </c>
    </row>
    <row r="33" spans="1:31" x14ac:dyDescent="0.2">
      <c r="A33" s="12" t="s">
        <v>210</v>
      </c>
      <c r="B33" s="12">
        <v>43437</v>
      </c>
      <c r="C33" s="33" t="str">
        <f t="shared" si="4"/>
        <v>H</v>
      </c>
      <c r="D33" s="18">
        <v>12</v>
      </c>
      <c r="E33" s="18">
        <v>3</v>
      </c>
      <c r="F33" s="18">
        <v>2018</v>
      </c>
      <c r="G33" s="5" t="s">
        <v>23</v>
      </c>
      <c r="H33" s="5" t="s">
        <v>11</v>
      </c>
      <c r="I33" s="5" t="str">
        <f t="shared" si="0"/>
        <v>Gol</v>
      </c>
      <c r="J33" s="5">
        <v>128</v>
      </c>
      <c r="K33" s="5" t="s">
        <v>24</v>
      </c>
      <c r="L33" s="5" t="str">
        <f t="shared" si="5"/>
        <v>Atl</v>
      </c>
      <c r="M33" s="5">
        <v>111</v>
      </c>
      <c r="N33" s="13">
        <f t="shared" si="6"/>
        <v>-17</v>
      </c>
      <c r="O33" s="13">
        <f t="shared" si="7"/>
        <v>3</v>
      </c>
      <c r="P33" s="39">
        <f t="shared" si="1"/>
        <v>-5.4191427575813904</v>
      </c>
      <c r="Q33" s="39">
        <f t="shared" si="2"/>
        <v>6.4927091902742058</v>
      </c>
      <c r="R33" s="39">
        <f t="shared" si="8"/>
        <v>-8.9118519478555953</v>
      </c>
      <c r="S33" s="39">
        <f t="shared" si="9"/>
        <v>-8.0881480521444047</v>
      </c>
      <c r="T33" s="22" t="str">
        <f t="shared" si="3"/>
        <v>Atl128111</v>
      </c>
      <c r="U33" t="str">
        <f t="shared" si="10"/>
        <v>no</v>
      </c>
      <c r="V33" s="31">
        <v>0</v>
      </c>
      <c r="W33" s="31" t="str">
        <f t="shared" si="11"/>
        <v>43437Golden State WarriorsAtlanta Hawks</v>
      </c>
      <c r="X33" s="9" t="str">
        <f>IFERROR(VLOOKUP(T33,October_Schedule_Table[[#All],[Home Concat]:[Home B2b]],2,FALSE),0)</f>
        <v>no</v>
      </c>
      <c r="Y33" s="9">
        <f>IFERROR(VLOOKUP(T33,October_Schedule_Table[[#All],[Away Concat]:[Away B2b]],4,FALSE),0)</f>
        <v>0</v>
      </c>
      <c r="Z33" s="30">
        <v>22</v>
      </c>
      <c r="AA33" s="30" t="s">
        <v>39</v>
      </c>
      <c r="AB33" s="30" t="s">
        <v>242</v>
      </c>
      <c r="AC33" s="3">
        <v>7.8775578158676498E-3</v>
      </c>
      <c r="AD33" s="3">
        <v>1.7670915449108799</v>
      </c>
      <c r="AE33" s="3">
        <f t="shared" si="12"/>
        <v>-1.7592139870950123</v>
      </c>
    </row>
    <row r="34" spans="1:31" x14ac:dyDescent="0.2">
      <c r="A34" s="10" t="s">
        <v>210</v>
      </c>
      <c r="B34" s="10">
        <v>43439</v>
      </c>
      <c r="C34" s="33" t="str">
        <f t="shared" si="4"/>
        <v>H</v>
      </c>
      <c r="D34" s="19">
        <v>12</v>
      </c>
      <c r="E34" s="19">
        <v>5</v>
      </c>
      <c r="F34" s="19">
        <v>2018</v>
      </c>
      <c r="G34" s="6" t="s">
        <v>23</v>
      </c>
      <c r="H34" s="6" t="s">
        <v>41</v>
      </c>
      <c r="I34" s="5" t="str">
        <f t="shared" si="0"/>
        <v>Was</v>
      </c>
      <c r="J34" s="6">
        <v>131</v>
      </c>
      <c r="K34" s="6" t="s">
        <v>24</v>
      </c>
      <c r="L34" s="5" t="str">
        <f t="shared" si="5"/>
        <v>Atl</v>
      </c>
      <c r="M34" s="6">
        <v>117</v>
      </c>
      <c r="N34" s="13">
        <f t="shared" si="6"/>
        <v>-14</v>
      </c>
      <c r="O34" s="13">
        <f t="shared" si="7"/>
        <v>3</v>
      </c>
      <c r="P34" s="39">
        <f t="shared" si="1"/>
        <v>-5.4191427575813904</v>
      </c>
      <c r="Q34" s="39">
        <f t="shared" si="2"/>
        <v>-3.2175804343859502</v>
      </c>
      <c r="R34" s="39">
        <f t="shared" si="8"/>
        <v>0.79843767680455979</v>
      </c>
      <c r="S34" s="39">
        <f t="shared" si="9"/>
        <v>-14.798437676804561</v>
      </c>
      <c r="T34" s="22" t="str">
        <f t="shared" si="3"/>
        <v>Atl131117</v>
      </c>
      <c r="U34" t="str">
        <f t="shared" si="10"/>
        <v>no</v>
      </c>
      <c r="V34" s="31">
        <v>0</v>
      </c>
      <c r="W34" s="31" t="str">
        <f t="shared" si="11"/>
        <v>43439Washington WizardsAtlanta Hawks</v>
      </c>
      <c r="X34" s="9" t="str">
        <f>IFERROR(VLOOKUP(T34,October_Schedule_Table[[#All],[Home Concat]:[Home B2b]],2,FALSE),0)</f>
        <v>no</v>
      </c>
      <c r="Y34" s="9">
        <f>IFERROR(VLOOKUP(T34,October_Schedule_Table[[#All],[Away Concat]:[Away B2b]],4,FALSE),0)</f>
        <v>0</v>
      </c>
      <c r="Z34" s="30">
        <v>23</v>
      </c>
      <c r="AA34" s="30" t="s">
        <v>17</v>
      </c>
      <c r="AB34" s="30" t="str">
        <f t="shared" si="13"/>
        <v>New</v>
      </c>
      <c r="AC34" s="3">
        <v>3.81493860217275</v>
      </c>
      <c r="AD34" s="3">
        <v>5.8933435125842397</v>
      </c>
      <c r="AE34" s="3">
        <f t="shared" si="12"/>
        <v>-2.0784049104114897</v>
      </c>
    </row>
    <row r="35" spans="1:31" x14ac:dyDescent="0.2">
      <c r="A35" s="12" t="s">
        <v>210</v>
      </c>
      <c r="B35" s="12">
        <v>43442</v>
      </c>
      <c r="C35" s="33" t="str">
        <f t="shared" si="4"/>
        <v>H</v>
      </c>
      <c r="D35" s="18">
        <v>12</v>
      </c>
      <c r="E35" s="18">
        <v>8</v>
      </c>
      <c r="F35" s="18">
        <v>2018</v>
      </c>
      <c r="G35" s="5" t="s">
        <v>23</v>
      </c>
      <c r="H35" s="5" t="s">
        <v>21</v>
      </c>
      <c r="I35" s="5" t="str">
        <f t="shared" si="0"/>
        <v>Den</v>
      </c>
      <c r="J35" s="5">
        <v>98</v>
      </c>
      <c r="K35" s="5" t="s">
        <v>24</v>
      </c>
      <c r="L35" s="5" t="str">
        <f t="shared" si="5"/>
        <v>Atl</v>
      </c>
      <c r="M35" s="5">
        <v>106</v>
      </c>
      <c r="N35" s="13">
        <f t="shared" si="6"/>
        <v>8</v>
      </c>
      <c r="O35" s="13">
        <f t="shared" si="7"/>
        <v>3</v>
      </c>
      <c r="P35" s="39">
        <f t="shared" si="1"/>
        <v>-5.4191427575813904</v>
      </c>
      <c r="Q35" s="39">
        <f t="shared" si="2"/>
        <v>3.8824190488276296</v>
      </c>
      <c r="R35" s="39">
        <f t="shared" si="8"/>
        <v>-6.30156180640902</v>
      </c>
      <c r="S35" s="39">
        <f t="shared" si="9"/>
        <v>14.301561806409019</v>
      </c>
      <c r="T35" s="22" t="str">
        <f t="shared" si="3"/>
        <v>Atl98106</v>
      </c>
      <c r="U35" t="str">
        <f t="shared" si="10"/>
        <v>no</v>
      </c>
      <c r="V35" s="31">
        <v>0</v>
      </c>
      <c r="W35" s="31" t="str">
        <f t="shared" si="11"/>
        <v>43442Denver NuggetsAtlanta Hawks</v>
      </c>
      <c r="X35" s="9" t="str">
        <f>IFERROR(VLOOKUP(T35,October_Schedule_Table[[#All],[Home Concat]:[Home B2b]],2,FALSE),0)</f>
        <v>no</v>
      </c>
      <c r="Y35" s="9">
        <f>IFERROR(VLOOKUP(T35,October_Schedule_Table[[#All],[Away Concat]:[Away B2b]],4,FALSE),0)</f>
        <v>0</v>
      </c>
      <c r="Z35" s="30">
        <v>24</v>
      </c>
      <c r="AA35" s="30" t="s">
        <v>19</v>
      </c>
      <c r="AB35" s="30" t="str">
        <f t="shared" si="13"/>
        <v>Mem</v>
      </c>
      <c r="AC35" s="3">
        <v>-7.4055044416082101</v>
      </c>
      <c r="AD35" s="3">
        <v>-5.0690701003024099</v>
      </c>
      <c r="AE35" s="3">
        <f t="shared" si="12"/>
        <v>-2.3364343413058002</v>
      </c>
    </row>
    <row r="36" spans="1:31" x14ac:dyDescent="0.2">
      <c r="A36" s="10" t="s">
        <v>210</v>
      </c>
      <c r="B36" s="10">
        <v>43446</v>
      </c>
      <c r="C36" s="33" t="str">
        <f t="shared" si="4"/>
        <v>A</v>
      </c>
      <c r="D36" s="19">
        <v>12</v>
      </c>
      <c r="E36" s="19">
        <v>12</v>
      </c>
      <c r="F36" s="19">
        <v>2018</v>
      </c>
      <c r="G36" s="6" t="s">
        <v>33</v>
      </c>
      <c r="H36" s="6" t="s">
        <v>24</v>
      </c>
      <c r="I36" s="5" t="str">
        <f t="shared" si="0"/>
        <v>Atl</v>
      </c>
      <c r="J36" s="6">
        <v>107</v>
      </c>
      <c r="K36" s="6" t="s">
        <v>28</v>
      </c>
      <c r="L36" s="5" t="str">
        <f t="shared" si="5"/>
        <v>Dal</v>
      </c>
      <c r="M36" s="6">
        <v>114</v>
      </c>
      <c r="N36" s="13">
        <f t="shared" si="6"/>
        <v>-7</v>
      </c>
      <c r="O36" s="13">
        <f t="shared" si="7"/>
        <v>-3</v>
      </c>
      <c r="P36" s="39">
        <f t="shared" si="1"/>
        <v>-5.4191427575813904</v>
      </c>
      <c r="Q36" s="39">
        <f t="shared" si="2"/>
        <v>-1.1032792686349602</v>
      </c>
      <c r="R36" s="39">
        <f t="shared" si="8"/>
        <v>-7.3158634889464302</v>
      </c>
      <c r="S36" s="39">
        <f t="shared" si="9"/>
        <v>0.31586348894643024</v>
      </c>
      <c r="T36" s="22" t="str">
        <f t="shared" si="3"/>
        <v>Atl107114</v>
      </c>
      <c r="U36" t="str">
        <f t="shared" si="10"/>
        <v>no</v>
      </c>
      <c r="V36" s="31">
        <v>0</v>
      </c>
      <c r="W36" s="31" t="str">
        <f t="shared" si="11"/>
        <v>43446Atlanta HawksDallas Mavericks</v>
      </c>
      <c r="X36" s="9">
        <f>IFERROR(VLOOKUP(T36,October_Schedule_Table[Home Concat],1,FALSE),0)</f>
        <v>0</v>
      </c>
      <c r="Y36" s="9" t="str">
        <f>IFERROR(VLOOKUP(T36,October_Schedule_Table[[#All],[Away Concat]:[Away B2b]],4,FALSE),0)</f>
        <v>no</v>
      </c>
      <c r="Z36" s="30">
        <v>25</v>
      </c>
      <c r="AA36" s="30" t="s">
        <v>41</v>
      </c>
      <c r="AB36" s="30" t="str">
        <f t="shared" si="13"/>
        <v>Was</v>
      </c>
      <c r="AC36" s="3">
        <v>3.1163538547321998</v>
      </c>
      <c r="AD36" s="3">
        <v>6.33393428911815</v>
      </c>
      <c r="AE36" s="3">
        <f t="shared" si="12"/>
        <v>-3.2175804343859502</v>
      </c>
    </row>
    <row r="37" spans="1:31" x14ac:dyDescent="0.2">
      <c r="A37" s="12" t="s">
        <v>210</v>
      </c>
      <c r="B37" s="12">
        <v>43448</v>
      </c>
      <c r="C37" s="33" t="str">
        <f t="shared" si="4"/>
        <v>A</v>
      </c>
      <c r="D37" s="18">
        <v>12</v>
      </c>
      <c r="E37" s="18">
        <v>14</v>
      </c>
      <c r="F37" s="18">
        <v>2018</v>
      </c>
      <c r="G37" s="5" t="s">
        <v>12</v>
      </c>
      <c r="H37" s="5" t="s">
        <v>24</v>
      </c>
      <c r="I37" s="5" t="str">
        <f t="shared" si="0"/>
        <v>Atl</v>
      </c>
      <c r="J37" s="5">
        <v>108</v>
      </c>
      <c r="K37" s="5" t="s">
        <v>8</v>
      </c>
      <c r="L37" s="5" t="str">
        <f t="shared" si="5"/>
        <v>Bos</v>
      </c>
      <c r="M37" s="5">
        <v>129</v>
      </c>
      <c r="N37" s="13">
        <f t="shared" si="6"/>
        <v>-21</v>
      </c>
      <c r="O37" s="13">
        <f t="shared" si="7"/>
        <v>-3</v>
      </c>
      <c r="P37" s="39">
        <f t="shared" si="1"/>
        <v>-5.4191427575813904</v>
      </c>
      <c r="Q37" s="39">
        <f t="shared" si="2"/>
        <v>3.6672081997201897</v>
      </c>
      <c r="R37" s="39">
        <f t="shared" si="8"/>
        <v>-12.08635095730158</v>
      </c>
      <c r="S37" s="39">
        <f t="shared" si="9"/>
        <v>-8.9136490426984203</v>
      </c>
      <c r="T37" s="22" t="str">
        <f t="shared" si="3"/>
        <v>Atl108129</v>
      </c>
      <c r="U37" t="str">
        <f t="shared" si="10"/>
        <v>no</v>
      </c>
      <c r="V37" s="31">
        <v>0</v>
      </c>
      <c r="W37" s="31" t="str">
        <f t="shared" si="11"/>
        <v>43448Atlanta HawksBoston Celtics</v>
      </c>
      <c r="X37" s="9">
        <f>IFERROR(VLOOKUP(T37,October_Schedule_Table[Home Concat],1,FALSE),0)</f>
        <v>0</v>
      </c>
      <c r="Y37" s="9" t="str">
        <f>IFERROR(VLOOKUP(T37,October_Schedule_Table[[#All],[Away Concat]:[Away B2b]],4,FALSE),0)</f>
        <v>no</v>
      </c>
      <c r="Z37" s="30">
        <v>26</v>
      </c>
      <c r="AA37" s="30" t="s">
        <v>24</v>
      </c>
      <c r="AB37" s="30" t="str">
        <f t="shared" si="13"/>
        <v>Atl</v>
      </c>
      <c r="AC37" s="3">
        <v>3.2513353559663698</v>
      </c>
      <c r="AD37" s="3">
        <v>8.6704781135477607</v>
      </c>
      <c r="AE37" s="3">
        <f t="shared" si="12"/>
        <v>-5.4191427575813904</v>
      </c>
    </row>
    <row r="38" spans="1:31" x14ac:dyDescent="0.2">
      <c r="A38" s="10" t="s">
        <v>210</v>
      </c>
      <c r="B38" s="10">
        <v>43450</v>
      </c>
      <c r="C38" s="33" t="str">
        <f t="shared" si="4"/>
        <v>A</v>
      </c>
      <c r="D38" s="19">
        <v>12</v>
      </c>
      <c r="E38" s="19">
        <v>16</v>
      </c>
      <c r="F38" s="19">
        <v>2018</v>
      </c>
      <c r="G38" s="6" t="s">
        <v>62</v>
      </c>
      <c r="H38" s="6" t="s">
        <v>24</v>
      </c>
      <c r="I38" s="5" t="str">
        <f t="shared" si="0"/>
        <v>Atl</v>
      </c>
      <c r="J38" s="6">
        <v>127</v>
      </c>
      <c r="K38" s="6" t="s">
        <v>15</v>
      </c>
      <c r="L38" s="5" t="str">
        <f t="shared" si="5"/>
        <v>Bro</v>
      </c>
      <c r="M38" s="6">
        <v>144</v>
      </c>
      <c r="N38" s="13">
        <f t="shared" si="6"/>
        <v>-17</v>
      </c>
      <c r="O38" s="13">
        <f t="shared" si="7"/>
        <v>-3</v>
      </c>
      <c r="P38" s="39">
        <f t="shared" si="1"/>
        <v>-5.4191427575813904</v>
      </c>
      <c r="Q38" s="39">
        <f t="shared" si="2"/>
        <v>9.3423702051929958E-2</v>
      </c>
      <c r="R38" s="39">
        <f t="shared" si="8"/>
        <v>-8.5125664596333195</v>
      </c>
      <c r="S38" s="39">
        <f t="shared" si="9"/>
        <v>-8.4874335403666805</v>
      </c>
      <c r="T38" s="22" t="str">
        <f t="shared" si="3"/>
        <v>Atl127144</v>
      </c>
      <c r="U38" t="str">
        <f t="shared" si="10"/>
        <v>no</v>
      </c>
      <c r="V38" s="31">
        <v>0</v>
      </c>
      <c r="W38" s="31" t="str">
        <f t="shared" si="11"/>
        <v>43450Atlanta HawksBrooklyn Nets</v>
      </c>
      <c r="X38" s="9">
        <f>IFERROR(VLOOKUP(T38,October_Schedule_Table[Home Concat],1,FALSE),0)</f>
        <v>0</v>
      </c>
      <c r="Y38" s="9" t="str">
        <f>IFERROR(VLOOKUP(T38,October_Schedule_Table[[#All],[Away Concat]:[Away B2b]],4,FALSE),0)</f>
        <v>no</v>
      </c>
      <c r="Z38" s="30">
        <v>27</v>
      </c>
      <c r="AA38" s="30" t="s">
        <v>38</v>
      </c>
      <c r="AB38" s="30" t="str">
        <f t="shared" si="13"/>
        <v>Chi</v>
      </c>
      <c r="AC38" s="3">
        <v>-6.1314272262476299</v>
      </c>
      <c r="AD38" s="3">
        <v>2.2333422588074501</v>
      </c>
      <c r="AE38" s="3">
        <f t="shared" si="12"/>
        <v>-8.3647694850550796</v>
      </c>
    </row>
    <row r="39" spans="1:31" x14ac:dyDescent="0.2">
      <c r="A39" s="10" t="s">
        <v>210</v>
      </c>
      <c r="B39" s="10">
        <v>43452</v>
      </c>
      <c r="C39" s="33" t="str">
        <f t="shared" si="4"/>
        <v>H</v>
      </c>
      <c r="D39" s="19">
        <v>12</v>
      </c>
      <c r="E39" s="19">
        <v>18</v>
      </c>
      <c r="F39" s="19">
        <v>2018</v>
      </c>
      <c r="G39" s="6" t="s">
        <v>23</v>
      </c>
      <c r="H39" s="6" t="s">
        <v>41</v>
      </c>
      <c r="I39" s="5" t="str">
        <f t="shared" si="0"/>
        <v>Was</v>
      </c>
      <c r="J39" s="6">
        <v>110</v>
      </c>
      <c r="K39" s="6" t="s">
        <v>24</v>
      </c>
      <c r="L39" s="5" t="str">
        <f t="shared" si="5"/>
        <v>Atl</v>
      </c>
      <c r="M39" s="6">
        <v>118</v>
      </c>
      <c r="N39" s="13">
        <f t="shared" si="6"/>
        <v>8</v>
      </c>
      <c r="O39" s="13">
        <f t="shared" si="7"/>
        <v>3</v>
      </c>
      <c r="P39" s="39">
        <f t="shared" si="1"/>
        <v>-5.4191427575813904</v>
      </c>
      <c r="Q39" s="39">
        <f t="shared" si="2"/>
        <v>-3.2175804343859502</v>
      </c>
      <c r="R39" s="39">
        <f t="shared" si="8"/>
        <v>0.79843767680455979</v>
      </c>
      <c r="S39" s="39">
        <f t="shared" si="9"/>
        <v>7.2015623231954402</v>
      </c>
      <c r="T39" s="22" t="str">
        <f t="shared" si="3"/>
        <v>Atl110118</v>
      </c>
      <c r="U39" t="str">
        <f t="shared" si="10"/>
        <v>no</v>
      </c>
      <c r="V39" s="31">
        <v>0</v>
      </c>
      <c r="W39" s="31" t="str">
        <f t="shared" si="11"/>
        <v>43452Washington WizardsAtlanta Hawks</v>
      </c>
      <c r="X39" s="9" t="str">
        <f>IFERROR(VLOOKUP(T39,October_Schedule_Table[[#All],[Home Concat]:[Home B2b]],2,FALSE),0)</f>
        <v>no</v>
      </c>
      <c r="Y39" s="9">
        <f>IFERROR(VLOOKUP(T39,October_Schedule_Table[[#All],[Away Concat]:[Away B2b]],4,FALSE),0)</f>
        <v>0</v>
      </c>
      <c r="Z39" s="30">
        <v>28</v>
      </c>
      <c r="AA39" s="30" t="s">
        <v>29</v>
      </c>
      <c r="AB39" s="30" t="str">
        <f t="shared" si="13"/>
        <v>Pho</v>
      </c>
      <c r="AC39" s="3">
        <v>-3.2368912253309401</v>
      </c>
      <c r="AD39" s="3">
        <v>5.46660720566683</v>
      </c>
      <c r="AE39" s="3">
        <f t="shared" si="12"/>
        <v>-8.7034984309977705</v>
      </c>
    </row>
    <row r="40" spans="1:31" x14ac:dyDescent="0.2">
      <c r="A40" s="12" t="s">
        <v>210</v>
      </c>
      <c r="B40" s="12">
        <v>43455</v>
      </c>
      <c r="C40" s="33" t="str">
        <f t="shared" si="4"/>
        <v>A</v>
      </c>
      <c r="D40" s="18">
        <v>12</v>
      </c>
      <c r="E40" s="18">
        <v>21</v>
      </c>
      <c r="F40" s="18">
        <v>2018</v>
      </c>
      <c r="G40" s="5" t="s">
        <v>23</v>
      </c>
      <c r="H40" s="5" t="s">
        <v>24</v>
      </c>
      <c r="I40" s="5" t="str">
        <f t="shared" si="0"/>
        <v>Atl</v>
      </c>
      <c r="J40" s="5">
        <v>114</v>
      </c>
      <c r="K40" s="5" t="s">
        <v>25</v>
      </c>
      <c r="L40" s="13" t="s">
        <v>243</v>
      </c>
      <c r="M40" s="5">
        <v>107</v>
      </c>
      <c r="N40" s="13">
        <f t="shared" si="6"/>
        <v>7</v>
      </c>
      <c r="O40" s="13">
        <f t="shared" si="7"/>
        <v>-3</v>
      </c>
      <c r="P40" s="39">
        <f t="shared" si="1"/>
        <v>-5.4191427575813904</v>
      </c>
      <c r="Q40" s="39">
        <f t="shared" si="2"/>
        <v>-9.3839578025397099</v>
      </c>
      <c r="R40" s="39">
        <f t="shared" si="8"/>
        <v>0.96481504495831949</v>
      </c>
      <c r="S40" s="39">
        <f t="shared" si="9"/>
        <v>6.0351849550416805</v>
      </c>
      <c r="T40" s="22" t="str">
        <f t="shared" si="3"/>
        <v>Atl114107</v>
      </c>
      <c r="U40" t="str">
        <f t="shared" si="10"/>
        <v>no</v>
      </c>
      <c r="V40" s="31">
        <v>0</v>
      </c>
      <c r="W40" s="31" t="str">
        <f t="shared" si="11"/>
        <v>43455Atlanta HawksNew York Knicks</v>
      </c>
      <c r="X40" s="9">
        <f>IFERROR(VLOOKUP(T40,October_Schedule_Table[Home Concat],1,FALSE),0)</f>
        <v>0</v>
      </c>
      <c r="Y40" s="9" t="str">
        <f>IFERROR(VLOOKUP(T40,October_Schedule_Table[[#All],[Away Concat]:[Away B2b]],4,FALSE),0)</f>
        <v>no</v>
      </c>
      <c r="Z40" s="30">
        <v>29</v>
      </c>
      <c r="AA40" s="30" t="s">
        <v>36</v>
      </c>
      <c r="AB40" s="30" t="str">
        <f t="shared" si="13"/>
        <v>Cle</v>
      </c>
      <c r="AC40" s="3">
        <v>-6.2028192626534597</v>
      </c>
      <c r="AD40" s="3">
        <v>3.1145266198696402</v>
      </c>
      <c r="AE40" s="3">
        <f t="shared" si="12"/>
        <v>-9.3173458825230995</v>
      </c>
    </row>
    <row r="41" spans="1:31" x14ac:dyDescent="0.2">
      <c r="A41" s="10" t="s">
        <v>210</v>
      </c>
      <c r="B41" s="10">
        <v>43457</v>
      </c>
      <c r="C41" s="33" t="str">
        <f t="shared" si="4"/>
        <v>A</v>
      </c>
      <c r="D41" s="19">
        <v>12</v>
      </c>
      <c r="E41" s="19">
        <v>23</v>
      </c>
      <c r="F41" s="19">
        <v>2018</v>
      </c>
      <c r="G41" s="6" t="s">
        <v>64</v>
      </c>
      <c r="H41" s="6" t="s">
        <v>24</v>
      </c>
      <c r="I41" s="5" t="str">
        <f t="shared" si="0"/>
        <v>Atl</v>
      </c>
      <c r="J41" s="6">
        <v>98</v>
      </c>
      <c r="K41" s="6" t="s">
        <v>16</v>
      </c>
      <c r="L41" s="5" t="str">
        <f t="shared" si="5"/>
        <v>Det</v>
      </c>
      <c r="M41" s="6">
        <v>95</v>
      </c>
      <c r="N41" s="13">
        <f t="shared" si="6"/>
        <v>3</v>
      </c>
      <c r="O41" s="13">
        <f t="shared" si="7"/>
        <v>-3</v>
      </c>
      <c r="P41" s="39">
        <f t="shared" si="1"/>
        <v>-5.4191427575813904</v>
      </c>
      <c r="Q41" s="39">
        <f t="shared" si="2"/>
        <v>-0.23602730858504994</v>
      </c>
      <c r="R41" s="39">
        <f t="shared" si="8"/>
        <v>-8.1831154489963396</v>
      </c>
      <c r="S41" s="39">
        <f t="shared" si="9"/>
        <v>11.18311544899634</v>
      </c>
      <c r="T41" s="22" t="str">
        <f t="shared" si="3"/>
        <v>Atl9895</v>
      </c>
      <c r="U41" t="str">
        <f t="shared" si="10"/>
        <v>no</v>
      </c>
      <c r="V41" s="31">
        <v>0</v>
      </c>
      <c r="W41" s="31" t="str">
        <f t="shared" si="11"/>
        <v>43457Atlanta HawksDetroit Pistons</v>
      </c>
      <c r="X41" s="9">
        <f>IFERROR(VLOOKUP(T41,October_Schedule_Table[Home Concat],1,FALSE),0)</f>
        <v>0</v>
      </c>
      <c r="Y41" s="9" t="str">
        <f>IFERROR(VLOOKUP(T41,October_Schedule_Table[[#All],[Away Concat]:[Away B2b]],4,FALSE),0)</f>
        <v>no</v>
      </c>
      <c r="Z41" s="30">
        <v>30</v>
      </c>
      <c r="AA41" s="30" t="s">
        <v>25</v>
      </c>
      <c r="AB41" s="30" t="s">
        <v>243</v>
      </c>
      <c r="AC41" s="3">
        <v>-7.2823738384894998</v>
      </c>
      <c r="AD41" s="3">
        <v>2.1015839640502101</v>
      </c>
      <c r="AE41" s="3">
        <f t="shared" si="12"/>
        <v>-9.3839578025397099</v>
      </c>
    </row>
    <row r="42" spans="1:31" x14ac:dyDescent="0.2">
      <c r="A42" s="12" t="s">
        <v>210</v>
      </c>
      <c r="B42" s="12">
        <v>43460</v>
      </c>
      <c r="C42" s="33" t="str">
        <f t="shared" si="4"/>
        <v>H</v>
      </c>
      <c r="D42" s="18">
        <v>12</v>
      </c>
      <c r="E42" s="18">
        <v>26</v>
      </c>
      <c r="F42" s="18">
        <v>2018</v>
      </c>
      <c r="G42" s="5" t="s">
        <v>23</v>
      </c>
      <c r="H42" s="5" t="s">
        <v>20</v>
      </c>
      <c r="I42" s="5" t="str">
        <f t="shared" si="0"/>
        <v>Ind</v>
      </c>
      <c r="J42" s="5">
        <v>129</v>
      </c>
      <c r="K42" s="5" t="s">
        <v>24</v>
      </c>
      <c r="L42" s="5" t="str">
        <f t="shared" si="5"/>
        <v>Atl</v>
      </c>
      <c r="M42" s="5">
        <v>121</v>
      </c>
      <c r="N42" s="13">
        <f t="shared" si="6"/>
        <v>-8</v>
      </c>
      <c r="O42" s="13">
        <f t="shared" si="7"/>
        <v>3</v>
      </c>
      <c r="P42" s="39">
        <f t="shared" si="1"/>
        <v>-5.4191427575813904</v>
      </c>
      <c r="Q42" s="39">
        <f t="shared" si="2"/>
        <v>2.3960160409532198</v>
      </c>
      <c r="R42" s="39">
        <f t="shared" si="8"/>
        <v>-4.8151587985346103</v>
      </c>
      <c r="S42" s="39">
        <f t="shared" si="9"/>
        <v>-3.1848412014653897</v>
      </c>
      <c r="T42" s="22" t="str">
        <f t="shared" si="3"/>
        <v>Atl129121</v>
      </c>
      <c r="U42" t="str">
        <f t="shared" si="10"/>
        <v>no</v>
      </c>
      <c r="V42" s="31">
        <v>0</v>
      </c>
      <c r="W42" s="31" t="str">
        <f t="shared" si="11"/>
        <v>43460Indiana PacersAtlanta Hawks</v>
      </c>
      <c r="X42" s="9" t="str">
        <f>IFERROR(VLOOKUP(T42,October_Schedule_Table[[#All],[Home Concat]:[Home B2b]],2,FALSE),0)</f>
        <v>no</v>
      </c>
      <c r="Y42" s="9">
        <f>IFERROR(VLOOKUP(T42,October_Schedule_Table[[#All],[Away Concat]:[Away B2b]],4,FALSE),0)</f>
        <v>0</v>
      </c>
    </row>
    <row r="43" spans="1:31" x14ac:dyDescent="0.2">
      <c r="A43" s="12" t="s">
        <v>210</v>
      </c>
      <c r="B43" s="12">
        <v>43462</v>
      </c>
      <c r="C43" s="33" t="str">
        <f t="shared" si="4"/>
        <v>A</v>
      </c>
      <c r="D43" s="18">
        <v>12</v>
      </c>
      <c r="E43" s="18">
        <v>28</v>
      </c>
      <c r="F43" s="18">
        <v>2018</v>
      </c>
      <c r="G43" s="5" t="s">
        <v>6</v>
      </c>
      <c r="H43" s="5" t="s">
        <v>24</v>
      </c>
      <c r="I43" s="5" t="str">
        <f t="shared" si="0"/>
        <v>Atl</v>
      </c>
      <c r="J43" s="5">
        <v>123</v>
      </c>
      <c r="K43" s="5" t="s">
        <v>34</v>
      </c>
      <c r="L43" s="5" t="str">
        <f t="shared" si="5"/>
        <v>Min</v>
      </c>
      <c r="M43" s="5">
        <v>120</v>
      </c>
      <c r="N43" s="13">
        <f t="shared" si="6"/>
        <v>3</v>
      </c>
      <c r="O43" s="13">
        <f t="shared" si="7"/>
        <v>-3</v>
      </c>
      <c r="P43" s="39">
        <f t="shared" si="1"/>
        <v>-5.4191427575813904</v>
      </c>
      <c r="Q43" s="39">
        <f t="shared" si="2"/>
        <v>-1.35015846365794</v>
      </c>
      <c r="R43" s="39">
        <f t="shared" si="8"/>
        <v>-7.0689842939234504</v>
      </c>
      <c r="S43" s="39">
        <f t="shared" si="9"/>
        <v>10.06898429392345</v>
      </c>
      <c r="T43" s="22" t="str">
        <f t="shared" si="3"/>
        <v>Atl123120</v>
      </c>
      <c r="U43" t="str">
        <f t="shared" si="10"/>
        <v>no</v>
      </c>
      <c r="V43" s="31">
        <v>0</v>
      </c>
      <c r="W43" s="31" t="str">
        <f t="shared" si="11"/>
        <v>43462Atlanta HawksMinnesota Timberwolves</v>
      </c>
      <c r="X43" s="9">
        <f>IFERROR(VLOOKUP(T43,October_Schedule_Table[Home Concat],1,FALSE),0)</f>
        <v>0</v>
      </c>
      <c r="Y43" s="9" t="str">
        <f>IFERROR(VLOOKUP(T43,October_Schedule_Table[[#All],[Away Concat]:[Away B2b]],4,FALSE),0)</f>
        <v>no</v>
      </c>
    </row>
    <row r="44" spans="1:31" x14ac:dyDescent="0.2">
      <c r="A44" s="10" t="s">
        <v>210</v>
      </c>
      <c r="B44" s="10">
        <v>43463</v>
      </c>
      <c r="C44" s="33" t="str">
        <f t="shared" si="4"/>
        <v>H</v>
      </c>
      <c r="D44" s="19">
        <v>12</v>
      </c>
      <c r="E44" s="19">
        <v>29</v>
      </c>
      <c r="F44" s="19">
        <v>2018</v>
      </c>
      <c r="G44" s="6" t="s">
        <v>23</v>
      </c>
      <c r="H44" s="6" t="s">
        <v>36</v>
      </c>
      <c r="I44" s="5" t="str">
        <f t="shared" si="0"/>
        <v>Cle</v>
      </c>
      <c r="J44" s="6">
        <v>108</v>
      </c>
      <c r="K44" s="6" t="s">
        <v>24</v>
      </c>
      <c r="L44" s="5" t="str">
        <f t="shared" si="5"/>
        <v>Atl</v>
      </c>
      <c r="M44" s="6">
        <v>111</v>
      </c>
      <c r="N44" s="13">
        <f t="shared" si="6"/>
        <v>3</v>
      </c>
      <c r="O44" s="13">
        <f t="shared" si="7"/>
        <v>3</v>
      </c>
      <c r="P44" s="39">
        <f t="shared" si="1"/>
        <v>-5.4191427575813904</v>
      </c>
      <c r="Q44" s="39">
        <f t="shared" si="2"/>
        <v>-9.3173458825230995</v>
      </c>
      <c r="R44" s="39">
        <f t="shared" si="8"/>
        <v>6.8982031249417091</v>
      </c>
      <c r="S44" s="39">
        <f t="shared" si="9"/>
        <v>-3.8982031249417091</v>
      </c>
      <c r="T44" s="22" t="str">
        <f t="shared" si="3"/>
        <v>Atl108111</v>
      </c>
      <c r="U44" t="str">
        <f t="shared" si="10"/>
        <v>yes</v>
      </c>
      <c r="V44" s="31" t="s">
        <v>263</v>
      </c>
      <c r="W44" s="31" t="str">
        <f t="shared" si="11"/>
        <v>43463Cleveland CavaliersAtlanta Hawks</v>
      </c>
      <c r="X44" s="9"/>
      <c r="Y44" s="9"/>
    </row>
    <row r="45" spans="1:31" x14ac:dyDescent="0.2">
      <c r="A45" s="10" t="s">
        <v>210</v>
      </c>
      <c r="B45" s="10">
        <v>43465</v>
      </c>
      <c r="C45" s="33" t="str">
        <f t="shared" si="4"/>
        <v>A</v>
      </c>
      <c r="D45" s="19">
        <v>12</v>
      </c>
      <c r="E45" s="19">
        <v>31</v>
      </c>
      <c r="F45" s="19">
        <v>2018</v>
      </c>
      <c r="G45" s="6" t="s">
        <v>62</v>
      </c>
      <c r="H45" s="6" t="s">
        <v>24</v>
      </c>
      <c r="I45" s="5" t="str">
        <f t="shared" si="0"/>
        <v>Atl</v>
      </c>
      <c r="J45" s="6">
        <v>108</v>
      </c>
      <c r="K45" s="6" t="s">
        <v>20</v>
      </c>
      <c r="L45" s="5" t="str">
        <f t="shared" si="5"/>
        <v>Ind</v>
      </c>
      <c r="M45" s="6">
        <v>116</v>
      </c>
      <c r="N45" s="13">
        <f t="shared" si="6"/>
        <v>-8</v>
      </c>
      <c r="O45" s="13">
        <f t="shared" si="7"/>
        <v>-3</v>
      </c>
      <c r="P45" s="39">
        <f t="shared" si="1"/>
        <v>-5.4191427575813904</v>
      </c>
      <c r="Q45" s="39">
        <f t="shared" si="2"/>
        <v>2.3960160409532198</v>
      </c>
      <c r="R45" s="39">
        <f t="shared" si="8"/>
        <v>-10.815158798534611</v>
      </c>
      <c r="S45" s="39">
        <f t="shared" si="9"/>
        <v>2.8151587985346112</v>
      </c>
      <c r="T45" s="22" t="str">
        <f t="shared" si="3"/>
        <v>Atl108116</v>
      </c>
      <c r="U45" t="str">
        <f t="shared" si="10"/>
        <v>no</v>
      </c>
      <c r="V45" s="31">
        <v>0</v>
      </c>
      <c r="W45" s="31" t="str">
        <f t="shared" si="11"/>
        <v>43465Atlanta HawksIndiana Pacers</v>
      </c>
      <c r="X45" s="9">
        <f>IFERROR(VLOOKUP(T45,October_Schedule_Table[Home Concat],1,FALSE),0)</f>
        <v>0</v>
      </c>
      <c r="Y45" s="9" t="str">
        <f>IFERROR(VLOOKUP(T45,October_Schedule_Table[[#All],[Away Concat]:[Away B2b]],4,FALSE),0)</f>
        <v>no</v>
      </c>
    </row>
    <row r="46" spans="1:31" x14ac:dyDescent="0.2">
      <c r="A46" s="12" t="s">
        <v>210</v>
      </c>
      <c r="B46" s="12">
        <v>43467</v>
      </c>
      <c r="C46" s="33" t="str">
        <f t="shared" si="4"/>
        <v>A</v>
      </c>
      <c r="D46" s="18">
        <v>1</v>
      </c>
      <c r="E46" s="18">
        <v>2</v>
      </c>
      <c r="F46" s="18">
        <v>2019</v>
      </c>
      <c r="G46" s="5" t="s">
        <v>12</v>
      </c>
      <c r="H46" s="5" t="s">
        <v>24</v>
      </c>
      <c r="I46" s="5" t="str">
        <f t="shared" si="0"/>
        <v>Atl</v>
      </c>
      <c r="J46" s="5">
        <v>98</v>
      </c>
      <c r="K46" s="5" t="s">
        <v>41</v>
      </c>
      <c r="L46" s="5" t="str">
        <f t="shared" si="5"/>
        <v>Was</v>
      </c>
      <c r="M46" s="5">
        <v>114</v>
      </c>
      <c r="N46" s="13">
        <f t="shared" si="6"/>
        <v>-16</v>
      </c>
      <c r="O46" s="13">
        <f t="shared" si="7"/>
        <v>-3</v>
      </c>
      <c r="P46" s="39">
        <f t="shared" si="1"/>
        <v>-5.4191427575813904</v>
      </c>
      <c r="Q46" s="39">
        <f t="shared" si="2"/>
        <v>-3.2175804343859502</v>
      </c>
      <c r="R46" s="39">
        <f t="shared" si="8"/>
        <v>-5.2015623231954402</v>
      </c>
      <c r="S46" s="39">
        <f t="shared" si="9"/>
        <v>-10.798437676804561</v>
      </c>
      <c r="T46" s="22" t="str">
        <f t="shared" si="3"/>
        <v>Atl98114</v>
      </c>
      <c r="U46" t="str">
        <f t="shared" si="10"/>
        <v>no</v>
      </c>
      <c r="V46" s="31">
        <v>0</v>
      </c>
      <c r="W46" s="31" t="str">
        <f t="shared" si="11"/>
        <v>43467Atlanta HawksWashington Wizards</v>
      </c>
      <c r="X46" s="9">
        <f>IFERROR(VLOOKUP(T46,October_Schedule_Table[Home Concat],1,FALSE),0)</f>
        <v>0</v>
      </c>
      <c r="Y46" s="9" t="str">
        <f>IFERROR(VLOOKUP(T46,October_Schedule_Table[[#All],[Away Concat]:[Away B2b]],4,FALSE),0)</f>
        <v>no</v>
      </c>
    </row>
    <row r="47" spans="1:31" x14ac:dyDescent="0.2">
      <c r="A47" s="10" t="s">
        <v>210</v>
      </c>
      <c r="B47" s="10">
        <v>43469</v>
      </c>
      <c r="C47" s="33" t="str">
        <f t="shared" si="4"/>
        <v>A</v>
      </c>
      <c r="D47" s="19">
        <v>1</v>
      </c>
      <c r="E47" s="19">
        <v>4</v>
      </c>
      <c r="F47" s="19">
        <v>2019</v>
      </c>
      <c r="G47" s="6" t="s">
        <v>33</v>
      </c>
      <c r="H47" s="6" t="s">
        <v>24</v>
      </c>
      <c r="I47" s="5" t="str">
        <f t="shared" si="0"/>
        <v>Atl</v>
      </c>
      <c r="J47" s="6">
        <v>112</v>
      </c>
      <c r="K47" s="6" t="s">
        <v>13</v>
      </c>
      <c r="L47" s="5" t="str">
        <f t="shared" si="5"/>
        <v>Mil</v>
      </c>
      <c r="M47" s="6">
        <v>144</v>
      </c>
      <c r="N47" s="13">
        <f t="shared" si="6"/>
        <v>-32</v>
      </c>
      <c r="O47" s="13">
        <f t="shared" si="7"/>
        <v>-3</v>
      </c>
      <c r="P47" s="39">
        <f t="shared" si="1"/>
        <v>-5.4191427575813904</v>
      </c>
      <c r="Q47" s="39">
        <f t="shared" si="2"/>
        <v>7.7638523148254706</v>
      </c>
      <c r="R47" s="39">
        <f t="shared" si="8"/>
        <v>-16.182995072406861</v>
      </c>
      <c r="S47" s="39">
        <f t="shared" si="9"/>
        <v>-15.817004927593139</v>
      </c>
      <c r="T47" s="22" t="str">
        <f t="shared" si="3"/>
        <v>Atl112144</v>
      </c>
      <c r="U47" t="str">
        <f t="shared" si="10"/>
        <v>no</v>
      </c>
      <c r="V47" s="31">
        <v>0</v>
      </c>
      <c r="W47" s="31" t="str">
        <f t="shared" si="11"/>
        <v>43469Atlanta HawksMilwaukee Bucks</v>
      </c>
      <c r="X47" s="9">
        <f>IFERROR(VLOOKUP(T47,October_Schedule_Table[Home Concat],1,FALSE),0)</f>
        <v>0</v>
      </c>
      <c r="Y47" s="9" t="str">
        <f>IFERROR(VLOOKUP(T47,October_Schedule_Table[[#All],[Away Concat]:[Away B2b]],4,FALSE),0)</f>
        <v>no</v>
      </c>
    </row>
    <row r="48" spans="1:31" x14ac:dyDescent="0.2">
      <c r="A48" s="12" t="s">
        <v>210</v>
      </c>
      <c r="B48" s="12">
        <v>43471</v>
      </c>
      <c r="C48" s="33" t="str">
        <f t="shared" si="4"/>
        <v>H</v>
      </c>
      <c r="D48" s="18">
        <v>1</v>
      </c>
      <c r="E48" s="18">
        <v>6</v>
      </c>
      <c r="F48" s="18">
        <v>2019</v>
      </c>
      <c r="G48" s="5" t="s">
        <v>43</v>
      </c>
      <c r="H48" s="5" t="s">
        <v>26</v>
      </c>
      <c r="I48" s="5" t="str">
        <f t="shared" si="0"/>
        <v>Mia</v>
      </c>
      <c r="J48" s="5">
        <v>82</v>
      </c>
      <c r="K48" s="5" t="s">
        <v>24</v>
      </c>
      <c r="L48" s="5" t="str">
        <f t="shared" si="5"/>
        <v>Atl</v>
      </c>
      <c r="M48" s="5">
        <v>106</v>
      </c>
      <c r="N48" s="13">
        <f t="shared" si="6"/>
        <v>24</v>
      </c>
      <c r="O48" s="13">
        <f t="shared" si="7"/>
        <v>3</v>
      </c>
      <c r="P48" s="39">
        <f t="shared" si="1"/>
        <v>-5.4191427575813904</v>
      </c>
      <c r="Q48" s="39">
        <f t="shared" si="2"/>
        <v>-0.25037347985165948</v>
      </c>
      <c r="R48" s="39">
        <f t="shared" si="8"/>
        <v>-2.1687692777297309</v>
      </c>
      <c r="S48" s="39">
        <f t="shared" si="9"/>
        <v>26.16876927772973</v>
      </c>
      <c r="T48" s="22" t="str">
        <f t="shared" si="3"/>
        <v>Atl82106</v>
      </c>
      <c r="U48" t="str">
        <f t="shared" si="10"/>
        <v>no</v>
      </c>
      <c r="V48" s="31">
        <v>0</v>
      </c>
      <c r="W48" s="31" t="str">
        <f t="shared" si="11"/>
        <v>43471Miami HeatAtlanta Hawks</v>
      </c>
      <c r="X48" s="9" t="str">
        <f>IFERROR(VLOOKUP(T48,October_Schedule_Table[[#All],[Home Concat]:[Home B2b]],2,FALSE),0)</f>
        <v>no</v>
      </c>
      <c r="Y48" s="9">
        <f>IFERROR(VLOOKUP(T48,October_Schedule_Table[[#All],[Away Concat]:[Away B2b]],4,FALSE),0)</f>
        <v>0</v>
      </c>
    </row>
    <row r="49" spans="1:25" x14ac:dyDescent="0.2">
      <c r="A49" s="12" t="s">
        <v>210</v>
      </c>
      <c r="B49" s="12">
        <v>43473</v>
      </c>
      <c r="C49" s="33" t="str">
        <f t="shared" si="4"/>
        <v>A</v>
      </c>
      <c r="D49" s="18">
        <v>1</v>
      </c>
      <c r="E49" s="18">
        <v>8</v>
      </c>
      <c r="F49" s="18">
        <v>2019</v>
      </c>
      <c r="G49" s="5" t="s">
        <v>23</v>
      </c>
      <c r="H49" s="5" t="s">
        <v>24</v>
      </c>
      <c r="I49" s="5" t="str">
        <f t="shared" si="0"/>
        <v>Atl</v>
      </c>
      <c r="J49" s="5">
        <v>101</v>
      </c>
      <c r="K49" s="5" t="s">
        <v>37</v>
      </c>
      <c r="L49" s="5" t="str">
        <f t="shared" si="5"/>
        <v>Tor</v>
      </c>
      <c r="M49" s="5">
        <v>104</v>
      </c>
      <c r="N49" s="13">
        <f t="shared" si="6"/>
        <v>-3</v>
      </c>
      <c r="O49" s="13">
        <f t="shared" si="7"/>
        <v>-3</v>
      </c>
      <c r="P49" s="39">
        <f t="shared" si="1"/>
        <v>-5.4191427575813904</v>
      </c>
      <c r="Q49" s="39">
        <f t="shared" si="2"/>
        <v>5.5303682054218104</v>
      </c>
      <c r="R49" s="39">
        <f t="shared" si="8"/>
        <v>-13.949510963003201</v>
      </c>
      <c r="S49" s="39">
        <f t="shared" si="9"/>
        <v>10.949510963003201</v>
      </c>
      <c r="T49" s="22" t="str">
        <f t="shared" si="3"/>
        <v>Atl101104</v>
      </c>
      <c r="U49" t="str">
        <f t="shared" si="10"/>
        <v>no</v>
      </c>
      <c r="V49" s="31">
        <v>0</v>
      </c>
      <c r="W49" s="31" t="str">
        <f t="shared" si="11"/>
        <v>43473Atlanta HawksToronto Raptors</v>
      </c>
      <c r="X49" s="9">
        <f>IFERROR(VLOOKUP(T49,October_Schedule_Table[Home Concat],1,FALSE),0)</f>
        <v>0</v>
      </c>
      <c r="Y49" s="9" t="str">
        <f>IFERROR(VLOOKUP(T49,October_Schedule_Table[[#All],[Away Concat]:[Away B2b]],4,FALSE),0)</f>
        <v>no</v>
      </c>
    </row>
    <row r="50" spans="1:25" x14ac:dyDescent="0.2">
      <c r="A50" s="10" t="s">
        <v>210</v>
      </c>
      <c r="B50" s="10">
        <v>43474</v>
      </c>
      <c r="C50" s="33" t="str">
        <f t="shared" si="4"/>
        <v>A</v>
      </c>
      <c r="D50" s="19">
        <v>1</v>
      </c>
      <c r="E50" s="19">
        <v>9</v>
      </c>
      <c r="F50" s="19">
        <v>2019</v>
      </c>
      <c r="G50" s="6" t="s">
        <v>23</v>
      </c>
      <c r="H50" s="6" t="s">
        <v>24</v>
      </c>
      <c r="I50" s="5" t="str">
        <f t="shared" si="0"/>
        <v>Atl</v>
      </c>
      <c r="J50" s="6">
        <v>100</v>
      </c>
      <c r="K50" s="6" t="s">
        <v>15</v>
      </c>
      <c r="L50" s="5" t="str">
        <f t="shared" si="5"/>
        <v>Bro</v>
      </c>
      <c r="M50" s="6">
        <v>116</v>
      </c>
      <c r="N50" s="13">
        <f t="shared" si="6"/>
        <v>-16</v>
      </c>
      <c r="O50" s="13">
        <f t="shared" si="7"/>
        <v>-3</v>
      </c>
      <c r="P50" s="39">
        <f t="shared" si="1"/>
        <v>-5.4191427575813904</v>
      </c>
      <c r="Q50" s="39">
        <f t="shared" si="2"/>
        <v>9.3423702051929958E-2</v>
      </c>
      <c r="R50" s="39">
        <f t="shared" si="8"/>
        <v>-8.5125664596333195</v>
      </c>
      <c r="S50" s="39">
        <f t="shared" si="9"/>
        <v>-7.4874335403666805</v>
      </c>
      <c r="T50" s="22" t="str">
        <f t="shared" si="3"/>
        <v>Atl100116</v>
      </c>
      <c r="U50" t="str">
        <f t="shared" si="10"/>
        <v>yes</v>
      </c>
      <c r="V50" s="31" t="s">
        <v>264</v>
      </c>
      <c r="W50" s="31" t="str">
        <f t="shared" si="11"/>
        <v>43474Atlanta HawksBrooklyn Nets</v>
      </c>
      <c r="X50" s="9"/>
      <c r="Y50" s="9"/>
    </row>
    <row r="51" spans="1:25" x14ac:dyDescent="0.2">
      <c r="A51" s="12" t="s">
        <v>210</v>
      </c>
      <c r="B51" s="12">
        <v>43476</v>
      </c>
      <c r="C51" s="33" t="str">
        <f t="shared" si="4"/>
        <v>A</v>
      </c>
      <c r="D51" s="18">
        <v>1</v>
      </c>
      <c r="E51" s="18">
        <v>11</v>
      </c>
      <c r="F51" s="18">
        <v>2019</v>
      </c>
      <c r="G51" s="5" t="s">
        <v>12</v>
      </c>
      <c r="H51" s="5" t="s">
        <v>24</v>
      </c>
      <c r="I51" s="5" t="str">
        <f t="shared" si="0"/>
        <v>Atl</v>
      </c>
      <c r="J51" s="5">
        <v>123</v>
      </c>
      <c r="K51" s="5" t="s">
        <v>7</v>
      </c>
      <c r="L51" s="5" t="str">
        <f t="shared" si="5"/>
        <v>Phi</v>
      </c>
      <c r="M51" s="5">
        <v>121</v>
      </c>
      <c r="N51" s="13">
        <f t="shared" si="6"/>
        <v>2</v>
      </c>
      <c r="O51" s="13">
        <f t="shared" si="7"/>
        <v>-3</v>
      </c>
      <c r="P51" s="39">
        <f t="shared" si="1"/>
        <v>-5.4191427575813904</v>
      </c>
      <c r="Q51" s="39">
        <f t="shared" si="2"/>
        <v>2.2516349031661402</v>
      </c>
      <c r="R51" s="39">
        <f t="shared" si="8"/>
        <v>-10.670777660747531</v>
      </c>
      <c r="S51" s="39">
        <f t="shared" si="9"/>
        <v>12.670777660747531</v>
      </c>
      <c r="T51" s="22" t="str">
        <f t="shared" si="3"/>
        <v>Atl123121</v>
      </c>
      <c r="U51" t="str">
        <f t="shared" si="10"/>
        <v>no</v>
      </c>
      <c r="V51" s="31">
        <v>0</v>
      </c>
      <c r="W51" s="31" t="str">
        <f t="shared" si="11"/>
        <v>43476Atlanta HawksPhiladelphia 76ers</v>
      </c>
      <c r="X51" s="9">
        <f>IFERROR(VLOOKUP(T51,October_Schedule_Table[Home Concat],1,FALSE),0)</f>
        <v>0</v>
      </c>
      <c r="Y51" s="9" t="str">
        <f>IFERROR(VLOOKUP(T51,October_Schedule_Table[[#All],[Away Concat]:[Away B2b]],4,FALSE),0)</f>
        <v>no</v>
      </c>
    </row>
    <row r="52" spans="1:25" x14ac:dyDescent="0.2">
      <c r="A52" s="10" t="s">
        <v>210</v>
      </c>
      <c r="B52" s="10">
        <v>43478</v>
      </c>
      <c r="C52" s="33" t="str">
        <f t="shared" si="4"/>
        <v>H</v>
      </c>
      <c r="D52" s="19">
        <v>1</v>
      </c>
      <c r="E52" s="19">
        <v>13</v>
      </c>
      <c r="F52" s="19">
        <v>2019</v>
      </c>
      <c r="G52" s="6" t="s">
        <v>61</v>
      </c>
      <c r="H52" s="6" t="s">
        <v>13</v>
      </c>
      <c r="I52" s="5" t="str">
        <f t="shared" si="0"/>
        <v>Mil</v>
      </c>
      <c r="J52" s="6">
        <v>133</v>
      </c>
      <c r="K52" s="6" t="s">
        <v>24</v>
      </c>
      <c r="L52" s="5" t="str">
        <f t="shared" si="5"/>
        <v>Atl</v>
      </c>
      <c r="M52" s="6">
        <v>114</v>
      </c>
      <c r="N52" s="13">
        <f t="shared" si="6"/>
        <v>-19</v>
      </c>
      <c r="O52" s="13">
        <f t="shared" si="7"/>
        <v>3</v>
      </c>
      <c r="P52" s="39">
        <f t="shared" si="1"/>
        <v>-5.4191427575813904</v>
      </c>
      <c r="Q52" s="39">
        <f t="shared" si="2"/>
        <v>7.7638523148254706</v>
      </c>
      <c r="R52" s="39">
        <f t="shared" si="8"/>
        <v>-10.182995072406861</v>
      </c>
      <c r="S52" s="39">
        <f t="shared" si="9"/>
        <v>-8.817004927593139</v>
      </c>
      <c r="T52" s="22" t="str">
        <f t="shared" si="3"/>
        <v>Atl133114</v>
      </c>
      <c r="U52" t="str">
        <f t="shared" si="10"/>
        <v>no</v>
      </c>
      <c r="V52" s="31">
        <v>0</v>
      </c>
      <c r="W52" s="31" t="str">
        <f t="shared" si="11"/>
        <v>43478Milwaukee BucksAtlanta Hawks</v>
      </c>
      <c r="X52" s="9" t="str">
        <f>IFERROR(VLOOKUP(T52,October_Schedule_Table[[#All],[Home Concat]:[Home B2b]],2,FALSE),0)</f>
        <v>no</v>
      </c>
      <c r="Y52" s="9">
        <f>IFERROR(VLOOKUP(T52,October_Schedule_Table[[#All],[Away Concat]:[Away B2b]],4,FALSE),0)</f>
        <v>0</v>
      </c>
    </row>
    <row r="53" spans="1:25" x14ac:dyDescent="0.2">
      <c r="A53" s="12" t="s">
        <v>210</v>
      </c>
      <c r="B53" s="12">
        <v>43480</v>
      </c>
      <c r="C53" s="33" t="str">
        <f t="shared" si="4"/>
        <v>H</v>
      </c>
      <c r="D53" s="18">
        <v>1</v>
      </c>
      <c r="E53" s="18">
        <v>15</v>
      </c>
      <c r="F53" s="18">
        <v>2019</v>
      </c>
      <c r="G53" s="5" t="s">
        <v>23</v>
      </c>
      <c r="H53" s="5" t="s">
        <v>10</v>
      </c>
      <c r="I53" s="5" t="str">
        <f t="shared" si="0"/>
        <v>Okl</v>
      </c>
      <c r="J53" s="5">
        <v>126</v>
      </c>
      <c r="K53" s="5" t="s">
        <v>24</v>
      </c>
      <c r="L53" s="5" t="str">
        <f t="shared" si="5"/>
        <v>Atl</v>
      </c>
      <c r="M53" s="5">
        <v>142</v>
      </c>
      <c r="N53" s="13">
        <f t="shared" si="6"/>
        <v>16</v>
      </c>
      <c r="O53" s="13">
        <f t="shared" si="7"/>
        <v>3</v>
      </c>
      <c r="P53" s="39">
        <f t="shared" si="1"/>
        <v>-5.4191427575813904</v>
      </c>
      <c r="Q53" s="39">
        <f t="shared" si="2"/>
        <v>3.3970939396990349</v>
      </c>
      <c r="R53" s="39">
        <f t="shared" si="8"/>
        <v>-5.8162366972804254</v>
      </c>
      <c r="S53" s="39">
        <f t="shared" si="9"/>
        <v>21.816236697280424</v>
      </c>
      <c r="T53" s="22" t="str">
        <f t="shared" si="3"/>
        <v>Atl126142</v>
      </c>
      <c r="U53" t="str">
        <f t="shared" si="10"/>
        <v>no</v>
      </c>
      <c r="V53" s="31">
        <v>0</v>
      </c>
      <c r="W53" s="31" t="str">
        <f t="shared" si="11"/>
        <v>43480Oklahoma City ThunderAtlanta Hawks</v>
      </c>
      <c r="X53" s="9" t="str">
        <f>IFERROR(VLOOKUP(T53,October_Schedule_Table[[#All],[Home Concat]:[Home B2b]],2,FALSE),0)</f>
        <v>no</v>
      </c>
      <c r="Y53" s="9">
        <f>IFERROR(VLOOKUP(T53,October_Schedule_Table[[#All],[Away Concat]:[Away B2b]],4,FALSE),0)</f>
        <v>0</v>
      </c>
    </row>
    <row r="54" spans="1:25" x14ac:dyDescent="0.2">
      <c r="A54" s="10" t="s">
        <v>210</v>
      </c>
      <c r="B54" s="10">
        <v>43484</v>
      </c>
      <c r="C54" s="33" t="str">
        <f t="shared" si="4"/>
        <v>H</v>
      </c>
      <c r="D54" s="19">
        <v>1</v>
      </c>
      <c r="E54" s="19">
        <v>19</v>
      </c>
      <c r="F54" s="19">
        <v>2019</v>
      </c>
      <c r="G54" s="6" t="s">
        <v>23</v>
      </c>
      <c r="H54" s="6" t="s">
        <v>8</v>
      </c>
      <c r="I54" s="5" t="str">
        <f t="shared" si="0"/>
        <v>Bos</v>
      </c>
      <c r="J54" s="6">
        <v>113</v>
      </c>
      <c r="K54" s="6" t="s">
        <v>24</v>
      </c>
      <c r="L54" s="5" t="str">
        <f t="shared" si="5"/>
        <v>Atl</v>
      </c>
      <c r="M54" s="6">
        <v>105</v>
      </c>
      <c r="N54" s="13">
        <f t="shared" si="6"/>
        <v>-8</v>
      </c>
      <c r="O54" s="13">
        <f t="shared" si="7"/>
        <v>3</v>
      </c>
      <c r="P54" s="39">
        <f t="shared" si="1"/>
        <v>-5.4191427575813904</v>
      </c>
      <c r="Q54" s="39">
        <f t="shared" si="2"/>
        <v>3.6672081997201897</v>
      </c>
      <c r="R54" s="39">
        <f t="shared" si="8"/>
        <v>-6.0863509573015797</v>
      </c>
      <c r="S54" s="39">
        <f t="shared" si="9"/>
        <v>-1.9136490426984203</v>
      </c>
      <c r="T54" s="22" t="str">
        <f t="shared" si="3"/>
        <v>Atl113105</v>
      </c>
      <c r="U54" t="str">
        <f t="shared" si="10"/>
        <v>no</v>
      </c>
      <c r="V54" s="31">
        <v>0</v>
      </c>
      <c r="W54" s="31" t="str">
        <f t="shared" si="11"/>
        <v>43484Boston CelticsAtlanta Hawks</v>
      </c>
      <c r="X54" s="9" t="str">
        <f>IFERROR(VLOOKUP(T54,October_Schedule_Table[[#All],[Home Concat]:[Home B2b]],2,FALSE),0)</f>
        <v>no</v>
      </c>
      <c r="Y54" s="9">
        <f>IFERROR(VLOOKUP(T54,October_Schedule_Table[[#All],[Away Concat]:[Away B2b]],4,FALSE),0)</f>
        <v>0</v>
      </c>
    </row>
    <row r="55" spans="1:25" x14ac:dyDescent="0.2">
      <c r="A55" s="12" t="s">
        <v>210</v>
      </c>
      <c r="B55" s="12">
        <v>43486</v>
      </c>
      <c r="C55" s="33" t="str">
        <f t="shared" si="4"/>
        <v>H</v>
      </c>
      <c r="D55" s="18">
        <v>1</v>
      </c>
      <c r="E55" s="18">
        <v>21</v>
      </c>
      <c r="F55" s="18">
        <v>2019</v>
      </c>
      <c r="G55" s="5" t="s">
        <v>62</v>
      </c>
      <c r="H55" s="5" t="s">
        <v>27</v>
      </c>
      <c r="I55" s="5" t="str">
        <f t="shared" si="0"/>
        <v>Orl</v>
      </c>
      <c r="J55" s="5">
        <v>122</v>
      </c>
      <c r="K55" s="5" t="s">
        <v>24</v>
      </c>
      <c r="L55" s="5" t="str">
        <f t="shared" si="5"/>
        <v>Atl</v>
      </c>
      <c r="M55" s="5">
        <v>103</v>
      </c>
      <c r="N55" s="13">
        <f t="shared" si="6"/>
        <v>-19</v>
      </c>
      <c r="O55" s="13">
        <f t="shared" si="7"/>
        <v>3</v>
      </c>
      <c r="P55" s="39">
        <f t="shared" si="1"/>
        <v>-5.4191427575813904</v>
      </c>
      <c r="Q55" s="39">
        <f t="shared" si="2"/>
        <v>1.21811754667254</v>
      </c>
      <c r="R55" s="39">
        <f t="shared" si="8"/>
        <v>-3.6372603042539304</v>
      </c>
      <c r="S55" s="39">
        <f t="shared" si="9"/>
        <v>-15.36273969574607</v>
      </c>
      <c r="T55" s="22" t="str">
        <f t="shared" si="3"/>
        <v>Atl122103</v>
      </c>
      <c r="U55" t="str">
        <f t="shared" si="10"/>
        <v>no</v>
      </c>
      <c r="V55" s="31">
        <v>0</v>
      </c>
      <c r="W55" s="31" t="str">
        <f t="shared" si="11"/>
        <v>43486Orlando MagicAtlanta Hawks</v>
      </c>
      <c r="X55" s="9" t="str">
        <f>IFERROR(VLOOKUP(T55,October_Schedule_Table[[#All],[Home Concat]:[Home B2b]],2,FALSE),0)</f>
        <v>no</v>
      </c>
      <c r="Y55" s="9">
        <f>IFERROR(VLOOKUP(T55,October_Schedule_Table[[#All],[Away Concat]:[Away B2b]],4,FALSE),0)</f>
        <v>0</v>
      </c>
    </row>
    <row r="56" spans="1:25" x14ac:dyDescent="0.2">
      <c r="A56" s="10" t="s">
        <v>210</v>
      </c>
      <c r="B56" s="10">
        <v>43488</v>
      </c>
      <c r="C56" s="33" t="str">
        <f t="shared" si="4"/>
        <v>A</v>
      </c>
      <c r="D56" s="19">
        <v>1</v>
      </c>
      <c r="E56" s="19">
        <v>23</v>
      </c>
      <c r="F56" s="19">
        <v>2019</v>
      </c>
      <c r="G56" s="6" t="s">
        <v>6</v>
      </c>
      <c r="H56" s="6" t="s">
        <v>24</v>
      </c>
      <c r="I56" s="5" t="str">
        <f t="shared" si="0"/>
        <v>Atl</v>
      </c>
      <c r="J56" s="6">
        <v>121</v>
      </c>
      <c r="K56" s="6" t="s">
        <v>38</v>
      </c>
      <c r="L56" s="5" t="str">
        <f t="shared" si="5"/>
        <v>Chi</v>
      </c>
      <c r="M56" s="6">
        <v>101</v>
      </c>
      <c r="N56" s="13">
        <f t="shared" si="6"/>
        <v>20</v>
      </c>
      <c r="O56" s="13">
        <f t="shared" si="7"/>
        <v>-3</v>
      </c>
      <c r="P56" s="39">
        <f t="shared" si="1"/>
        <v>-5.4191427575813904</v>
      </c>
      <c r="Q56" s="39">
        <f t="shared" si="2"/>
        <v>-8.3647694850550796</v>
      </c>
      <c r="R56" s="39">
        <f t="shared" si="8"/>
        <v>-5.4373272526310856E-2</v>
      </c>
      <c r="S56" s="39">
        <f t="shared" si="9"/>
        <v>20.054373272526313</v>
      </c>
      <c r="T56" s="22" t="str">
        <f t="shared" si="3"/>
        <v>Atl121101</v>
      </c>
      <c r="U56" t="str">
        <f t="shared" si="10"/>
        <v>no</v>
      </c>
      <c r="V56" s="31">
        <v>0</v>
      </c>
      <c r="W56" s="31" t="str">
        <f t="shared" si="11"/>
        <v>43488Atlanta HawksChicago Bulls</v>
      </c>
      <c r="X56" s="9">
        <f>IFERROR(VLOOKUP(T56,October_Schedule_Table[Home Concat],1,FALSE),0)</f>
        <v>0</v>
      </c>
      <c r="Y56" s="9" t="str">
        <f>IFERROR(VLOOKUP(T56,October_Schedule_Table[[#All],[Away Concat]:[Away B2b]],4,FALSE),0)</f>
        <v>no</v>
      </c>
    </row>
    <row r="57" spans="1:25" x14ac:dyDescent="0.2">
      <c r="A57" s="12" t="s">
        <v>210</v>
      </c>
      <c r="B57" s="12">
        <v>43491</v>
      </c>
      <c r="C57" s="33" t="str">
        <f t="shared" si="4"/>
        <v>A</v>
      </c>
      <c r="D57" s="18">
        <v>1</v>
      </c>
      <c r="E57" s="18">
        <v>26</v>
      </c>
      <c r="F57" s="18">
        <v>2019</v>
      </c>
      <c r="G57" s="5" t="s">
        <v>30</v>
      </c>
      <c r="H57" s="5" t="s">
        <v>24</v>
      </c>
      <c r="I57" s="5" t="str">
        <f t="shared" si="0"/>
        <v>Atl</v>
      </c>
      <c r="J57" s="5">
        <v>111</v>
      </c>
      <c r="K57" s="5" t="s">
        <v>40</v>
      </c>
      <c r="L57" s="5" t="str">
        <f t="shared" si="5"/>
        <v>Por</v>
      </c>
      <c r="M57" s="5">
        <v>120</v>
      </c>
      <c r="N57" s="13">
        <f t="shared" si="6"/>
        <v>-9</v>
      </c>
      <c r="O57" s="13">
        <f t="shared" si="7"/>
        <v>-3</v>
      </c>
      <c r="P57" s="39">
        <f t="shared" si="1"/>
        <v>-5.4191427575813904</v>
      </c>
      <c r="Q57" s="39">
        <f t="shared" si="2"/>
        <v>4.7456987811097902</v>
      </c>
      <c r="R57" s="39">
        <f t="shared" si="8"/>
        <v>-13.164841538691181</v>
      </c>
      <c r="S57" s="39">
        <f t="shared" si="9"/>
        <v>4.1648415386911815</v>
      </c>
      <c r="T57" s="22" t="str">
        <f t="shared" si="3"/>
        <v>Atl111120</v>
      </c>
      <c r="U57" t="str">
        <f t="shared" si="10"/>
        <v>no</v>
      </c>
      <c r="V57" s="31">
        <v>0</v>
      </c>
      <c r="W57" s="31" t="str">
        <f t="shared" si="11"/>
        <v>43491Atlanta HawksPortland Trail Blazers</v>
      </c>
      <c r="X57" s="9">
        <f>IFERROR(VLOOKUP(T57,October_Schedule_Table[Home Concat],1,FALSE),0)</f>
        <v>0</v>
      </c>
      <c r="Y57" s="9" t="str">
        <f>IFERROR(VLOOKUP(T57,October_Schedule_Table[[#All],[Away Concat]:[Away B2b]],4,FALSE),0)</f>
        <v>no</v>
      </c>
    </row>
    <row r="58" spans="1:25" x14ac:dyDescent="0.2">
      <c r="A58" s="10" t="s">
        <v>210</v>
      </c>
      <c r="B58" s="10">
        <v>43493</v>
      </c>
      <c r="C58" s="33" t="str">
        <f t="shared" si="4"/>
        <v>A</v>
      </c>
      <c r="D58" s="19">
        <v>1</v>
      </c>
      <c r="E58" s="19">
        <v>28</v>
      </c>
      <c r="F58" s="19">
        <v>2019</v>
      </c>
      <c r="G58" s="6" t="s">
        <v>9</v>
      </c>
      <c r="H58" s="6" t="s">
        <v>24</v>
      </c>
      <c r="I58" s="5" t="str">
        <f t="shared" si="0"/>
        <v>Atl</v>
      </c>
      <c r="J58" s="6">
        <v>123</v>
      </c>
      <c r="K58" s="6" t="s">
        <v>22</v>
      </c>
      <c r="L58" s="5" t="s">
        <v>241</v>
      </c>
      <c r="M58" s="6">
        <v>118</v>
      </c>
      <c r="N58" s="13">
        <f t="shared" si="6"/>
        <v>5</v>
      </c>
      <c r="O58" s="13">
        <f t="shared" si="7"/>
        <v>-3</v>
      </c>
      <c r="P58" s="39">
        <f t="shared" si="1"/>
        <v>-5.4191427575813904</v>
      </c>
      <c r="Q58" s="39">
        <f t="shared" si="2"/>
        <v>0.79686865378140981</v>
      </c>
      <c r="R58" s="39">
        <f t="shared" si="8"/>
        <v>-9.2160114113627998</v>
      </c>
      <c r="S58" s="39">
        <f t="shared" si="9"/>
        <v>14.2160114113628</v>
      </c>
      <c r="T58" s="22" t="str">
        <f t="shared" si="3"/>
        <v>Atl123118</v>
      </c>
      <c r="U58" t="str">
        <f t="shared" si="10"/>
        <v>no</v>
      </c>
      <c r="V58" s="31">
        <v>0</v>
      </c>
      <c r="W58" s="31" t="str">
        <f t="shared" si="11"/>
        <v>43493Atlanta HawksLos Angeles Clippers</v>
      </c>
      <c r="X58" s="9">
        <f>IFERROR(VLOOKUP(T58,October_Schedule_Table[Home Concat],1,FALSE),0)</f>
        <v>0</v>
      </c>
      <c r="Y58" s="9" t="str">
        <f>IFERROR(VLOOKUP(T58,October_Schedule_Table[[#All],[Away Concat]:[Away B2b]],4,FALSE),0)</f>
        <v>no</v>
      </c>
    </row>
    <row r="59" spans="1:25" x14ac:dyDescent="0.2">
      <c r="A59" s="12" t="s">
        <v>210</v>
      </c>
      <c r="B59" s="12">
        <v>43495</v>
      </c>
      <c r="C59" s="33" t="str">
        <f t="shared" si="4"/>
        <v>A</v>
      </c>
      <c r="D59" s="18">
        <v>1</v>
      </c>
      <c r="E59" s="18">
        <v>30</v>
      </c>
      <c r="F59" s="18">
        <v>2019</v>
      </c>
      <c r="G59" s="5" t="s">
        <v>30</v>
      </c>
      <c r="H59" s="5" t="s">
        <v>24</v>
      </c>
      <c r="I59" s="5" t="str">
        <f t="shared" si="0"/>
        <v>Atl</v>
      </c>
      <c r="J59" s="5">
        <v>113</v>
      </c>
      <c r="K59" s="5" t="s">
        <v>32</v>
      </c>
      <c r="L59" s="5" t="str">
        <f t="shared" si="5"/>
        <v>Sac</v>
      </c>
      <c r="M59" s="5">
        <v>135</v>
      </c>
      <c r="N59" s="13">
        <f t="shared" si="6"/>
        <v>-22</v>
      </c>
      <c r="O59" s="13">
        <f t="shared" si="7"/>
        <v>-3</v>
      </c>
      <c r="P59" s="39">
        <f t="shared" si="1"/>
        <v>-5.4191427575813904</v>
      </c>
      <c r="Q59" s="39">
        <f t="shared" si="2"/>
        <v>-0.90569424122478992</v>
      </c>
      <c r="R59" s="39">
        <f t="shared" si="8"/>
        <v>-7.5134485163566005</v>
      </c>
      <c r="S59" s="39">
        <f t="shared" si="9"/>
        <v>-14.4865514836434</v>
      </c>
      <c r="T59" s="22" t="str">
        <f t="shared" si="3"/>
        <v>Atl113135</v>
      </c>
      <c r="U59" t="str">
        <f t="shared" si="10"/>
        <v>no</v>
      </c>
      <c r="V59" s="31">
        <v>0</v>
      </c>
      <c r="W59" s="31" t="str">
        <f t="shared" si="11"/>
        <v>43495Atlanta HawksSacramento Kings</v>
      </c>
      <c r="X59" s="9">
        <f>IFERROR(VLOOKUP(T59,October_Schedule_Table[Home Concat],1,FALSE),0)</f>
        <v>0</v>
      </c>
      <c r="Y59" s="9" t="str">
        <f>IFERROR(VLOOKUP(T59,October_Schedule_Table[[#All],[Away Concat]:[Away B2b]],4,FALSE),0)</f>
        <v>no</v>
      </c>
    </row>
    <row r="60" spans="1:25" x14ac:dyDescent="0.2">
      <c r="A60" s="10" t="s">
        <v>210</v>
      </c>
      <c r="B60" s="10">
        <v>43497</v>
      </c>
      <c r="C60" s="33" t="str">
        <f t="shared" si="4"/>
        <v>A</v>
      </c>
      <c r="D60" s="19">
        <v>2</v>
      </c>
      <c r="E60" s="19">
        <v>1</v>
      </c>
      <c r="F60" s="19">
        <v>2019</v>
      </c>
      <c r="G60" s="6" t="s">
        <v>42</v>
      </c>
      <c r="H60" s="6" t="s">
        <v>24</v>
      </c>
      <c r="I60" s="5" t="str">
        <f t="shared" si="0"/>
        <v>Atl</v>
      </c>
      <c r="J60" s="6">
        <v>112</v>
      </c>
      <c r="K60" s="6" t="s">
        <v>31</v>
      </c>
      <c r="L60" s="5" t="str">
        <f t="shared" si="5"/>
        <v>Uta</v>
      </c>
      <c r="M60" s="6">
        <v>128</v>
      </c>
      <c r="N60" s="13">
        <f t="shared" si="6"/>
        <v>-16</v>
      </c>
      <c r="O60" s="13">
        <f t="shared" si="7"/>
        <v>-3</v>
      </c>
      <c r="P60" s="39">
        <f t="shared" si="1"/>
        <v>-5.4191427575813904</v>
      </c>
      <c r="Q60" s="39">
        <f t="shared" si="2"/>
        <v>5.7181998783674679</v>
      </c>
      <c r="R60" s="39">
        <f t="shared" si="8"/>
        <v>-14.137342635948858</v>
      </c>
      <c r="S60" s="39">
        <f t="shared" si="9"/>
        <v>-1.8626573640511417</v>
      </c>
      <c r="T60" s="22" t="str">
        <f t="shared" si="3"/>
        <v>Atl112128</v>
      </c>
      <c r="U60" t="str">
        <f t="shared" si="10"/>
        <v>no</v>
      </c>
      <c r="V60" s="31">
        <v>0</v>
      </c>
      <c r="W60" s="31" t="str">
        <f t="shared" si="11"/>
        <v>43497Atlanta HawksUtah Jazz</v>
      </c>
      <c r="X60" s="9">
        <f>IFERROR(VLOOKUP(T60,October_Schedule_Table[Home Concat],1,FALSE),0)</f>
        <v>0</v>
      </c>
      <c r="Y60" s="9" t="str">
        <f>IFERROR(VLOOKUP(T60,October_Schedule_Table[[#All],[Away Concat]:[Away B2b]],4,FALSE),0)</f>
        <v>no</v>
      </c>
    </row>
    <row r="61" spans="1:25" x14ac:dyDescent="0.2">
      <c r="A61" s="12" t="s">
        <v>210</v>
      </c>
      <c r="B61" s="12">
        <v>43498</v>
      </c>
      <c r="C61" s="33" t="str">
        <f t="shared" si="4"/>
        <v>A</v>
      </c>
      <c r="D61" s="18">
        <v>2</v>
      </c>
      <c r="E61" s="18">
        <v>2</v>
      </c>
      <c r="F61" s="18">
        <v>2019</v>
      </c>
      <c r="G61" s="5" t="s">
        <v>42</v>
      </c>
      <c r="H61" s="5" t="s">
        <v>24</v>
      </c>
      <c r="I61" s="5" t="str">
        <f t="shared" si="0"/>
        <v>Atl</v>
      </c>
      <c r="J61" s="5">
        <v>118</v>
      </c>
      <c r="K61" s="5" t="s">
        <v>29</v>
      </c>
      <c r="L61" s="5" t="str">
        <f t="shared" si="5"/>
        <v>Pho</v>
      </c>
      <c r="M61" s="5">
        <v>112</v>
      </c>
      <c r="N61" s="13">
        <f t="shared" si="6"/>
        <v>6</v>
      </c>
      <c r="O61" s="13">
        <f t="shared" si="7"/>
        <v>-3</v>
      </c>
      <c r="P61" s="39">
        <f t="shared" si="1"/>
        <v>-5.4191427575813904</v>
      </c>
      <c r="Q61" s="39">
        <f t="shared" si="2"/>
        <v>-8.7034984309977705</v>
      </c>
      <c r="R61" s="39">
        <f t="shared" si="8"/>
        <v>0.28435567341638013</v>
      </c>
      <c r="S61" s="39">
        <f t="shared" si="9"/>
        <v>5.7156443265836199</v>
      </c>
      <c r="T61" s="22" t="str">
        <f t="shared" si="3"/>
        <v>Atl118112</v>
      </c>
      <c r="U61" t="str">
        <f t="shared" si="10"/>
        <v>yes</v>
      </c>
      <c r="V61" s="31">
        <v>0</v>
      </c>
      <c r="W61" s="31" t="str">
        <f t="shared" si="11"/>
        <v>43498Atlanta HawksPhoenix Suns</v>
      </c>
      <c r="X61" s="9">
        <f>IFERROR(VLOOKUP(T61,October_Schedule_Table[Home Concat],1,FALSE),0)</f>
        <v>0</v>
      </c>
      <c r="Y61" s="9" t="str">
        <f>IFERROR(VLOOKUP(T61,October_Schedule_Table[[#All],[Away Concat]:[Away B2b]],4,FALSE),0)</f>
        <v>yes</v>
      </c>
    </row>
    <row r="62" spans="1:25" x14ac:dyDescent="0.2">
      <c r="A62" s="10" t="s">
        <v>210</v>
      </c>
      <c r="B62" s="10">
        <v>43500</v>
      </c>
      <c r="C62" s="33" t="str">
        <f t="shared" si="4"/>
        <v>A</v>
      </c>
      <c r="D62" s="19">
        <v>2</v>
      </c>
      <c r="E62" s="19">
        <v>4</v>
      </c>
      <c r="F62" s="19">
        <v>2019</v>
      </c>
      <c r="G62" s="6" t="s">
        <v>12</v>
      </c>
      <c r="H62" s="6" t="s">
        <v>24</v>
      </c>
      <c r="I62" s="5" t="str">
        <f t="shared" si="0"/>
        <v>Atl</v>
      </c>
      <c r="J62" s="6">
        <v>137</v>
      </c>
      <c r="K62" s="6" t="s">
        <v>41</v>
      </c>
      <c r="L62" s="5" t="str">
        <f t="shared" si="5"/>
        <v>Was</v>
      </c>
      <c r="M62" s="6">
        <v>129</v>
      </c>
      <c r="N62" s="13">
        <f t="shared" si="6"/>
        <v>8</v>
      </c>
      <c r="O62" s="13">
        <f t="shared" si="7"/>
        <v>-3</v>
      </c>
      <c r="P62" s="39">
        <f t="shared" si="1"/>
        <v>-5.4191427575813904</v>
      </c>
      <c r="Q62" s="39">
        <f t="shared" si="2"/>
        <v>-3.2175804343859502</v>
      </c>
      <c r="R62" s="39">
        <f t="shared" si="8"/>
        <v>-5.2015623231954402</v>
      </c>
      <c r="S62" s="39">
        <f t="shared" si="9"/>
        <v>13.201562323195439</v>
      </c>
      <c r="T62" s="22" t="str">
        <f t="shared" si="3"/>
        <v>Atl137129</v>
      </c>
      <c r="U62" t="str">
        <f t="shared" si="10"/>
        <v>no</v>
      </c>
      <c r="V62" s="31">
        <v>0</v>
      </c>
      <c r="W62" s="31" t="str">
        <f t="shared" si="11"/>
        <v>43500Atlanta HawksWashington Wizards</v>
      </c>
      <c r="X62" s="9">
        <f>IFERROR(VLOOKUP(T62,October_Schedule_Table[Home Concat],1,FALSE),0)</f>
        <v>0</v>
      </c>
      <c r="Y62" s="9" t="str">
        <f>IFERROR(VLOOKUP(T62,October_Schedule_Table[[#All],[Away Concat]:[Away B2b]],4,FALSE),0)</f>
        <v>no</v>
      </c>
    </row>
    <row r="63" spans="1:25" x14ac:dyDescent="0.2">
      <c r="A63" s="10" t="s">
        <v>210</v>
      </c>
      <c r="B63" s="10">
        <v>43503</v>
      </c>
      <c r="C63" s="33" t="str">
        <f t="shared" si="4"/>
        <v>H</v>
      </c>
      <c r="D63" s="19">
        <v>2</v>
      </c>
      <c r="E63" s="19">
        <v>7</v>
      </c>
      <c r="F63" s="19">
        <v>2019</v>
      </c>
      <c r="G63" s="6" t="s">
        <v>23</v>
      </c>
      <c r="H63" s="6" t="s">
        <v>37</v>
      </c>
      <c r="I63" s="5" t="str">
        <f t="shared" si="0"/>
        <v>Tor</v>
      </c>
      <c r="J63" s="6">
        <v>119</v>
      </c>
      <c r="K63" s="6" t="s">
        <v>24</v>
      </c>
      <c r="L63" s="5" t="str">
        <f t="shared" si="5"/>
        <v>Atl</v>
      </c>
      <c r="M63" s="6">
        <v>101</v>
      </c>
      <c r="N63" s="13">
        <f t="shared" si="6"/>
        <v>-18</v>
      </c>
      <c r="O63" s="13">
        <f t="shared" si="7"/>
        <v>3</v>
      </c>
      <c r="P63" s="39">
        <f t="shared" si="1"/>
        <v>-5.4191427575813904</v>
      </c>
      <c r="Q63" s="39">
        <f t="shared" si="2"/>
        <v>5.5303682054218104</v>
      </c>
      <c r="R63" s="39">
        <f t="shared" si="8"/>
        <v>-7.9495109630032008</v>
      </c>
      <c r="S63" s="39">
        <f t="shared" si="9"/>
        <v>-10.050489036996799</v>
      </c>
      <c r="T63" s="22" t="str">
        <f t="shared" si="3"/>
        <v>Atl119101</v>
      </c>
      <c r="U63" t="str">
        <f t="shared" si="10"/>
        <v>no</v>
      </c>
      <c r="V63" s="31">
        <v>0</v>
      </c>
      <c r="W63" s="31" t="str">
        <f t="shared" si="11"/>
        <v>43503Toronto RaptorsAtlanta Hawks</v>
      </c>
      <c r="X63" s="9" t="str">
        <f>IFERROR(VLOOKUP(T63,October_Schedule_Table[[#All],[Home Concat]:[Home B2b]],2,FALSE),0)</f>
        <v>no</v>
      </c>
      <c r="Y63" s="9">
        <f>IFERROR(VLOOKUP(T63,October_Schedule_Table[[#All],[Away Concat]:[Away B2b]],4,FALSE),0)</f>
        <v>0</v>
      </c>
    </row>
    <row r="64" spans="1:25" x14ac:dyDescent="0.2">
      <c r="A64" s="12" t="s">
        <v>210</v>
      </c>
      <c r="B64" s="12">
        <v>43505</v>
      </c>
      <c r="C64" s="33" t="str">
        <f t="shared" si="4"/>
        <v>H</v>
      </c>
      <c r="D64" s="18">
        <v>2</v>
      </c>
      <c r="E64" s="18">
        <v>9</v>
      </c>
      <c r="F64" s="18">
        <v>2019</v>
      </c>
      <c r="G64" s="5" t="s">
        <v>23</v>
      </c>
      <c r="H64" s="5" t="s">
        <v>14</v>
      </c>
      <c r="I64" s="5" t="str">
        <f t="shared" si="0"/>
        <v>Cha</v>
      </c>
      <c r="J64" s="5">
        <v>129</v>
      </c>
      <c r="K64" s="5" t="s">
        <v>24</v>
      </c>
      <c r="L64" s="5" t="str">
        <f t="shared" si="5"/>
        <v>Atl</v>
      </c>
      <c r="M64" s="5">
        <v>120</v>
      </c>
      <c r="N64" s="13">
        <f t="shared" si="6"/>
        <v>-9</v>
      </c>
      <c r="O64" s="13">
        <f t="shared" si="7"/>
        <v>3</v>
      </c>
      <c r="P64" s="39">
        <f t="shared" si="1"/>
        <v>-5.4191427575813904</v>
      </c>
      <c r="Q64" s="39">
        <f t="shared" si="2"/>
        <v>-1.224670842330648</v>
      </c>
      <c r="R64" s="39">
        <f t="shared" si="8"/>
        <v>-1.1944719152507424</v>
      </c>
      <c r="S64" s="39">
        <f t="shared" si="9"/>
        <v>-7.8055280847492572</v>
      </c>
      <c r="T64" s="22" t="str">
        <f t="shared" si="3"/>
        <v>Atl129120</v>
      </c>
      <c r="U64" t="str">
        <f t="shared" si="10"/>
        <v>no</v>
      </c>
      <c r="V64" s="31">
        <v>0</v>
      </c>
      <c r="W64" s="31" t="str">
        <f t="shared" si="11"/>
        <v>43505Charlotte HornetsAtlanta Hawks</v>
      </c>
      <c r="X64" s="9" t="str">
        <f>IFERROR(VLOOKUP(T64,October_Schedule_Table[[#All],[Home Concat]:[Home B2b]],2,FALSE),0)</f>
        <v>no</v>
      </c>
      <c r="Y64" s="9">
        <f>IFERROR(VLOOKUP(T64,October_Schedule_Table[[#All],[Away Concat]:[Away B2b]],4,FALSE),0)</f>
        <v>0</v>
      </c>
    </row>
    <row r="65" spans="1:25" x14ac:dyDescent="0.2">
      <c r="A65" s="10" t="s">
        <v>210</v>
      </c>
      <c r="B65" s="10">
        <v>43506</v>
      </c>
      <c r="C65" s="33" t="str">
        <f t="shared" si="4"/>
        <v>H</v>
      </c>
      <c r="D65" s="19">
        <v>2</v>
      </c>
      <c r="E65" s="19">
        <v>10</v>
      </c>
      <c r="F65" s="19">
        <v>2019</v>
      </c>
      <c r="G65" s="6" t="s">
        <v>23</v>
      </c>
      <c r="H65" s="6" t="s">
        <v>27</v>
      </c>
      <c r="I65" s="5" t="str">
        <f t="shared" si="0"/>
        <v>Orl</v>
      </c>
      <c r="J65" s="6">
        <v>124</v>
      </c>
      <c r="K65" s="6" t="s">
        <v>24</v>
      </c>
      <c r="L65" s="5" t="str">
        <f t="shared" si="5"/>
        <v>Atl</v>
      </c>
      <c r="M65" s="6">
        <v>108</v>
      </c>
      <c r="N65" s="13">
        <f t="shared" si="6"/>
        <v>-16</v>
      </c>
      <c r="O65" s="13">
        <f t="shared" si="7"/>
        <v>3</v>
      </c>
      <c r="P65" s="39">
        <f t="shared" si="1"/>
        <v>-5.4191427575813904</v>
      </c>
      <c r="Q65" s="39">
        <f t="shared" si="2"/>
        <v>1.21811754667254</v>
      </c>
      <c r="R65" s="39">
        <f t="shared" si="8"/>
        <v>-3.6372603042539304</v>
      </c>
      <c r="S65" s="39">
        <f t="shared" si="9"/>
        <v>-12.36273969574607</v>
      </c>
      <c r="T65" s="22" t="str">
        <f t="shared" si="3"/>
        <v>Atl124108</v>
      </c>
      <c r="U65" t="str">
        <f t="shared" si="10"/>
        <v>yes</v>
      </c>
      <c r="V65" s="31">
        <v>0</v>
      </c>
      <c r="W65" s="31" t="str">
        <f t="shared" si="11"/>
        <v>43506Orlando MagicAtlanta Hawks</v>
      </c>
      <c r="X65" s="9" t="str">
        <f>IFERROR(VLOOKUP(T65,October_Schedule_Table[[#All],[Home Concat]:[Home B2b]],2,FALSE),0)</f>
        <v>no</v>
      </c>
      <c r="Y65" s="9">
        <f>IFERROR(VLOOKUP(T65,October_Schedule_Table[[#All],[Away Concat]:[Away B2b]],4,FALSE),0)</f>
        <v>0</v>
      </c>
    </row>
    <row r="66" spans="1:25" x14ac:dyDescent="0.2">
      <c r="A66" s="12" t="s">
        <v>210</v>
      </c>
      <c r="B66" s="12">
        <v>43508</v>
      </c>
      <c r="C66" s="33" t="str">
        <f t="shared" si="4"/>
        <v>H</v>
      </c>
      <c r="D66" s="18">
        <v>2</v>
      </c>
      <c r="E66" s="18">
        <v>12</v>
      </c>
      <c r="F66" s="18">
        <v>2019</v>
      </c>
      <c r="G66" s="5" t="s">
        <v>23</v>
      </c>
      <c r="H66" s="5" t="s">
        <v>39</v>
      </c>
      <c r="I66" s="5" t="s">
        <v>242</v>
      </c>
      <c r="J66" s="5">
        <v>113</v>
      </c>
      <c r="K66" s="5" t="s">
        <v>24</v>
      </c>
      <c r="L66" s="5" t="str">
        <f t="shared" si="5"/>
        <v>Atl</v>
      </c>
      <c r="M66" s="5">
        <v>117</v>
      </c>
      <c r="N66" s="13">
        <f t="shared" si="6"/>
        <v>4</v>
      </c>
      <c r="O66" s="13">
        <f t="shared" si="7"/>
        <v>3</v>
      </c>
      <c r="P66" s="39">
        <f t="shared" si="1"/>
        <v>-5.4191427575813904</v>
      </c>
      <c r="Q66" s="39">
        <f t="shared" si="2"/>
        <v>-1.7592139870950123</v>
      </c>
      <c r="R66" s="39">
        <f t="shared" si="8"/>
        <v>-0.6599287704863781</v>
      </c>
      <c r="S66" s="39">
        <f t="shared" si="9"/>
        <v>4.6599287704863777</v>
      </c>
      <c r="T66" s="22" t="str">
        <f t="shared" si="3"/>
        <v>Atl113117</v>
      </c>
      <c r="U66" t="str">
        <f t="shared" si="10"/>
        <v>no</v>
      </c>
      <c r="V66" s="31">
        <v>0</v>
      </c>
      <c r="W66" s="31" t="str">
        <f t="shared" si="11"/>
        <v>43508Los Angeles LakersAtlanta Hawks</v>
      </c>
      <c r="X66" s="9" t="str">
        <f>IFERROR(VLOOKUP(T66,October_Schedule_Table[[#All],[Home Concat]:[Home B2b]],2,FALSE),0)</f>
        <v>no</v>
      </c>
      <c r="Y66" s="9">
        <f>IFERROR(VLOOKUP(T66,October_Schedule_Table[[#All],[Away Concat]:[Away B2b]],4,FALSE),0)</f>
        <v>0</v>
      </c>
    </row>
    <row r="67" spans="1:25" x14ac:dyDescent="0.2">
      <c r="A67" s="10" t="s">
        <v>210</v>
      </c>
      <c r="B67" s="10">
        <v>43510</v>
      </c>
      <c r="C67" s="33" t="str">
        <f t="shared" si="4"/>
        <v>H</v>
      </c>
      <c r="D67" s="19">
        <v>2</v>
      </c>
      <c r="E67" s="19">
        <v>14</v>
      </c>
      <c r="F67" s="19">
        <v>2019</v>
      </c>
      <c r="G67" s="6" t="s">
        <v>23</v>
      </c>
      <c r="H67" s="6" t="s">
        <v>25</v>
      </c>
      <c r="I67" s="13" t="s">
        <v>243</v>
      </c>
      <c r="J67" s="6">
        <v>106</v>
      </c>
      <c r="K67" s="6" t="s">
        <v>24</v>
      </c>
      <c r="L67" s="5" t="str">
        <f t="shared" si="5"/>
        <v>Atl</v>
      </c>
      <c r="M67" s="6">
        <v>91</v>
      </c>
      <c r="N67" s="13">
        <f t="shared" si="6"/>
        <v>-15</v>
      </c>
      <c r="O67" s="13">
        <f t="shared" si="7"/>
        <v>3</v>
      </c>
      <c r="P67" s="39">
        <f t="shared" si="1"/>
        <v>-5.4191427575813904</v>
      </c>
      <c r="Q67" s="39">
        <f t="shared" si="2"/>
        <v>-9.3839578025397099</v>
      </c>
      <c r="R67" s="39">
        <f t="shared" si="8"/>
        <v>6.9648150449583195</v>
      </c>
      <c r="S67" s="39">
        <f t="shared" si="9"/>
        <v>-21.964815044958321</v>
      </c>
      <c r="T67" s="22" t="str">
        <f t="shared" si="3"/>
        <v>Atl10691</v>
      </c>
      <c r="U67" t="str">
        <f t="shared" si="10"/>
        <v>no</v>
      </c>
      <c r="V67" s="31">
        <v>0</v>
      </c>
      <c r="W67" s="31" t="str">
        <f t="shared" si="11"/>
        <v>43510New York KnicksAtlanta Hawks</v>
      </c>
      <c r="X67" s="9" t="str">
        <f>IFERROR(VLOOKUP(T67,October_Schedule_Table[[#All],[Home Concat]:[Home B2b]],2,FALSE),0)</f>
        <v>no</v>
      </c>
      <c r="Y67" s="9">
        <f>IFERROR(VLOOKUP(T67,October_Schedule_Table[[#All],[Away Concat]:[Away B2b]],4,FALSE),0)</f>
        <v>0</v>
      </c>
    </row>
    <row r="68" spans="1:25" x14ac:dyDescent="0.2">
      <c r="A68" s="12" t="s">
        <v>210</v>
      </c>
      <c r="B68" s="12">
        <v>43518</v>
      </c>
      <c r="C68" s="33" t="str">
        <f t="shared" si="4"/>
        <v>H</v>
      </c>
      <c r="D68" s="18">
        <v>2</v>
      </c>
      <c r="E68" s="18">
        <v>22</v>
      </c>
      <c r="F68" s="18">
        <v>2019</v>
      </c>
      <c r="G68" s="5" t="s">
        <v>23</v>
      </c>
      <c r="H68" s="5" t="s">
        <v>16</v>
      </c>
      <c r="I68" s="5" t="str">
        <f t="shared" si="0"/>
        <v>Det</v>
      </c>
      <c r="J68" s="5">
        <v>125</v>
      </c>
      <c r="K68" s="5" t="s">
        <v>24</v>
      </c>
      <c r="L68" s="5" t="str">
        <f t="shared" si="5"/>
        <v>Atl</v>
      </c>
      <c r="M68" s="5">
        <v>122</v>
      </c>
      <c r="N68" s="13">
        <f t="shared" si="6"/>
        <v>-3</v>
      </c>
      <c r="O68" s="13">
        <f t="shared" si="7"/>
        <v>3</v>
      </c>
      <c r="P68" s="39">
        <f t="shared" si="1"/>
        <v>-5.4191427575813904</v>
      </c>
      <c r="Q68" s="39">
        <f t="shared" si="2"/>
        <v>-0.23602730858504994</v>
      </c>
      <c r="R68" s="39">
        <f t="shared" si="8"/>
        <v>-2.1831154489963405</v>
      </c>
      <c r="S68" s="39">
        <f t="shared" si="9"/>
        <v>-0.81688455100365953</v>
      </c>
      <c r="T68" s="22" t="str">
        <f t="shared" si="3"/>
        <v>Atl125122</v>
      </c>
      <c r="U68" t="str">
        <f t="shared" si="10"/>
        <v>no</v>
      </c>
      <c r="V68" s="31">
        <v>0</v>
      </c>
      <c r="W68" s="31" t="str">
        <f t="shared" si="11"/>
        <v>43518Detroit PistonsAtlanta Hawks</v>
      </c>
      <c r="X68" s="9" t="str">
        <f>IFERROR(VLOOKUP(T68,October_Schedule_Table[[#All],[Home Concat]:[Home B2b]],2,FALSE),0)</f>
        <v>no</v>
      </c>
      <c r="Y68" s="9">
        <f>IFERROR(VLOOKUP(T68,October_Schedule_Table[[#All],[Away Concat]:[Away B2b]],4,FALSE),0)</f>
        <v>0</v>
      </c>
    </row>
    <row r="69" spans="1:25" x14ac:dyDescent="0.2">
      <c r="A69" s="10" t="s">
        <v>210</v>
      </c>
      <c r="B69" s="10">
        <v>43519</v>
      </c>
      <c r="C69" s="33" t="str">
        <f t="shared" si="4"/>
        <v>H</v>
      </c>
      <c r="D69" s="19">
        <v>2</v>
      </c>
      <c r="E69" s="19">
        <v>23</v>
      </c>
      <c r="F69" s="19">
        <v>2019</v>
      </c>
      <c r="G69" s="6" t="s">
        <v>12</v>
      </c>
      <c r="H69" s="6" t="s">
        <v>29</v>
      </c>
      <c r="I69" s="5" t="str">
        <f t="shared" si="0"/>
        <v>Pho</v>
      </c>
      <c r="J69" s="6">
        <v>112</v>
      </c>
      <c r="K69" s="6" t="s">
        <v>24</v>
      </c>
      <c r="L69" s="5" t="str">
        <f t="shared" si="5"/>
        <v>Atl</v>
      </c>
      <c r="M69" s="6">
        <v>120</v>
      </c>
      <c r="N69" s="13">
        <f t="shared" si="6"/>
        <v>8</v>
      </c>
      <c r="O69" s="13">
        <f t="shared" si="7"/>
        <v>3</v>
      </c>
      <c r="P69" s="39">
        <f t="shared" si="1"/>
        <v>-5.4191427575813904</v>
      </c>
      <c r="Q69" s="39">
        <f t="shared" si="2"/>
        <v>-8.7034984309977705</v>
      </c>
      <c r="R69" s="39">
        <f t="shared" si="8"/>
        <v>6.2843556734163801</v>
      </c>
      <c r="S69" s="39">
        <f t="shared" si="9"/>
        <v>1.7156443265836199</v>
      </c>
      <c r="T69" s="22" t="str">
        <f t="shared" si="3"/>
        <v>Atl112120</v>
      </c>
      <c r="U69" t="str">
        <f t="shared" si="10"/>
        <v>yes</v>
      </c>
      <c r="V69" s="31">
        <v>0</v>
      </c>
      <c r="W69" s="31" t="str">
        <f t="shared" si="11"/>
        <v>43519Phoenix SunsAtlanta Hawks</v>
      </c>
      <c r="X69" s="9" t="str">
        <f>IFERROR(VLOOKUP(T69,October_Schedule_Table[[#All],[Home Concat]:[Home B2b]],2,FALSE),0)</f>
        <v>yes</v>
      </c>
      <c r="Y69" s="9">
        <f>IFERROR(VLOOKUP(T69,October_Schedule_Table[[#All],[Away Concat]:[Away B2b]],4,FALSE),0)</f>
        <v>0</v>
      </c>
    </row>
    <row r="70" spans="1:25" x14ac:dyDescent="0.2">
      <c r="A70" s="12" t="s">
        <v>210</v>
      </c>
      <c r="B70" s="12">
        <v>43521</v>
      </c>
      <c r="C70" s="33" t="str">
        <f t="shared" si="4"/>
        <v>A</v>
      </c>
      <c r="D70" s="18">
        <v>2</v>
      </c>
      <c r="E70" s="18">
        <v>25</v>
      </c>
      <c r="F70" s="18">
        <v>2019</v>
      </c>
      <c r="G70" s="5" t="s">
        <v>6</v>
      </c>
      <c r="H70" s="5" t="s">
        <v>24</v>
      </c>
      <c r="I70" s="5" t="str">
        <f t="shared" si="0"/>
        <v>Atl</v>
      </c>
      <c r="J70" s="5">
        <v>111</v>
      </c>
      <c r="K70" s="5" t="s">
        <v>18</v>
      </c>
      <c r="L70" s="5" t="str">
        <f t="shared" si="5"/>
        <v>Hou</v>
      </c>
      <c r="M70" s="5">
        <v>119</v>
      </c>
      <c r="N70" s="13">
        <f t="shared" si="6"/>
        <v>-8</v>
      </c>
      <c r="O70" s="13">
        <f t="shared" si="7"/>
        <v>-3</v>
      </c>
      <c r="P70" s="39">
        <f t="shared" si="1"/>
        <v>-5.4191427575813904</v>
      </c>
      <c r="Q70" s="39">
        <f t="shared" si="2"/>
        <v>5.8261443988619703</v>
      </c>
      <c r="R70" s="39">
        <f t="shared" si="8"/>
        <v>-14.245287156443361</v>
      </c>
      <c r="S70" s="39">
        <f t="shared" si="9"/>
        <v>6.2452871564433607</v>
      </c>
      <c r="T70" s="22" t="str">
        <f t="shared" si="3"/>
        <v>Atl111119</v>
      </c>
      <c r="U70" t="str">
        <f t="shared" si="10"/>
        <v>no</v>
      </c>
      <c r="V70" s="31">
        <v>0</v>
      </c>
      <c r="W70" s="31" t="str">
        <f t="shared" si="11"/>
        <v>43521Atlanta HawksHouston Rockets</v>
      </c>
      <c r="X70" s="9">
        <f>IFERROR(VLOOKUP(T70,October_Schedule_Table[Home Concat],1,FALSE),0)</f>
        <v>0</v>
      </c>
      <c r="Y70" s="9" t="str">
        <f>IFERROR(VLOOKUP(T70,October_Schedule_Table[[#All],[Away Concat]:[Away B2b]],4,FALSE),0)</f>
        <v>no</v>
      </c>
    </row>
    <row r="71" spans="1:25" x14ac:dyDescent="0.2">
      <c r="A71" s="12" t="s">
        <v>210</v>
      </c>
      <c r="B71" s="12">
        <v>43523</v>
      </c>
      <c r="C71" s="33" t="str">
        <f t="shared" si="4"/>
        <v>H</v>
      </c>
      <c r="D71" s="18">
        <v>2</v>
      </c>
      <c r="E71" s="18">
        <v>27</v>
      </c>
      <c r="F71" s="18">
        <v>2019</v>
      </c>
      <c r="G71" s="5" t="s">
        <v>23</v>
      </c>
      <c r="H71" s="5" t="s">
        <v>34</v>
      </c>
      <c r="I71" s="5" t="str">
        <f t="shared" si="0"/>
        <v>Min</v>
      </c>
      <c r="J71" s="5">
        <v>123</v>
      </c>
      <c r="K71" s="5" t="s">
        <v>24</v>
      </c>
      <c r="L71" s="5" t="str">
        <f t="shared" si="5"/>
        <v>Atl</v>
      </c>
      <c r="M71" s="5">
        <v>131</v>
      </c>
      <c r="N71" s="13">
        <f t="shared" si="6"/>
        <v>8</v>
      </c>
      <c r="O71" s="13">
        <f t="shared" si="7"/>
        <v>3</v>
      </c>
      <c r="P71" s="39">
        <f t="shared" si="1"/>
        <v>-5.4191427575813904</v>
      </c>
      <c r="Q71" s="39">
        <f t="shared" si="2"/>
        <v>-1.35015846365794</v>
      </c>
      <c r="R71" s="39">
        <f t="shared" si="8"/>
        <v>-1.0689842939234504</v>
      </c>
      <c r="S71" s="39">
        <f t="shared" si="9"/>
        <v>9.0689842939234495</v>
      </c>
      <c r="T71" s="22" t="str">
        <f t="shared" si="3"/>
        <v>Atl123131</v>
      </c>
      <c r="U71" t="str">
        <f t="shared" si="10"/>
        <v>no</v>
      </c>
      <c r="V71" s="31">
        <v>0</v>
      </c>
      <c r="W71" s="31" t="str">
        <f t="shared" si="11"/>
        <v>43523Minnesota TimberwolvesAtlanta Hawks</v>
      </c>
      <c r="X71" s="9" t="str">
        <f>IFERROR(VLOOKUP(T71,October_Schedule_Table[[#All],[Home Concat]:[Home B2b]],2,FALSE),0)</f>
        <v>no</v>
      </c>
      <c r="Y71" s="9">
        <f>IFERROR(VLOOKUP(T71,October_Schedule_Table[[#All],[Away Concat]:[Away B2b]],4,FALSE),0)</f>
        <v>0</v>
      </c>
    </row>
    <row r="72" spans="1:25" x14ac:dyDescent="0.2">
      <c r="A72" s="10" t="s">
        <v>210</v>
      </c>
      <c r="B72" s="10">
        <v>43525</v>
      </c>
      <c r="C72" s="33" t="str">
        <f t="shared" si="4"/>
        <v>H</v>
      </c>
      <c r="D72" s="19">
        <v>3</v>
      </c>
      <c r="E72" s="19">
        <v>1</v>
      </c>
      <c r="F72" s="19">
        <v>2019</v>
      </c>
      <c r="G72" s="6" t="s">
        <v>23</v>
      </c>
      <c r="H72" s="6" t="s">
        <v>38</v>
      </c>
      <c r="I72" s="5" t="str">
        <f t="shared" si="0"/>
        <v>Chi</v>
      </c>
      <c r="J72" s="6">
        <v>168</v>
      </c>
      <c r="K72" s="6" t="s">
        <v>24</v>
      </c>
      <c r="L72" s="5" t="str">
        <f t="shared" si="5"/>
        <v>Atl</v>
      </c>
      <c r="M72" s="6">
        <v>161</v>
      </c>
      <c r="N72" s="13">
        <f t="shared" si="6"/>
        <v>-7</v>
      </c>
      <c r="O72" s="13">
        <f t="shared" si="7"/>
        <v>3</v>
      </c>
      <c r="P72" s="39">
        <f t="shared" si="1"/>
        <v>-5.4191427575813904</v>
      </c>
      <c r="Q72" s="39">
        <f t="shared" si="2"/>
        <v>-8.3647694850550796</v>
      </c>
      <c r="R72" s="39">
        <f t="shared" si="8"/>
        <v>5.9456267274736891</v>
      </c>
      <c r="S72" s="39">
        <f t="shared" si="9"/>
        <v>-12.945626727473689</v>
      </c>
      <c r="T72" s="22" t="str">
        <f t="shared" si="3"/>
        <v>Atl168161</v>
      </c>
      <c r="U72" t="str">
        <f t="shared" si="10"/>
        <v>no</v>
      </c>
      <c r="V72" s="31">
        <v>0</v>
      </c>
      <c r="W72" s="31" t="str">
        <f t="shared" si="11"/>
        <v>43525Chicago BullsAtlanta Hawks</v>
      </c>
      <c r="X72" s="9" t="str">
        <f>IFERROR(VLOOKUP(T72,October_Schedule_Table[[#All],[Home Concat]:[Home B2b]],2,FALSE),0)</f>
        <v>no</v>
      </c>
      <c r="Y72" s="9">
        <f>IFERROR(VLOOKUP(T72,October_Schedule_Table[[#All],[Away Concat]:[Away B2b]],4,FALSE),0)</f>
        <v>0</v>
      </c>
    </row>
    <row r="73" spans="1:25" x14ac:dyDescent="0.2">
      <c r="A73" s="10" t="s">
        <v>210</v>
      </c>
      <c r="B73" s="10">
        <v>43527</v>
      </c>
      <c r="C73" s="33" t="str">
        <f t="shared" si="4"/>
        <v>A</v>
      </c>
      <c r="D73" s="19">
        <v>3</v>
      </c>
      <c r="E73" s="19">
        <v>3</v>
      </c>
      <c r="F73" s="19">
        <v>2019</v>
      </c>
      <c r="G73" s="6" t="s">
        <v>61</v>
      </c>
      <c r="H73" s="6" t="s">
        <v>24</v>
      </c>
      <c r="I73" s="5" t="str">
        <f t="shared" si="0"/>
        <v>Atl</v>
      </c>
      <c r="J73" s="6">
        <v>123</v>
      </c>
      <c r="K73" s="6" t="s">
        <v>38</v>
      </c>
      <c r="L73" s="5" t="str">
        <f t="shared" si="5"/>
        <v>Chi</v>
      </c>
      <c r="M73" s="6">
        <v>118</v>
      </c>
      <c r="N73" s="13">
        <f t="shared" si="6"/>
        <v>5</v>
      </c>
      <c r="O73" s="13">
        <f t="shared" si="7"/>
        <v>-3</v>
      </c>
      <c r="P73" s="39">
        <f t="shared" si="1"/>
        <v>-5.4191427575813904</v>
      </c>
      <c r="Q73" s="39">
        <f t="shared" si="2"/>
        <v>-8.3647694850550796</v>
      </c>
      <c r="R73" s="39">
        <f t="shared" si="8"/>
        <v>-5.4373272526310856E-2</v>
      </c>
      <c r="S73" s="39">
        <f t="shared" si="9"/>
        <v>5.0543732725263109</v>
      </c>
      <c r="T73" s="22" t="str">
        <f t="shared" si="3"/>
        <v>Atl123118</v>
      </c>
      <c r="U73" t="str">
        <f t="shared" si="10"/>
        <v>no</v>
      </c>
      <c r="V73" s="31">
        <v>0</v>
      </c>
      <c r="W73" s="31" t="str">
        <f t="shared" si="11"/>
        <v>43527Atlanta HawksChicago Bulls</v>
      </c>
      <c r="X73" s="9">
        <f>IFERROR(VLOOKUP(T73,October_Schedule_Table[Home Concat],1,FALSE),0)</f>
        <v>0</v>
      </c>
      <c r="Y73" s="9" t="str">
        <f>IFERROR(VLOOKUP(T73,October_Schedule_Table[[#All],[Away Concat]:[Away B2b]],4,FALSE),0)</f>
        <v>no</v>
      </c>
    </row>
    <row r="74" spans="1:25" x14ac:dyDescent="0.2">
      <c r="A74" s="12" t="s">
        <v>210</v>
      </c>
      <c r="B74" s="12">
        <v>43528</v>
      </c>
      <c r="C74" s="33" t="str">
        <f t="shared" si="4"/>
        <v>A</v>
      </c>
      <c r="D74" s="18">
        <v>3</v>
      </c>
      <c r="E74" s="18">
        <v>4</v>
      </c>
      <c r="F74" s="18">
        <v>2019</v>
      </c>
      <c r="G74" s="5" t="s">
        <v>23</v>
      </c>
      <c r="H74" s="5" t="s">
        <v>24</v>
      </c>
      <c r="I74" s="5" t="str">
        <f t="shared" ref="I74:I137" si="14">LEFT(H74,3)</f>
        <v>Atl</v>
      </c>
      <c r="J74" s="5">
        <v>113</v>
      </c>
      <c r="K74" s="5" t="s">
        <v>26</v>
      </c>
      <c r="L74" s="5" t="str">
        <f t="shared" ref="L74:L137" si="15">LEFT(K74,3)</f>
        <v>Mia</v>
      </c>
      <c r="M74" s="5">
        <v>114</v>
      </c>
      <c r="N74" s="13">
        <f t="shared" si="6"/>
        <v>-1</v>
      </c>
      <c r="O74" s="13">
        <f t="shared" si="7"/>
        <v>-3</v>
      </c>
      <c r="P74" s="39">
        <f t="shared" ref="P74:P137" si="16">IF(C74="H",VLOOKUP(L74,$AB$12:$AE$41,4,FALSE),VLOOKUP(I74,$AB$12:$AE$41,4,FALSE))</f>
        <v>-5.4191427575813904</v>
      </c>
      <c r="Q74" s="39">
        <f t="shared" ref="Q74:Q137" si="17">IF(C74="H",VLOOKUP(I74,$AB$12:$AE$41,4,FALSE),VLOOKUP(L74,$AB$12:$AE$41,4,FALSE))</f>
        <v>-0.25037347985165948</v>
      </c>
      <c r="R74" s="39">
        <f t="shared" si="8"/>
        <v>-8.16876927772973</v>
      </c>
      <c r="S74" s="39">
        <f t="shared" si="9"/>
        <v>7.16876927772973</v>
      </c>
      <c r="T74" s="22" t="str">
        <f t="shared" ref="T74:T137" si="18">CONCATENATE(A74,J74,M74)</f>
        <v>Atl113114</v>
      </c>
      <c r="U74" t="str">
        <f t="shared" si="10"/>
        <v>yes</v>
      </c>
      <c r="V74" s="31">
        <v>0</v>
      </c>
      <c r="W74" s="31" t="str">
        <f t="shared" si="11"/>
        <v>43528Atlanta HawksMiami Heat</v>
      </c>
      <c r="X74" s="9">
        <f>IFERROR(VLOOKUP(T74,October_Schedule_Table[Home Concat],1,FALSE),0)</f>
        <v>0</v>
      </c>
      <c r="Y74" s="9" t="str">
        <f>IFERROR(VLOOKUP(T74,October_Schedule_Table[[#All],[Away Concat]:[Away B2b]],4,FALSE),0)</f>
        <v>yes</v>
      </c>
    </row>
    <row r="75" spans="1:25" x14ac:dyDescent="0.2">
      <c r="A75" s="12" t="s">
        <v>210</v>
      </c>
      <c r="B75" s="12">
        <v>43530</v>
      </c>
      <c r="C75" s="33" t="str">
        <f t="shared" ref="C75:C138" si="19">IF(A75=L75,"H","A")</f>
        <v>H</v>
      </c>
      <c r="D75" s="18">
        <v>3</v>
      </c>
      <c r="E75" s="18">
        <v>6</v>
      </c>
      <c r="F75" s="18">
        <v>2019</v>
      </c>
      <c r="G75" s="5" t="s">
        <v>23</v>
      </c>
      <c r="H75" s="5" t="s">
        <v>35</v>
      </c>
      <c r="I75" s="5" t="str">
        <f t="shared" si="14"/>
        <v>San</v>
      </c>
      <c r="J75" s="5">
        <v>111</v>
      </c>
      <c r="K75" s="5" t="s">
        <v>24</v>
      </c>
      <c r="L75" s="5" t="str">
        <f t="shared" si="15"/>
        <v>Atl</v>
      </c>
      <c r="M75" s="5">
        <v>104</v>
      </c>
      <c r="N75" s="13">
        <f t="shared" ref="N75:N138" si="20">IF(C75="H",M75-J75,J75-M75)</f>
        <v>-7</v>
      </c>
      <c r="O75" s="13">
        <f t="shared" ref="O75:O138" si="21">IF(C75="H",3,-3)</f>
        <v>3</v>
      </c>
      <c r="P75" s="39">
        <f t="shared" si="16"/>
        <v>-5.4191427575813904</v>
      </c>
      <c r="Q75" s="39">
        <f t="shared" si="17"/>
        <v>1.8707824426420974</v>
      </c>
      <c r="R75" s="39">
        <f t="shared" ref="R75:R138" si="22">O75+P75-Q75</f>
        <v>-4.2899252002234878</v>
      </c>
      <c r="S75" s="39">
        <f t="shared" ref="S75:S138" si="23">N75-R75</f>
        <v>-2.7100747997765122</v>
      </c>
      <c r="T75" s="22" t="str">
        <f t="shared" si="18"/>
        <v>Atl111104</v>
      </c>
      <c r="U75" t="str">
        <f t="shared" ref="U75:U138" si="24">IF(B75-B74=1,"yes","no")</f>
        <v>no</v>
      </c>
      <c r="V75" s="31">
        <v>0</v>
      </c>
      <c r="W75" s="31" t="str">
        <f t="shared" ref="W75:W138" si="25">CONCATENATE(B75,H75,K75)</f>
        <v>43530San Antonio SpursAtlanta Hawks</v>
      </c>
      <c r="X75" s="9" t="str">
        <f>IFERROR(VLOOKUP(T75,October_Schedule_Table[[#All],[Home Concat]:[Home B2b]],2,FALSE),0)</f>
        <v>no</v>
      </c>
      <c r="Y75" s="9">
        <f>IFERROR(VLOOKUP(T75,October_Schedule_Table[[#All],[Away Concat]:[Away B2b]],4,FALSE),0)</f>
        <v>0</v>
      </c>
    </row>
    <row r="76" spans="1:25" x14ac:dyDescent="0.2">
      <c r="A76" s="10" t="s">
        <v>210</v>
      </c>
      <c r="B76" s="10">
        <v>43533</v>
      </c>
      <c r="C76" s="33" t="str">
        <f t="shared" si="19"/>
        <v>H</v>
      </c>
      <c r="D76" s="19">
        <v>3</v>
      </c>
      <c r="E76" s="19">
        <v>9</v>
      </c>
      <c r="F76" s="19">
        <v>2019</v>
      </c>
      <c r="G76" s="6" t="s">
        <v>12</v>
      </c>
      <c r="H76" s="6" t="s">
        <v>15</v>
      </c>
      <c r="I76" s="5" t="str">
        <f t="shared" si="14"/>
        <v>Bro</v>
      </c>
      <c r="J76" s="6">
        <v>114</v>
      </c>
      <c r="K76" s="6" t="s">
        <v>24</v>
      </c>
      <c r="L76" s="5" t="str">
        <f t="shared" si="15"/>
        <v>Atl</v>
      </c>
      <c r="M76" s="6">
        <v>112</v>
      </c>
      <c r="N76" s="13">
        <f t="shared" si="20"/>
        <v>-2</v>
      </c>
      <c r="O76" s="13">
        <f t="shared" si="21"/>
        <v>3</v>
      </c>
      <c r="P76" s="39">
        <f t="shared" si="16"/>
        <v>-5.4191427575813904</v>
      </c>
      <c r="Q76" s="39">
        <f t="shared" si="17"/>
        <v>9.3423702051929958E-2</v>
      </c>
      <c r="R76" s="39">
        <f t="shared" si="22"/>
        <v>-2.5125664596333204</v>
      </c>
      <c r="S76" s="39">
        <f t="shared" si="23"/>
        <v>0.51256645963332037</v>
      </c>
      <c r="T76" s="22" t="str">
        <f t="shared" si="18"/>
        <v>Atl114112</v>
      </c>
      <c r="U76" t="str">
        <f t="shared" si="24"/>
        <v>no</v>
      </c>
      <c r="V76" s="31">
        <v>0</v>
      </c>
      <c r="W76" s="31" t="str">
        <f t="shared" si="25"/>
        <v>43533Brooklyn NetsAtlanta Hawks</v>
      </c>
      <c r="X76" s="9" t="str">
        <f>IFERROR(VLOOKUP(T76,October_Schedule_Table[[#All],[Home Concat]:[Home B2b]],2,FALSE),0)</f>
        <v>no</v>
      </c>
      <c r="Y76" s="9">
        <f>IFERROR(VLOOKUP(T76,October_Schedule_Table[[#All],[Away Concat]:[Away B2b]],4,FALSE),0)</f>
        <v>0</v>
      </c>
    </row>
    <row r="77" spans="1:25" x14ac:dyDescent="0.2">
      <c r="A77" s="12" t="s">
        <v>210</v>
      </c>
      <c r="B77" s="12">
        <v>43534</v>
      </c>
      <c r="C77" s="33" t="str">
        <f t="shared" si="19"/>
        <v>H</v>
      </c>
      <c r="D77" s="18">
        <v>3</v>
      </c>
      <c r="E77" s="18">
        <v>10</v>
      </c>
      <c r="F77" s="18">
        <v>2019</v>
      </c>
      <c r="G77" s="5" t="s">
        <v>43</v>
      </c>
      <c r="H77" s="5" t="s">
        <v>17</v>
      </c>
      <c r="I77" s="5" t="str">
        <f t="shared" si="14"/>
        <v>New</v>
      </c>
      <c r="J77" s="5">
        <v>116</v>
      </c>
      <c r="K77" s="5" t="s">
        <v>24</v>
      </c>
      <c r="L77" s="5" t="str">
        <f t="shared" si="15"/>
        <v>Atl</v>
      </c>
      <c r="M77" s="5">
        <v>128</v>
      </c>
      <c r="N77" s="13">
        <f t="shared" si="20"/>
        <v>12</v>
      </c>
      <c r="O77" s="13">
        <f t="shared" si="21"/>
        <v>3</v>
      </c>
      <c r="P77" s="39">
        <f t="shared" si="16"/>
        <v>-5.4191427575813904</v>
      </c>
      <c r="Q77" s="39">
        <f t="shared" si="17"/>
        <v>-2.0784049104114897</v>
      </c>
      <c r="R77" s="39">
        <f t="shared" si="22"/>
        <v>-0.34073784716990074</v>
      </c>
      <c r="S77" s="39">
        <f t="shared" si="23"/>
        <v>12.340737847169901</v>
      </c>
      <c r="T77" s="22" t="str">
        <f t="shared" si="18"/>
        <v>Atl116128</v>
      </c>
      <c r="U77" t="str">
        <f t="shared" si="24"/>
        <v>yes</v>
      </c>
      <c r="V77" s="31">
        <v>0</v>
      </c>
      <c r="W77" s="31" t="str">
        <f t="shared" si="25"/>
        <v>43534New Orleans PelicansAtlanta Hawks</v>
      </c>
      <c r="X77" s="9" t="str">
        <f>IFERROR(VLOOKUP(T77,October_Schedule_Table[[#All],[Home Concat]:[Home B2b]],2,FALSE),0)</f>
        <v>yes</v>
      </c>
      <c r="Y77" s="9">
        <f>IFERROR(VLOOKUP(T77,October_Schedule_Table[[#All],[Away Concat]:[Away B2b]],4,FALSE),0)</f>
        <v>0</v>
      </c>
    </row>
    <row r="78" spans="1:25" x14ac:dyDescent="0.2">
      <c r="A78" s="10" t="s">
        <v>210</v>
      </c>
      <c r="B78" s="10">
        <v>43537</v>
      </c>
      <c r="C78" s="33" t="str">
        <f t="shared" si="19"/>
        <v>H</v>
      </c>
      <c r="D78" s="19">
        <v>3</v>
      </c>
      <c r="E78" s="19">
        <v>13</v>
      </c>
      <c r="F78" s="19">
        <v>2019</v>
      </c>
      <c r="G78" s="6" t="s">
        <v>23</v>
      </c>
      <c r="H78" s="6" t="s">
        <v>19</v>
      </c>
      <c r="I78" s="5" t="str">
        <f t="shared" si="14"/>
        <v>Mem</v>
      </c>
      <c r="J78" s="6">
        <v>111</v>
      </c>
      <c r="K78" s="6" t="s">
        <v>24</v>
      </c>
      <c r="L78" s="5" t="str">
        <f t="shared" si="15"/>
        <v>Atl</v>
      </c>
      <c r="M78" s="6">
        <v>132</v>
      </c>
      <c r="N78" s="13">
        <f t="shared" si="20"/>
        <v>21</v>
      </c>
      <c r="O78" s="13">
        <f t="shared" si="21"/>
        <v>3</v>
      </c>
      <c r="P78" s="39">
        <f t="shared" si="16"/>
        <v>-5.4191427575813904</v>
      </c>
      <c r="Q78" s="39">
        <f t="shared" si="17"/>
        <v>-2.3364343413058002</v>
      </c>
      <c r="R78" s="39">
        <f t="shared" si="22"/>
        <v>-8.2708416275590224E-2</v>
      </c>
      <c r="S78" s="39">
        <f t="shared" si="23"/>
        <v>21.08270841627559</v>
      </c>
      <c r="T78" s="22" t="str">
        <f t="shared" si="18"/>
        <v>Atl111132</v>
      </c>
      <c r="U78" t="str">
        <f t="shared" si="24"/>
        <v>no</v>
      </c>
      <c r="V78" s="31">
        <v>0</v>
      </c>
      <c r="W78" s="31" t="str">
        <f t="shared" si="25"/>
        <v>43537Memphis GrizzliesAtlanta Hawks</v>
      </c>
      <c r="X78" s="9" t="str">
        <f>IFERROR(VLOOKUP(T78,October_Schedule_Table[[#All],[Home Concat]:[Home B2b]],2,FALSE),0)</f>
        <v>no</v>
      </c>
      <c r="Y78" s="9">
        <f>IFERROR(VLOOKUP(T78,October_Schedule_Table[[#All],[Away Concat]:[Away B2b]],4,FALSE),0)</f>
        <v>0</v>
      </c>
    </row>
    <row r="79" spans="1:25" x14ac:dyDescent="0.2">
      <c r="A79" s="10" t="s">
        <v>210</v>
      </c>
      <c r="B79" s="10">
        <v>43540</v>
      </c>
      <c r="C79" s="33" t="str">
        <f t="shared" si="19"/>
        <v>A</v>
      </c>
      <c r="D79" s="19">
        <v>3</v>
      </c>
      <c r="E79" s="19">
        <v>16</v>
      </c>
      <c r="F79" s="19">
        <v>2019</v>
      </c>
      <c r="G79" s="6" t="s">
        <v>76</v>
      </c>
      <c r="H79" s="6" t="s">
        <v>24</v>
      </c>
      <c r="I79" s="5" t="str">
        <f t="shared" si="14"/>
        <v>Atl</v>
      </c>
      <c r="J79" s="6">
        <v>120</v>
      </c>
      <c r="K79" s="6" t="s">
        <v>8</v>
      </c>
      <c r="L79" s="5" t="str">
        <f t="shared" si="15"/>
        <v>Bos</v>
      </c>
      <c r="M79" s="6">
        <v>129</v>
      </c>
      <c r="N79" s="13">
        <f t="shared" si="20"/>
        <v>-9</v>
      </c>
      <c r="O79" s="13">
        <f t="shared" si="21"/>
        <v>-3</v>
      </c>
      <c r="P79" s="39">
        <f t="shared" si="16"/>
        <v>-5.4191427575813904</v>
      </c>
      <c r="Q79" s="39">
        <f t="shared" si="17"/>
        <v>3.6672081997201897</v>
      </c>
      <c r="R79" s="39">
        <f t="shared" si="22"/>
        <v>-12.08635095730158</v>
      </c>
      <c r="S79" s="39">
        <f t="shared" si="23"/>
        <v>3.0863509573015797</v>
      </c>
      <c r="T79" s="22" t="str">
        <f t="shared" si="18"/>
        <v>Atl120129</v>
      </c>
      <c r="U79" t="str">
        <f t="shared" si="24"/>
        <v>no</v>
      </c>
      <c r="V79" s="31">
        <v>0</v>
      </c>
      <c r="W79" s="31" t="str">
        <f t="shared" si="25"/>
        <v>43540Atlanta HawksBoston Celtics</v>
      </c>
      <c r="X79" s="9">
        <f>IFERROR(VLOOKUP(T79,October_Schedule_Table[Home Concat],1,FALSE),0)</f>
        <v>0</v>
      </c>
      <c r="Y79" s="9" t="str">
        <f>IFERROR(VLOOKUP(T79,October_Schedule_Table[[#All],[Away Concat]:[Away B2b]],4,FALSE),0)</f>
        <v>no</v>
      </c>
    </row>
    <row r="80" spans="1:25" x14ac:dyDescent="0.2">
      <c r="A80" s="12" t="s">
        <v>210</v>
      </c>
      <c r="B80" s="12">
        <v>43541</v>
      </c>
      <c r="C80" s="33" t="str">
        <f t="shared" si="19"/>
        <v>A</v>
      </c>
      <c r="D80" s="18">
        <v>3</v>
      </c>
      <c r="E80" s="18">
        <v>17</v>
      </c>
      <c r="F80" s="18">
        <v>2019</v>
      </c>
      <c r="G80" s="5" t="s">
        <v>43</v>
      </c>
      <c r="H80" s="5" t="s">
        <v>24</v>
      </c>
      <c r="I80" s="5" t="str">
        <f t="shared" si="14"/>
        <v>Atl</v>
      </c>
      <c r="J80" s="5">
        <v>91</v>
      </c>
      <c r="K80" s="5" t="s">
        <v>27</v>
      </c>
      <c r="L80" s="5" t="str">
        <f t="shared" si="15"/>
        <v>Orl</v>
      </c>
      <c r="M80" s="5">
        <v>101</v>
      </c>
      <c r="N80" s="13">
        <f t="shared" si="20"/>
        <v>-10</v>
      </c>
      <c r="O80" s="13">
        <f t="shared" si="21"/>
        <v>-3</v>
      </c>
      <c r="P80" s="39">
        <f t="shared" si="16"/>
        <v>-5.4191427575813904</v>
      </c>
      <c r="Q80" s="39">
        <f t="shared" si="17"/>
        <v>1.21811754667254</v>
      </c>
      <c r="R80" s="39">
        <f t="shared" si="22"/>
        <v>-9.63726030425393</v>
      </c>
      <c r="S80" s="39">
        <f t="shared" si="23"/>
        <v>-0.36273969574607001</v>
      </c>
      <c r="T80" s="22" t="str">
        <f t="shared" si="18"/>
        <v>Atl91101</v>
      </c>
      <c r="U80" t="str">
        <f t="shared" si="24"/>
        <v>yes</v>
      </c>
      <c r="V80" s="31">
        <v>0</v>
      </c>
      <c r="W80" s="31" t="str">
        <f t="shared" si="25"/>
        <v>43541Atlanta HawksOrlando Magic</v>
      </c>
      <c r="X80" s="9">
        <f>IFERROR(VLOOKUP(T80,October_Schedule_Table[Home Concat],1,FALSE),0)</f>
        <v>0</v>
      </c>
      <c r="Y80" s="9" t="str">
        <f>IFERROR(VLOOKUP(T80,October_Schedule_Table[[#All],[Away Concat]:[Away B2b]],4,FALSE),0)</f>
        <v>yes</v>
      </c>
    </row>
    <row r="81" spans="1:25" x14ac:dyDescent="0.2">
      <c r="A81" s="12" t="s">
        <v>210</v>
      </c>
      <c r="B81" s="12">
        <v>43543</v>
      </c>
      <c r="C81" s="33" t="str">
        <f t="shared" si="19"/>
        <v>H</v>
      </c>
      <c r="D81" s="18">
        <v>3</v>
      </c>
      <c r="E81" s="18">
        <v>19</v>
      </c>
      <c r="F81" s="18">
        <v>2019</v>
      </c>
      <c r="G81" s="5" t="s">
        <v>23</v>
      </c>
      <c r="H81" s="5" t="s">
        <v>18</v>
      </c>
      <c r="I81" s="5" t="str">
        <f t="shared" si="14"/>
        <v>Hou</v>
      </c>
      <c r="J81" s="5">
        <v>121</v>
      </c>
      <c r="K81" s="5" t="s">
        <v>24</v>
      </c>
      <c r="L81" s="5" t="str">
        <f t="shared" si="15"/>
        <v>Atl</v>
      </c>
      <c r="M81" s="5">
        <v>105</v>
      </c>
      <c r="N81" s="13">
        <f t="shared" si="20"/>
        <v>-16</v>
      </c>
      <c r="O81" s="13">
        <f t="shared" si="21"/>
        <v>3</v>
      </c>
      <c r="P81" s="39">
        <f t="shared" si="16"/>
        <v>-5.4191427575813904</v>
      </c>
      <c r="Q81" s="39">
        <f t="shared" si="17"/>
        <v>5.8261443988619703</v>
      </c>
      <c r="R81" s="39">
        <f t="shared" si="22"/>
        <v>-8.2452871564433607</v>
      </c>
      <c r="S81" s="39">
        <f t="shared" si="23"/>
        <v>-7.7547128435566393</v>
      </c>
      <c r="T81" s="22" t="str">
        <f t="shared" si="18"/>
        <v>Atl121105</v>
      </c>
      <c r="U81" t="str">
        <f t="shared" si="24"/>
        <v>no</v>
      </c>
      <c r="V81" s="31">
        <v>0</v>
      </c>
      <c r="W81" s="31" t="str">
        <f t="shared" si="25"/>
        <v>43543Houston RocketsAtlanta Hawks</v>
      </c>
      <c r="X81" s="9" t="str">
        <f>IFERROR(VLOOKUP(T81,October_Schedule_Table[[#All],[Home Concat]:[Home B2b]],2,FALSE),0)</f>
        <v>no</v>
      </c>
      <c r="Y81" s="9">
        <f>IFERROR(VLOOKUP(T81,October_Schedule_Table[[#All],[Away Concat]:[Away B2b]],4,FALSE),0)</f>
        <v>0</v>
      </c>
    </row>
    <row r="82" spans="1:25" x14ac:dyDescent="0.2">
      <c r="A82" s="10" t="s">
        <v>210</v>
      </c>
      <c r="B82" s="10">
        <v>43545</v>
      </c>
      <c r="C82" s="33" t="str">
        <f t="shared" si="19"/>
        <v>H</v>
      </c>
      <c r="D82" s="19">
        <v>3</v>
      </c>
      <c r="E82" s="19">
        <v>21</v>
      </c>
      <c r="F82" s="19">
        <v>2019</v>
      </c>
      <c r="G82" s="6" t="s">
        <v>23</v>
      </c>
      <c r="H82" s="6" t="s">
        <v>31</v>
      </c>
      <c r="I82" s="5" t="str">
        <f t="shared" si="14"/>
        <v>Uta</v>
      </c>
      <c r="J82" s="6">
        <v>114</v>
      </c>
      <c r="K82" s="6" t="s">
        <v>24</v>
      </c>
      <c r="L82" s="5" t="str">
        <f t="shared" si="15"/>
        <v>Atl</v>
      </c>
      <c r="M82" s="6">
        <v>117</v>
      </c>
      <c r="N82" s="13">
        <f t="shared" si="20"/>
        <v>3</v>
      </c>
      <c r="O82" s="13">
        <f t="shared" si="21"/>
        <v>3</v>
      </c>
      <c r="P82" s="39">
        <f t="shared" si="16"/>
        <v>-5.4191427575813904</v>
      </c>
      <c r="Q82" s="39">
        <f t="shared" si="17"/>
        <v>5.7181998783674679</v>
      </c>
      <c r="R82" s="39">
        <f t="shared" si="22"/>
        <v>-8.1373426359488583</v>
      </c>
      <c r="S82" s="39">
        <f t="shared" si="23"/>
        <v>11.137342635948858</v>
      </c>
      <c r="T82" s="22" t="str">
        <f t="shared" si="18"/>
        <v>Atl114117</v>
      </c>
      <c r="U82" t="str">
        <f t="shared" si="24"/>
        <v>no</v>
      </c>
      <c r="V82" s="31">
        <v>0</v>
      </c>
      <c r="W82" s="31" t="str">
        <f t="shared" si="25"/>
        <v>43545Utah JazzAtlanta Hawks</v>
      </c>
      <c r="X82" s="9" t="str">
        <f>IFERROR(VLOOKUP(T82,October_Schedule_Table[[#All],[Home Concat]:[Home B2b]],2,FALSE),0)</f>
        <v>no</v>
      </c>
      <c r="Y82" s="9">
        <f>IFERROR(VLOOKUP(T82,October_Schedule_Table[[#All],[Away Concat]:[Away B2b]],4,FALSE),0)</f>
        <v>0</v>
      </c>
    </row>
    <row r="83" spans="1:25" x14ac:dyDescent="0.2">
      <c r="A83" s="12" t="s">
        <v>210</v>
      </c>
      <c r="B83" s="12">
        <v>43547</v>
      </c>
      <c r="C83" s="33" t="str">
        <f t="shared" si="19"/>
        <v>H</v>
      </c>
      <c r="D83" s="18">
        <v>3</v>
      </c>
      <c r="E83" s="18">
        <v>23</v>
      </c>
      <c r="F83" s="18">
        <v>2019</v>
      </c>
      <c r="G83" s="5" t="s">
        <v>23</v>
      </c>
      <c r="H83" s="5" t="s">
        <v>7</v>
      </c>
      <c r="I83" s="5" t="str">
        <f t="shared" si="14"/>
        <v>Phi</v>
      </c>
      <c r="J83" s="5">
        <v>127</v>
      </c>
      <c r="K83" s="5" t="s">
        <v>24</v>
      </c>
      <c r="L83" s="5" t="str">
        <f t="shared" si="15"/>
        <v>Atl</v>
      </c>
      <c r="M83" s="5">
        <v>129</v>
      </c>
      <c r="N83" s="13">
        <f t="shared" si="20"/>
        <v>2</v>
      </c>
      <c r="O83" s="13">
        <f t="shared" si="21"/>
        <v>3</v>
      </c>
      <c r="P83" s="39">
        <f t="shared" si="16"/>
        <v>-5.4191427575813904</v>
      </c>
      <c r="Q83" s="39">
        <f t="shared" si="17"/>
        <v>2.2516349031661402</v>
      </c>
      <c r="R83" s="39">
        <f t="shared" si="22"/>
        <v>-4.6707776607475306</v>
      </c>
      <c r="S83" s="39">
        <f t="shared" si="23"/>
        <v>6.6707776607475306</v>
      </c>
      <c r="T83" s="22" t="str">
        <f t="shared" si="18"/>
        <v>Atl127129</v>
      </c>
      <c r="U83" t="str">
        <f t="shared" si="24"/>
        <v>no</v>
      </c>
      <c r="V83" s="31">
        <v>0</v>
      </c>
      <c r="W83" s="31" t="str">
        <f t="shared" si="25"/>
        <v>43547Philadelphia 76ersAtlanta Hawks</v>
      </c>
      <c r="X83" s="9" t="str">
        <f>IFERROR(VLOOKUP(T83,October_Schedule_Table[[#All],[Home Concat]:[Home B2b]],2,FALSE),0)</f>
        <v>no</v>
      </c>
      <c r="Y83" s="9">
        <f>IFERROR(VLOOKUP(T83,October_Schedule_Table[[#All],[Away Concat]:[Away B2b]],4,FALSE),0)</f>
        <v>0</v>
      </c>
    </row>
    <row r="84" spans="1:25" x14ac:dyDescent="0.2">
      <c r="A84" s="10" t="s">
        <v>210</v>
      </c>
      <c r="B84" s="10">
        <v>43550</v>
      </c>
      <c r="C84" s="33" t="str">
        <f t="shared" si="19"/>
        <v>A</v>
      </c>
      <c r="D84" s="19">
        <v>3</v>
      </c>
      <c r="E84" s="19">
        <v>26</v>
      </c>
      <c r="F84" s="19">
        <v>2019</v>
      </c>
      <c r="G84" s="6" t="s">
        <v>6</v>
      </c>
      <c r="H84" s="6" t="s">
        <v>24</v>
      </c>
      <c r="I84" s="5" t="str">
        <f t="shared" si="14"/>
        <v>Atl</v>
      </c>
      <c r="J84" s="6">
        <v>130</v>
      </c>
      <c r="K84" s="6" t="s">
        <v>17</v>
      </c>
      <c r="L84" s="5" t="str">
        <f t="shared" si="15"/>
        <v>New</v>
      </c>
      <c r="M84" s="6">
        <v>120</v>
      </c>
      <c r="N84" s="13">
        <f t="shared" si="20"/>
        <v>10</v>
      </c>
      <c r="O84" s="13">
        <f t="shared" si="21"/>
        <v>-3</v>
      </c>
      <c r="P84" s="39">
        <f t="shared" si="16"/>
        <v>-5.4191427575813904</v>
      </c>
      <c r="Q84" s="39">
        <f t="shared" si="17"/>
        <v>-2.0784049104114897</v>
      </c>
      <c r="R84" s="39">
        <f t="shared" si="22"/>
        <v>-6.3407378471699012</v>
      </c>
      <c r="S84" s="39">
        <f t="shared" si="23"/>
        <v>16.340737847169901</v>
      </c>
      <c r="T84" s="22" t="str">
        <f t="shared" si="18"/>
        <v>Atl130120</v>
      </c>
      <c r="U84" t="str">
        <f t="shared" si="24"/>
        <v>no</v>
      </c>
      <c r="V84" s="31">
        <v>0</v>
      </c>
      <c r="W84" s="31" t="str">
        <f t="shared" si="25"/>
        <v>43550Atlanta HawksNew Orleans Pelicans</v>
      </c>
      <c r="X84" s="9">
        <f>IFERROR(VLOOKUP(T84,October_Schedule_Table[Home Concat],1,FALSE),0)</f>
        <v>0</v>
      </c>
      <c r="Y84" s="9" t="str">
        <f>IFERROR(VLOOKUP(T84,October_Schedule_Table[[#All],[Away Concat]:[Away B2b]],4,FALSE),0)</f>
        <v>no</v>
      </c>
    </row>
    <row r="85" spans="1:25" x14ac:dyDescent="0.2">
      <c r="A85" s="10" t="s">
        <v>210</v>
      </c>
      <c r="B85" s="10">
        <v>43553</v>
      </c>
      <c r="C85" s="33" t="str">
        <f t="shared" si="19"/>
        <v>H</v>
      </c>
      <c r="D85" s="19">
        <v>3</v>
      </c>
      <c r="E85" s="19">
        <v>29</v>
      </c>
      <c r="F85" s="19">
        <v>2019</v>
      </c>
      <c r="G85" s="6" t="s">
        <v>23</v>
      </c>
      <c r="H85" s="6" t="s">
        <v>40</v>
      </c>
      <c r="I85" s="5" t="str">
        <f t="shared" si="14"/>
        <v>Por</v>
      </c>
      <c r="J85" s="6">
        <v>118</v>
      </c>
      <c r="K85" s="6" t="s">
        <v>24</v>
      </c>
      <c r="L85" s="5" t="str">
        <f t="shared" si="15"/>
        <v>Atl</v>
      </c>
      <c r="M85" s="6">
        <v>98</v>
      </c>
      <c r="N85" s="13">
        <f t="shared" si="20"/>
        <v>-20</v>
      </c>
      <c r="O85" s="13">
        <f t="shared" si="21"/>
        <v>3</v>
      </c>
      <c r="P85" s="39">
        <f t="shared" si="16"/>
        <v>-5.4191427575813904</v>
      </c>
      <c r="Q85" s="39">
        <f t="shared" si="17"/>
        <v>4.7456987811097902</v>
      </c>
      <c r="R85" s="39">
        <f t="shared" si="22"/>
        <v>-7.1648415386911806</v>
      </c>
      <c r="S85" s="39">
        <f t="shared" si="23"/>
        <v>-12.835158461308819</v>
      </c>
      <c r="T85" s="22" t="str">
        <f t="shared" si="18"/>
        <v>Atl11898</v>
      </c>
      <c r="U85" t="str">
        <f t="shared" si="24"/>
        <v>no</v>
      </c>
      <c r="V85" s="31">
        <v>0</v>
      </c>
      <c r="W85" s="31" t="str">
        <f t="shared" si="25"/>
        <v>43553Portland Trail BlazersAtlanta Hawks</v>
      </c>
      <c r="X85" s="9" t="str">
        <f>IFERROR(VLOOKUP(T85,October_Schedule_Table[[#All],[Home Concat]:[Home B2b]],2,FALSE),0)</f>
        <v>no</v>
      </c>
      <c r="Y85" s="9">
        <f>IFERROR(VLOOKUP(T85,October_Schedule_Table[[#All],[Away Concat]:[Away B2b]],4,FALSE),0)</f>
        <v>0</v>
      </c>
    </row>
    <row r="86" spans="1:25" x14ac:dyDescent="0.2">
      <c r="A86" s="12" t="s">
        <v>210</v>
      </c>
      <c r="B86" s="12">
        <v>43555</v>
      </c>
      <c r="C86" s="33" t="str">
        <f t="shared" si="19"/>
        <v>H</v>
      </c>
      <c r="D86" s="18">
        <v>3</v>
      </c>
      <c r="E86" s="18">
        <v>31</v>
      </c>
      <c r="F86" s="18">
        <v>2019</v>
      </c>
      <c r="G86" s="5" t="s">
        <v>76</v>
      </c>
      <c r="H86" s="5" t="s">
        <v>13</v>
      </c>
      <c r="I86" s="5" t="str">
        <f t="shared" si="14"/>
        <v>Mil</v>
      </c>
      <c r="J86" s="5">
        <v>135</v>
      </c>
      <c r="K86" s="5" t="s">
        <v>24</v>
      </c>
      <c r="L86" s="5" t="str">
        <f t="shared" si="15"/>
        <v>Atl</v>
      </c>
      <c r="M86" s="5">
        <v>136</v>
      </c>
      <c r="N86" s="13">
        <f t="shared" si="20"/>
        <v>1</v>
      </c>
      <c r="O86" s="13">
        <f t="shared" si="21"/>
        <v>3</v>
      </c>
      <c r="P86" s="39">
        <f t="shared" si="16"/>
        <v>-5.4191427575813904</v>
      </c>
      <c r="Q86" s="39">
        <f t="shared" si="17"/>
        <v>7.7638523148254706</v>
      </c>
      <c r="R86" s="39">
        <f t="shared" si="22"/>
        <v>-10.182995072406861</v>
      </c>
      <c r="S86" s="39">
        <f t="shared" si="23"/>
        <v>11.182995072406861</v>
      </c>
      <c r="T86" s="22" t="str">
        <f t="shared" si="18"/>
        <v>Atl135136</v>
      </c>
      <c r="U86" t="str">
        <f t="shared" si="24"/>
        <v>no</v>
      </c>
      <c r="V86" s="31">
        <v>0</v>
      </c>
      <c r="W86" s="31" t="str">
        <f t="shared" si="25"/>
        <v>43555Milwaukee BucksAtlanta Hawks</v>
      </c>
      <c r="X86" s="9" t="str">
        <f>IFERROR(VLOOKUP(T86,October_Schedule_Table[[#All],[Home Concat]:[Home B2b]],2,FALSE),0)</f>
        <v>no</v>
      </c>
      <c r="Y86" s="9">
        <f>IFERROR(VLOOKUP(T86,October_Schedule_Table[[#All],[Away Concat]:[Away B2b]],4,FALSE),0)</f>
        <v>0</v>
      </c>
    </row>
    <row r="87" spans="1:25" x14ac:dyDescent="0.2">
      <c r="A87" s="12" t="s">
        <v>210</v>
      </c>
      <c r="B87" s="12">
        <v>43557</v>
      </c>
      <c r="C87" s="33" t="str">
        <f t="shared" si="19"/>
        <v>A</v>
      </c>
      <c r="D87" s="18">
        <v>4</v>
      </c>
      <c r="E87" s="18">
        <v>2</v>
      </c>
      <c r="F87" s="18">
        <v>2019</v>
      </c>
      <c r="G87" s="5" t="s">
        <v>33</v>
      </c>
      <c r="H87" s="5" t="s">
        <v>24</v>
      </c>
      <c r="I87" s="5" t="str">
        <f t="shared" si="14"/>
        <v>Atl</v>
      </c>
      <c r="J87" s="13">
        <v>111</v>
      </c>
      <c r="K87" s="5" t="s">
        <v>35</v>
      </c>
      <c r="L87" s="5" t="str">
        <f t="shared" si="15"/>
        <v>San</v>
      </c>
      <c r="M87" s="13">
        <v>117</v>
      </c>
      <c r="N87" s="13">
        <f t="shared" si="20"/>
        <v>-6</v>
      </c>
      <c r="O87" s="13">
        <f t="shared" si="21"/>
        <v>-3</v>
      </c>
      <c r="P87" s="39">
        <f t="shared" si="16"/>
        <v>-5.4191427575813904</v>
      </c>
      <c r="Q87" s="39">
        <f t="shared" si="17"/>
        <v>1.8707824426420974</v>
      </c>
      <c r="R87" s="39">
        <f t="shared" si="22"/>
        <v>-10.289925200223488</v>
      </c>
      <c r="S87" s="39">
        <f t="shared" si="23"/>
        <v>4.2899252002234878</v>
      </c>
      <c r="T87" s="22" t="str">
        <f t="shared" si="18"/>
        <v>Atl111117</v>
      </c>
      <c r="U87" t="str">
        <f t="shared" si="24"/>
        <v>no</v>
      </c>
      <c r="V87" s="31">
        <v>0</v>
      </c>
      <c r="W87" s="31" t="str">
        <f t="shared" si="25"/>
        <v>43557Atlanta HawksSan Antonio Spurs</v>
      </c>
      <c r="X87" s="9">
        <f>IFERROR(VLOOKUP(T87,October_Schedule_Table[Home Concat],1,FALSE),0)</f>
        <v>0</v>
      </c>
      <c r="Y87" s="9" t="str">
        <f>IFERROR(VLOOKUP(T87,October_Schedule_Table[[#All],[Away Concat]:[Away B2b]],4,FALSE),0)</f>
        <v>no</v>
      </c>
    </row>
    <row r="88" spans="1:25" x14ac:dyDescent="0.2">
      <c r="A88" s="10" t="s">
        <v>210</v>
      </c>
      <c r="B88" s="10">
        <v>43558</v>
      </c>
      <c r="C88" s="33" t="str">
        <f t="shared" si="19"/>
        <v>H</v>
      </c>
      <c r="D88" s="19">
        <v>4</v>
      </c>
      <c r="E88" s="19">
        <v>3</v>
      </c>
      <c r="F88" s="19">
        <v>2019</v>
      </c>
      <c r="G88" s="6" t="s">
        <v>23</v>
      </c>
      <c r="H88" s="6" t="s">
        <v>7</v>
      </c>
      <c r="I88" s="5" t="str">
        <f t="shared" si="14"/>
        <v>Phi</v>
      </c>
      <c r="J88" s="11">
        <v>122</v>
      </c>
      <c r="K88" s="6" t="s">
        <v>24</v>
      </c>
      <c r="L88" s="5" t="str">
        <f t="shared" si="15"/>
        <v>Atl</v>
      </c>
      <c r="M88" s="11">
        <v>130</v>
      </c>
      <c r="N88" s="13">
        <f t="shared" si="20"/>
        <v>8</v>
      </c>
      <c r="O88" s="13">
        <f t="shared" si="21"/>
        <v>3</v>
      </c>
      <c r="P88" s="39">
        <f t="shared" si="16"/>
        <v>-5.4191427575813904</v>
      </c>
      <c r="Q88" s="39">
        <f t="shared" si="17"/>
        <v>2.2516349031661402</v>
      </c>
      <c r="R88" s="39">
        <f t="shared" si="22"/>
        <v>-4.6707776607475306</v>
      </c>
      <c r="S88" s="39">
        <f t="shared" si="23"/>
        <v>12.670777660747531</v>
      </c>
      <c r="T88" s="22" t="str">
        <f t="shared" si="18"/>
        <v>Atl122130</v>
      </c>
      <c r="U88" t="str">
        <f t="shared" si="24"/>
        <v>yes</v>
      </c>
      <c r="V88" s="31">
        <v>0</v>
      </c>
      <c r="W88" s="31" t="str">
        <f t="shared" si="25"/>
        <v>43558Philadelphia 76ersAtlanta Hawks</v>
      </c>
      <c r="X88" s="9" t="str">
        <f>IFERROR(VLOOKUP(T88,October_Schedule_Table[[#All],[Home Concat]:[Home B2b]],2,FALSE),0)</f>
        <v>yes</v>
      </c>
      <c r="Y88" s="9">
        <f>IFERROR(VLOOKUP(T88,October_Schedule_Table[[#All],[Away Concat]:[Away B2b]],4,FALSE),0)</f>
        <v>0</v>
      </c>
    </row>
    <row r="89" spans="1:25" x14ac:dyDescent="0.2">
      <c r="A89" s="10" t="s">
        <v>210</v>
      </c>
      <c r="B89" s="10">
        <v>43560</v>
      </c>
      <c r="C89" s="33" t="str">
        <f t="shared" si="19"/>
        <v>A</v>
      </c>
      <c r="D89" s="19">
        <v>4</v>
      </c>
      <c r="E89" s="19">
        <v>5</v>
      </c>
      <c r="F89" s="19">
        <v>2019</v>
      </c>
      <c r="G89" s="6" t="s">
        <v>12</v>
      </c>
      <c r="H89" s="6" t="s">
        <v>24</v>
      </c>
      <c r="I89" s="5" t="str">
        <f t="shared" si="14"/>
        <v>Atl</v>
      </c>
      <c r="J89" s="11">
        <v>113</v>
      </c>
      <c r="K89" s="6" t="s">
        <v>27</v>
      </c>
      <c r="L89" s="5" t="str">
        <f t="shared" si="15"/>
        <v>Orl</v>
      </c>
      <c r="M89" s="11">
        <v>149</v>
      </c>
      <c r="N89" s="13">
        <f t="shared" si="20"/>
        <v>-36</v>
      </c>
      <c r="O89" s="13">
        <f t="shared" si="21"/>
        <v>-3</v>
      </c>
      <c r="P89" s="39">
        <f t="shared" si="16"/>
        <v>-5.4191427575813904</v>
      </c>
      <c r="Q89" s="39">
        <f t="shared" si="17"/>
        <v>1.21811754667254</v>
      </c>
      <c r="R89" s="39">
        <f t="shared" si="22"/>
        <v>-9.63726030425393</v>
      </c>
      <c r="S89" s="39">
        <f t="shared" si="23"/>
        <v>-26.362739695746072</v>
      </c>
      <c r="T89" s="22" t="str">
        <f t="shared" si="18"/>
        <v>Atl113149</v>
      </c>
      <c r="U89" t="str">
        <f t="shared" si="24"/>
        <v>no</v>
      </c>
      <c r="V89" s="31">
        <v>0</v>
      </c>
      <c r="W89" s="31" t="str">
        <f t="shared" si="25"/>
        <v>43560Atlanta HawksOrlando Magic</v>
      </c>
      <c r="X89" s="9">
        <f>IFERROR(VLOOKUP(T89,October_Schedule_Table[Home Concat],1,FALSE),0)</f>
        <v>0</v>
      </c>
      <c r="Y89" s="9" t="str">
        <f>IFERROR(VLOOKUP(T89,October_Schedule_Table[[#All],[Away Concat]:[Away B2b]],4,FALSE),0)</f>
        <v>no</v>
      </c>
    </row>
    <row r="90" spans="1:25" x14ac:dyDescent="0.2">
      <c r="A90" s="12" t="s">
        <v>210</v>
      </c>
      <c r="B90" s="12">
        <v>43562</v>
      </c>
      <c r="C90" s="33" t="str">
        <f t="shared" si="19"/>
        <v>A</v>
      </c>
      <c r="D90" s="18">
        <v>4</v>
      </c>
      <c r="E90" s="18">
        <v>7</v>
      </c>
      <c r="F90" s="18">
        <v>2019</v>
      </c>
      <c r="G90" s="13" t="s">
        <v>12</v>
      </c>
      <c r="H90" s="13" t="s">
        <v>24</v>
      </c>
      <c r="I90" s="5" t="str">
        <f t="shared" si="14"/>
        <v>Atl</v>
      </c>
      <c r="J90" s="13">
        <v>107</v>
      </c>
      <c r="K90" s="13" t="s">
        <v>13</v>
      </c>
      <c r="L90" s="5" t="str">
        <f t="shared" si="15"/>
        <v>Mil</v>
      </c>
      <c r="M90" s="13">
        <v>115</v>
      </c>
      <c r="N90" s="13">
        <f t="shared" si="20"/>
        <v>-8</v>
      </c>
      <c r="O90" s="13">
        <f t="shared" si="21"/>
        <v>-3</v>
      </c>
      <c r="P90" s="39">
        <f t="shared" si="16"/>
        <v>-5.4191427575813904</v>
      </c>
      <c r="Q90" s="39">
        <f t="shared" si="17"/>
        <v>7.7638523148254706</v>
      </c>
      <c r="R90" s="39">
        <f t="shared" si="22"/>
        <v>-16.182995072406861</v>
      </c>
      <c r="S90" s="39">
        <f t="shared" si="23"/>
        <v>8.182995072406861</v>
      </c>
      <c r="T90" s="22" t="str">
        <f t="shared" si="18"/>
        <v>Atl107115</v>
      </c>
      <c r="U90" t="str">
        <f t="shared" si="24"/>
        <v>no</v>
      </c>
      <c r="V90" s="31">
        <v>0</v>
      </c>
      <c r="W90" s="31" t="str">
        <f t="shared" si="25"/>
        <v>43562Atlanta HawksMilwaukee Bucks</v>
      </c>
      <c r="X90" s="9">
        <f>IFERROR(VLOOKUP(T90,October_Schedule_Table[Home Concat],1,FALSE),0)</f>
        <v>0</v>
      </c>
      <c r="Y90" s="9" t="str">
        <f>IFERROR(VLOOKUP(T90,October_Schedule_Table[[#All],[Away Concat]:[Away B2b]],4,FALSE),0)</f>
        <v>no</v>
      </c>
    </row>
    <row r="91" spans="1:25" x14ac:dyDescent="0.2">
      <c r="A91" s="12" t="s">
        <v>210</v>
      </c>
      <c r="B91" s="12">
        <v>43565</v>
      </c>
      <c r="C91" s="33" t="str">
        <f t="shared" si="19"/>
        <v>H</v>
      </c>
      <c r="D91" s="18">
        <v>4</v>
      </c>
      <c r="E91" s="18">
        <v>10</v>
      </c>
      <c r="F91" s="18">
        <v>2019</v>
      </c>
      <c r="G91" s="13" t="s">
        <v>6</v>
      </c>
      <c r="H91" s="13" t="s">
        <v>20</v>
      </c>
      <c r="I91" s="5" t="str">
        <f t="shared" si="14"/>
        <v>Ind</v>
      </c>
      <c r="J91" s="13">
        <v>135</v>
      </c>
      <c r="K91" s="13" t="s">
        <v>24</v>
      </c>
      <c r="L91" s="5" t="str">
        <f t="shared" si="15"/>
        <v>Atl</v>
      </c>
      <c r="M91" s="13">
        <v>134</v>
      </c>
      <c r="N91" s="13">
        <f t="shared" si="20"/>
        <v>-1</v>
      </c>
      <c r="O91" s="13">
        <f t="shared" si="21"/>
        <v>3</v>
      </c>
      <c r="P91" s="39">
        <f t="shared" si="16"/>
        <v>-5.4191427575813904</v>
      </c>
      <c r="Q91" s="39">
        <f t="shared" si="17"/>
        <v>2.3960160409532198</v>
      </c>
      <c r="R91" s="39">
        <f t="shared" si="22"/>
        <v>-4.8151587985346103</v>
      </c>
      <c r="S91" s="39">
        <f t="shared" si="23"/>
        <v>3.8151587985346103</v>
      </c>
      <c r="T91" s="22" t="str">
        <f t="shared" si="18"/>
        <v>Atl135134</v>
      </c>
      <c r="U91" t="str">
        <f t="shared" si="24"/>
        <v>no</v>
      </c>
      <c r="V91" s="31">
        <v>0</v>
      </c>
      <c r="W91" s="31" t="str">
        <f t="shared" si="25"/>
        <v>43565Indiana PacersAtlanta Hawks</v>
      </c>
      <c r="X91" s="9" t="str">
        <f>IFERROR(VLOOKUP(T91,October_Schedule_Table[[#All],[Home Concat]:[Home B2b]],2,FALSE),0)</f>
        <v>no</v>
      </c>
      <c r="Y91" s="9">
        <f>IFERROR(VLOOKUP(T91,October_Schedule_Table[[#All],[Away Concat]:[Away B2b]],4,FALSE),0)</f>
        <v>0</v>
      </c>
    </row>
    <row r="92" spans="1:25" x14ac:dyDescent="0.2">
      <c r="A92" s="24" t="s">
        <v>211</v>
      </c>
      <c r="B92" s="12">
        <v>43389</v>
      </c>
      <c r="C92" s="33" t="str">
        <f t="shared" si="19"/>
        <v>H</v>
      </c>
      <c r="D92" s="18">
        <v>10</v>
      </c>
      <c r="E92" s="18">
        <v>16</v>
      </c>
      <c r="F92" s="18">
        <v>2018</v>
      </c>
      <c r="G92" s="5" t="s">
        <v>6</v>
      </c>
      <c r="H92" s="5" t="s">
        <v>7</v>
      </c>
      <c r="I92" s="5" t="str">
        <f t="shared" si="14"/>
        <v>Phi</v>
      </c>
      <c r="J92" s="5">
        <v>87</v>
      </c>
      <c r="K92" s="5" t="s">
        <v>8</v>
      </c>
      <c r="L92" s="5" t="str">
        <f t="shared" si="15"/>
        <v>Bos</v>
      </c>
      <c r="M92" s="5">
        <v>105</v>
      </c>
      <c r="N92" s="13">
        <f t="shared" si="20"/>
        <v>18</v>
      </c>
      <c r="O92" s="13">
        <f t="shared" si="21"/>
        <v>3</v>
      </c>
      <c r="P92" s="39">
        <f t="shared" si="16"/>
        <v>3.6672081997201897</v>
      </c>
      <c r="Q92" s="39">
        <f t="shared" si="17"/>
        <v>2.2516349031661402</v>
      </c>
      <c r="R92" s="39">
        <f t="shared" si="22"/>
        <v>4.4155732965540491</v>
      </c>
      <c r="S92" s="39">
        <f t="shared" si="23"/>
        <v>13.584426703445951</v>
      </c>
      <c r="T92" s="22" t="str">
        <f t="shared" si="18"/>
        <v>Bos87105</v>
      </c>
      <c r="U92" t="str">
        <f t="shared" si="24"/>
        <v>no</v>
      </c>
      <c r="V92" s="31">
        <v>0</v>
      </c>
      <c r="W92" s="31" t="str">
        <f t="shared" si="25"/>
        <v>43389Philadelphia 76ersBoston Celtics</v>
      </c>
      <c r="X92" s="9" t="str">
        <f>IFERROR(VLOOKUP(T92,October_Schedule_Table[[#All],[Home Concat]:[Home B2b]],2,FALSE),0)</f>
        <v>no</v>
      </c>
      <c r="Y92" s="9">
        <f>IFERROR(VLOOKUP(T92,October_Schedule_Table[[#All],[Away Concat]:[Away B2b]],4,FALSE),0)</f>
        <v>0</v>
      </c>
    </row>
    <row r="93" spans="1:25" x14ac:dyDescent="0.2">
      <c r="A93" s="24" t="s">
        <v>211</v>
      </c>
      <c r="B93" s="12">
        <v>43392</v>
      </c>
      <c r="C93" s="33" t="str">
        <f t="shared" si="19"/>
        <v>A</v>
      </c>
      <c r="D93" s="18">
        <v>10</v>
      </c>
      <c r="E93" s="18">
        <v>19</v>
      </c>
      <c r="F93" s="18">
        <v>2018</v>
      </c>
      <c r="G93" s="5" t="s">
        <v>6</v>
      </c>
      <c r="H93" s="5" t="s">
        <v>8</v>
      </c>
      <c r="I93" s="5" t="str">
        <f t="shared" si="14"/>
        <v>Bos</v>
      </c>
      <c r="J93" s="5">
        <v>101</v>
      </c>
      <c r="K93" s="5" t="s">
        <v>37</v>
      </c>
      <c r="L93" s="5" t="str">
        <f t="shared" si="15"/>
        <v>Tor</v>
      </c>
      <c r="M93" s="5">
        <v>113</v>
      </c>
      <c r="N93" s="13">
        <f t="shared" si="20"/>
        <v>-12</v>
      </c>
      <c r="O93" s="13">
        <f t="shared" si="21"/>
        <v>-3</v>
      </c>
      <c r="P93" s="39">
        <f t="shared" si="16"/>
        <v>3.6672081997201897</v>
      </c>
      <c r="Q93" s="39">
        <f t="shared" si="17"/>
        <v>5.5303682054218104</v>
      </c>
      <c r="R93" s="39">
        <f t="shared" si="22"/>
        <v>-4.8631600057016211</v>
      </c>
      <c r="S93" s="39">
        <f t="shared" si="23"/>
        <v>-7.1368399942983789</v>
      </c>
      <c r="T93" s="22" t="str">
        <f t="shared" si="18"/>
        <v>Bos101113</v>
      </c>
      <c r="U93" t="str">
        <f t="shared" si="24"/>
        <v>no</v>
      </c>
      <c r="V93" s="31">
        <v>0</v>
      </c>
      <c r="W93" s="31" t="str">
        <f t="shared" si="25"/>
        <v>43392Boston CelticsToronto Raptors</v>
      </c>
      <c r="X93" s="9">
        <f>IFERROR(VLOOKUP(T93,October_Schedule_Table[Home Concat],1,FALSE),0)</f>
        <v>0</v>
      </c>
      <c r="Y93" s="9" t="str">
        <f>IFERROR(VLOOKUP(T93,October_Schedule_Table[[#All],[Away Concat]:[Away B2b]],4,FALSE),0)</f>
        <v>no</v>
      </c>
    </row>
    <row r="94" spans="1:25" x14ac:dyDescent="0.2">
      <c r="A94" s="24" t="s">
        <v>211</v>
      </c>
      <c r="B94" s="10">
        <v>43393</v>
      </c>
      <c r="C94" s="33" t="str">
        <f t="shared" si="19"/>
        <v>A</v>
      </c>
      <c r="D94" s="19">
        <v>10</v>
      </c>
      <c r="E94" s="19">
        <v>20</v>
      </c>
      <c r="F94" s="19">
        <v>2018</v>
      </c>
      <c r="G94" s="6" t="s">
        <v>23</v>
      </c>
      <c r="H94" s="6" t="s">
        <v>8</v>
      </c>
      <c r="I94" s="5" t="str">
        <f t="shared" si="14"/>
        <v>Bos</v>
      </c>
      <c r="J94" s="6">
        <v>103</v>
      </c>
      <c r="K94" s="6" t="s">
        <v>25</v>
      </c>
      <c r="L94" s="13" t="s">
        <v>243</v>
      </c>
      <c r="M94" s="6">
        <v>101</v>
      </c>
      <c r="N94" s="13">
        <f t="shared" si="20"/>
        <v>2</v>
      </c>
      <c r="O94" s="13">
        <f t="shared" si="21"/>
        <v>-3</v>
      </c>
      <c r="P94" s="39">
        <f t="shared" si="16"/>
        <v>3.6672081997201897</v>
      </c>
      <c r="Q94" s="39">
        <f t="shared" si="17"/>
        <v>-9.3839578025397099</v>
      </c>
      <c r="R94" s="39">
        <f t="shared" si="22"/>
        <v>10.051166002259899</v>
      </c>
      <c r="S94" s="39">
        <f t="shared" si="23"/>
        <v>-8.0511660022598992</v>
      </c>
      <c r="T94" s="22" t="str">
        <f t="shared" si="18"/>
        <v>Bos103101</v>
      </c>
      <c r="U94" t="str">
        <f t="shared" si="24"/>
        <v>yes</v>
      </c>
      <c r="V94" s="31" t="s">
        <v>265</v>
      </c>
      <c r="W94" s="31" t="str">
        <f t="shared" si="25"/>
        <v>43393Boston CelticsNew York Knicks</v>
      </c>
      <c r="X94" s="9"/>
      <c r="Y94" s="9"/>
    </row>
    <row r="95" spans="1:25" x14ac:dyDescent="0.2">
      <c r="A95" s="24" t="s">
        <v>211</v>
      </c>
      <c r="B95" s="10">
        <v>43395</v>
      </c>
      <c r="C95" s="33" t="str">
        <f t="shared" si="19"/>
        <v>H</v>
      </c>
      <c r="D95" s="19">
        <v>10</v>
      </c>
      <c r="E95" s="19">
        <v>22</v>
      </c>
      <c r="F95" s="19">
        <v>2018</v>
      </c>
      <c r="G95" s="6" t="s">
        <v>23</v>
      </c>
      <c r="H95" s="6" t="s">
        <v>27</v>
      </c>
      <c r="I95" s="5" t="str">
        <f t="shared" si="14"/>
        <v>Orl</v>
      </c>
      <c r="J95" s="6">
        <v>93</v>
      </c>
      <c r="K95" s="6" t="s">
        <v>8</v>
      </c>
      <c r="L95" s="5" t="str">
        <f t="shared" si="15"/>
        <v>Bos</v>
      </c>
      <c r="M95" s="6">
        <v>90</v>
      </c>
      <c r="N95" s="13">
        <f t="shared" si="20"/>
        <v>-3</v>
      </c>
      <c r="O95" s="13">
        <f t="shared" si="21"/>
        <v>3</v>
      </c>
      <c r="P95" s="39">
        <f t="shared" si="16"/>
        <v>3.6672081997201897</v>
      </c>
      <c r="Q95" s="39">
        <f t="shared" si="17"/>
        <v>1.21811754667254</v>
      </c>
      <c r="R95" s="39">
        <f t="shared" si="22"/>
        <v>5.4490906530476497</v>
      </c>
      <c r="S95" s="39">
        <f t="shared" si="23"/>
        <v>-8.4490906530476497</v>
      </c>
      <c r="T95" s="22" t="str">
        <f t="shared" si="18"/>
        <v>Bos9390</v>
      </c>
      <c r="U95" t="str">
        <f t="shared" si="24"/>
        <v>no</v>
      </c>
      <c r="V95" s="31">
        <v>0</v>
      </c>
      <c r="W95" s="31" t="str">
        <f t="shared" si="25"/>
        <v>43395Orlando MagicBoston Celtics</v>
      </c>
      <c r="X95" s="9" t="str">
        <f>IFERROR(VLOOKUP(T95,October_Schedule_Table[[#All],[Home Concat]:[Home B2b]],2,FALSE),0)</f>
        <v>no</v>
      </c>
      <c r="Y95" s="9">
        <f>IFERROR(VLOOKUP(T95,October_Schedule_Table[[#All],[Away Concat]:[Away B2b]],4,FALSE),0)</f>
        <v>0</v>
      </c>
    </row>
    <row r="96" spans="1:25" x14ac:dyDescent="0.2">
      <c r="A96" s="24" t="s">
        <v>211</v>
      </c>
      <c r="B96" s="12">
        <v>43398</v>
      </c>
      <c r="C96" s="33" t="str">
        <f t="shared" si="19"/>
        <v>A</v>
      </c>
      <c r="D96" s="18">
        <v>10</v>
      </c>
      <c r="E96" s="18">
        <v>25</v>
      </c>
      <c r="F96" s="18">
        <v>2018</v>
      </c>
      <c r="G96" s="5" t="s">
        <v>6</v>
      </c>
      <c r="H96" s="5" t="s">
        <v>8</v>
      </c>
      <c r="I96" s="5" t="str">
        <f t="shared" si="14"/>
        <v>Bos</v>
      </c>
      <c r="J96" s="5">
        <v>101</v>
      </c>
      <c r="K96" s="5" t="s">
        <v>10</v>
      </c>
      <c r="L96" s="5" t="str">
        <f t="shared" si="15"/>
        <v>Okl</v>
      </c>
      <c r="M96" s="5">
        <v>95</v>
      </c>
      <c r="N96" s="13">
        <f t="shared" si="20"/>
        <v>6</v>
      </c>
      <c r="O96" s="13">
        <f t="shared" si="21"/>
        <v>-3</v>
      </c>
      <c r="P96" s="39">
        <f t="shared" si="16"/>
        <v>3.6672081997201897</v>
      </c>
      <c r="Q96" s="39">
        <f t="shared" si="17"/>
        <v>3.3970939396990349</v>
      </c>
      <c r="R96" s="39">
        <f t="shared" si="22"/>
        <v>-2.7298857399788452</v>
      </c>
      <c r="S96" s="39">
        <f t="shared" si="23"/>
        <v>8.7298857399788456</v>
      </c>
      <c r="T96" s="22" t="str">
        <f t="shared" si="18"/>
        <v>Bos10195</v>
      </c>
      <c r="U96" t="str">
        <f t="shared" si="24"/>
        <v>no</v>
      </c>
      <c r="V96" s="31">
        <v>0</v>
      </c>
      <c r="W96" s="31" t="str">
        <f t="shared" si="25"/>
        <v>43398Boston CelticsOklahoma City Thunder</v>
      </c>
      <c r="X96" s="9">
        <f>IFERROR(VLOOKUP(T96,October_Schedule_Table[Home Concat],1,FALSE),0)</f>
        <v>0</v>
      </c>
      <c r="Y96" s="9" t="str">
        <f>IFERROR(VLOOKUP(T96,October_Schedule_Table[[#All],[Away Concat]:[Away B2b]],4,FALSE),0)</f>
        <v>no</v>
      </c>
    </row>
    <row r="97" spans="1:25" x14ac:dyDescent="0.2">
      <c r="A97" s="24" t="s">
        <v>211</v>
      </c>
      <c r="B97" s="10">
        <v>43400</v>
      </c>
      <c r="C97" s="33" t="str">
        <f t="shared" si="19"/>
        <v>A</v>
      </c>
      <c r="D97" s="19">
        <v>10</v>
      </c>
      <c r="E97" s="19">
        <v>27</v>
      </c>
      <c r="F97" s="19">
        <v>2018</v>
      </c>
      <c r="G97" s="6" t="s">
        <v>12</v>
      </c>
      <c r="H97" s="6" t="s">
        <v>8</v>
      </c>
      <c r="I97" s="5" t="str">
        <f t="shared" si="14"/>
        <v>Bos</v>
      </c>
      <c r="J97" s="6">
        <v>109</v>
      </c>
      <c r="K97" s="6" t="s">
        <v>16</v>
      </c>
      <c r="L97" s="5" t="str">
        <f t="shared" si="15"/>
        <v>Det</v>
      </c>
      <c r="M97" s="6">
        <v>89</v>
      </c>
      <c r="N97" s="13">
        <f t="shared" si="20"/>
        <v>20</v>
      </c>
      <c r="O97" s="13">
        <f t="shared" si="21"/>
        <v>-3</v>
      </c>
      <c r="P97" s="39">
        <f t="shared" si="16"/>
        <v>3.6672081997201897</v>
      </c>
      <c r="Q97" s="39">
        <f t="shared" si="17"/>
        <v>-0.23602730858504994</v>
      </c>
      <c r="R97" s="39">
        <f t="shared" si="22"/>
        <v>0.90323550830523969</v>
      </c>
      <c r="S97" s="39">
        <f t="shared" si="23"/>
        <v>19.09676449169476</v>
      </c>
      <c r="T97" s="22" t="str">
        <f t="shared" si="18"/>
        <v>Bos10989</v>
      </c>
      <c r="U97" t="str">
        <f t="shared" si="24"/>
        <v>no</v>
      </c>
      <c r="V97" s="31">
        <v>0</v>
      </c>
      <c r="W97" s="31" t="str">
        <f t="shared" si="25"/>
        <v>43400Boston CelticsDetroit Pistons</v>
      </c>
      <c r="X97" s="9">
        <f>IFERROR(VLOOKUP(T97,October_Schedule_Table[Home Concat],1,FALSE),0)</f>
        <v>0</v>
      </c>
      <c r="Y97" s="9" t="str">
        <f>IFERROR(VLOOKUP(T97,October_Schedule_Table[[#All],[Away Concat]:[Away B2b]],4,FALSE),0)</f>
        <v>no</v>
      </c>
    </row>
    <row r="98" spans="1:25" x14ac:dyDescent="0.2">
      <c r="A98" s="24" t="s">
        <v>211</v>
      </c>
      <c r="B98" s="12">
        <v>43403</v>
      </c>
      <c r="C98" s="33" t="str">
        <f t="shared" si="19"/>
        <v>H</v>
      </c>
      <c r="D98" s="18">
        <v>10</v>
      </c>
      <c r="E98" s="18">
        <v>30</v>
      </c>
      <c r="F98" s="18">
        <v>2018</v>
      </c>
      <c r="G98" s="5" t="s">
        <v>23</v>
      </c>
      <c r="H98" s="5" t="s">
        <v>16</v>
      </c>
      <c r="I98" s="5" t="str">
        <f t="shared" si="14"/>
        <v>Det</v>
      </c>
      <c r="J98" s="5">
        <v>105</v>
      </c>
      <c r="K98" s="5" t="s">
        <v>8</v>
      </c>
      <c r="L98" s="5" t="str">
        <f t="shared" si="15"/>
        <v>Bos</v>
      </c>
      <c r="M98" s="5">
        <v>108</v>
      </c>
      <c r="N98" s="13">
        <f t="shared" si="20"/>
        <v>3</v>
      </c>
      <c r="O98" s="13">
        <f t="shared" si="21"/>
        <v>3</v>
      </c>
      <c r="P98" s="39">
        <f t="shared" si="16"/>
        <v>3.6672081997201897</v>
      </c>
      <c r="Q98" s="39">
        <f t="shared" si="17"/>
        <v>-0.23602730858504994</v>
      </c>
      <c r="R98" s="39">
        <f t="shared" si="22"/>
        <v>6.9032355083052392</v>
      </c>
      <c r="S98" s="39">
        <f t="shared" si="23"/>
        <v>-3.9032355083052392</v>
      </c>
      <c r="T98" s="22" t="str">
        <f t="shared" si="18"/>
        <v>Bos105108</v>
      </c>
      <c r="U98" t="str">
        <f t="shared" si="24"/>
        <v>no</v>
      </c>
      <c r="V98" s="31">
        <v>0</v>
      </c>
      <c r="W98" s="31" t="str">
        <f t="shared" si="25"/>
        <v>43403Detroit PistonsBoston Celtics</v>
      </c>
      <c r="X98" s="9" t="str">
        <f>IFERROR(VLOOKUP(T98,October_Schedule_Table[[#All],[Home Concat]:[Home B2b]],2,FALSE),0)</f>
        <v>no</v>
      </c>
      <c r="Y98" s="9">
        <f>IFERROR(VLOOKUP(T98,October_Schedule_Table[[#All],[Away Concat]:[Away B2b]],4,FALSE),0)</f>
        <v>0</v>
      </c>
    </row>
    <row r="99" spans="1:25" x14ac:dyDescent="0.2">
      <c r="A99" s="24" t="s">
        <v>211</v>
      </c>
      <c r="B99" s="10">
        <v>43405</v>
      </c>
      <c r="C99" s="33" t="str">
        <f t="shared" si="19"/>
        <v>H</v>
      </c>
      <c r="D99" s="19">
        <v>11</v>
      </c>
      <c r="E99" s="19">
        <v>1</v>
      </c>
      <c r="F99" s="19">
        <v>2018</v>
      </c>
      <c r="G99" s="6" t="s">
        <v>6</v>
      </c>
      <c r="H99" s="6" t="s">
        <v>13</v>
      </c>
      <c r="I99" s="5" t="str">
        <f t="shared" si="14"/>
        <v>Mil</v>
      </c>
      <c r="J99" s="6">
        <v>113</v>
      </c>
      <c r="K99" s="6" t="s">
        <v>8</v>
      </c>
      <c r="L99" s="5" t="str">
        <f t="shared" si="15"/>
        <v>Bos</v>
      </c>
      <c r="M99" s="6">
        <v>117</v>
      </c>
      <c r="N99" s="13">
        <f t="shared" si="20"/>
        <v>4</v>
      </c>
      <c r="O99" s="13">
        <f t="shared" si="21"/>
        <v>3</v>
      </c>
      <c r="P99" s="39">
        <f t="shared" si="16"/>
        <v>3.6672081997201897</v>
      </c>
      <c r="Q99" s="39">
        <f t="shared" si="17"/>
        <v>7.7638523148254706</v>
      </c>
      <c r="R99" s="39">
        <f t="shared" si="22"/>
        <v>-1.0966441151052813</v>
      </c>
      <c r="S99" s="39">
        <f t="shared" si="23"/>
        <v>5.0966441151052813</v>
      </c>
      <c r="T99" s="22" t="str">
        <f t="shared" si="18"/>
        <v>Bos113117</v>
      </c>
      <c r="U99" t="str">
        <f t="shared" si="24"/>
        <v>no</v>
      </c>
      <c r="V99" s="31">
        <v>0</v>
      </c>
      <c r="W99" s="31" t="str">
        <f t="shared" si="25"/>
        <v>43405Milwaukee BucksBoston Celtics</v>
      </c>
      <c r="X99" s="9" t="str">
        <f>IFERROR(VLOOKUP(T99,October_Schedule_Table[[#All],[Home Concat]:[Home B2b]],2,FALSE),0)</f>
        <v>no</v>
      </c>
      <c r="Y99" s="9">
        <f>IFERROR(VLOOKUP(T99,October_Schedule_Table[[#All],[Away Concat]:[Away B2b]],4,FALSE),0)</f>
        <v>0</v>
      </c>
    </row>
    <row r="100" spans="1:25" x14ac:dyDescent="0.2">
      <c r="A100" s="24" t="s">
        <v>211</v>
      </c>
      <c r="B100" s="12">
        <v>43407</v>
      </c>
      <c r="C100" s="33" t="str">
        <f t="shared" si="19"/>
        <v>A</v>
      </c>
      <c r="D100" s="18">
        <v>11</v>
      </c>
      <c r="E100" s="18">
        <v>3</v>
      </c>
      <c r="F100" s="18">
        <v>2018</v>
      </c>
      <c r="G100" s="5" t="s">
        <v>12</v>
      </c>
      <c r="H100" s="5" t="s">
        <v>8</v>
      </c>
      <c r="I100" s="5" t="str">
        <f t="shared" si="14"/>
        <v>Bos</v>
      </c>
      <c r="J100" s="5">
        <v>101</v>
      </c>
      <c r="K100" s="5" t="s">
        <v>20</v>
      </c>
      <c r="L100" s="5" t="str">
        <f t="shared" si="15"/>
        <v>Ind</v>
      </c>
      <c r="M100" s="5">
        <v>102</v>
      </c>
      <c r="N100" s="13">
        <f t="shared" si="20"/>
        <v>-1</v>
      </c>
      <c r="O100" s="13">
        <f t="shared" si="21"/>
        <v>-3</v>
      </c>
      <c r="P100" s="39">
        <f t="shared" si="16"/>
        <v>3.6672081997201897</v>
      </c>
      <c r="Q100" s="39">
        <f t="shared" si="17"/>
        <v>2.3960160409532198</v>
      </c>
      <c r="R100" s="39">
        <f t="shared" si="22"/>
        <v>-1.7288078412330301</v>
      </c>
      <c r="S100" s="39">
        <f t="shared" si="23"/>
        <v>0.72880784123303011</v>
      </c>
      <c r="T100" s="22" t="str">
        <f t="shared" si="18"/>
        <v>Bos101102</v>
      </c>
      <c r="U100" t="str">
        <f t="shared" si="24"/>
        <v>no</v>
      </c>
      <c r="V100" s="31">
        <v>0</v>
      </c>
      <c r="W100" s="31" t="str">
        <f t="shared" si="25"/>
        <v>43407Boston CelticsIndiana Pacers</v>
      </c>
      <c r="X100" s="9">
        <f>IFERROR(VLOOKUP(T100,October_Schedule_Table[Home Concat],1,FALSE),0)</f>
        <v>0</v>
      </c>
      <c r="Y100" s="9" t="str">
        <f>IFERROR(VLOOKUP(T100,October_Schedule_Table[[#All],[Away Concat]:[Away B2b]],4,FALSE),0)</f>
        <v>no</v>
      </c>
    </row>
    <row r="101" spans="1:25" x14ac:dyDescent="0.2">
      <c r="A101" s="24" t="s">
        <v>211</v>
      </c>
      <c r="B101" s="10">
        <v>43409</v>
      </c>
      <c r="C101" s="33" t="str">
        <f t="shared" si="19"/>
        <v>A</v>
      </c>
      <c r="D101" s="19">
        <v>11</v>
      </c>
      <c r="E101" s="19">
        <v>5</v>
      </c>
      <c r="F101" s="19">
        <v>2018</v>
      </c>
      <c r="G101" s="6" t="s">
        <v>42</v>
      </c>
      <c r="H101" s="6" t="s">
        <v>8</v>
      </c>
      <c r="I101" s="5" t="str">
        <f t="shared" si="14"/>
        <v>Bos</v>
      </c>
      <c r="J101" s="6">
        <v>107</v>
      </c>
      <c r="K101" s="6" t="s">
        <v>21</v>
      </c>
      <c r="L101" s="5" t="str">
        <f t="shared" si="15"/>
        <v>Den</v>
      </c>
      <c r="M101" s="6">
        <v>115</v>
      </c>
      <c r="N101" s="13">
        <f t="shared" si="20"/>
        <v>-8</v>
      </c>
      <c r="O101" s="13">
        <f t="shared" si="21"/>
        <v>-3</v>
      </c>
      <c r="P101" s="39">
        <f t="shared" si="16"/>
        <v>3.6672081997201897</v>
      </c>
      <c r="Q101" s="39">
        <f t="shared" si="17"/>
        <v>3.8824190488276296</v>
      </c>
      <c r="R101" s="39">
        <f t="shared" si="22"/>
        <v>-3.2152108491074398</v>
      </c>
      <c r="S101" s="39">
        <f t="shared" si="23"/>
        <v>-4.7847891508925606</v>
      </c>
      <c r="T101" s="22" t="str">
        <f t="shared" si="18"/>
        <v>Bos107115</v>
      </c>
      <c r="U101" t="str">
        <f t="shared" si="24"/>
        <v>no</v>
      </c>
      <c r="V101" s="31">
        <v>0</v>
      </c>
      <c r="W101" s="31" t="str">
        <f t="shared" si="25"/>
        <v>43409Boston CelticsDenver Nuggets</v>
      </c>
      <c r="X101" s="9">
        <f>IFERROR(VLOOKUP(T101,October_Schedule_Table[Home Concat],1,FALSE),0)</f>
        <v>0</v>
      </c>
      <c r="Y101" s="9" t="str">
        <f>IFERROR(VLOOKUP(T101,October_Schedule_Table[[#All],[Away Concat]:[Away B2b]],4,FALSE),0)</f>
        <v>no</v>
      </c>
    </row>
    <row r="102" spans="1:25" x14ac:dyDescent="0.2">
      <c r="A102" s="24" t="s">
        <v>211</v>
      </c>
      <c r="B102" s="12">
        <v>43412</v>
      </c>
      <c r="C102" s="33" t="str">
        <f t="shared" si="19"/>
        <v>A</v>
      </c>
      <c r="D102" s="18">
        <v>11</v>
      </c>
      <c r="E102" s="18">
        <v>8</v>
      </c>
      <c r="F102" s="18">
        <v>2018</v>
      </c>
      <c r="G102" s="5" t="s">
        <v>42</v>
      </c>
      <c r="H102" s="5" t="s">
        <v>8</v>
      </c>
      <c r="I102" s="5" t="str">
        <f t="shared" si="14"/>
        <v>Bos</v>
      </c>
      <c r="J102" s="5">
        <v>116</v>
      </c>
      <c r="K102" s="5" t="s">
        <v>29</v>
      </c>
      <c r="L102" s="5" t="str">
        <f t="shared" si="15"/>
        <v>Pho</v>
      </c>
      <c r="M102" s="5">
        <v>109</v>
      </c>
      <c r="N102" s="13">
        <f t="shared" si="20"/>
        <v>7</v>
      </c>
      <c r="O102" s="13">
        <f t="shared" si="21"/>
        <v>-3</v>
      </c>
      <c r="P102" s="39">
        <f t="shared" si="16"/>
        <v>3.6672081997201897</v>
      </c>
      <c r="Q102" s="39">
        <f t="shared" si="17"/>
        <v>-8.7034984309977705</v>
      </c>
      <c r="R102" s="39">
        <f t="shared" si="22"/>
        <v>9.3707066307179598</v>
      </c>
      <c r="S102" s="39">
        <f t="shared" si="23"/>
        <v>-2.3707066307179598</v>
      </c>
      <c r="T102" s="22" t="str">
        <f t="shared" si="18"/>
        <v>Bos116109</v>
      </c>
      <c r="U102" t="str">
        <f t="shared" si="24"/>
        <v>no</v>
      </c>
      <c r="V102" s="31">
        <v>0</v>
      </c>
      <c r="W102" s="31" t="str">
        <f t="shared" si="25"/>
        <v>43412Boston CelticsPhoenix Suns</v>
      </c>
      <c r="X102" s="9">
        <f>IFERROR(VLOOKUP(T102,October_Schedule_Table[Home Concat],1,FALSE),0)</f>
        <v>0</v>
      </c>
      <c r="Y102" s="9" t="str">
        <f>IFERROR(VLOOKUP(T102,October_Schedule_Table[[#All],[Away Concat]:[Away B2b]],4,FALSE),0)</f>
        <v>no</v>
      </c>
    </row>
    <row r="103" spans="1:25" x14ac:dyDescent="0.2">
      <c r="A103" s="24" t="s">
        <v>211</v>
      </c>
      <c r="B103" s="10">
        <v>43413</v>
      </c>
      <c r="C103" s="33" t="str">
        <f t="shared" si="19"/>
        <v>A</v>
      </c>
      <c r="D103" s="19">
        <v>11</v>
      </c>
      <c r="E103" s="19">
        <v>9</v>
      </c>
      <c r="F103" s="19">
        <v>2018</v>
      </c>
      <c r="G103" s="6" t="s">
        <v>44</v>
      </c>
      <c r="H103" s="6" t="s">
        <v>8</v>
      </c>
      <c r="I103" s="5" t="str">
        <f t="shared" si="14"/>
        <v>Bos</v>
      </c>
      <c r="J103" s="6">
        <v>115</v>
      </c>
      <c r="K103" s="6" t="s">
        <v>31</v>
      </c>
      <c r="L103" s="5" t="str">
        <f t="shared" si="15"/>
        <v>Uta</v>
      </c>
      <c r="M103" s="6">
        <v>123</v>
      </c>
      <c r="N103" s="13">
        <f t="shared" si="20"/>
        <v>-8</v>
      </c>
      <c r="O103" s="13">
        <f t="shared" si="21"/>
        <v>-3</v>
      </c>
      <c r="P103" s="39">
        <f t="shared" si="16"/>
        <v>3.6672081997201897</v>
      </c>
      <c r="Q103" s="39">
        <f t="shared" si="17"/>
        <v>5.7181998783674679</v>
      </c>
      <c r="R103" s="39">
        <f t="shared" si="22"/>
        <v>-5.0509916786472786</v>
      </c>
      <c r="S103" s="39">
        <f t="shared" si="23"/>
        <v>-2.9490083213527214</v>
      </c>
      <c r="T103" s="22" t="str">
        <f t="shared" si="18"/>
        <v>Bos115123</v>
      </c>
      <c r="U103" t="str">
        <f t="shared" si="24"/>
        <v>yes</v>
      </c>
      <c r="V103" s="31">
        <v>0</v>
      </c>
      <c r="W103" s="31" t="str">
        <f t="shared" si="25"/>
        <v>43413Boston CelticsUtah Jazz</v>
      </c>
      <c r="X103" s="9">
        <f>IFERROR(VLOOKUP(T103,October_Schedule_Table[Home Concat],1,FALSE),0)</f>
        <v>0</v>
      </c>
      <c r="Y103" s="9" t="str">
        <f>IFERROR(VLOOKUP(T103,October_Schedule_Table[[#All],[Away Concat]:[Away B2b]],4,FALSE),0)</f>
        <v>yes</v>
      </c>
    </row>
    <row r="104" spans="1:25" x14ac:dyDescent="0.2">
      <c r="A104" s="24" t="s">
        <v>211</v>
      </c>
      <c r="B104" s="12">
        <v>43415</v>
      </c>
      <c r="C104" s="33" t="str">
        <f t="shared" si="19"/>
        <v>A</v>
      </c>
      <c r="D104" s="18">
        <v>11</v>
      </c>
      <c r="E104" s="18">
        <v>11</v>
      </c>
      <c r="F104" s="18">
        <v>2018</v>
      </c>
      <c r="G104" s="5" t="s">
        <v>42</v>
      </c>
      <c r="H104" s="5" t="s">
        <v>8</v>
      </c>
      <c r="I104" s="5" t="str">
        <f t="shared" si="14"/>
        <v>Bos</v>
      </c>
      <c r="J104" s="5">
        <v>94</v>
      </c>
      <c r="K104" s="5" t="s">
        <v>40</v>
      </c>
      <c r="L104" s="5" t="str">
        <f t="shared" si="15"/>
        <v>Por</v>
      </c>
      <c r="M104" s="5">
        <v>100</v>
      </c>
      <c r="N104" s="13">
        <f t="shared" si="20"/>
        <v>-6</v>
      </c>
      <c r="O104" s="13">
        <f t="shared" si="21"/>
        <v>-3</v>
      </c>
      <c r="P104" s="39">
        <f t="shared" si="16"/>
        <v>3.6672081997201897</v>
      </c>
      <c r="Q104" s="39">
        <f t="shared" si="17"/>
        <v>4.7456987811097902</v>
      </c>
      <c r="R104" s="39">
        <f t="shared" si="22"/>
        <v>-4.0784905813896</v>
      </c>
      <c r="S104" s="39">
        <f t="shared" si="23"/>
        <v>-1.9215094186104</v>
      </c>
      <c r="T104" s="22" t="str">
        <f t="shared" si="18"/>
        <v>Bos94100</v>
      </c>
      <c r="U104" t="str">
        <f t="shared" si="24"/>
        <v>no</v>
      </c>
      <c r="V104" s="31">
        <v>0</v>
      </c>
      <c r="W104" s="31" t="str">
        <f t="shared" si="25"/>
        <v>43415Boston CelticsPortland Trail Blazers</v>
      </c>
      <c r="X104" s="9">
        <f>IFERROR(VLOOKUP(T104,October_Schedule_Table[Home Concat],1,FALSE),0)</f>
        <v>0</v>
      </c>
      <c r="Y104" s="9" t="str">
        <f>IFERROR(VLOOKUP(T104,October_Schedule_Table[[#All],[Away Concat]:[Away B2b]],4,FALSE),0)</f>
        <v>no</v>
      </c>
    </row>
    <row r="105" spans="1:25" x14ac:dyDescent="0.2">
      <c r="A105" s="24" t="s">
        <v>211</v>
      </c>
      <c r="B105" s="12">
        <v>43418</v>
      </c>
      <c r="C105" s="33" t="str">
        <f t="shared" si="19"/>
        <v>H</v>
      </c>
      <c r="D105" s="18">
        <v>11</v>
      </c>
      <c r="E105" s="18">
        <v>14</v>
      </c>
      <c r="F105" s="18">
        <v>2018</v>
      </c>
      <c r="G105" s="5" t="s">
        <v>23</v>
      </c>
      <c r="H105" s="5" t="s">
        <v>38</v>
      </c>
      <c r="I105" s="5" t="str">
        <f t="shared" si="14"/>
        <v>Chi</v>
      </c>
      <c r="J105" s="5">
        <v>82</v>
      </c>
      <c r="K105" s="5" t="s">
        <v>8</v>
      </c>
      <c r="L105" s="5" t="str">
        <f t="shared" si="15"/>
        <v>Bos</v>
      </c>
      <c r="M105" s="5">
        <v>111</v>
      </c>
      <c r="N105" s="13">
        <f t="shared" si="20"/>
        <v>29</v>
      </c>
      <c r="O105" s="13">
        <f t="shared" si="21"/>
        <v>3</v>
      </c>
      <c r="P105" s="39">
        <f t="shared" si="16"/>
        <v>3.6672081997201897</v>
      </c>
      <c r="Q105" s="39">
        <f t="shared" si="17"/>
        <v>-8.3647694850550796</v>
      </c>
      <c r="R105" s="39">
        <f t="shared" si="22"/>
        <v>15.031977684775269</v>
      </c>
      <c r="S105" s="39">
        <f t="shared" si="23"/>
        <v>13.968022315224731</v>
      </c>
      <c r="T105" s="22" t="str">
        <f t="shared" si="18"/>
        <v>Bos82111</v>
      </c>
      <c r="U105" t="str">
        <f t="shared" si="24"/>
        <v>no</v>
      </c>
      <c r="V105" s="31">
        <v>0</v>
      </c>
      <c r="W105" s="31" t="str">
        <f t="shared" si="25"/>
        <v>43418Chicago BullsBoston Celtics</v>
      </c>
      <c r="X105" s="9" t="str">
        <f>IFERROR(VLOOKUP(T105,October_Schedule_Table[[#All],[Home Concat]:[Home B2b]],2,FALSE),0)</f>
        <v>no</v>
      </c>
      <c r="Y105" s="9">
        <f>IFERROR(VLOOKUP(T105,October_Schedule_Table[[#All],[Away Concat]:[Away B2b]],4,FALSE),0)</f>
        <v>0</v>
      </c>
    </row>
    <row r="106" spans="1:25" x14ac:dyDescent="0.2">
      <c r="A106" s="24" t="s">
        <v>211</v>
      </c>
      <c r="B106" s="10">
        <v>43420</v>
      </c>
      <c r="C106" s="33" t="str">
        <f t="shared" si="19"/>
        <v>H</v>
      </c>
      <c r="D106" s="19">
        <v>11</v>
      </c>
      <c r="E106" s="19">
        <v>16</v>
      </c>
      <c r="F106" s="19">
        <v>2018</v>
      </c>
      <c r="G106" s="6" t="s">
        <v>12</v>
      </c>
      <c r="H106" s="6" t="s">
        <v>37</v>
      </c>
      <c r="I106" s="5" t="str">
        <f t="shared" si="14"/>
        <v>Tor</v>
      </c>
      <c r="J106" s="6">
        <v>116</v>
      </c>
      <c r="K106" s="6" t="s">
        <v>8</v>
      </c>
      <c r="L106" s="5" t="str">
        <f t="shared" si="15"/>
        <v>Bos</v>
      </c>
      <c r="M106" s="6">
        <v>123</v>
      </c>
      <c r="N106" s="13">
        <f t="shared" si="20"/>
        <v>7</v>
      </c>
      <c r="O106" s="13">
        <f t="shared" si="21"/>
        <v>3</v>
      </c>
      <c r="P106" s="39">
        <f t="shared" si="16"/>
        <v>3.6672081997201897</v>
      </c>
      <c r="Q106" s="39">
        <f t="shared" si="17"/>
        <v>5.5303682054218104</v>
      </c>
      <c r="R106" s="39">
        <f t="shared" si="22"/>
        <v>1.1368399942983789</v>
      </c>
      <c r="S106" s="39">
        <f t="shared" si="23"/>
        <v>5.8631600057016211</v>
      </c>
      <c r="T106" s="22" t="str">
        <f t="shared" si="18"/>
        <v>Bos116123</v>
      </c>
      <c r="U106" t="str">
        <f t="shared" si="24"/>
        <v>no</v>
      </c>
      <c r="V106" s="31">
        <v>0</v>
      </c>
      <c r="W106" s="31" t="str">
        <f t="shared" si="25"/>
        <v>43420Toronto RaptorsBoston Celtics</v>
      </c>
      <c r="X106" s="9" t="str">
        <f>IFERROR(VLOOKUP(T106,October_Schedule_Table[[#All],[Home Concat]:[Home B2b]],2,FALSE),0)</f>
        <v>no</v>
      </c>
      <c r="Y106" s="9">
        <f>IFERROR(VLOOKUP(T106,October_Schedule_Table[[#All],[Away Concat]:[Away B2b]],4,FALSE),0)</f>
        <v>0</v>
      </c>
    </row>
    <row r="107" spans="1:25" x14ac:dyDescent="0.2">
      <c r="A107" s="24" t="s">
        <v>211</v>
      </c>
      <c r="B107" s="12">
        <v>43421</v>
      </c>
      <c r="C107" s="33" t="str">
        <f t="shared" si="19"/>
        <v>H</v>
      </c>
      <c r="D107" s="18">
        <v>11</v>
      </c>
      <c r="E107" s="18">
        <v>17</v>
      </c>
      <c r="F107" s="18">
        <v>2018</v>
      </c>
      <c r="G107" s="5" t="s">
        <v>23</v>
      </c>
      <c r="H107" s="5" t="s">
        <v>31</v>
      </c>
      <c r="I107" s="5" t="str">
        <f t="shared" si="14"/>
        <v>Uta</v>
      </c>
      <c r="J107" s="5">
        <v>98</v>
      </c>
      <c r="K107" s="5" t="s">
        <v>8</v>
      </c>
      <c r="L107" s="5" t="str">
        <f t="shared" si="15"/>
        <v>Bos</v>
      </c>
      <c r="M107" s="5">
        <v>86</v>
      </c>
      <c r="N107" s="13">
        <f t="shared" si="20"/>
        <v>-12</v>
      </c>
      <c r="O107" s="13">
        <f t="shared" si="21"/>
        <v>3</v>
      </c>
      <c r="P107" s="39">
        <f t="shared" si="16"/>
        <v>3.6672081997201897</v>
      </c>
      <c r="Q107" s="39">
        <f t="shared" si="17"/>
        <v>5.7181998783674679</v>
      </c>
      <c r="R107" s="39">
        <f t="shared" si="22"/>
        <v>0.9490083213527214</v>
      </c>
      <c r="S107" s="39">
        <f t="shared" si="23"/>
        <v>-12.949008321352721</v>
      </c>
      <c r="T107" s="22" t="str">
        <f t="shared" si="18"/>
        <v>Bos9886</v>
      </c>
      <c r="U107" t="str">
        <f t="shared" si="24"/>
        <v>yes</v>
      </c>
      <c r="V107" s="31" t="s">
        <v>266</v>
      </c>
      <c r="W107" s="31" t="str">
        <f t="shared" si="25"/>
        <v>43421Utah JazzBoston Celtics</v>
      </c>
      <c r="X107" s="9"/>
      <c r="Y107" s="9"/>
    </row>
    <row r="108" spans="1:25" x14ac:dyDescent="0.2">
      <c r="A108" s="24" t="s">
        <v>211</v>
      </c>
      <c r="B108" s="10">
        <v>43423</v>
      </c>
      <c r="C108" s="33" t="str">
        <f t="shared" si="19"/>
        <v>A</v>
      </c>
      <c r="D108" s="19">
        <v>11</v>
      </c>
      <c r="E108" s="19">
        <v>19</v>
      </c>
      <c r="F108" s="19">
        <v>2018</v>
      </c>
      <c r="G108" s="6" t="s">
        <v>12</v>
      </c>
      <c r="H108" s="6" t="s">
        <v>8</v>
      </c>
      <c r="I108" s="5" t="str">
        <f t="shared" si="14"/>
        <v>Bos</v>
      </c>
      <c r="J108" s="6">
        <v>112</v>
      </c>
      <c r="K108" s="6" t="s">
        <v>14</v>
      </c>
      <c r="L108" s="5" t="str">
        <f t="shared" si="15"/>
        <v>Cha</v>
      </c>
      <c r="M108" s="6">
        <v>117</v>
      </c>
      <c r="N108" s="13">
        <f t="shared" si="20"/>
        <v>-5</v>
      </c>
      <c r="O108" s="13">
        <f t="shared" si="21"/>
        <v>-3</v>
      </c>
      <c r="P108" s="39">
        <f t="shared" si="16"/>
        <v>3.6672081997201897</v>
      </c>
      <c r="Q108" s="39">
        <f t="shared" si="17"/>
        <v>-1.224670842330648</v>
      </c>
      <c r="R108" s="39">
        <f t="shared" si="22"/>
        <v>1.8918790420508378</v>
      </c>
      <c r="S108" s="39">
        <f t="shared" si="23"/>
        <v>-6.8918790420508378</v>
      </c>
      <c r="T108" s="22" t="str">
        <f t="shared" si="18"/>
        <v>Bos112117</v>
      </c>
      <c r="U108" t="str">
        <f t="shared" si="24"/>
        <v>no</v>
      </c>
      <c r="V108" s="31">
        <v>0</v>
      </c>
      <c r="W108" s="31" t="str">
        <f t="shared" si="25"/>
        <v>43423Boston CelticsCharlotte Hornets</v>
      </c>
      <c r="X108" s="9">
        <f>IFERROR(VLOOKUP(T108,October_Schedule_Table[Home Concat],1,FALSE),0)</f>
        <v>0</v>
      </c>
      <c r="Y108" s="9" t="str">
        <f>IFERROR(VLOOKUP(T108,October_Schedule_Table[[#All],[Away Concat]:[Away B2b]],4,FALSE),0)</f>
        <v>no</v>
      </c>
    </row>
    <row r="109" spans="1:25" x14ac:dyDescent="0.2">
      <c r="A109" s="24" t="s">
        <v>211</v>
      </c>
      <c r="B109" s="10">
        <v>43425</v>
      </c>
      <c r="C109" s="33" t="str">
        <f t="shared" si="19"/>
        <v>H</v>
      </c>
      <c r="D109" s="19">
        <v>11</v>
      </c>
      <c r="E109" s="19">
        <v>21</v>
      </c>
      <c r="F109" s="19">
        <v>2018</v>
      </c>
      <c r="G109" s="6" t="s">
        <v>23</v>
      </c>
      <c r="H109" s="6" t="s">
        <v>25</v>
      </c>
      <c r="I109" s="13" t="s">
        <v>243</v>
      </c>
      <c r="J109" s="6">
        <v>117</v>
      </c>
      <c r="K109" s="6" t="s">
        <v>8</v>
      </c>
      <c r="L109" s="5" t="str">
        <f t="shared" si="15"/>
        <v>Bos</v>
      </c>
      <c r="M109" s="6">
        <v>109</v>
      </c>
      <c r="N109" s="13">
        <f t="shared" si="20"/>
        <v>-8</v>
      </c>
      <c r="O109" s="13">
        <f t="shared" si="21"/>
        <v>3</v>
      </c>
      <c r="P109" s="39">
        <f t="shared" si="16"/>
        <v>3.6672081997201897</v>
      </c>
      <c r="Q109" s="39">
        <f t="shared" si="17"/>
        <v>-9.3839578025397099</v>
      </c>
      <c r="R109" s="39">
        <f t="shared" si="22"/>
        <v>16.051166002259897</v>
      </c>
      <c r="S109" s="39">
        <f t="shared" si="23"/>
        <v>-24.051166002259897</v>
      </c>
      <c r="T109" s="22" t="str">
        <f t="shared" si="18"/>
        <v>Bos117109</v>
      </c>
      <c r="U109" t="str">
        <f t="shared" si="24"/>
        <v>no</v>
      </c>
      <c r="V109" s="31">
        <v>0</v>
      </c>
      <c r="W109" s="31" t="str">
        <f t="shared" si="25"/>
        <v>43425New York KnicksBoston Celtics</v>
      </c>
      <c r="X109" s="9" t="str">
        <f>IFERROR(VLOOKUP(T109,October_Schedule_Table[[#All],[Home Concat]:[Home B2b]],2,FALSE),0)</f>
        <v>no</v>
      </c>
      <c r="Y109" s="9">
        <f>IFERROR(VLOOKUP(T109,October_Schedule_Table[[#All],[Away Concat]:[Away B2b]],4,FALSE),0)</f>
        <v>0</v>
      </c>
    </row>
    <row r="110" spans="1:25" x14ac:dyDescent="0.2">
      <c r="A110" s="24" t="s">
        <v>211</v>
      </c>
      <c r="B110" s="12">
        <v>43427</v>
      </c>
      <c r="C110" s="33" t="str">
        <f t="shared" si="19"/>
        <v>A</v>
      </c>
      <c r="D110" s="18">
        <v>11</v>
      </c>
      <c r="E110" s="18">
        <v>23</v>
      </c>
      <c r="F110" s="18">
        <v>2018</v>
      </c>
      <c r="G110" s="5" t="s">
        <v>23</v>
      </c>
      <c r="H110" s="5" t="s">
        <v>8</v>
      </c>
      <c r="I110" s="5" t="str">
        <f t="shared" si="14"/>
        <v>Bos</v>
      </c>
      <c r="J110" s="5">
        <v>114</v>
      </c>
      <c r="K110" s="5" t="s">
        <v>24</v>
      </c>
      <c r="L110" s="5" t="str">
        <f t="shared" si="15"/>
        <v>Atl</v>
      </c>
      <c r="M110" s="5">
        <v>96</v>
      </c>
      <c r="N110" s="13">
        <f t="shared" si="20"/>
        <v>18</v>
      </c>
      <c r="O110" s="13">
        <f t="shared" si="21"/>
        <v>-3</v>
      </c>
      <c r="P110" s="39">
        <f t="shared" si="16"/>
        <v>3.6672081997201897</v>
      </c>
      <c r="Q110" s="39">
        <f t="shared" si="17"/>
        <v>-5.4191427575813904</v>
      </c>
      <c r="R110" s="39">
        <f t="shared" si="22"/>
        <v>6.0863509573015797</v>
      </c>
      <c r="S110" s="39">
        <f t="shared" si="23"/>
        <v>11.91364904269842</v>
      </c>
      <c r="T110" s="22" t="str">
        <f t="shared" si="18"/>
        <v>Bos11496</v>
      </c>
      <c r="U110" t="str">
        <f t="shared" si="24"/>
        <v>no</v>
      </c>
      <c r="V110" s="31">
        <v>0</v>
      </c>
      <c r="W110" s="31" t="str">
        <f t="shared" si="25"/>
        <v>43427Boston CelticsAtlanta Hawks</v>
      </c>
      <c r="X110" s="9">
        <f>IFERROR(VLOOKUP(T110,October_Schedule_Table[Home Concat],1,FALSE),0)</f>
        <v>0</v>
      </c>
      <c r="Y110" s="9" t="str">
        <f>IFERROR(VLOOKUP(T110,October_Schedule_Table[[#All],[Away Concat]:[Away B2b]],4,FALSE),0)</f>
        <v>no</v>
      </c>
    </row>
    <row r="111" spans="1:25" x14ac:dyDescent="0.2">
      <c r="A111" s="24" t="s">
        <v>211</v>
      </c>
      <c r="B111" s="14">
        <v>43428</v>
      </c>
      <c r="C111" s="33" t="str">
        <f t="shared" si="19"/>
        <v>A</v>
      </c>
      <c r="D111" s="21">
        <v>11</v>
      </c>
      <c r="E111" s="21">
        <v>24</v>
      </c>
      <c r="F111" s="21">
        <v>2018</v>
      </c>
      <c r="G111" s="6" t="s">
        <v>33</v>
      </c>
      <c r="H111" s="6" t="s">
        <v>8</v>
      </c>
      <c r="I111" s="5" t="str">
        <f t="shared" si="14"/>
        <v>Bos</v>
      </c>
      <c r="J111" s="6">
        <v>104</v>
      </c>
      <c r="K111" s="6" t="s">
        <v>28</v>
      </c>
      <c r="L111" s="5" t="str">
        <f t="shared" si="15"/>
        <v>Dal</v>
      </c>
      <c r="M111" s="6">
        <v>113</v>
      </c>
      <c r="N111" s="13">
        <f t="shared" si="20"/>
        <v>-9</v>
      </c>
      <c r="O111" s="13">
        <f t="shared" si="21"/>
        <v>-3</v>
      </c>
      <c r="P111" s="39">
        <f t="shared" si="16"/>
        <v>3.6672081997201897</v>
      </c>
      <c r="Q111" s="39">
        <f t="shared" si="17"/>
        <v>-1.1032792686349602</v>
      </c>
      <c r="R111" s="39">
        <f t="shared" si="22"/>
        <v>1.7704874683551499</v>
      </c>
      <c r="S111" s="39">
        <f t="shared" si="23"/>
        <v>-10.770487468355149</v>
      </c>
      <c r="T111" s="22" t="str">
        <f t="shared" si="18"/>
        <v>Bos104113</v>
      </c>
      <c r="U111" t="str">
        <f t="shared" si="24"/>
        <v>yes</v>
      </c>
      <c r="V111" s="31">
        <v>0</v>
      </c>
      <c r="W111" s="31" t="str">
        <f t="shared" si="25"/>
        <v>43428Boston CelticsDallas Mavericks</v>
      </c>
      <c r="X111" s="9">
        <f>IFERROR(VLOOKUP(T111,October_Schedule_Table[Home Concat],1,FALSE),0)</f>
        <v>0</v>
      </c>
      <c r="Y111" s="9" t="str">
        <f>IFERROR(VLOOKUP(T111,October_Schedule_Table[[#All],[Away Concat]:[Away B2b]],4,FALSE),0)</f>
        <v>yes</v>
      </c>
    </row>
    <row r="112" spans="1:25" x14ac:dyDescent="0.2">
      <c r="A112" s="24" t="s">
        <v>211</v>
      </c>
      <c r="B112" s="12">
        <v>43430</v>
      </c>
      <c r="C112" s="33" t="str">
        <f t="shared" si="19"/>
        <v>A</v>
      </c>
      <c r="D112" s="18">
        <v>11</v>
      </c>
      <c r="E112" s="18">
        <v>26</v>
      </c>
      <c r="F112" s="18">
        <v>2018</v>
      </c>
      <c r="G112" s="5" t="s">
        <v>6</v>
      </c>
      <c r="H112" s="5" t="s">
        <v>8</v>
      </c>
      <c r="I112" s="5" t="str">
        <f t="shared" si="14"/>
        <v>Bos</v>
      </c>
      <c r="J112" s="5">
        <v>124</v>
      </c>
      <c r="K112" s="5" t="s">
        <v>17</v>
      </c>
      <c r="L112" s="5" t="str">
        <f t="shared" si="15"/>
        <v>New</v>
      </c>
      <c r="M112" s="5">
        <v>107</v>
      </c>
      <c r="N112" s="13">
        <f t="shared" si="20"/>
        <v>17</v>
      </c>
      <c r="O112" s="13">
        <f t="shared" si="21"/>
        <v>-3</v>
      </c>
      <c r="P112" s="39">
        <f t="shared" si="16"/>
        <v>3.6672081997201897</v>
      </c>
      <c r="Q112" s="39">
        <f t="shared" si="17"/>
        <v>-2.0784049104114897</v>
      </c>
      <c r="R112" s="39">
        <f t="shared" si="22"/>
        <v>2.7456131101316794</v>
      </c>
      <c r="S112" s="39">
        <f t="shared" si="23"/>
        <v>14.254386889868321</v>
      </c>
      <c r="T112" s="22" t="str">
        <f t="shared" si="18"/>
        <v>Bos124107</v>
      </c>
      <c r="U112" t="str">
        <f t="shared" si="24"/>
        <v>no</v>
      </c>
      <c r="V112" s="31">
        <v>0</v>
      </c>
      <c r="W112" s="31" t="str">
        <f t="shared" si="25"/>
        <v>43430Boston CelticsNew Orleans Pelicans</v>
      </c>
      <c r="X112" s="9">
        <f>IFERROR(VLOOKUP(T112,October_Schedule_Table[Home Concat],1,FALSE),0)</f>
        <v>0</v>
      </c>
      <c r="Y112" s="9" t="str">
        <f>IFERROR(VLOOKUP(T112,October_Schedule_Table[[#All],[Away Concat]:[Away B2b]],4,FALSE),0)</f>
        <v>no</v>
      </c>
    </row>
    <row r="113" spans="1:25" x14ac:dyDescent="0.2">
      <c r="A113" s="24" t="s">
        <v>211</v>
      </c>
      <c r="B113" s="12">
        <v>43434</v>
      </c>
      <c r="C113" s="33" t="str">
        <f t="shared" si="19"/>
        <v>H</v>
      </c>
      <c r="D113" s="18">
        <v>11</v>
      </c>
      <c r="E113" s="18">
        <v>30</v>
      </c>
      <c r="F113" s="18">
        <v>2018</v>
      </c>
      <c r="G113" s="5" t="s">
        <v>12</v>
      </c>
      <c r="H113" s="5" t="s">
        <v>36</v>
      </c>
      <c r="I113" s="5" t="str">
        <f t="shared" si="14"/>
        <v>Cle</v>
      </c>
      <c r="J113" s="5">
        <v>95</v>
      </c>
      <c r="K113" s="5" t="s">
        <v>8</v>
      </c>
      <c r="L113" s="5" t="str">
        <f t="shared" si="15"/>
        <v>Bos</v>
      </c>
      <c r="M113" s="5">
        <v>128</v>
      </c>
      <c r="N113" s="13">
        <f t="shared" si="20"/>
        <v>33</v>
      </c>
      <c r="O113" s="13">
        <f t="shared" si="21"/>
        <v>3</v>
      </c>
      <c r="P113" s="39">
        <f t="shared" si="16"/>
        <v>3.6672081997201897</v>
      </c>
      <c r="Q113" s="39">
        <f t="shared" si="17"/>
        <v>-9.3173458825230995</v>
      </c>
      <c r="R113" s="39">
        <f t="shared" si="22"/>
        <v>15.984554082243289</v>
      </c>
      <c r="S113" s="39">
        <f t="shared" si="23"/>
        <v>17.015445917756711</v>
      </c>
      <c r="T113" s="22" t="str">
        <f t="shared" si="18"/>
        <v>Bos95128</v>
      </c>
      <c r="U113" t="str">
        <f t="shared" si="24"/>
        <v>no</v>
      </c>
      <c r="V113" s="31">
        <v>0</v>
      </c>
      <c r="W113" s="31" t="str">
        <f t="shared" si="25"/>
        <v>43434Cleveland CavaliersBoston Celtics</v>
      </c>
      <c r="X113" s="9" t="str">
        <f>IFERROR(VLOOKUP(T113,October_Schedule_Table[[#All],[Home Concat]:[Home B2b]],2,FALSE),0)</f>
        <v>no</v>
      </c>
      <c r="Y113" s="9">
        <f>IFERROR(VLOOKUP(T113,October_Schedule_Table[[#All],[Away Concat]:[Away B2b]],4,FALSE),0)</f>
        <v>0</v>
      </c>
    </row>
    <row r="114" spans="1:25" x14ac:dyDescent="0.2">
      <c r="A114" s="24" t="s">
        <v>211</v>
      </c>
      <c r="B114" s="10">
        <v>43435</v>
      </c>
      <c r="C114" s="33" t="str">
        <f t="shared" si="19"/>
        <v>A</v>
      </c>
      <c r="D114" s="19">
        <v>12</v>
      </c>
      <c r="E114" s="19">
        <v>1</v>
      </c>
      <c r="F114" s="19">
        <v>2018</v>
      </c>
      <c r="G114" s="6" t="s">
        <v>6</v>
      </c>
      <c r="H114" s="6" t="s">
        <v>8</v>
      </c>
      <c r="I114" s="5" t="str">
        <f t="shared" si="14"/>
        <v>Bos</v>
      </c>
      <c r="J114" s="6">
        <v>118</v>
      </c>
      <c r="K114" s="6" t="s">
        <v>34</v>
      </c>
      <c r="L114" s="5" t="str">
        <f t="shared" si="15"/>
        <v>Min</v>
      </c>
      <c r="M114" s="6">
        <v>109</v>
      </c>
      <c r="N114" s="13">
        <f t="shared" si="20"/>
        <v>9</v>
      </c>
      <c r="O114" s="13">
        <f t="shared" si="21"/>
        <v>-3</v>
      </c>
      <c r="P114" s="39">
        <f t="shared" si="16"/>
        <v>3.6672081997201897</v>
      </c>
      <c r="Q114" s="39">
        <f t="shared" si="17"/>
        <v>-1.35015846365794</v>
      </c>
      <c r="R114" s="39">
        <f t="shared" si="22"/>
        <v>2.0173666633781298</v>
      </c>
      <c r="S114" s="39">
        <f t="shared" si="23"/>
        <v>6.9826333366218698</v>
      </c>
      <c r="T114" s="22" t="str">
        <f t="shared" si="18"/>
        <v>Bos118109</v>
      </c>
      <c r="U114" t="str">
        <f t="shared" si="24"/>
        <v>yes</v>
      </c>
      <c r="V114" s="31">
        <v>0</v>
      </c>
      <c r="W114" s="31" t="str">
        <f t="shared" si="25"/>
        <v>43435Boston CelticsMinnesota Timberwolves</v>
      </c>
      <c r="X114" s="9">
        <f>IFERROR(VLOOKUP(T114,October_Schedule_Table[Home Concat],1,FALSE),0)</f>
        <v>0</v>
      </c>
      <c r="Y114" s="9" t="str">
        <f>IFERROR(VLOOKUP(T114,October_Schedule_Table[[#All],[Away Concat]:[Away B2b]],4,FALSE),0)</f>
        <v>yes</v>
      </c>
    </row>
    <row r="115" spans="1:25" x14ac:dyDescent="0.2">
      <c r="A115" s="24" t="s">
        <v>211</v>
      </c>
      <c r="B115" s="10">
        <v>43440</v>
      </c>
      <c r="C115" s="33" t="str">
        <f t="shared" si="19"/>
        <v>H</v>
      </c>
      <c r="D115" s="19">
        <v>12</v>
      </c>
      <c r="E115" s="19">
        <v>6</v>
      </c>
      <c r="F115" s="19">
        <v>2018</v>
      </c>
      <c r="G115" s="6" t="s">
        <v>6</v>
      </c>
      <c r="H115" s="6" t="s">
        <v>25</v>
      </c>
      <c r="I115" s="13" t="s">
        <v>243</v>
      </c>
      <c r="J115" s="6">
        <v>100</v>
      </c>
      <c r="K115" s="6" t="s">
        <v>8</v>
      </c>
      <c r="L115" s="5" t="str">
        <f t="shared" si="15"/>
        <v>Bos</v>
      </c>
      <c r="M115" s="6">
        <v>128</v>
      </c>
      <c r="N115" s="13">
        <f t="shared" si="20"/>
        <v>28</v>
      </c>
      <c r="O115" s="13">
        <f t="shared" si="21"/>
        <v>3</v>
      </c>
      <c r="P115" s="39">
        <f t="shared" si="16"/>
        <v>3.6672081997201897</v>
      </c>
      <c r="Q115" s="39">
        <f t="shared" si="17"/>
        <v>-9.3839578025397099</v>
      </c>
      <c r="R115" s="39">
        <f t="shared" si="22"/>
        <v>16.051166002259897</v>
      </c>
      <c r="S115" s="39">
        <f t="shared" si="23"/>
        <v>11.948833997740103</v>
      </c>
      <c r="T115" s="22" t="str">
        <f t="shared" si="18"/>
        <v>Bos100128</v>
      </c>
      <c r="U115" t="str">
        <f t="shared" si="24"/>
        <v>no</v>
      </c>
      <c r="V115" s="31">
        <v>0</v>
      </c>
      <c r="W115" s="31" t="str">
        <f t="shared" si="25"/>
        <v>43440New York KnicksBoston Celtics</v>
      </c>
      <c r="X115" s="9" t="str">
        <f>IFERROR(VLOOKUP(T115,October_Schedule_Table[[#All],[Home Concat]:[Home B2b]],2,FALSE),0)</f>
        <v>no</v>
      </c>
      <c r="Y115" s="9">
        <f>IFERROR(VLOOKUP(T115,October_Schedule_Table[[#All],[Away Concat]:[Away B2b]],4,FALSE),0)</f>
        <v>0</v>
      </c>
    </row>
    <row r="116" spans="1:25" x14ac:dyDescent="0.2">
      <c r="A116" s="24" t="s">
        <v>211</v>
      </c>
      <c r="B116" s="12">
        <v>43442</v>
      </c>
      <c r="C116" s="33" t="str">
        <f t="shared" si="19"/>
        <v>A</v>
      </c>
      <c r="D116" s="18">
        <v>12</v>
      </c>
      <c r="E116" s="18">
        <v>8</v>
      </c>
      <c r="F116" s="18">
        <v>2018</v>
      </c>
      <c r="G116" s="5" t="s">
        <v>6</v>
      </c>
      <c r="H116" s="5" t="s">
        <v>8</v>
      </c>
      <c r="I116" s="5" t="str">
        <f t="shared" si="14"/>
        <v>Bos</v>
      </c>
      <c r="J116" s="5">
        <v>133</v>
      </c>
      <c r="K116" s="5" t="s">
        <v>38</v>
      </c>
      <c r="L116" s="5" t="str">
        <f t="shared" si="15"/>
        <v>Chi</v>
      </c>
      <c r="M116" s="5">
        <v>77</v>
      </c>
      <c r="N116" s="13">
        <f t="shared" si="20"/>
        <v>56</v>
      </c>
      <c r="O116" s="13">
        <f t="shared" si="21"/>
        <v>-3</v>
      </c>
      <c r="P116" s="39">
        <f t="shared" si="16"/>
        <v>3.6672081997201897</v>
      </c>
      <c r="Q116" s="39">
        <f t="shared" si="17"/>
        <v>-8.3647694850550796</v>
      </c>
      <c r="R116" s="39">
        <f t="shared" si="22"/>
        <v>9.0319776847752689</v>
      </c>
      <c r="S116" s="39">
        <f t="shared" si="23"/>
        <v>46.968022315224729</v>
      </c>
      <c r="T116" s="22" t="str">
        <f t="shared" si="18"/>
        <v>Bos13377</v>
      </c>
      <c r="U116" t="str">
        <f t="shared" si="24"/>
        <v>no</v>
      </c>
      <c r="V116" s="31">
        <v>0</v>
      </c>
      <c r="W116" s="31" t="str">
        <f t="shared" si="25"/>
        <v>43442Boston CelticsChicago Bulls</v>
      </c>
      <c r="X116" s="9">
        <f>IFERROR(VLOOKUP(T116,October_Schedule_Table[Home Concat],1,FALSE),0)</f>
        <v>0</v>
      </c>
      <c r="Y116" s="9" t="str">
        <f>IFERROR(VLOOKUP(T116,October_Schedule_Table[[#All],[Away Concat]:[Away B2b]],4,FALSE),0)</f>
        <v>no</v>
      </c>
    </row>
    <row r="117" spans="1:25" x14ac:dyDescent="0.2">
      <c r="A117" s="24" t="s">
        <v>211</v>
      </c>
      <c r="B117" s="12">
        <v>43444</v>
      </c>
      <c r="C117" s="33" t="str">
        <f t="shared" si="19"/>
        <v>H</v>
      </c>
      <c r="D117" s="18">
        <v>12</v>
      </c>
      <c r="E117" s="18">
        <v>10</v>
      </c>
      <c r="F117" s="18">
        <v>2018</v>
      </c>
      <c r="G117" s="5" t="s">
        <v>23</v>
      </c>
      <c r="H117" s="5" t="s">
        <v>17</v>
      </c>
      <c r="I117" s="5" t="str">
        <f t="shared" si="14"/>
        <v>New</v>
      </c>
      <c r="J117" s="5">
        <v>100</v>
      </c>
      <c r="K117" s="5" t="s">
        <v>8</v>
      </c>
      <c r="L117" s="5" t="str">
        <f t="shared" si="15"/>
        <v>Bos</v>
      </c>
      <c r="M117" s="5">
        <v>113</v>
      </c>
      <c r="N117" s="13">
        <f t="shared" si="20"/>
        <v>13</v>
      </c>
      <c r="O117" s="13">
        <f t="shared" si="21"/>
        <v>3</v>
      </c>
      <c r="P117" s="39">
        <f t="shared" si="16"/>
        <v>3.6672081997201897</v>
      </c>
      <c r="Q117" s="39">
        <f t="shared" si="17"/>
        <v>-2.0784049104114897</v>
      </c>
      <c r="R117" s="39">
        <f t="shared" si="22"/>
        <v>8.7456131101316785</v>
      </c>
      <c r="S117" s="39">
        <f t="shared" si="23"/>
        <v>4.2543868898683215</v>
      </c>
      <c r="T117" s="22" t="str">
        <f t="shared" si="18"/>
        <v>Bos100113</v>
      </c>
      <c r="U117" t="str">
        <f t="shared" si="24"/>
        <v>no</v>
      </c>
      <c r="V117" s="31">
        <v>0</v>
      </c>
      <c r="W117" s="31" t="str">
        <f t="shared" si="25"/>
        <v>43444New Orleans PelicansBoston Celtics</v>
      </c>
      <c r="X117" s="9" t="str">
        <f>IFERROR(VLOOKUP(T117,October_Schedule_Table[[#All],[Home Concat]:[Home B2b]],2,FALSE),0)</f>
        <v>no</v>
      </c>
      <c r="Y117" s="9">
        <f>IFERROR(VLOOKUP(T117,October_Schedule_Table[[#All],[Away Concat]:[Away B2b]],4,FALSE),0)</f>
        <v>0</v>
      </c>
    </row>
    <row r="118" spans="1:25" x14ac:dyDescent="0.2">
      <c r="A118" s="24" t="s">
        <v>211</v>
      </c>
      <c r="B118" s="10">
        <v>43446</v>
      </c>
      <c r="C118" s="33" t="str">
        <f t="shared" si="19"/>
        <v>A</v>
      </c>
      <c r="D118" s="19">
        <v>12</v>
      </c>
      <c r="E118" s="19">
        <v>12</v>
      </c>
      <c r="F118" s="19">
        <v>2018</v>
      </c>
      <c r="G118" s="6" t="s">
        <v>12</v>
      </c>
      <c r="H118" s="6" t="s">
        <v>8</v>
      </c>
      <c r="I118" s="5" t="str">
        <f t="shared" si="14"/>
        <v>Bos</v>
      </c>
      <c r="J118" s="6">
        <v>130</v>
      </c>
      <c r="K118" s="6" t="s">
        <v>41</v>
      </c>
      <c r="L118" s="5" t="str">
        <f t="shared" si="15"/>
        <v>Was</v>
      </c>
      <c r="M118" s="6">
        <v>125</v>
      </c>
      <c r="N118" s="13">
        <f t="shared" si="20"/>
        <v>5</v>
      </c>
      <c r="O118" s="13">
        <f t="shared" si="21"/>
        <v>-3</v>
      </c>
      <c r="P118" s="39">
        <f t="shared" si="16"/>
        <v>3.6672081997201897</v>
      </c>
      <c r="Q118" s="39">
        <f t="shared" si="17"/>
        <v>-3.2175804343859502</v>
      </c>
      <c r="R118" s="39">
        <f t="shared" si="22"/>
        <v>3.8847886341061399</v>
      </c>
      <c r="S118" s="39">
        <f t="shared" si="23"/>
        <v>1.1152113658938601</v>
      </c>
      <c r="T118" s="22" t="str">
        <f t="shared" si="18"/>
        <v>Bos130125</v>
      </c>
      <c r="U118" t="str">
        <f t="shared" si="24"/>
        <v>no</v>
      </c>
      <c r="V118" s="31">
        <v>0</v>
      </c>
      <c r="W118" s="31" t="str">
        <f t="shared" si="25"/>
        <v>43446Boston CelticsWashington Wizards</v>
      </c>
      <c r="X118" s="9">
        <f>IFERROR(VLOOKUP(T118,October_Schedule_Table[Home Concat],1,FALSE),0)</f>
        <v>0</v>
      </c>
      <c r="Y118" s="9" t="str">
        <f>IFERROR(VLOOKUP(T118,October_Schedule_Table[[#All],[Away Concat]:[Away B2b]],4,FALSE),0)</f>
        <v>no</v>
      </c>
    </row>
    <row r="119" spans="1:25" x14ac:dyDescent="0.2">
      <c r="A119" s="24" t="s">
        <v>211</v>
      </c>
      <c r="B119" s="10">
        <v>43448</v>
      </c>
      <c r="C119" s="33" t="str">
        <f t="shared" si="19"/>
        <v>H</v>
      </c>
      <c r="D119" s="19">
        <v>12</v>
      </c>
      <c r="E119" s="19">
        <v>14</v>
      </c>
      <c r="F119" s="19">
        <v>2018</v>
      </c>
      <c r="G119" s="6" t="s">
        <v>12</v>
      </c>
      <c r="H119" s="6" t="s">
        <v>24</v>
      </c>
      <c r="I119" s="5" t="str">
        <f t="shared" si="14"/>
        <v>Atl</v>
      </c>
      <c r="J119" s="6">
        <v>108</v>
      </c>
      <c r="K119" s="6" t="s">
        <v>8</v>
      </c>
      <c r="L119" s="5" t="str">
        <f t="shared" si="15"/>
        <v>Bos</v>
      </c>
      <c r="M119" s="6">
        <v>129</v>
      </c>
      <c r="N119" s="13">
        <f t="shared" si="20"/>
        <v>21</v>
      </c>
      <c r="O119" s="13">
        <f t="shared" si="21"/>
        <v>3</v>
      </c>
      <c r="P119" s="39">
        <f t="shared" si="16"/>
        <v>3.6672081997201897</v>
      </c>
      <c r="Q119" s="39">
        <f t="shared" si="17"/>
        <v>-5.4191427575813904</v>
      </c>
      <c r="R119" s="39">
        <f t="shared" si="22"/>
        <v>12.08635095730158</v>
      </c>
      <c r="S119" s="39">
        <f t="shared" si="23"/>
        <v>8.9136490426984203</v>
      </c>
      <c r="T119" s="22" t="str">
        <f t="shared" si="18"/>
        <v>Bos108129</v>
      </c>
      <c r="U119" t="str">
        <f t="shared" si="24"/>
        <v>no</v>
      </c>
      <c r="V119" s="31">
        <v>0</v>
      </c>
      <c r="W119" s="31" t="str">
        <f t="shared" si="25"/>
        <v>43448Atlanta HawksBoston Celtics</v>
      </c>
      <c r="X119" s="9" t="str">
        <f>IFERROR(VLOOKUP(T119,October_Schedule_Table[[#All],[Home Concat]:[Home B2b]],2,FALSE),0)</f>
        <v>no</v>
      </c>
      <c r="Y119" s="9">
        <f>IFERROR(VLOOKUP(T119,October_Schedule_Table[[#All],[Away Concat]:[Away B2b]],4,FALSE),0)</f>
        <v>0</v>
      </c>
    </row>
    <row r="120" spans="1:25" x14ac:dyDescent="0.2">
      <c r="A120" s="24" t="s">
        <v>211</v>
      </c>
      <c r="B120" s="12">
        <v>43453</v>
      </c>
      <c r="C120" s="33" t="str">
        <f t="shared" si="19"/>
        <v>H</v>
      </c>
      <c r="D120" s="18">
        <v>12</v>
      </c>
      <c r="E120" s="18">
        <v>19</v>
      </c>
      <c r="F120" s="18">
        <v>2018</v>
      </c>
      <c r="G120" s="5" t="s">
        <v>23</v>
      </c>
      <c r="H120" s="5" t="s">
        <v>29</v>
      </c>
      <c r="I120" s="5" t="str">
        <f t="shared" si="14"/>
        <v>Pho</v>
      </c>
      <c r="J120" s="5">
        <v>111</v>
      </c>
      <c r="K120" s="5" t="s">
        <v>8</v>
      </c>
      <c r="L120" s="5" t="str">
        <f t="shared" si="15"/>
        <v>Bos</v>
      </c>
      <c r="M120" s="5">
        <v>103</v>
      </c>
      <c r="N120" s="13">
        <f t="shared" si="20"/>
        <v>-8</v>
      </c>
      <c r="O120" s="13">
        <f t="shared" si="21"/>
        <v>3</v>
      </c>
      <c r="P120" s="39">
        <f t="shared" si="16"/>
        <v>3.6672081997201897</v>
      </c>
      <c r="Q120" s="39">
        <f t="shared" si="17"/>
        <v>-8.7034984309977705</v>
      </c>
      <c r="R120" s="39">
        <f t="shared" si="22"/>
        <v>15.37070663071796</v>
      </c>
      <c r="S120" s="39">
        <f t="shared" si="23"/>
        <v>-23.370706630717962</v>
      </c>
      <c r="T120" s="22" t="str">
        <f t="shared" si="18"/>
        <v>Bos111103</v>
      </c>
      <c r="U120" t="str">
        <f t="shared" si="24"/>
        <v>no</v>
      </c>
      <c r="V120" s="31">
        <v>0</v>
      </c>
      <c r="W120" s="31" t="str">
        <f t="shared" si="25"/>
        <v>43453Phoenix SunsBoston Celtics</v>
      </c>
      <c r="X120" s="9" t="str">
        <f>IFERROR(VLOOKUP(T120,October_Schedule_Table[[#All],[Home Concat]:[Home B2b]],2,FALSE),0)</f>
        <v>no</v>
      </c>
      <c r="Y120" s="9">
        <f>IFERROR(VLOOKUP(T120,October_Schedule_Table[[#All],[Away Concat]:[Away B2b]],4,FALSE),0)</f>
        <v>0</v>
      </c>
    </row>
    <row r="121" spans="1:25" x14ac:dyDescent="0.2">
      <c r="A121" s="24" t="s">
        <v>211</v>
      </c>
      <c r="B121" s="10">
        <v>43455</v>
      </c>
      <c r="C121" s="33" t="str">
        <f t="shared" si="19"/>
        <v>H</v>
      </c>
      <c r="D121" s="19">
        <v>12</v>
      </c>
      <c r="E121" s="19">
        <v>21</v>
      </c>
      <c r="F121" s="19">
        <v>2018</v>
      </c>
      <c r="G121" s="6" t="s">
        <v>6</v>
      </c>
      <c r="H121" s="6" t="s">
        <v>13</v>
      </c>
      <c r="I121" s="5" t="str">
        <f t="shared" si="14"/>
        <v>Mil</v>
      </c>
      <c r="J121" s="6">
        <v>120</v>
      </c>
      <c r="K121" s="6" t="s">
        <v>8</v>
      </c>
      <c r="L121" s="5" t="str">
        <f t="shared" si="15"/>
        <v>Bos</v>
      </c>
      <c r="M121" s="6">
        <v>107</v>
      </c>
      <c r="N121" s="13">
        <f t="shared" si="20"/>
        <v>-13</v>
      </c>
      <c r="O121" s="13">
        <f t="shared" si="21"/>
        <v>3</v>
      </c>
      <c r="P121" s="39">
        <f t="shared" si="16"/>
        <v>3.6672081997201897</v>
      </c>
      <c r="Q121" s="39">
        <f t="shared" si="17"/>
        <v>7.7638523148254706</v>
      </c>
      <c r="R121" s="39">
        <f t="shared" si="22"/>
        <v>-1.0966441151052813</v>
      </c>
      <c r="S121" s="39">
        <f t="shared" si="23"/>
        <v>-11.903355884894719</v>
      </c>
      <c r="T121" s="22" t="str">
        <f t="shared" si="18"/>
        <v>Bos120107</v>
      </c>
      <c r="U121" t="str">
        <f t="shared" si="24"/>
        <v>no</v>
      </c>
      <c r="V121" s="31">
        <v>0</v>
      </c>
      <c r="W121" s="31" t="str">
        <f t="shared" si="25"/>
        <v>43455Milwaukee BucksBoston Celtics</v>
      </c>
      <c r="X121" s="9" t="str">
        <f>IFERROR(VLOOKUP(T121,October_Schedule_Table[[#All],[Home Concat]:[Home B2b]],2,FALSE),0)</f>
        <v>no</v>
      </c>
      <c r="Y121" s="9" t="str">
        <f>IFERROR(VLOOKUP(T121,October_Schedule_Table[[#All],[Away Concat]:[Away B2b]],4,FALSE),0)</f>
        <v>no</v>
      </c>
    </row>
    <row r="122" spans="1:25" x14ac:dyDescent="0.2">
      <c r="A122" s="24" t="s">
        <v>211</v>
      </c>
      <c r="B122" s="12">
        <v>43457</v>
      </c>
      <c r="C122" s="33" t="str">
        <f t="shared" si="19"/>
        <v>H</v>
      </c>
      <c r="D122" s="18">
        <v>12</v>
      </c>
      <c r="E122" s="18">
        <v>23</v>
      </c>
      <c r="F122" s="18">
        <v>2018</v>
      </c>
      <c r="G122" s="5" t="s">
        <v>43</v>
      </c>
      <c r="H122" s="5" t="s">
        <v>14</v>
      </c>
      <c r="I122" s="5" t="str">
        <f t="shared" si="14"/>
        <v>Cha</v>
      </c>
      <c r="J122" s="5">
        <v>103</v>
      </c>
      <c r="K122" s="5" t="s">
        <v>8</v>
      </c>
      <c r="L122" s="5" t="str">
        <f t="shared" si="15"/>
        <v>Bos</v>
      </c>
      <c r="M122" s="5">
        <v>119</v>
      </c>
      <c r="N122" s="13">
        <f t="shared" si="20"/>
        <v>16</v>
      </c>
      <c r="O122" s="13">
        <f t="shared" si="21"/>
        <v>3</v>
      </c>
      <c r="P122" s="39">
        <f t="shared" si="16"/>
        <v>3.6672081997201897</v>
      </c>
      <c r="Q122" s="39">
        <f t="shared" si="17"/>
        <v>-1.224670842330648</v>
      </c>
      <c r="R122" s="39">
        <f t="shared" si="22"/>
        <v>7.8918790420508369</v>
      </c>
      <c r="S122" s="39">
        <f t="shared" si="23"/>
        <v>8.1081209579491631</v>
      </c>
      <c r="T122" s="22" t="str">
        <f t="shared" si="18"/>
        <v>Bos103119</v>
      </c>
      <c r="U122" t="str">
        <f t="shared" si="24"/>
        <v>no</v>
      </c>
      <c r="V122" s="31">
        <v>0</v>
      </c>
      <c r="W122" s="31" t="str">
        <f t="shared" si="25"/>
        <v>43457Charlotte HornetsBoston Celtics</v>
      </c>
      <c r="X122" s="9" t="str">
        <f>IFERROR(VLOOKUP(T122,October_Schedule_Table[[#All],[Home Concat]:[Home B2b]],2,FALSE),0)</f>
        <v>no</v>
      </c>
      <c r="Y122" s="9">
        <f>IFERROR(VLOOKUP(T122,October_Schedule_Table[[#All],[Away Concat]:[Away B2b]],4,FALSE),0)</f>
        <v>0</v>
      </c>
    </row>
    <row r="123" spans="1:25" x14ac:dyDescent="0.2">
      <c r="A123" s="24" t="s">
        <v>211</v>
      </c>
      <c r="B123" s="10">
        <v>43459</v>
      </c>
      <c r="C123" s="33" t="str">
        <f t="shared" si="19"/>
        <v>H</v>
      </c>
      <c r="D123" s="19">
        <v>12</v>
      </c>
      <c r="E123" s="19">
        <v>25</v>
      </c>
      <c r="F123" s="19">
        <v>2018</v>
      </c>
      <c r="G123" s="6" t="s">
        <v>71</v>
      </c>
      <c r="H123" s="6" t="s">
        <v>7</v>
      </c>
      <c r="I123" s="5" t="str">
        <f t="shared" si="14"/>
        <v>Phi</v>
      </c>
      <c r="J123" s="6">
        <v>114</v>
      </c>
      <c r="K123" s="6" t="s">
        <v>8</v>
      </c>
      <c r="L123" s="5" t="str">
        <f t="shared" si="15"/>
        <v>Bos</v>
      </c>
      <c r="M123" s="6">
        <v>121</v>
      </c>
      <c r="N123" s="13">
        <f t="shared" si="20"/>
        <v>7</v>
      </c>
      <c r="O123" s="13">
        <f t="shared" si="21"/>
        <v>3</v>
      </c>
      <c r="P123" s="39">
        <f t="shared" si="16"/>
        <v>3.6672081997201897</v>
      </c>
      <c r="Q123" s="39">
        <f t="shared" si="17"/>
        <v>2.2516349031661402</v>
      </c>
      <c r="R123" s="39">
        <f t="shared" si="22"/>
        <v>4.4155732965540491</v>
      </c>
      <c r="S123" s="39">
        <f t="shared" si="23"/>
        <v>2.5844267034459509</v>
      </c>
      <c r="T123" s="22" t="str">
        <f t="shared" si="18"/>
        <v>Bos114121</v>
      </c>
      <c r="U123" t="str">
        <f t="shared" si="24"/>
        <v>no</v>
      </c>
      <c r="V123" s="31">
        <v>0</v>
      </c>
      <c r="W123" s="31" t="str">
        <f t="shared" si="25"/>
        <v>43459Philadelphia 76ersBoston Celtics</v>
      </c>
      <c r="X123" s="9" t="str">
        <f>IFERROR(VLOOKUP(T123,October_Schedule_Table[[#All],[Home Concat]:[Home B2b]],2,FALSE),0)</f>
        <v>no</v>
      </c>
      <c r="Y123" s="9">
        <f>IFERROR(VLOOKUP(T123,October_Schedule_Table[[#All],[Away Concat]:[Away B2b]],4,FALSE),0)</f>
        <v>0</v>
      </c>
    </row>
    <row r="124" spans="1:25" x14ac:dyDescent="0.2">
      <c r="A124" s="24" t="s">
        <v>211</v>
      </c>
      <c r="B124" s="12">
        <v>43461</v>
      </c>
      <c r="C124" s="33" t="str">
        <f t="shared" si="19"/>
        <v>A</v>
      </c>
      <c r="D124" s="18">
        <v>12</v>
      </c>
      <c r="E124" s="18">
        <v>27</v>
      </c>
      <c r="F124" s="18">
        <v>2018</v>
      </c>
      <c r="G124" s="5" t="s">
        <v>6</v>
      </c>
      <c r="H124" s="5" t="s">
        <v>8</v>
      </c>
      <c r="I124" s="5" t="str">
        <f t="shared" si="14"/>
        <v>Bos</v>
      </c>
      <c r="J124" s="5">
        <v>113</v>
      </c>
      <c r="K124" s="5" t="s">
        <v>18</v>
      </c>
      <c r="L124" s="5" t="str">
        <f t="shared" si="15"/>
        <v>Hou</v>
      </c>
      <c r="M124" s="5">
        <v>127</v>
      </c>
      <c r="N124" s="13">
        <f t="shared" si="20"/>
        <v>-14</v>
      </c>
      <c r="O124" s="13">
        <f t="shared" si="21"/>
        <v>-3</v>
      </c>
      <c r="P124" s="39">
        <f t="shared" si="16"/>
        <v>3.6672081997201897</v>
      </c>
      <c r="Q124" s="39">
        <f t="shared" si="17"/>
        <v>5.8261443988619703</v>
      </c>
      <c r="R124" s="39">
        <f t="shared" si="22"/>
        <v>-5.158936199141781</v>
      </c>
      <c r="S124" s="39">
        <f t="shared" si="23"/>
        <v>-8.841063800858219</v>
      </c>
      <c r="T124" s="22" t="str">
        <f t="shared" si="18"/>
        <v>Bos113127</v>
      </c>
      <c r="U124" t="str">
        <f t="shared" si="24"/>
        <v>no</v>
      </c>
      <c r="V124" s="31">
        <v>0</v>
      </c>
      <c r="W124" s="31" t="str">
        <f t="shared" si="25"/>
        <v>43461Boston CelticsHouston Rockets</v>
      </c>
      <c r="X124" s="9">
        <f>IFERROR(VLOOKUP(T124,October_Schedule_Table[Home Concat],1,FALSE),0)</f>
        <v>0</v>
      </c>
      <c r="Y124" s="9" t="str">
        <f>IFERROR(VLOOKUP(T124,October_Schedule_Table[[#All],[Away Concat]:[Away B2b]],4,FALSE),0)</f>
        <v>no</v>
      </c>
    </row>
    <row r="125" spans="1:25" x14ac:dyDescent="0.2">
      <c r="A125" s="24" t="s">
        <v>211</v>
      </c>
      <c r="B125" s="10">
        <v>43463</v>
      </c>
      <c r="C125" s="33" t="str">
        <f t="shared" si="19"/>
        <v>A</v>
      </c>
      <c r="D125" s="19">
        <v>12</v>
      </c>
      <c r="E125" s="19">
        <v>29</v>
      </c>
      <c r="F125" s="19">
        <v>2018</v>
      </c>
      <c r="G125" s="6" t="s">
        <v>6</v>
      </c>
      <c r="H125" s="6" t="s">
        <v>8</v>
      </c>
      <c r="I125" s="5" t="str">
        <f t="shared" si="14"/>
        <v>Bos</v>
      </c>
      <c r="J125" s="6">
        <v>112</v>
      </c>
      <c r="K125" s="6" t="s">
        <v>19</v>
      </c>
      <c r="L125" s="5" t="str">
        <f t="shared" si="15"/>
        <v>Mem</v>
      </c>
      <c r="M125" s="6">
        <v>103</v>
      </c>
      <c r="N125" s="13">
        <f t="shared" si="20"/>
        <v>9</v>
      </c>
      <c r="O125" s="13">
        <f t="shared" si="21"/>
        <v>-3</v>
      </c>
      <c r="P125" s="39">
        <f t="shared" si="16"/>
        <v>3.6672081997201897</v>
      </c>
      <c r="Q125" s="39">
        <f t="shared" si="17"/>
        <v>-2.3364343413058002</v>
      </c>
      <c r="R125" s="39">
        <f t="shared" si="22"/>
        <v>3.0036425410259899</v>
      </c>
      <c r="S125" s="39">
        <f t="shared" si="23"/>
        <v>5.9963574589740105</v>
      </c>
      <c r="T125" s="22" t="str">
        <f t="shared" si="18"/>
        <v>Bos112103</v>
      </c>
      <c r="U125" t="str">
        <f t="shared" si="24"/>
        <v>no</v>
      </c>
      <c r="V125" s="31">
        <v>0</v>
      </c>
      <c r="W125" s="31" t="str">
        <f t="shared" si="25"/>
        <v>43463Boston CelticsMemphis Grizzlies</v>
      </c>
      <c r="X125" s="9">
        <f>IFERROR(VLOOKUP(T125,October_Schedule_Table[Home Concat],1,FALSE),0)</f>
        <v>0</v>
      </c>
      <c r="Y125" s="9" t="str">
        <f>IFERROR(VLOOKUP(T125,October_Schedule_Table[[#All],[Away Concat]:[Away B2b]],4,FALSE),0)</f>
        <v>no</v>
      </c>
    </row>
    <row r="126" spans="1:25" x14ac:dyDescent="0.2">
      <c r="A126" s="24" t="s">
        <v>211</v>
      </c>
      <c r="B126" s="12">
        <v>43465</v>
      </c>
      <c r="C126" s="33" t="str">
        <f t="shared" si="19"/>
        <v>A</v>
      </c>
      <c r="D126" s="18">
        <v>12</v>
      </c>
      <c r="E126" s="18">
        <v>31</v>
      </c>
      <c r="F126" s="18">
        <v>2018</v>
      </c>
      <c r="G126" s="5" t="s">
        <v>12</v>
      </c>
      <c r="H126" s="5" t="s">
        <v>8</v>
      </c>
      <c r="I126" s="5" t="str">
        <f t="shared" si="14"/>
        <v>Bos</v>
      </c>
      <c r="J126" s="5">
        <v>111</v>
      </c>
      <c r="K126" s="5" t="s">
        <v>35</v>
      </c>
      <c r="L126" s="5" t="str">
        <f t="shared" si="15"/>
        <v>San</v>
      </c>
      <c r="M126" s="5">
        <v>120</v>
      </c>
      <c r="N126" s="13">
        <f t="shared" si="20"/>
        <v>-9</v>
      </c>
      <c r="O126" s="13">
        <f t="shared" si="21"/>
        <v>-3</v>
      </c>
      <c r="P126" s="39">
        <f t="shared" si="16"/>
        <v>3.6672081997201897</v>
      </c>
      <c r="Q126" s="39">
        <f t="shared" si="17"/>
        <v>1.8707824426420974</v>
      </c>
      <c r="R126" s="39">
        <f t="shared" si="22"/>
        <v>-1.2035742429219076</v>
      </c>
      <c r="S126" s="39">
        <f t="shared" si="23"/>
        <v>-7.7964257570780919</v>
      </c>
      <c r="T126" s="22" t="str">
        <f t="shared" si="18"/>
        <v>Bos111120</v>
      </c>
      <c r="U126" t="str">
        <f t="shared" si="24"/>
        <v>no</v>
      </c>
      <c r="V126" s="31">
        <v>0</v>
      </c>
      <c r="W126" s="31" t="str">
        <f t="shared" si="25"/>
        <v>43465Boston CelticsSan Antonio Spurs</v>
      </c>
      <c r="X126" s="9">
        <f>IFERROR(VLOOKUP(T126,October_Schedule_Table[Home Concat],1,FALSE),0)</f>
        <v>0</v>
      </c>
      <c r="Y126" s="9" t="str">
        <f>IFERROR(VLOOKUP(T126,October_Schedule_Table[[#All],[Away Concat]:[Away B2b]],4,FALSE),0)</f>
        <v>no</v>
      </c>
    </row>
    <row r="127" spans="1:25" x14ac:dyDescent="0.2">
      <c r="A127" s="24" t="s">
        <v>211</v>
      </c>
      <c r="B127" s="12">
        <v>43467</v>
      </c>
      <c r="C127" s="33" t="str">
        <f t="shared" si="19"/>
        <v>H</v>
      </c>
      <c r="D127" s="18">
        <v>1</v>
      </c>
      <c r="E127" s="18">
        <v>2</v>
      </c>
      <c r="F127" s="18">
        <v>2019</v>
      </c>
      <c r="G127" s="5" t="s">
        <v>6</v>
      </c>
      <c r="H127" s="5" t="s">
        <v>34</v>
      </c>
      <c r="I127" s="5" t="str">
        <f t="shared" si="14"/>
        <v>Min</v>
      </c>
      <c r="J127" s="5">
        <v>102</v>
      </c>
      <c r="K127" s="5" t="s">
        <v>8</v>
      </c>
      <c r="L127" s="5" t="str">
        <f t="shared" si="15"/>
        <v>Bos</v>
      </c>
      <c r="M127" s="5">
        <v>115</v>
      </c>
      <c r="N127" s="13">
        <f t="shared" si="20"/>
        <v>13</v>
      </c>
      <c r="O127" s="13">
        <f t="shared" si="21"/>
        <v>3</v>
      </c>
      <c r="P127" s="39">
        <f t="shared" si="16"/>
        <v>3.6672081997201897</v>
      </c>
      <c r="Q127" s="39">
        <f t="shared" si="17"/>
        <v>-1.35015846365794</v>
      </c>
      <c r="R127" s="39">
        <f t="shared" si="22"/>
        <v>8.0173666633781302</v>
      </c>
      <c r="S127" s="39">
        <f t="shared" si="23"/>
        <v>4.9826333366218698</v>
      </c>
      <c r="T127" s="22" t="str">
        <f t="shared" si="18"/>
        <v>Bos102115</v>
      </c>
      <c r="U127" t="str">
        <f t="shared" si="24"/>
        <v>no</v>
      </c>
      <c r="V127" s="31">
        <v>0</v>
      </c>
      <c r="W127" s="31" t="str">
        <f t="shared" si="25"/>
        <v>43467Minnesota TimberwolvesBoston Celtics</v>
      </c>
      <c r="X127" s="9" t="str">
        <f>IFERROR(VLOOKUP(T127,October_Schedule_Table[[#All],[Home Concat]:[Home B2b]],2,FALSE),0)</f>
        <v>no</v>
      </c>
      <c r="Y127" s="9">
        <f>IFERROR(VLOOKUP(T127,October_Schedule_Table[[#All],[Away Concat]:[Away B2b]],4,FALSE),0)</f>
        <v>0</v>
      </c>
    </row>
    <row r="128" spans="1:25" x14ac:dyDescent="0.2">
      <c r="A128" s="24" t="s">
        <v>211</v>
      </c>
      <c r="B128" s="10">
        <v>43469</v>
      </c>
      <c r="C128" s="33" t="str">
        <f t="shared" si="19"/>
        <v>H</v>
      </c>
      <c r="D128" s="19">
        <v>1</v>
      </c>
      <c r="E128" s="19">
        <v>4</v>
      </c>
      <c r="F128" s="19">
        <v>2019</v>
      </c>
      <c r="G128" s="6" t="s">
        <v>6</v>
      </c>
      <c r="H128" s="6" t="s">
        <v>28</v>
      </c>
      <c r="I128" s="5" t="str">
        <f t="shared" si="14"/>
        <v>Dal</v>
      </c>
      <c r="J128" s="6">
        <v>93</v>
      </c>
      <c r="K128" s="6" t="s">
        <v>8</v>
      </c>
      <c r="L128" s="5" t="str">
        <f t="shared" si="15"/>
        <v>Bos</v>
      </c>
      <c r="M128" s="6">
        <v>114</v>
      </c>
      <c r="N128" s="13">
        <f t="shared" si="20"/>
        <v>21</v>
      </c>
      <c r="O128" s="13">
        <f t="shared" si="21"/>
        <v>3</v>
      </c>
      <c r="P128" s="39">
        <f t="shared" si="16"/>
        <v>3.6672081997201897</v>
      </c>
      <c r="Q128" s="39">
        <f t="shared" si="17"/>
        <v>-1.1032792686349602</v>
      </c>
      <c r="R128" s="39">
        <f t="shared" si="22"/>
        <v>7.7704874683551495</v>
      </c>
      <c r="S128" s="39">
        <f t="shared" si="23"/>
        <v>13.229512531644851</v>
      </c>
      <c r="T128" s="22" t="str">
        <f t="shared" si="18"/>
        <v>Bos93114</v>
      </c>
      <c r="U128" t="str">
        <f t="shared" si="24"/>
        <v>no</v>
      </c>
      <c r="V128" s="31">
        <v>0</v>
      </c>
      <c r="W128" s="31" t="str">
        <f t="shared" si="25"/>
        <v>43469Dallas MavericksBoston Celtics</v>
      </c>
      <c r="X128" s="9" t="str">
        <f>IFERROR(VLOOKUP(T128,October_Schedule_Table[[#All],[Home Concat]:[Home B2b]],2,FALSE),0)</f>
        <v>no</v>
      </c>
      <c r="Y128" s="9">
        <f>IFERROR(VLOOKUP(T128,October_Schedule_Table[[#All],[Away Concat]:[Away B2b]],4,FALSE),0)</f>
        <v>0</v>
      </c>
    </row>
    <row r="129" spans="1:25" x14ac:dyDescent="0.2">
      <c r="A129" s="24" t="s">
        <v>211</v>
      </c>
      <c r="B129" s="12">
        <v>43472</v>
      </c>
      <c r="C129" s="33" t="str">
        <f t="shared" si="19"/>
        <v>H</v>
      </c>
      <c r="D129" s="18">
        <v>1</v>
      </c>
      <c r="E129" s="18">
        <v>7</v>
      </c>
      <c r="F129" s="18">
        <v>2019</v>
      </c>
      <c r="G129" s="5" t="s">
        <v>23</v>
      </c>
      <c r="H129" s="5" t="s">
        <v>15</v>
      </c>
      <c r="I129" s="5" t="str">
        <f t="shared" si="14"/>
        <v>Bro</v>
      </c>
      <c r="J129" s="5">
        <v>95</v>
      </c>
      <c r="K129" s="5" t="s">
        <v>8</v>
      </c>
      <c r="L129" s="5" t="str">
        <f t="shared" si="15"/>
        <v>Bos</v>
      </c>
      <c r="M129" s="5">
        <v>116</v>
      </c>
      <c r="N129" s="13">
        <f t="shared" si="20"/>
        <v>21</v>
      </c>
      <c r="O129" s="13">
        <f t="shared" si="21"/>
        <v>3</v>
      </c>
      <c r="P129" s="39">
        <f t="shared" si="16"/>
        <v>3.6672081997201897</v>
      </c>
      <c r="Q129" s="39">
        <f t="shared" si="17"/>
        <v>9.3423702051929958E-2</v>
      </c>
      <c r="R129" s="39">
        <f t="shared" si="22"/>
        <v>6.5737844976682593</v>
      </c>
      <c r="S129" s="39">
        <f t="shared" si="23"/>
        <v>14.42621550233174</v>
      </c>
      <c r="T129" s="22" t="str">
        <f t="shared" si="18"/>
        <v>Bos95116</v>
      </c>
      <c r="U129" t="str">
        <f t="shared" si="24"/>
        <v>no</v>
      </c>
      <c r="V129" s="31">
        <v>0</v>
      </c>
      <c r="W129" s="31" t="str">
        <f t="shared" si="25"/>
        <v>43472Brooklyn NetsBoston Celtics</v>
      </c>
      <c r="X129" s="9" t="str">
        <f>IFERROR(VLOOKUP(T129,October_Schedule_Table[[#All],[Home Concat]:[Home B2b]],2,FALSE),0)</f>
        <v>no</v>
      </c>
      <c r="Y129" s="9">
        <f>IFERROR(VLOOKUP(T129,October_Schedule_Table[[#All],[Away Concat]:[Away B2b]],4,FALSE),0)</f>
        <v>0</v>
      </c>
    </row>
    <row r="130" spans="1:25" x14ac:dyDescent="0.2">
      <c r="A130" s="24" t="s">
        <v>211</v>
      </c>
      <c r="B130" s="10">
        <v>43474</v>
      </c>
      <c r="C130" s="33" t="str">
        <f t="shared" si="19"/>
        <v>H</v>
      </c>
      <c r="D130" s="19">
        <v>1</v>
      </c>
      <c r="E130" s="19">
        <v>9</v>
      </c>
      <c r="F130" s="19">
        <v>2019</v>
      </c>
      <c r="G130" s="6" t="s">
        <v>12</v>
      </c>
      <c r="H130" s="6" t="s">
        <v>20</v>
      </c>
      <c r="I130" s="5" t="str">
        <f t="shared" si="14"/>
        <v>Ind</v>
      </c>
      <c r="J130" s="6">
        <v>108</v>
      </c>
      <c r="K130" s="6" t="s">
        <v>8</v>
      </c>
      <c r="L130" s="5" t="str">
        <f t="shared" si="15"/>
        <v>Bos</v>
      </c>
      <c r="M130" s="6">
        <v>135</v>
      </c>
      <c r="N130" s="13">
        <f t="shared" si="20"/>
        <v>27</v>
      </c>
      <c r="O130" s="13">
        <f t="shared" si="21"/>
        <v>3</v>
      </c>
      <c r="P130" s="39">
        <f t="shared" si="16"/>
        <v>3.6672081997201897</v>
      </c>
      <c r="Q130" s="39">
        <f t="shared" si="17"/>
        <v>2.3960160409532198</v>
      </c>
      <c r="R130" s="39">
        <f t="shared" si="22"/>
        <v>4.2711921587669694</v>
      </c>
      <c r="S130" s="39">
        <f t="shared" si="23"/>
        <v>22.728807841233031</v>
      </c>
      <c r="T130" s="22" t="str">
        <f t="shared" si="18"/>
        <v>Bos108135</v>
      </c>
      <c r="U130" t="str">
        <f t="shared" si="24"/>
        <v>no</v>
      </c>
      <c r="V130" s="31">
        <v>0</v>
      </c>
      <c r="W130" s="31" t="str">
        <f t="shared" si="25"/>
        <v>43474Indiana PacersBoston Celtics</v>
      </c>
      <c r="X130" s="9" t="str">
        <f>IFERROR(VLOOKUP(T130,October_Schedule_Table[[#All],[Home Concat]:[Home B2b]],2,FALSE),0)</f>
        <v>no</v>
      </c>
      <c r="Y130" s="9">
        <f>IFERROR(VLOOKUP(T130,October_Schedule_Table[[#All],[Away Concat]:[Away B2b]],4,FALSE),0)</f>
        <v>0</v>
      </c>
    </row>
    <row r="131" spans="1:25" x14ac:dyDescent="0.2">
      <c r="A131" s="24" t="s">
        <v>211</v>
      </c>
      <c r="B131" s="10">
        <v>43475</v>
      </c>
      <c r="C131" s="33" t="str">
        <f t="shared" si="19"/>
        <v>A</v>
      </c>
      <c r="D131" s="19">
        <v>1</v>
      </c>
      <c r="E131" s="19">
        <v>10</v>
      </c>
      <c r="F131" s="19">
        <v>2019</v>
      </c>
      <c r="G131" s="6" t="s">
        <v>12</v>
      </c>
      <c r="H131" s="6" t="s">
        <v>8</v>
      </c>
      <c r="I131" s="5" t="str">
        <f t="shared" si="14"/>
        <v>Bos</v>
      </c>
      <c r="J131" s="6">
        <v>99</v>
      </c>
      <c r="K131" s="6" t="s">
        <v>26</v>
      </c>
      <c r="L131" s="5" t="str">
        <f t="shared" si="15"/>
        <v>Mia</v>
      </c>
      <c r="M131" s="6">
        <v>115</v>
      </c>
      <c r="N131" s="13">
        <f t="shared" si="20"/>
        <v>-16</v>
      </c>
      <c r="O131" s="13">
        <f t="shared" si="21"/>
        <v>-3</v>
      </c>
      <c r="P131" s="39">
        <f t="shared" si="16"/>
        <v>3.6672081997201897</v>
      </c>
      <c r="Q131" s="39">
        <f t="shared" si="17"/>
        <v>-0.25037347985165948</v>
      </c>
      <c r="R131" s="39">
        <f t="shared" si="22"/>
        <v>0.91758167957184922</v>
      </c>
      <c r="S131" s="39">
        <f t="shared" si="23"/>
        <v>-16.91758167957185</v>
      </c>
      <c r="T131" s="22" t="str">
        <f t="shared" si="18"/>
        <v>Bos99115</v>
      </c>
      <c r="U131" t="str">
        <f t="shared" si="24"/>
        <v>yes</v>
      </c>
      <c r="V131" s="31">
        <v>0</v>
      </c>
      <c r="W131" s="31" t="str">
        <f t="shared" si="25"/>
        <v>43475Boston CelticsMiami Heat</v>
      </c>
      <c r="X131" s="9">
        <f>IFERROR(VLOOKUP(T131,October_Schedule_Table[Home Concat],1,FALSE),0)</f>
        <v>0</v>
      </c>
      <c r="Y131" s="9" t="str">
        <f>IFERROR(VLOOKUP(T131,October_Schedule_Table[[#All],[Away Concat]:[Away B2b]],4,FALSE),0)</f>
        <v>yes</v>
      </c>
    </row>
    <row r="132" spans="1:25" x14ac:dyDescent="0.2">
      <c r="A132" s="24" t="s">
        <v>211</v>
      </c>
      <c r="B132" s="12">
        <v>43477</v>
      </c>
      <c r="C132" s="33" t="str">
        <f t="shared" si="19"/>
        <v>A</v>
      </c>
      <c r="D132" s="18">
        <v>1</v>
      </c>
      <c r="E132" s="18">
        <v>12</v>
      </c>
      <c r="F132" s="18">
        <v>2019</v>
      </c>
      <c r="G132" s="5" t="s">
        <v>12</v>
      </c>
      <c r="H132" s="5" t="s">
        <v>8</v>
      </c>
      <c r="I132" s="5" t="str">
        <f t="shared" si="14"/>
        <v>Bos</v>
      </c>
      <c r="J132" s="5">
        <v>103</v>
      </c>
      <c r="K132" s="5" t="s">
        <v>27</v>
      </c>
      <c r="L132" s="5" t="str">
        <f t="shared" si="15"/>
        <v>Orl</v>
      </c>
      <c r="M132" s="5">
        <v>105</v>
      </c>
      <c r="N132" s="13">
        <f t="shared" si="20"/>
        <v>-2</v>
      </c>
      <c r="O132" s="13">
        <f t="shared" si="21"/>
        <v>-3</v>
      </c>
      <c r="P132" s="39">
        <f t="shared" si="16"/>
        <v>3.6672081997201897</v>
      </c>
      <c r="Q132" s="39">
        <f t="shared" si="17"/>
        <v>1.21811754667254</v>
      </c>
      <c r="R132" s="39">
        <f t="shared" si="22"/>
        <v>-0.55090934695235028</v>
      </c>
      <c r="S132" s="39">
        <f t="shared" si="23"/>
        <v>-1.4490906530476497</v>
      </c>
      <c r="T132" s="22" t="str">
        <f t="shared" si="18"/>
        <v>Bos103105</v>
      </c>
      <c r="U132" t="str">
        <f t="shared" si="24"/>
        <v>no</v>
      </c>
      <c r="V132" s="31">
        <v>0</v>
      </c>
      <c r="W132" s="31" t="str">
        <f t="shared" si="25"/>
        <v>43477Boston CelticsOrlando Magic</v>
      </c>
      <c r="X132" s="9">
        <f>IFERROR(VLOOKUP(T132,October_Schedule_Table[Home Concat],1,FALSE),0)</f>
        <v>0</v>
      </c>
      <c r="Y132" s="9" t="str">
        <f>IFERROR(VLOOKUP(T132,October_Schedule_Table[[#All],[Away Concat]:[Away B2b]],4,FALSE),0)</f>
        <v>no</v>
      </c>
    </row>
    <row r="133" spans="1:25" x14ac:dyDescent="0.2">
      <c r="A133" s="24" t="s">
        <v>211</v>
      </c>
      <c r="B133" s="10">
        <v>43479</v>
      </c>
      <c r="C133" s="33" t="str">
        <f t="shared" si="19"/>
        <v>A</v>
      </c>
      <c r="D133" s="19">
        <v>1</v>
      </c>
      <c r="E133" s="19">
        <v>14</v>
      </c>
      <c r="F133" s="19">
        <v>2019</v>
      </c>
      <c r="G133" s="6" t="s">
        <v>23</v>
      </c>
      <c r="H133" s="6" t="s">
        <v>8</v>
      </c>
      <c r="I133" s="5" t="str">
        <f t="shared" si="14"/>
        <v>Bos</v>
      </c>
      <c r="J133" s="6">
        <v>102</v>
      </c>
      <c r="K133" s="6" t="s">
        <v>15</v>
      </c>
      <c r="L133" s="5" t="str">
        <f t="shared" si="15"/>
        <v>Bro</v>
      </c>
      <c r="M133" s="6">
        <v>109</v>
      </c>
      <c r="N133" s="13">
        <f t="shared" si="20"/>
        <v>-7</v>
      </c>
      <c r="O133" s="13">
        <f t="shared" si="21"/>
        <v>-3</v>
      </c>
      <c r="P133" s="39">
        <f t="shared" si="16"/>
        <v>3.6672081997201897</v>
      </c>
      <c r="Q133" s="39">
        <f t="shared" si="17"/>
        <v>9.3423702051929958E-2</v>
      </c>
      <c r="R133" s="39">
        <f t="shared" si="22"/>
        <v>0.57378449766825979</v>
      </c>
      <c r="S133" s="39">
        <f t="shared" si="23"/>
        <v>-7.5737844976682602</v>
      </c>
      <c r="T133" s="22" t="str">
        <f t="shared" si="18"/>
        <v>Bos102109</v>
      </c>
      <c r="U133" t="str">
        <f t="shared" si="24"/>
        <v>no</v>
      </c>
      <c r="V133" s="31">
        <v>0</v>
      </c>
      <c r="W133" s="31" t="str">
        <f t="shared" si="25"/>
        <v>43479Boston CelticsBrooklyn Nets</v>
      </c>
      <c r="X133" s="9">
        <f>IFERROR(VLOOKUP(T133,October_Schedule_Table[Home Concat],1,FALSE),0)</f>
        <v>0</v>
      </c>
      <c r="Y133" s="9" t="str">
        <f>IFERROR(VLOOKUP(T133,October_Schedule_Table[[#All],[Away Concat]:[Away B2b]],4,FALSE),0)</f>
        <v>no</v>
      </c>
    </row>
    <row r="134" spans="1:25" x14ac:dyDescent="0.2">
      <c r="A134" s="24" t="s">
        <v>211</v>
      </c>
      <c r="B134" s="12">
        <v>43481</v>
      </c>
      <c r="C134" s="33" t="str">
        <f t="shared" si="19"/>
        <v>H</v>
      </c>
      <c r="D134" s="18">
        <v>1</v>
      </c>
      <c r="E134" s="18">
        <v>16</v>
      </c>
      <c r="F134" s="18">
        <v>2019</v>
      </c>
      <c r="G134" s="5" t="s">
        <v>6</v>
      </c>
      <c r="H134" s="5" t="s">
        <v>37</v>
      </c>
      <c r="I134" s="5" t="str">
        <f t="shared" si="14"/>
        <v>Tor</v>
      </c>
      <c r="J134" s="5">
        <v>108</v>
      </c>
      <c r="K134" s="5" t="s">
        <v>8</v>
      </c>
      <c r="L134" s="5" t="str">
        <f t="shared" si="15"/>
        <v>Bos</v>
      </c>
      <c r="M134" s="5">
        <v>117</v>
      </c>
      <c r="N134" s="13">
        <f t="shared" si="20"/>
        <v>9</v>
      </c>
      <c r="O134" s="13">
        <f t="shared" si="21"/>
        <v>3</v>
      </c>
      <c r="P134" s="39">
        <f t="shared" si="16"/>
        <v>3.6672081997201897</v>
      </c>
      <c r="Q134" s="39">
        <f t="shared" si="17"/>
        <v>5.5303682054218104</v>
      </c>
      <c r="R134" s="39">
        <f t="shared" si="22"/>
        <v>1.1368399942983789</v>
      </c>
      <c r="S134" s="39">
        <f t="shared" si="23"/>
        <v>7.8631600057016211</v>
      </c>
      <c r="T134" s="22" t="str">
        <f t="shared" si="18"/>
        <v>Bos108117</v>
      </c>
      <c r="U134" t="str">
        <f t="shared" si="24"/>
        <v>no</v>
      </c>
      <c r="V134" s="31">
        <v>0</v>
      </c>
      <c r="W134" s="31" t="str">
        <f t="shared" si="25"/>
        <v>43481Toronto RaptorsBoston Celtics</v>
      </c>
      <c r="X134" s="9" t="str">
        <f>IFERROR(VLOOKUP(T134,October_Schedule_Table[[#All],[Home Concat]:[Home B2b]],2,FALSE),0)</f>
        <v>no</v>
      </c>
      <c r="Y134" s="9">
        <f>IFERROR(VLOOKUP(T134,October_Schedule_Table[[#All],[Away Concat]:[Away B2b]],4,FALSE),0)</f>
        <v>0</v>
      </c>
    </row>
    <row r="135" spans="1:25" x14ac:dyDescent="0.2">
      <c r="A135" s="24" t="s">
        <v>211</v>
      </c>
      <c r="B135" s="10">
        <v>43483</v>
      </c>
      <c r="C135" s="33" t="str">
        <f t="shared" si="19"/>
        <v>H</v>
      </c>
      <c r="D135" s="19">
        <v>1</v>
      </c>
      <c r="E135" s="19">
        <v>18</v>
      </c>
      <c r="F135" s="19">
        <v>2019</v>
      </c>
      <c r="G135" s="6" t="s">
        <v>12</v>
      </c>
      <c r="H135" s="6" t="s">
        <v>19</v>
      </c>
      <c r="I135" s="5" t="str">
        <f t="shared" si="14"/>
        <v>Mem</v>
      </c>
      <c r="J135" s="6">
        <v>116</v>
      </c>
      <c r="K135" s="6" t="s">
        <v>8</v>
      </c>
      <c r="L135" s="5" t="str">
        <f t="shared" si="15"/>
        <v>Bos</v>
      </c>
      <c r="M135" s="6">
        <v>122</v>
      </c>
      <c r="N135" s="13">
        <f t="shared" si="20"/>
        <v>6</v>
      </c>
      <c r="O135" s="13">
        <f t="shared" si="21"/>
        <v>3</v>
      </c>
      <c r="P135" s="39">
        <f t="shared" si="16"/>
        <v>3.6672081997201897</v>
      </c>
      <c r="Q135" s="39">
        <f t="shared" si="17"/>
        <v>-2.3364343413058002</v>
      </c>
      <c r="R135" s="39">
        <f t="shared" si="22"/>
        <v>9.0036425410259895</v>
      </c>
      <c r="S135" s="39">
        <f t="shared" si="23"/>
        <v>-3.0036425410259895</v>
      </c>
      <c r="T135" s="22" t="str">
        <f t="shared" si="18"/>
        <v>Bos116122</v>
      </c>
      <c r="U135" t="str">
        <f t="shared" si="24"/>
        <v>no</v>
      </c>
      <c r="V135" s="31">
        <v>0</v>
      </c>
      <c r="W135" s="31" t="str">
        <f t="shared" si="25"/>
        <v>43483Memphis GrizzliesBoston Celtics</v>
      </c>
      <c r="X135" s="9" t="str">
        <f>IFERROR(VLOOKUP(T135,October_Schedule_Table[[#All],[Home Concat]:[Home B2b]],2,FALSE),0)</f>
        <v>no</v>
      </c>
      <c r="Y135" s="9">
        <f>IFERROR(VLOOKUP(T135,October_Schedule_Table[[#All],[Away Concat]:[Away B2b]],4,FALSE),0)</f>
        <v>0</v>
      </c>
    </row>
    <row r="136" spans="1:25" x14ac:dyDescent="0.2">
      <c r="A136" s="24" t="s">
        <v>211</v>
      </c>
      <c r="B136" s="12">
        <v>43484</v>
      </c>
      <c r="C136" s="33" t="str">
        <f t="shared" si="19"/>
        <v>A</v>
      </c>
      <c r="D136" s="18">
        <v>1</v>
      </c>
      <c r="E136" s="18">
        <v>19</v>
      </c>
      <c r="F136" s="18">
        <v>2019</v>
      </c>
      <c r="G136" s="5" t="s">
        <v>23</v>
      </c>
      <c r="H136" s="5" t="s">
        <v>8</v>
      </c>
      <c r="I136" s="5" t="str">
        <f t="shared" si="14"/>
        <v>Bos</v>
      </c>
      <c r="J136" s="5">
        <v>113</v>
      </c>
      <c r="K136" s="5" t="s">
        <v>24</v>
      </c>
      <c r="L136" s="5" t="str">
        <f t="shared" si="15"/>
        <v>Atl</v>
      </c>
      <c r="M136" s="5">
        <v>105</v>
      </c>
      <c r="N136" s="13">
        <f t="shared" si="20"/>
        <v>8</v>
      </c>
      <c r="O136" s="13">
        <f t="shared" si="21"/>
        <v>-3</v>
      </c>
      <c r="P136" s="39">
        <f t="shared" si="16"/>
        <v>3.6672081997201897</v>
      </c>
      <c r="Q136" s="39">
        <f t="shared" si="17"/>
        <v>-5.4191427575813904</v>
      </c>
      <c r="R136" s="39">
        <f t="shared" si="22"/>
        <v>6.0863509573015797</v>
      </c>
      <c r="S136" s="39">
        <f t="shared" si="23"/>
        <v>1.9136490426984203</v>
      </c>
      <c r="T136" s="22" t="str">
        <f t="shared" si="18"/>
        <v>Bos113105</v>
      </c>
      <c r="U136" t="str">
        <f t="shared" si="24"/>
        <v>yes</v>
      </c>
      <c r="V136" s="31">
        <v>0</v>
      </c>
      <c r="W136" s="31" t="str">
        <f t="shared" si="25"/>
        <v>43484Boston CelticsAtlanta Hawks</v>
      </c>
      <c r="X136" s="9">
        <f>IFERROR(VLOOKUP(T136,October_Schedule_Table[Home Concat],1,FALSE),0)</f>
        <v>0</v>
      </c>
      <c r="Y136" s="9" t="str">
        <f>IFERROR(VLOOKUP(T136,October_Schedule_Table[[#All],[Away Concat]:[Away B2b]],4,FALSE),0)</f>
        <v>yes</v>
      </c>
    </row>
    <row r="137" spans="1:25" x14ac:dyDescent="0.2">
      <c r="A137" s="24" t="s">
        <v>211</v>
      </c>
      <c r="B137" s="12">
        <v>43486</v>
      </c>
      <c r="C137" s="33" t="str">
        <f t="shared" si="19"/>
        <v>H</v>
      </c>
      <c r="D137" s="18">
        <v>1</v>
      </c>
      <c r="E137" s="18">
        <v>21</v>
      </c>
      <c r="F137" s="18">
        <v>2019</v>
      </c>
      <c r="G137" s="5" t="s">
        <v>43</v>
      </c>
      <c r="H137" s="5" t="s">
        <v>26</v>
      </c>
      <c r="I137" s="5" t="str">
        <f t="shared" si="14"/>
        <v>Mia</v>
      </c>
      <c r="J137" s="5">
        <v>99</v>
      </c>
      <c r="K137" s="5" t="s">
        <v>8</v>
      </c>
      <c r="L137" s="5" t="str">
        <f t="shared" si="15"/>
        <v>Bos</v>
      </c>
      <c r="M137" s="5">
        <v>107</v>
      </c>
      <c r="N137" s="13">
        <f t="shared" si="20"/>
        <v>8</v>
      </c>
      <c r="O137" s="13">
        <f t="shared" si="21"/>
        <v>3</v>
      </c>
      <c r="P137" s="39">
        <f t="shared" si="16"/>
        <v>3.6672081997201897</v>
      </c>
      <c r="Q137" s="39">
        <f t="shared" si="17"/>
        <v>-0.25037347985165948</v>
      </c>
      <c r="R137" s="39">
        <f t="shared" si="22"/>
        <v>6.9175816795718488</v>
      </c>
      <c r="S137" s="39">
        <f t="shared" si="23"/>
        <v>1.0824183204281512</v>
      </c>
      <c r="T137" s="22" t="str">
        <f t="shared" si="18"/>
        <v>Bos99107</v>
      </c>
      <c r="U137" t="str">
        <f t="shared" si="24"/>
        <v>no</v>
      </c>
      <c r="V137" s="31">
        <v>0</v>
      </c>
      <c r="W137" s="31" t="str">
        <f t="shared" si="25"/>
        <v>43486Miami HeatBoston Celtics</v>
      </c>
      <c r="X137" s="9" t="str">
        <f>IFERROR(VLOOKUP(T137,October_Schedule_Table[[#All],[Home Concat]:[Home B2b]],2,FALSE),0)</f>
        <v>no</v>
      </c>
      <c r="Y137" s="9">
        <f>IFERROR(VLOOKUP(T137,October_Schedule_Table[[#All],[Away Concat]:[Away B2b]],4,FALSE),0)</f>
        <v>0</v>
      </c>
    </row>
    <row r="138" spans="1:25" x14ac:dyDescent="0.2">
      <c r="A138" s="24" t="s">
        <v>211</v>
      </c>
      <c r="B138" s="10">
        <v>43488</v>
      </c>
      <c r="C138" s="33" t="str">
        <f t="shared" si="19"/>
        <v>H</v>
      </c>
      <c r="D138" s="19">
        <v>1</v>
      </c>
      <c r="E138" s="19">
        <v>23</v>
      </c>
      <c r="F138" s="19">
        <v>2019</v>
      </c>
      <c r="G138" s="6" t="s">
        <v>23</v>
      </c>
      <c r="H138" s="6" t="s">
        <v>36</v>
      </c>
      <c r="I138" s="5" t="str">
        <f t="shared" ref="I138:I201" si="26">LEFT(H138,3)</f>
        <v>Cle</v>
      </c>
      <c r="J138" s="6">
        <v>103</v>
      </c>
      <c r="K138" s="6" t="s">
        <v>8</v>
      </c>
      <c r="L138" s="5" t="str">
        <f t="shared" ref="L138:L201" si="27">LEFT(K138,3)</f>
        <v>Bos</v>
      </c>
      <c r="M138" s="6">
        <v>123</v>
      </c>
      <c r="N138" s="13">
        <f t="shared" si="20"/>
        <v>20</v>
      </c>
      <c r="O138" s="13">
        <f t="shared" si="21"/>
        <v>3</v>
      </c>
      <c r="P138" s="39">
        <f t="shared" ref="P138:P201" si="28">IF(C138="H",VLOOKUP(L138,$AB$12:$AE$41,4,FALSE),VLOOKUP(I138,$AB$12:$AE$41,4,FALSE))</f>
        <v>3.6672081997201897</v>
      </c>
      <c r="Q138" s="39">
        <f t="shared" ref="Q138:Q201" si="29">IF(C138="H",VLOOKUP(I138,$AB$12:$AE$41,4,FALSE),VLOOKUP(L138,$AB$12:$AE$41,4,FALSE))</f>
        <v>-9.3173458825230995</v>
      </c>
      <c r="R138" s="39">
        <f t="shared" si="22"/>
        <v>15.984554082243289</v>
      </c>
      <c r="S138" s="39">
        <f t="shared" si="23"/>
        <v>4.0154459177567112</v>
      </c>
      <c r="T138" s="22" t="str">
        <f t="shared" ref="T138:T201" si="30">CONCATENATE(A138,J138,M138)</f>
        <v>Bos103123</v>
      </c>
      <c r="U138" t="str">
        <f t="shared" si="24"/>
        <v>no</v>
      </c>
      <c r="V138" s="31">
        <v>0</v>
      </c>
      <c r="W138" s="31" t="str">
        <f t="shared" si="25"/>
        <v>43488Cleveland CavaliersBoston Celtics</v>
      </c>
      <c r="X138" s="9" t="str">
        <f>IFERROR(VLOOKUP(T138,October_Schedule_Table[[#All],[Home Concat]:[Home B2b]],2,FALSE),0)</f>
        <v>no</v>
      </c>
      <c r="Y138" s="9">
        <f>IFERROR(VLOOKUP(T138,October_Schedule_Table[[#All],[Away Concat]:[Away B2b]],4,FALSE),0)</f>
        <v>0</v>
      </c>
    </row>
    <row r="139" spans="1:25" x14ac:dyDescent="0.2">
      <c r="A139" s="24" t="s">
        <v>211</v>
      </c>
      <c r="B139" s="12">
        <v>43491</v>
      </c>
      <c r="C139" s="33" t="str">
        <f t="shared" ref="C139:C202" si="31">IF(A139=L139,"H","A")</f>
        <v>H</v>
      </c>
      <c r="D139" s="18">
        <v>1</v>
      </c>
      <c r="E139" s="18">
        <v>26</v>
      </c>
      <c r="F139" s="18">
        <v>2019</v>
      </c>
      <c r="G139" s="5" t="s">
        <v>33</v>
      </c>
      <c r="H139" s="5" t="s">
        <v>11</v>
      </c>
      <c r="I139" s="5" t="str">
        <f t="shared" si="26"/>
        <v>Gol</v>
      </c>
      <c r="J139" s="5">
        <v>115</v>
      </c>
      <c r="K139" s="5" t="s">
        <v>8</v>
      </c>
      <c r="L139" s="5" t="str">
        <f t="shared" si="27"/>
        <v>Bos</v>
      </c>
      <c r="M139" s="5">
        <v>111</v>
      </c>
      <c r="N139" s="13">
        <f t="shared" ref="N139:N202" si="32">IF(C139="H",M139-J139,J139-M139)</f>
        <v>-4</v>
      </c>
      <c r="O139" s="13">
        <f t="shared" ref="O139:O202" si="33">IF(C139="H",3,-3)</f>
        <v>3</v>
      </c>
      <c r="P139" s="39">
        <f t="shared" si="28"/>
        <v>3.6672081997201897</v>
      </c>
      <c r="Q139" s="39">
        <f t="shared" si="29"/>
        <v>6.4927091902742058</v>
      </c>
      <c r="R139" s="39">
        <f t="shared" ref="R139:R202" si="34">O139+P139-Q139</f>
        <v>0.17449900944598351</v>
      </c>
      <c r="S139" s="39">
        <f t="shared" ref="S139:S202" si="35">N139-R139</f>
        <v>-4.1744990094459835</v>
      </c>
      <c r="T139" s="22" t="str">
        <f t="shared" si="30"/>
        <v>Bos115111</v>
      </c>
      <c r="U139" t="str">
        <f t="shared" ref="U139:U202" si="36">IF(B139-B138=1,"yes","no")</f>
        <v>no</v>
      </c>
      <c r="V139" s="31">
        <v>0</v>
      </c>
      <c r="W139" s="31" t="str">
        <f t="shared" ref="W139:W202" si="37">CONCATENATE(B139,H139,K139)</f>
        <v>43491Golden State WarriorsBoston Celtics</v>
      </c>
      <c r="X139" s="9" t="str">
        <f>IFERROR(VLOOKUP(T139,October_Schedule_Table[[#All],[Home Concat]:[Home B2b]],2,FALSE),0)</f>
        <v>no</v>
      </c>
      <c r="Y139" s="9">
        <f>IFERROR(VLOOKUP(T139,October_Schedule_Table[[#All],[Away Concat]:[Away B2b]],4,FALSE),0)</f>
        <v>0</v>
      </c>
    </row>
    <row r="140" spans="1:25" x14ac:dyDescent="0.2">
      <c r="A140" s="24" t="s">
        <v>211</v>
      </c>
      <c r="B140" s="10">
        <v>43493</v>
      </c>
      <c r="C140" s="33" t="str">
        <f t="shared" si="31"/>
        <v>H</v>
      </c>
      <c r="D140" s="19">
        <v>1</v>
      </c>
      <c r="E140" s="19">
        <v>28</v>
      </c>
      <c r="F140" s="19">
        <v>2019</v>
      </c>
      <c r="G140" s="6" t="s">
        <v>23</v>
      </c>
      <c r="H140" s="6" t="s">
        <v>15</v>
      </c>
      <c r="I140" s="5" t="str">
        <f t="shared" si="26"/>
        <v>Bro</v>
      </c>
      <c r="J140" s="6">
        <v>104</v>
      </c>
      <c r="K140" s="6" t="s">
        <v>8</v>
      </c>
      <c r="L140" s="5" t="str">
        <f t="shared" si="27"/>
        <v>Bos</v>
      </c>
      <c r="M140" s="6">
        <v>112</v>
      </c>
      <c r="N140" s="13">
        <f t="shared" si="32"/>
        <v>8</v>
      </c>
      <c r="O140" s="13">
        <f t="shared" si="33"/>
        <v>3</v>
      </c>
      <c r="P140" s="39">
        <f t="shared" si="28"/>
        <v>3.6672081997201897</v>
      </c>
      <c r="Q140" s="39">
        <f t="shared" si="29"/>
        <v>9.3423702051929958E-2</v>
      </c>
      <c r="R140" s="39">
        <f t="shared" si="34"/>
        <v>6.5737844976682593</v>
      </c>
      <c r="S140" s="39">
        <f t="shared" si="35"/>
        <v>1.4262155023317407</v>
      </c>
      <c r="T140" s="22" t="str">
        <f t="shared" si="30"/>
        <v>Bos104112</v>
      </c>
      <c r="U140" t="str">
        <f t="shared" si="36"/>
        <v>no</v>
      </c>
      <c r="V140" s="31">
        <v>0</v>
      </c>
      <c r="W140" s="31" t="str">
        <f t="shared" si="37"/>
        <v>43493Brooklyn NetsBoston Celtics</v>
      </c>
      <c r="X140" s="9" t="str">
        <f>IFERROR(VLOOKUP(T140,October_Schedule_Table[[#All],[Home Concat]:[Home B2b]],2,FALSE),0)</f>
        <v>no</v>
      </c>
      <c r="Y140" s="9">
        <f>IFERROR(VLOOKUP(T140,October_Schedule_Table[[#All],[Away Concat]:[Away B2b]],4,FALSE),0)</f>
        <v>0</v>
      </c>
    </row>
    <row r="141" spans="1:25" x14ac:dyDescent="0.2">
      <c r="A141" s="24" t="s">
        <v>211</v>
      </c>
      <c r="B141" s="12">
        <v>43495</v>
      </c>
      <c r="C141" s="33" t="str">
        <f t="shared" si="31"/>
        <v>H</v>
      </c>
      <c r="D141" s="18">
        <v>1</v>
      </c>
      <c r="E141" s="18">
        <v>30</v>
      </c>
      <c r="F141" s="18">
        <v>2019</v>
      </c>
      <c r="G141" s="5" t="s">
        <v>23</v>
      </c>
      <c r="H141" s="5" t="s">
        <v>14</v>
      </c>
      <c r="I141" s="5" t="str">
        <f t="shared" si="26"/>
        <v>Cha</v>
      </c>
      <c r="J141" s="5">
        <v>94</v>
      </c>
      <c r="K141" s="5" t="s">
        <v>8</v>
      </c>
      <c r="L141" s="5" t="str">
        <f t="shared" si="27"/>
        <v>Bos</v>
      </c>
      <c r="M141" s="5">
        <v>126</v>
      </c>
      <c r="N141" s="13">
        <f t="shared" si="32"/>
        <v>32</v>
      </c>
      <c r="O141" s="13">
        <f t="shared" si="33"/>
        <v>3</v>
      </c>
      <c r="P141" s="39">
        <f t="shared" si="28"/>
        <v>3.6672081997201897</v>
      </c>
      <c r="Q141" s="39">
        <f t="shared" si="29"/>
        <v>-1.224670842330648</v>
      </c>
      <c r="R141" s="39">
        <f t="shared" si="34"/>
        <v>7.8918790420508369</v>
      </c>
      <c r="S141" s="39">
        <f t="shared" si="35"/>
        <v>24.108120957949161</v>
      </c>
      <c r="T141" s="22" t="str">
        <f t="shared" si="30"/>
        <v>Bos94126</v>
      </c>
      <c r="U141" t="str">
        <f t="shared" si="36"/>
        <v>no</v>
      </c>
      <c r="V141" s="31">
        <v>0</v>
      </c>
      <c r="W141" s="31" t="str">
        <f t="shared" si="37"/>
        <v>43495Charlotte HornetsBoston Celtics</v>
      </c>
      <c r="X141" s="9" t="str">
        <f>IFERROR(VLOOKUP(T141,October_Schedule_Table[[#All],[Home Concat]:[Home B2b]],2,FALSE),0)</f>
        <v>no</v>
      </c>
      <c r="Y141" s="9">
        <f>IFERROR(VLOOKUP(T141,October_Schedule_Table[[#All],[Away Concat]:[Away B2b]],4,FALSE),0)</f>
        <v>0</v>
      </c>
    </row>
    <row r="142" spans="1:25" x14ac:dyDescent="0.2">
      <c r="A142" s="24" t="s">
        <v>211</v>
      </c>
      <c r="B142" s="10">
        <v>43497</v>
      </c>
      <c r="C142" s="33" t="str">
        <f t="shared" si="31"/>
        <v>A</v>
      </c>
      <c r="D142" s="19">
        <v>2</v>
      </c>
      <c r="E142" s="19">
        <v>1</v>
      </c>
      <c r="F142" s="19">
        <v>2019</v>
      </c>
      <c r="G142" s="6" t="s">
        <v>23</v>
      </c>
      <c r="H142" s="6" t="s">
        <v>8</v>
      </c>
      <c r="I142" s="5" t="str">
        <f t="shared" si="26"/>
        <v>Bos</v>
      </c>
      <c r="J142" s="6">
        <v>113</v>
      </c>
      <c r="K142" s="6" t="s">
        <v>25</v>
      </c>
      <c r="L142" s="13" t="s">
        <v>243</v>
      </c>
      <c r="M142" s="6">
        <v>99</v>
      </c>
      <c r="N142" s="13">
        <f t="shared" si="32"/>
        <v>14</v>
      </c>
      <c r="O142" s="13">
        <f t="shared" si="33"/>
        <v>-3</v>
      </c>
      <c r="P142" s="39">
        <f t="shared" si="28"/>
        <v>3.6672081997201897</v>
      </c>
      <c r="Q142" s="39">
        <f t="shared" si="29"/>
        <v>-9.3839578025397099</v>
      </c>
      <c r="R142" s="39">
        <f t="shared" si="34"/>
        <v>10.051166002259899</v>
      </c>
      <c r="S142" s="39">
        <f t="shared" si="35"/>
        <v>3.9488339977401008</v>
      </c>
      <c r="T142" s="22" t="str">
        <f t="shared" si="30"/>
        <v>Bos11399</v>
      </c>
      <c r="U142" t="str">
        <f t="shared" si="36"/>
        <v>no</v>
      </c>
      <c r="V142" s="31">
        <v>0</v>
      </c>
      <c r="W142" s="31" t="str">
        <f t="shared" si="37"/>
        <v>43497Boston CelticsNew York Knicks</v>
      </c>
      <c r="X142" s="9">
        <f>IFERROR(VLOOKUP(T142,October_Schedule_Table[Home Concat],1,FALSE),0)</f>
        <v>0</v>
      </c>
      <c r="Y142" s="9" t="str">
        <f>IFERROR(VLOOKUP(T142,October_Schedule_Table[[#All],[Away Concat]:[Away B2b]],4,FALSE),0)</f>
        <v>no</v>
      </c>
    </row>
    <row r="143" spans="1:25" x14ac:dyDescent="0.2">
      <c r="A143" s="24" t="s">
        <v>211</v>
      </c>
      <c r="B143" s="10">
        <v>43499</v>
      </c>
      <c r="C143" s="33" t="str">
        <f t="shared" si="31"/>
        <v>H</v>
      </c>
      <c r="D143" s="19">
        <v>2</v>
      </c>
      <c r="E143" s="19">
        <v>3</v>
      </c>
      <c r="F143" s="19">
        <v>2019</v>
      </c>
      <c r="G143" s="6" t="s">
        <v>75</v>
      </c>
      <c r="H143" s="6" t="s">
        <v>10</v>
      </c>
      <c r="I143" s="5" t="str">
        <f t="shared" si="26"/>
        <v>Okl</v>
      </c>
      <c r="J143" s="6">
        <v>129</v>
      </c>
      <c r="K143" s="6" t="s">
        <v>8</v>
      </c>
      <c r="L143" s="5" t="str">
        <f t="shared" si="27"/>
        <v>Bos</v>
      </c>
      <c r="M143" s="6">
        <v>134</v>
      </c>
      <c r="N143" s="13">
        <f t="shared" si="32"/>
        <v>5</v>
      </c>
      <c r="O143" s="13">
        <f t="shared" si="33"/>
        <v>3</v>
      </c>
      <c r="P143" s="39">
        <f t="shared" si="28"/>
        <v>3.6672081997201897</v>
      </c>
      <c r="Q143" s="39">
        <f t="shared" si="29"/>
        <v>3.3970939396990349</v>
      </c>
      <c r="R143" s="39">
        <f t="shared" si="34"/>
        <v>3.2701142600211544</v>
      </c>
      <c r="S143" s="39">
        <f t="shared" si="35"/>
        <v>1.7298857399788456</v>
      </c>
      <c r="T143" s="22" t="str">
        <f t="shared" si="30"/>
        <v>Bos129134</v>
      </c>
      <c r="U143" t="str">
        <f t="shared" si="36"/>
        <v>no</v>
      </c>
      <c r="V143" s="31">
        <v>0</v>
      </c>
      <c r="W143" s="31" t="str">
        <f t="shared" si="37"/>
        <v>43499Oklahoma City ThunderBoston Celtics</v>
      </c>
      <c r="X143" s="9" t="str">
        <f>IFERROR(VLOOKUP(T143,October_Schedule_Table[[#All],[Home Concat]:[Home B2b]],2,FALSE),0)</f>
        <v>no</v>
      </c>
      <c r="Y143" s="9">
        <f>IFERROR(VLOOKUP(T143,October_Schedule_Table[[#All],[Away Concat]:[Away B2b]],4,FALSE),0)</f>
        <v>0</v>
      </c>
    </row>
    <row r="144" spans="1:25" x14ac:dyDescent="0.2">
      <c r="A144" s="24" t="s">
        <v>211</v>
      </c>
      <c r="B144" s="12">
        <v>43501</v>
      </c>
      <c r="C144" s="33" t="str">
        <f t="shared" si="31"/>
        <v>A</v>
      </c>
      <c r="D144" s="18">
        <v>2</v>
      </c>
      <c r="E144" s="18">
        <v>5</v>
      </c>
      <c r="F144" s="18">
        <v>2019</v>
      </c>
      <c r="G144" s="5" t="s">
        <v>12</v>
      </c>
      <c r="H144" s="5" t="s">
        <v>8</v>
      </c>
      <c r="I144" s="5" t="str">
        <f t="shared" si="26"/>
        <v>Bos</v>
      </c>
      <c r="J144" s="5">
        <v>103</v>
      </c>
      <c r="K144" s="5" t="s">
        <v>36</v>
      </c>
      <c r="L144" s="5" t="str">
        <f t="shared" si="27"/>
        <v>Cle</v>
      </c>
      <c r="M144" s="5">
        <v>96</v>
      </c>
      <c r="N144" s="13">
        <f t="shared" si="32"/>
        <v>7</v>
      </c>
      <c r="O144" s="13">
        <f t="shared" si="33"/>
        <v>-3</v>
      </c>
      <c r="P144" s="39">
        <f t="shared" si="28"/>
        <v>3.6672081997201897</v>
      </c>
      <c r="Q144" s="39">
        <f t="shared" si="29"/>
        <v>-9.3173458825230995</v>
      </c>
      <c r="R144" s="39">
        <f t="shared" si="34"/>
        <v>9.9845540822432888</v>
      </c>
      <c r="S144" s="39">
        <f t="shared" si="35"/>
        <v>-2.9845540822432888</v>
      </c>
      <c r="T144" s="22" t="str">
        <f t="shared" si="30"/>
        <v>Bos10396</v>
      </c>
      <c r="U144" t="str">
        <f t="shared" si="36"/>
        <v>no</v>
      </c>
      <c r="V144" s="31">
        <v>0</v>
      </c>
      <c r="W144" s="31" t="str">
        <f t="shared" si="37"/>
        <v>43501Boston CelticsCleveland Cavaliers</v>
      </c>
      <c r="X144" s="9">
        <f>IFERROR(VLOOKUP(T144,October_Schedule_Table[Home Concat],1,FALSE),0)</f>
        <v>0</v>
      </c>
      <c r="Y144" s="9" t="str">
        <f>IFERROR(VLOOKUP(T144,October_Schedule_Table[[#All],[Away Concat]:[Away B2b]],4,FALSE),0)</f>
        <v>no</v>
      </c>
    </row>
    <row r="145" spans="1:25" x14ac:dyDescent="0.2">
      <c r="A145" s="24" t="s">
        <v>211</v>
      </c>
      <c r="B145" s="12">
        <v>43503</v>
      </c>
      <c r="C145" s="33" t="str">
        <f t="shared" si="31"/>
        <v>H</v>
      </c>
      <c r="D145" s="18">
        <v>2</v>
      </c>
      <c r="E145" s="18">
        <v>7</v>
      </c>
      <c r="F145" s="18">
        <v>2019</v>
      </c>
      <c r="G145" s="5" t="s">
        <v>6</v>
      </c>
      <c r="H145" s="5" t="s">
        <v>39</v>
      </c>
      <c r="I145" s="13" t="s">
        <v>242</v>
      </c>
      <c r="J145" s="5">
        <v>129</v>
      </c>
      <c r="K145" s="5" t="s">
        <v>8</v>
      </c>
      <c r="L145" s="5" t="str">
        <f t="shared" si="27"/>
        <v>Bos</v>
      </c>
      <c r="M145" s="5">
        <v>128</v>
      </c>
      <c r="N145" s="13">
        <f t="shared" si="32"/>
        <v>-1</v>
      </c>
      <c r="O145" s="13">
        <f t="shared" si="33"/>
        <v>3</v>
      </c>
      <c r="P145" s="39">
        <f t="shared" si="28"/>
        <v>3.6672081997201897</v>
      </c>
      <c r="Q145" s="39">
        <f t="shared" si="29"/>
        <v>-1.7592139870950123</v>
      </c>
      <c r="R145" s="39">
        <f t="shared" si="34"/>
        <v>8.4264221868152021</v>
      </c>
      <c r="S145" s="39">
        <f t="shared" si="35"/>
        <v>-9.4264221868152021</v>
      </c>
      <c r="T145" s="22" t="str">
        <f t="shared" si="30"/>
        <v>Bos129128</v>
      </c>
      <c r="U145" t="str">
        <f t="shared" si="36"/>
        <v>no</v>
      </c>
      <c r="V145" s="31">
        <v>0</v>
      </c>
      <c r="W145" s="31" t="str">
        <f t="shared" si="37"/>
        <v>43503Los Angeles LakersBoston Celtics</v>
      </c>
      <c r="X145" s="9" t="str">
        <f>IFERROR(VLOOKUP(T145,October_Schedule_Table[[#All],[Home Concat]:[Home B2b]],2,FALSE),0)</f>
        <v>no</v>
      </c>
      <c r="Y145" s="9">
        <f>IFERROR(VLOOKUP(T145,October_Schedule_Table[[#All],[Away Concat]:[Away B2b]],4,FALSE),0)</f>
        <v>0</v>
      </c>
    </row>
    <row r="146" spans="1:25" x14ac:dyDescent="0.2">
      <c r="A146" s="24" t="s">
        <v>211</v>
      </c>
      <c r="B146" s="10">
        <v>43505</v>
      </c>
      <c r="C146" s="33" t="str">
        <f t="shared" si="31"/>
        <v>H</v>
      </c>
      <c r="D146" s="19">
        <v>2</v>
      </c>
      <c r="E146" s="19">
        <v>9</v>
      </c>
      <c r="F146" s="19">
        <v>2019</v>
      </c>
      <c r="G146" s="6" t="s">
        <v>6</v>
      </c>
      <c r="H146" s="6" t="s">
        <v>22</v>
      </c>
      <c r="I146" s="13" t="s">
        <v>241</v>
      </c>
      <c r="J146" s="6">
        <v>123</v>
      </c>
      <c r="K146" s="6" t="s">
        <v>8</v>
      </c>
      <c r="L146" s="5" t="str">
        <f t="shared" si="27"/>
        <v>Bos</v>
      </c>
      <c r="M146" s="6">
        <v>112</v>
      </c>
      <c r="N146" s="13">
        <f t="shared" si="32"/>
        <v>-11</v>
      </c>
      <c r="O146" s="13">
        <f t="shared" si="33"/>
        <v>3</v>
      </c>
      <c r="P146" s="39">
        <f t="shared" si="28"/>
        <v>3.6672081997201897</v>
      </c>
      <c r="Q146" s="39">
        <f t="shared" si="29"/>
        <v>0.79686865378140981</v>
      </c>
      <c r="R146" s="39">
        <f t="shared" si="34"/>
        <v>5.8703395459387799</v>
      </c>
      <c r="S146" s="39">
        <f t="shared" si="35"/>
        <v>-16.87033954593878</v>
      </c>
      <c r="T146" s="22" t="str">
        <f t="shared" si="30"/>
        <v>Bos123112</v>
      </c>
      <c r="U146" t="str">
        <f t="shared" si="36"/>
        <v>no</v>
      </c>
      <c r="V146" s="31">
        <v>0</v>
      </c>
      <c r="W146" s="31" t="str">
        <f t="shared" si="37"/>
        <v>43505Los Angeles ClippersBoston Celtics</v>
      </c>
      <c r="X146" s="9" t="str">
        <f>IFERROR(VLOOKUP(T146,October_Schedule_Table[[#All],[Home Concat]:[Home B2b]],2,FALSE),0)</f>
        <v>no</v>
      </c>
      <c r="Y146" s="9">
        <f>IFERROR(VLOOKUP(T146,October_Schedule_Table[[#All],[Away Concat]:[Away B2b]],4,FALSE),0)</f>
        <v>0</v>
      </c>
    </row>
    <row r="147" spans="1:25" x14ac:dyDescent="0.2">
      <c r="A147" s="24" t="s">
        <v>211</v>
      </c>
      <c r="B147" s="10">
        <v>43508</v>
      </c>
      <c r="C147" s="33" t="str">
        <f t="shared" si="31"/>
        <v>A</v>
      </c>
      <c r="D147" s="19">
        <v>2</v>
      </c>
      <c r="E147" s="19">
        <v>12</v>
      </c>
      <c r="F147" s="19">
        <v>2019</v>
      </c>
      <c r="G147" s="6" t="s">
        <v>6</v>
      </c>
      <c r="H147" s="6" t="s">
        <v>8</v>
      </c>
      <c r="I147" s="5" t="str">
        <f t="shared" si="26"/>
        <v>Bos</v>
      </c>
      <c r="J147" s="6">
        <v>112</v>
      </c>
      <c r="K147" s="6" t="s">
        <v>7</v>
      </c>
      <c r="L147" s="5" t="str">
        <f t="shared" si="27"/>
        <v>Phi</v>
      </c>
      <c r="M147" s="6">
        <v>109</v>
      </c>
      <c r="N147" s="13">
        <f t="shared" si="32"/>
        <v>3</v>
      </c>
      <c r="O147" s="13">
        <f t="shared" si="33"/>
        <v>-3</v>
      </c>
      <c r="P147" s="39">
        <f t="shared" si="28"/>
        <v>3.6672081997201897</v>
      </c>
      <c r="Q147" s="39">
        <f t="shared" si="29"/>
        <v>2.2516349031661402</v>
      </c>
      <c r="R147" s="39">
        <f t="shared" si="34"/>
        <v>-1.5844267034459505</v>
      </c>
      <c r="S147" s="39">
        <f t="shared" si="35"/>
        <v>4.5844267034459509</v>
      </c>
      <c r="T147" s="22" t="str">
        <f t="shared" si="30"/>
        <v>Bos112109</v>
      </c>
      <c r="U147" t="str">
        <f t="shared" si="36"/>
        <v>no</v>
      </c>
      <c r="V147" s="31">
        <v>0</v>
      </c>
      <c r="W147" s="31" t="str">
        <f t="shared" si="37"/>
        <v>43508Boston CelticsPhiladelphia 76ers</v>
      </c>
      <c r="X147" s="9">
        <f>IFERROR(VLOOKUP(T147,October_Schedule_Table[Home Concat],1,FALSE),0)</f>
        <v>0</v>
      </c>
      <c r="Y147" s="9" t="str">
        <f>IFERROR(VLOOKUP(T147,October_Schedule_Table[[#All],[Away Concat]:[Away B2b]],4,FALSE),0)</f>
        <v>no</v>
      </c>
    </row>
    <row r="148" spans="1:25" x14ac:dyDescent="0.2">
      <c r="A148" s="24" t="s">
        <v>211</v>
      </c>
      <c r="B148" s="12">
        <v>43509</v>
      </c>
      <c r="C148" s="33" t="str">
        <f t="shared" si="31"/>
        <v>H</v>
      </c>
      <c r="D148" s="18">
        <v>2</v>
      </c>
      <c r="E148" s="18">
        <v>13</v>
      </c>
      <c r="F148" s="18">
        <v>2019</v>
      </c>
      <c r="G148" s="5" t="s">
        <v>23</v>
      </c>
      <c r="H148" s="5" t="s">
        <v>16</v>
      </c>
      <c r="I148" s="5" t="str">
        <f t="shared" si="26"/>
        <v>Det</v>
      </c>
      <c r="J148" s="5">
        <v>110</v>
      </c>
      <c r="K148" s="5" t="s">
        <v>8</v>
      </c>
      <c r="L148" s="5" t="str">
        <f t="shared" si="27"/>
        <v>Bos</v>
      </c>
      <c r="M148" s="5">
        <v>118</v>
      </c>
      <c r="N148" s="13">
        <f t="shared" si="32"/>
        <v>8</v>
      </c>
      <c r="O148" s="13">
        <f t="shared" si="33"/>
        <v>3</v>
      </c>
      <c r="P148" s="39">
        <f t="shared" si="28"/>
        <v>3.6672081997201897</v>
      </c>
      <c r="Q148" s="39">
        <f t="shared" si="29"/>
        <v>-0.23602730858504994</v>
      </c>
      <c r="R148" s="39">
        <f t="shared" si="34"/>
        <v>6.9032355083052392</v>
      </c>
      <c r="S148" s="39">
        <f t="shared" si="35"/>
        <v>1.0967644916947608</v>
      </c>
      <c r="T148" s="22" t="str">
        <f t="shared" si="30"/>
        <v>Bos110118</v>
      </c>
      <c r="U148" t="str">
        <f t="shared" si="36"/>
        <v>yes</v>
      </c>
      <c r="V148" s="31">
        <v>0</v>
      </c>
      <c r="W148" s="31" t="str">
        <f t="shared" si="37"/>
        <v>43509Detroit PistonsBoston Celtics</v>
      </c>
      <c r="X148" s="9" t="str">
        <f>IFERROR(VLOOKUP(T148,October_Schedule_Table[[#All],[Home Concat]:[Home B2b]],2,FALSE),0)</f>
        <v>yes</v>
      </c>
      <c r="Y148" s="9">
        <f>IFERROR(VLOOKUP(T148,October_Schedule_Table[[#All],[Away Concat]:[Away B2b]],4,FALSE),0)</f>
        <v>0</v>
      </c>
    </row>
    <row r="149" spans="1:25" x14ac:dyDescent="0.2">
      <c r="A149" s="24" t="s">
        <v>211</v>
      </c>
      <c r="B149" s="12">
        <v>43517</v>
      </c>
      <c r="C149" s="33" t="str">
        <f t="shared" si="31"/>
        <v>A</v>
      </c>
      <c r="D149" s="18">
        <v>2</v>
      </c>
      <c r="E149" s="18">
        <v>21</v>
      </c>
      <c r="F149" s="18">
        <v>2019</v>
      </c>
      <c r="G149" s="5" t="s">
        <v>6</v>
      </c>
      <c r="H149" s="5" t="s">
        <v>8</v>
      </c>
      <c r="I149" s="5" t="str">
        <f t="shared" si="26"/>
        <v>Bos</v>
      </c>
      <c r="J149" s="5">
        <v>97</v>
      </c>
      <c r="K149" s="5" t="s">
        <v>13</v>
      </c>
      <c r="L149" s="5" t="str">
        <f t="shared" si="27"/>
        <v>Mil</v>
      </c>
      <c r="M149" s="5">
        <v>98</v>
      </c>
      <c r="N149" s="13">
        <f t="shared" si="32"/>
        <v>-1</v>
      </c>
      <c r="O149" s="13">
        <f t="shared" si="33"/>
        <v>-3</v>
      </c>
      <c r="P149" s="39">
        <f t="shared" si="28"/>
        <v>3.6672081997201897</v>
      </c>
      <c r="Q149" s="39">
        <f t="shared" si="29"/>
        <v>7.7638523148254706</v>
      </c>
      <c r="R149" s="39">
        <f t="shared" si="34"/>
        <v>-7.0966441151052813</v>
      </c>
      <c r="S149" s="39">
        <f t="shared" si="35"/>
        <v>6.0966441151052813</v>
      </c>
      <c r="T149" s="22" t="str">
        <f t="shared" si="30"/>
        <v>Bos9798</v>
      </c>
      <c r="U149" t="str">
        <f t="shared" si="36"/>
        <v>no</v>
      </c>
      <c r="V149" s="31">
        <v>0</v>
      </c>
      <c r="W149" s="31" t="str">
        <f t="shared" si="37"/>
        <v>43517Boston CelticsMilwaukee Bucks</v>
      </c>
      <c r="X149" s="9">
        <f>IFERROR(VLOOKUP(T149,October_Schedule_Table[Home Concat],1,FALSE),0)</f>
        <v>0</v>
      </c>
      <c r="Y149" s="9" t="str">
        <f>IFERROR(VLOOKUP(T149,October_Schedule_Table[[#All],[Away Concat]:[Away B2b]],4,FALSE),0)</f>
        <v>no</v>
      </c>
    </row>
    <row r="150" spans="1:25" x14ac:dyDescent="0.2">
      <c r="A150" s="24" t="s">
        <v>211</v>
      </c>
      <c r="B150" s="10">
        <v>43519</v>
      </c>
      <c r="C150" s="33" t="str">
        <f t="shared" si="31"/>
        <v>A</v>
      </c>
      <c r="D150" s="19">
        <v>2</v>
      </c>
      <c r="E150" s="19">
        <v>23</v>
      </c>
      <c r="F150" s="19">
        <v>2019</v>
      </c>
      <c r="G150" s="6" t="s">
        <v>6</v>
      </c>
      <c r="H150" s="6" t="s">
        <v>8</v>
      </c>
      <c r="I150" s="5" t="str">
        <f t="shared" si="26"/>
        <v>Bos</v>
      </c>
      <c r="J150" s="6">
        <v>116</v>
      </c>
      <c r="K150" s="6" t="s">
        <v>38</v>
      </c>
      <c r="L150" s="5" t="str">
        <f t="shared" si="27"/>
        <v>Chi</v>
      </c>
      <c r="M150" s="6">
        <v>126</v>
      </c>
      <c r="N150" s="13">
        <f t="shared" si="32"/>
        <v>-10</v>
      </c>
      <c r="O150" s="13">
        <f t="shared" si="33"/>
        <v>-3</v>
      </c>
      <c r="P150" s="39">
        <f t="shared" si="28"/>
        <v>3.6672081997201897</v>
      </c>
      <c r="Q150" s="39">
        <f t="shared" si="29"/>
        <v>-8.3647694850550796</v>
      </c>
      <c r="R150" s="39">
        <f t="shared" si="34"/>
        <v>9.0319776847752689</v>
      </c>
      <c r="S150" s="39">
        <f t="shared" si="35"/>
        <v>-19.031977684775271</v>
      </c>
      <c r="T150" s="22" t="str">
        <f t="shared" si="30"/>
        <v>Bos116126</v>
      </c>
      <c r="U150" t="str">
        <f t="shared" si="36"/>
        <v>no</v>
      </c>
      <c r="V150" s="31">
        <v>0</v>
      </c>
      <c r="W150" s="31" t="str">
        <f t="shared" si="37"/>
        <v>43519Boston CelticsChicago Bulls</v>
      </c>
      <c r="X150" s="9">
        <f>IFERROR(VLOOKUP(T150,October_Schedule_Table[Home Concat],1,FALSE),0)</f>
        <v>0</v>
      </c>
      <c r="Y150" s="9" t="str">
        <f>IFERROR(VLOOKUP(T150,October_Schedule_Table[[#All],[Away Concat]:[Away B2b]],4,FALSE),0)</f>
        <v>no</v>
      </c>
    </row>
    <row r="151" spans="1:25" x14ac:dyDescent="0.2">
      <c r="A151" s="24" t="s">
        <v>211</v>
      </c>
      <c r="B151" s="12">
        <v>43522</v>
      </c>
      <c r="C151" s="33" t="str">
        <f t="shared" si="31"/>
        <v>A</v>
      </c>
      <c r="D151" s="18">
        <v>2</v>
      </c>
      <c r="E151" s="18">
        <v>26</v>
      </c>
      <c r="F151" s="18">
        <v>2019</v>
      </c>
      <c r="G151" s="5" t="s">
        <v>6</v>
      </c>
      <c r="H151" s="5" t="s">
        <v>8</v>
      </c>
      <c r="I151" s="5" t="str">
        <f t="shared" si="26"/>
        <v>Bos</v>
      </c>
      <c r="J151" s="5">
        <v>95</v>
      </c>
      <c r="K151" s="5" t="s">
        <v>37</v>
      </c>
      <c r="L151" s="5" t="str">
        <f t="shared" si="27"/>
        <v>Tor</v>
      </c>
      <c r="M151" s="5">
        <v>118</v>
      </c>
      <c r="N151" s="13">
        <f t="shared" si="32"/>
        <v>-23</v>
      </c>
      <c r="O151" s="13">
        <f t="shared" si="33"/>
        <v>-3</v>
      </c>
      <c r="P151" s="39">
        <f t="shared" si="28"/>
        <v>3.6672081997201897</v>
      </c>
      <c r="Q151" s="39">
        <f t="shared" si="29"/>
        <v>5.5303682054218104</v>
      </c>
      <c r="R151" s="39">
        <f t="shared" si="34"/>
        <v>-4.8631600057016211</v>
      </c>
      <c r="S151" s="39">
        <f t="shared" si="35"/>
        <v>-18.136839994298377</v>
      </c>
      <c r="T151" s="22" t="str">
        <f t="shared" si="30"/>
        <v>Bos95118</v>
      </c>
      <c r="U151" t="str">
        <f t="shared" si="36"/>
        <v>no</v>
      </c>
      <c r="V151" s="31">
        <v>0</v>
      </c>
      <c r="W151" s="31" t="str">
        <f t="shared" si="37"/>
        <v>43522Boston CelticsToronto Raptors</v>
      </c>
      <c r="X151" s="9">
        <f>IFERROR(VLOOKUP(T151,October_Schedule_Table[Home Concat],1,FALSE),0)</f>
        <v>0</v>
      </c>
      <c r="Y151" s="9" t="str">
        <f>IFERROR(VLOOKUP(T151,October_Schedule_Table[[#All],[Away Concat]:[Away B2b]],4,FALSE),0)</f>
        <v>no</v>
      </c>
    </row>
    <row r="152" spans="1:25" x14ac:dyDescent="0.2">
      <c r="A152" s="24" t="s">
        <v>211</v>
      </c>
      <c r="B152" s="10">
        <v>43523</v>
      </c>
      <c r="C152" s="33" t="str">
        <f t="shared" si="31"/>
        <v>H</v>
      </c>
      <c r="D152" s="19">
        <v>2</v>
      </c>
      <c r="E152" s="19">
        <v>27</v>
      </c>
      <c r="F152" s="19">
        <v>2019</v>
      </c>
      <c r="G152" s="6" t="s">
        <v>6</v>
      </c>
      <c r="H152" s="6" t="s">
        <v>40</v>
      </c>
      <c r="I152" s="5" t="str">
        <f t="shared" si="26"/>
        <v>Por</v>
      </c>
      <c r="J152" s="6">
        <v>97</v>
      </c>
      <c r="K152" s="6" t="s">
        <v>8</v>
      </c>
      <c r="L152" s="5" t="str">
        <f t="shared" si="27"/>
        <v>Bos</v>
      </c>
      <c r="M152" s="6">
        <v>92</v>
      </c>
      <c r="N152" s="13">
        <f t="shared" si="32"/>
        <v>-5</v>
      </c>
      <c r="O152" s="13">
        <f t="shared" si="33"/>
        <v>3</v>
      </c>
      <c r="P152" s="39">
        <f t="shared" si="28"/>
        <v>3.6672081997201897</v>
      </c>
      <c r="Q152" s="39">
        <f t="shared" si="29"/>
        <v>4.7456987811097902</v>
      </c>
      <c r="R152" s="39">
        <f t="shared" si="34"/>
        <v>1.9215094186103991</v>
      </c>
      <c r="S152" s="39">
        <f t="shared" si="35"/>
        <v>-6.9215094186103991</v>
      </c>
      <c r="T152" s="22" t="str">
        <f t="shared" si="30"/>
        <v>Bos9792</v>
      </c>
      <c r="U152" t="str">
        <f t="shared" si="36"/>
        <v>yes</v>
      </c>
      <c r="V152" s="31">
        <v>0</v>
      </c>
      <c r="W152" s="31" t="str">
        <f t="shared" si="37"/>
        <v>43523Portland Trail BlazersBoston Celtics</v>
      </c>
      <c r="X152" s="9" t="str">
        <f>IFERROR(VLOOKUP(T152,October_Schedule_Table[[#All],[Home Concat]:[Home B2b]],2,FALSE),0)</f>
        <v>yes</v>
      </c>
      <c r="Y152" s="9">
        <f>IFERROR(VLOOKUP(T152,October_Schedule_Table[[#All],[Away Concat]:[Away B2b]],4,FALSE),0)</f>
        <v>0</v>
      </c>
    </row>
    <row r="153" spans="1:25" x14ac:dyDescent="0.2">
      <c r="A153" s="24" t="s">
        <v>211</v>
      </c>
      <c r="B153" s="12">
        <v>43525</v>
      </c>
      <c r="C153" s="33" t="str">
        <f t="shared" si="31"/>
        <v>H</v>
      </c>
      <c r="D153" s="18">
        <v>3</v>
      </c>
      <c r="E153" s="18">
        <v>1</v>
      </c>
      <c r="F153" s="18">
        <v>2019</v>
      </c>
      <c r="G153" s="5" t="s">
        <v>6</v>
      </c>
      <c r="H153" s="5" t="s">
        <v>41</v>
      </c>
      <c r="I153" s="5" t="str">
        <f t="shared" si="26"/>
        <v>Was</v>
      </c>
      <c r="J153" s="5">
        <v>96</v>
      </c>
      <c r="K153" s="5" t="s">
        <v>8</v>
      </c>
      <c r="L153" s="5" t="str">
        <f t="shared" si="27"/>
        <v>Bos</v>
      </c>
      <c r="M153" s="5">
        <v>107</v>
      </c>
      <c r="N153" s="13">
        <f t="shared" si="32"/>
        <v>11</v>
      </c>
      <c r="O153" s="13">
        <f t="shared" si="33"/>
        <v>3</v>
      </c>
      <c r="P153" s="39">
        <f t="shared" si="28"/>
        <v>3.6672081997201897</v>
      </c>
      <c r="Q153" s="39">
        <f t="shared" si="29"/>
        <v>-3.2175804343859502</v>
      </c>
      <c r="R153" s="39">
        <f t="shared" si="34"/>
        <v>9.8847886341061404</v>
      </c>
      <c r="S153" s="39">
        <f t="shared" si="35"/>
        <v>1.1152113658938596</v>
      </c>
      <c r="T153" s="22" t="str">
        <f t="shared" si="30"/>
        <v>Bos96107</v>
      </c>
      <c r="U153" t="str">
        <f t="shared" si="36"/>
        <v>no</v>
      </c>
      <c r="V153" s="31">
        <v>0</v>
      </c>
      <c r="W153" s="31" t="str">
        <f t="shared" si="37"/>
        <v>43525Washington WizardsBoston Celtics</v>
      </c>
      <c r="X153" s="9" t="str">
        <f>IFERROR(VLOOKUP(T153,October_Schedule_Table[[#All],[Home Concat]:[Home B2b]],2,FALSE),0)</f>
        <v>no</v>
      </c>
      <c r="Y153" s="9">
        <f>IFERROR(VLOOKUP(T153,October_Schedule_Table[[#All],[Away Concat]:[Away B2b]],4,FALSE),0)</f>
        <v>0</v>
      </c>
    </row>
    <row r="154" spans="1:25" x14ac:dyDescent="0.2">
      <c r="A154" s="24" t="s">
        <v>211</v>
      </c>
      <c r="B154" s="10">
        <v>43527</v>
      </c>
      <c r="C154" s="33" t="str">
        <f t="shared" si="31"/>
        <v>H</v>
      </c>
      <c r="D154" s="19">
        <v>3</v>
      </c>
      <c r="E154" s="19">
        <v>3</v>
      </c>
      <c r="F154" s="19">
        <v>2019</v>
      </c>
      <c r="G154" s="6" t="s">
        <v>61</v>
      </c>
      <c r="H154" s="6" t="s">
        <v>18</v>
      </c>
      <c r="I154" s="5" t="str">
        <f t="shared" si="26"/>
        <v>Hou</v>
      </c>
      <c r="J154" s="6">
        <v>115</v>
      </c>
      <c r="K154" s="6" t="s">
        <v>8</v>
      </c>
      <c r="L154" s="5" t="str">
        <f t="shared" si="27"/>
        <v>Bos</v>
      </c>
      <c r="M154" s="6">
        <v>104</v>
      </c>
      <c r="N154" s="13">
        <f t="shared" si="32"/>
        <v>-11</v>
      </c>
      <c r="O154" s="13">
        <f t="shared" si="33"/>
        <v>3</v>
      </c>
      <c r="P154" s="39">
        <f t="shared" si="28"/>
        <v>3.6672081997201897</v>
      </c>
      <c r="Q154" s="39">
        <f t="shared" si="29"/>
        <v>5.8261443988619703</v>
      </c>
      <c r="R154" s="39">
        <f t="shared" si="34"/>
        <v>0.84106380085821897</v>
      </c>
      <c r="S154" s="39">
        <f t="shared" si="35"/>
        <v>-11.841063800858219</v>
      </c>
      <c r="T154" s="22" t="str">
        <f t="shared" si="30"/>
        <v>Bos115104</v>
      </c>
      <c r="U154" t="str">
        <f t="shared" si="36"/>
        <v>no</v>
      </c>
      <c r="V154" s="31">
        <v>0</v>
      </c>
      <c r="W154" s="31" t="str">
        <f t="shared" si="37"/>
        <v>43527Houston RocketsBoston Celtics</v>
      </c>
      <c r="X154" s="9" t="str">
        <f>IFERROR(VLOOKUP(T154,October_Schedule_Table[[#All],[Home Concat]:[Home B2b]],2,FALSE),0)</f>
        <v>no</v>
      </c>
      <c r="Y154" s="9">
        <f>IFERROR(VLOOKUP(T154,October_Schedule_Table[[#All],[Away Concat]:[Away B2b]],4,FALSE),0)</f>
        <v>0</v>
      </c>
    </row>
    <row r="155" spans="1:25" x14ac:dyDescent="0.2">
      <c r="A155" s="24" t="s">
        <v>211</v>
      </c>
      <c r="B155" s="10">
        <v>43529</v>
      </c>
      <c r="C155" s="33" t="str">
        <f t="shared" si="31"/>
        <v>A</v>
      </c>
      <c r="D155" s="19">
        <v>3</v>
      </c>
      <c r="E155" s="19">
        <v>5</v>
      </c>
      <c r="F155" s="19">
        <v>2019</v>
      </c>
      <c r="G155" s="6" t="s">
        <v>9</v>
      </c>
      <c r="H155" s="6" t="s">
        <v>8</v>
      </c>
      <c r="I155" s="5" t="str">
        <f t="shared" si="26"/>
        <v>Bos</v>
      </c>
      <c r="J155" s="6">
        <v>128</v>
      </c>
      <c r="K155" s="6" t="s">
        <v>11</v>
      </c>
      <c r="L155" s="5" t="str">
        <f t="shared" si="27"/>
        <v>Gol</v>
      </c>
      <c r="M155" s="6">
        <v>95</v>
      </c>
      <c r="N155" s="13">
        <f t="shared" si="32"/>
        <v>33</v>
      </c>
      <c r="O155" s="13">
        <f t="shared" si="33"/>
        <v>-3</v>
      </c>
      <c r="P155" s="39">
        <f t="shared" si="28"/>
        <v>3.6672081997201897</v>
      </c>
      <c r="Q155" s="39">
        <f t="shared" si="29"/>
        <v>6.4927091902742058</v>
      </c>
      <c r="R155" s="39">
        <f t="shared" si="34"/>
        <v>-5.8255009905540156</v>
      </c>
      <c r="S155" s="39">
        <f t="shared" si="35"/>
        <v>38.825500990554019</v>
      </c>
      <c r="T155" s="22" t="str">
        <f t="shared" si="30"/>
        <v>Bos12895</v>
      </c>
      <c r="U155" t="str">
        <f t="shared" si="36"/>
        <v>no</v>
      </c>
      <c r="V155" s="31">
        <v>0</v>
      </c>
      <c r="W155" s="31" t="str">
        <f t="shared" si="37"/>
        <v>43529Boston CelticsGolden State Warriors</v>
      </c>
      <c r="X155" s="9">
        <f>IFERROR(VLOOKUP(T155,October_Schedule_Table[Home Concat],1,FALSE),0)</f>
        <v>0</v>
      </c>
      <c r="Y155" s="9" t="str">
        <f>IFERROR(VLOOKUP(T155,October_Schedule_Table[[#All],[Away Concat]:[Away B2b]],4,FALSE),0)</f>
        <v>no</v>
      </c>
    </row>
    <row r="156" spans="1:25" x14ac:dyDescent="0.2">
      <c r="A156" s="24" t="s">
        <v>211</v>
      </c>
      <c r="B156" s="12">
        <v>43530</v>
      </c>
      <c r="C156" s="33" t="str">
        <f t="shared" si="31"/>
        <v>A</v>
      </c>
      <c r="D156" s="18">
        <v>3</v>
      </c>
      <c r="E156" s="18">
        <v>6</v>
      </c>
      <c r="F156" s="18">
        <v>2019</v>
      </c>
      <c r="G156" s="5" t="s">
        <v>30</v>
      </c>
      <c r="H156" s="5" t="s">
        <v>8</v>
      </c>
      <c r="I156" s="5" t="str">
        <f t="shared" si="26"/>
        <v>Bos</v>
      </c>
      <c r="J156" s="5">
        <v>111</v>
      </c>
      <c r="K156" s="5" t="s">
        <v>32</v>
      </c>
      <c r="L156" s="5" t="str">
        <f t="shared" si="27"/>
        <v>Sac</v>
      </c>
      <c r="M156" s="5">
        <v>109</v>
      </c>
      <c r="N156" s="13">
        <f t="shared" si="32"/>
        <v>2</v>
      </c>
      <c r="O156" s="13">
        <f t="shared" si="33"/>
        <v>-3</v>
      </c>
      <c r="P156" s="39">
        <f t="shared" si="28"/>
        <v>3.6672081997201897</v>
      </c>
      <c r="Q156" s="39">
        <f t="shared" si="29"/>
        <v>-0.90569424122478992</v>
      </c>
      <c r="R156" s="39">
        <f t="shared" si="34"/>
        <v>1.5729024409449797</v>
      </c>
      <c r="S156" s="39">
        <f t="shared" si="35"/>
        <v>0.42709755905502034</v>
      </c>
      <c r="T156" s="22" t="str">
        <f t="shared" si="30"/>
        <v>Bos111109</v>
      </c>
      <c r="U156" t="str">
        <f t="shared" si="36"/>
        <v>yes</v>
      </c>
      <c r="V156" s="31">
        <v>0</v>
      </c>
      <c r="W156" s="31" t="str">
        <f t="shared" si="37"/>
        <v>43530Boston CelticsSacramento Kings</v>
      </c>
      <c r="X156" s="9">
        <f>IFERROR(VLOOKUP(T156,October_Schedule_Table[Home Concat],1,FALSE),0)</f>
        <v>0</v>
      </c>
      <c r="Y156" s="9" t="str">
        <f>IFERROR(VLOOKUP(T156,October_Schedule_Table[[#All],[Away Concat]:[Away B2b]],4,FALSE),0)</f>
        <v>yes</v>
      </c>
    </row>
    <row r="157" spans="1:25" x14ac:dyDescent="0.2">
      <c r="A157" s="24" t="s">
        <v>211</v>
      </c>
      <c r="B157" s="10">
        <v>43533</v>
      </c>
      <c r="C157" s="33" t="str">
        <f t="shared" si="31"/>
        <v>A</v>
      </c>
      <c r="D157" s="19">
        <v>3</v>
      </c>
      <c r="E157" s="19">
        <v>9</v>
      </c>
      <c r="F157" s="19">
        <v>2019</v>
      </c>
      <c r="G157" s="6" t="s">
        <v>33</v>
      </c>
      <c r="H157" s="6" t="s">
        <v>8</v>
      </c>
      <c r="I157" s="5" t="str">
        <f t="shared" si="26"/>
        <v>Bos</v>
      </c>
      <c r="J157" s="6">
        <v>120</v>
      </c>
      <c r="K157" s="6" t="s">
        <v>39</v>
      </c>
      <c r="L157" s="13" t="s">
        <v>242</v>
      </c>
      <c r="M157" s="6">
        <v>107</v>
      </c>
      <c r="N157" s="13">
        <f t="shared" si="32"/>
        <v>13</v>
      </c>
      <c r="O157" s="13">
        <f t="shared" si="33"/>
        <v>-3</v>
      </c>
      <c r="P157" s="39">
        <f t="shared" si="28"/>
        <v>3.6672081997201897</v>
      </c>
      <c r="Q157" s="39">
        <f t="shared" si="29"/>
        <v>-1.7592139870950123</v>
      </c>
      <c r="R157" s="39">
        <f t="shared" si="34"/>
        <v>2.4264221868152021</v>
      </c>
      <c r="S157" s="39">
        <f t="shared" si="35"/>
        <v>10.573577813184798</v>
      </c>
      <c r="T157" s="22" t="str">
        <f t="shared" si="30"/>
        <v>Bos120107</v>
      </c>
      <c r="U157" t="str">
        <f t="shared" si="36"/>
        <v>no</v>
      </c>
      <c r="V157" s="31">
        <v>0</v>
      </c>
      <c r="W157" s="31" t="str">
        <f t="shared" si="37"/>
        <v>43533Boston CelticsLos Angeles Lakers</v>
      </c>
      <c r="X157" s="9" t="str">
        <f>IFERROR(VLOOKUP(T157,October_Schedule_Table[[#All],[Home Concat]:[Home B2b]],2,FALSE),0)</f>
        <v>no</v>
      </c>
      <c r="Y157" s="9" t="str">
        <f>IFERROR(VLOOKUP(T157,October_Schedule_Table[[#All],[Away Concat]:[Away B2b]],4,FALSE),0)</f>
        <v>no</v>
      </c>
    </row>
    <row r="158" spans="1:25" x14ac:dyDescent="0.2">
      <c r="A158" s="24" t="s">
        <v>211</v>
      </c>
      <c r="B158" s="12">
        <v>43535</v>
      </c>
      <c r="C158" s="33" t="str">
        <f t="shared" si="31"/>
        <v>A</v>
      </c>
      <c r="D158" s="18">
        <v>3</v>
      </c>
      <c r="E158" s="18">
        <v>11</v>
      </c>
      <c r="F158" s="18">
        <v>2019</v>
      </c>
      <c r="G158" s="5" t="s">
        <v>9</v>
      </c>
      <c r="H158" s="5" t="s">
        <v>8</v>
      </c>
      <c r="I158" s="5" t="str">
        <f t="shared" si="26"/>
        <v>Bos</v>
      </c>
      <c r="J158" s="5">
        <v>115</v>
      </c>
      <c r="K158" s="5" t="s">
        <v>22</v>
      </c>
      <c r="L158" s="13" t="s">
        <v>241</v>
      </c>
      <c r="M158" s="5">
        <v>140</v>
      </c>
      <c r="N158" s="13">
        <f t="shared" si="32"/>
        <v>-25</v>
      </c>
      <c r="O158" s="13">
        <f t="shared" si="33"/>
        <v>-3</v>
      </c>
      <c r="P158" s="39">
        <f t="shared" si="28"/>
        <v>3.6672081997201897</v>
      </c>
      <c r="Q158" s="39">
        <f t="shared" si="29"/>
        <v>0.79686865378140981</v>
      </c>
      <c r="R158" s="39">
        <f t="shared" si="34"/>
        <v>-0.12966045406122007</v>
      </c>
      <c r="S158" s="39">
        <f t="shared" si="35"/>
        <v>-24.87033954593878</v>
      </c>
      <c r="T158" s="22" t="str">
        <f t="shared" si="30"/>
        <v>Bos115140</v>
      </c>
      <c r="U158" t="str">
        <f t="shared" si="36"/>
        <v>no</v>
      </c>
      <c r="V158" s="31">
        <v>0</v>
      </c>
      <c r="W158" s="31" t="str">
        <f t="shared" si="37"/>
        <v>43535Boston CelticsLos Angeles Clippers</v>
      </c>
      <c r="X158" s="9">
        <f>IFERROR(VLOOKUP(T158,October_Schedule_Table[Home Concat],1,FALSE),0)</f>
        <v>0</v>
      </c>
      <c r="Y158" s="9" t="str">
        <f>IFERROR(VLOOKUP(T158,October_Schedule_Table[[#All],[Away Concat]:[Away B2b]],4,FALSE),0)</f>
        <v>no</v>
      </c>
    </row>
    <row r="159" spans="1:25" x14ac:dyDescent="0.2">
      <c r="A159" s="24" t="s">
        <v>211</v>
      </c>
      <c r="B159" s="12">
        <v>43538</v>
      </c>
      <c r="C159" s="33" t="str">
        <f t="shared" si="31"/>
        <v>H</v>
      </c>
      <c r="D159" s="18">
        <v>3</v>
      </c>
      <c r="E159" s="18">
        <v>14</v>
      </c>
      <c r="F159" s="18">
        <v>2019</v>
      </c>
      <c r="G159" s="5" t="s">
        <v>23</v>
      </c>
      <c r="H159" s="5" t="s">
        <v>32</v>
      </c>
      <c r="I159" s="5" t="str">
        <f t="shared" si="26"/>
        <v>Sac</v>
      </c>
      <c r="J159" s="5">
        <v>120</v>
      </c>
      <c r="K159" s="5" t="s">
        <v>8</v>
      </c>
      <c r="L159" s="5" t="str">
        <f t="shared" si="27"/>
        <v>Bos</v>
      </c>
      <c r="M159" s="5">
        <v>126</v>
      </c>
      <c r="N159" s="13">
        <f t="shared" si="32"/>
        <v>6</v>
      </c>
      <c r="O159" s="13">
        <f t="shared" si="33"/>
        <v>3</v>
      </c>
      <c r="P159" s="39">
        <f t="shared" si="28"/>
        <v>3.6672081997201897</v>
      </c>
      <c r="Q159" s="39">
        <f t="shared" si="29"/>
        <v>-0.90569424122478992</v>
      </c>
      <c r="R159" s="39">
        <f t="shared" si="34"/>
        <v>7.5729024409449792</v>
      </c>
      <c r="S159" s="39">
        <f t="shared" si="35"/>
        <v>-1.5729024409449792</v>
      </c>
      <c r="T159" s="22" t="str">
        <f t="shared" si="30"/>
        <v>Bos120126</v>
      </c>
      <c r="U159" t="str">
        <f t="shared" si="36"/>
        <v>no</v>
      </c>
      <c r="V159" s="31">
        <v>0</v>
      </c>
      <c r="W159" s="31" t="str">
        <f t="shared" si="37"/>
        <v>43538Sacramento KingsBoston Celtics</v>
      </c>
      <c r="X159" s="9" t="str">
        <f>IFERROR(VLOOKUP(T159,October_Schedule_Table[[#All],[Home Concat]:[Home B2b]],2,FALSE),0)</f>
        <v>no</v>
      </c>
      <c r="Y159" s="9">
        <f>IFERROR(VLOOKUP(T159,October_Schedule_Table[[#All],[Away Concat]:[Away B2b]],4,FALSE),0)</f>
        <v>0</v>
      </c>
    </row>
    <row r="160" spans="1:25" x14ac:dyDescent="0.2">
      <c r="A160" s="24" t="s">
        <v>211</v>
      </c>
      <c r="B160" s="10">
        <v>43540</v>
      </c>
      <c r="C160" s="33" t="str">
        <f t="shared" si="31"/>
        <v>H</v>
      </c>
      <c r="D160" s="19">
        <v>3</v>
      </c>
      <c r="E160" s="19">
        <v>16</v>
      </c>
      <c r="F160" s="19">
        <v>2019</v>
      </c>
      <c r="G160" s="6" t="s">
        <v>76</v>
      </c>
      <c r="H160" s="6" t="s">
        <v>24</v>
      </c>
      <c r="I160" s="5" t="str">
        <f t="shared" si="26"/>
        <v>Atl</v>
      </c>
      <c r="J160" s="6">
        <v>120</v>
      </c>
      <c r="K160" s="6" t="s">
        <v>8</v>
      </c>
      <c r="L160" s="5" t="str">
        <f t="shared" si="27"/>
        <v>Bos</v>
      </c>
      <c r="M160" s="6">
        <v>129</v>
      </c>
      <c r="N160" s="13">
        <f t="shared" si="32"/>
        <v>9</v>
      </c>
      <c r="O160" s="13">
        <f t="shared" si="33"/>
        <v>3</v>
      </c>
      <c r="P160" s="39">
        <f t="shared" si="28"/>
        <v>3.6672081997201897</v>
      </c>
      <c r="Q160" s="39">
        <f t="shared" si="29"/>
        <v>-5.4191427575813904</v>
      </c>
      <c r="R160" s="39">
        <f t="shared" si="34"/>
        <v>12.08635095730158</v>
      </c>
      <c r="S160" s="39">
        <f t="shared" si="35"/>
        <v>-3.0863509573015797</v>
      </c>
      <c r="T160" s="22" t="str">
        <f t="shared" si="30"/>
        <v>Bos120129</v>
      </c>
      <c r="U160" t="str">
        <f t="shared" si="36"/>
        <v>no</v>
      </c>
      <c r="V160" s="31">
        <v>0</v>
      </c>
      <c r="W160" s="31" t="str">
        <f t="shared" si="37"/>
        <v>43540Atlanta HawksBoston Celtics</v>
      </c>
      <c r="X160" s="9" t="str">
        <f>IFERROR(VLOOKUP(T160,October_Schedule_Table[[#All],[Home Concat]:[Home B2b]],2,FALSE),0)</f>
        <v>no</v>
      </c>
      <c r="Y160" s="9">
        <f>IFERROR(VLOOKUP(T160,October_Schedule_Table[[#All],[Away Concat]:[Away B2b]],4,FALSE),0)</f>
        <v>0</v>
      </c>
    </row>
    <row r="161" spans="1:25" x14ac:dyDescent="0.2">
      <c r="A161" s="24" t="s">
        <v>211</v>
      </c>
      <c r="B161" s="12">
        <v>43542</v>
      </c>
      <c r="C161" s="33" t="str">
        <f t="shared" si="31"/>
        <v>H</v>
      </c>
      <c r="D161" s="18">
        <v>3</v>
      </c>
      <c r="E161" s="18">
        <v>18</v>
      </c>
      <c r="F161" s="18">
        <v>2019</v>
      </c>
      <c r="G161" s="5" t="s">
        <v>23</v>
      </c>
      <c r="H161" s="5" t="s">
        <v>21</v>
      </c>
      <c r="I161" s="5" t="str">
        <f t="shared" si="26"/>
        <v>Den</v>
      </c>
      <c r="J161" s="5">
        <v>114</v>
      </c>
      <c r="K161" s="5" t="s">
        <v>8</v>
      </c>
      <c r="L161" s="5" t="str">
        <f t="shared" si="27"/>
        <v>Bos</v>
      </c>
      <c r="M161" s="5">
        <v>105</v>
      </c>
      <c r="N161" s="13">
        <f t="shared" si="32"/>
        <v>-9</v>
      </c>
      <c r="O161" s="13">
        <f t="shared" si="33"/>
        <v>3</v>
      </c>
      <c r="P161" s="39">
        <f t="shared" si="28"/>
        <v>3.6672081997201897</v>
      </c>
      <c r="Q161" s="39">
        <f t="shared" si="29"/>
        <v>3.8824190488276296</v>
      </c>
      <c r="R161" s="39">
        <f t="shared" si="34"/>
        <v>2.7847891508925597</v>
      </c>
      <c r="S161" s="39">
        <f t="shared" si="35"/>
        <v>-11.784789150892561</v>
      </c>
      <c r="T161" s="22" t="str">
        <f t="shared" si="30"/>
        <v>Bos114105</v>
      </c>
      <c r="U161" t="str">
        <f t="shared" si="36"/>
        <v>no</v>
      </c>
      <c r="V161" s="31">
        <v>0</v>
      </c>
      <c r="W161" s="31" t="str">
        <f t="shared" si="37"/>
        <v>43542Denver NuggetsBoston Celtics</v>
      </c>
      <c r="X161" s="9" t="str">
        <f>IFERROR(VLOOKUP(T161,October_Schedule_Table[[#All],[Home Concat]:[Home B2b]],2,FALSE),0)</f>
        <v>no</v>
      </c>
      <c r="Y161" s="9">
        <f>IFERROR(VLOOKUP(T161,October_Schedule_Table[[#All],[Away Concat]:[Away B2b]],4,FALSE),0)</f>
        <v>0</v>
      </c>
    </row>
    <row r="162" spans="1:25" x14ac:dyDescent="0.2">
      <c r="A162" s="24" t="s">
        <v>211</v>
      </c>
      <c r="B162" s="10">
        <v>43544</v>
      </c>
      <c r="C162" s="33" t="str">
        <f t="shared" si="31"/>
        <v>A</v>
      </c>
      <c r="D162" s="19">
        <v>3</v>
      </c>
      <c r="E162" s="19">
        <v>20</v>
      </c>
      <c r="F162" s="19">
        <v>2019</v>
      </c>
      <c r="G162" s="6" t="s">
        <v>12</v>
      </c>
      <c r="H162" s="6" t="s">
        <v>8</v>
      </c>
      <c r="I162" s="5" t="str">
        <f t="shared" si="26"/>
        <v>Bos</v>
      </c>
      <c r="J162" s="6">
        <v>115</v>
      </c>
      <c r="K162" s="6" t="s">
        <v>7</v>
      </c>
      <c r="L162" s="5" t="str">
        <f t="shared" si="27"/>
        <v>Phi</v>
      </c>
      <c r="M162" s="6">
        <v>118</v>
      </c>
      <c r="N162" s="13">
        <f t="shared" si="32"/>
        <v>-3</v>
      </c>
      <c r="O162" s="13">
        <f t="shared" si="33"/>
        <v>-3</v>
      </c>
      <c r="P162" s="39">
        <f t="shared" si="28"/>
        <v>3.6672081997201897</v>
      </c>
      <c r="Q162" s="39">
        <f t="shared" si="29"/>
        <v>2.2516349031661402</v>
      </c>
      <c r="R162" s="39">
        <f t="shared" si="34"/>
        <v>-1.5844267034459505</v>
      </c>
      <c r="S162" s="39">
        <f t="shared" si="35"/>
        <v>-1.4155732965540495</v>
      </c>
      <c r="T162" s="22" t="str">
        <f t="shared" si="30"/>
        <v>Bos115118</v>
      </c>
      <c r="U162" t="str">
        <f t="shared" si="36"/>
        <v>no</v>
      </c>
      <c r="V162" s="31">
        <v>0</v>
      </c>
      <c r="W162" s="31" t="str">
        <f t="shared" si="37"/>
        <v>43544Boston CelticsPhiladelphia 76ers</v>
      </c>
      <c r="X162" s="9">
        <f>IFERROR(VLOOKUP(T162,October_Schedule_Table[Home Concat],1,FALSE),0)</f>
        <v>0</v>
      </c>
      <c r="Y162" s="9" t="str">
        <f>IFERROR(VLOOKUP(T162,October_Schedule_Table[[#All],[Away Concat]:[Away B2b]],4,FALSE),0)</f>
        <v>no</v>
      </c>
    </row>
    <row r="163" spans="1:25" x14ac:dyDescent="0.2">
      <c r="A163" s="24" t="s">
        <v>211</v>
      </c>
      <c r="B163" s="12">
        <v>43547</v>
      </c>
      <c r="C163" s="33" t="str">
        <f t="shared" si="31"/>
        <v>A</v>
      </c>
      <c r="D163" s="18">
        <v>3</v>
      </c>
      <c r="E163" s="18">
        <v>23</v>
      </c>
      <c r="F163" s="18">
        <v>2019</v>
      </c>
      <c r="G163" s="5" t="s">
        <v>43</v>
      </c>
      <c r="H163" s="5" t="s">
        <v>8</v>
      </c>
      <c r="I163" s="5" t="str">
        <f t="shared" si="26"/>
        <v>Bos</v>
      </c>
      <c r="J163" s="5">
        <v>117</v>
      </c>
      <c r="K163" s="5" t="s">
        <v>14</v>
      </c>
      <c r="L163" s="5" t="str">
        <f t="shared" si="27"/>
        <v>Cha</v>
      </c>
      <c r="M163" s="5">
        <v>124</v>
      </c>
      <c r="N163" s="13">
        <f t="shared" si="32"/>
        <v>-7</v>
      </c>
      <c r="O163" s="13">
        <f t="shared" si="33"/>
        <v>-3</v>
      </c>
      <c r="P163" s="39">
        <f t="shared" si="28"/>
        <v>3.6672081997201897</v>
      </c>
      <c r="Q163" s="39">
        <f t="shared" si="29"/>
        <v>-1.224670842330648</v>
      </c>
      <c r="R163" s="39">
        <f t="shared" si="34"/>
        <v>1.8918790420508378</v>
      </c>
      <c r="S163" s="39">
        <f t="shared" si="35"/>
        <v>-8.8918790420508387</v>
      </c>
      <c r="T163" s="22" t="str">
        <f t="shared" si="30"/>
        <v>Bos117124</v>
      </c>
      <c r="U163" t="str">
        <f t="shared" si="36"/>
        <v>no</v>
      </c>
      <c r="V163" s="31">
        <v>0</v>
      </c>
      <c r="W163" s="31" t="str">
        <f t="shared" si="37"/>
        <v>43547Boston CelticsCharlotte Hornets</v>
      </c>
      <c r="X163" s="9">
        <f>IFERROR(VLOOKUP(T163,October_Schedule_Table[Home Concat],1,FALSE),0)</f>
        <v>0</v>
      </c>
      <c r="Y163" s="9" t="str">
        <f>IFERROR(VLOOKUP(T163,October_Schedule_Table[[#All],[Away Concat]:[Away B2b]],4,FALSE),0)</f>
        <v>no</v>
      </c>
    </row>
    <row r="164" spans="1:25" x14ac:dyDescent="0.2">
      <c r="A164" s="24" t="s">
        <v>211</v>
      </c>
      <c r="B164" s="10">
        <v>43548</v>
      </c>
      <c r="C164" s="33" t="str">
        <f t="shared" si="31"/>
        <v>H</v>
      </c>
      <c r="D164" s="19">
        <v>3</v>
      </c>
      <c r="E164" s="19">
        <v>24</v>
      </c>
      <c r="F164" s="19">
        <v>2019</v>
      </c>
      <c r="G164" s="6" t="s">
        <v>23</v>
      </c>
      <c r="H164" s="6" t="s">
        <v>35</v>
      </c>
      <c r="I164" s="5" t="str">
        <f t="shared" si="26"/>
        <v>San</v>
      </c>
      <c r="J164" s="6">
        <v>115</v>
      </c>
      <c r="K164" s="6" t="s">
        <v>8</v>
      </c>
      <c r="L164" s="5" t="str">
        <f t="shared" si="27"/>
        <v>Bos</v>
      </c>
      <c r="M164" s="6">
        <v>96</v>
      </c>
      <c r="N164" s="13">
        <f t="shared" si="32"/>
        <v>-19</v>
      </c>
      <c r="O164" s="13">
        <f t="shared" si="33"/>
        <v>3</v>
      </c>
      <c r="P164" s="39">
        <f t="shared" si="28"/>
        <v>3.6672081997201897</v>
      </c>
      <c r="Q164" s="39">
        <f t="shared" si="29"/>
        <v>1.8707824426420974</v>
      </c>
      <c r="R164" s="39">
        <f t="shared" si="34"/>
        <v>4.7964257570780919</v>
      </c>
      <c r="S164" s="39">
        <f t="shared" si="35"/>
        <v>-23.79642575707809</v>
      </c>
      <c r="T164" s="22" t="str">
        <f t="shared" si="30"/>
        <v>Bos11596</v>
      </c>
      <c r="U164" t="str">
        <f t="shared" si="36"/>
        <v>yes</v>
      </c>
      <c r="V164" s="31">
        <v>0</v>
      </c>
      <c r="W164" s="31" t="str">
        <f t="shared" si="37"/>
        <v>43548San Antonio SpursBoston Celtics</v>
      </c>
      <c r="X164" s="9" t="str">
        <f>IFERROR(VLOOKUP(T164,October_Schedule_Table[[#All],[Home Concat]:[Home B2b]],2,FALSE),0)</f>
        <v>yes</v>
      </c>
      <c r="Y164" s="9">
        <f>IFERROR(VLOOKUP(T164,October_Schedule_Table[[#All],[Away Concat]:[Away B2b]],4,FALSE),0)</f>
        <v>0</v>
      </c>
    </row>
    <row r="165" spans="1:25" x14ac:dyDescent="0.2">
      <c r="A165" s="24" t="s">
        <v>211</v>
      </c>
      <c r="B165" s="10">
        <v>43550</v>
      </c>
      <c r="C165" s="33" t="str">
        <f t="shared" si="31"/>
        <v>A</v>
      </c>
      <c r="D165" s="19">
        <v>3</v>
      </c>
      <c r="E165" s="19">
        <v>26</v>
      </c>
      <c r="F165" s="19">
        <v>2019</v>
      </c>
      <c r="G165" s="6" t="s">
        <v>12</v>
      </c>
      <c r="H165" s="6" t="s">
        <v>8</v>
      </c>
      <c r="I165" s="5" t="str">
        <f t="shared" si="26"/>
        <v>Bos</v>
      </c>
      <c r="J165" s="6">
        <v>116</v>
      </c>
      <c r="K165" s="6" t="s">
        <v>36</v>
      </c>
      <c r="L165" s="5" t="str">
        <f t="shared" si="27"/>
        <v>Cle</v>
      </c>
      <c r="M165" s="6">
        <v>106</v>
      </c>
      <c r="N165" s="13">
        <f t="shared" si="32"/>
        <v>10</v>
      </c>
      <c r="O165" s="13">
        <f t="shared" si="33"/>
        <v>-3</v>
      </c>
      <c r="P165" s="39">
        <f t="shared" si="28"/>
        <v>3.6672081997201897</v>
      </c>
      <c r="Q165" s="39">
        <f t="shared" si="29"/>
        <v>-9.3173458825230995</v>
      </c>
      <c r="R165" s="39">
        <f t="shared" si="34"/>
        <v>9.9845540822432888</v>
      </c>
      <c r="S165" s="39">
        <f t="shared" si="35"/>
        <v>1.5445917756711225E-2</v>
      </c>
      <c r="T165" s="22" t="str">
        <f t="shared" si="30"/>
        <v>Bos116106</v>
      </c>
      <c r="U165" t="str">
        <f t="shared" si="36"/>
        <v>no</v>
      </c>
      <c r="V165" s="31">
        <v>0</v>
      </c>
      <c r="W165" s="31" t="str">
        <f t="shared" si="37"/>
        <v>43550Boston CelticsCleveland Cavaliers</v>
      </c>
      <c r="X165" s="9">
        <f>IFERROR(VLOOKUP(T165,October_Schedule_Table[Home Concat],1,FALSE),0)</f>
        <v>0</v>
      </c>
      <c r="Y165" s="9" t="str">
        <f>IFERROR(VLOOKUP(T165,October_Schedule_Table[[#All],[Away Concat]:[Away B2b]],4,FALSE),0)</f>
        <v>no</v>
      </c>
    </row>
    <row r="166" spans="1:25" x14ac:dyDescent="0.2">
      <c r="A166" s="24" t="s">
        <v>211</v>
      </c>
      <c r="B166" s="12">
        <v>43553</v>
      </c>
      <c r="C166" s="33" t="str">
        <f t="shared" si="31"/>
        <v>H</v>
      </c>
      <c r="D166" s="18">
        <v>3</v>
      </c>
      <c r="E166" s="18">
        <v>29</v>
      </c>
      <c r="F166" s="18">
        <v>2019</v>
      </c>
      <c r="G166" s="5" t="s">
        <v>12</v>
      </c>
      <c r="H166" s="5" t="s">
        <v>20</v>
      </c>
      <c r="I166" s="5" t="str">
        <f t="shared" si="26"/>
        <v>Ind</v>
      </c>
      <c r="J166" s="5">
        <v>112</v>
      </c>
      <c r="K166" s="5" t="s">
        <v>8</v>
      </c>
      <c r="L166" s="5" t="str">
        <f t="shared" si="27"/>
        <v>Bos</v>
      </c>
      <c r="M166" s="5">
        <v>114</v>
      </c>
      <c r="N166" s="13">
        <f t="shared" si="32"/>
        <v>2</v>
      </c>
      <c r="O166" s="13">
        <f t="shared" si="33"/>
        <v>3</v>
      </c>
      <c r="P166" s="39">
        <f t="shared" si="28"/>
        <v>3.6672081997201897</v>
      </c>
      <c r="Q166" s="39">
        <f t="shared" si="29"/>
        <v>2.3960160409532198</v>
      </c>
      <c r="R166" s="39">
        <f t="shared" si="34"/>
        <v>4.2711921587669694</v>
      </c>
      <c r="S166" s="39">
        <f t="shared" si="35"/>
        <v>-2.2711921587669694</v>
      </c>
      <c r="T166" s="22" t="str">
        <f t="shared" si="30"/>
        <v>Bos112114</v>
      </c>
      <c r="U166" t="str">
        <f t="shared" si="36"/>
        <v>no</v>
      </c>
      <c r="V166" s="31">
        <v>0</v>
      </c>
      <c r="W166" s="31" t="str">
        <f t="shared" si="37"/>
        <v>43553Indiana PacersBoston Celtics</v>
      </c>
      <c r="X166" s="9" t="str">
        <f>IFERROR(VLOOKUP(T166,October_Schedule_Table[[#All],[Home Concat]:[Home B2b]],2,FALSE),0)</f>
        <v>no</v>
      </c>
      <c r="Y166" s="9">
        <f>IFERROR(VLOOKUP(T166,October_Schedule_Table[[#All],[Away Concat]:[Away B2b]],4,FALSE),0)</f>
        <v>0</v>
      </c>
    </row>
    <row r="167" spans="1:25" x14ac:dyDescent="0.2">
      <c r="A167" s="24" t="s">
        <v>211</v>
      </c>
      <c r="B167" s="12">
        <v>43554</v>
      </c>
      <c r="C167" s="33" t="str">
        <f t="shared" si="31"/>
        <v>A</v>
      </c>
      <c r="D167" s="18">
        <v>3</v>
      </c>
      <c r="E167" s="18">
        <v>30</v>
      </c>
      <c r="F167" s="18">
        <v>2019</v>
      </c>
      <c r="G167" s="5" t="s">
        <v>43</v>
      </c>
      <c r="H167" s="5" t="s">
        <v>8</v>
      </c>
      <c r="I167" s="5" t="str">
        <f t="shared" si="26"/>
        <v>Bos</v>
      </c>
      <c r="J167" s="5">
        <v>96</v>
      </c>
      <c r="K167" s="5" t="s">
        <v>15</v>
      </c>
      <c r="L167" s="5" t="str">
        <f t="shared" si="27"/>
        <v>Bro</v>
      </c>
      <c r="M167" s="5">
        <v>110</v>
      </c>
      <c r="N167" s="13">
        <f t="shared" si="32"/>
        <v>-14</v>
      </c>
      <c r="O167" s="13">
        <f t="shared" si="33"/>
        <v>-3</v>
      </c>
      <c r="P167" s="39">
        <f t="shared" si="28"/>
        <v>3.6672081997201897</v>
      </c>
      <c r="Q167" s="39">
        <f t="shared" si="29"/>
        <v>9.3423702051929958E-2</v>
      </c>
      <c r="R167" s="39">
        <f t="shared" si="34"/>
        <v>0.57378449766825979</v>
      </c>
      <c r="S167" s="39">
        <f t="shared" si="35"/>
        <v>-14.57378449766826</v>
      </c>
      <c r="T167" s="22" t="str">
        <f t="shared" si="30"/>
        <v>Bos96110</v>
      </c>
      <c r="U167" t="str">
        <f t="shared" si="36"/>
        <v>yes</v>
      </c>
      <c r="V167" s="31">
        <v>0</v>
      </c>
      <c r="W167" s="31" t="str">
        <f t="shared" si="37"/>
        <v>43554Boston CelticsBrooklyn Nets</v>
      </c>
      <c r="X167" s="9">
        <f>IFERROR(VLOOKUP(T167,October_Schedule_Table[Home Concat],1,FALSE),0)</f>
        <v>0</v>
      </c>
      <c r="Y167" s="9" t="str">
        <f>IFERROR(VLOOKUP(T167,October_Schedule_Table[[#All],[Away Concat]:[Away B2b]],4,FALSE),0)</f>
        <v>yes</v>
      </c>
    </row>
    <row r="168" spans="1:25" x14ac:dyDescent="0.2">
      <c r="A168" s="24" t="s">
        <v>211</v>
      </c>
      <c r="B168" s="10">
        <v>43556</v>
      </c>
      <c r="C168" s="33" t="str">
        <f t="shared" si="31"/>
        <v>H</v>
      </c>
      <c r="D168" s="19">
        <v>4</v>
      </c>
      <c r="E168" s="19">
        <v>1</v>
      </c>
      <c r="F168" s="19">
        <v>2019</v>
      </c>
      <c r="G168" s="6" t="s">
        <v>23</v>
      </c>
      <c r="H168" s="6" t="s">
        <v>26</v>
      </c>
      <c r="I168" s="5" t="str">
        <f t="shared" si="26"/>
        <v>Mia</v>
      </c>
      <c r="J168" s="11">
        <v>105</v>
      </c>
      <c r="K168" s="6" t="s">
        <v>8</v>
      </c>
      <c r="L168" s="5" t="str">
        <f t="shared" si="27"/>
        <v>Bos</v>
      </c>
      <c r="M168" s="11">
        <v>110</v>
      </c>
      <c r="N168" s="13">
        <f t="shared" si="32"/>
        <v>5</v>
      </c>
      <c r="O168" s="13">
        <f t="shared" si="33"/>
        <v>3</v>
      </c>
      <c r="P168" s="39">
        <f t="shared" si="28"/>
        <v>3.6672081997201897</v>
      </c>
      <c r="Q168" s="39">
        <f t="shared" si="29"/>
        <v>-0.25037347985165948</v>
      </c>
      <c r="R168" s="39">
        <f t="shared" si="34"/>
        <v>6.9175816795718488</v>
      </c>
      <c r="S168" s="39">
        <f t="shared" si="35"/>
        <v>-1.9175816795718488</v>
      </c>
      <c r="T168" s="22" t="str">
        <f t="shared" si="30"/>
        <v>Bos105110</v>
      </c>
      <c r="U168" t="str">
        <f t="shared" si="36"/>
        <v>no</v>
      </c>
      <c r="V168" s="31">
        <v>0</v>
      </c>
      <c r="W168" s="31" t="str">
        <f t="shared" si="37"/>
        <v>43556Miami HeatBoston Celtics</v>
      </c>
      <c r="X168" s="9" t="str">
        <f>IFERROR(VLOOKUP(T168,October_Schedule_Table[[#All],[Home Concat]:[Home B2b]],2,FALSE),0)</f>
        <v>no</v>
      </c>
      <c r="Y168" s="9">
        <f>IFERROR(VLOOKUP(T168,October_Schedule_Table[[#All],[Away Concat]:[Away B2b]],4,FALSE),0)</f>
        <v>0</v>
      </c>
    </row>
    <row r="169" spans="1:25" x14ac:dyDescent="0.2">
      <c r="A169" s="24" t="s">
        <v>211</v>
      </c>
      <c r="B169" s="10">
        <v>43558</v>
      </c>
      <c r="C169" s="33" t="str">
        <f t="shared" si="31"/>
        <v>A</v>
      </c>
      <c r="D169" s="19">
        <v>4</v>
      </c>
      <c r="E169" s="19">
        <v>3</v>
      </c>
      <c r="F169" s="19">
        <v>2019</v>
      </c>
      <c r="G169" s="6" t="s">
        <v>23</v>
      </c>
      <c r="H169" s="6" t="s">
        <v>8</v>
      </c>
      <c r="I169" s="5" t="str">
        <f t="shared" si="26"/>
        <v>Bos</v>
      </c>
      <c r="J169" s="11">
        <v>112</v>
      </c>
      <c r="K169" s="6" t="s">
        <v>26</v>
      </c>
      <c r="L169" s="5" t="str">
        <f t="shared" si="27"/>
        <v>Mia</v>
      </c>
      <c r="M169" s="11">
        <v>102</v>
      </c>
      <c r="N169" s="13">
        <f t="shared" si="32"/>
        <v>10</v>
      </c>
      <c r="O169" s="13">
        <f t="shared" si="33"/>
        <v>-3</v>
      </c>
      <c r="P169" s="39">
        <f t="shared" si="28"/>
        <v>3.6672081997201897</v>
      </c>
      <c r="Q169" s="39">
        <f t="shared" si="29"/>
        <v>-0.25037347985165948</v>
      </c>
      <c r="R169" s="39">
        <f t="shared" si="34"/>
        <v>0.91758167957184922</v>
      </c>
      <c r="S169" s="39">
        <f t="shared" si="35"/>
        <v>9.0824183204281503</v>
      </c>
      <c r="T169" s="22" t="str">
        <f t="shared" si="30"/>
        <v>Bos112102</v>
      </c>
      <c r="U169" t="str">
        <f t="shared" si="36"/>
        <v>no</v>
      </c>
      <c r="V169" s="31">
        <v>0</v>
      </c>
      <c r="W169" s="31" t="str">
        <f t="shared" si="37"/>
        <v>43558Boston CelticsMiami Heat</v>
      </c>
      <c r="X169" s="9">
        <f>IFERROR(VLOOKUP(T169,October_Schedule_Table[Home Concat],1,FALSE),0)</f>
        <v>0</v>
      </c>
      <c r="Y169" s="9" t="str">
        <f>IFERROR(VLOOKUP(T169,October_Schedule_Table[[#All],[Away Concat]:[Away B2b]],4,FALSE),0)</f>
        <v>no</v>
      </c>
    </row>
    <row r="170" spans="1:25" x14ac:dyDescent="0.2">
      <c r="A170" s="24" t="s">
        <v>211</v>
      </c>
      <c r="B170" s="12">
        <v>43560</v>
      </c>
      <c r="C170" s="33" t="str">
        <f t="shared" si="31"/>
        <v>A</v>
      </c>
      <c r="D170" s="18">
        <v>4</v>
      </c>
      <c r="E170" s="18">
        <v>5</v>
      </c>
      <c r="F170" s="18">
        <v>2019</v>
      </c>
      <c r="G170" s="5" t="s">
        <v>6</v>
      </c>
      <c r="H170" s="5" t="s">
        <v>8</v>
      </c>
      <c r="I170" s="5" t="str">
        <f t="shared" si="26"/>
        <v>Bos</v>
      </c>
      <c r="J170" s="13">
        <v>117</v>
      </c>
      <c r="K170" s="5" t="s">
        <v>20</v>
      </c>
      <c r="L170" s="5" t="str">
        <f t="shared" si="27"/>
        <v>Ind</v>
      </c>
      <c r="M170" s="13">
        <v>97</v>
      </c>
      <c r="N170" s="13">
        <f t="shared" si="32"/>
        <v>20</v>
      </c>
      <c r="O170" s="13">
        <f t="shared" si="33"/>
        <v>-3</v>
      </c>
      <c r="P170" s="39">
        <f t="shared" si="28"/>
        <v>3.6672081997201897</v>
      </c>
      <c r="Q170" s="39">
        <f t="shared" si="29"/>
        <v>2.3960160409532198</v>
      </c>
      <c r="R170" s="39">
        <f t="shared" si="34"/>
        <v>-1.7288078412330301</v>
      </c>
      <c r="S170" s="39">
        <f t="shared" si="35"/>
        <v>21.728807841233031</v>
      </c>
      <c r="T170" s="22" t="str">
        <f t="shared" si="30"/>
        <v>Bos11797</v>
      </c>
      <c r="U170" t="str">
        <f t="shared" si="36"/>
        <v>no</v>
      </c>
      <c r="V170" s="31">
        <v>0</v>
      </c>
      <c r="W170" s="31" t="str">
        <f t="shared" si="37"/>
        <v>43560Boston CelticsIndiana Pacers</v>
      </c>
      <c r="X170" s="9">
        <f>IFERROR(VLOOKUP(T170,October_Schedule_Table[Home Concat],1,FALSE),0)</f>
        <v>0</v>
      </c>
      <c r="Y170" s="9" t="str">
        <f>IFERROR(VLOOKUP(T170,October_Schedule_Table[[#All],[Away Concat]:[Away B2b]],4,FALSE),0)</f>
        <v>no</v>
      </c>
    </row>
    <row r="171" spans="1:25" x14ac:dyDescent="0.2">
      <c r="A171" s="24" t="s">
        <v>211</v>
      </c>
      <c r="B171" s="12">
        <v>43562</v>
      </c>
      <c r="C171" s="33" t="str">
        <f t="shared" si="31"/>
        <v>H</v>
      </c>
      <c r="D171" s="18">
        <v>4</v>
      </c>
      <c r="E171" s="18">
        <v>7</v>
      </c>
      <c r="F171" s="18">
        <v>2019</v>
      </c>
      <c r="G171" s="13" t="s">
        <v>23</v>
      </c>
      <c r="H171" s="13" t="s">
        <v>27</v>
      </c>
      <c r="I171" s="5" t="str">
        <f t="shared" si="26"/>
        <v>Orl</v>
      </c>
      <c r="J171" s="13">
        <v>116</v>
      </c>
      <c r="K171" s="13" t="s">
        <v>8</v>
      </c>
      <c r="L171" s="5" t="str">
        <f t="shared" si="27"/>
        <v>Bos</v>
      </c>
      <c r="M171" s="13">
        <v>108</v>
      </c>
      <c r="N171" s="13">
        <f t="shared" si="32"/>
        <v>-8</v>
      </c>
      <c r="O171" s="13">
        <f t="shared" si="33"/>
        <v>3</v>
      </c>
      <c r="P171" s="39">
        <f t="shared" si="28"/>
        <v>3.6672081997201897</v>
      </c>
      <c r="Q171" s="39">
        <f t="shared" si="29"/>
        <v>1.21811754667254</v>
      </c>
      <c r="R171" s="39">
        <f t="shared" si="34"/>
        <v>5.4490906530476497</v>
      </c>
      <c r="S171" s="39">
        <f t="shared" si="35"/>
        <v>-13.44909065304765</v>
      </c>
      <c r="T171" s="22" t="str">
        <f t="shared" si="30"/>
        <v>Bos116108</v>
      </c>
      <c r="U171" t="str">
        <f t="shared" si="36"/>
        <v>no</v>
      </c>
      <c r="V171" s="31">
        <v>0</v>
      </c>
      <c r="W171" s="31" t="str">
        <f t="shared" si="37"/>
        <v>43562Orlando MagicBoston Celtics</v>
      </c>
      <c r="X171" s="9" t="str">
        <f>IFERROR(VLOOKUP(T171,October_Schedule_Table[[#All],[Home Concat]:[Home B2b]],2,FALSE),0)</f>
        <v>no</v>
      </c>
      <c r="Y171" s="9">
        <f>IFERROR(VLOOKUP(T171,October_Schedule_Table[[#All],[Away Concat]:[Away B2b]],4,FALSE),0)</f>
        <v>0</v>
      </c>
    </row>
    <row r="172" spans="1:25" x14ac:dyDescent="0.2">
      <c r="A172" s="24" t="s">
        <v>211</v>
      </c>
      <c r="B172" s="10">
        <v>43564</v>
      </c>
      <c r="C172" s="33" t="str">
        <f t="shared" si="31"/>
        <v>A</v>
      </c>
      <c r="D172" s="19">
        <v>4</v>
      </c>
      <c r="E172" s="19">
        <v>9</v>
      </c>
      <c r="F172" s="19">
        <v>2019</v>
      </c>
      <c r="G172" s="11" t="s">
        <v>12</v>
      </c>
      <c r="H172" s="11" t="s">
        <v>8</v>
      </c>
      <c r="I172" s="5" t="str">
        <f t="shared" si="26"/>
        <v>Bos</v>
      </c>
      <c r="J172" s="11">
        <v>116</v>
      </c>
      <c r="K172" s="11" t="s">
        <v>41</v>
      </c>
      <c r="L172" s="5" t="str">
        <f t="shared" si="27"/>
        <v>Was</v>
      </c>
      <c r="M172" s="11">
        <v>110</v>
      </c>
      <c r="N172" s="13">
        <f t="shared" si="32"/>
        <v>6</v>
      </c>
      <c r="O172" s="13">
        <f t="shared" si="33"/>
        <v>-3</v>
      </c>
      <c r="P172" s="39">
        <f t="shared" si="28"/>
        <v>3.6672081997201897</v>
      </c>
      <c r="Q172" s="39">
        <f t="shared" si="29"/>
        <v>-3.2175804343859502</v>
      </c>
      <c r="R172" s="39">
        <f t="shared" si="34"/>
        <v>3.8847886341061399</v>
      </c>
      <c r="S172" s="39">
        <f t="shared" si="35"/>
        <v>2.1152113658938601</v>
      </c>
      <c r="T172" s="22" t="str">
        <f t="shared" si="30"/>
        <v>Bos116110</v>
      </c>
      <c r="U172" t="str">
        <f t="shared" si="36"/>
        <v>no</v>
      </c>
      <c r="V172" s="31">
        <v>0</v>
      </c>
      <c r="W172" s="31" t="str">
        <f t="shared" si="37"/>
        <v>43564Boston CelticsWashington Wizards</v>
      </c>
      <c r="X172" s="9">
        <f>IFERROR(VLOOKUP(T172,October_Schedule_Table[Home Concat],1,FALSE),0)</f>
        <v>0</v>
      </c>
      <c r="Y172" s="9" t="str">
        <f>IFERROR(VLOOKUP(T172,October_Schedule_Table[[#All],[Away Concat]:[Away B2b]],4,FALSE),0)</f>
        <v>no</v>
      </c>
    </row>
    <row r="173" spans="1:25" x14ac:dyDescent="0.2">
      <c r="A173" s="24" t="s">
        <v>212</v>
      </c>
      <c r="B173" s="12">
        <v>43390</v>
      </c>
      <c r="C173" s="33" t="str">
        <f t="shared" si="31"/>
        <v>A</v>
      </c>
      <c r="D173" s="18">
        <v>10</v>
      </c>
      <c r="E173" s="18">
        <v>17</v>
      </c>
      <c r="F173" s="18">
        <v>2018</v>
      </c>
      <c r="G173" s="5" t="s">
        <v>12</v>
      </c>
      <c r="H173" s="5" t="s">
        <v>15</v>
      </c>
      <c r="I173" s="5" t="str">
        <f t="shared" si="26"/>
        <v>Bro</v>
      </c>
      <c r="J173" s="5">
        <v>100</v>
      </c>
      <c r="K173" s="5" t="s">
        <v>16</v>
      </c>
      <c r="L173" s="5" t="str">
        <f t="shared" si="27"/>
        <v>Det</v>
      </c>
      <c r="M173" s="5">
        <v>103</v>
      </c>
      <c r="N173" s="13">
        <f t="shared" si="32"/>
        <v>-3</v>
      </c>
      <c r="O173" s="13">
        <f t="shared" si="33"/>
        <v>-3</v>
      </c>
      <c r="P173" s="39">
        <f t="shared" si="28"/>
        <v>9.3423702051929958E-2</v>
      </c>
      <c r="Q173" s="39">
        <f t="shared" si="29"/>
        <v>-0.23602730858504994</v>
      </c>
      <c r="R173" s="39">
        <f t="shared" si="34"/>
        <v>-2.6705489893630201</v>
      </c>
      <c r="S173" s="39">
        <f t="shared" si="35"/>
        <v>-0.3294510106369799</v>
      </c>
      <c r="T173" s="22" t="str">
        <f t="shared" si="30"/>
        <v>Bro100103</v>
      </c>
      <c r="U173" t="str">
        <f t="shared" si="36"/>
        <v>no</v>
      </c>
      <c r="V173" s="31">
        <v>0</v>
      </c>
      <c r="W173" s="31" t="str">
        <f t="shared" si="37"/>
        <v>43390Brooklyn NetsDetroit Pistons</v>
      </c>
      <c r="X173" s="9">
        <f>IFERROR(VLOOKUP(T173,October_Schedule_Table[Home Concat],1,FALSE),0)</f>
        <v>0</v>
      </c>
      <c r="Y173" s="9" t="str">
        <f>IFERROR(VLOOKUP(T173,October_Schedule_Table[[#All],[Away Concat]:[Away B2b]],4,FALSE),0)</f>
        <v>no</v>
      </c>
    </row>
    <row r="174" spans="1:25" x14ac:dyDescent="0.2">
      <c r="A174" s="24" t="s">
        <v>212</v>
      </c>
      <c r="B174" s="12">
        <v>43392</v>
      </c>
      <c r="C174" s="33" t="str">
        <f t="shared" si="31"/>
        <v>H</v>
      </c>
      <c r="D174" s="18">
        <v>10</v>
      </c>
      <c r="E174" s="18">
        <v>19</v>
      </c>
      <c r="F174" s="18">
        <v>2018</v>
      </c>
      <c r="G174" s="5" t="s">
        <v>23</v>
      </c>
      <c r="H174" s="5" t="s">
        <v>25</v>
      </c>
      <c r="I174" s="13" t="s">
        <v>243</v>
      </c>
      <c r="J174" s="5">
        <v>105</v>
      </c>
      <c r="K174" s="5" t="s">
        <v>15</v>
      </c>
      <c r="L174" s="5" t="str">
        <f t="shared" si="27"/>
        <v>Bro</v>
      </c>
      <c r="M174" s="5">
        <v>107</v>
      </c>
      <c r="N174" s="13">
        <f t="shared" si="32"/>
        <v>2</v>
      </c>
      <c r="O174" s="13">
        <f t="shared" si="33"/>
        <v>3</v>
      </c>
      <c r="P174" s="39">
        <f t="shared" si="28"/>
        <v>9.3423702051929958E-2</v>
      </c>
      <c r="Q174" s="39">
        <f t="shared" si="29"/>
        <v>-9.3839578025397099</v>
      </c>
      <c r="R174" s="39">
        <f t="shared" si="34"/>
        <v>12.477381504591641</v>
      </c>
      <c r="S174" s="39">
        <f t="shared" si="35"/>
        <v>-10.477381504591641</v>
      </c>
      <c r="T174" s="22" t="str">
        <f t="shared" si="30"/>
        <v>Bro105107</v>
      </c>
      <c r="U174" t="str">
        <f t="shared" si="36"/>
        <v>no</v>
      </c>
      <c r="V174" s="31">
        <v>0</v>
      </c>
      <c r="W174" s="31" t="str">
        <f t="shared" si="37"/>
        <v>43392New York KnicksBrooklyn Nets</v>
      </c>
      <c r="X174" s="9" t="str">
        <f>IFERROR(VLOOKUP(T174,October_Schedule_Table[[#All],[Home Concat]:[Home B2b]],2,FALSE),0)</f>
        <v>no</v>
      </c>
      <c r="Y174" s="9">
        <f>IFERROR(VLOOKUP(T174,October_Schedule_Table[[#All],[Away Concat]:[Away B2b]],4,FALSE),0)</f>
        <v>0</v>
      </c>
    </row>
    <row r="175" spans="1:25" x14ac:dyDescent="0.2">
      <c r="A175" s="24" t="s">
        <v>212</v>
      </c>
      <c r="B175" s="10">
        <v>43393</v>
      </c>
      <c r="C175" s="33" t="str">
        <f t="shared" si="31"/>
        <v>A</v>
      </c>
      <c r="D175" s="19">
        <v>10</v>
      </c>
      <c r="E175" s="19">
        <v>20</v>
      </c>
      <c r="F175" s="19">
        <v>2018</v>
      </c>
      <c r="G175" s="6" t="s">
        <v>12</v>
      </c>
      <c r="H175" s="6" t="s">
        <v>15</v>
      </c>
      <c r="I175" s="5" t="str">
        <f t="shared" si="26"/>
        <v>Bro</v>
      </c>
      <c r="J175" s="6">
        <v>112</v>
      </c>
      <c r="K175" s="6" t="s">
        <v>20</v>
      </c>
      <c r="L175" s="5" t="str">
        <f t="shared" si="27"/>
        <v>Ind</v>
      </c>
      <c r="M175" s="6">
        <v>132</v>
      </c>
      <c r="N175" s="13">
        <f t="shared" si="32"/>
        <v>-20</v>
      </c>
      <c r="O175" s="13">
        <f t="shared" si="33"/>
        <v>-3</v>
      </c>
      <c r="P175" s="39">
        <f t="shared" si="28"/>
        <v>9.3423702051929958E-2</v>
      </c>
      <c r="Q175" s="39">
        <f t="shared" si="29"/>
        <v>2.3960160409532198</v>
      </c>
      <c r="R175" s="39">
        <f t="shared" si="34"/>
        <v>-5.3025923389012899</v>
      </c>
      <c r="S175" s="39">
        <f t="shared" si="35"/>
        <v>-14.69740766109871</v>
      </c>
      <c r="T175" s="22" t="str">
        <f t="shared" si="30"/>
        <v>Bro112132</v>
      </c>
      <c r="U175" t="str">
        <f t="shared" si="36"/>
        <v>yes</v>
      </c>
      <c r="V175" s="31" t="s">
        <v>267</v>
      </c>
      <c r="W175" s="31" t="str">
        <f t="shared" si="37"/>
        <v>43393Brooklyn NetsIndiana Pacers</v>
      </c>
      <c r="X175" s="9"/>
      <c r="Y175" s="9"/>
    </row>
    <row r="176" spans="1:25" x14ac:dyDescent="0.2">
      <c r="A176" s="24" t="s">
        <v>212</v>
      </c>
      <c r="B176" s="12">
        <v>43397</v>
      </c>
      <c r="C176" s="33" t="str">
        <f t="shared" si="31"/>
        <v>A</v>
      </c>
      <c r="D176" s="18">
        <v>10</v>
      </c>
      <c r="E176" s="18">
        <v>24</v>
      </c>
      <c r="F176" s="18">
        <v>2018</v>
      </c>
      <c r="G176" s="5" t="s">
        <v>12</v>
      </c>
      <c r="H176" s="5" t="s">
        <v>15</v>
      </c>
      <c r="I176" s="5" t="str">
        <f t="shared" si="26"/>
        <v>Bro</v>
      </c>
      <c r="J176" s="5">
        <v>102</v>
      </c>
      <c r="K176" s="5" t="s">
        <v>36</v>
      </c>
      <c r="L176" s="5" t="str">
        <f t="shared" si="27"/>
        <v>Cle</v>
      </c>
      <c r="M176" s="5">
        <v>86</v>
      </c>
      <c r="N176" s="13">
        <f t="shared" si="32"/>
        <v>16</v>
      </c>
      <c r="O176" s="13">
        <f t="shared" si="33"/>
        <v>-3</v>
      </c>
      <c r="P176" s="39">
        <f t="shared" si="28"/>
        <v>9.3423702051929958E-2</v>
      </c>
      <c r="Q176" s="39">
        <f t="shared" si="29"/>
        <v>-9.3173458825230995</v>
      </c>
      <c r="R176" s="39">
        <f t="shared" si="34"/>
        <v>6.4107695845750294</v>
      </c>
      <c r="S176" s="39">
        <f t="shared" si="35"/>
        <v>9.5892304154249715</v>
      </c>
      <c r="T176" s="22" t="str">
        <f t="shared" si="30"/>
        <v>Bro10286</v>
      </c>
      <c r="U176" t="str">
        <f t="shared" si="36"/>
        <v>no</v>
      </c>
      <c r="V176" s="31">
        <v>0</v>
      </c>
      <c r="W176" s="31" t="str">
        <f t="shared" si="37"/>
        <v>43397Brooklyn NetsCleveland Cavaliers</v>
      </c>
      <c r="X176" s="9">
        <f>IFERROR(VLOOKUP(T176,October_Schedule_Table[Home Concat],1,FALSE),0)</f>
        <v>0</v>
      </c>
      <c r="Y176" s="9" t="str">
        <f>IFERROR(VLOOKUP(T176,October_Schedule_Table[[#All],[Away Concat]:[Away B2b]],4,FALSE),0)</f>
        <v>no</v>
      </c>
    </row>
    <row r="177" spans="1:25" x14ac:dyDescent="0.2">
      <c r="A177" s="24" t="s">
        <v>212</v>
      </c>
      <c r="B177" s="10">
        <v>43399</v>
      </c>
      <c r="C177" s="33" t="str">
        <f t="shared" si="31"/>
        <v>A</v>
      </c>
      <c r="D177" s="19">
        <v>10</v>
      </c>
      <c r="E177" s="19">
        <v>26</v>
      </c>
      <c r="F177" s="19">
        <v>2018</v>
      </c>
      <c r="G177" s="6" t="s">
        <v>6</v>
      </c>
      <c r="H177" s="6" t="s">
        <v>15</v>
      </c>
      <c r="I177" s="5" t="str">
        <f t="shared" si="26"/>
        <v>Bro</v>
      </c>
      <c r="J177" s="6">
        <v>115</v>
      </c>
      <c r="K177" s="6" t="s">
        <v>17</v>
      </c>
      <c r="L177" s="5" t="str">
        <f t="shared" si="27"/>
        <v>New</v>
      </c>
      <c r="M177" s="6">
        <v>117</v>
      </c>
      <c r="N177" s="13">
        <f t="shared" si="32"/>
        <v>-2</v>
      </c>
      <c r="O177" s="13">
        <f t="shared" si="33"/>
        <v>-3</v>
      </c>
      <c r="P177" s="39">
        <f t="shared" si="28"/>
        <v>9.3423702051929958E-2</v>
      </c>
      <c r="Q177" s="39">
        <f t="shared" si="29"/>
        <v>-2.0784049104114897</v>
      </c>
      <c r="R177" s="39">
        <f t="shared" si="34"/>
        <v>-0.82817138753658037</v>
      </c>
      <c r="S177" s="39">
        <f t="shared" si="35"/>
        <v>-1.1718286124634196</v>
      </c>
      <c r="T177" s="22" t="str">
        <f t="shared" si="30"/>
        <v>Bro115117</v>
      </c>
      <c r="U177" t="str">
        <f t="shared" si="36"/>
        <v>no</v>
      </c>
      <c r="V177" s="31">
        <v>0</v>
      </c>
      <c r="W177" s="31" t="str">
        <f t="shared" si="37"/>
        <v>43399Brooklyn NetsNew Orleans Pelicans</v>
      </c>
      <c r="X177" s="9">
        <f>IFERROR(VLOOKUP(T177,October_Schedule_Table[Home Concat],1,FALSE),0)</f>
        <v>0</v>
      </c>
      <c r="Y177" s="9" t="str">
        <f>IFERROR(VLOOKUP(T177,October_Schedule_Table[[#All],[Away Concat]:[Away B2b]],4,FALSE),0)</f>
        <v>no</v>
      </c>
    </row>
    <row r="178" spans="1:25" x14ac:dyDescent="0.2">
      <c r="A178" s="24" t="s">
        <v>212</v>
      </c>
      <c r="B178" s="10">
        <v>43401</v>
      </c>
      <c r="C178" s="33" t="str">
        <f t="shared" si="31"/>
        <v>H</v>
      </c>
      <c r="D178" s="19">
        <v>10</v>
      </c>
      <c r="E178" s="19">
        <v>28</v>
      </c>
      <c r="F178" s="19">
        <v>2018</v>
      </c>
      <c r="G178" s="6" t="s">
        <v>45</v>
      </c>
      <c r="H178" s="6" t="s">
        <v>11</v>
      </c>
      <c r="I178" s="5" t="str">
        <f t="shared" si="26"/>
        <v>Gol</v>
      </c>
      <c r="J178" s="6">
        <v>120</v>
      </c>
      <c r="K178" s="6" t="s">
        <v>15</v>
      </c>
      <c r="L178" s="5" t="str">
        <f t="shared" si="27"/>
        <v>Bro</v>
      </c>
      <c r="M178" s="6">
        <v>114</v>
      </c>
      <c r="N178" s="13">
        <f t="shared" si="32"/>
        <v>-6</v>
      </c>
      <c r="O178" s="13">
        <f t="shared" si="33"/>
        <v>3</v>
      </c>
      <c r="P178" s="39">
        <f t="shared" si="28"/>
        <v>9.3423702051929958E-2</v>
      </c>
      <c r="Q178" s="39">
        <f t="shared" si="29"/>
        <v>6.4927091902742058</v>
      </c>
      <c r="R178" s="39">
        <f t="shared" si="34"/>
        <v>-3.3992854882222758</v>
      </c>
      <c r="S178" s="39">
        <f t="shared" si="35"/>
        <v>-2.6007145117777242</v>
      </c>
      <c r="T178" s="22" t="str">
        <f t="shared" si="30"/>
        <v>Bro120114</v>
      </c>
      <c r="U178" t="str">
        <f t="shared" si="36"/>
        <v>no</v>
      </c>
      <c r="V178" s="31">
        <v>0</v>
      </c>
      <c r="W178" s="31" t="str">
        <f t="shared" si="37"/>
        <v>43401Golden State WarriorsBrooklyn Nets</v>
      </c>
      <c r="X178" s="9" t="str">
        <f>IFERROR(VLOOKUP(T178,October_Schedule_Table[[#All],[Home Concat]:[Home B2b]],2,FALSE),0)</f>
        <v>no</v>
      </c>
      <c r="Y178" s="9">
        <f>IFERROR(VLOOKUP(T178,October_Schedule_Table[[#All],[Away Concat]:[Away B2b]],4,FALSE),0)</f>
        <v>0</v>
      </c>
    </row>
    <row r="179" spans="1:25" x14ac:dyDescent="0.2">
      <c r="A179" s="24" t="s">
        <v>212</v>
      </c>
      <c r="B179" s="12">
        <v>43402</v>
      </c>
      <c r="C179" s="33" t="str">
        <f t="shared" si="31"/>
        <v>A</v>
      </c>
      <c r="D179" s="18">
        <v>10</v>
      </c>
      <c r="E179" s="18">
        <v>29</v>
      </c>
      <c r="F179" s="18">
        <v>2018</v>
      </c>
      <c r="G179" s="5" t="s">
        <v>23</v>
      </c>
      <c r="H179" s="5" t="s">
        <v>15</v>
      </c>
      <c r="I179" s="5" t="str">
        <f t="shared" si="26"/>
        <v>Bro</v>
      </c>
      <c r="J179" s="5">
        <v>96</v>
      </c>
      <c r="K179" s="5" t="s">
        <v>25</v>
      </c>
      <c r="L179" s="13" t="s">
        <v>243</v>
      </c>
      <c r="M179" s="5">
        <v>115</v>
      </c>
      <c r="N179" s="13">
        <f t="shared" si="32"/>
        <v>-19</v>
      </c>
      <c r="O179" s="13">
        <f t="shared" si="33"/>
        <v>-3</v>
      </c>
      <c r="P179" s="39">
        <f t="shared" si="28"/>
        <v>9.3423702051929958E-2</v>
      </c>
      <c r="Q179" s="39">
        <f t="shared" si="29"/>
        <v>-9.3839578025397099</v>
      </c>
      <c r="R179" s="39">
        <f t="shared" si="34"/>
        <v>6.4773815045916399</v>
      </c>
      <c r="S179" s="39">
        <f t="shared" si="35"/>
        <v>-25.477381504591641</v>
      </c>
      <c r="T179" s="22" t="str">
        <f t="shared" si="30"/>
        <v>Bro96115</v>
      </c>
      <c r="U179" t="str">
        <f t="shared" si="36"/>
        <v>yes</v>
      </c>
      <c r="V179" s="31">
        <v>0</v>
      </c>
      <c r="W179" s="31" t="str">
        <f t="shared" si="37"/>
        <v>43402Brooklyn NetsNew York Knicks</v>
      </c>
      <c r="X179" s="9">
        <f>IFERROR(VLOOKUP(T179,October_Schedule_Table[Home Concat],1,FALSE),0)</f>
        <v>0</v>
      </c>
      <c r="Y179" s="9" t="str">
        <f>IFERROR(VLOOKUP(T179,October_Schedule_Table[[#All],[Away Concat]:[Away B2b]],4,FALSE),0)</f>
        <v>yes</v>
      </c>
    </row>
    <row r="180" spans="1:25" x14ac:dyDescent="0.2">
      <c r="A180" s="24" t="s">
        <v>212</v>
      </c>
      <c r="B180" s="12">
        <v>43404</v>
      </c>
      <c r="C180" s="33" t="str">
        <f t="shared" si="31"/>
        <v>H</v>
      </c>
      <c r="D180" s="18">
        <v>10</v>
      </c>
      <c r="E180" s="18">
        <v>31</v>
      </c>
      <c r="F180" s="18">
        <v>2018</v>
      </c>
      <c r="G180" s="5" t="s">
        <v>23</v>
      </c>
      <c r="H180" s="5" t="s">
        <v>16</v>
      </c>
      <c r="I180" s="5" t="str">
        <f t="shared" si="26"/>
        <v>Det</v>
      </c>
      <c r="J180" s="5">
        <v>119</v>
      </c>
      <c r="K180" s="5" t="s">
        <v>15</v>
      </c>
      <c r="L180" s="5" t="str">
        <f t="shared" si="27"/>
        <v>Bro</v>
      </c>
      <c r="M180" s="5">
        <v>120</v>
      </c>
      <c r="N180" s="13">
        <f t="shared" si="32"/>
        <v>1</v>
      </c>
      <c r="O180" s="13">
        <f t="shared" si="33"/>
        <v>3</v>
      </c>
      <c r="P180" s="39">
        <f t="shared" si="28"/>
        <v>9.3423702051929958E-2</v>
      </c>
      <c r="Q180" s="39">
        <f t="shared" si="29"/>
        <v>-0.23602730858504994</v>
      </c>
      <c r="R180" s="39">
        <f t="shared" si="34"/>
        <v>3.3294510106369799</v>
      </c>
      <c r="S180" s="39">
        <f t="shared" si="35"/>
        <v>-2.3294510106369799</v>
      </c>
      <c r="T180" s="22" t="str">
        <f t="shared" si="30"/>
        <v>Bro119120</v>
      </c>
      <c r="U180" t="str">
        <f t="shared" si="36"/>
        <v>no</v>
      </c>
      <c r="V180" s="31">
        <v>0</v>
      </c>
      <c r="W180" s="31" t="str">
        <f t="shared" si="37"/>
        <v>43404Detroit PistonsBrooklyn Nets</v>
      </c>
      <c r="X180" s="9" t="str">
        <f>IFERROR(VLOOKUP(T180,October_Schedule_Table[[#All],[Home Concat]:[Home B2b]],2,FALSE),0)</f>
        <v>no</v>
      </c>
      <c r="Y180" s="9">
        <f>IFERROR(VLOOKUP(T180,October_Schedule_Table[[#All],[Away Concat]:[Away B2b]],4,FALSE),0)</f>
        <v>0</v>
      </c>
    </row>
    <row r="181" spans="1:25" x14ac:dyDescent="0.2">
      <c r="A181" s="24" t="s">
        <v>212</v>
      </c>
      <c r="B181" s="10">
        <v>43406</v>
      </c>
      <c r="C181" s="33" t="str">
        <f t="shared" si="31"/>
        <v>H</v>
      </c>
      <c r="D181" s="19">
        <v>11</v>
      </c>
      <c r="E181" s="19">
        <v>2</v>
      </c>
      <c r="F181" s="19">
        <v>2018</v>
      </c>
      <c r="G181" s="6" t="s">
        <v>23</v>
      </c>
      <c r="H181" s="6" t="s">
        <v>18</v>
      </c>
      <c r="I181" s="5" t="str">
        <f t="shared" si="26"/>
        <v>Hou</v>
      </c>
      <c r="J181" s="6">
        <v>119</v>
      </c>
      <c r="K181" s="6" t="s">
        <v>15</v>
      </c>
      <c r="L181" s="5" t="str">
        <f t="shared" si="27"/>
        <v>Bro</v>
      </c>
      <c r="M181" s="6">
        <v>111</v>
      </c>
      <c r="N181" s="13">
        <f t="shared" si="32"/>
        <v>-8</v>
      </c>
      <c r="O181" s="13">
        <f t="shared" si="33"/>
        <v>3</v>
      </c>
      <c r="P181" s="39">
        <f t="shared" si="28"/>
        <v>9.3423702051929958E-2</v>
      </c>
      <c r="Q181" s="39">
        <f t="shared" si="29"/>
        <v>5.8261443988619703</v>
      </c>
      <c r="R181" s="39">
        <f t="shared" si="34"/>
        <v>-2.7327206968100404</v>
      </c>
      <c r="S181" s="39">
        <f t="shared" si="35"/>
        <v>-5.2672793031899596</v>
      </c>
      <c r="T181" s="22" t="str">
        <f t="shared" si="30"/>
        <v>Bro119111</v>
      </c>
      <c r="U181" t="str">
        <f t="shared" si="36"/>
        <v>no</v>
      </c>
      <c r="V181" s="31">
        <v>0</v>
      </c>
      <c r="W181" s="31" t="str">
        <f t="shared" si="37"/>
        <v>43406Houston RocketsBrooklyn Nets</v>
      </c>
      <c r="X181" s="9" t="str">
        <f>IFERROR(VLOOKUP(T181,October_Schedule_Table[[#All],[Home Concat]:[Home B2b]],2,FALSE),0)</f>
        <v>no</v>
      </c>
      <c r="Y181" s="9">
        <f>IFERROR(VLOOKUP(T181,October_Schedule_Table[[#All],[Away Concat]:[Away B2b]],4,FALSE),0)</f>
        <v>0</v>
      </c>
    </row>
    <row r="182" spans="1:25" x14ac:dyDescent="0.2">
      <c r="A182" s="24" t="s">
        <v>212</v>
      </c>
      <c r="B182" s="12">
        <v>43408</v>
      </c>
      <c r="C182" s="33" t="str">
        <f t="shared" si="31"/>
        <v>H</v>
      </c>
      <c r="D182" s="18">
        <v>11</v>
      </c>
      <c r="E182" s="18">
        <v>4</v>
      </c>
      <c r="F182" s="18">
        <v>2018</v>
      </c>
      <c r="G182" s="5" t="s">
        <v>43</v>
      </c>
      <c r="H182" s="5" t="s">
        <v>7</v>
      </c>
      <c r="I182" s="5" t="str">
        <f t="shared" si="26"/>
        <v>Phi</v>
      </c>
      <c r="J182" s="5">
        <v>97</v>
      </c>
      <c r="K182" s="5" t="s">
        <v>15</v>
      </c>
      <c r="L182" s="5" t="str">
        <f t="shared" si="27"/>
        <v>Bro</v>
      </c>
      <c r="M182" s="5">
        <v>122</v>
      </c>
      <c r="N182" s="13">
        <f t="shared" si="32"/>
        <v>25</v>
      </c>
      <c r="O182" s="13">
        <f t="shared" si="33"/>
        <v>3</v>
      </c>
      <c r="P182" s="39">
        <f t="shared" si="28"/>
        <v>9.3423702051929958E-2</v>
      </c>
      <c r="Q182" s="39">
        <f t="shared" si="29"/>
        <v>2.2516349031661402</v>
      </c>
      <c r="R182" s="39">
        <f t="shared" si="34"/>
        <v>0.84178879888578972</v>
      </c>
      <c r="S182" s="39">
        <f t="shared" si="35"/>
        <v>24.158211201114209</v>
      </c>
      <c r="T182" s="22" t="str">
        <f t="shared" si="30"/>
        <v>Bro97122</v>
      </c>
      <c r="U182" t="str">
        <f t="shared" si="36"/>
        <v>no</v>
      </c>
      <c r="V182" s="31">
        <v>0</v>
      </c>
      <c r="W182" s="31" t="str">
        <f t="shared" si="37"/>
        <v>43408Philadelphia 76ersBrooklyn Nets</v>
      </c>
      <c r="X182" s="9" t="str">
        <f>IFERROR(VLOOKUP(T182,October_Schedule_Table[[#All],[Home Concat]:[Home B2b]],2,FALSE),0)</f>
        <v>no</v>
      </c>
      <c r="Y182" s="9">
        <f>IFERROR(VLOOKUP(T182,October_Schedule_Table[[#All],[Away Concat]:[Away B2b]],4,FALSE),0)</f>
        <v>0</v>
      </c>
    </row>
    <row r="183" spans="1:25" x14ac:dyDescent="0.2">
      <c r="A183" s="24" t="s">
        <v>212</v>
      </c>
      <c r="B183" s="10">
        <v>43410</v>
      </c>
      <c r="C183" s="33" t="str">
        <f t="shared" si="31"/>
        <v>A</v>
      </c>
      <c r="D183" s="19">
        <v>11</v>
      </c>
      <c r="E183" s="19">
        <v>6</v>
      </c>
      <c r="F183" s="19">
        <v>2018</v>
      </c>
      <c r="G183" s="6" t="s">
        <v>42</v>
      </c>
      <c r="H183" s="6" t="s">
        <v>15</v>
      </c>
      <c r="I183" s="5" t="str">
        <f t="shared" si="26"/>
        <v>Bro</v>
      </c>
      <c r="J183" s="6">
        <v>104</v>
      </c>
      <c r="K183" s="6" t="s">
        <v>29</v>
      </c>
      <c r="L183" s="5" t="str">
        <f t="shared" si="27"/>
        <v>Pho</v>
      </c>
      <c r="M183" s="6">
        <v>82</v>
      </c>
      <c r="N183" s="13">
        <f t="shared" si="32"/>
        <v>22</v>
      </c>
      <c r="O183" s="13">
        <f t="shared" si="33"/>
        <v>-3</v>
      </c>
      <c r="P183" s="39">
        <f t="shared" si="28"/>
        <v>9.3423702051929958E-2</v>
      </c>
      <c r="Q183" s="39">
        <f t="shared" si="29"/>
        <v>-8.7034984309977705</v>
      </c>
      <c r="R183" s="39">
        <f t="shared" si="34"/>
        <v>5.7969221330497005</v>
      </c>
      <c r="S183" s="39">
        <f t="shared" si="35"/>
        <v>16.203077866950299</v>
      </c>
      <c r="T183" s="22" t="str">
        <f t="shared" si="30"/>
        <v>Bro10482</v>
      </c>
      <c r="U183" t="str">
        <f t="shared" si="36"/>
        <v>no</v>
      </c>
      <c r="V183" s="31">
        <v>0</v>
      </c>
      <c r="W183" s="31" t="str">
        <f t="shared" si="37"/>
        <v>43410Brooklyn NetsPhoenix Suns</v>
      </c>
      <c r="X183" s="9">
        <f>IFERROR(VLOOKUP(T183,October_Schedule_Table[Home Concat],1,FALSE),0)</f>
        <v>0</v>
      </c>
      <c r="Y183" s="9" t="str">
        <f>IFERROR(VLOOKUP(T183,October_Schedule_Table[[#All],[Away Concat]:[Away B2b]],4,FALSE),0)</f>
        <v>no</v>
      </c>
    </row>
    <row r="184" spans="1:25" x14ac:dyDescent="0.2">
      <c r="A184" s="24" t="s">
        <v>212</v>
      </c>
      <c r="B184" s="12">
        <v>43413</v>
      </c>
      <c r="C184" s="33" t="str">
        <f t="shared" si="31"/>
        <v>A</v>
      </c>
      <c r="D184" s="18">
        <v>11</v>
      </c>
      <c r="E184" s="18">
        <v>9</v>
      </c>
      <c r="F184" s="18">
        <v>2018</v>
      </c>
      <c r="G184" s="5" t="s">
        <v>42</v>
      </c>
      <c r="H184" s="5" t="s">
        <v>15</v>
      </c>
      <c r="I184" s="5" t="str">
        <f t="shared" si="26"/>
        <v>Bro</v>
      </c>
      <c r="J184" s="5">
        <v>112</v>
      </c>
      <c r="K184" s="5" t="s">
        <v>21</v>
      </c>
      <c r="L184" s="5" t="str">
        <f t="shared" si="27"/>
        <v>Den</v>
      </c>
      <c r="M184" s="5">
        <v>110</v>
      </c>
      <c r="N184" s="13">
        <f t="shared" si="32"/>
        <v>2</v>
      </c>
      <c r="O184" s="13">
        <f t="shared" si="33"/>
        <v>-3</v>
      </c>
      <c r="P184" s="39">
        <f t="shared" si="28"/>
        <v>9.3423702051929958E-2</v>
      </c>
      <c r="Q184" s="39">
        <f t="shared" si="29"/>
        <v>3.8824190488276296</v>
      </c>
      <c r="R184" s="39">
        <f t="shared" si="34"/>
        <v>-6.7889953467756996</v>
      </c>
      <c r="S184" s="39">
        <f t="shared" si="35"/>
        <v>8.7889953467756996</v>
      </c>
      <c r="T184" s="22" t="str">
        <f t="shared" si="30"/>
        <v>Bro112110</v>
      </c>
      <c r="U184" t="str">
        <f t="shared" si="36"/>
        <v>no</v>
      </c>
      <c r="V184" s="31">
        <v>0</v>
      </c>
      <c r="W184" s="31" t="str">
        <f t="shared" si="37"/>
        <v>43413Brooklyn NetsDenver Nuggets</v>
      </c>
      <c r="X184" s="9">
        <f>IFERROR(VLOOKUP(T184,October_Schedule_Table[Home Concat],1,FALSE),0)</f>
        <v>0</v>
      </c>
      <c r="Y184" s="9" t="str">
        <f>IFERROR(VLOOKUP(T184,October_Schedule_Table[[#All],[Away Concat]:[Away B2b]],4,FALSE),0)</f>
        <v>no</v>
      </c>
    </row>
    <row r="185" spans="1:25" x14ac:dyDescent="0.2">
      <c r="A185" s="24" t="s">
        <v>212</v>
      </c>
      <c r="B185" s="10">
        <v>43414</v>
      </c>
      <c r="C185" s="33" t="str">
        <f t="shared" si="31"/>
        <v>A</v>
      </c>
      <c r="D185" s="19">
        <v>11</v>
      </c>
      <c r="E185" s="19">
        <v>10</v>
      </c>
      <c r="F185" s="19">
        <v>2018</v>
      </c>
      <c r="G185" s="6" t="s">
        <v>33</v>
      </c>
      <c r="H185" s="6" t="s">
        <v>15</v>
      </c>
      <c r="I185" s="5" t="str">
        <f t="shared" si="26"/>
        <v>Bro</v>
      </c>
      <c r="J185" s="6">
        <v>100</v>
      </c>
      <c r="K185" s="6" t="s">
        <v>11</v>
      </c>
      <c r="L185" s="5" t="str">
        <f t="shared" si="27"/>
        <v>Gol</v>
      </c>
      <c r="M185" s="6">
        <v>116</v>
      </c>
      <c r="N185" s="13">
        <f t="shared" si="32"/>
        <v>-16</v>
      </c>
      <c r="O185" s="13">
        <f t="shared" si="33"/>
        <v>-3</v>
      </c>
      <c r="P185" s="39">
        <f t="shared" si="28"/>
        <v>9.3423702051929958E-2</v>
      </c>
      <c r="Q185" s="39">
        <f t="shared" si="29"/>
        <v>6.4927091902742058</v>
      </c>
      <c r="R185" s="39">
        <f t="shared" si="34"/>
        <v>-9.3992854882222758</v>
      </c>
      <c r="S185" s="39">
        <f t="shared" si="35"/>
        <v>-6.6007145117777242</v>
      </c>
      <c r="T185" s="22" t="str">
        <f t="shared" si="30"/>
        <v>Bro100116</v>
      </c>
      <c r="U185" t="str">
        <f t="shared" si="36"/>
        <v>yes</v>
      </c>
      <c r="V185" s="31">
        <v>0</v>
      </c>
      <c r="W185" s="31" t="str">
        <f t="shared" si="37"/>
        <v>43414Brooklyn NetsGolden State Warriors</v>
      </c>
      <c r="X185" s="9" t="str">
        <f>IFERROR(VLOOKUP(T185,October_Schedule_Table[[#All],[Home Concat]:[Home B2b]],2,FALSE),0)</f>
        <v>yes</v>
      </c>
      <c r="Y185" s="9" t="str">
        <f>IFERROR(VLOOKUP(T185,October_Schedule_Table[[#All],[Away Concat]:[Away B2b]],4,FALSE),0)</f>
        <v>yes</v>
      </c>
    </row>
    <row r="186" spans="1:25" x14ac:dyDescent="0.2">
      <c r="A186" s="24" t="s">
        <v>212</v>
      </c>
      <c r="B186" s="12">
        <v>43416</v>
      </c>
      <c r="C186" s="33" t="str">
        <f t="shared" si="31"/>
        <v>A</v>
      </c>
      <c r="D186" s="18">
        <v>11</v>
      </c>
      <c r="E186" s="18">
        <v>12</v>
      </c>
      <c r="F186" s="18">
        <v>2018</v>
      </c>
      <c r="G186" s="5" t="s">
        <v>6</v>
      </c>
      <c r="H186" s="5" t="s">
        <v>15</v>
      </c>
      <c r="I186" s="5" t="str">
        <f t="shared" si="26"/>
        <v>Bro</v>
      </c>
      <c r="J186" s="5">
        <v>113</v>
      </c>
      <c r="K186" s="5" t="s">
        <v>34</v>
      </c>
      <c r="L186" s="5" t="str">
        <f t="shared" si="27"/>
        <v>Min</v>
      </c>
      <c r="M186" s="5">
        <v>120</v>
      </c>
      <c r="N186" s="13">
        <f t="shared" si="32"/>
        <v>-7</v>
      </c>
      <c r="O186" s="13">
        <f t="shared" si="33"/>
        <v>-3</v>
      </c>
      <c r="P186" s="39">
        <f t="shared" si="28"/>
        <v>9.3423702051929958E-2</v>
      </c>
      <c r="Q186" s="39">
        <f t="shared" si="29"/>
        <v>-1.35015846365794</v>
      </c>
      <c r="R186" s="39">
        <f t="shared" si="34"/>
        <v>-1.55641783429013</v>
      </c>
      <c r="S186" s="39">
        <f t="shared" si="35"/>
        <v>-5.44358216570987</v>
      </c>
      <c r="T186" s="22" t="str">
        <f t="shared" si="30"/>
        <v>Bro113120</v>
      </c>
      <c r="U186" t="str">
        <f t="shared" si="36"/>
        <v>no</v>
      </c>
      <c r="V186" s="31">
        <v>0</v>
      </c>
      <c r="W186" s="31" t="str">
        <f t="shared" si="37"/>
        <v>43416Brooklyn NetsMinnesota Timberwolves</v>
      </c>
      <c r="X186" s="9">
        <f>IFERROR(VLOOKUP(T186,October_Schedule_Table[Home Concat],1,FALSE),0)</f>
        <v>0</v>
      </c>
      <c r="Y186" s="9" t="str">
        <f>IFERROR(VLOOKUP(T186,October_Schedule_Table[[#All],[Away Concat]:[Away B2b]],4,FALSE),0)</f>
        <v>no</v>
      </c>
    </row>
    <row r="187" spans="1:25" x14ac:dyDescent="0.2">
      <c r="A187" s="24" t="s">
        <v>212</v>
      </c>
      <c r="B187" s="10">
        <v>43418</v>
      </c>
      <c r="C187" s="33" t="str">
        <f t="shared" si="31"/>
        <v>H</v>
      </c>
      <c r="D187" s="19">
        <v>11</v>
      </c>
      <c r="E187" s="19">
        <v>14</v>
      </c>
      <c r="F187" s="19">
        <v>2018</v>
      </c>
      <c r="G187" s="6" t="s">
        <v>23</v>
      </c>
      <c r="H187" s="6" t="s">
        <v>26</v>
      </c>
      <c r="I187" s="5" t="str">
        <f t="shared" si="26"/>
        <v>Mia</v>
      </c>
      <c r="J187" s="6">
        <v>120</v>
      </c>
      <c r="K187" s="6" t="s">
        <v>15</v>
      </c>
      <c r="L187" s="5" t="str">
        <f t="shared" si="27"/>
        <v>Bro</v>
      </c>
      <c r="M187" s="6">
        <v>107</v>
      </c>
      <c r="N187" s="13">
        <f t="shared" si="32"/>
        <v>-13</v>
      </c>
      <c r="O187" s="13">
        <f t="shared" si="33"/>
        <v>3</v>
      </c>
      <c r="P187" s="39">
        <f t="shared" si="28"/>
        <v>9.3423702051929958E-2</v>
      </c>
      <c r="Q187" s="39">
        <f t="shared" si="29"/>
        <v>-0.25037347985165948</v>
      </c>
      <c r="R187" s="39">
        <f t="shared" si="34"/>
        <v>3.3437971819035894</v>
      </c>
      <c r="S187" s="39">
        <f t="shared" si="35"/>
        <v>-16.343797181903589</v>
      </c>
      <c r="T187" s="22" t="str">
        <f t="shared" si="30"/>
        <v>Bro120107</v>
      </c>
      <c r="U187" t="str">
        <f t="shared" si="36"/>
        <v>no</v>
      </c>
      <c r="V187" s="31">
        <v>0</v>
      </c>
      <c r="W187" s="31" t="str">
        <f t="shared" si="37"/>
        <v>43418Miami HeatBrooklyn Nets</v>
      </c>
      <c r="X187" s="9" t="str">
        <f>IFERROR(VLOOKUP(T187,October_Schedule_Table[[#All],[Home Concat]:[Home B2b]],2,FALSE),0)</f>
        <v>no</v>
      </c>
      <c r="Y187" s="9">
        <f>IFERROR(VLOOKUP(T187,October_Schedule_Table[[#All],[Away Concat]:[Away B2b]],4,FALSE),0)</f>
        <v>0</v>
      </c>
    </row>
    <row r="188" spans="1:25" x14ac:dyDescent="0.2">
      <c r="A188" s="24" t="s">
        <v>212</v>
      </c>
      <c r="B188" s="10">
        <v>43420</v>
      </c>
      <c r="C188" s="33" t="str">
        <f t="shared" si="31"/>
        <v>A</v>
      </c>
      <c r="D188" s="19">
        <v>11</v>
      </c>
      <c r="E188" s="19">
        <v>16</v>
      </c>
      <c r="F188" s="19">
        <v>2018</v>
      </c>
      <c r="G188" s="6" t="s">
        <v>12</v>
      </c>
      <c r="H188" s="6" t="s">
        <v>15</v>
      </c>
      <c r="I188" s="5" t="str">
        <f t="shared" si="26"/>
        <v>Bro</v>
      </c>
      <c r="J188" s="6">
        <v>115</v>
      </c>
      <c r="K188" s="6" t="s">
        <v>41</v>
      </c>
      <c r="L188" s="5" t="str">
        <f t="shared" si="27"/>
        <v>Was</v>
      </c>
      <c r="M188" s="6">
        <v>104</v>
      </c>
      <c r="N188" s="13">
        <f t="shared" si="32"/>
        <v>11</v>
      </c>
      <c r="O188" s="13">
        <f t="shared" si="33"/>
        <v>-3</v>
      </c>
      <c r="P188" s="39">
        <f t="shared" si="28"/>
        <v>9.3423702051929958E-2</v>
      </c>
      <c r="Q188" s="39">
        <f t="shared" si="29"/>
        <v>-3.2175804343859502</v>
      </c>
      <c r="R188" s="39">
        <f t="shared" si="34"/>
        <v>0.31100413643788016</v>
      </c>
      <c r="S188" s="39">
        <f t="shared" si="35"/>
        <v>10.68899586356212</v>
      </c>
      <c r="T188" s="22" t="str">
        <f t="shared" si="30"/>
        <v>Bro115104</v>
      </c>
      <c r="U188" t="str">
        <f t="shared" si="36"/>
        <v>no</v>
      </c>
      <c r="V188" s="31">
        <v>0</v>
      </c>
      <c r="W188" s="31" t="str">
        <f t="shared" si="37"/>
        <v>43420Brooklyn NetsWashington Wizards</v>
      </c>
      <c r="X188" s="9">
        <f>IFERROR(VLOOKUP(T188,October_Schedule_Table[Home Concat],1,FALSE),0)</f>
        <v>0</v>
      </c>
      <c r="Y188" s="9" t="str">
        <f>IFERROR(VLOOKUP(T188,October_Schedule_Table[[#All],[Away Concat]:[Away B2b]],4,FALSE),0)</f>
        <v>no</v>
      </c>
    </row>
    <row r="189" spans="1:25" x14ac:dyDescent="0.2">
      <c r="A189" s="24" t="s">
        <v>212</v>
      </c>
      <c r="B189" s="12">
        <v>43421</v>
      </c>
      <c r="C189" s="33" t="str">
        <f t="shared" si="31"/>
        <v>H</v>
      </c>
      <c r="D189" s="18">
        <v>11</v>
      </c>
      <c r="E189" s="18">
        <v>17</v>
      </c>
      <c r="F189" s="18">
        <v>2018</v>
      </c>
      <c r="G189" s="5" t="s">
        <v>43</v>
      </c>
      <c r="H189" s="5" t="s">
        <v>22</v>
      </c>
      <c r="I189" s="13" t="s">
        <v>241</v>
      </c>
      <c r="J189" s="5">
        <v>127</v>
      </c>
      <c r="K189" s="5" t="s">
        <v>15</v>
      </c>
      <c r="L189" s="5" t="str">
        <f t="shared" si="27"/>
        <v>Bro</v>
      </c>
      <c r="M189" s="5">
        <v>119</v>
      </c>
      <c r="N189" s="13">
        <f t="shared" si="32"/>
        <v>-8</v>
      </c>
      <c r="O189" s="13">
        <f t="shared" si="33"/>
        <v>3</v>
      </c>
      <c r="P189" s="39">
        <f t="shared" si="28"/>
        <v>9.3423702051929958E-2</v>
      </c>
      <c r="Q189" s="39">
        <f t="shared" si="29"/>
        <v>0.79686865378140981</v>
      </c>
      <c r="R189" s="39">
        <f t="shared" si="34"/>
        <v>2.2965550482705201</v>
      </c>
      <c r="S189" s="39">
        <f t="shared" si="35"/>
        <v>-10.29655504827052</v>
      </c>
      <c r="T189" s="22" t="str">
        <f t="shared" si="30"/>
        <v>Bro127119</v>
      </c>
      <c r="U189" t="str">
        <f t="shared" si="36"/>
        <v>yes</v>
      </c>
      <c r="V189" s="31">
        <v>0</v>
      </c>
      <c r="W189" s="31" t="str">
        <f t="shared" si="37"/>
        <v>43421Los Angeles ClippersBrooklyn Nets</v>
      </c>
      <c r="X189" s="9" t="str">
        <f>IFERROR(VLOOKUP(T189,October_Schedule_Table[[#All],[Home Concat]:[Home B2b]],2,FALSE),0)</f>
        <v>yes</v>
      </c>
      <c r="Y189" s="9">
        <f>IFERROR(VLOOKUP(T189,October_Schedule_Table[[#All],[Away Concat]:[Away B2b]],4,FALSE),0)</f>
        <v>0</v>
      </c>
    </row>
    <row r="190" spans="1:25" x14ac:dyDescent="0.2">
      <c r="A190" s="24" t="s">
        <v>212</v>
      </c>
      <c r="B190" s="12">
        <v>43424</v>
      </c>
      <c r="C190" s="33" t="str">
        <f t="shared" si="31"/>
        <v>A</v>
      </c>
      <c r="D190" s="18">
        <v>11</v>
      </c>
      <c r="E190" s="18">
        <v>20</v>
      </c>
      <c r="F190" s="18">
        <v>2018</v>
      </c>
      <c r="G190" s="5" t="s">
        <v>23</v>
      </c>
      <c r="H190" s="5" t="s">
        <v>15</v>
      </c>
      <c r="I190" s="5" t="str">
        <f t="shared" si="26"/>
        <v>Bro</v>
      </c>
      <c r="J190" s="5">
        <v>104</v>
      </c>
      <c r="K190" s="5" t="s">
        <v>26</v>
      </c>
      <c r="L190" s="5" t="str">
        <f t="shared" si="27"/>
        <v>Mia</v>
      </c>
      <c r="M190" s="5">
        <v>92</v>
      </c>
      <c r="N190" s="13">
        <f t="shared" si="32"/>
        <v>12</v>
      </c>
      <c r="O190" s="13">
        <f t="shared" si="33"/>
        <v>-3</v>
      </c>
      <c r="P190" s="39">
        <f t="shared" si="28"/>
        <v>9.3423702051929958E-2</v>
      </c>
      <c r="Q190" s="39">
        <f t="shared" si="29"/>
        <v>-0.25037347985165948</v>
      </c>
      <c r="R190" s="39">
        <f t="shared" si="34"/>
        <v>-2.6562028180964106</v>
      </c>
      <c r="S190" s="39">
        <f t="shared" si="35"/>
        <v>14.656202818096411</v>
      </c>
      <c r="T190" s="22" t="str">
        <f t="shared" si="30"/>
        <v>Bro10492</v>
      </c>
      <c r="U190" t="str">
        <f t="shared" si="36"/>
        <v>no</v>
      </c>
      <c r="V190" s="31">
        <v>0</v>
      </c>
      <c r="W190" s="31" t="str">
        <f t="shared" si="37"/>
        <v>43424Brooklyn NetsMiami Heat</v>
      </c>
      <c r="X190" s="9">
        <f>IFERROR(VLOOKUP(T190,October_Schedule_Table[Home Concat],1,FALSE),0)</f>
        <v>0</v>
      </c>
      <c r="Y190" s="9" t="str">
        <f>IFERROR(VLOOKUP(T190,October_Schedule_Table[[#All],[Away Concat]:[Away B2b]],4,FALSE),0)</f>
        <v>no</v>
      </c>
    </row>
    <row r="191" spans="1:25" x14ac:dyDescent="0.2">
      <c r="A191" s="24" t="s">
        <v>212</v>
      </c>
      <c r="B191" s="10">
        <v>43425</v>
      </c>
      <c r="C191" s="33" t="str">
        <f t="shared" si="31"/>
        <v>A</v>
      </c>
      <c r="D191" s="19">
        <v>11</v>
      </c>
      <c r="E191" s="19">
        <v>21</v>
      </c>
      <c r="F191" s="19">
        <v>2018</v>
      </c>
      <c r="G191" s="6" t="s">
        <v>33</v>
      </c>
      <c r="H191" s="6" t="s">
        <v>15</v>
      </c>
      <c r="I191" s="5" t="str">
        <f t="shared" si="26"/>
        <v>Bro</v>
      </c>
      <c r="J191" s="6">
        <v>113</v>
      </c>
      <c r="K191" s="6" t="s">
        <v>28</v>
      </c>
      <c r="L191" s="5" t="str">
        <f t="shared" si="27"/>
        <v>Dal</v>
      </c>
      <c r="M191" s="6">
        <v>119</v>
      </c>
      <c r="N191" s="13">
        <f t="shared" si="32"/>
        <v>-6</v>
      </c>
      <c r="O191" s="13">
        <f t="shared" si="33"/>
        <v>-3</v>
      </c>
      <c r="P191" s="39">
        <f t="shared" si="28"/>
        <v>9.3423702051929958E-2</v>
      </c>
      <c r="Q191" s="39">
        <f t="shared" si="29"/>
        <v>-1.1032792686349602</v>
      </c>
      <c r="R191" s="39">
        <f t="shared" si="34"/>
        <v>-1.8032970293131099</v>
      </c>
      <c r="S191" s="39">
        <f t="shared" si="35"/>
        <v>-4.1967029706868901</v>
      </c>
      <c r="T191" s="22" t="str">
        <f t="shared" si="30"/>
        <v>Bro113119</v>
      </c>
      <c r="U191" t="str">
        <f t="shared" si="36"/>
        <v>yes</v>
      </c>
      <c r="V191" s="31">
        <v>0</v>
      </c>
      <c r="W191" s="31" t="str">
        <f t="shared" si="37"/>
        <v>43425Brooklyn NetsDallas Mavericks</v>
      </c>
      <c r="X191" s="9">
        <f>IFERROR(VLOOKUP(T191,October_Schedule_Table[Home Concat],1,FALSE),0)</f>
        <v>0</v>
      </c>
      <c r="Y191" s="9" t="str">
        <f>IFERROR(VLOOKUP(T191,October_Schedule_Table[[#All],[Away Concat]:[Away B2b]],4,FALSE),0)</f>
        <v>yes</v>
      </c>
    </row>
    <row r="192" spans="1:25" x14ac:dyDescent="0.2">
      <c r="A192" s="24" t="s">
        <v>212</v>
      </c>
      <c r="B192" s="10">
        <v>43427</v>
      </c>
      <c r="C192" s="33" t="str">
        <f t="shared" si="31"/>
        <v>H</v>
      </c>
      <c r="D192" s="19">
        <v>11</v>
      </c>
      <c r="E192" s="19">
        <v>23</v>
      </c>
      <c r="F192" s="19">
        <v>2018</v>
      </c>
      <c r="G192" s="6" t="s">
        <v>63</v>
      </c>
      <c r="H192" s="6" t="s">
        <v>34</v>
      </c>
      <c r="I192" s="5" t="str">
        <f t="shared" si="26"/>
        <v>Min</v>
      </c>
      <c r="J192" s="6">
        <v>112</v>
      </c>
      <c r="K192" s="6" t="s">
        <v>15</v>
      </c>
      <c r="L192" s="5" t="str">
        <f t="shared" si="27"/>
        <v>Bro</v>
      </c>
      <c r="M192" s="6">
        <v>102</v>
      </c>
      <c r="N192" s="13">
        <f t="shared" si="32"/>
        <v>-10</v>
      </c>
      <c r="O192" s="13">
        <f t="shared" si="33"/>
        <v>3</v>
      </c>
      <c r="P192" s="39">
        <f t="shared" si="28"/>
        <v>9.3423702051929958E-2</v>
      </c>
      <c r="Q192" s="39">
        <f t="shared" si="29"/>
        <v>-1.35015846365794</v>
      </c>
      <c r="R192" s="39">
        <f t="shared" si="34"/>
        <v>4.44358216570987</v>
      </c>
      <c r="S192" s="39">
        <f t="shared" si="35"/>
        <v>-14.44358216570987</v>
      </c>
      <c r="T192" s="22" t="str">
        <f t="shared" si="30"/>
        <v>Bro112102</v>
      </c>
      <c r="U192" t="str">
        <f t="shared" si="36"/>
        <v>no</v>
      </c>
      <c r="V192" s="31">
        <v>0</v>
      </c>
      <c r="W192" s="31" t="str">
        <f t="shared" si="37"/>
        <v>43427Minnesota TimberwolvesBrooklyn Nets</v>
      </c>
      <c r="X192" s="9" t="str">
        <f>IFERROR(VLOOKUP(T192,October_Schedule_Table[[#All],[Home Concat]:[Home B2b]],2,FALSE),0)</f>
        <v>no</v>
      </c>
      <c r="Y192" s="9">
        <f>IFERROR(VLOOKUP(T192,October_Schedule_Table[[#All],[Away Concat]:[Away B2b]],4,FALSE),0)</f>
        <v>0</v>
      </c>
    </row>
    <row r="193" spans="1:25" x14ac:dyDescent="0.2">
      <c r="A193" s="24" t="s">
        <v>212</v>
      </c>
      <c r="B193" s="15">
        <v>43429</v>
      </c>
      <c r="C193" s="33" t="str">
        <f t="shared" si="31"/>
        <v>H</v>
      </c>
      <c r="D193" s="20">
        <v>11</v>
      </c>
      <c r="E193" s="20">
        <v>25</v>
      </c>
      <c r="F193" s="20">
        <v>2018</v>
      </c>
      <c r="G193" s="5" t="s">
        <v>43</v>
      </c>
      <c r="H193" s="5" t="s">
        <v>7</v>
      </c>
      <c r="I193" s="5" t="str">
        <f t="shared" si="26"/>
        <v>Phi</v>
      </c>
      <c r="J193" s="5">
        <v>127</v>
      </c>
      <c r="K193" s="5" t="s">
        <v>15</v>
      </c>
      <c r="L193" s="5" t="str">
        <f t="shared" si="27"/>
        <v>Bro</v>
      </c>
      <c r="M193" s="5">
        <v>125</v>
      </c>
      <c r="N193" s="13">
        <f t="shared" si="32"/>
        <v>-2</v>
      </c>
      <c r="O193" s="13">
        <f t="shared" si="33"/>
        <v>3</v>
      </c>
      <c r="P193" s="39">
        <f t="shared" si="28"/>
        <v>9.3423702051929958E-2</v>
      </c>
      <c r="Q193" s="39">
        <f t="shared" si="29"/>
        <v>2.2516349031661402</v>
      </c>
      <c r="R193" s="39">
        <f t="shared" si="34"/>
        <v>0.84178879888578972</v>
      </c>
      <c r="S193" s="39">
        <f t="shared" si="35"/>
        <v>-2.8417887988857897</v>
      </c>
      <c r="T193" s="22" t="str">
        <f t="shared" si="30"/>
        <v>Bro127125</v>
      </c>
      <c r="U193" t="str">
        <f t="shared" si="36"/>
        <v>no</v>
      </c>
      <c r="V193" s="31">
        <v>0</v>
      </c>
      <c r="W193" s="31" t="str">
        <f t="shared" si="37"/>
        <v>43429Philadelphia 76ersBrooklyn Nets</v>
      </c>
      <c r="X193" s="9" t="str">
        <f>IFERROR(VLOOKUP(T193,October_Schedule_Table[[#All],[Home Concat]:[Home B2b]],2,FALSE),0)</f>
        <v>no</v>
      </c>
      <c r="Y193" s="9">
        <f>IFERROR(VLOOKUP(T193,October_Schedule_Table[[#All],[Away Concat]:[Away B2b]],4,FALSE),0)</f>
        <v>0</v>
      </c>
    </row>
    <row r="194" spans="1:25" x14ac:dyDescent="0.2">
      <c r="A194" s="24" t="s">
        <v>212</v>
      </c>
      <c r="B194" s="10">
        <v>43432</v>
      </c>
      <c r="C194" s="33" t="str">
        <f t="shared" si="31"/>
        <v>H</v>
      </c>
      <c r="D194" s="19">
        <v>11</v>
      </c>
      <c r="E194" s="19">
        <v>28</v>
      </c>
      <c r="F194" s="19">
        <v>2018</v>
      </c>
      <c r="G194" s="6" t="s">
        <v>23</v>
      </c>
      <c r="H194" s="6" t="s">
        <v>31</v>
      </c>
      <c r="I194" s="5" t="str">
        <f t="shared" si="26"/>
        <v>Uta</v>
      </c>
      <c r="J194" s="6">
        <v>101</v>
      </c>
      <c r="K194" s="6" t="s">
        <v>15</v>
      </c>
      <c r="L194" s="5" t="str">
        <f t="shared" si="27"/>
        <v>Bro</v>
      </c>
      <c r="M194" s="6">
        <v>91</v>
      </c>
      <c r="N194" s="13">
        <f t="shared" si="32"/>
        <v>-10</v>
      </c>
      <c r="O194" s="13">
        <f t="shared" si="33"/>
        <v>3</v>
      </c>
      <c r="P194" s="39">
        <f t="shared" si="28"/>
        <v>9.3423702051929958E-2</v>
      </c>
      <c r="Q194" s="39">
        <f t="shared" si="29"/>
        <v>5.7181998783674679</v>
      </c>
      <c r="R194" s="39">
        <f t="shared" si="34"/>
        <v>-2.6247761763155379</v>
      </c>
      <c r="S194" s="39">
        <f t="shared" si="35"/>
        <v>-7.3752238236844621</v>
      </c>
      <c r="T194" s="22" t="str">
        <f t="shared" si="30"/>
        <v>Bro10191</v>
      </c>
      <c r="U194" t="str">
        <f t="shared" si="36"/>
        <v>no</v>
      </c>
      <c r="V194" s="31">
        <v>0</v>
      </c>
      <c r="W194" s="31" t="str">
        <f t="shared" si="37"/>
        <v>43432Utah JazzBrooklyn Nets</v>
      </c>
      <c r="X194" s="9" t="str">
        <f>IFERROR(VLOOKUP(T194,October_Schedule_Table[[#All],[Home Concat]:[Home B2b]],2,FALSE),0)</f>
        <v>no</v>
      </c>
      <c r="Y194" s="9">
        <f>IFERROR(VLOOKUP(T194,October_Schedule_Table[[#All],[Away Concat]:[Away B2b]],4,FALSE),0)</f>
        <v>0</v>
      </c>
    </row>
    <row r="195" spans="1:25" x14ac:dyDescent="0.2">
      <c r="A195" s="24" t="s">
        <v>212</v>
      </c>
      <c r="B195" s="12">
        <v>43434</v>
      </c>
      <c r="C195" s="33" t="str">
        <f t="shared" si="31"/>
        <v>H</v>
      </c>
      <c r="D195" s="18">
        <v>11</v>
      </c>
      <c r="E195" s="18">
        <v>30</v>
      </c>
      <c r="F195" s="18">
        <v>2018</v>
      </c>
      <c r="G195" s="5" t="s">
        <v>23</v>
      </c>
      <c r="H195" s="5" t="s">
        <v>19</v>
      </c>
      <c r="I195" s="5" t="str">
        <f t="shared" si="26"/>
        <v>Mem</v>
      </c>
      <c r="J195" s="5">
        <v>131</v>
      </c>
      <c r="K195" s="5" t="s">
        <v>15</v>
      </c>
      <c r="L195" s="5" t="str">
        <f t="shared" si="27"/>
        <v>Bro</v>
      </c>
      <c r="M195" s="5">
        <v>125</v>
      </c>
      <c r="N195" s="13">
        <f t="shared" si="32"/>
        <v>-6</v>
      </c>
      <c r="O195" s="13">
        <f t="shared" si="33"/>
        <v>3</v>
      </c>
      <c r="P195" s="39">
        <f t="shared" si="28"/>
        <v>9.3423702051929958E-2</v>
      </c>
      <c r="Q195" s="39">
        <f t="shared" si="29"/>
        <v>-2.3364343413058002</v>
      </c>
      <c r="R195" s="39">
        <f t="shared" si="34"/>
        <v>5.4298580433577301</v>
      </c>
      <c r="S195" s="39">
        <f t="shared" si="35"/>
        <v>-11.429858043357729</v>
      </c>
      <c r="T195" s="22" t="str">
        <f t="shared" si="30"/>
        <v>Bro131125</v>
      </c>
      <c r="U195" t="str">
        <f t="shared" si="36"/>
        <v>no</v>
      </c>
      <c r="V195" s="31">
        <v>0</v>
      </c>
      <c r="W195" s="31" t="str">
        <f t="shared" si="37"/>
        <v>43434Memphis GrizzliesBrooklyn Nets</v>
      </c>
      <c r="X195" s="9" t="str">
        <f>IFERROR(VLOOKUP(T195,October_Schedule_Table[[#All],[Home Concat]:[Home B2b]],2,FALSE),0)</f>
        <v>no</v>
      </c>
      <c r="Y195" s="9">
        <f>IFERROR(VLOOKUP(T195,October_Schedule_Table[[#All],[Away Concat]:[Away B2b]],4,FALSE),0)</f>
        <v>0</v>
      </c>
    </row>
    <row r="196" spans="1:25" x14ac:dyDescent="0.2">
      <c r="A196" s="24" t="s">
        <v>212</v>
      </c>
      <c r="B196" s="12">
        <v>43435</v>
      </c>
      <c r="C196" s="33" t="str">
        <f t="shared" si="31"/>
        <v>A</v>
      </c>
      <c r="D196" s="18">
        <v>12</v>
      </c>
      <c r="E196" s="18">
        <v>1</v>
      </c>
      <c r="F196" s="18">
        <v>2018</v>
      </c>
      <c r="G196" s="5" t="s">
        <v>12</v>
      </c>
      <c r="H196" s="5" t="s">
        <v>15</v>
      </c>
      <c r="I196" s="5" t="str">
        <f t="shared" si="26"/>
        <v>Bro</v>
      </c>
      <c r="J196" s="5">
        <v>88</v>
      </c>
      <c r="K196" s="5" t="s">
        <v>41</v>
      </c>
      <c r="L196" s="5" t="str">
        <f t="shared" si="27"/>
        <v>Was</v>
      </c>
      <c r="M196" s="5">
        <v>102</v>
      </c>
      <c r="N196" s="13">
        <f t="shared" si="32"/>
        <v>-14</v>
      </c>
      <c r="O196" s="13">
        <f t="shared" si="33"/>
        <v>-3</v>
      </c>
      <c r="P196" s="39">
        <f t="shared" si="28"/>
        <v>9.3423702051929958E-2</v>
      </c>
      <c r="Q196" s="39">
        <f t="shared" si="29"/>
        <v>-3.2175804343859502</v>
      </c>
      <c r="R196" s="39">
        <f t="shared" si="34"/>
        <v>0.31100413643788016</v>
      </c>
      <c r="S196" s="39">
        <f t="shared" si="35"/>
        <v>-14.31100413643788</v>
      </c>
      <c r="T196" s="22" t="str">
        <f t="shared" si="30"/>
        <v>Bro88102</v>
      </c>
      <c r="U196" t="str">
        <f t="shared" si="36"/>
        <v>yes</v>
      </c>
      <c r="V196" s="31" t="s">
        <v>268</v>
      </c>
      <c r="W196" s="31" t="str">
        <f t="shared" si="37"/>
        <v>43435Brooklyn NetsWashington Wizards</v>
      </c>
      <c r="X196" s="9"/>
      <c r="Y196" s="9"/>
    </row>
    <row r="197" spans="1:25" x14ac:dyDescent="0.2">
      <c r="A197" s="24" t="s">
        <v>212</v>
      </c>
      <c r="B197" s="10">
        <v>43437</v>
      </c>
      <c r="C197" s="33" t="str">
        <f t="shared" si="31"/>
        <v>H</v>
      </c>
      <c r="D197" s="19">
        <v>12</v>
      </c>
      <c r="E197" s="19">
        <v>3</v>
      </c>
      <c r="F197" s="19">
        <v>2018</v>
      </c>
      <c r="G197" s="6" t="s">
        <v>23</v>
      </c>
      <c r="H197" s="6" t="s">
        <v>36</v>
      </c>
      <c r="I197" s="5" t="str">
        <f t="shared" si="26"/>
        <v>Cle</v>
      </c>
      <c r="J197" s="6">
        <v>99</v>
      </c>
      <c r="K197" s="6" t="s">
        <v>15</v>
      </c>
      <c r="L197" s="5" t="str">
        <f t="shared" si="27"/>
        <v>Bro</v>
      </c>
      <c r="M197" s="6">
        <v>97</v>
      </c>
      <c r="N197" s="13">
        <f t="shared" si="32"/>
        <v>-2</v>
      </c>
      <c r="O197" s="13">
        <f t="shared" si="33"/>
        <v>3</v>
      </c>
      <c r="P197" s="39">
        <f t="shared" si="28"/>
        <v>9.3423702051929958E-2</v>
      </c>
      <c r="Q197" s="39">
        <f t="shared" si="29"/>
        <v>-9.3173458825230995</v>
      </c>
      <c r="R197" s="39">
        <f t="shared" si="34"/>
        <v>12.410769584575029</v>
      </c>
      <c r="S197" s="39">
        <f t="shared" si="35"/>
        <v>-14.410769584575029</v>
      </c>
      <c r="T197" s="22" t="str">
        <f t="shared" si="30"/>
        <v>Bro9997</v>
      </c>
      <c r="U197" t="str">
        <f t="shared" si="36"/>
        <v>no</v>
      </c>
      <c r="V197" s="31">
        <v>0</v>
      </c>
      <c r="W197" s="31" t="str">
        <f t="shared" si="37"/>
        <v>43437Cleveland CavaliersBrooklyn Nets</v>
      </c>
      <c r="X197" s="9" t="str">
        <f>IFERROR(VLOOKUP(T197,October_Schedule_Table[[#All],[Home Concat]:[Home B2b]],2,FALSE),0)</f>
        <v>no</v>
      </c>
      <c r="Y197" s="9">
        <f>IFERROR(VLOOKUP(T197,October_Schedule_Table[[#All],[Away Concat]:[Away B2b]],4,FALSE),0)</f>
        <v>0</v>
      </c>
    </row>
    <row r="198" spans="1:25" x14ac:dyDescent="0.2">
      <c r="A198" s="24" t="s">
        <v>212</v>
      </c>
      <c r="B198" s="12">
        <v>43439</v>
      </c>
      <c r="C198" s="33" t="str">
        <f t="shared" si="31"/>
        <v>H</v>
      </c>
      <c r="D198" s="18">
        <v>12</v>
      </c>
      <c r="E198" s="18">
        <v>5</v>
      </c>
      <c r="F198" s="18">
        <v>2018</v>
      </c>
      <c r="G198" s="5" t="s">
        <v>23</v>
      </c>
      <c r="H198" s="5" t="s">
        <v>10</v>
      </c>
      <c r="I198" s="5" t="str">
        <f t="shared" si="26"/>
        <v>Okl</v>
      </c>
      <c r="J198" s="5">
        <v>114</v>
      </c>
      <c r="K198" s="5" t="s">
        <v>15</v>
      </c>
      <c r="L198" s="5" t="str">
        <f t="shared" si="27"/>
        <v>Bro</v>
      </c>
      <c r="M198" s="5">
        <v>112</v>
      </c>
      <c r="N198" s="13">
        <f t="shared" si="32"/>
        <v>-2</v>
      </c>
      <c r="O198" s="13">
        <f t="shared" si="33"/>
        <v>3</v>
      </c>
      <c r="P198" s="39">
        <f t="shared" si="28"/>
        <v>9.3423702051929958E-2</v>
      </c>
      <c r="Q198" s="39">
        <f t="shared" si="29"/>
        <v>3.3970939396990349</v>
      </c>
      <c r="R198" s="39">
        <f t="shared" si="34"/>
        <v>-0.30367023764710499</v>
      </c>
      <c r="S198" s="39">
        <f t="shared" si="35"/>
        <v>-1.696329762352895</v>
      </c>
      <c r="T198" s="22" t="str">
        <f t="shared" si="30"/>
        <v>Bro114112</v>
      </c>
      <c r="U198" t="str">
        <f t="shared" si="36"/>
        <v>no</v>
      </c>
      <c r="V198" s="31">
        <v>0</v>
      </c>
      <c r="W198" s="31" t="str">
        <f t="shared" si="37"/>
        <v>43439Oklahoma City ThunderBrooklyn Nets</v>
      </c>
      <c r="X198" s="9" t="str">
        <f>IFERROR(VLOOKUP(T198,October_Schedule_Table[[#All],[Home Concat]:[Home B2b]],2,FALSE),0)</f>
        <v>no</v>
      </c>
      <c r="Y198" s="9" t="str">
        <f>IFERROR(VLOOKUP(T198,October_Schedule_Table[[#All],[Away Concat]:[Away B2b]],4,FALSE),0)</f>
        <v>no</v>
      </c>
    </row>
    <row r="199" spans="1:25" x14ac:dyDescent="0.2">
      <c r="A199" s="24" t="s">
        <v>212</v>
      </c>
      <c r="B199" s="10">
        <v>43441</v>
      </c>
      <c r="C199" s="33" t="str">
        <f t="shared" si="31"/>
        <v>H</v>
      </c>
      <c r="D199" s="19">
        <v>12</v>
      </c>
      <c r="E199" s="19">
        <v>7</v>
      </c>
      <c r="F199" s="19">
        <v>2018</v>
      </c>
      <c r="G199" s="6" t="s">
        <v>23</v>
      </c>
      <c r="H199" s="6" t="s">
        <v>37</v>
      </c>
      <c r="I199" s="5" t="str">
        <f t="shared" si="26"/>
        <v>Tor</v>
      </c>
      <c r="J199" s="6">
        <v>105</v>
      </c>
      <c r="K199" s="6" t="s">
        <v>15</v>
      </c>
      <c r="L199" s="5" t="str">
        <f t="shared" si="27"/>
        <v>Bro</v>
      </c>
      <c r="M199" s="6">
        <v>106</v>
      </c>
      <c r="N199" s="13">
        <f t="shared" si="32"/>
        <v>1</v>
      </c>
      <c r="O199" s="13">
        <f t="shared" si="33"/>
        <v>3</v>
      </c>
      <c r="P199" s="39">
        <f t="shared" si="28"/>
        <v>9.3423702051929958E-2</v>
      </c>
      <c r="Q199" s="39">
        <f t="shared" si="29"/>
        <v>5.5303682054218104</v>
      </c>
      <c r="R199" s="39">
        <f t="shared" si="34"/>
        <v>-2.4369445033698804</v>
      </c>
      <c r="S199" s="39">
        <f t="shared" si="35"/>
        <v>3.4369445033698804</v>
      </c>
      <c r="T199" s="22" t="str">
        <f t="shared" si="30"/>
        <v>Bro105106</v>
      </c>
      <c r="U199" t="str">
        <f t="shared" si="36"/>
        <v>no</v>
      </c>
      <c r="V199" s="31">
        <v>0</v>
      </c>
      <c r="W199" s="31" t="str">
        <f t="shared" si="37"/>
        <v>43441Toronto RaptorsBrooklyn Nets</v>
      </c>
      <c r="X199" s="9" t="str">
        <f>IFERROR(VLOOKUP(T199,October_Schedule_Table[[#All],[Home Concat]:[Home B2b]],2,FALSE),0)</f>
        <v>no</v>
      </c>
      <c r="Y199" s="9">
        <f>IFERROR(VLOOKUP(T199,October_Schedule_Table[[#All],[Away Concat]:[Away B2b]],4,FALSE),0)</f>
        <v>0</v>
      </c>
    </row>
    <row r="200" spans="1:25" x14ac:dyDescent="0.2">
      <c r="A200" s="24" t="s">
        <v>212</v>
      </c>
      <c r="B200" s="10">
        <v>43442</v>
      </c>
      <c r="C200" s="33" t="str">
        <f t="shared" si="31"/>
        <v>A</v>
      </c>
      <c r="D200" s="19">
        <v>12</v>
      </c>
      <c r="E200" s="19">
        <v>8</v>
      </c>
      <c r="F200" s="19">
        <v>2018</v>
      </c>
      <c r="G200" s="6" t="s">
        <v>23</v>
      </c>
      <c r="H200" s="6" t="s">
        <v>15</v>
      </c>
      <c r="I200" s="5" t="str">
        <f t="shared" si="26"/>
        <v>Bro</v>
      </c>
      <c r="J200" s="6">
        <v>112</v>
      </c>
      <c r="K200" s="6" t="s">
        <v>25</v>
      </c>
      <c r="L200" s="13" t="s">
        <v>243</v>
      </c>
      <c r="M200" s="6">
        <v>104</v>
      </c>
      <c r="N200" s="13">
        <f t="shared" si="32"/>
        <v>8</v>
      </c>
      <c r="O200" s="13">
        <f t="shared" si="33"/>
        <v>-3</v>
      </c>
      <c r="P200" s="39">
        <f t="shared" si="28"/>
        <v>9.3423702051929958E-2</v>
      </c>
      <c r="Q200" s="39">
        <f t="shared" si="29"/>
        <v>-9.3839578025397099</v>
      </c>
      <c r="R200" s="39">
        <f t="shared" si="34"/>
        <v>6.4773815045916399</v>
      </c>
      <c r="S200" s="39">
        <f t="shared" si="35"/>
        <v>1.5226184954083601</v>
      </c>
      <c r="T200" s="22" t="str">
        <f t="shared" si="30"/>
        <v>Bro112104</v>
      </c>
      <c r="U200" t="str">
        <f t="shared" si="36"/>
        <v>yes</v>
      </c>
      <c r="V200" s="31">
        <v>0</v>
      </c>
      <c r="W200" s="31" t="str">
        <f t="shared" si="37"/>
        <v>43442Brooklyn NetsNew York Knicks</v>
      </c>
      <c r="X200" s="9">
        <f>IFERROR(VLOOKUP(T200,October_Schedule_Table[Home Concat],1,FALSE),0)</f>
        <v>0</v>
      </c>
      <c r="Y200" s="9" t="str">
        <f>IFERROR(VLOOKUP(T200,October_Schedule_Table[[#All],[Away Concat]:[Away B2b]],4,FALSE),0)</f>
        <v>yes</v>
      </c>
    </row>
    <row r="201" spans="1:25" x14ac:dyDescent="0.2">
      <c r="A201" s="24" t="s">
        <v>212</v>
      </c>
      <c r="B201" s="12">
        <v>43446</v>
      </c>
      <c r="C201" s="33" t="str">
        <f t="shared" si="31"/>
        <v>A</v>
      </c>
      <c r="D201" s="18">
        <v>12</v>
      </c>
      <c r="E201" s="18">
        <v>12</v>
      </c>
      <c r="F201" s="18">
        <v>2018</v>
      </c>
      <c r="G201" s="5" t="s">
        <v>12</v>
      </c>
      <c r="H201" s="5" t="s">
        <v>15</v>
      </c>
      <c r="I201" s="5" t="str">
        <f t="shared" si="26"/>
        <v>Bro</v>
      </c>
      <c r="J201" s="5">
        <v>127</v>
      </c>
      <c r="K201" s="5" t="s">
        <v>7</v>
      </c>
      <c r="L201" s="5" t="str">
        <f t="shared" si="27"/>
        <v>Phi</v>
      </c>
      <c r="M201" s="5">
        <v>124</v>
      </c>
      <c r="N201" s="13">
        <f t="shared" si="32"/>
        <v>3</v>
      </c>
      <c r="O201" s="13">
        <f t="shared" si="33"/>
        <v>-3</v>
      </c>
      <c r="P201" s="39">
        <f t="shared" si="28"/>
        <v>9.3423702051929958E-2</v>
      </c>
      <c r="Q201" s="39">
        <f t="shared" si="29"/>
        <v>2.2516349031661402</v>
      </c>
      <c r="R201" s="39">
        <f t="shared" si="34"/>
        <v>-5.1582112011142103</v>
      </c>
      <c r="S201" s="39">
        <f t="shared" si="35"/>
        <v>8.1582112011142094</v>
      </c>
      <c r="T201" s="22" t="str">
        <f t="shared" si="30"/>
        <v>Bro127124</v>
      </c>
      <c r="U201" t="str">
        <f t="shared" si="36"/>
        <v>no</v>
      </c>
      <c r="V201" s="31">
        <v>0</v>
      </c>
      <c r="W201" s="31" t="str">
        <f t="shared" si="37"/>
        <v>43446Brooklyn NetsPhiladelphia 76ers</v>
      </c>
      <c r="X201" s="9">
        <f>IFERROR(VLOOKUP(T201,October_Schedule_Table[Home Concat],1,FALSE),0)</f>
        <v>0</v>
      </c>
      <c r="Y201" s="9" t="str">
        <f>IFERROR(VLOOKUP(T201,October_Schedule_Table[[#All],[Away Concat]:[Away B2b]],4,FALSE),0)</f>
        <v>no</v>
      </c>
    </row>
    <row r="202" spans="1:25" x14ac:dyDescent="0.2">
      <c r="A202" s="24" t="s">
        <v>212</v>
      </c>
      <c r="B202" s="12">
        <v>43448</v>
      </c>
      <c r="C202" s="33" t="str">
        <f t="shared" si="31"/>
        <v>H</v>
      </c>
      <c r="D202" s="18">
        <v>12</v>
      </c>
      <c r="E202" s="18">
        <v>14</v>
      </c>
      <c r="F202" s="18">
        <v>2018</v>
      </c>
      <c r="G202" s="5" t="s">
        <v>23</v>
      </c>
      <c r="H202" s="5" t="s">
        <v>41</v>
      </c>
      <c r="I202" s="5" t="str">
        <f t="shared" ref="I202:I265" si="38">LEFT(H202,3)</f>
        <v>Was</v>
      </c>
      <c r="J202" s="5">
        <v>118</v>
      </c>
      <c r="K202" s="5" t="s">
        <v>15</v>
      </c>
      <c r="L202" s="5" t="str">
        <f t="shared" ref="L202:L265" si="39">LEFT(K202,3)</f>
        <v>Bro</v>
      </c>
      <c r="M202" s="5">
        <v>125</v>
      </c>
      <c r="N202" s="13">
        <f t="shared" si="32"/>
        <v>7</v>
      </c>
      <c r="O202" s="13">
        <f t="shared" si="33"/>
        <v>3</v>
      </c>
      <c r="P202" s="39">
        <f t="shared" ref="P202:P265" si="40">IF(C202="H",VLOOKUP(L202,$AB$12:$AE$41,4,FALSE),VLOOKUP(I202,$AB$12:$AE$41,4,FALSE))</f>
        <v>9.3423702051929958E-2</v>
      </c>
      <c r="Q202" s="39">
        <f t="shared" ref="Q202:Q265" si="41">IF(C202="H",VLOOKUP(I202,$AB$12:$AE$41,4,FALSE),VLOOKUP(L202,$AB$12:$AE$41,4,FALSE))</f>
        <v>-3.2175804343859502</v>
      </c>
      <c r="R202" s="39">
        <f t="shared" si="34"/>
        <v>6.3110041364378802</v>
      </c>
      <c r="S202" s="39">
        <f t="shared" si="35"/>
        <v>0.68899586356211984</v>
      </c>
      <c r="T202" s="22" t="str">
        <f t="shared" ref="T202:T265" si="42">CONCATENATE(A202,J202,M202)</f>
        <v>Bro118125</v>
      </c>
      <c r="U202" t="str">
        <f t="shared" si="36"/>
        <v>no</v>
      </c>
      <c r="V202" s="31">
        <v>0</v>
      </c>
      <c r="W202" s="31" t="str">
        <f t="shared" si="37"/>
        <v>43448Washington WizardsBrooklyn Nets</v>
      </c>
      <c r="X202" s="9" t="str">
        <f>IFERROR(VLOOKUP(T202,October_Schedule_Table[[#All],[Home Concat]:[Home B2b]],2,FALSE),0)</f>
        <v>no</v>
      </c>
      <c r="Y202" s="9">
        <f>IFERROR(VLOOKUP(T202,October_Schedule_Table[[#All],[Away Concat]:[Away B2b]],4,FALSE),0)</f>
        <v>0</v>
      </c>
    </row>
    <row r="203" spans="1:25" x14ac:dyDescent="0.2">
      <c r="A203" s="24" t="s">
        <v>212</v>
      </c>
      <c r="B203" s="10">
        <v>43450</v>
      </c>
      <c r="C203" s="33" t="str">
        <f t="shared" ref="C203:C266" si="43">IF(A203=L203,"H","A")</f>
        <v>H</v>
      </c>
      <c r="D203" s="19">
        <v>12</v>
      </c>
      <c r="E203" s="19">
        <v>16</v>
      </c>
      <c r="F203" s="19">
        <v>2018</v>
      </c>
      <c r="G203" s="6" t="s">
        <v>62</v>
      </c>
      <c r="H203" s="6" t="s">
        <v>24</v>
      </c>
      <c r="I203" s="5" t="str">
        <f t="shared" si="38"/>
        <v>Atl</v>
      </c>
      <c r="J203" s="6">
        <v>127</v>
      </c>
      <c r="K203" s="6" t="s">
        <v>15</v>
      </c>
      <c r="L203" s="5" t="str">
        <f t="shared" si="39"/>
        <v>Bro</v>
      </c>
      <c r="M203" s="6">
        <v>144</v>
      </c>
      <c r="N203" s="13">
        <f t="shared" ref="N203:N266" si="44">IF(C203="H",M203-J203,J203-M203)</f>
        <v>17</v>
      </c>
      <c r="O203" s="13">
        <f t="shared" ref="O203:O266" si="45">IF(C203="H",3,-3)</f>
        <v>3</v>
      </c>
      <c r="P203" s="39">
        <f t="shared" si="40"/>
        <v>9.3423702051929958E-2</v>
      </c>
      <c r="Q203" s="39">
        <f t="shared" si="41"/>
        <v>-5.4191427575813904</v>
      </c>
      <c r="R203" s="39">
        <f t="shared" ref="R203:R266" si="46">O203+P203-Q203</f>
        <v>8.5125664596333195</v>
      </c>
      <c r="S203" s="39">
        <f t="shared" ref="S203:S266" si="47">N203-R203</f>
        <v>8.4874335403666805</v>
      </c>
      <c r="T203" s="22" t="str">
        <f t="shared" si="42"/>
        <v>Bro127144</v>
      </c>
      <c r="U203" t="str">
        <f t="shared" ref="U203:U266" si="48">IF(B203-B202=1,"yes","no")</f>
        <v>no</v>
      </c>
      <c r="V203" s="31">
        <v>0</v>
      </c>
      <c r="W203" s="31" t="str">
        <f t="shared" ref="W203:W266" si="49">CONCATENATE(B203,H203,K203)</f>
        <v>43450Atlanta HawksBrooklyn Nets</v>
      </c>
      <c r="X203" s="9" t="str">
        <f>IFERROR(VLOOKUP(T203,October_Schedule_Table[[#All],[Home Concat]:[Home B2b]],2,FALSE),0)</f>
        <v>no</v>
      </c>
      <c r="Y203" s="9">
        <f>IFERROR(VLOOKUP(T203,October_Schedule_Table[[#All],[Away Concat]:[Away B2b]],4,FALSE),0)</f>
        <v>0</v>
      </c>
    </row>
    <row r="204" spans="1:25" x14ac:dyDescent="0.2">
      <c r="A204" s="24" t="s">
        <v>212</v>
      </c>
      <c r="B204" s="12">
        <v>43452</v>
      </c>
      <c r="C204" s="33" t="str">
        <f t="shared" si="43"/>
        <v>H</v>
      </c>
      <c r="D204" s="18">
        <v>12</v>
      </c>
      <c r="E204" s="18">
        <v>18</v>
      </c>
      <c r="F204" s="18">
        <v>2018</v>
      </c>
      <c r="G204" s="5" t="s">
        <v>23</v>
      </c>
      <c r="H204" s="5" t="s">
        <v>39</v>
      </c>
      <c r="I204" s="13" t="s">
        <v>242</v>
      </c>
      <c r="J204" s="5">
        <v>110</v>
      </c>
      <c r="K204" s="5" t="s">
        <v>15</v>
      </c>
      <c r="L204" s="5" t="str">
        <f t="shared" si="39"/>
        <v>Bro</v>
      </c>
      <c r="M204" s="5">
        <v>115</v>
      </c>
      <c r="N204" s="13">
        <f t="shared" si="44"/>
        <v>5</v>
      </c>
      <c r="O204" s="13">
        <f t="shared" si="45"/>
        <v>3</v>
      </c>
      <c r="P204" s="39">
        <f t="shared" si="40"/>
        <v>9.3423702051929958E-2</v>
      </c>
      <c r="Q204" s="39">
        <f t="shared" si="41"/>
        <v>-1.7592139870950123</v>
      </c>
      <c r="R204" s="39">
        <f t="shared" si="46"/>
        <v>4.8526376891469418</v>
      </c>
      <c r="S204" s="39">
        <f t="shared" si="47"/>
        <v>0.14736231085305818</v>
      </c>
      <c r="T204" s="22" t="str">
        <f t="shared" si="42"/>
        <v>Bro110115</v>
      </c>
      <c r="U204" t="str">
        <f t="shared" si="48"/>
        <v>no</v>
      </c>
      <c r="V204" s="31">
        <v>0</v>
      </c>
      <c r="W204" s="31" t="str">
        <f t="shared" si="49"/>
        <v>43452Los Angeles LakersBrooklyn Nets</v>
      </c>
      <c r="X204" s="9" t="str">
        <f>IFERROR(VLOOKUP(T204,October_Schedule_Table[[#All],[Home Concat]:[Home B2b]],2,FALSE),0)</f>
        <v>no</v>
      </c>
      <c r="Y204" s="9">
        <f>IFERROR(VLOOKUP(T204,October_Schedule_Table[[#All],[Away Concat]:[Away B2b]],4,FALSE),0)</f>
        <v>0</v>
      </c>
    </row>
    <row r="205" spans="1:25" x14ac:dyDescent="0.2">
      <c r="A205" s="24" t="s">
        <v>212</v>
      </c>
      <c r="B205" s="10">
        <v>43453</v>
      </c>
      <c r="C205" s="33" t="str">
        <f t="shared" si="43"/>
        <v>A</v>
      </c>
      <c r="D205" s="19">
        <v>12</v>
      </c>
      <c r="E205" s="19">
        <v>19</v>
      </c>
      <c r="F205" s="19">
        <v>2018</v>
      </c>
      <c r="G205" s="6" t="s">
        <v>6</v>
      </c>
      <c r="H205" s="6" t="s">
        <v>15</v>
      </c>
      <c r="I205" s="5" t="str">
        <f t="shared" si="38"/>
        <v>Bro</v>
      </c>
      <c r="J205" s="6">
        <v>96</v>
      </c>
      <c r="K205" s="6" t="s">
        <v>38</v>
      </c>
      <c r="L205" s="5" t="str">
        <f t="shared" si="39"/>
        <v>Chi</v>
      </c>
      <c r="M205" s="6">
        <v>93</v>
      </c>
      <c r="N205" s="13">
        <f t="shared" si="44"/>
        <v>3</v>
      </c>
      <c r="O205" s="13">
        <f t="shared" si="45"/>
        <v>-3</v>
      </c>
      <c r="P205" s="39">
        <f t="shared" si="40"/>
        <v>9.3423702051929958E-2</v>
      </c>
      <c r="Q205" s="39">
        <f t="shared" si="41"/>
        <v>-8.3647694850550796</v>
      </c>
      <c r="R205" s="39">
        <f t="shared" si="46"/>
        <v>5.4581931871070095</v>
      </c>
      <c r="S205" s="39">
        <f t="shared" si="47"/>
        <v>-2.4581931871070095</v>
      </c>
      <c r="T205" s="22" t="str">
        <f t="shared" si="42"/>
        <v>Bro9693</v>
      </c>
      <c r="U205" t="str">
        <f t="shared" si="48"/>
        <v>yes</v>
      </c>
      <c r="V205" s="31">
        <v>0</v>
      </c>
      <c r="W205" s="31" t="str">
        <f t="shared" si="49"/>
        <v>43453Brooklyn NetsChicago Bulls</v>
      </c>
      <c r="X205" s="9">
        <f>IFERROR(VLOOKUP(T205,October_Schedule_Table[Home Concat],1,FALSE),0)</f>
        <v>0</v>
      </c>
      <c r="Y205" s="9" t="str">
        <f>IFERROR(VLOOKUP(T205,October_Schedule_Table[[#All],[Away Concat]:[Away B2b]],4,FALSE),0)</f>
        <v>yes</v>
      </c>
    </row>
    <row r="206" spans="1:25" x14ac:dyDescent="0.2">
      <c r="A206" s="24" t="s">
        <v>212</v>
      </c>
      <c r="B206" s="10">
        <v>43455</v>
      </c>
      <c r="C206" s="33" t="str">
        <f t="shared" si="43"/>
        <v>H</v>
      </c>
      <c r="D206" s="19">
        <v>12</v>
      </c>
      <c r="E206" s="19">
        <v>21</v>
      </c>
      <c r="F206" s="19">
        <v>2018</v>
      </c>
      <c r="G206" s="6" t="s">
        <v>23</v>
      </c>
      <c r="H206" s="6" t="s">
        <v>20</v>
      </c>
      <c r="I206" s="5" t="str">
        <f t="shared" si="38"/>
        <v>Ind</v>
      </c>
      <c r="J206" s="6">
        <v>114</v>
      </c>
      <c r="K206" s="6" t="s">
        <v>15</v>
      </c>
      <c r="L206" s="5" t="str">
        <f t="shared" si="39"/>
        <v>Bro</v>
      </c>
      <c r="M206" s="6">
        <v>106</v>
      </c>
      <c r="N206" s="13">
        <f t="shared" si="44"/>
        <v>-8</v>
      </c>
      <c r="O206" s="13">
        <f t="shared" si="45"/>
        <v>3</v>
      </c>
      <c r="P206" s="39">
        <f t="shared" si="40"/>
        <v>9.3423702051929958E-2</v>
      </c>
      <c r="Q206" s="39">
        <f t="shared" si="41"/>
        <v>2.3960160409532198</v>
      </c>
      <c r="R206" s="39">
        <f t="shared" si="46"/>
        <v>0.69740766109871011</v>
      </c>
      <c r="S206" s="39">
        <f t="shared" si="47"/>
        <v>-8.6974076610987101</v>
      </c>
      <c r="T206" s="22" t="str">
        <f t="shared" si="42"/>
        <v>Bro114106</v>
      </c>
      <c r="U206" t="str">
        <f t="shared" si="48"/>
        <v>no</v>
      </c>
      <c r="V206" s="31">
        <v>0</v>
      </c>
      <c r="W206" s="31" t="str">
        <f t="shared" si="49"/>
        <v>43455Indiana PacersBrooklyn Nets</v>
      </c>
      <c r="X206" s="9" t="str">
        <f>IFERROR(VLOOKUP(T206,October_Schedule_Table[[#All],[Home Concat]:[Home B2b]],2,FALSE),0)</f>
        <v>no</v>
      </c>
      <c r="Y206" s="9">
        <f>IFERROR(VLOOKUP(T206,October_Schedule_Table[[#All],[Away Concat]:[Away B2b]],4,FALSE),0)</f>
        <v>0</v>
      </c>
    </row>
    <row r="207" spans="1:25" x14ac:dyDescent="0.2">
      <c r="A207" s="24" t="s">
        <v>212</v>
      </c>
      <c r="B207" s="12">
        <v>43457</v>
      </c>
      <c r="C207" s="33" t="str">
        <f t="shared" si="43"/>
        <v>H</v>
      </c>
      <c r="D207" s="18">
        <v>12</v>
      </c>
      <c r="E207" s="18">
        <v>23</v>
      </c>
      <c r="F207" s="18">
        <v>2018</v>
      </c>
      <c r="G207" s="5" t="s">
        <v>43</v>
      </c>
      <c r="H207" s="5" t="s">
        <v>29</v>
      </c>
      <c r="I207" s="5" t="str">
        <f t="shared" si="38"/>
        <v>Pho</v>
      </c>
      <c r="J207" s="5">
        <v>103</v>
      </c>
      <c r="K207" s="5" t="s">
        <v>15</v>
      </c>
      <c r="L207" s="5" t="str">
        <f t="shared" si="39"/>
        <v>Bro</v>
      </c>
      <c r="M207" s="5">
        <v>111</v>
      </c>
      <c r="N207" s="13">
        <f t="shared" si="44"/>
        <v>8</v>
      </c>
      <c r="O207" s="13">
        <f t="shared" si="45"/>
        <v>3</v>
      </c>
      <c r="P207" s="39">
        <f t="shared" si="40"/>
        <v>9.3423702051929958E-2</v>
      </c>
      <c r="Q207" s="39">
        <f t="shared" si="41"/>
        <v>-8.7034984309977705</v>
      </c>
      <c r="R207" s="39">
        <f t="shared" si="46"/>
        <v>11.796922133049701</v>
      </c>
      <c r="S207" s="39">
        <f t="shared" si="47"/>
        <v>-3.7969221330497014</v>
      </c>
      <c r="T207" s="22" t="str">
        <f t="shared" si="42"/>
        <v>Bro103111</v>
      </c>
      <c r="U207" t="str">
        <f t="shared" si="48"/>
        <v>no</v>
      </c>
      <c r="V207" s="31">
        <v>0</v>
      </c>
      <c r="W207" s="31" t="str">
        <f t="shared" si="49"/>
        <v>43457Phoenix SunsBrooklyn Nets</v>
      </c>
      <c r="X207" s="9" t="str">
        <f>IFERROR(VLOOKUP(T207,October_Schedule_Table[[#All],[Home Concat]:[Home B2b]],2,FALSE),0)</f>
        <v>no</v>
      </c>
      <c r="Y207" s="9">
        <f>IFERROR(VLOOKUP(T207,October_Schedule_Table[[#All],[Away Concat]:[Away B2b]],4,FALSE),0)</f>
        <v>0</v>
      </c>
    </row>
    <row r="208" spans="1:25" x14ac:dyDescent="0.2">
      <c r="A208" s="24" t="s">
        <v>212</v>
      </c>
      <c r="B208" s="10">
        <v>43460</v>
      </c>
      <c r="C208" s="33" t="str">
        <f t="shared" si="43"/>
        <v>H</v>
      </c>
      <c r="D208" s="19">
        <v>12</v>
      </c>
      <c r="E208" s="19">
        <v>26</v>
      </c>
      <c r="F208" s="19">
        <v>2018</v>
      </c>
      <c r="G208" s="6" t="s">
        <v>23</v>
      </c>
      <c r="H208" s="6" t="s">
        <v>14</v>
      </c>
      <c r="I208" s="5" t="str">
        <f t="shared" si="38"/>
        <v>Cha</v>
      </c>
      <c r="J208" s="6">
        <v>132</v>
      </c>
      <c r="K208" s="6" t="s">
        <v>15</v>
      </c>
      <c r="L208" s="5" t="str">
        <f t="shared" si="39"/>
        <v>Bro</v>
      </c>
      <c r="M208" s="6">
        <v>134</v>
      </c>
      <c r="N208" s="13">
        <f t="shared" si="44"/>
        <v>2</v>
      </c>
      <c r="O208" s="13">
        <f t="shared" si="45"/>
        <v>3</v>
      </c>
      <c r="P208" s="39">
        <f t="shared" si="40"/>
        <v>9.3423702051929958E-2</v>
      </c>
      <c r="Q208" s="39">
        <f t="shared" si="41"/>
        <v>-1.224670842330648</v>
      </c>
      <c r="R208" s="39">
        <f t="shared" si="46"/>
        <v>4.3180945443825784</v>
      </c>
      <c r="S208" s="39">
        <f t="shared" si="47"/>
        <v>-2.3180945443825784</v>
      </c>
      <c r="T208" s="22" t="str">
        <f t="shared" si="42"/>
        <v>Bro132134</v>
      </c>
      <c r="U208" t="str">
        <f t="shared" si="48"/>
        <v>no</v>
      </c>
      <c r="V208" s="31">
        <v>0</v>
      </c>
      <c r="W208" s="31" t="str">
        <f t="shared" si="49"/>
        <v>43460Charlotte HornetsBrooklyn Nets</v>
      </c>
      <c r="X208" s="9" t="str">
        <f>IFERROR(VLOOKUP(T208,October_Schedule_Table[[#All],[Home Concat]:[Home B2b]],2,FALSE),0)</f>
        <v>no</v>
      </c>
      <c r="Y208" s="9">
        <f>IFERROR(VLOOKUP(T208,October_Schedule_Table[[#All],[Away Concat]:[Away B2b]],4,FALSE),0)</f>
        <v>0</v>
      </c>
    </row>
    <row r="209" spans="1:25" x14ac:dyDescent="0.2">
      <c r="A209" s="24" t="s">
        <v>212</v>
      </c>
      <c r="B209" s="12">
        <v>43462</v>
      </c>
      <c r="C209" s="33" t="str">
        <f t="shared" si="43"/>
        <v>A</v>
      </c>
      <c r="D209" s="18">
        <v>12</v>
      </c>
      <c r="E209" s="18">
        <v>28</v>
      </c>
      <c r="F209" s="18">
        <v>2018</v>
      </c>
      <c r="G209" s="5" t="s">
        <v>12</v>
      </c>
      <c r="H209" s="5" t="s">
        <v>15</v>
      </c>
      <c r="I209" s="5" t="str">
        <f t="shared" si="38"/>
        <v>Bro</v>
      </c>
      <c r="J209" s="5">
        <v>87</v>
      </c>
      <c r="K209" s="5" t="s">
        <v>14</v>
      </c>
      <c r="L209" s="5" t="str">
        <f t="shared" si="39"/>
        <v>Cha</v>
      </c>
      <c r="M209" s="5">
        <v>100</v>
      </c>
      <c r="N209" s="13">
        <f t="shared" si="44"/>
        <v>-13</v>
      </c>
      <c r="O209" s="13">
        <f t="shared" si="45"/>
        <v>-3</v>
      </c>
      <c r="P209" s="39">
        <f t="shared" si="40"/>
        <v>9.3423702051929958E-2</v>
      </c>
      <c r="Q209" s="39">
        <f t="shared" si="41"/>
        <v>-1.224670842330648</v>
      </c>
      <c r="R209" s="39">
        <f t="shared" si="46"/>
        <v>-1.681905455617422</v>
      </c>
      <c r="S209" s="39">
        <f t="shared" si="47"/>
        <v>-11.318094544382578</v>
      </c>
      <c r="T209" s="22" t="str">
        <f t="shared" si="42"/>
        <v>Bro87100</v>
      </c>
      <c r="U209" t="str">
        <f t="shared" si="48"/>
        <v>no</v>
      </c>
      <c r="V209" s="31">
        <v>0</v>
      </c>
      <c r="W209" s="31" t="str">
        <f t="shared" si="49"/>
        <v>43462Brooklyn NetsCharlotte Hornets</v>
      </c>
      <c r="X209" s="9">
        <f>IFERROR(VLOOKUP(T209,October_Schedule_Table[Home Concat],1,FALSE),0)</f>
        <v>0</v>
      </c>
      <c r="Y209" s="9" t="str">
        <f>IFERROR(VLOOKUP(T209,October_Schedule_Table[[#All],[Away Concat]:[Away B2b]],4,FALSE),0)</f>
        <v>no</v>
      </c>
    </row>
    <row r="210" spans="1:25" x14ac:dyDescent="0.2">
      <c r="A210" s="24" t="s">
        <v>212</v>
      </c>
      <c r="B210" s="10">
        <v>43463</v>
      </c>
      <c r="C210" s="33" t="str">
        <f t="shared" si="43"/>
        <v>A</v>
      </c>
      <c r="D210" s="19">
        <v>12</v>
      </c>
      <c r="E210" s="19">
        <v>29</v>
      </c>
      <c r="F210" s="19">
        <v>2018</v>
      </c>
      <c r="G210" s="6" t="s">
        <v>45</v>
      </c>
      <c r="H210" s="6" t="s">
        <v>15</v>
      </c>
      <c r="I210" s="5" t="str">
        <f t="shared" si="38"/>
        <v>Bro</v>
      </c>
      <c r="J210" s="6">
        <v>115</v>
      </c>
      <c r="K210" s="6" t="s">
        <v>13</v>
      </c>
      <c r="L210" s="5" t="str">
        <f t="shared" si="39"/>
        <v>Mil</v>
      </c>
      <c r="M210" s="6">
        <v>129</v>
      </c>
      <c r="N210" s="13">
        <f t="shared" si="44"/>
        <v>-14</v>
      </c>
      <c r="O210" s="13">
        <f t="shared" si="45"/>
        <v>-3</v>
      </c>
      <c r="P210" s="39">
        <f t="shared" si="40"/>
        <v>9.3423702051929958E-2</v>
      </c>
      <c r="Q210" s="39">
        <f t="shared" si="41"/>
        <v>7.7638523148254706</v>
      </c>
      <c r="R210" s="39">
        <f t="shared" si="46"/>
        <v>-10.670428612773541</v>
      </c>
      <c r="S210" s="39">
        <f t="shared" si="47"/>
        <v>-3.3295713872264585</v>
      </c>
      <c r="T210" s="22" t="str">
        <f t="shared" si="42"/>
        <v>Bro115129</v>
      </c>
      <c r="U210" t="str">
        <f t="shared" si="48"/>
        <v>yes</v>
      </c>
      <c r="V210" s="31">
        <v>0</v>
      </c>
      <c r="W210" s="31" t="str">
        <f t="shared" si="49"/>
        <v>43463Brooklyn NetsMilwaukee Bucks</v>
      </c>
      <c r="X210" s="9">
        <f>IFERROR(VLOOKUP(T210,October_Schedule_Table[Home Concat],1,FALSE),0)</f>
        <v>0</v>
      </c>
      <c r="Y210" s="9" t="str">
        <f>IFERROR(VLOOKUP(T210,October_Schedule_Table[[#All],[Away Concat]:[Away B2b]],4,FALSE),0)</f>
        <v>yes</v>
      </c>
    </row>
    <row r="211" spans="1:25" x14ac:dyDescent="0.2">
      <c r="A211" s="24" t="s">
        <v>212</v>
      </c>
      <c r="B211" s="12">
        <v>43467</v>
      </c>
      <c r="C211" s="33" t="str">
        <f t="shared" si="43"/>
        <v>H</v>
      </c>
      <c r="D211" s="18">
        <v>1</v>
      </c>
      <c r="E211" s="18">
        <v>2</v>
      </c>
      <c r="F211" s="18">
        <v>2019</v>
      </c>
      <c r="G211" s="5" t="s">
        <v>23</v>
      </c>
      <c r="H211" s="5" t="s">
        <v>17</v>
      </c>
      <c r="I211" s="5" t="str">
        <f t="shared" si="38"/>
        <v>New</v>
      </c>
      <c r="J211" s="5">
        <v>121</v>
      </c>
      <c r="K211" s="5" t="s">
        <v>15</v>
      </c>
      <c r="L211" s="5" t="str">
        <f t="shared" si="39"/>
        <v>Bro</v>
      </c>
      <c r="M211" s="5">
        <v>126</v>
      </c>
      <c r="N211" s="13">
        <f t="shared" si="44"/>
        <v>5</v>
      </c>
      <c r="O211" s="13">
        <f t="shared" si="45"/>
        <v>3</v>
      </c>
      <c r="P211" s="39">
        <f t="shared" si="40"/>
        <v>9.3423702051929958E-2</v>
      </c>
      <c r="Q211" s="39">
        <f t="shared" si="41"/>
        <v>-2.0784049104114897</v>
      </c>
      <c r="R211" s="39">
        <f t="shared" si="46"/>
        <v>5.1718286124634201</v>
      </c>
      <c r="S211" s="39">
        <f t="shared" si="47"/>
        <v>-0.17182861246342007</v>
      </c>
      <c r="T211" s="22" t="str">
        <f t="shared" si="42"/>
        <v>Bro121126</v>
      </c>
      <c r="U211" t="str">
        <f t="shared" si="48"/>
        <v>no</v>
      </c>
      <c r="V211" s="31">
        <v>0</v>
      </c>
      <c r="W211" s="31" t="str">
        <f t="shared" si="49"/>
        <v>43467New Orleans PelicansBrooklyn Nets</v>
      </c>
      <c r="X211" s="9" t="str">
        <f>IFERROR(VLOOKUP(T211,October_Schedule_Table[[#All],[Home Concat]:[Home B2b]],2,FALSE),0)</f>
        <v>no</v>
      </c>
      <c r="Y211" s="9">
        <f>IFERROR(VLOOKUP(T211,October_Schedule_Table[[#All],[Away Concat]:[Away B2b]],4,FALSE),0)</f>
        <v>0</v>
      </c>
    </row>
    <row r="212" spans="1:25" x14ac:dyDescent="0.2">
      <c r="A212" s="24" t="s">
        <v>212</v>
      </c>
      <c r="B212" s="12">
        <v>43469</v>
      </c>
      <c r="C212" s="33" t="str">
        <f t="shared" si="43"/>
        <v>A</v>
      </c>
      <c r="D212" s="18">
        <v>1</v>
      </c>
      <c r="E212" s="18">
        <v>4</v>
      </c>
      <c r="F212" s="18">
        <v>2019</v>
      </c>
      <c r="G212" s="5" t="s">
        <v>6</v>
      </c>
      <c r="H212" s="5" t="s">
        <v>15</v>
      </c>
      <c r="I212" s="5" t="str">
        <f t="shared" si="38"/>
        <v>Bro</v>
      </c>
      <c r="J212" s="5">
        <v>109</v>
      </c>
      <c r="K212" s="5" t="s">
        <v>19</v>
      </c>
      <c r="L212" s="5" t="str">
        <f t="shared" si="39"/>
        <v>Mem</v>
      </c>
      <c r="M212" s="5">
        <v>100</v>
      </c>
      <c r="N212" s="13">
        <f t="shared" si="44"/>
        <v>9</v>
      </c>
      <c r="O212" s="13">
        <f t="shared" si="45"/>
        <v>-3</v>
      </c>
      <c r="P212" s="39">
        <f t="shared" si="40"/>
        <v>9.3423702051929958E-2</v>
      </c>
      <c r="Q212" s="39">
        <f t="shared" si="41"/>
        <v>-2.3364343413058002</v>
      </c>
      <c r="R212" s="39">
        <f t="shared" si="46"/>
        <v>-0.57014195664226985</v>
      </c>
      <c r="S212" s="39">
        <f t="shared" si="47"/>
        <v>9.5701419566422707</v>
      </c>
      <c r="T212" s="22" t="str">
        <f t="shared" si="42"/>
        <v>Bro109100</v>
      </c>
      <c r="U212" t="str">
        <f t="shared" si="48"/>
        <v>no</v>
      </c>
      <c r="V212" s="31">
        <v>0</v>
      </c>
      <c r="W212" s="31" t="str">
        <f t="shared" si="49"/>
        <v>43469Brooklyn NetsMemphis Grizzlies</v>
      </c>
      <c r="X212" s="9">
        <f>IFERROR(VLOOKUP(T212,October_Schedule_Table[Home Concat],1,FALSE),0)</f>
        <v>0</v>
      </c>
      <c r="Y212" s="9" t="str">
        <f>IFERROR(VLOOKUP(T212,October_Schedule_Table[[#All],[Away Concat]:[Away B2b]],4,FALSE),0)</f>
        <v>no</v>
      </c>
    </row>
    <row r="213" spans="1:25" x14ac:dyDescent="0.2">
      <c r="A213" s="24" t="s">
        <v>212</v>
      </c>
      <c r="B213" s="10">
        <v>43471</v>
      </c>
      <c r="C213" s="33" t="str">
        <f t="shared" si="43"/>
        <v>A</v>
      </c>
      <c r="D213" s="19">
        <v>1</v>
      </c>
      <c r="E213" s="19">
        <v>6</v>
      </c>
      <c r="F213" s="19">
        <v>2019</v>
      </c>
      <c r="G213" s="6" t="s">
        <v>61</v>
      </c>
      <c r="H213" s="6" t="s">
        <v>15</v>
      </c>
      <c r="I213" s="5" t="str">
        <f t="shared" si="38"/>
        <v>Bro</v>
      </c>
      <c r="J213" s="6">
        <v>117</v>
      </c>
      <c r="K213" s="6" t="s">
        <v>38</v>
      </c>
      <c r="L213" s="5" t="str">
        <f t="shared" si="39"/>
        <v>Chi</v>
      </c>
      <c r="M213" s="6">
        <v>100</v>
      </c>
      <c r="N213" s="13">
        <f t="shared" si="44"/>
        <v>17</v>
      </c>
      <c r="O213" s="13">
        <f t="shared" si="45"/>
        <v>-3</v>
      </c>
      <c r="P213" s="39">
        <f t="shared" si="40"/>
        <v>9.3423702051929958E-2</v>
      </c>
      <c r="Q213" s="39">
        <f t="shared" si="41"/>
        <v>-8.3647694850550796</v>
      </c>
      <c r="R213" s="39">
        <f t="shared" si="46"/>
        <v>5.4581931871070095</v>
      </c>
      <c r="S213" s="39">
        <f t="shared" si="47"/>
        <v>11.54180681289299</v>
      </c>
      <c r="T213" s="22" t="str">
        <f t="shared" si="42"/>
        <v>Bro117100</v>
      </c>
      <c r="U213" t="str">
        <f t="shared" si="48"/>
        <v>no</v>
      </c>
      <c r="V213" s="31">
        <v>0</v>
      </c>
      <c r="W213" s="31" t="str">
        <f t="shared" si="49"/>
        <v>43471Brooklyn NetsChicago Bulls</v>
      </c>
      <c r="X213" s="9">
        <f>IFERROR(VLOOKUP(T213,October_Schedule_Table[Home Concat],1,FALSE),0)</f>
        <v>0</v>
      </c>
      <c r="Y213" s="9" t="str">
        <f>IFERROR(VLOOKUP(T213,October_Schedule_Table[[#All],[Away Concat]:[Away B2b]],4,FALSE),0)</f>
        <v>no</v>
      </c>
    </row>
    <row r="214" spans="1:25" x14ac:dyDescent="0.2">
      <c r="A214" s="24" t="s">
        <v>212</v>
      </c>
      <c r="B214" s="12">
        <v>43472</v>
      </c>
      <c r="C214" s="33" t="str">
        <f t="shared" si="43"/>
        <v>A</v>
      </c>
      <c r="D214" s="18">
        <v>1</v>
      </c>
      <c r="E214" s="18">
        <v>7</v>
      </c>
      <c r="F214" s="18">
        <v>2019</v>
      </c>
      <c r="G214" s="5" t="s">
        <v>23</v>
      </c>
      <c r="H214" s="5" t="s">
        <v>15</v>
      </c>
      <c r="I214" s="5" t="str">
        <f t="shared" si="38"/>
        <v>Bro</v>
      </c>
      <c r="J214" s="5">
        <v>95</v>
      </c>
      <c r="K214" s="5" t="s">
        <v>8</v>
      </c>
      <c r="L214" s="5" t="str">
        <f t="shared" si="39"/>
        <v>Bos</v>
      </c>
      <c r="M214" s="5">
        <v>116</v>
      </c>
      <c r="N214" s="13">
        <f t="shared" si="44"/>
        <v>-21</v>
      </c>
      <c r="O214" s="13">
        <f t="shared" si="45"/>
        <v>-3</v>
      </c>
      <c r="P214" s="39">
        <f t="shared" si="40"/>
        <v>9.3423702051929958E-2</v>
      </c>
      <c r="Q214" s="39">
        <f t="shared" si="41"/>
        <v>3.6672081997201897</v>
      </c>
      <c r="R214" s="39">
        <f t="shared" si="46"/>
        <v>-6.5737844976682602</v>
      </c>
      <c r="S214" s="39">
        <f t="shared" si="47"/>
        <v>-14.42621550233174</v>
      </c>
      <c r="T214" s="22" t="str">
        <f t="shared" si="42"/>
        <v>Bro95116</v>
      </c>
      <c r="U214" t="str">
        <f t="shared" si="48"/>
        <v>yes</v>
      </c>
      <c r="V214" s="31">
        <v>0</v>
      </c>
      <c r="W214" s="31" t="str">
        <f t="shared" si="49"/>
        <v>43472Brooklyn NetsBoston Celtics</v>
      </c>
      <c r="X214" s="9">
        <f>IFERROR(VLOOKUP(T214,October_Schedule_Table[Home Concat],1,FALSE),0)</f>
        <v>0</v>
      </c>
      <c r="Y214" s="9" t="str">
        <f>IFERROR(VLOOKUP(T214,October_Schedule_Table[[#All],[Away Concat]:[Away B2b]],4,FALSE),0)</f>
        <v>yes</v>
      </c>
    </row>
    <row r="215" spans="1:25" x14ac:dyDescent="0.2">
      <c r="A215" s="24" t="s">
        <v>212</v>
      </c>
      <c r="B215" s="10">
        <v>43474</v>
      </c>
      <c r="C215" s="33" t="str">
        <f t="shared" si="43"/>
        <v>H</v>
      </c>
      <c r="D215" s="19">
        <v>1</v>
      </c>
      <c r="E215" s="19">
        <v>9</v>
      </c>
      <c r="F215" s="19">
        <v>2019</v>
      </c>
      <c r="G215" s="6" t="s">
        <v>23</v>
      </c>
      <c r="H215" s="6" t="s">
        <v>24</v>
      </c>
      <c r="I215" s="5" t="str">
        <f t="shared" si="38"/>
        <v>Atl</v>
      </c>
      <c r="J215" s="6">
        <v>100</v>
      </c>
      <c r="K215" s="6" t="s">
        <v>15</v>
      </c>
      <c r="L215" s="5" t="str">
        <f t="shared" si="39"/>
        <v>Bro</v>
      </c>
      <c r="M215" s="6">
        <v>116</v>
      </c>
      <c r="N215" s="13">
        <f t="shared" si="44"/>
        <v>16</v>
      </c>
      <c r="O215" s="13">
        <f t="shared" si="45"/>
        <v>3</v>
      </c>
      <c r="P215" s="39">
        <f t="shared" si="40"/>
        <v>9.3423702051929958E-2</v>
      </c>
      <c r="Q215" s="39">
        <f t="shared" si="41"/>
        <v>-5.4191427575813904</v>
      </c>
      <c r="R215" s="39">
        <f t="shared" si="46"/>
        <v>8.5125664596333195</v>
      </c>
      <c r="S215" s="39">
        <f t="shared" si="47"/>
        <v>7.4874335403666805</v>
      </c>
      <c r="T215" s="22" t="str">
        <f t="shared" si="42"/>
        <v>Bro100116</v>
      </c>
      <c r="U215" t="str">
        <f t="shared" si="48"/>
        <v>no</v>
      </c>
      <c r="V215" s="31" t="s">
        <v>264</v>
      </c>
      <c r="W215" s="31" t="str">
        <f t="shared" si="49"/>
        <v>43474Atlanta HawksBrooklyn Nets</v>
      </c>
      <c r="X215" s="9"/>
      <c r="Y215" s="9"/>
    </row>
    <row r="216" spans="1:25" x14ac:dyDescent="0.2">
      <c r="A216" s="24" t="s">
        <v>212</v>
      </c>
      <c r="B216" s="10">
        <v>43476</v>
      </c>
      <c r="C216" s="33" t="str">
        <f t="shared" si="43"/>
        <v>A</v>
      </c>
      <c r="D216" s="19">
        <v>1</v>
      </c>
      <c r="E216" s="19">
        <v>11</v>
      </c>
      <c r="F216" s="19">
        <v>2019</v>
      </c>
      <c r="G216" s="6" t="s">
        <v>23</v>
      </c>
      <c r="H216" s="6" t="s">
        <v>15</v>
      </c>
      <c r="I216" s="5" t="str">
        <f t="shared" si="38"/>
        <v>Bro</v>
      </c>
      <c r="J216" s="6">
        <v>105</v>
      </c>
      <c r="K216" s="6" t="s">
        <v>37</v>
      </c>
      <c r="L216" s="5" t="str">
        <f t="shared" si="39"/>
        <v>Tor</v>
      </c>
      <c r="M216" s="6">
        <v>122</v>
      </c>
      <c r="N216" s="13">
        <f t="shared" si="44"/>
        <v>-17</v>
      </c>
      <c r="O216" s="13">
        <f t="shared" si="45"/>
        <v>-3</v>
      </c>
      <c r="P216" s="39">
        <f t="shared" si="40"/>
        <v>9.3423702051929958E-2</v>
      </c>
      <c r="Q216" s="39">
        <f t="shared" si="41"/>
        <v>5.5303682054218104</v>
      </c>
      <c r="R216" s="39">
        <f t="shared" si="46"/>
        <v>-8.4369445033698796</v>
      </c>
      <c r="S216" s="39">
        <f t="shared" si="47"/>
        <v>-8.5630554966301204</v>
      </c>
      <c r="T216" s="22" t="str">
        <f t="shared" si="42"/>
        <v>Bro105122</v>
      </c>
      <c r="U216" t="str">
        <f t="shared" si="48"/>
        <v>no</v>
      </c>
      <c r="V216" s="31">
        <v>0</v>
      </c>
      <c r="W216" s="31" t="str">
        <f t="shared" si="49"/>
        <v>43476Brooklyn NetsToronto Raptors</v>
      </c>
      <c r="X216" s="9">
        <f>IFERROR(VLOOKUP(T216,October_Schedule_Table[Home Concat],1,FALSE),0)</f>
        <v>0</v>
      </c>
      <c r="Y216" s="9" t="str">
        <f>IFERROR(VLOOKUP(T216,October_Schedule_Table[[#All],[Away Concat]:[Away B2b]],4,FALSE),0)</f>
        <v>no</v>
      </c>
    </row>
    <row r="217" spans="1:25" x14ac:dyDescent="0.2">
      <c r="A217" s="24" t="s">
        <v>212</v>
      </c>
      <c r="B217" s="12">
        <v>43479</v>
      </c>
      <c r="C217" s="33" t="str">
        <f t="shared" si="43"/>
        <v>H</v>
      </c>
      <c r="D217" s="18">
        <v>1</v>
      </c>
      <c r="E217" s="18">
        <v>14</v>
      </c>
      <c r="F217" s="18">
        <v>2019</v>
      </c>
      <c r="G217" s="5" t="s">
        <v>23</v>
      </c>
      <c r="H217" s="5" t="s">
        <v>8</v>
      </c>
      <c r="I217" s="5" t="str">
        <f t="shared" si="38"/>
        <v>Bos</v>
      </c>
      <c r="J217" s="5">
        <v>102</v>
      </c>
      <c r="K217" s="5" t="s">
        <v>15</v>
      </c>
      <c r="L217" s="5" t="str">
        <f t="shared" si="39"/>
        <v>Bro</v>
      </c>
      <c r="M217" s="5">
        <v>109</v>
      </c>
      <c r="N217" s="13">
        <f t="shared" si="44"/>
        <v>7</v>
      </c>
      <c r="O217" s="13">
        <f t="shared" si="45"/>
        <v>3</v>
      </c>
      <c r="P217" s="39">
        <f t="shared" si="40"/>
        <v>9.3423702051929958E-2</v>
      </c>
      <c r="Q217" s="39">
        <f t="shared" si="41"/>
        <v>3.6672081997201897</v>
      </c>
      <c r="R217" s="39">
        <f t="shared" si="46"/>
        <v>-0.57378449766825979</v>
      </c>
      <c r="S217" s="39">
        <f t="shared" si="47"/>
        <v>7.5737844976682602</v>
      </c>
      <c r="T217" s="22" t="str">
        <f t="shared" si="42"/>
        <v>Bro102109</v>
      </c>
      <c r="U217" t="str">
        <f t="shared" si="48"/>
        <v>no</v>
      </c>
      <c r="V217" s="31">
        <v>0</v>
      </c>
      <c r="W217" s="31" t="str">
        <f t="shared" si="49"/>
        <v>43479Boston CelticsBrooklyn Nets</v>
      </c>
      <c r="X217" s="9" t="str">
        <f>IFERROR(VLOOKUP(T217,October_Schedule_Table[[#All],[Home Concat]:[Home B2b]],2,FALSE),0)</f>
        <v>no</v>
      </c>
      <c r="Y217" s="9">
        <f>IFERROR(VLOOKUP(T217,October_Schedule_Table[[#All],[Away Concat]:[Away B2b]],4,FALSE),0)</f>
        <v>0</v>
      </c>
    </row>
    <row r="218" spans="1:25" x14ac:dyDescent="0.2">
      <c r="A218" s="24" t="s">
        <v>212</v>
      </c>
      <c r="B218" s="12">
        <v>43481</v>
      </c>
      <c r="C218" s="33" t="str">
        <f t="shared" si="43"/>
        <v>A</v>
      </c>
      <c r="D218" s="18">
        <v>1</v>
      </c>
      <c r="E218" s="18">
        <v>16</v>
      </c>
      <c r="F218" s="18">
        <v>2019</v>
      </c>
      <c r="G218" s="5" t="s">
        <v>6</v>
      </c>
      <c r="H218" s="5" t="s">
        <v>15</v>
      </c>
      <c r="I218" s="5" t="str">
        <f t="shared" si="38"/>
        <v>Bro</v>
      </c>
      <c r="J218" s="5">
        <v>145</v>
      </c>
      <c r="K218" s="5" t="s">
        <v>18</v>
      </c>
      <c r="L218" s="5" t="str">
        <f t="shared" si="39"/>
        <v>Hou</v>
      </c>
      <c r="M218" s="5">
        <v>142</v>
      </c>
      <c r="N218" s="13">
        <f t="shared" si="44"/>
        <v>3</v>
      </c>
      <c r="O218" s="13">
        <f t="shared" si="45"/>
        <v>-3</v>
      </c>
      <c r="P218" s="39">
        <f t="shared" si="40"/>
        <v>9.3423702051929958E-2</v>
      </c>
      <c r="Q218" s="39">
        <f t="shared" si="41"/>
        <v>5.8261443988619703</v>
      </c>
      <c r="R218" s="39">
        <f t="shared" si="46"/>
        <v>-8.7327206968100413</v>
      </c>
      <c r="S218" s="39">
        <f t="shared" si="47"/>
        <v>11.732720696810041</v>
      </c>
      <c r="T218" s="22" t="str">
        <f t="shared" si="42"/>
        <v>Bro145142</v>
      </c>
      <c r="U218" t="str">
        <f t="shared" si="48"/>
        <v>no</v>
      </c>
      <c r="V218" s="31">
        <v>0</v>
      </c>
      <c r="W218" s="31" t="str">
        <f t="shared" si="49"/>
        <v>43481Brooklyn NetsHouston Rockets</v>
      </c>
      <c r="X218" s="9">
        <f>IFERROR(VLOOKUP(T218,October_Schedule_Table[Home Concat],1,FALSE),0)</f>
        <v>0</v>
      </c>
      <c r="Y218" s="9" t="str">
        <f>IFERROR(VLOOKUP(T218,October_Schedule_Table[[#All],[Away Concat]:[Away B2b]],4,FALSE),0)</f>
        <v>no</v>
      </c>
    </row>
    <row r="219" spans="1:25" x14ac:dyDescent="0.2">
      <c r="A219" s="24" t="s">
        <v>212</v>
      </c>
      <c r="B219" s="10">
        <v>43483</v>
      </c>
      <c r="C219" s="33" t="str">
        <f t="shared" si="43"/>
        <v>A</v>
      </c>
      <c r="D219" s="19">
        <v>1</v>
      </c>
      <c r="E219" s="19">
        <v>18</v>
      </c>
      <c r="F219" s="19">
        <v>2019</v>
      </c>
      <c r="G219" s="6" t="s">
        <v>12</v>
      </c>
      <c r="H219" s="6" t="s">
        <v>15</v>
      </c>
      <c r="I219" s="5" t="str">
        <f t="shared" si="38"/>
        <v>Bro</v>
      </c>
      <c r="J219" s="6">
        <v>117</v>
      </c>
      <c r="K219" s="6" t="s">
        <v>27</v>
      </c>
      <c r="L219" s="5" t="str">
        <f t="shared" si="39"/>
        <v>Orl</v>
      </c>
      <c r="M219" s="6">
        <v>115</v>
      </c>
      <c r="N219" s="13">
        <f t="shared" si="44"/>
        <v>2</v>
      </c>
      <c r="O219" s="13">
        <f t="shared" si="45"/>
        <v>-3</v>
      </c>
      <c r="P219" s="39">
        <f t="shared" si="40"/>
        <v>9.3423702051929958E-2</v>
      </c>
      <c r="Q219" s="39">
        <f t="shared" si="41"/>
        <v>1.21811754667254</v>
      </c>
      <c r="R219" s="39">
        <f t="shared" si="46"/>
        <v>-4.1246938446206105</v>
      </c>
      <c r="S219" s="39">
        <f t="shared" si="47"/>
        <v>6.1246938446206105</v>
      </c>
      <c r="T219" s="22" t="str">
        <f t="shared" si="42"/>
        <v>Bro117115</v>
      </c>
      <c r="U219" t="str">
        <f t="shared" si="48"/>
        <v>no</v>
      </c>
      <c r="V219" s="31">
        <v>0</v>
      </c>
      <c r="W219" s="31" t="str">
        <f t="shared" si="49"/>
        <v>43483Brooklyn NetsOrlando Magic</v>
      </c>
      <c r="X219" s="9">
        <f>IFERROR(VLOOKUP(T219,October_Schedule_Table[Home Concat],1,FALSE),0)</f>
        <v>0</v>
      </c>
      <c r="Y219" s="9" t="str">
        <f>IFERROR(VLOOKUP(T219,October_Schedule_Table[[#All],[Away Concat]:[Away B2b]],4,FALSE),0)</f>
        <v>no</v>
      </c>
    </row>
    <row r="220" spans="1:25" x14ac:dyDescent="0.2">
      <c r="A220" s="24" t="s">
        <v>212</v>
      </c>
      <c r="B220" s="10">
        <v>43486</v>
      </c>
      <c r="C220" s="33" t="str">
        <f t="shared" si="43"/>
        <v>H</v>
      </c>
      <c r="D220" s="19">
        <v>1</v>
      </c>
      <c r="E220" s="19">
        <v>21</v>
      </c>
      <c r="F220" s="19">
        <v>2019</v>
      </c>
      <c r="G220" s="6" t="s">
        <v>61</v>
      </c>
      <c r="H220" s="6" t="s">
        <v>32</v>
      </c>
      <c r="I220" s="5" t="str">
        <f t="shared" si="38"/>
        <v>Sac</v>
      </c>
      <c r="J220" s="6">
        <v>94</v>
      </c>
      <c r="K220" s="6" t="s">
        <v>15</v>
      </c>
      <c r="L220" s="5" t="str">
        <f t="shared" si="39"/>
        <v>Bro</v>
      </c>
      <c r="M220" s="6">
        <v>123</v>
      </c>
      <c r="N220" s="13">
        <f t="shared" si="44"/>
        <v>29</v>
      </c>
      <c r="O220" s="13">
        <f t="shared" si="45"/>
        <v>3</v>
      </c>
      <c r="P220" s="39">
        <f t="shared" si="40"/>
        <v>9.3423702051929958E-2</v>
      </c>
      <c r="Q220" s="39">
        <f t="shared" si="41"/>
        <v>-0.90569424122478992</v>
      </c>
      <c r="R220" s="39">
        <f t="shared" si="46"/>
        <v>3.9991179432767199</v>
      </c>
      <c r="S220" s="39">
        <f t="shared" si="47"/>
        <v>25.000882056723281</v>
      </c>
      <c r="T220" s="22" t="str">
        <f t="shared" si="42"/>
        <v>Bro94123</v>
      </c>
      <c r="U220" t="str">
        <f t="shared" si="48"/>
        <v>no</v>
      </c>
      <c r="V220" s="31">
        <v>0</v>
      </c>
      <c r="W220" s="31" t="str">
        <f t="shared" si="49"/>
        <v>43486Sacramento KingsBrooklyn Nets</v>
      </c>
      <c r="X220" s="9" t="str">
        <f>IFERROR(VLOOKUP(T220,October_Schedule_Table[[#All],[Home Concat]:[Home B2b]],2,FALSE),0)</f>
        <v>no</v>
      </c>
      <c r="Y220" s="9">
        <f>IFERROR(VLOOKUP(T220,October_Schedule_Table[[#All],[Away Concat]:[Away B2b]],4,FALSE),0)</f>
        <v>0</v>
      </c>
    </row>
    <row r="221" spans="1:25" x14ac:dyDescent="0.2">
      <c r="A221" s="24" t="s">
        <v>212</v>
      </c>
      <c r="B221" s="12">
        <v>43488</v>
      </c>
      <c r="C221" s="33" t="str">
        <f t="shared" si="43"/>
        <v>H</v>
      </c>
      <c r="D221" s="18">
        <v>1</v>
      </c>
      <c r="E221" s="18">
        <v>23</v>
      </c>
      <c r="F221" s="18">
        <v>2019</v>
      </c>
      <c r="G221" s="5" t="s">
        <v>23</v>
      </c>
      <c r="H221" s="5" t="s">
        <v>27</v>
      </c>
      <c r="I221" s="5" t="str">
        <f t="shared" si="38"/>
        <v>Orl</v>
      </c>
      <c r="J221" s="5">
        <v>110</v>
      </c>
      <c r="K221" s="5" t="s">
        <v>15</v>
      </c>
      <c r="L221" s="5" t="str">
        <f t="shared" si="39"/>
        <v>Bro</v>
      </c>
      <c r="M221" s="5">
        <v>114</v>
      </c>
      <c r="N221" s="13">
        <f t="shared" si="44"/>
        <v>4</v>
      </c>
      <c r="O221" s="13">
        <f t="shared" si="45"/>
        <v>3</v>
      </c>
      <c r="P221" s="39">
        <f t="shared" si="40"/>
        <v>9.3423702051929958E-2</v>
      </c>
      <c r="Q221" s="39">
        <f t="shared" si="41"/>
        <v>1.21811754667254</v>
      </c>
      <c r="R221" s="39">
        <f t="shared" si="46"/>
        <v>1.8753061553793899</v>
      </c>
      <c r="S221" s="39">
        <f t="shared" si="47"/>
        <v>2.1246938446206101</v>
      </c>
      <c r="T221" s="22" t="str">
        <f t="shared" si="42"/>
        <v>Bro110114</v>
      </c>
      <c r="U221" t="str">
        <f t="shared" si="48"/>
        <v>no</v>
      </c>
      <c r="V221" s="31">
        <v>0</v>
      </c>
      <c r="W221" s="31" t="str">
        <f t="shared" si="49"/>
        <v>43488Orlando MagicBrooklyn Nets</v>
      </c>
      <c r="X221" s="9" t="str">
        <f>IFERROR(VLOOKUP(T221,October_Schedule_Table[[#All],[Home Concat]:[Home B2b]],2,FALSE),0)</f>
        <v>no</v>
      </c>
      <c r="Y221" s="9">
        <f>IFERROR(VLOOKUP(T221,October_Schedule_Table[[#All],[Away Concat]:[Away B2b]],4,FALSE),0)</f>
        <v>0</v>
      </c>
    </row>
    <row r="222" spans="1:25" x14ac:dyDescent="0.2">
      <c r="A222" s="24" t="s">
        <v>212</v>
      </c>
      <c r="B222" s="10">
        <v>43490</v>
      </c>
      <c r="C222" s="33" t="str">
        <f t="shared" si="43"/>
        <v>H</v>
      </c>
      <c r="D222" s="19">
        <v>1</v>
      </c>
      <c r="E222" s="19">
        <v>25</v>
      </c>
      <c r="F222" s="19">
        <v>2019</v>
      </c>
      <c r="G222" s="6" t="s">
        <v>23</v>
      </c>
      <c r="H222" s="6" t="s">
        <v>25</v>
      </c>
      <c r="I222" s="13" t="s">
        <v>243</v>
      </c>
      <c r="J222" s="6">
        <v>99</v>
      </c>
      <c r="K222" s="6" t="s">
        <v>15</v>
      </c>
      <c r="L222" s="5" t="str">
        <f t="shared" si="39"/>
        <v>Bro</v>
      </c>
      <c r="M222" s="6">
        <v>109</v>
      </c>
      <c r="N222" s="13">
        <f t="shared" si="44"/>
        <v>10</v>
      </c>
      <c r="O222" s="13">
        <f t="shared" si="45"/>
        <v>3</v>
      </c>
      <c r="P222" s="39">
        <f t="shared" si="40"/>
        <v>9.3423702051929958E-2</v>
      </c>
      <c r="Q222" s="39">
        <f t="shared" si="41"/>
        <v>-9.3839578025397099</v>
      </c>
      <c r="R222" s="39">
        <f t="shared" si="46"/>
        <v>12.477381504591641</v>
      </c>
      <c r="S222" s="39">
        <f t="shared" si="47"/>
        <v>-2.4773815045916407</v>
      </c>
      <c r="T222" s="22" t="str">
        <f t="shared" si="42"/>
        <v>Bro99109</v>
      </c>
      <c r="U222" t="str">
        <f t="shared" si="48"/>
        <v>no</v>
      </c>
      <c r="V222" s="31">
        <v>0</v>
      </c>
      <c r="W222" s="31" t="str">
        <f t="shared" si="49"/>
        <v>43490New York KnicksBrooklyn Nets</v>
      </c>
      <c r="X222" s="9" t="str">
        <f>IFERROR(VLOOKUP(T222,October_Schedule_Table[[#All],[Home Concat]:[Home B2b]],2,FALSE),0)</f>
        <v>no</v>
      </c>
      <c r="Y222" s="9">
        <f>IFERROR(VLOOKUP(T222,October_Schedule_Table[[#All],[Away Concat]:[Away B2b]],4,FALSE),0)</f>
        <v>0</v>
      </c>
    </row>
    <row r="223" spans="1:25" x14ac:dyDescent="0.2">
      <c r="A223" s="24" t="s">
        <v>212</v>
      </c>
      <c r="B223" s="12">
        <v>43493</v>
      </c>
      <c r="C223" s="33" t="str">
        <f t="shared" si="43"/>
        <v>A</v>
      </c>
      <c r="D223" s="18">
        <v>1</v>
      </c>
      <c r="E223" s="18">
        <v>28</v>
      </c>
      <c r="F223" s="18">
        <v>2019</v>
      </c>
      <c r="G223" s="5" t="s">
        <v>23</v>
      </c>
      <c r="H223" s="5" t="s">
        <v>15</v>
      </c>
      <c r="I223" s="5" t="str">
        <f t="shared" si="38"/>
        <v>Bro</v>
      </c>
      <c r="J223" s="5">
        <v>104</v>
      </c>
      <c r="K223" s="5" t="s">
        <v>8</v>
      </c>
      <c r="L223" s="5" t="str">
        <f t="shared" si="39"/>
        <v>Bos</v>
      </c>
      <c r="M223" s="5">
        <v>112</v>
      </c>
      <c r="N223" s="13">
        <f t="shared" si="44"/>
        <v>-8</v>
      </c>
      <c r="O223" s="13">
        <f t="shared" si="45"/>
        <v>-3</v>
      </c>
      <c r="P223" s="39">
        <f t="shared" si="40"/>
        <v>9.3423702051929958E-2</v>
      </c>
      <c r="Q223" s="39">
        <f t="shared" si="41"/>
        <v>3.6672081997201897</v>
      </c>
      <c r="R223" s="39">
        <f t="shared" si="46"/>
        <v>-6.5737844976682602</v>
      </c>
      <c r="S223" s="39">
        <f t="shared" si="47"/>
        <v>-1.4262155023317398</v>
      </c>
      <c r="T223" s="22" t="str">
        <f t="shared" si="42"/>
        <v>Bro104112</v>
      </c>
      <c r="U223" t="str">
        <f t="shared" si="48"/>
        <v>no</v>
      </c>
      <c r="V223" s="31">
        <v>0</v>
      </c>
      <c r="W223" s="31" t="str">
        <f t="shared" si="49"/>
        <v>43493Brooklyn NetsBoston Celtics</v>
      </c>
      <c r="X223" s="9">
        <f>IFERROR(VLOOKUP(T223,October_Schedule_Table[Home Concat],1,FALSE),0)</f>
        <v>0</v>
      </c>
      <c r="Y223" s="9" t="str">
        <f>IFERROR(VLOOKUP(T223,October_Schedule_Table[[#All],[Away Concat]:[Away B2b]],4,FALSE),0)</f>
        <v>no</v>
      </c>
    </row>
    <row r="224" spans="1:25" x14ac:dyDescent="0.2">
      <c r="A224" s="24" t="s">
        <v>212</v>
      </c>
      <c r="B224" s="10">
        <v>43496</v>
      </c>
      <c r="C224" s="33" t="str">
        <f t="shared" si="43"/>
        <v>A</v>
      </c>
      <c r="D224" s="19">
        <v>1</v>
      </c>
      <c r="E224" s="19">
        <v>31</v>
      </c>
      <c r="F224" s="19">
        <v>2019</v>
      </c>
      <c r="G224" s="6" t="s">
        <v>33</v>
      </c>
      <c r="H224" s="6" t="s">
        <v>15</v>
      </c>
      <c r="I224" s="5" t="str">
        <f t="shared" si="38"/>
        <v>Bro</v>
      </c>
      <c r="J224" s="6">
        <v>114</v>
      </c>
      <c r="K224" s="6" t="s">
        <v>35</v>
      </c>
      <c r="L224" s="5" t="str">
        <f t="shared" si="39"/>
        <v>San</v>
      </c>
      <c r="M224" s="6">
        <v>117</v>
      </c>
      <c r="N224" s="13">
        <f t="shared" si="44"/>
        <v>-3</v>
      </c>
      <c r="O224" s="13">
        <f t="shared" si="45"/>
        <v>-3</v>
      </c>
      <c r="P224" s="39">
        <f t="shared" si="40"/>
        <v>9.3423702051929958E-2</v>
      </c>
      <c r="Q224" s="39">
        <f t="shared" si="41"/>
        <v>1.8707824426420974</v>
      </c>
      <c r="R224" s="39">
        <f t="shared" si="46"/>
        <v>-4.7773587405901674</v>
      </c>
      <c r="S224" s="39">
        <f t="shared" si="47"/>
        <v>1.7773587405901674</v>
      </c>
      <c r="T224" s="22" t="str">
        <f t="shared" si="42"/>
        <v>Bro114117</v>
      </c>
      <c r="U224" t="str">
        <f t="shared" si="48"/>
        <v>no</v>
      </c>
      <c r="V224" s="31">
        <v>0</v>
      </c>
      <c r="W224" s="31" t="str">
        <f t="shared" si="49"/>
        <v>43496Brooklyn NetsSan Antonio Spurs</v>
      </c>
      <c r="X224" s="9">
        <f>IFERROR(VLOOKUP(T224,October_Schedule_Table[Home Concat],1,FALSE),0)</f>
        <v>0</v>
      </c>
      <c r="Y224" s="9" t="str">
        <f>IFERROR(VLOOKUP(T224,October_Schedule_Table[[#All],[Away Concat]:[Away B2b]],4,FALSE),0)</f>
        <v>no</v>
      </c>
    </row>
    <row r="225" spans="1:25" x14ac:dyDescent="0.2">
      <c r="A225" s="24" t="s">
        <v>212</v>
      </c>
      <c r="B225" s="12">
        <v>43498</v>
      </c>
      <c r="C225" s="33" t="str">
        <f t="shared" si="43"/>
        <v>A</v>
      </c>
      <c r="D225" s="18">
        <v>2</v>
      </c>
      <c r="E225" s="18">
        <v>2</v>
      </c>
      <c r="F225" s="18">
        <v>2019</v>
      </c>
      <c r="G225" s="5" t="s">
        <v>12</v>
      </c>
      <c r="H225" s="5" t="s">
        <v>15</v>
      </c>
      <c r="I225" s="5" t="str">
        <f t="shared" si="38"/>
        <v>Bro</v>
      </c>
      <c r="J225" s="5">
        <v>89</v>
      </c>
      <c r="K225" s="5" t="s">
        <v>27</v>
      </c>
      <c r="L225" s="5" t="str">
        <f t="shared" si="39"/>
        <v>Orl</v>
      </c>
      <c r="M225" s="5">
        <v>102</v>
      </c>
      <c r="N225" s="13">
        <f t="shared" si="44"/>
        <v>-13</v>
      </c>
      <c r="O225" s="13">
        <f t="shared" si="45"/>
        <v>-3</v>
      </c>
      <c r="P225" s="39">
        <f t="shared" si="40"/>
        <v>9.3423702051929958E-2</v>
      </c>
      <c r="Q225" s="39">
        <f t="shared" si="41"/>
        <v>1.21811754667254</v>
      </c>
      <c r="R225" s="39">
        <f t="shared" si="46"/>
        <v>-4.1246938446206105</v>
      </c>
      <c r="S225" s="39">
        <f t="shared" si="47"/>
        <v>-8.8753061553793895</v>
      </c>
      <c r="T225" s="22" t="str">
        <f t="shared" si="42"/>
        <v>Bro89102</v>
      </c>
      <c r="U225" t="str">
        <f t="shared" si="48"/>
        <v>no</v>
      </c>
      <c r="V225" s="31">
        <v>0</v>
      </c>
      <c r="W225" s="31" t="str">
        <f t="shared" si="49"/>
        <v>43498Brooklyn NetsOrlando Magic</v>
      </c>
      <c r="X225" s="9">
        <f>IFERROR(VLOOKUP(T225,October_Schedule_Table[Home Concat],1,FALSE),0)</f>
        <v>0</v>
      </c>
      <c r="Y225" s="9" t="str">
        <f>IFERROR(VLOOKUP(T225,October_Schedule_Table[[#All],[Away Concat]:[Away B2b]],4,FALSE),0)</f>
        <v>no</v>
      </c>
    </row>
    <row r="226" spans="1:25" x14ac:dyDescent="0.2">
      <c r="A226" s="24" t="s">
        <v>212</v>
      </c>
      <c r="B226" s="12">
        <v>43500</v>
      </c>
      <c r="C226" s="33" t="str">
        <f t="shared" si="43"/>
        <v>H</v>
      </c>
      <c r="D226" s="18">
        <v>2</v>
      </c>
      <c r="E226" s="18">
        <v>4</v>
      </c>
      <c r="F226" s="18">
        <v>2019</v>
      </c>
      <c r="G226" s="5" t="s">
        <v>23</v>
      </c>
      <c r="H226" s="5" t="s">
        <v>13</v>
      </c>
      <c r="I226" s="5" t="str">
        <f t="shared" si="38"/>
        <v>Mil</v>
      </c>
      <c r="J226" s="5">
        <v>113</v>
      </c>
      <c r="K226" s="5" t="s">
        <v>15</v>
      </c>
      <c r="L226" s="5" t="str">
        <f t="shared" si="39"/>
        <v>Bro</v>
      </c>
      <c r="M226" s="5">
        <v>94</v>
      </c>
      <c r="N226" s="13">
        <f t="shared" si="44"/>
        <v>-19</v>
      </c>
      <c r="O226" s="13">
        <f t="shared" si="45"/>
        <v>3</v>
      </c>
      <c r="P226" s="39">
        <f t="shared" si="40"/>
        <v>9.3423702051929958E-2</v>
      </c>
      <c r="Q226" s="39">
        <f t="shared" si="41"/>
        <v>7.7638523148254706</v>
      </c>
      <c r="R226" s="39">
        <f t="shared" si="46"/>
        <v>-4.6704286127735406</v>
      </c>
      <c r="S226" s="39">
        <f t="shared" si="47"/>
        <v>-14.329571387226459</v>
      </c>
      <c r="T226" s="22" t="str">
        <f t="shared" si="42"/>
        <v>Bro11394</v>
      </c>
      <c r="U226" t="str">
        <f t="shared" si="48"/>
        <v>no</v>
      </c>
      <c r="V226" s="31">
        <v>0</v>
      </c>
      <c r="W226" s="31" t="str">
        <f t="shared" si="49"/>
        <v>43500Milwaukee BucksBrooklyn Nets</v>
      </c>
      <c r="X226" s="9" t="str">
        <f>IFERROR(VLOOKUP(T226,October_Schedule_Table[[#All],[Home Concat]:[Home B2b]],2,FALSE),0)</f>
        <v>no</v>
      </c>
      <c r="Y226" s="9">
        <f>IFERROR(VLOOKUP(T226,October_Schedule_Table[[#All],[Away Concat]:[Away B2b]],4,FALSE),0)</f>
        <v>0</v>
      </c>
    </row>
    <row r="227" spans="1:25" x14ac:dyDescent="0.2">
      <c r="A227" s="24" t="s">
        <v>212</v>
      </c>
      <c r="B227" s="10">
        <v>43502</v>
      </c>
      <c r="C227" s="33" t="str">
        <f t="shared" si="43"/>
        <v>H</v>
      </c>
      <c r="D227" s="19">
        <v>2</v>
      </c>
      <c r="E227" s="19">
        <v>6</v>
      </c>
      <c r="F227" s="19">
        <v>2019</v>
      </c>
      <c r="G227" s="6" t="s">
        <v>23</v>
      </c>
      <c r="H227" s="6" t="s">
        <v>21</v>
      </c>
      <c r="I227" s="5" t="str">
        <f t="shared" si="38"/>
        <v>Den</v>
      </c>
      <c r="J227" s="6">
        <v>130</v>
      </c>
      <c r="K227" s="6" t="s">
        <v>15</v>
      </c>
      <c r="L227" s="5" t="str">
        <f t="shared" si="39"/>
        <v>Bro</v>
      </c>
      <c r="M227" s="6">
        <v>135</v>
      </c>
      <c r="N227" s="13">
        <f t="shared" si="44"/>
        <v>5</v>
      </c>
      <c r="O227" s="13">
        <f t="shared" si="45"/>
        <v>3</v>
      </c>
      <c r="P227" s="39">
        <f t="shared" si="40"/>
        <v>9.3423702051929958E-2</v>
      </c>
      <c r="Q227" s="39">
        <f t="shared" si="41"/>
        <v>3.8824190488276296</v>
      </c>
      <c r="R227" s="39">
        <f t="shared" si="46"/>
        <v>-0.7889953467756996</v>
      </c>
      <c r="S227" s="39">
        <f t="shared" si="47"/>
        <v>5.7889953467756996</v>
      </c>
      <c r="T227" s="22" t="str">
        <f t="shared" si="42"/>
        <v>Bro130135</v>
      </c>
      <c r="U227" t="str">
        <f t="shared" si="48"/>
        <v>no</v>
      </c>
      <c r="V227" s="31">
        <v>0</v>
      </c>
      <c r="W227" s="31" t="str">
        <f t="shared" si="49"/>
        <v>43502Denver NuggetsBrooklyn Nets</v>
      </c>
      <c r="X227" s="9" t="str">
        <f>IFERROR(VLOOKUP(T227,October_Schedule_Table[[#All],[Home Concat]:[Home B2b]],2,FALSE),0)</f>
        <v>no</v>
      </c>
      <c r="Y227" s="9">
        <f>IFERROR(VLOOKUP(T227,October_Schedule_Table[[#All],[Away Concat]:[Away B2b]],4,FALSE),0)</f>
        <v>0</v>
      </c>
    </row>
    <row r="228" spans="1:25" x14ac:dyDescent="0.2">
      <c r="A228" s="24" t="s">
        <v>212</v>
      </c>
      <c r="B228" s="12">
        <v>43504</v>
      </c>
      <c r="C228" s="33" t="str">
        <f t="shared" si="43"/>
        <v>H</v>
      </c>
      <c r="D228" s="18">
        <v>2</v>
      </c>
      <c r="E228" s="18">
        <v>8</v>
      </c>
      <c r="F228" s="18">
        <v>2019</v>
      </c>
      <c r="G228" s="5" t="s">
        <v>23</v>
      </c>
      <c r="H228" s="5" t="s">
        <v>38</v>
      </c>
      <c r="I228" s="5" t="str">
        <f t="shared" si="38"/>
        <v>Chi</v>
      </c>
      <c r="J228" s="5">
        <v>125</v>
      </c>
      <c r="K228" s="5" t="s">
        <v>15</v>
      </c>
      <c r="L228" s="5" t="str">
        <f t="shared" si="39"/>
        <v>Bro</v>
      </c>
      <c r="M228" s="5">
        <v>106</v>
      </c>
      <c r="N228" s="13">
        <f t="shared" si="44"/>
        <v>-19</v>
      </c>
      <c r="O228" s="13">
        <f t="shared" si="45"/>
        <v>3</v>
      </c>
      <c r="P228" s="39">
        <f t="shared" si="40"/>
        <v>9.3423702051929958E-2</v>
      </c>
      <c r="Q228" s="39">
        <f t="shared" si="41"/>
        <v>-8.3647694850550796</v>
      </c>
      <c r="R228" s="39">
        <f t="shared" si="46"/>
        <v>11.45819318710701</v>
      </c>
      <c r="S228" s="39">
        <f t="shared" si="47"/>
        <v>-30.45819318710701</v>
      </c>
      <c r="T228" s="22" t="str">
        <f t="shared" si="42"/>
        <v>Bro125106</v>
      </c>
      <c r="U228" t="str">
        <f t="shared" si="48"/>
        <v>no</v>
      </c>
      <c r="V228" s="31">
        <v>0</v>
      </c>
      <c r="W228" s="31" t="str">
        <f t="shared" si="49"/>
        <v>43504Chicago BullsBrooklyn Nets</v>
      </c>
      <c r="X228" s="9" t="str">
        <f>IFERROR(VLOOKUP(T228,October_Schedule_Table[[#All],[Home Concat]:[Home B2b]],2,FALSE),0)</f>
        <v>no</v>
      </c>
      <c r="Y228" s="9">
        <f>IFERROR(VLOOKUP(T228,October_Schedule_Table[[#All],[Away Concat]:[Away B2b]],4,FALSE),0)</f>
        <v>0</v>
      </c>
    </row>
    <row r="229" spans="1:25" x14ac:dyDescent="0.2">
      <c r="A229" s="24" t="s">
        <v>212</v>
      </c>
      <c r="B229" s="10">
        <v>43507</v>
      </c>
      <c r="C229" s="33" t="str">
        <f t="shared" si="43"/>
        <v>A</v>
      </c>
      <c r="D229" s="19">
        <v>2</v>
      </c>
      <c r="E229" s="19">
        <v>11</v>
      </c>
      <c r="F229" s="19">
        <v>2019</v>
      </c>
      <c r="G229" s="6" t="s">
        <v>23</v>
      </c>
      <c r="H229" s="6" t="s">
        <v>15</v>
      </c>
      <c r="I229" s="5" t="str">
        <f t="shared" si="38"/>
        <v>Bro</v>
      </c>
      <c r="J229" s="6">
        <v>125</v>
      </c>
      <c r="K229" s="6" t="s">
        <v>37</v>
      </c>
      <c r="L229" s="5" t="str">
        <f t="shared" si="39"/>
        <v>Tor</v>
      </c>
      <c r="M229" s="6">
        <v>127</v>
      </c>
      <c r="N229" s="13">
        <f t="shared" si="44"/>
        <v>-2</v>
      </c>
      <c r="O229" s="13">
        <f t="shared" si="45"/>
        <v>-3</v>
      </c>
      <c r="P229" s="39">
        <f t="shared" si="40"/>
        <v>9.3423702051929958E-2</v>
      </c>
      <c r="Q229" s="39">
        <f t="shared" si="41"/>
        <v>5.5303682054218104</v>
      </c>
      <c r="R229" s="39">
        <f t="shared" si="46"/>
        <v>-8.4369445033698796</v>
      </c>
      <c r="S229" s="39">
        <f t="shared" si="47"/>
        <v>6.4369445033698796</v>
      </c>
      <c r="T229" s="22" t="str">
        <f t="shared" si="42"/>
        <v>Bro125127</v>
      </c>
      <c r="U229" t="str">
        <f t="shared" si="48"/>
        <v>no</v>
      </c>
      <c r="V229" s="31">
        <v>0</v>
      </c>
      <c r="W229" s="31" t="str">
        <f t="shared" si="49"/>
        <v>43507Brooklyn NetsToronto Raptors</v>
      </c>
      <c r="X229" s="9">
        <f>IFERROR(VLOOKUP(T229,October_Schedule_Table[Home Concat],1,FALSE),0)</f>
        <v>0</v>
      </c>
      <c r="Y229" s="9" t="str">
        <f>IFERROR(VLOOKUP(T229,October_Schedule_Table[[#All],[Away Concat]:[Away B2b]],4,FALSE),0)</f>
        <v>no</v>
      </c>
    </row>
    <row r="230" spans="1:25" x14ac:dyDescent="0.2">
      <c r="A230" s="24" t="s">
        <v>212</v>
      </c>
      <c r="B230" s="12">
        <v>43509</v>
      </c>
      <c r="C230" s="33" t="str">
        <f t="shared" si="43"/>
        <v>A</v>
      </c>
      <c r="D230" s="18">
        <v>2</v>
      </c>
      <c r="E230" s="18">
        <v>13</v>
      </c>
      <c r="F230" s="18">
        <v>2019</v>
      </c>
      <c r="G230" s="5" t="s">
        <v>12</v>
      </c>
      <c r="H230" s="5" t="s">
        <v>15</v>
      </c>
      <c r="I230" s="5" t="str">
        <f t="shared" si="38"/>
        <v>Bro</v>
      </c>
      <c r="J230" s="5">
        <v>148</v>
      </c>
      <c r="K230" s="5" t="s">
        <v>36</v>
      </c>
      <c r="L230" s="5" t="str">
        <f t="shared" si="39"/>
        <v>Cle</v>
      </c>
      <c r="M230" s="5">
        <v>139</v>
      </c>
      <c r="N230" s="13">
        <f t="shared" si="44"/>
        <v>9</v>
      </c>
      <c r="O230" s="13">
        <f t="shared" si="45"/>
        <v>-3</v>
      </c>
      <c r="P230" s="39">
        <f t="shared" si="40"/>
        <v>9.3423702051929958E-2</v>
      </c>
      <c r="Q230" s="39">
        <f t="shared" si="41"/>
        <v>-9.3173458825230995</v>
      </c>
      <c r="R230" s="39">
        <f t="shared" si="46"/>
        <v>6.4107695845750294</v>
      </c>
      <c r="S230" s="39">
        <f t="shared" si="47"/>
        <v>2.5892304154249706</v>
      </c>
      <c r="T230" s="22" t="str">
        <f t="shared" si="42"/>
        <v>Bro148139</v>
      </c>
      <c r="U230" t="str">
        <f t="shared" si="48"/>
        <v>no</v>
      </c>
      <c r="V230" s="31">
        <v>0</v>
      </c>
      <c r="W230" s="31" t="str">
        <f t="shared" si="49"/>
        <v>43509Brooklyn NetsCleveland Cavaliers</v>
      </c>
      <c r="X230" s="9">
        <f>IFERROR(VLOOKUP(T230,October_Schedule_Table[Home Concat],1,FALSE),0)</f>
        <v>0</v>
      </c>
      <c r="Y230" s="9" t="str">
        <f>IFERROR(VLOOKUP(T230,October_Schedule_Table[[#All],[Away Concat]:[Away B2b]],4,FALSE),0)</f>
        <v>no</v>
      </c>
    </row>
    <row r="231" spans="1:25" x14ac:dyDescent="0.2">
      <c r="A231" s="24" t="s">
        <v>212</v>
      </c>
      <c r="B231" s="10">
        <v>43517</v>
      </c>
      <c r="C231" s="33" t="str">
        <f t="shared" si="43"/>
        <v>H</v>
      </c>
      <c r="D231" s="19">
        <v>2</v>
      </c>
      <c r="E231" s="19">
        <v>21</v>
      </c>
      <c r="F231" s="19">
        <v>2019</v>
      </c>
      <c r="G231" s="6" t="s">
        <v>23</v>
      </c>
      <c r="H231" s="6" t="s">
        <v>40</v>
      </c>
      <c r="I231" s="5" t="str">
        <f t="shared" si="38"/>
        <v>Por</v>
      </c>
      <c r="J231" s="6">
        <v>113</v>
      </c>
      <c r="K231" s="6" t="s">
        <v>15</v>
      </c>
      <c r="L231" s="5" t="str">
        <f t="shared" si="39"/>
        <v>Bro</v>
      </c>
      <c r="M231" s="6">
        <v>99</v>
      </c>
      <c r="N231" s="13">
        <f t="shared" si="44"/>
        <v>-14</v>
      </c>
      <c r="O231" s="13">
        <f t="shared" si="45"/>
        <v>3</v>
      </c>
      <c r="P231" s="39">
        <f t="shared" si="40"/>
        <v>9.3423702051929958E-2</v>
      </c>
      <c r="Q231" s="39">
        <f t="shared" si="41"/>
        <v>4.7456987811097902</v>
      </c>
      <c r="R231" s="39">
        <f t="shared" si="46"/>
        <v>-1.6522750790578602</v>
      </c>
      <c r="S231" s="39">
        <f t="shared" si="47"/>
        <v>-12.34772492094214</v>
      </c>
      <c r="T231" s="22" t="str">
        <f t="shared" si="42"/>
        <v>Bro11399</v>
      </c>
      <c r="U231" t="str">
        <f t="shared" si="48"/>
        <v>no</v>
      </c>
      <c r="V231" s="31">
        <v>0</v>
      </c>
      <c r="W231" s="31" t="str">
        <f t="shared" si="49"/>
        <v>43517Portland Trail BlazersBrooklyn Nets</v>
      </c>
      <c r="X231" s="9" t="str">
        <f>IFERROR(VLOOKUP(T231,October_Schedule_Table[[#All],[Home Concat]:[Home B2b]],2,FALSE),0)</f>
        <v>no</v>
      </c>
      <c r="Y231" s="9">
        <f>IFERROR(VLOOKUP(T231,October_Schedule_Table[[#All],[Away Concat]:[Away B2b]],4,FALSE),0)</f>
        <v>0</v>
      </c>
    </row>
    <row r="232" spans="1:25" x14ac:dyDescent="0.2">
      <c r="A232" s="24" t="s">
        <v>212</v>
      </c>
      <c r="B232" s="10">
        <v>43519</v>
      </c>
      <c r="C232" s="33" t="str">
        <f t="shared" si="43"/>
        <v>A</v>
      </c>
      <c r="D232" s="19">
        <v>2</v>
      </c>
      <c r="E232" s="19">
        <v>23</v>
      </c>
      <c r="F232" s="19">
        <v>2019</v>
      </c>
      <c r="G232" s="6" t="s">
        <v>12</v>
      </c>
      <c r="H232" s="6" t="s">
        <v>15</v>
      </c>
      <c r="I232" s="5" t="str">
        <f t="shared" si="38"/>
        <v>Bro</v>
      </c>
      <c r="J232" s="6">
        <v>117</v>
      </c>
      <c r="K232" s="6" t="s">
        <v>14</v>
      </c>
      <c r="L232" s="5" t="str">
        <f t="shared" si="39"/>
        <v>Cha</v>
      </c>
      <c r="M232" s="6">
        <v>115</v>
      </c>
      <c r="N232" s="13">
        <f t="shared" si="44"/>
        <v>2</v>
      </c>
      <c r="O232" s="13">
        <f t="shared" si="45"/>
        <v>-3</v>
      </c>
      <c r="P232" s="39">
        <f t="shared" si="40"/>
        <v>9.3423702051929958E-2</v>
      </c>
      <c r="Q232" s="39">
        <f t="shared" si="41"/>
        <v>-1.224670842330648</v>
      </c>
      <c r="R232" s="39">
        <f t="shared" si="46"/>
        <v>-1.681905455617422</v>
      </c>
      <c r="S232" s="39">
        <f t="shared" si="47"/>
        <v>3.681905455617422</v>
      </c>
      <c r="T232" s="22" t="str">
        <f t="shared" si="42"/>
        <v>Bro117115</v>
      </c>
      <c r="U232" t="str">
        <f t="shared" si="48"/>
        <v>no</v>
      </c>
      <c r="V232" s="31">
        <v>0</v>
      </c>
      <c r="W232" s="31" t="str">
        <f t="shared" si="49"/>
        <v>43519Brooklyn NetsCharlotte Hornets</v>
      </c>
      <c r="X232" s="9">
        <f>IFERROR(VLOOKUP(T232,October_Schedule_Table[Home Concat],1,FALSE),0)</f>
        <v>0</v>
      </c>
      <c r="Y232" s="9" t="str">
        <f>IFERROR(VLOOKUP(T232,October_Schedule_Table[[#All],[Away Concat]:[Away B2b]],4,FALSE),0)</f>
        <v>no</v>
      </c>
    </row>
    <row r="233" spans="1:25" x14ac:dyDescent="0.2">
      <c r="A233" s="24" t="s">
        <v>212</v>
      </c>
      <c r="B233" s="12">
        <v>43521</v>
      </c>
      <c r="C233" s="33" t="str">
        <f t="shared" si="43"/>
        <v>H</v>
      </c>
      <c r="D233" s="18">
        <v>2</v>
      </c>
      <c r="E233" s="18">
        <v>25</v>
      </c>
      <c r="F233" s="18">
        <v>2019</v>
      </c>
      <c r="G233" s="5" t="s">
        <v>23</v>
      </c>
      <c r="H233" s="5" t="s">
        <v>35</v>
      </c>
      <c r="I233" s="5" t="str">
        <f t="shared" si="38"/>
        <v>San</v>
      </c>
      <c r="J233" s="5">
        <v>85</v>
      </c>
      <c r="K233" s="5" t="s">
        <v>15</v>
      </c>
      <c r="L233" s="5" t="str">
        <f t="shared" si="39"/>
        <v>Bro</v>
      </c>
      <c r="M233" s="5">
        <v>101</v>
      </c>
      <c r="N233" s="13">
        <f t="shared" si="44"/>
        <v>16</v>
      </c>
      <c r="O233" s="13">
        <f t="shared" si="45"/>
        <v>3</v>
      </c>
      <c r="P233" s="39">
        <f t="shared" si="40"/>
        <v>9.3423702051929958E-2</v>
      </c>
      <c r="Q233" s="39">
        <f t="shared" si="41"/>
        <v>1.8707824426420974</v>
      </c>
      <c r="R233" s="39">
        <f t="shared" si="46"/>
        <v>1.2226412594098326</v>
      </c>
      <c r="S233" s="39">
        <f t="shared" si="47"/>
        <v>14.777358740590167</v>
      </c>
      <c r="T233" s="22" t="str">
        <f t="shared" si="42"/>
        <v>Bro85101</v>
      </c>
      <c r="U233" t="str">
        <f t="shared" si="48"/>
        <v>no</v>
      </c>
      <c r="V233" s="31">
        <v>0</v>
      </c>
      <c r="W233" s="31" t="str">
        <f t="shared" si="49"/>
        <v>43521San Antonio SpursBrooklyn Nets</v>
      </c>
      <c r="X233" s="9" t="str">
        <f>IFERROR(VLOOKUP(T233,October_Schedule_Table[[#All],[Home Concat]:[Home B2b]],2,FALSE),0)</f>
        <v>no</v>
      </c>
      <c r="Y233" s="9">
        <f>IFERROR(VLOOKUP(T233,October_Schedule_Table[[#All],[Away Concat]:[Away B2b]],4,FALSE),0)</f>
        <v>0</v>
      </c>
    </row>
    <row r="234" spans="1:25" x14ac:dyDescent="0.2">
      <c r="A234" s="24" t="s">
        <v>212</v>
      </c>
      <c r="B234" s="10">
        <v>43523</v>
      </c>
      <c r="C234" s="33" t="str">
        <f t="shared" si="43"/>
        <v>H</v>
      </c>
      <c r="D234" s="19">
        <v>2</v>
      </c>
      <c r="E234" s="19">
        <v>27</v>
      </c>
      <c r="F234" s="19">
        <v>2019</v>
      </c>
      <c r="G234" s="6" t="s">
        <v>23</v>
      </c>
      <c r="H234" s="6" t="s">
        <v>41</v>
      </c>
      <c r="I234" s="5" t="str">
        <f t="shared" si="38"/>
        <v>Was</v>
      </c>
      <c r="J234" s="6">
        <v>125</v>
      </c>
      <c r="K234" s="6" t="s">
        <v>15</v>
      </c>
      <c r="L234" s="5" t="str">
        <f t="shared" si="39"/>
        <v>Bro</v>
      </c>
      <c r="M234" s="6">
        <v>116</v>
      </c>
      <c r="N234" s="13">
        <f t="shared" si="44"/>
        <v>-9</v>
      </c>
      <c r="O234" s="13">
        <f t="shared" si="45"/>
        <v>3</v>
      </c>
      <c r="P234" s="39">
        <f t="shared" si="40"/>
        <v>9.3423702051929958E-2</v>
      </c>
      <c r="Q234" s="39">
        <f t="shared" si="41"/>
        <v>-3.2175804343859502</v>
      </c>
      <c r="R234" s="39">
        <f t="shared" si="46"/>
        <v>6.3110041364378802</v>
      </c>
      <c r="S234" s="39">
        <f t="shared" si="47"/>
        <v>-15.31100413643788</v>
      </c>
      <c r="T234" s="22" t="str">
        <f t="shared" si="42"/>
        <v>Bro125116</v>
      </c>
      <c r="U234" t="str">
        <f t="shared" si="48"/>
        <v>no</v>
      </c>
      <c r="V234" s="31">
        <v>0</v>
      </c>
      <c r="W234" s="31" t="str">
        <f t="shared" si="49"/>
        <v>43523Washington WizardsBrooklyn Nets</v>
      </c>
      <c r="X234" s="9" t="str">
        <f>IFERROR(VLOOKUP(T234,October_Schedule_Table[[#All],[Home Concat]:[Home B2b]],2,FALSE),0)</f>
        <v>no</v>
      </c>
      <c r="Y234" s="9">
        <f>IFERROR(VLOOKUP(T234,October_Schedule_Table[[#All],[Away Concat]:[Away B2b]],4,FALSE),0)</f>
        <v>0</v>
      </c>
    </row>
    <row r="235" spans="1:25" x14ac:dyDescent="0.2">
      <c r="A235" s="24" t="s">
        <v>212</v>
      </c>
      <c r="B235" s="12">
        <v>43525</v>
      </c>
      <c r="C235" s="33" t="str">
        <f t="shared" si="43"/>
        <v>H</v>
      </c>
      <c r="D235" s="18">
        <v>3</v>
      </c>
      <c r="E235" s="18">
        <v>1</v>
      </c>
      <c r="F235" s="18">
        <v>2019</v>
      </c>
      <c r="G235" s="5" t="s">
        <v>23</v>
      </c>
      <c r="H235" s="5" t="s">
        <v>14</v>
      </c>
      <c r="I235" s="5" t="str">
        <f t="shared" si="38"/>
        <v>Cha</v>
      </c>
      <c r="J235" s="5">
        <v>123</v>
      </c>
      <c r="K235" s="5" t="s">
        <v>15</v>
      </c>
      <c r="L235" s="5" t="str">
        <f t="shared" si="39"/>
        <v>Bro</v>
      </c>
      <c r="M235" s="5">
        <v>112</v>
      </c>
      <c r="N235" s="13">
        <f t="shared" si="44"/>
        <v>-11</v>
      </c>
      <c r="O235" s="13">
        <f t="shared" si="45"/>
        <v>3</v>
      </c>
      <c r="P235" s="39">
        <f t="shared" si="40"/>
        <v>9.3423702051929958E-2</v>
      </c>
      <c r="Q235" s="39">
        <f t="shared" si="41"/>
        <v>-1.224670842330648</v>
      </c>
      <c r="R235" s="39">
        <f t="shared" si="46"/>
        <v>4.3180945443825784</v>
      </c>
      <c r="S235" s="39">
        <f t="shared" si="47"/>
        <v>-15.318094544382578</v>
      </c>
      <c r="T235" s="22" t="str">
        <f t="shared" si="42"/>
        <v>Bro123112</v>
      </c>
      <c r="U235" t="str">
        <f t="shared" si="48"/>
        <v>no</v>
      </c>
      <c r="V235" s="31">
        <v>0</v>
      </c>
      <c r="W235" s="31" t="str">
        <f t="shared" si="49"/>
        <v>43525Charlotte HornetsBrooklyn Nets</v>
      </c>
      <c r="X235" s="9" t="str">
        <f>IFERROR(VLOOKUP(T235,October_Schedule_Table[[#All],[Home Concat]:[Home B2b]],2,FALSE),0)</f>
        <v>no</v>
      </c>
      <c r="Y235" s="9">
        <f>IFERROR(VLOOKUP(T235,October_Schedule_Table[[#All],[Away Concat]:[Away B2b]],4,FALSE),0)</f>
        <v>0</v>
      </c>
    </row>
    <row r="236" spans="1:25" x14ac:dyDescent="0.2">
      <c r="A236" s="24" t="s">
        <v>212</v>
      </c>
      <c r="B236" s="12">
        <v>43526</v>
      </c>
      <c r="C236" s="33" t="str">
        <f t="shared" si="43"/>
        <v>A</v>
      </c>
      <c r="D236" s="18">
        <v>3</v>
      </c>
      <c r="E236" s="18">
        <v>2</v>
      </c>
      <c r="F236" s="18">
        <v>2019</v>
      </c>
      <c r="G236" s="5" t="s">
        <v>23</v>
      </c>
      <c r="H236" s="5" t="s">
        <v>15</v>
      </c>
      <c r="I236" s="5" t="str">
        <f t="shared" si="38"/>
        <v>Bro</v>
      </c>
      <c r="J236" s="5">
        <v>88</v>
      </c>
      <c r="K236" s="5" t="s">
        <v>26</v>
      </c>
      <c r="L236" s="5" t="str">
        <f t="shared" si="39"/>
        <v>Mia</v>
      </c>
      <c r="M236" s="5">
        <v>117</v>
      </c>
      <c r="N236" s="13">
        <f t="shared" si="44"/>
        <v>-29</v>
      </c>
      <c r="O236" s="13">
        <f t="shared" si="45"/>
        <v>-3</v>
      </c>
      <c r="P236" s="39">
        <f t="shared" si="40"/>
        <v>9.3423702051929958E-2</v>
      </c>
      <c r="Q236" s="39">
        <f t="shared" si="41"/>
        <v>-0.25037347985165948</v>
      </c>
      <c r="R236" s="39">
        <f t="shared" si="46"/>
        <v>-2.6562028180964106</v>
      </c>
      <c r="S236" s="39">
        <f t="shared" si="47"/>
        <v>-26.343797181903589</v>
      </c>
      <c r="T236" s="22" t="str">
        <f t="shared" si="42"/>
        <v>Bro88117</v>
      </c>
      <c r="U236" t="str">
        <f t="shared" si="48"/>
        <v>yes</v>
      </c>
      <c r="V236" s="31">
        <v>0</v>
      </c>
      <c r="W236" s="31" t="str">
        <f t="shared" si="49"/>
        <v>43526Brooklyn NetsMiami Heat</v>
      </c>
      <c r="X236" s="9">
        <f>IFERROR(VLOOKUP(T236,October_Schedule_Table[Home Concat],1,FALSE),0)</f>
        <v>0</v>
      </c>
      <c r="Y236" s="9" t="str">
        <f>IFERROR(VLOOKUP(T236,October_Schedule_Table[[#All],[Away Concat]:[Away B2b]],4,FALSE),0)</f>
        <v>yes</v>
      </c>
    </row>
    <row r="237" spans="1:25" x14ac:dyDescent="0.2">
      <c r="A237" s="24" t="s">
        <v>212</v>
      </c>
      <c r="B237" s="10">
        <v>43528</v>
      </c>
      <c r="C237" s="33" t="str">
        <f t="shared" si="43"/>
        <v>H</v>
      </c>
      <c r="D237" s="19">
        <v>3</v>
      </c>
      <c r="E237" s="19">
        <v>4</v>
      </c>
      <c r="F237" s="19">
        <v>2019</v>
      </c>
      <c r="G237" s="6" t="s">
        <v>23</v>
      </c>
      <c r="H237" s="6" t="s">
        <v>28</v>
      </c>
      <c r="I237" s="5" t="str">
        <f t="shared" si="38"/>
        <v>Dal</v>
      </c>
      <c r="J237" s="6">
        <v>88</v>
      </c>
      <c r="K237" s="6" t="s">
        <v>15</v>
      </c>
      <c r="L237" s="5" t="str">
        <f t="shared" si="39"/>
        <v>Bro</v>
      </c>
      <c r="M237" s="6">
        <v>127</v>
      </c>
      <c r="N237" s="13">
        <f t="shared" si="44"/>
        <v>39</v>
      </c>
      <c r="O237" s="13">
        <f t="shared" si="45"/>
        <v>3</v>
      </c>
      <c r="P237" s="39">
        <f t="shared" si="40"/>
        <v>9.3423702051929958E-2</v>
      </c>
      <c r="Q237" s="39">
        <f t="shared" si="41"/>
        <v>-1.1032792686349602</v>
      </c>
      <c r="R237" s="39">
        <f t="shared" si="46"/>
        <v>4.1967029706868901</v>
      </c>
      <c r="S237" s="39">
        <f t="shared" si="47"/>
        <v>34.803297029313107</v>
      </c>
      <c r="T237" s="22" t="str">
        <f t="shared" si="42"/>
        <v>Bro88127</v>
      </c>
      <c r="U237" t="str">
        <f t="shared" si="48"/>
        <v>no</v>
      </c>
      <c r="V237" s="31">
        <v>0</v>
      </c>
      <c r="W237" s="31" t="str">
        <f t="shared" si="49"/>
        <v>43528Dallas MavericksBrooklyn Nets</v>
      </c>
      <c r="X237" s="9" t="str">
        <f>IFERROR(VLOOKUP(T237,October_Schedule_Table[[#All],[Home Concat]:[Home B2b]],2,FALSE),0)</f>
        <v>no</v>
      </c>
      <c r="Y237" s="9">
        <f>IFERROR(VLOOKUP(T237,October_Schedule_Table[[#All],[Away Concat]:[Away B2b]],4,FALSE),0)</f>
        <v>0</v>
      </c>
    </row>
    <row r="238" spans="1:25" x14ac:dyDescent="0.2">
      <c r="A238" s="24" t="s">
        <v>212</v>
      </c>
      <c r="B238" s="12">
        <v>43530</v>
      </c>
      <c r="C238" s="33" t="str">
        <f t="shared" si="43"/>
        <v>H</v>
      </c>
      <c r="D238" s="18">
        <v>3</v>
      </c>
      <c r="E238" s="18">
        <v>6</v>
      </c>
      <c r="F238" s="18">
        <v>2019</v>
      </c>
      <c r="G238" s="5" t="s">
        <v>23</v>
      </c>
      <c r="H238" s="5" t="s">
        <v>36</v>
      </c>
      <c r="I238" s="5" t="str">
        <f t="shared" si="38"/>
        <v>Cle</v>
      </c>
      <c r="J238" s="5">
        <v>107</v>
      </c>
      <c r="K238" s="5" t="s">
        <v>15</v>
      </c>
      <c r="L238" s="5" t="str">
        <f t="shared" si="39"/>
        <v>Bro</v>
      </c>
      <c r="M238" s="5">
        <v>113</v>
      </c>
      <c r="N238" s="13">
        <f t="shared" si="44"/>
        <v>6</v>
      </c>
      <c r="O238" s="13">
        <f t="shared" si="45"/>
        <v>3</v>
      </c>
      <c r="P238" s="39">
        <f t="shared" si="40"/>
        <v>9.3423702051929958E-2</v>
      </c>
      <c r="Q238" s="39">
        <f t="shared" si="41"/>
        <v>-9.3173458825230995</v>
      </c>
      <c r="R238" s="39">
        <f t="shared" si="46"/>
        <v>12.410769584575029</v>
      </c>
      <c r="S238" s="39">
        <f t="shared" si="47"/>
        <v>-6.4107695845750285</v>
      </c>
      <c r="T238" s="22" t="str">
        <f t="shared" si="42"/>
        <v>Bro107113</v>
      </c>
      <c r="U238" t="str">
        <f t="shared" si="48"/>
        <v>no</v>
      </c>
      <c r="V238" s="31">
        <v>0</v>
      </c>
      <c r="W238" s="31" t="str">
        <f t="shared" si="49"/>
        <v>43530Cleveland CavaliersBrooklyn Nets</v>
      </c>
      <c r="X238" s="9" t="str">
        <f>IFERROR(VLOOKUP(T238,October_Schedule_Table[[#All],[Home Concat]:[Home B2b]],2,FALSE),0)</f>
        <v>no</v>
      </c>
      <c r="Y238" s="9">
        <f>IFERROR(VLOOKUP(T238,October_Schedule_Table[[#All],[Away Concat]:[Away B2b]],4,FALSE),0)</f>
        <v>0</v>
      </c>
    </row>
    <row r="239" spans="1:25" x14ac:dyDescent="0.2">
      <c r="A239" s="24" t="s">
        <v>212</v>
      </c>
      <c r="B239" s="10">
        <v>43533</v>
      </c>
      <c r="C239" s="33" t="str">
        <f t="shared" si="43"/>
        <v>A</v>
      </c>
      <c r="D239" s="19">
        <v>3</v>
      </c>
      <c r="E239" s="19">
        <v>9</v>
      </c>
      <c r="F239" s="19">
        <v>2019</v>
      </c>
      <c r="G239" s="6" t="s">
        <v>12</v>
      </c>
      <c r="H239" s="6" t="s">
        <v>15</v>
      </c>
      <c r="I239" s="5" t="str">
        <f t="shared" si="38"/>
        <v>Bro</v>
      </c>
      <c r="J239" s="6">
        <v>114</v>
      </c>
      <c r="K239" s="6" t="s">
        <v>24</v>
      </c>
      <c r="L239" s="5" t="str">
        <f t="shared" si="39"/>
        <v>Atl</v>
      </c>
      <c r="M239" s="6">
        <v>112</v>
      </c>
      <c r="N239" s="13">
        <f t="shared" si="44"/>
        <v>2</v>
      </c>
      <c r="O239" s="13">
        <f t="shared" si="45"/>
        <v>-3</v>
      </c>
      <c r="P239" s="39">
        <f t="shared" si="40"/>
        <v>9.3423702051929958E-2</v>
      </c>
      <c r="Q239" s="39">
        <f t="shared" si="41"/>
        <v>-5.4191427575813904</v>
      </c>
      <c r="R239" s="39">
        <f t="shared" si="46"/>
        <v>2.5125664596333204</v>
      </c>
      <c r="S239" s="39">
        <f t="shared" si="47"/>
        <v>-0.51256645963332037</v>
      </c>
      <c r="T239" s="22" t="str">
        <f t="shared" si="42"/>
        <v>Bro114112</v>
      </c>
      <c r="U239" t="str">
        <f t="shared" si="48"/>
        <v>no</v>
      </c>
      <c r="V239" s="31">
        <v>0</v>
      </c>
      <c r="W239" s="31" t="str">
        <f t="shared" si="49"/>
        <v>43533Brooklyn NetsAtlanta Hawks</v>
      </c>
      <c r="X239" s="9" t="str">
        <f>IFERROR(VLOOKUP(T239,October_Schedule_Table[[#All],[Home Concat]:[Home B2b]],2,FALSE),0)</f>
        <v>no</v>
      </c>
      <c r="Y239" s="9" t="str">
        <f>IFERROR(VLOOKUP(T239,October_Schedule_Table[[#All],[Away Concat]:[Away B2b]],4,FALSE),0)</f>
        <v>no</v>
      </c>
    </row>
    <row r="240" spans="1:25" x14ac:dyDescent="0.2">
      <c r="A240" s="24" t="s">
        <v>212</v>
      </c>
      <c r="B240" s="10">
        <v>43535</v>
      </c>
      <c r="C240" s="33" t="str">
        <f t="shared" si="43"/>
        <v>H</v>
      </c>
      <c r="D240" s="19">
        <v>3</v>
      </c>
      <c r="E240" s="19">
        <v>11</v>
      </c>
      <c r="F240" s="19">
        <v>2019</v>
      </c>
      <c r="G240" s="6" t="s">
        <v>23</v>
      </c>
      <c r="H240" s="6" t="s">
        <v>16</v>
      </c>
      <c r="I240" s="5" t="str">
        <f t="shared" si="38"/>
        <v>Det</v>
      </c>
      <c r="J240" s="6">
        <v>75</v>
      </c>
      <c r="K240" s="6" t="s">
        <v>15</v>
      </c>
      <c r="L240" s="5" t="str">
        <f t="shared" si="39"/>
        <v>Bro</v>
      </c>
      <c r="M240" s="6">
        <v>103</v>
      </c>
      <c r="N240" s="13">
        <f t="shared" si="44"/>
        <v>28</v>
      </c>
      <c r="O240" s="13">
        <f t="shared" si="45"/>
        <v>3</v>
      </c>
      <c r="P240" s="39">
        <f t="shared" si="40"/>
        <v>9.3423702051929958E-2</v>
      </c>
      <c r="Q240" s="39">
        <f t="shared" si="41"/>
        <v>-0.23602730858504994</v>
      </c>
      <c r="R240" s="39">
        <f t="shared" si="46"/>
        <v>3.3294510106369799</v>
      </c>
      <c r="S240" s="39">
        <f t="shared" si="47"/>
        <v>24.67054898936302</v>
      </c>
      <c r="T240" s="22" t="str">
        <f t="shared" si="42"/>
        <v>Bro75103</v>
      </c>
      <c r="U240" t="str">
        <f t="shared" si="48"/>
        <v>no</v>
      </c>
      <c r="V240" s="31">
        <v>0</v>
      </c>
      <c r="W240" s="31" t="str">
        <f t="shared" si="49"/>
        <v>43535Detroit PistonsBrooklyn Nets</v>
      </c>
      <c r="X240" s="9" t="str">
        <f>IFERROR(VLOOKUP(T240,October_Schedule_Table[[#All],[Home Concat]:[Home B2b]],2,FALSE),0)</f>
        <v>no</v>
      </c>
      <c r="Y240" s="9">
        <f>IFERROR(VLOOKUP(T240,October_Schedule_Table[[#All],[Away Concat]:[Away B2b]],4,FALSE),0)</f>
        <v>0</v>
      </c>
    </row>
    <row r="241" spans="1:25" x14ac:dyDescent="0.2">
      <c r="A241" s="24" t="s">
        <v>212</v>
      </c>
      <c r="B241" s="12">
        <v>43537</v>
      </c>
      <c r="C241" s="33" t="str">
        <f t="shared" si="43"/>
        <v>A</v>
      </c>
      <c r="D241" s="18">
        <v>3</v>
      </c>
      <c r="E241" s="18">
        <v>13</v>
      </c>
      <c r="F241" s="18">
        <v>2019</v>
      </c>
      <c r="G241" s="5" t="s">
        <v>12</v>
      </c>
      <c r="H241" s="5" t="s">
        <v>15</v>
      </c>
      <c r="I241" s="5" t="str">
        <f t="shared" si="38"/>
        <v>Bro</v>
      </c>
      <c r="J241" s="5">
        <v>96</v>
      </c>
      <c r="K241" s="5" t="s">
        <v>10</v>
      </c>
      <c r="L241" s="5" t="str">
        <f t="shared" si="39"/>
        <v>Okl</v>
      </c>
      <c r="M241" s="5">
        <v>108</v>
      </c>
      <c r="N241" s="13">
        <f t="shared" si="44"/>
        <v>-12</v>
      </c>
      <c r="O241" s="13">
        <f t="shared" si="45"/>
        <v>-3</v>
      </c>
      <c r="P241" s="39">
        <f t="shared" si="40"/>
        <v>9.3423702051929958E-2</v>
      </c>
      <c r="Q241" s="39">
        <f t="shared" si="41"/>
        <v>3.3970939396990349</v>
      </c>
      <c r="R241" s="39">
        <f t="shared" si="46"/>
        <v>-6.303670237647105</v>
      </c>
      <c r="S241" s="39">
        <f t="shared" si="47"/>
        <v>-5.696329762352895</v>
      </c>
      <c r="T241" s="22" t="str">
        <f t="shared" si="42"/>
        <v>Bro96108</v>
      </c>
      <c r="U241" t="str">
        <f t="shared" si="48"/>
        <v>no</v>
      </c>
      <c r="V241" s="31">
        <v>0</v>
      </c>
      <c r="W241" s="31" t="str">
        <f t="shared" si="49"/>
        <v>43537Brooklyn NetsOklahoma City Thunder</v>
      </c>
      <c r="X241" s="9">
        <f>IFERROR(VLOOKUP(T241,October_Schedule_Table[Home Concat],1,FALSE),0)</f>
        <v>0</v>
      </c>
      <c r="Y241" s="9" t="str">
        <f>IFERROR(VLOOKUP(T241,October_Schedule_Table[[#All],[Away Concat]:[Away B2b]],4,FALSE),0)</f>
        <v>no</v>
      </c>
    </row>
    <row r="242" spans="1:25" x14ac:dyDescent="0.2">
      <c r="A242" s="24" t="s">
        <v>212</v>
      </c>
      <c r="B242" s="10">
        <v>43540</v>
      </c>
      <c r="C242" s="33" t="str">
        <f t="shared" si="43"/>
        <v>A</v>
      </c>
      <c r="D242" s="19">
        <v>3</v>
      </c>
      <c r="E242" s="19">
        <v>16</v>
      </c>
      <c r="F242" s="19">
        <v>2019</v>
      </c>
      <c r="G242" s="6" t="s">
        <v>42</v>
      </c>
      <c r="H242" s="6" t="s">
        <v>15</v>
      </c>
      <c r="I242" s="5" t="str">
        <f t="shared" si="38"/>
        <v>Bro</v>
      </c>
      <c r="J242" s="6">
        <v>98</v>
      </c>
      <c r="K242" s="6" t="s">
        <v>31</v>
      </c>
      <c r="L242" s="5" t="str">
        <f t="shared" si="39"/>
        <v>Uta</v>
      </c>
      <c r="M242" s="6">
        <v>114</v>
      </c>
      <c r="N242" s="13">
        <f t="shared" si="44"/>
        <v>-16</v>
      </c>
      <c r="O242" s="13">
        <f t="shared" si="45"/>
        <v>-3</v>
      </c>
      <c r="P242" s="39">
        <f t="shared" si="40"/>
        <v>9.3423702051929958E-2</v>
      </c>
      <c r="Q242" s="39">
        <f t="shared" si="41"/>
        <v>5.7181998783674679</v>
      </c>
      <c r="R242" s="39">
        <f t="shared" si="46"/>
        <v>-8.6247761763155388</v>
      </c>
      <c r="S242" s="39">
        <f t="shared" si="47"/>
        <v>-7.3752238236844612</v>
      </c>
      <c r="T242" s="22" t="str">
        <f t="shared" si="42"/>
        <v>Bro98114</v>
      </c>
      <c r="U242" t="str">
        <f t="shared" si="48"/>
        <v>no</v>
      </c>
      <c r="V242" s="31">
        <v>0</v>
      </c>
      <c r="W242" s="31" t="str">
        <f t="shared" si="49"/>
        <v>43540Brooklyn NetsUtah Jazz</v>
      </c>
      <c r="X242" s="9">
        <f>IFERROR(VLOOKUP(T242,October_Schedule_Table[Home Concat],1,FALSE),0)</f>
        <v>0</v>
      </c>
      <c r="Y242" s="9" t="str">
        <f>IFERROR(VLOOKUP(T242,October_Schedule_Table[[#All],[Away Concat]:[Away B2b]],4,FALSE),0)</f>
        <v>no</v>
      </c>
    </row>
    <row r="243" spans="1:25" x14ac:dyDescent="0.2">
      <c r="A243" s="24" t="s">
        <v>212</v>
      </c>
      <c r="B243" s="12">
        <v>43541</v>
      </c>
      <c r="C243" s="33" t="str">
        <f t="shared" si="43"/>
        <v>A</v>
      </c>
      <c r="D243" s="18">
        <v>3</v>
      </c>
      <c r="E243" s="18">
        <v>17</v>
      </c>
      <c r="F243" s="18">
        <v>2019</v>
      </c>
      <c r="G243" s="5" t="s">
        <v>42</v>
      </c>
      <c r="H243" s="5" t="s">
        <v>15</v>
      </c>
      <c r="I243" s="5" t="str">
        <f t="shared" si="38"/>
        <v>Bro</v>
      </c>
      <c r="J243" s="5">
        <v>116</v>
      </c>
      <c r="K243" s="5" t="s">
        <v>22</v>
      </c>
      <c r="L243" s="13" t="s">
        <v>241</v>
      </c>
      <c r="M243" s="5">
        <v>119</v>
      </c>
      <c r="N243" s="13">
        <f t="shared" si="44"/>
        <v>-3</v>
      </c>
      <c r="O243" s="13">
        <f t="shared" si="45"/>
        <v>-3</v>
      </c>
      <c r="P243" s="39">
        <f t="shared" si="40"/>
        <v>9.3423702051929958E-2</v>
      </c>
      <c r="Q243" s="39">
        <f t="shared" si="41"/>
        <v>0.79686865378140981</v>
      </c>
      <c r="R243" s="39">
        <f t="shared" si="46"/>
        <v>-3.7034449517294799</v>
      </c>
      <c r="S243" s="39">
        <f t="shared" si="47"/>
        <v>0.70344495172947985</v>
      </c>
      <c r="T243" s="22" t="str">
        <f t="shared" si="42"/>
        <v>Bro116119</v>
      </c>
      <c r="U243" t="str">
        <f t="shared" si="48"/>
        <v>yes</v>
      </c>
      <c r="V243" s="31">
        <v>0</v>
      </c>
      <c r="W243" s="31" t="str">
        <f t="shared" si="49"/>
        <v>43541Brooklyn NetsLos Angeles Clippers</v>
      </c>
      <c r="X243" s="9">
        <f>IFERROR(VLOOKUP(T243,October_Schedule_Table[Home Concat],1,FALSE),0)</f>
        <v>0</v>
      </c>
      <c r="Y243" s="9" t="str">
        <f>IFERROR(VLOOKUP(T243,October_Schedule_Table[[#All],[Away Concat]:[Away B2b]],4,FALSE),0)</f>
        <v>yes</v>
      </c>
    </row>
    <row r="244" spans="1:25" x14ac:dyDescent="0.2">
      <c r="A244" s="24" t="s">
        <v>212</v>
      </c>
      <c r="B244" s="10">
        <v>43543</v>
      </c>
      <c r="C244" s="33" t="str">
        <f t="shared" si="43"/>
        <v>A</v>
      </c>
      <c r="D244" s="19">
        <v>3</v>
      </c>
      <c r="E244" s="19">
        <v>19</v>
      </c>
      <c r="F244" s="19">
        <v>2019</v>
      </c>
      <c r="G244" s="6" t="s">
        <v>30</v>
      </c>
      <c r="H244" s="6" t="s">
        <v>15</v>
      </c>
      <c r="I244" s="5" t="str">
        <f t="shared" si="38"/>
        <v>Bro</v>
      </c>
      <c r="J244" s="6">
        <v>123</v>
      </c>
      <c r="K244" s="6" t="s">
        <v>32</v>
      </c>
      <c r="L244" s="5" t="str">
        <f t="shared" si="39"/>
        <v>Sac</v>
      </c>
      <c r="M244" s="6">
        <v>121</v>
      </c>
      <c r="N244" s="13">
        <f t="shared" si="44"/>
        <v>2</v>
      </c>
      <c r="O244" s="13">
        <f t="shared" si="45"/>
        <v>-3</v>
      </c>
      <c r="P244" s="39">
        <f t="shared" si="40"/>
        <v>9.3423702051929958E-2</v>
      </c>
      <c r="Q244" s="39">
        <f t="shared" si="41"/>
        <v>-0.90569424122478992</v>
      </c>
      <c r="R244" s="39">
        <f t="shared" si="46"/>
        <v>-2.0008820567232801</v>
      </c>
      <c r="S244" s="39">
        <f t="shared" si="47"/>
        <v>4.0008820567232801</v>
      </c>
      <c r="T244" s="22" t="str">
        <f t="shared" si="42"/>
        <v>Bro123121</v>
      </c>
      <c r="U244" t="str">
        <f t="shared" si="48"/>
        <v>no</v>
      </c>
      <c r="V244" s="31">
        <v>0</v>
      </c>
      <c r="W244" s="31" t="str">
        <f t="shared" si="49"/>
        <v>43543Brooklyn NetsSacramento Kings</v>
      </c>
      <c r="X244" s="9">
        <f>IFERROR(VLOOKUP(T244,October_Schedule_Table[Home Concat],1,FALSE),0)</f>
        <v>0</v>
      </c>
      <c r="Y244" s="9" t="str">
        <f>IFERROR(VLOOKUP(T244,October_Schedule_Table[[#All],[Away Concat]:[Away B2b]],4,FALSE),0)</f>
        <v>no</v>
      </c>
    </row>
    <row r="245" spans="1:25" x14ac:dyDescent="0.2">
      <c r="A245" s="24" t="s">
        <v>212</v>
      </c>
      <c r="B245" s="12">
        <v>43546</v>
      </c>
      <c r="C245" s="33" t="str">
        <f t="shared" si="43"/>
        <v>A</v>
      </c>
      <c r="D245" s="18">
        <v>3</v>
      </c>
      <c r="E245" s="18">
        <v>22</v>
      </c>
      <c r="F245" s="18">
        <v>2019</v>
      </c>
      <c r="G245" s="5" t="s">
        <v>9</v>
      </c>
      <c r="H245" s="5" t="s">
        <v>15</v>
      </c>
      <c r="I245" s="5" t="str">
        <f t="shared" si="38"/>
        <v>Bro</v>
      </c>
      <c r="J245" s="5">
        <v>111</v>
      </c>
      <c r="K245" s="5" t="s">
        <v>39</v>
      </c>
      <c r="L245" s="13" t="s">
        <v>242</v>
      </c>
      <c r="M245" s="5">
        <v>106</v>
      </c>
      <c r="N245" s="13">
        <f t="shared" si="44"/>
        <v>5</v>
      </c>
      <c r="O245" s="13">
        <f t="shared" si="45"/>
        <v>-3</v>
      </c>
      <c r="P245" s="39">
        <f t="shared" si="40"/>
        <v>9.3423702051929958E-2</v>
      </c>
      <c r="Q245" s="39">
        <f t="shared" si="41"/>
        <v>-1.7592139870950123</v>
      </c>
      <c r="R245" s="39">
        <f t="shared" si="46"/>
        <v>-1.1473623108530577</v>
      </c>
      <c r="S245" s="39">
        <f t="shared" si="47"/>
        <v>6.1473623108530582</v>
      </c>
      <c r="T245" s="22" t="str">
        <f t="shared" si="42"/>
        <v>Bro111106</v>
      </c>
      <c r="U245" t="str">
        <f t="shared" si="48"/>
        <v>no</v>
      </c>
      <c r="V245" s="31">
        <v>0</v>
      </c>
      <c r="W245" s="31" t="str">
        <f t="shared" si="49"/>
        <v>43546Brooklyn NetsLos Angeles Lakers</v>
      </c>
      <c r="X245" s="9">
        <f>IFERROR(VLOOKUP(T245,October_Schedule_Table[Home Concat],1,FALSE),0)</f>
        <v>0</v>
      </c>
      <c r="Y245" s="9" t="str">
        <f>IFERROR(VLOOKUP(T245,October_Schedule_Table[[#All],[Away Concat]:[Away B2b]],4,FALSE),0)</f>
        <v>no</v>
      </c>
    </row>
    <row r="246" spans="1:25" x14ac:dyDescent="0.2">
      <c r="A246" s="24" t="s">
        <v>212</v>
      </c>
      <c r="B246" s="10">
        <v>43549</v>
      </c>
      <c r="C246" s="33" t="str">
        <f t="shared" si="43"/>
        <v>A</v>
      </c>
      <c r="D246" s="19">
        <v>3</v>
      </c>
      <c r="E246" s="19">
        <v>25</v>
      </c>
      <c r="F246" s="19">
        <v>2019</v>
      </c>
      <c r="G246" s="6" t="s">
        <v>30</v>
      </c>
      <c r="H246" s="6" t="s">
        <v>15</v>
      </c>
      <c r="I246" s="5" t="str">
        <f t="shared" si="38"/>
        <v>Bro</v>
      </c>
      <c r="J246" s="6">
        <v>144</v>
      </c>
      <c r="K246" s="6" t="s">
        <v>40</v>
      </c>
      <c r="L246" s="5" t="str">
        <f t="shared" si="39"/>
        <v>Por</v>
      </c>
      <c r="M246" s="6">
        <v>148</v>
      </c>
      <c r="N246" s="13">
        <f t="shared" si="44"/>
        <v>-4</v>
      </c>
      <c r="O246" s="13">
        <f t="shared" si="45"/>
        <v>-3</v>
      </c>
      <c r="P246" s="39">
        <f t="shared" si="40"/>
        <v>9.3423702051929958E-2</v>
      </c>
      <c r="Q246" s="39">
        <f t="shared" si="41"/>
        <v>4.7456987811097902</v>
      </c>
      <c r="R246" s="39">
        <f t="shared" si="46"/>
        <v>-7.6522750790578602</v>
      </c>
      <c r="S246" s="39">
        <f t="shared" si="47"/>
        <v>3.6522750790578602</v>
      </c>
      <c r="T246" s="22" t="str">
        <f t="shared" si="42"/>
        <v>Bro144148</v>
      </c>
      <c r="U246" t="str">
        <f t="shared" si="48"/>
        <v>no</v>
      </c>
      <c r="V246" s="31">
        <v>0</v>
      </c>
      <c r="W246" s="31" t="str">
        <f t="shared" si="49"/>
        <v>43549Brooklyn NetsPortland Trail Blazers</v>
      </c>
      <c r="X246" s="9">
        <f>IFERROR(VLOOKUP(T246,October_Schedule_Table[Home Concat],1,FALSE),0)</f>
        <v>0</v>
      </c>
      <c r="Y246" s="9" t="str">
        <f>IFERROR(VLOOKUP(T246,October_Schedule_Table[[#All],[Away Concat]:[Away B2b]],4,FALSE),0)</f>
        <v>no</v>
      </c>
    </row>
    <row r="247" spans="1:25" x14ac:dyDescent="0.2">
      <c r="A247" s="24" t="s">
        <v>212</v>
      </c>
      <c r="B247" s="12">
        <v>43552</v>
      </c>
      <c r="C247" s="33" t="str">
        <f t="shared" si="43"/>
        <v>A</v>
      </c>
      <c r="D247" s="18">
        <v>3</v>
      </c>
      <c r="E247" s="18">
        <v>28</v>
      </c>
      <c r="F247" s="18">
        <v>2019</v>
      </c>
      <c r="G247" s="5" t="s">
        <v>12</v>
      </c>
      <c r="H247" s="5" t="s">
        <v>15</v>
      </c>
      <c r="I247" s="5" t="str">
        <f t="shared" si="38"/>
        <v>Bro</v>
      </c>
      <c r="J247" s="5">
        <v>110</v>
      </c>
      <c r="K247" s="5" t="s">
        <v>7</v>
      </c>
      <c r="L247" s="5" t="str">
        <f t="shared" si="39"/>
        <v>Phi</v>
      </c>
      <c r="M247" s="5">
        <v>123</v>
      </c>
      <c r="N247" s="13">
        <f t="shared" si="44"/>
        <v>-13</v>
      </c>
      <c r="O247" s="13">
        <f t="shared" si="45"/>
        <v>-3</v>
      </c>
      <c r="P247" s="39">
        <f t="shared" si="40"/>
        <v>9.3423702051929958E-2</v>
      </c>
      <c r="Q247" s="39">
        <f t="shared" si="41"/>
        <v>2.2516349031661402</v>
      </c>
      <c r="R247" s="39">
        <f t="shared" si="46"/>
        <v>-5.1582112011142103</v>
      </c>
      <c r="S247" s="39">
        <f t="shared" si="47"/>
        <v>-7.8417887988857897</v>
      </c>
      <c r="T247" s="22" t="str">
        <f t="shared" si="42"/>
        <v>Bro110123</v>
      </c>
      <c r="U247" t="str">
        <f t="shared" si="48"/>
        <v>no</v>
      </c>
      <c r="V247" s="31">
        <v>0</v>
      </c>
      <c r="W247" s="31" t="str">
        <f t="shared" si="49"/>
        <v>43552Brooklyn NetsPhiladelphia 76ers</v>
      </c>
      <c r="X247" s="9">
        <f>IFERROR(VLOOKUP(T247,October_Schedule_Table[Home Concat],1,FALSE),0)</f>
        <v>0</v>
      </c>
      <c r="Y247" s="9" t="str">
        <f>IFERROR(VLOOKUP(T247,October_Schedule_Table[[#All],[Away Concat]:[Away B2b]],4,FALSE),0)</f>
        <v>no</v>
      </c>
    </row>
    <row r="248" spans="1:25" x14ac:dyDescent="0.2">
      <c r="A248" s="24" t="s">
        <v>212</v>
      </c>
      <c r="B248" s="12">
        <v>43554</v>
      </c>
      <c r="C248" s="33" t="str">
        <f t="shared" si="43"/>
        <v>H</v>
      </c>
      <c r="D248" s="18">
        <v>3</v>
      </c>
      <c r="E248" s="18">
        <v>30</v>
      </c>
      <c r="F248" s="18">
        <v>2019</v>
      </c>
      <c r="G248" s="5" t="s">
        <v>43</v>
      </c>
      <c r="H248" s="5" t="s">
        <v>8</v>
      </c>
      <c r="I248" s="5" t="str">
        <f t="shared" si="38"/>
        <v>Bos</v>
      </c>
      <c r="J248" s="5">
        <v>96</v>
      </c>
      <c r="K248" s="5" t="s">
        <v>15</v>
      </c>
      <c r="L248" s="5" t="str">
        <f t="shared" si="39"/>
        <v>Bro</v>
      </c>
      <c r="M248" s="5">
        <v>110</v>
      </c>
      <c r="N248" s="13">
        <f t="shared" si="44"/>
        <v>14</v>
      </c>
      <c r="O248" s="13">
        <f t="shared" si="45"/>
        <v>3</v>
      </c>
      <c r="P248" s="39">
        <f t="shared" si="40"/>
        <v>9.3423702051929958E-2</v>
      </c>
      <c r="Q248" s="39">
        <f t="shared" si="41"/>
        <v>3.6672081997201897</v>
      </c>
      <c r="R248" s="39">
        <f t="shared" si="46"/>
        <v>-0.57378449766825979</v>
      </c>
      <c r="S248" s="39">
        <f t="shared" si="47"/>
        <v>14.57378449766826</v>
      </c>
      <c r="T248" s="22" t="str">
        <f t="shared" si="42"/>
        <v>Bro96110</v>
      </c>
      <c r="U248" t="str">
        <f t="shared" si="48"/>
        <v>no</v>
      </c>
      <c r="V248" s="31">
        <v>0</v>
      </c>
      <c r="W248" s="31" t="str">
        <f t="shared" si="49"/>
        <v>43554Boston CelticsBrooklyn Nets</v>
      </c>
      <c r="X248" s="9" t="str">
        <f>IFERROR(VLOOKUP(T248,October_Schedule_Table[[#All],[Home Concat]:[Home B2b]],2,FALSE),0)</f>
        <v>no</v>
      </c>
      <c r="Y248" s="9">
        <f>IFERROR(VLOOKUP(T248,October_Schedule_Table[[#All],[Away Concat]:[Away B2b]],4,FALSE),0)</f>
        <v>0</v>
      </c>
    </row>
    <row r="249" spans="1:25" x14ac:dyDescent="0.2">
      <c r="A249" s="24" t="s">
        <v>212</v>
      </c>
      <c r="B249" s="10">
        <v>43556</v>
      </c>
      <c r="C249" s="33" t="str">
        <f t="shared" si="43"/>
        <v>H</v>
      </c>
      <c r="D249" s="19">
        <v>4</v>
      </c>
      <c r="E249" s="19">
        <v>1</v>
      </c>
      <c r="F249" s="19">
        <v>2019</v>
      </c>
      <c r="G249" s="6" t="s">
        <v>23</v>
      </c>
      <c r="H249" s="6" t="s">
        <v>13</v>
      </c>
      <c r="I249" s="5" t="str">
        <f t="shared" si="38"/>
        <v>Mil</v>
      </c>
      <c r="J249" s="11">
        <v>131</v>
      </c>
      <c r="K249" s="6" t="s">
        <v>15</v>
      </c>
      <c r="L249" s="5" t="str">
        <f t="shared" si="39"/>
        <v>Bro</v>
      </c>
      <c r="M249" s="11">
        <v>121</v>
      </c>
      <c r="N249" s="13">
        <f t="shared" si="44"/>
        <v>-10</v>
      </c>
      <c r="O249" s="13">
        <f t="shared" si="45"/>
        <v>3</v>
      </c>
      <c r="P249" s="39">
        <f t="shared" si="40"/>
        <v>9.3423702051929958E-2</v>
      </c>
      <c r="Q249" s="39">
        <f t="shared" si="41"/>
        <v>7.7638523148254706</v>
      </c>
      <c r="R249" s="39">
        <f t="shared" si="46"/>
        <v>-4.6704286127735406</v>
      </c>
      <c r="S249" s="39">
        <f t="shared" si="47"/>
        <v>-5.3295713872264594</v>
      </c>
      <c r="T249" s="22" t="str">
        <f t="shared" si="42"/>
        <v>Bro131121</v>
      </c>
      <c r="U249" t="str">
        <f t="shared" si="48"/>
        <v>no</v>
      </c>
      <c r="V249" s="31">
        <v>0</v>
      </c>
      <c r="W249" s="31" t="str">
        <f t="shared" si="49"/>
        <v>43556Milwaukee BucksBrooklyn Nets</v>
      </c>
      <c r="X249" s="9" t="str">
        <f>IFERROR(VLOOKUP(T249,October_Schedule_Table[[#All],[Home Concat]:[Home B2b]],2,FALSE),0)</f>
        <v>no</v>
      </c>
      <c r="Y249" s="9">
        <f>IFERROR(VLOOKUP(T249,October_Schedule_Table[[#All],[Away Concat]:[Away B2b]],4,FALSE),0)</f>
        <v>0</v>
      </c>
    </row>
    <row r="250" spans="1:25" x14ac:dyDescent="0.2">
      <c r="A250" s="24" t="s">
        <v>212</v>
      </c>
      <c r="B250" s="12">
        <v>43558</v>
      </c>
      <c r="C250" s="33" t="str">
        <f t="shared" si="43"/>
        <v>H</v>
      </c>
      <c r="D250" s="18">
        <v>4</v>
      </c>
      <c r="E250" s="18">
        <v>3</v>
      </c>
      <c r="F250" s="18">
        <v>2019</v>
      </c>
      <c r="G250" s="5" t="s">
        <v>23</v>
      </c>
      <c r="H250" s="5" t="s">
        <v>37</v>
      </c>
      <c r="I250" s="5" t="str">
        <f t="shared" si="38"/>
        <v>Tor</v>
      </c>
      <c r="J250" s="13">
        <v>115</v>
      </c>
      <c r="K250" s="5" t="s">
        <v>15</v>
      </c>
      <c r="L250" s="5" t="str">
        <f t="shared" si="39"/>
        <v>Bro</v>
      </c>
      <c r="M250" s="13">
        <v>105</v>
      </c>
      <c r="N250" s="13">
        <f t="shared" si="44"/>
        <v>-10</v>
      </c>
      <c r="O250" s="13">
        <f t="shared" si="45"/>
        <v>3</v>
      </c>
      <c r="P250" s="39">
        <f t="shared" si="40"/>
        <v>9.3423702051929958E-2</v>
      </c>
      <c r="Q250" s="39">
        <f t="shared" si="41"/>
        <v>5.5303682054218104</v>
      </c>
      <c r="R250" s="39">
        <f t="shared" si="46"/>
        <v>-2.4369445033698804</v>
      </c>
      <c r="S250" s="39">
        <f t="shared" si="47"/>
        <v>-7.5630554966301196</v>
      </c>
      <c r="T250" s="22" t="str">
        <f t="shared" si="42"/>
        <v>Bro115105</v>
      </c>
      <c r="U250" t="str">
        <f t="shared" si="48"/>
        <v>no</v>
      </c>
      <c r="V250" s="31">
        <v>0</v>
      </c>
      <c r="W250" s="31" t="str">
        <f t="shared" si="49"/>
        <v>43558Toronto RaptorsBrooklyn Nets</v>
      </c>
      <c r="X250" s="9" t="str">
        <f>IFERROR(VLOOKUP(T250,October_Schedule_Table[[#All],[Home Concat]:[Home B2b]],2,FALSE),0)</f>
        <v>no</v>
      </c>
      <c r="Y250" s="9">
        <f>IFERROR(VLOOKUP(T250,October_Schedule_Table[[#All],[Away Concat]:[Away B2b]],4,FALSE),0)</f>
        <v>0</v>
      </c>
    </row>
    <row r="251" spans="1:25" x14ac:dyDescent="0.2">
      <c r="A251" s="24" t="s">
        <v>212</v>
      </c>
      <c r="B251" s="10">
        <v>43561</v>
      </c>
      <c r="C251" s="33" t="str">
        <f t="shared" si="43"/>
        <v>A</v>
      </c>
      <c r="D251" s="19">
        <v>4</v>
      </c>
      <c r="E251" s="19">
        <v>6</v>
      </c>
      <c r="F251" s="19">
        <v>2019</v>
      </c>
      <c r="G251" s="11" t="s">
        <v>45</v>
      </c>
      <c r="H251" s="11" t="s">
        <v>15</v>
      </c>
      <c r="I251" s="5" t="str">
        <f t="shared" si="38"/>
        <v>Bro</v>
      </c>
      <c r="J251" s="11">
        <v>133</v>
      </c>
      <c r="K251" s="11" t="s">
        <v>13</v>
      </c>
      <c r="L251" s="5" t="str">
        <f t="shared" si="39"/>
        <v>Mil</v>
      </c>
      <c r="M251" s="11">
        <v>128</v>
      </c>
      <c r="N251" s="13">
        <f t="shared" si="44"/>
        <v>5</v>
      </c>
      <c r="O251" s="13">
        <f t="shared" si="45"/>
        <v>-3</v>
      </c>
      <c r="P251" s="39">
        <f t="shared" si="40"/>
        <v>9.3423702051929958E-2</v>
      </c>
      <c r="Q251" s="39">
        <f t="shared" si="41"/>
        <v>7.7638523148254706</v>
      </c>
      <c r="R251" s="39">
        <f t="shared" si="46"/>
        <v>-10.670428612773541</v>
      </c>
      <c r="S251" s="39">
        <f t="shared" si="47"/>
        <v>15.670428612773541</v>
      </c>
      <c r="T251" s="22" t="str">
        <f t="shared" si="42"/>
        <v>Bro133128</v>
      </c>
      <c r="U251" t="str">
        <f t="shared" si="48"/>
        <v>no</v>
      </c>
      <c r="V251" s="31">
        <v>0</v>
      </c>
      <c r="W251" s="31" t="str">
        <f t="shared" si="49"/>
        <v>43561Brooklyn NetsMilwaukee Bucks</v>
      </c>
      <c r="X251" s="9">
        <f>IFERROR(VLOOKUP(T251,October_Schedule_Table[Home Concat],1,FALSE),0)</f>
        <v>0</v>
      </c>
      <c r="Y251" s="9" t="str">
        <f>IFERROR(VLOOKUP(T251,October_Schedule_Table[[#All],[Away Concat]:[Away B2b]],4,FALSE),0)</f>
        <v>no</v>
      </c>
    </row>
    <row r="252" spans="1:25" x14ac:dyDescent="0.2">
      <c r="A252" s="24" t="s">
        <v>212</v>
      </c>
      <c r="B252" s="12">
        <v>43562</v>
      </c>
      <c r="C252" s="33" t="str">
        <f t="shared" si="43"/>
        <v>A</v>
      </c>
      <c r="D252" s="18">
        <v>4</v>
      </c>
      <c r="E252" s="18">
        <v>7</v>
      </c>
      <c r="F252" s="18">
        <v>2019</v>
      </c>
      <c r="G252" s="13" t="s">
        <v>45</v>
      </c>
      <c r="H252" s="13" t="s">
        <v>15</v>
      </c>
      <c r="I252" s="5" t="str">
        <f t="shared" si="38"/>
        <v>Bro</v>
      </c>
      <c r="J252" s="13">
        <v>108</v>
      </c>
      <c r="K252" s="13" t="s">
        <v>20</v>
      </c>
      <c r="L252" s="5" t="str">
        <f t="shared" si="39"/>
        <v>Ind</v>
      </c>
      <c r="M252" s="13">
        <v>96</v>
      </c>
      <c r="N252" s="13">
        <f t="shared" si="44"/>
        <v>12</v>
      </c>
      <c r="O252" s="13">
        <f t="shared" si="45"/>
        <v>-3</v>
      </c>
      <c r="P252" s="39">
        <f t="shared" si="40"/>
        <v>9.3423702051929958E-2</v>
      </c>
      <c r="Q252" s="39">
        <f t="shared" si="41"/>
        <v>2.3960160409532198</v>
      </c>
      <c r="R252" s="39">
        <f t="shared" si="46"/>
        <v>-5.3025923389012899</v>
      </c>
      <c r="S252" s="39">
        <f t="shared" si="47"/>
        <v>17.302592338901292</v>
      </c>
      <c r="T252" s="22" t="str">
        <f t="shared" si="42"/>
        <v>Bro10896</v>
      </c>
      <c r="U252" t="str">
        <f t="shared" si="48"/>
        <v>yes</v>
      </c>
      <c r="V252" s="31">
        <v>0</v>
      </c>
      <c r="W252" s="31" t="str">
        <f t="shared" si="49"/>
        <v>43562Brooklyn NetsIndiana Pacers</v>
      </c>
      <c r="X252" s="9">
        <f>IFERROR(VLOOKUP(T252,October_Schedule_Table[Home Concat],1,FALSE),0)</f>
        <v>0</v>
      </c>
      <c r="Y252" s="9" t="str">
        <f>IFERROR(VLOOKUP(T252,October_Schedule_Table[[#All],[Away Concat]:[Away B2b]],4,FALSE),0)</f>
        <v>yes</v>
      </c>
    </row>
    <row r="253" spans="1:25" x14ac:dyDescent="0.2">
      <c r="A253" s="24" t="s">
        <v>212</v>
      </c>
      <c r="B253" s="10">
        <v>43565</v>
      </c>
      <c r="C253" s="33" t="str">
        <f t="shared" si="43"/>
        <v>H</v>
      </c>
      <c r="D253" s="19">
        <v>4</v>
      </c>
      <c r="E253" s="19">
        <v>10</v>
      </c>
      <c r="F253" s="19">
        <v>2019</v>
      </c>
      <c r="G253" s="11" t="s">
        <v>6</v>
      </c>
      <c r="H253" s="11" t="s">
        <v>26</v>
      </c>
      <c r="I253" s="5" t="str">
        <f t="shared" si="38"/>
        <v>Mia</v>
      </c>
      <c r="J253" s="11">
        <v>94</v>
      </c>
      <c r="K253" s="11" t="s">
        <v>15</v>
      </c>
      <c r="L253" s="5" t="str">
        <f t="shared" si="39"/>
        <v>Bro</v>
      </c>
      <c r="M253" s="11">
        <v>113</v>
      </c>
      <c r="N253" s="13">
        <f t="shared" si="44"/>
        <v>19</v>
      </c>
      <c r="O253" s="13">
        <f t="shared" si="45"/>
        <v>3</v>
      </c>
      <c r="P253" s="39">
        <f t="shared" si="40"/>
        <v>9.3423702051929958E-2</v>
      </c>
      <c r="Q253" s="39">
        <f t="shared" si="41"/>
        <v>-0.25037347985165948</v>
      </c>
      <c r="R253" s="39">
        <f t="shared" si="46"/>
        <v>3.3437971819035894</v>
      </c>
      <c r="S253" s="39">
        <f t="shared" si="47"/>
        <v>15.656202818096411</v>
      </c>
      <c r="T253" s="22" t="str">
        <f t="shared" si="42"/>
        <v>Bro94113</v>
      </c>
      <c r="U253" t="str">
        <f t="shared" si="48"/>
        <v>no</v>
      </c>
      <c r="V253" s="31">
        <v>0</v>
      </c>
      <c r="W253" s="31" t="str">
        <f t="shared" si="49"/>
        <v>43565Miami HeatBrooklyn Nets</v>
      </c>
      <c r="X253" s="9" t="str">
        <f>IFERROR(VLOOKUP(T253,October_Schedule_Table[[#All],[Home Concat]:[Home B2b]],2,FALSE),0)</f>
        <v>no</v>
      </c>
      <c r="Y253" s="9">
        <f>IFERROR(VLOOKUP(T253,October_Schedule_Table[[#All],[Away Concat]:[Away B2b]],4,FALSE),0)</f>
        <v>0</v>
      </c>
    </row>
    <row r="254" spans="1:25" x14ac:dyDescent="0.2">
      <c r="A254" s="24" t="s">
        <v>213</v>
      </c>
      <c r="B254" s="12">
        <v>43390</v>
      </c>
      <c r="C254" s="33" t="str">
        <f t="shared" si="43"/>
        <v>H</v>
      </c>
      <c r="D254" s="18">
        <v>10</v>
      </c>
      <c r="E254" s="18">
        <v>17</v>
      </c>
      <c r="F254" s="18">
        <v>2018</v>
      </c>
      <c r="G254" s="5" t="s">
        <v>12</v>
      </c>
      <c r="H254" s="5" t="s">
        <v>13</v>
      </c>
      <c r="I254" s="5" t="str">
        <f t="shared" si="38"/>
        <v>Mil</v>
      </c>
      <c r="J254" s="5">
        <v>113</v>
      </c>
      <c r="K254" s="5" t="s">
        <v>14</v>
      </c>
      <c r="L254" s="5" t="str">
        <f t="shared" si="39"/>
        <v>Cha</v>
      </c>
      <c r="M254" s="5">
        <v>112</v>
      </c>
      <c r="N254" s="13">
        <f t="shared" si="44"/>
        <v>-1</v>
      </c>
      <c r="O254" s="13">
        <f t="shared" si="45"/>
        <v>3</v>
      </c>
      <c r="P254" s="39">
        <f t="shared" si="40"/>
        <v>-1.224670842330648</v>
      </c>
      <c r="Q254" s="39">
        <f t="shared" si="41"/>
        <v>7.7638523148254706</v>
      </c>
      <c r="R254" s="39">
        <f t="shared" si="46"/>
        <v>-5.9885231571561182</v>
      </c>
      <c r="S254" s="39">
        <f t="shared" si="47"/>
        <v>4.9885231571561182</v>
      </c>
      <c r="T254" s="22" t="str">
        <f t="shared" si="42"/>
        <v>Cha113112</v>
      </c>
      <c r="U254" t="str">
        <f t="shared" si="48"/>
        <v>no</v>
      </c>
      <c r="V254" s="31">
        <v>0</v>
      </c>
      <c r="W254" s="31" t="str">
        <f t="shared" si="49"/>
        <v>43390Milwaukee BucksCharlotte Hornets</v>
      </c>
      <c r="X254" s="9" t="str">
        <f>IFERROR(VLOOKUP(T254,October_Schedule_Table[[#All],[Home Concat]:[Home B2b]],2,FALSE),0)</f>
        <v>no</v>
      </c>
      <c r="Y254" s="9" t="str">
        <f>IFERROR(VLOOKUP(T254,October_Schedule_Table[[#All],[Away Concat]:[Away B2b]],4,FALSE),0)</f>
        <v>no</v>
      </c>
    </row>
    <row r="255" spans="1:25" x14ac:dyDescent="0.2">
      <c r="A255" s="24" t="s">
        <v>213</v>
      </c>
      <c r="B255" s="12">
        <v>43392</v>
      </c>
      <c r="C255" s="33" t="str">
        <f t="shared" si="43"/>
        <v>A</v>
      </c>
      <c r="D255" s="18">
        <v>10</v>
      </c>
      <c r="E255" s="18">
        <v>19</v>
      </c>
      <c r="F255" s="18">
        <v>2018</v>
      </c>
      <c r="G255" s="5" t="s">
        <v>12</v>
      </c>
      <c r="H255" s="5" t="s">
        <v>14</v>
      </c>
      <c r="I255" s="5" t="str">
        <f t="shared" si="38"/>
        <v>Cha</v>
      </c>
      <c r="J255" s="5">
        <v>120</v>
      </c>
      <c r="K255" s="5" t="s">
        <v>27</v>
      </c>
      <c r="L255" s="5" t="str">
        <f t="shared" si="39"/>
        <v>Orl</v>
      </c>
      <c r="M255" s="5">
        <v>88</v>
      </c>
      <c r="N255" s="13">
        <f t="shared" si="44"/>
        <v>32</v>
      </c>
      <c r="O255" s="13">
        <f t="shared" si="45"/>
        <v>-3</v>
      </c>
      <c r="P255" s="39">
        <f t="shared" si="40"/>
        <v>-1.224670842330648</v>
      </c>
      <c r="Q255" s="39">
        <f t="shared" si="41"/>
        <v>1.21811754667254</v>
      </c>
      <c r="R255" s="39">
        <f t="shared" si="46"/>
        <v>-5.4427883890031872</v>
      </c>
      <c r="S255" s="39">
        <f t="shared" si="47"/>
        <v>37.442788389003184</v>
      </c>
      <c r="T255" s="22" t="str">
        <f t="shared" si="42"/>
        <v>Cha12088</v>
      </c>
      <c r="U255" t="str">
        <f t="shared" si="48"/>
        <v>no</v>
      </c>
      <c r="V255" s="31">
        <v>0</v>
      </c>
      <c r="W255" s="31" t="str">
        <f t="shared" si="49"/>
        <v>43392Charlotte HornetsOrlando Magic</v>
      </c>
      <c r="X255" s="9">
        <f>IFERROR(VLOOKUP(T255,October_Schedule_Table[Home Concat],1,FALSE),0)</f>
        <v>0</v>
      </c>
      <c r="Y255" s="9" t="str">
        <f>IFERROR(VLOOKUP(T255,October_Schedule_Table[[#All],[Away Concat]:[Away B2b]],4,FALSE),0)</f>
        <v>no</v>
      </c>
    </row>
    <row r="256" spans="1:25" x14ac:dyDescent="0.2">
      <c r="A256" s="24" t="s">
        <v>213</v>
      </c>
      <c r="B256" s="10">
        <v>43393</v>
      </c>
      <c r="C256" s="33" t="str">
        <f t="shared" si="43"/>
        <v>A</v>
      </c>
      <c r="D256" s="19">
        <v>10</v>
      </c>
      <c r="E256" s="19">
        <v>20</v>
      </c>
      <c r="F256" s="19">
        <v>2018</v>
      </c>
      <c r="G256" s="6" t="s">
        <v>6</v>
      </c>
      <c r="H256" s="6" t="s">
        <v>14</v>
      </c>
      <c r="I256" s="5" t="str">
        <f t="shared" si="38"/>
        <v>Cha</v>
      </c>
      <c r="J256" s="6">
        <v>113</v>
      </c>
      <c r="K256" s="6" t="s">
        <v>26</v>
      </c>
      <c r="L256" s="5" t="str">
        <f t="shared" si="39"/>
        <v>Mia</v>
      </c>
      <c r="M256" s="6">
        <v>112</v>
      </c>
      <c r="N256" s="13">
        <f t="shared" si="44"/>
        <v>1</v>
      </c>
      <c r="O256" s="13">
        <f t="shared" si="45"/>
        <v>-3</v>
      </c>
      <c r="P256" s="39">
        <f t="shared" si="40"/>
        <v>-1.224670842330648</v>
      </c>
      <c r="Q256" s="39">
        <f t="shared" si="41"/>
        <v>-0.25037347985165948</v>
      </c>
      <c r="R256" s="39">
        <f t="shared" si="46"/>
        <v>-3.9742973624789881</v>
      </c>
      <c r="S256" s="39">
        <f t="shared" si="47"/>
        <v>4.9742973624789881</v>
      </c>
      <c r="T256" s="22" t="str">
        <f t="shared" si="42"/>
        <v>Cha113112</v>
      </c>
      <c r="U256" t="str">
        <f t="shared" si="48"/>
        <v>yes</v>
      </c>
      <c r="V256" s="31">
        <v>0</v>
      </c>
      <c r="W256" s="31" t="str">
        <f t="shared" si="49"/>
        <v>43393Charlotte HornetsMiami Heat</v>
      </c>
      <c r="X256" s="9" t="str">
        <f>IFERROR(VLOOKUP(T256,October_Schedule_Table[[#All],[Home Concat]:[Home B2b]],2,FALSE),0)</f>
        <v>no</v>
      </c>
      <c r="Y256" s="9" t="str">
        <f>IFERROR(VLOOKUP(T256,October_Schedule_Table[[#All],[Away Concat]:[Away B2b]],4,FALSE),0)</f>
        <v>no</v>
      </c>
    </row>
    <row r="257" spans="1:25" x14ac:dyDescent="0.2">
      <c r="A257" s="24" t="s">
        <v>213</v>
      </c>
      <c r="B257" s="12">
        <v>43395</v>
      </c>
      <c r="C257" s="33" t="str">
        <f t="shared" si="43"/>
        <v>A</v>
      </c>
      <c r="D257" s="18">
        <v>10</v>
      </c>
      <c r="E257" s="18">
        <v>22</v>
      </c>
      <c r="F257" s="18">
        <v>2018</v>
      </c>
      <c r="G257" s="5" t="s">
        <v>23</v>
      </c>
      <c r="H257" s="5" t="s">
        <v>14</v>
      </c>
      <c r="I257" s="5" t="str">
        <f t="shared" si="38"/>
        <v>Cha</v>
      </c>
      <c r="J257" s="5">
        <v>106</v>
      </c>
      <c r="K257" s="5" t="s">
        <v>37</v>
      </c>
      <c r="L257" s="5" t="str">
        <f t="shared" si="39"/>
        <v>Tor</v>
      </c>
      <c r="M257" s="5">
        <v>127</v>
      </c>
      <c r="N257" s="13">
        <f t="shared" si="44"/>
        <v>-21</v>
      </c>
      <c r="O257" s="13">
        <f t="shared" si="45"/>
        <v>-3</v>
      </c>
      <c r="P257" s="39">
        <f t="shared" si="40"/>
        <v>-1.224670842330648</v>
      </c>
      <c r="Q257" s="39">
        <f t="shared" si="41"/>
        <v>5.5303682054218104</v>
      </c>
      <c r="R257" s="39">
        <f t="shared" si="46"/>
        <v>-9.755039047752458</v>
      </c>
      <c r="S257" s="39">
        <f t="shared" si="47"/>
        <v>-11.244960952247542</v>
      </c>
      <c r="T257" s="22" t="str">
        <f t="shared" si="42"/>
        <v>Cha106127</v>
      </c>
      <c r="U257" t="str">
        <f t="shared" si="48"/>
        <v>no</v>
      </c>
      <c r="V257" s="31">
        <v>0</v>
      </c>
      <c r="W257" s="31" t="str">
        <f t="shared" si="49"/>
        <v>43395Charlotte HornetsToronto Raptors</v>
      </c>
      <c r="X257" s="9">
        <f>IFERROR(VLOOKUP(T257,October_Schedule_Table[Home Concat],1,FALSE),0)</f>
        <v>0</v>
      </c>
      <c r="Y257" s="9" t="str">
        <f>IFERROR(VLOOKUP(T257,October_Schedule_Table[[#All],[Away Concat]:[Away B2b]],4,FALSE),0)</f>
        <v>no</v>
      </c>
    </row>
    <row r="258" spans="1:25" x14ac:dyDescent="0.2">
      <c r="A258" s="24" t="s">
        <v>213</v>
      </c>
      <c r="B258" s="10">
        <v>43397</v>
      </c>
      <c r="C258" s="33" t="str">
        <f t="shared" si="43"/>
        <v>A</v>
      </c>
      <c r="D258" s="19">
        <v>10</v>
      </c>
      <c r="E258" s="19">
        <v>24</v>
      </c>
      <c r="F258" s="19">
        <v>2018</v>
      </c>
      <c r="G258" s="6" t="s">
        <v>6</v>
      </c>
      <c r="H258" s="6" t="s">
        <v>14</v>
      </c>
      <c r="I258" s="5" t="str">
        <f t="shared" si="38"/>
        <v>Cha</v>
      </c>
      <c r="J258" s="6">
        <v>110</v>
      </c>
      <c r="K258" s="6" t="s">
        <v>38</v>
      </c>
      <c r="L258" s="5" t="str">
        <f t="shared" si="39"/>
        <v>Chi</v>
      </c>
      <c r="M258" s="6">
        <v>112</v>
      </c>
      <c r="N258" s="13">
        <f t="shared" si="44"/>
        <v>-2</v>
      </c>
      <c r="O258" s="13">
        <f t="shared" si="45"/>
        <v>-3</v>
      </c>
      <c r="P258" s="39">
        <f t="shared" si="40"/>
        <v>-1.224670842330648</v>
      </c>
      <c r="Q258" s="39">
        <f t="shared" si="41"/>
        <v>-8.3647694850550796</v>
      </c>
      <c r="R258" s="39">
        <f t="shared" si="46"/>
        <v>4.140098642724432</v>
      </c>
      <c r="S258" s="39">
        <f t="shared" si="47"/>
        <v>-6.140098642724432</v>
      </c>
      <c r="T258" s="22" t="str">
        <f t="shared" si="42"/>
        <v>Cha110112</v>
      </c>
      <c r="U258" t="str">
        <f t="shared" si="48"/>
        <v>no</v>
      </c>
      <c r="V258" s="31">
        <v>0</v>
      </c>
      <c r="W258" s="31" t="str">
        <f t="shared" si="49"/>
        <v>43397Charlotte HornetsChicago Bulls</v>
      </c>
      <c r="X258" s="9">
        <f>IFERROR(VLOOKUP(T258,October_Schedule_Table[Home Concat],1,FALSE),0)</f>
        <v>0</v>
      </c>
      <c r="Y258" s="9" t="str">
        <f>IFERROR(VLOOKUP(T258,October_Schedule_Table[[#All],[Away Concat]:[Away B2b]],4,FALSE),0)</f>
        <v>no</v>
      </c>
    </row>
    <row r="259" spans="1:25" x14ac:dyDescent="0.2">
      <c r="A259" s="24" t="s">
        <v>213</v>
      </c>
      <c r="B259" s="10">
        <v>43399</v>
      </c>
      <c r="C259" s="33" t="str">
        <f t="shared" si="43"/>
        <v>H</v>
      </c>
      <c r="D259" s="19">
        <v>10</v>
      </c>
      <c r="E259" s="19">
        <v>26</v>
      </c>
      <c r="F259" s="19">
        <v>2018</v>
      </c>
      <c r="G259" s="6" t="s">
        <v>12</v>
      </c>
      <c r="H259" s="6" t="s">
        <v>38</v>
      </c>
      <c r="I259" s="5" t="str">
        <f t="shared" si="38"/>
        <v>Chi</v>
      </c>
      <c r="J259" s="6">
        <v>106</v>
      </c>
      <c r="K259" s="6" t="s">
        <v>14</v>
      </c>
      <c r="L259" s="5" t="str">
        <f t="shared" si="39"/>
        <v>Cha</v>
      </c>
      <c r="M259" s="6">
        <v>135</v>
      </c>
      <c r="N259" s="13">
        <f t="shared" si="44"/>
        <v>29</v>
      </c>
      <c r="O259" s="13">
        <f t="shared" si="45"/>
        <v>3</v>
      </c>
      <c r="P259" s="39">
        <f t="shared" si="40"/>
        <v>-1.224670842330648</v>
      </c>
      <c r="Q259" s="39">
        <f t="shared" si="41"/>
        <v>-8.3647694850550796</v>
      </c>
      <c r="R259" s="39">
        <f t="shared" si="46"/>
        <v>10.140098642724432</v>
      </c>
      <c r="S259" s="39">
        <f t="shared" si="47"/>
        <v>18.859901357275568</v>
      </c>
      <c r="T259" s="22" t="str">
        <f t="shared" si="42"/>
        <v>Cha106135</v>
      </c>
      <c r="U259" t="str">
        <f t="shared" si="48"/>
        <v>no</v>
      </c>
      <c r="V259" s="31">
        <v>0</v>
      </c>
      <c r="W259" s="31" t="str">
        <f t="shared" si="49"/>
        <v>43399Chicago BullsCharlotte Hornets</v>
      </c>
      <c r="X259" s="9" t="str">
        <f>IFERROR(VLOOKUP(T259,October_Schedule_Table[[#All],[Home Concat]:[Home B2b]],2,FALSE),0)</f>
        <v>no</v>
      </c>
      <c r="Y259" s="9">
        <f>IFERROR(VLOOKUP(T259,October_Schedule_Table[[#All],[Away Concat]:[Away B2b]],4,FALSE),0)</f>
        <v>0</v>
      </c>
    </row>
    <row r="260" spans="1:25" x14ac:dyDescent="0.2">
      <c r="A260" s="24" t="s">
        <v>213</v>
      </c>
      <c r="B260" s="12">
        <v>43400</v>
      </c>
      <c r="C260" s="33" t="str">
        <f t="shared" si="43"/>
        <v>A</v>
      </c>
      <c r="D260" s="18">
        <v>10</v>
      </c>
      <c r="E260" s="18">
        <v>27</v>
      </c>
      <c r="F260" s="18">
        <v>2018</v>
      </c>
      <c r="G260" s="5" t="s">
        <v>23</v>
      </c>
      <c r="H260" s="5" t="s">
        <v>14</v>
      </c>
      <c r="I260" s="5" t="str">
        <f t="shared" si="38"/>
        <v>Cha</v>
      </c>
      <c r="J260" s="5">
        <v>103</v>
      </c>
      <c r="K260" s="5" t="s">
        <v>7</v>
      </c>
      <c r="L260" s="5" t="str">
        <f t="shared" si="39"/>
        <v>Phi</v>
      </c>
      <c r="M260" s="5">
        <v>105</v>
      </c>
      <c r="N260" s="13">
        <f t="shared" si="44"/>
        <v>-2</v>
      </c>
      <c r="O260" s="13">
        <f t="shared" si="45"/>
        <v>-3</v>
      </c>
      <c r="P260" s="39">
        <f t="shared" si="40"/>
        <v>-1.224670842330648</v>
      </c>
      <c r="Q260" s="39">
        <f t="shared" si="41"/>
        <v>2.2516349031661402</v>
      </c>
      <c r="R260" s="39">
        <f t="shared" si="46"/>
        <v>-6.4763057454967878</v>
      </c>
      <c r="S260" s="39">
        <f t="shared" si="47"/>
        <v>4.4763057454967878</v>
      </c>
      <c r="T260" s="22" t="str">
        <f t="shared" si="42"/>
        <v>Cha103105</v>
      </c>
      <c r="U260" t="str">
        <f t="shared" si="48"/>
        <v>yes</v>
      </c>
      <c r="V260" s="31">
        <v>0</v>
      </c>
      <c r="W260" s="31" t="str">
        <f t="shared" si="49"/>
        <v>43400Charlotte HornetsPhiladelphia 76ers</v>
      </c>
      <c r="X260" s="9">
        <f>IFERROR(VLOOKUP(T260,October_Schedule_Table[Home Concat],1,FALSE),0)</f>
        <v>0</v>
      </c>
      <c r="Y260" s="9" t="str">
        <f>IFERROR(VLOOKUP(T260,October_Schedule_Table[[#All],[Away Concat]:[Away B2b]],4,FALSE),0)</f>
        <v>yes</v>
      </c>
    </row>
    <row r="261" spans="1:25" x14ac:dyDescent="0.2">
      <c r="A261" s="24" t="s">
        <v>213</v>
      </c>
      <c r="B261" s="12">
        <v>43403</v>
      </c>
      <c r="C261" s="33" t="str">
        <f t="shared" si="43"/>
        <v>H</v>
      </c>
      <c r="D261" s="18">
        <v>10</v>
      </c>
      <c r="E261" s="18">
        <v>30</v>
      </c>
      <c r="F261" s="18">
        <v>2018</v>
      </c>
      <c r="G261" s="5" t="s">
        <v>12</v>
      </c>
      <c r="H261" s="5" t="s">
        <v>26</v>
      </c>
      <c r="I261" s="5" t="str">
        <f t="shared" si="38"/>
        <v>Mia</v>
      </c>
      <c r="J261" s="5">
        <v>113</v>
      </c>
      <c r="K261" s="5" t="s">
        <v>14</v>
      </c>
      <c r="L261" s="5" t="str">
        <f t="shared" si="39"/>
        <v>Cha</v>
      </c>
      <c r="M261" s="5">
        <v>125</v>
      </c>
      <c r="N261" s="13">
        <f t="shared" si="44"/>
        <v>12</v>
      </c>
      <c r="O261" s="13">
        <f t="shared" si="45"/>
        <v>3</v>
      </c>
      <c r="P261" s="39">
        <f t="shared" si="40"/>
        <v>-1.224670842330648</v>
      </c>
      <c r="Q261" s="39">
        <f t="shared" si="41"/>
        <v>-0.25037347985165948</v>
      </c>
      <c r="R261" s="39">
        <f t="shared" si="46"/>
        <v>2.0257026375210114</v>
      </c>
      <c r="S261" s="39">
        <f t="shared" si="47"/>
        <v>9.974297362478989</v>
      </c>
      <c r="T261" s="22" t="str">
        <f t="shared" si="42"/>
        <v>Cha113125</v>
      </c>
      <c r="U261" t="str">
        <f t="shared" si="48"/>
        <v>no</v>
      </c>
      <c r="V261" s="31">
        <v>0</v>
      </c>
      <c r="W261" s="31" t="str">
        <f t="shared" si="49"/>
        <v>43403Miami HeatCharlotte Hornets</v>
      </c>
      <c r="X261" s="9" t="str">
        <f>IFERROR(VLOOKUP(T261,October_Schedule_Table[[#All],[Home Concat]:[Home B2b]],2,FALSE),0)</f>
        <v>no</v>
      </c>
      <c r="Y261" s="9">
        <f>IFERROR(VLOOKUP(T261,October_Schedule_Table[[#All],[Away Concat]:[Away B2b]],4,FALSE),0)</f>
        <v>0</v>
      </c>
    </row>
    <row r="262" spans="1:25" x14ac:dyDescent="0.2">
      <c r="A262" s="24" t="s">
        <v>213</v>
      </c>
      <c r="B262" s="10">
        <v>43405</v>
      </c>
      <c r="C262" s="33" t="str">
        <f t="shared" si="43"/>
        <v>H</v>
      </c>
      <c r="D262" s="19">
        <v>11</v>
      </c>
      <c r="E262" s="19">
        <v>1</v>
      </c>
      <c r="F262" s="19">
        <v>2018</v>
      </c>
      <c r="G262" s="6" t="s">
        <v>12</v>
      </c>
      <c r="H262" s="6" t="s">
        <v>10</v>
      </c>
      <c r="I262" s="5" t="str">
        <f t="shared" si="38"/>
        <v>Okl</v>
      </c>
      <c r="J262" s="6">
        <v>111</v>
      </c>
      <c r="K262" s="6" t="s">
        <v>14</v>
      </c>
      <c r="L262" s="5" t="str">
        <f t="shared" si="39"/>
        <v>Cha</v>
      </c>
      <c r="M262" s="6">
        <v>107</v>
      </c>
      <c r="N262" s="13">
        <f t="shared" si="44"/>
        <v>-4</v>
      </c>
      <c r="O262" s="13">
        <f t="shared" si="45"/>
        <v>3</v>
      </c>
      <c r="P262" s="39">
        <f t="shared" si="40"/>
        <v>-1.224670842330648</v>
      </c>
      <c r="Q262" s="39">
        <f t="shared" si="41"/>
        <v>3.3970939396990349</v>
      </c>
      <c r="R262" s="39">
        <f t="shared" si="46"/>
        <v>-1.621764782029683</v>
      </c>
      <c r="S262" s="39">
        <f t="shared" si="47"/>
        <v>-2.378235217970317</v>
      </c>
      <c r="T262" s="22" t="str">
        <f t="shared" si="42"/>
        <v>Cha111107</v>
      </c>
      <c r="U262" t="str">
        <f t="shared" si="48"/>
        <v>no</v>
      </c>
      <c r="V262" s="31">
        <v>0</v>
      </c>
      <c r="W262" s="31" t="str">
        <f t="shared" si="49"/>
        <v>43405Oklahoma City ThunderCharlotte Hornets</v>
      </c>
      <c r="X262" s="9" t="str">
        <f>IFERROR(VLOOKUP(T262,October_Schedule_Table[[#All],[Home Concat]:[Home B2b]],2,FALSE),0)</f>
        <v>no</v>
      </c>
      <c r="Y262" s="9">
        <f>IFERROR(VLOOKUP(T262,October_Schedule_Table[[#All],[Away Concat]:[Away B2b]],4,FALSE),0)</f>
        <v>0</v>
      </c>
    </row>
    <row r="263" spans="1:25" x14ac:dyDescent="0.2">
      <c r="A263" s="24" t="s">
        <v>213</v>
      </c>
      <c r="B263" s="12">
        <v>43407</v>
      </c>
      <c r="C263" s="33" t="str">
        <f t="shared" si="43"/>
        <v>H</v>
      </c>
      <c r="D263" s="18">
        <v>11</v>
      </c>
      <c r="E263" s="18">
        <v>3</v>
      </c>
      <c r="F263" s="18">
        <v>2018</v>
      </c>
      <c r="G263" s="5" t="s">
        <v>12</v>
      </c>
      <c r="H263" s="5" t="s">
        <v>36</v>
      </c>
      <c r="I263" s="5" t="str">
        <f t="shared" si="38"/>
        <v>Cle</v>
      </c>
      <c r="J263" s="5">
        <v>94</v>
      </c>
      <c r="K263" s="5" t="s">
        <v>14</v>
      </c>
      <c r="L263" s="5" t="str">
        <f t="shared" si="39"/>
        <v>Cha</v>
      </c>
      <c r="M263" s="5">
        <v>126</v>
      </c>
      <c r="N263" s="13">
        <f t="shared" si="44"/>
        <v>32</v>
      </c>
      <c r="O263" s="13">
        <f t="shared" si="45"/>
        <v>3</v>
      </c>
      <c r="P263" s="39">
        <f t="shared" si="40"/>
        <v>-1.224670842330648</v>
      </c>
      <c r="Q263" s="39">
        <f t="shared" si="41"/>
        <v>-9.3173458825230995</v>
      </c>
      <c r="R263" s="39">
        <f t="shared" si="46"/>
        <v>11.092675040192452</v>
      </c>
      <c r="S263" s="39">
        <f t="shared" si="47"/>
        <v>20.907324959807546</v>
      </c>
      <c r="T263" s="22" t="str">
        <f t="shared" si="42"/>
        <v>Cha94126</v>
      </c>
      <c r="U263" t="str">
        <f t="shared" si="48"/>
        <v>no</v>
      </c>
      <c r="V263" s="31">
        <v>0</v>
      </c>
      <c r="W263" s="31" t="str">
        <f t="shared" si="49"/>
        <v>43407Cleveland CavaliersCharlotte Hornets</v>
      </c>
      <c r="X263" s="9" t="str">
        <f>IFERROR(VLOOKUP(T263,October_Schedule_Table[[#All],[Home Concat]:[Home B2b]],2,FALSE),0)</f>
        <v>no</v>
      </c>
      <c r="Y263" s="9" t="str">
        <f>IFERROR(VLOOKUP(T263,October_Schedule_Table[[#All],[Away Concat]:[Away B2b]],4,FALSE),0)</f>
        <v>no</v>
      </c>
    </row>
    <row r="264" spans="1:25" x14ac:dyDescent="0.2">
      <c r="A264" s="24" t="s">
        <v>213</v>
      </c>
      <c r="B264" s="10">
        <v>43410</v>
      </c>
      <c r="C264" s="33" t="str">
        <f t="shared" si="43"/>
        <v>H</v>
      </c>
      <c r="D264" s="19">
        <v>11</v>
      </c>
      <c r="E264" s="19">
        <v>6</v>
      </c>
      <c r="F264" s="19">
        <v>2018</v>
      </c>
      <c r="G264" s="6" t="s">
        <v>12</v>
      </c>
      <c r="H264" s="6" t="s">
        <v>24</v>
      </c>
      <c r="I264" s="5" t="str">
        <f t="shared" si="38"/>
        <v>Atl</v>
      </c>
      <c r="J264" s="6">
        <v>102</v>
      </c>
      <c r="K264" s="6" t="s">
        <v>14</v>
      </c>
      <c r="L264" s="5" t="str">
        <f t="shared" si="39"/>
        <v>Cha</v>
      </c>
      <c r="M264" s="6">
        <v>113</v>
      </c>
      <c r="N264" s="13">
        <f t="shared" si="44"/>
        <v>11</v>
      </c>
      <c r="O264" s="13">
        <f t="shared" si="45"/>
        <v>3</v>
      </c>
      <c r="P264" s="39">
        <f t="shared" si="40"/>
        <v>-1.224670842330648</v>
      </c>
      <c r="Q264" s="39">
        <f t="shared" si="41"/>
        <v>-5.4191427575813904</v>
      </c>
      <c r="R264" s="39">
        <f t="shared" si="46"/>
        <v>7.1944719152507428</v>
      </c>
      <c r="S264" s="39">
        <f t="shared" si="47"/>
        <v>3.8055280847492572</v>
      </c>
      <c r="T264" s="22" t="str">
        <f t="shared" si="42"/>
        <v>Cha102113</v>
      </c>
      <c r="U264" t="str">
        <f t="shared" si="48"/>
        <v>no</v>
      </c>
      <c r="V264" s="31">
        <v>0</v>
      </c>
      <c r="W264" s="31" t="str">
        <f t="shared" si="49"/>
        <v>43410Atlanta HawksCharlotte Hornets</v>
      </c>
      <c r="X264" s="9" t="str">
        <f>IFERROR(VLOOKUP(T264,October_Schedule_Table[[#All],[Home Concat]:[Home B2b]],2,FALSE),0)</f>
        <v>no</v>
      </c>
      <c r="Y264" s="9">
        <f>IFERROR(VLOOKUP(T264,October_Schedule_Table[[#All],[Away Concat]:[Away B2b]],4,FALSE),0)</f>
        <v>0</v>
      </c>
    </row>
    <row r="265" spans="1:25" x14ac:dyDescent="0.2">
      <c r="A265" s="24" t="s">
        <v>213</v>
      </c>
      <c r="B265" s="10">
        <v>43413</v>
      </c>
      <c r="C265" s="33" t="str">
        <f t="shared" si="43"/>
        <v>A</v>
      </c>
      <c r="D265" s="19">
        <v>11</v>
      </c>
      <c r="E265" s="19">
        <v>9</v>
      </c>
      <c r="F265" s="19">
        <v>2018</v>
      </c>
      <c r="G265" s="6" t="s">
        <v>12</v>
      </c>
      <c r="H265" s="6" t="s">
        <v>14</v>
      </c>
      <c r="I265" s="5" t="str">
        <f t="shared" si="38"/>
        <v>Cha</v>
      </c>
      <c r="J265" s="6">
        <v>132</v>
      </c>
      <c r="K265" s="6" t="s">
        <v>7</v>
      </c>
      <c r="L265" s="5" t="str">
        <f t="shared" si="39"/>
        <v>Phi</v>
      </c>
      <c r="M265" s="6">
        <v>133</v>
      </c>
      <c r="N265" s="13">
        <f t="shared" si="44"/>
        <v>-1</v>
      </c>
      <c r="O265" s="13">
        <f t="shared" si="45"/>
        <v>-3</v>
      </c>
      <c r="P265" s="39">
        <f t="shared" si="40"/>
        <v>-1.224670842330648</v>
      </c>
      <c r="Q265" s="39">
        <f t="shared" si="41"/>
        <v>2.2516349031661402</v>
      </c>
      <c r="R265" s="39">
        <f t="shared" si="46"/>
        <v>-6.4763057454967878</v>
      </c>
      <c r="S265" s="39">
        <f t="shared" si="47"/>
        <v>5.4763057454967878</v>
      </c>
      <c r="T265" s="22" t="str">
        <f t="shared" si="42"/>
        <v>Cha132133</v>
      </c>
      <c r="U265" t="str">
        <f t="shared" si="48"/>
        <v>no</v>
      </c>
      <c r="V265" s="31">
        <v>0</v>
      </c>
      <c r="W265" s="31" t="str">
        <f t="shared" si="49"/>
        <v>43413Charlotte HornetsPhiladelphia 76ers</v>
      </c>
      <c r="X265" s="9">
        <f>IFERROR(VLOOKUP(T265,October_Schedule_Table[Home Concat],1,FALSE),0)</f>
        <v>0</v>
      </c>
      <c r="Y265" s="9" t="str">
        <f>IFERROR(VLOOKUP(T265,October_Schedule_Table[[#All],[Away Concat]:[Away B2b]],4,FALSE),0)</f>
        <v>no</v>
      </c>
    </row>
    <row r="266" spans="1:25" x14ac:dyDescent="0.2">
      <c r="A266" s="24" t="s">
        <v>213</v>
      </c>
      <c r="B266" s="12">
        <v>43415</v>
      </c>
      <c r="C266" s="33" t="str">
        <f t="shared" si="43"/>
        <v>A</v>
      </c>
      <c r="D266" s="18">
        <v>11</v>
      </c>
      <c r="E266" s="18">
        <v>11</v>
      </c>
      <c r="F266" s="18">
        <v>2018</v>
      </c>
      <c r="G266" s="5" t="s">
        <v>61</v>
      </c>
      <c r="H266" s="5" t="s">
        <v>14</v>
      </c>
      <c r="I266" s="5" t="str">
        <f t="shared" ref="I266:I329" si="50">LEFT(H266,3)</f>
        <v>Cha</v>
      </c>
      <c r="J266" s="5">
        <v>113</v>
      </c>
      <c r="K266" s="5" t="s">
        <v>16</v>
      </c>
      <c r="L266" s="5" t="str">
        <f t="shared" ref="L266:L329" si="51">LEFT(K266,3)</f>
        <v>Det</v>
      </c>
      <c r="M266" s="5">
        <v>103</v>
      </c>
      <c r="N266" s="13">
        <f t="shared" si="44"/>
        <v>10</v>
      </c>
      <c r="O266" s="13">
        <f t="shared" si="45"/>
        <v>-3</v>
      </c>
      <c r="P266" s="39">
        <f t="shared" ref="P266:P329" si="52">IF(C266="H",VLOOKUP(L266,$AB$12:$AE$41,4,FALSE),VLOOKUP(I266,$AB$12:$AE$41,4,FALSE))</f>
        <v>-1.224670842330648</v>
      </c>
      <c r="Q266" s="39">
        <f t="shared" ref="Q266:Q329" si="53">IF(C266="H",VLOOKUP(I266,$AB$12:$AE$41,4,FALSE),VLOOKUP(L266,$AB$12:$AE$41,4,FALSE))</f>
        <v>-0.23602730858504994</v>
      </c>
      <c r="R266" s="39">
        <f t="shared" si="46"/>
        <v>-3.9886435337455977</v>
      </c>
      <c r="S266" s="39">
        <f t="shared" si="47"/>
        <v>13.988643533745599</v>
      </c>
      <c r="T266" s="22" t="str">
        <f t="shared" ref="T266:T329" si="54">CONCATENATE(A266,J266,M266)</f>
        <v>Cha113103</v>
      </c>
      <c r="U266" t="str">
        <f t="shared" si="48"/>
        <v>no</v>
      </c>
      <c r="V266" s="31">
        <v>0</v>
      </c>
      <c r="W266" s="31" t="str">
        <f t="shared" si="49"/>
        <v>43415Charlotte HornetsDetroit Pistons</v>
      </c>
      <c r="X266" s="9">
        <f>IFERROR(VLOOKUP(T266,October_Schedule_Table[Home Concat],1,FALSE),0)</f>
        <v>0</v>
      </c>
      <c r="Y266" s="9" t="str">
        <f>IFERROR(VLOOKUP(T266,October_Schedule_Table[[#All],[Away Concat]:[Away B2b]],4,FALSE),0)</f>
        <v>no</v>
      </c>
    </row>
    <row r="267" spans="1:25" x14ac:dyDescent="0.2">
      <c r="A267" s="24" t="s">
        <v>213</v>
      </c>
      <c r="B267" s="10">
        <v>43417</v>
      </c>
      <c r="C267" s="33" t="str">
        <f t="shared" ref="C267:C330" si="55">IF(A267=L267,"H","A")</f>
        <v>A</v>
      </c>
      <c r="D267" s="19">
        <v>11</v>
      </c>
      <c r="E267" s="19">
        <v>13</v>
      </c>
      <c r="F267" s="19">
        <v>2018</v>
      </c>
      <c r="G267" s="6" t="s">
        <v>12</v>
      </c>
      <c r="H267" s="6" t="s">
        <v>14</v>
      </c>
      <c r="I267" s="5" t="str">
        <f t="shared" si="50"/>
        <v>Cha</v>
      </c>
      <c r="J267" s="6">
        <v>89</v>
      </c>
      <c r="K267" s="6" t="s">
        <v>36</v>
      </c>
      <c r="L267" s="5" t="str">
        <f t="shared" si="51"/>
        <v>Cle</v>
      </c>
      <c r="M267" s="6">
        <v>113</v>
      </c>
      <c r="N267" s="13">
        <f t="shared" ref="N267:N330" si="56">IF(C267="H",M267-J267,J267-M267)</f>
        <v>-24</v>
      </c>
      <c r="O267" s="13">
        <f t="shared" ref="O267:O330" si="57">IF(C267="H",3,-3)</f>
        <v>-3</v>
      </c>
      <c r="P267" s="39">
        <f t="shared" si="52"/>
        <v>-1.224670842330648</v>
      </c>
      <c r="Q267" s="39">
        <f t="shared" si="53"/>
        <v>-9.3173458825230995</v>
      </c>
      <c r="R267" s="39">
        <f t="shared" ref="R267:R330" si="58">O267+P267-Q267</f>
        <v>5.0926750401924519</v>
      </c>
      <c r="S267" s="39">
        <f t="shared" ref="S267:S330" si="59">N267-R267</f>
        <v>-29.092675040192454</v>
      </c>
      <c r="T267" s="22" t="str">
        <f t="shared" si="54"/>
        <v>Cha89113</v>
      </c>
      <c r="U267" t="str">
        <f t="shared" ref="U267:U330" si="60">IF(B267-B266=1,"yes","no")</f>
        <v>no</v>
      </c>
      <c r="V267" s="31">
        <v>0</v>
      </c>
      <c r="W267" s="31" t="str">
        <f t="shared" ref="W267:W330" si="61">CONCATENATE(B267,H267,K267)</f>
        <v>43417Charlotte HornetsCleveland Cavaliers</v>
      </c>
      <c r="X267" s="9">
        <f>IFERROR(VLOOKUP(T267,October_Schedule_Table[Home Concat],1,FALSE),0)</f>
        <v>0</v>
      </c>
      <c r="Y267" s="9" t="str">
        <f>IFERROR(VLOOKUP(T267,October_Schedule_Table[[#All],[Away Concat]:[Away B2b]],4,FALSE),0)</f>
        <v>no</v>
      </c>
    </row>
    <row r="268" spans="1:25" x14ac:dyDescent="0.2">
      <c r="A268" s="24" t="s">
        <v>213</v>
      </c>
      <c r="B268" s="12">
        <v>43421</v>
      </c>
      <c r="C268" s="33" t="str">
        <f t="shared" si="55"/>
        <v>H</v>
      </c>
      <c r="D268" s="18">
        <v>11</v>
      </c>
      <c r="E268" s="18">
        <v>17</v>
      </c>
      <c r="F268" s="18">
        <v>2018</v>
      </c>
      <c r="G268" s="5" t="s">
        <v>12</v>
      </c>
      <c r="H268" s="5" t="s">
        <v>7</v>
      </c>
      <c r="I268" s="5" t="str">
        <f t="shared" si="50"/>
        <v>Phi</v>
      </c>
      <c r="J268" s="5">
        <v>122</v>
      </c>
      <c r="K268" s="5" t="s">
        <v>14</v>
      </c>
      <c r="L268" s="5" t="str">
        <f t="shared" si="51"/>
        <v>Cha</v>
      </c>
      <c r="M268" s="5">
        <v>119</v>
      </c>
      <c r="N268" s="13">
        <f t="shared" si="56"/>
        <v>-3</v>
      </c>
      <c r="O268" s="13">
        <f t="shared" si="57"/>
        <v>3</v>
      </c>
      <c r="P268" s="39">
        <f t="shared" si="52"/>
        <v>-1.224670842330648</v>
      </c>
      <c r="Q268" s="39">
        <f t="shared" si="53"/>
        <v>2.2516349031661402</v>
      </c>
      <c r="R268" s="39">
        <f t="shared" si="58"/>
        <v>-0.47630574549678828</v>
      </c>
      <c r="S268" s="39">
        <f t="shared" si="59"/>
        <v>-2.5236942545032117</v>
      </c>
      <c r="T268" s="22" t="str">
        <f t="shared" si="54"/>
        <v>Cha122119</v>
      </c>
      <c r="U268" t="str">
        <f t="shared" si="60"/>
        <v>no</v>
      </c>
      <c r="V268" s="31">
        <v>0</v>
      </c>
      <c r="W268" s="31" t="str">
        <f t="shared" si="61"/>
        <v>43421Philadelphia 76ersCharlotte Hornets</v>
      </c>
      <c r="X268" s="9" t="str">
        <f>IFERROR(VLOOKUP(T268,October_Schedule_Table[[#All],[Home Concat]:[Home B2b]],2,FALSE),0)</f>
        <v>no</v>
      </c>
      <c r="Y268" s="9">
        <f>IFERROR(VLOOKUP(T268,October_Schedule_Table[[#All],[Away Concat]:[Away B2b]],4,FALSE),0)</f>
        <v>0</v>
      </c>
    </row>
    <row r="269" spans="1:25" x14ac:dyDescent="0.2">
      <c r="A269" s="24" t="s">
        <v>213</v>
      </c>
      <c r="B269" s="10">
        <v>43423</v>
      </c>
      <c r="C269" s="33" t="str">
        <f t="shared" si="55"/>
        <v>H</v>
      </c>
      <c r="D269" s="19">
        <v>11</v>
      </c>
      <c r="E269" s="19">
        <v>19</v>
      </c>
      <c r="F269" s="19">
        <v>2018</v>
      </c>
      <c r="G269" s="6" t="s">
        <v>12</v>
      </c>
      <c r="H269" s="6" t="s">
        <v>8</v>
      </c>
      <c r="I269" s="5" t="str">
        <f t="shared" si="50"/>
        <v>Bos</v>
      </c>
      <c r="J269" s="6">
        <v>112</v>
      </c>
      <c r="K269" s="6" t="s">
        <v>14</v>
      </c>
      <c r="L269" s="5" t="str">
        <f t="shared" si="51"/>
        <v>Cha</v>
      </c>
      <c r="M269" s="6">
        <v>117</v>
      </c>
      <c r="N269" s="13">
        <f t="shared" si="56"/>
        <v>5</v>
      </c>
      <c r="O269" s="13">
        <f t="shared" si="57"/>
        <v>3</v>
      </c>
      <c r="P269" s="39">
        <f t="shared" si="52"/>
        <v>-1.224670842330648</v>
      </c>
      <c r="Q269" s="39">
        <f t="shared" si="53"/>
        <v>3.6672081997201897</v>
      </c>
      <c r="R269" s="39">
        <f t="shared" si="58"/>
        <v>-1.8918790420508378</v>
      </c>
      <c r="S269" s="39">
        <f t="shared" si="59"/>
        <v>6.8918790420508378</v>
      </c>
      <c r="T269" s="22" t="str">
        <f t="shared" si="54"/>
        <v>Cha112117</v>
      </c>
      <c r="U269" t="str">
        <f t="shared" si="60"/>
        <v>no</v>
      </c>
      <c r="V269" s="31">
        <v>0</v>
      </c>
      <c r="W269" s="31" t="str">
        <f t="shared" si="61"/>
        <v>43423Boston CelticsCharlotte Hornets</v>
      </c>
      <c r="X269" s="9" t="str">
        <f>IFERROR(VLOOKUP(T269,October_Schedule_Table[[#All],[Home Concat]:[Home B2b]],2,FALSE),0)</f>
        <v>no</v>
      </c>
      <c r="Y269" s="9">
        <f>IFERROR(VLOOKUP(T269,October_Schedule_Table[[#All],[Away Concat]:[Away B2b]],4,FALSE),0)</f>
        <v>0</v>
      </c>
    </row>
    <row r="270" spans="1:25" x14ac:dyDescent="0.2">
      <c r="A270" s="24" t="s">
        <v>213</v>
      </c>
      <c r="B270" s="12">
        <v>43425</v>
      </c>
      <c r="C270" s="33" t="str">
        <f t="shared" si="55"/>
        <v>H</v>
      </c>
      <c r="D270" s="18">
        <v>11</v>
      </c>
      <c r="E270" s="18">
        <v>21</v>
      </c>
      <c r="F270" s="18">
        <v>2018</v>
      </c>
      <c r="G270" s="5" t="s">
        <v>12</v>
      </c>
      <c r="H270" s="5" t="s">
        <v>20</v>
      </c>
      <c r="I270" s="5" t="str">
        <f t="shared" si="50"/>
        <v>Ind</v>
      </c>
      <c r="J270" s="5">
        <v>109</v>
      </c>
      <c r="K270" s="5" t="s">
        <v>14</v>
      </c>
      <c r="L270" s="5" t="str">
        <f t="shared" si="51"/>
        <v>Cha</v>
      </c>
      <c r="M270" s="5">
        <v>127</v>
      </c>
      <c r="N270" s="13">
        <f t="shared" si="56"/>
        <v>18</v>
      </c>
      <c r="O270" s="13">
        <f t="shared" si="57"/>
        <v>3</v>
      </c>
      <c r="P270" s="39">
        <f t="shared" si="52"/>
        <v>-1.224670842330648</v>
      </c>
      <c r="Q270" s="39">
        <f t="shared" si="53"/>
        <v>2.3960160409532198</v>
      </c>
      <c r="R270" s="39">
        <f t="shared" si="58"/>
        <v>-0.6206868832838679</v>
      </c>
      <c r="S270" s="39">
        <f t="shared" si="59"/>
        <v>18.620686883283867</v>
      </c>
      <c r="T270" s="22" t="str">
        <f t="shared" si="54"/>
        <v>Cha109127</v>
      </c>
      <c r="U270" t="str">
        <f t="shared" si="60"/>
        <v>no</v>
      </c>
      <c r="V270" s="31">
        <v>0</v>
      </c>
      <c r="W270" s="31" t="str">
        <f t="shared" si="61"/>
        <v>43425Indiana PacersCharlotte Hornets</v>
      </c>
      <c r="X270" s="9" t="str">
        <f>IFERROR(VLOOKUP(T270,October_Schedule_Table[[#All],[Home Concat]:[Home B2b]],2,FALSE),0)</f>
        <v>no</v>
      </c>
      <c r="Y270" s="9">
        <f>IFERROR(VLOOKUP(T270,October_Schedule_Table[[#All],[Away Concat]:[Away B2b]],4,FALSE),0)</f>
        <v>0</v>
      </c>
    </row>
    <row r="271" spans="1:25" x14ac:dyDescent="0.2">
      <c r="A271" s="24" t="s">
        <v>213</v>
      </c>
      <c r="B271" s="12">
        <v>43427</v>
      </c>
      <c r="C271" s="33" t="str">
        <f t="shared" si="55"/>
        <v>A</v>
      </c>
      <c r="D271" s="18">
        <v>11</v>
      </c>
      <c r="E271" s="18">
        <v>23</v>
      </c>
      <c r="F271" s="18">
        <v>2018</v>
      </c>
      <c r="G271" s="5" t="s">
        <v>6</v>
      </c>
      <c r="H271" s="5" t="s">
        <v>14</v>
      </c>
      <c r="I271" s="5" t="str">
        <f t="shared" si="50"/>
        <v>Cha</v>
      </c>
      <c r="J271" s="5">
        <v>104</v>
      </c>
      <c r="K271" s="5" t="s">
        <v>10</v>
      </c>
      <c r="L271" s="5" t="str">
        <f t="shared" si="51"/>
        <v>Okl</v>
      </c>
      <c r="M271" s="5">
        <v>109</v>
      </c>
      <c r="N271" s="13">
        <f t="shared" si="56"/>
        <v>-5</v>
      </c>
      <c r="O271" s="13">
        <f t="shared" si="57"/>
        <v>-3</v>
      </c>
      <c r="P271" s="39">
        <f t="shared" si="52"/>
        <v>-1.224670842330648</v>
      </c>
      <c r="Q271" s="39">
        <f t="shared" si="53"/>
        <v>3.3970939396990349</v>
      </c>
      <c r="R271" s="39">
        <f t="shared" si="58"/>
        <v>-7.6217647820296826</v>
      </c>
      <c r="S271" s="39">
        <f t="shared" si="59"/>
        <v>2.6217647820296826</v>
      </c>
      <c r="T271" s="22" t="str">
        <f t="shared" si="54"/>
        <v>Cha104109</v>
      </c>
      <c r="U271" t="str">
        <f t="shared" si="60"/>
        <v>no</v>
      </c>
      <c r="V271" s="31">
        <v>0</v>
      </c>
      <c r="W271" s="31" t="str">
        <f t="shared" si="61"/>
        <v>43427Charlotte HornetsOklahoma City Thunder</v>
      </c>
      <c r="X271" s="9">
        <f>IFERROR(VLOOKUP(T271,October_Schedule_Table[Home Concat],1,FALSE),0)</f>
        <v>0</v>
      </c>
      <c r="Y271" s="9" t="str">
        <f>IFERROR(VLOOKUP(T271,October_Schedule_Table[[#All],[Away Concat]:[Away B2b]],4,FALSE),0)</f>
        <v>no</v>
      </c>
    </row>
    <row r="272" spans="1:25" x14ac:dyDescent="0.2">
      <c r="A272" s="24" t="s">
        <v>213</v>
      </c>
      <c r="B272" s="14">
        <v>43429</v>
      </c>
      <c r="C272" s="33" t="str">
        <f t="shared" si="55"/>
        <v>A</v>
      </c>
      <c r="D272" s="21">
        <v>11</v>
      </c>
      <c r="E272" s="21">
        <v>25</v>
      </c>
      <c r="F272" s="21">
        <v>2018</v>
      </c>
      <c r="G272" s="6" t="s">
        <v>43</v>
      </c>
      <c r="H272" s="6" t="s">
        <v>14</v>
      </c>
      <c r="I272" s="5" t="str">
        <f t="shared" si="50"/>
        <v>Cha</v>
      </c>
      <c r="J272" s="6">
        <v>123</v>
      </c>
      <c r="K272" s="6" t="s">
        <v>24</v>
      </c>
      <c r="L272" s="5" t="str">
        <f t="shared" si="51"/>
        <v>Atl</v>
      </c>
      <c r="M272" s="6">
        <v>124</v>
      </c>
      <c r="N272" s="13">
        <f t="shared" si="56"/>
        <v>-1</v>
      </c>
      <c r="O272" s="13">
        <f t="shared" si="57"/>
        <v>-3</v>
      </c>
      <c r="P272" s="39">
        <f t="shared" si="52"/>
        <v>-1.224670842330648</v>
      </c>
      <c r="Q272" s="39">
        <f t="shared" si="53"/>
        <v>-5.4191427575813904</v>
      </c>
      <c r="R272" s="39">
        <f t="shared" si="58"/>
        <v>1.1944719152507428</v>
      </c>
      <c r="S272" s="39">
        <f t="shared" si="59"/>
        <v>-2.1944719152507428</v>
      </c>
      <c r="T272" s="22" t="str">
        <f t="shared" si="54"/>
        <v>Cha123124</v>
      </c>
      <c r="U272" t="str">
        <f t="shared" si="60"/>
        <v>no</v>
      </c>
      <c r="V272" s="31">
        <v>0</v>
      </c>
      <c r="W272" s="31" t="str">
        <f t="shared" si="61"/>
        <v>43429Charlotte HornetsAtlanta Hawks</v>
      </c>
      <c r="X272" s="9">
        <f>IFERROR(VLOOKUP(T272,October_Schedule_Table[Home Concat],1,FALSE),0)</f>
        <v>0</v>
      </c>
      <c r="Y272" s="9" t="str">
        <f>IFERROR(VLOOKUP(T272,October_Schedule_Table[[#All],[Away Concat]:[Away B2b]],4,FALSE),0)</f>
        <v>no</v>
      </c>
    </row>
    <row r="273" spans="1:25" x14ac:dyDescent="0.2">
      <c r="A273" s="24" t="s">
        <v>213</v>
      </c>
      <c r="B273" s="10">
        <v>43430</v>
      </c>
      <c r="C273" s="33" t="str">
        <f t="shared" si="55"/>
        <v>H</v>
      </c>
      <c r="D273" s="19">
        <v>11</v>
      </c>
      <c r="E273" s="19">
        <v>26</v>
      </c>
      <c r="F273" s="19">
        <v>2018</v>
      </c>
      <c r="G273" s="6" t="s">
        <v>12</v>
      </c>
      <c r="H273" s="6" t="s">
        <v>13</v>
      </c>
      <c r="I273" s="5" t="str">
        <f t="shared" si="50"/>
        <v>Mil</v>
      </c>
      <c r="J273" s="6">
        <v>107</v>
      </c>
      <c r="K273" s="6" t="s">
        <v>14</v>
      </c>
      <c r="L273" s="5" t="str">
        <f t="shared" si="51"/>
        <v>Cha</v>
      </c>
      <c r="M273" s="6">
        <v>110</v>
      </c>
      <c r="N273" s="13">
        <f t="shared" si="56"/>
        <v>3</v>
      </c>
      <c r="O273" s="13">
        <f t="shared" si="57"/>
        <v>3</v>
      </c>
      <c r="P273" s="39">
        <f t="shared" si="52"/>
        <v>-1.224670842330648</v>
      </c>
      <c r="Q273" s="39">
        <f t="shared" si="53"/>
        <v>7.7638523148254706</v>
      </c>
      <c r="R273" s="39">
        <f t="shared" si="58"/>
        <v>-5.9885231571561182</v>
      </c>
      <c r="S273" s="39">
        <f t="shared" si="59"/>
        <v>8.9885231571561182</v>
      </c>
      <c r="T273" s="22" t="str">
        <f t="shared" si="54"/>
        <v>Cha107110</v>
      </c>
      <c r="U273" t="str">
        <f t="shared" si="60"/>
        <v>yes</v>
      </c>
      <c r="V273" s="31">
        <v>0</v>
      </c>
      <c r="W273" s="31" t="str">
        <f t="shared" si="61"/>
        <v>43430Milwaukee BucksCharlotte Hornets</v>
      </c>
      <c r="X273" s="9" t="str">
        <f>IFERROR(VLOOKUP(T273,October_Schedule_Table[[#All],[Home Concat]:[Home B2b]],2,FALSE),0)</f>
        <v>yes</v>
      </c>
      <c r="Y273" s="9">
        <f>IFERROR(VLOOKUP(T273,October_Schedule_Table[[#All],[Away Concat]:[Away B2b]],4,FALSE),0)</f>
        <v>0</v>
      </c>
    </row>
    <row r="274" spans="1:25" x14ac:dyDescent="0.2">
      <c r="A274" s="24" t="s">
        <v>213</v>
      </c>
      <c r="B274" s="12">
        <v>43432</v>
      </c>
      <c r="C274" s="33" t="str">
        <f t="shared" si="55"/>
        <v>H</v>
      </c>
      <c r="D274" s="18">
        <v>11</v>
      </c>
      <c r="E274" s="18">
        <v>28</v>
      </c>
      <c r="F274" s="18">
        <v>2018</v>
      </c>
      <c r="G274" s="5" t="s">
        <v>12</v>
      </c>
      <c r="H274" s="5" t="s">
        <v>24</v>
      </c>
      <c r="I274" s="5" t="str">
        <f t="shared" si="50"/>
        <v>Atl</v>
      </c>
      <c r="J274" s="5">
        <v>94</v>
      </c>
      <c r="K274" s="5" t="s">
        <v>14</v>
      </c>
      <c r="L274" s="5" t="str">
        <f t="shared" si="51"/>
        <v>Cha</v>
      </c>
      <c r="M274" s="5">
        <v>108</v>
      </c>
      <c r="N274" s="13">
        <f t="shared" si="56"/>
        <v>14</v>
      </c>
      <c r="O274" s="13">
        <f t="shared" si="57"/>
        <v>3</v>
      </c>
      <c r="P274" s="39">
        <f t="shared" si="52"/>
        <v>-1.224670842330648</v>
      </c>
      <c r="Q274" s="39">
        <f t="shared" si="53"/>
        <v>-5.4191427575813904</v>
      </c>
      <c r="R274" s="39">
        <f t="shared" si="58"/>
        <v>7.1944719152507428</v>
      </c>
      <c r="S274" s="39">
        <f t="shared" si="59"/>
        <v>6.8055280847492572</v>
      </c>
      <c r="T274" s="22" t="str">
        <f t="shared" si="54"/>
        <v>Cha94108</v>
      </c>
      <c r="U274" t="str">
        <f t="shared" si="60"/>
        <v>no</v>
      </c>
      <c r="V274" s="31">
        <v>0</v>
      </c>
      <c r="W274" s="31" t="str">
        <f t="shared" si="61"/>
        <v>43432Atlanta HawksCharlotte Hornets</v>
      </c>
      <c r="X274" s="9" t="str">
        <f>IFERROR(VLOOKUP(T274,October_Schedule_Table[[#All],[Home Concat]:[Home B2b]],2,FALSE),0)</f>
        <v>no</v>
      </c>
      <c r="Y274" s="9">
        <f>IFERROR(VLOOKUP(T274,October_Schedule_Table[[#All],[Away Concat]:[Away B2b]],4,FALSE),0)</f>
        <v>0</v>
      </c>
    </row>
    <row r="275" spans="1:25" x14ac:dyDescent="0.2">
      <c r="A275" s="24" t="s">
        <v>213</v>
      </c>
      <c r="B275" s="10">
        <v>43434</v>
      </c>
      <c r="C275" s="33" t="str">
        <f t="shared" si="55"/>
        <v>H</v>
      </c>
      <c r="D275" s="19">
        <v>11</v>
      </c>
      <c r="E275" s="19">
        <v>30</v>
      </c>
      <c r="F275" s="19">
        <v>2018</v>
      </c>
      <c r="G275" s="6" t="s">
        <v>12</v>
      </c>
      <c r="H275" s="6" t="s">
        <v>31</v>
      </c>
      <c r="I275" s="5" t="str">
        <f t="shared" si="50"/>
        <v>Uta</v>
      </c>
      <c r="J275" s="6">
        <v>119</v>
      </c>
      <c r="K275" s="6" t="s">
        <v>14</v>
      </c>
      <c r="L275" s="5" t="str">
        <f t="shared" si="51"/>
        <v>Cha</v>
      </c>
      <c r="M275" s="6">
        <v>111</v>
      </c>
      <c r="N275" s="13">
        <f t="shared" si="56"/>
        <v>-8</v>
      </c>
      <c r="O275" s="13">
        <f t="shared" si="57"/>
        <v>3</v>
      </c>
      <c r="P275" s="39">
        <f t="shared" si="52"/>
        <v>-1.224670842330648</v>
      </c>
      <c r="Q275" s="39">
        <f t="shared" si="53"/>
        <v>5.7181998783674679</v>
      </c>
      <c r="R275" s="39">
        <f t="shared" si="58"/>
        <v>-3.9428707206981159</v>
      </c>
      <c r="S275" s="39">
        <f t="shared" si="59"/>
        <v>-4.0571292793018845</v>
      </c>
      <c r="T275" s="22" t="str">
        <f t="shared" si="54"/>
        <v>Cha119111</v>
      </c>
      <c r="U275" t="str">
        <f t="shared" si="60"/>
        <v>no</v>
      </c>
      <c r="V275" s="31">
        <v>0</v>
      </c>
      <c r="W275" s="31" t="str">
        <f t="shared" si="61"/>
        <v>43434Utah JazzCharlotte Hornets</v>
      </c>
      <c r="X275" s="9" t="str">
        <f>IFERROR(VLOOKUP(T275,October_Schedule_Table[[#All],[Home Concat]:[Home B2b]],2,FALSE),0)</f>
        <v>no</v>
      </c>
      <c r="Y275" s="9">
        <f>IFERROR(VLOOKUP(T275,October_Schedule_Table[[#All],[Away Concat]:[Away B2b]],4,FALSE),0)</f>
        <v>0</v>
      </c>
    </row>
    <row r="276" spans="1:25" x14ac:dyDescent="0.2">
      <c r="A276" s="24" t="s">
        <v>213</v>
      </c>
      <c r="B276" s="12">
        <v>43436</v>
      </c>
      <c r="C276" s="33" t="str">
        <f t="shared" si="55"/>
        <v>H</v>
      </c>
      <c r="D276" s="18">
        <v>12</v>
      </c>
      <c r="E276" s="18">
        <v>2</v>
      </c>
      <c r="F276" s="18">
        <v>2018</v>
      </c>
      <c r="G276" s="5" t="s">
        <v>45</v>
      </c>
      <c r="H276" s="5" t="s">
        <v>17</v>
      </c>
      <c r="I276" s="5" t="str">
        <f t="shared" si="50"/>
        <v>New</v>
      </c>
      <c r="J276" s="5">
        <v>119</v>
      </c>
      <c r="K276" s="5" t="s">
        <v>14</v>
      </c>
      <c r="L276" s="5" t="str">
        <f t="shared" si="51"/>
        <v>Cha</v>
      </c>
      <c r="M276" s="5">
        <v>109</v>
      </c>
      <c r="N276" s="13">
        <f t="shared" si="56"/>
        <v>-10</v>
      </c>
      <c r="O276" s="13">
        <f t="shared" si="57"/>
        <v>3</v>
      </c>
      <c r="P276" s="39">
        <f t="shared" si="52"/>
        <v>-1.224670842330648</v>
      </c>
      <c r="Q276" s="39">
        <f t="shared" si="53"/>
        <v>-2.0784049104114897</v>
      </c>
      <c r="R276" s="39">
        <f t="shared" si="58"/>
        <v>3.8537340680808416</v>
      </c>
      <c r="S276" s="39">
        <f t="shared" si="59"/>
        <v>-13.853734068080842</v>
      </c>
      <c r="T276" s="22" t="str">
        <f t="shared" si="54"/>
        <v>Cha119109</v>
      </c>
      <c r="U276" t="str">
        <f t="shared" si="60"/>
        <v>no</v>
      </c>
      <c r="V276" s="31">
        <v>0</v>
      </c>
      <c r="W276" s="31" t="str">
        <f t="shared" si="61"/>
        <v>43436New Orleans PelicansCharlotte Hornets</v>
      </c>
      <c r="X276" s="9" t="str">
        <f>IFERROR(VLOOKUP(T276,October_Schedule_Table[[#All],[Home Concat]:[Home B2b]],2,FALSE),0)</f>
        <v>no</v>
      </c>
      <c r="Y276" s="9">
        <f>IFERROR(VLOOKUP(T276,October_Schedule_Table[[#All],[Away Concat]:[Away B2b]],4,FALSE),0)</f>
        <v>0</v>
      </c>
    </row>
    <row r="277" spans="1:25" x14ac:dyDescent="0.2">
      <c r="A277" s="24" t="s">
        <v>213</v>
      </c>
      <c r="B277" s="12">
        <v>43439</v>
      </c>
      <c r="C277" s="33" t="str">
        <f t="shared" si="55"/>
        <v>A</v>
      </c>
      <c r="D277" s="18">
        <v>12</v>
      </c>
      <c r="E277" s="18">
        <v>5</v>
      </c>
      <c r="F277" s="18">
        <v>2018</v>
      </c>
      <c r="G277" s="5" t="s">
        <v>6</v>
      </c>
      <c r="H277" s="5" t="s">
        <v>14</v>
      </c>
      <c r="I277" s="5" t="str">
        <f t="shared" si="50"/>
        <v>Cha</v>
      </c>
      <c r="J277" s="5">
        <v>104</v>
      </c>
      <c r="K277" s="5" t="s">
        <v>34</v>
      </c>
      <c r="L277" s="5" t="str">
        <f t="shared" si="51"/>
        <v>Min</v>
      </c>
      <c r="M277" s="5">
        <v>121</v>
      </c>
      <c r="N277" s="13">
        <f t="shared" si="56"/>
        <v>-17</v>
      </c>
      <c r="O277" s="13">
        <f t="shared" si="57"/>
        <v>-3</v>
      </c>
      <c r="P277" s="39">
        <f t="shared" si="52"/>
        <v>-1.224670842330648</v>
      </c>
      <c r="Q277" s="39">
        <f t="shared" si="53"/>
        <v>-1.35015846365794</v>
      </c>
      <c r="R277" s="39">
        <f t="shared" si="58"/>
        <v>-2.8745123786727076</v>
      </c>
      <c r="S277" s="39">
        <f t="shared" si="59"/>
        <v>-14.125487621327292</v>
      </c>
      <c r="T277" s="22" t="str">
        <f t="shared" si="54"/>
        <v>Cha104121</v>
      </c>
      <c r="U277" t="str">
        <f t="shared" si="60"/>
        <v>no</v>
      </c>
      <c r="V277" s="31">
        <v>0</v>
      </c>
      <c r="W277" s="31" t="str">
        <f t="shared" si="61"/>
        <v>43439Charlotte HornetsMinnesota Timberwolves</v>
      </c>
      <c r="X277" s="9">
        <f>IFERROR(VLOOKUP(T277,October_Schedule_Table[Home Concat],1,FALSE),0)</f>
        <v>0</v>
      </c>
      <c r="Y277" s="9" t="str">
        <f>IFERROR(VLOOKUP(T277,October_Schedule_Table[[#All],[Away Concat]:[Away B2b]],4,FALSE),0)</f>
        <v>no</v>
      </c>
    </row>
    <row r="278" spans="1:25" x14ac:dyDescent="0.2">
      <c r="A278" s="24" t="s">
        <v>213</v>
      </c>
      <c r="B278" s="10">
        <v>43441</v>
      </c>
      <c r="C278" s="33" t="str">
        <f t="shared" si="55"/>
        <v>H</v>
      </c>
      <c r="D278" s="19">
        <v>12</v>
      </c>
      <c r="E278" s="19">
        <v>7</v>
      </c>
      <c r="F278" s="19">
        <v>2018</v>
      </c>
      <c r="G278" s="6" t="s">
        <v>12</v>
      </c>
      <c r="H278" s="6" t="s">
        <v>21</v>
      </c>
      <c r="I278" s="5" t="str">
        <f t="shared" si="50"/>
        <v>Den</v>
      </c>
      <c r="J278" s="6">
        <v>107</v>
      </c>
      <c r="K278" s="6" t="s">
        <v>14</v>
      </c>
      <c r="L278" s="5" t="str">
        <f t="shared" si="51"/>
        <v>Cha</v>
      </c>
      <c r="M278" s="6">
        <v>113</v>
      </c>
      <c r="N278" s="13">
        <f t="shared" si="56"/>
        <v>6</v>
      </c>
      <c r="O278" s="13">
        <f t="shared" si="57"/>
        <v>3</v>
      </c>
      <c r="P278" s="39">
        <f t="shared" si="52"/>
        <v>-1.224670842330648</v>
      </c>
      <c r="Q278" s="39">
        <f t="shared" si="53"/>
        <v>3.8824190488276296</v>
      </c>
      <c r="R278" s="39">
        <f t="shared" si="58"/>
        <v>-2.1070898911582776</v>
      </c>
      <c r="S278" s="39">
        <f t="shared" si="59"/>
        <v>8.107089891158278</v>
      </c>
      <c r="T278" s="22" t="str">
        <f t="shared" si="54"/>
        <v>Cha107113</v>
      </c>
      <c r="U278" t="str">
        <f t="shared" si="60"/>
        <v>no</v>
      </c>
      <c r="V278" s="31">
        <v>0</v>
      </c>
      <c r="W278" s="31" t="str">
        <f t="shared" si="61"/>
        <v>43441Denver NuggetsCharlotte Hornets</v>
      </c>
      <c r="X278" s="9" t="str">
        <f>IFERROR(VLOOKUP(T278,October_Schedule_Table[[#All],[Home Concat]:[Home B2b]],2,FALSE),0)</f>
        <v>no</v>
      </c>
      <c r="Y278" s="9">
        <f>IFERROR(VLOOKUP(T278,October_Schedule_Table[[#All],[Away Concat]:[Away B2b]],4,FALSE),0)</f>
        <v>0</v>
      </c>
    </row>
    <row r="279" spans="1:25" x14ac:dyDescent="0.2">
      <c r="A279" s="24" t="s">
        <v>213</v>
      </c>
      <c r="B279" s="10">
        <v>43443</v>
      </c>
      <c r="C279" s="33" t="str">
        <f t="shared" si="55"/>
        <v>A</v>
      </c>
      <c r="D279" s="19">
        <v>12</v>
      </c>
      <c r="E279" s="19">
        <v>9</v>
      </c>
      <c r="F279" s="19">
        <v>2018</v>
      </c>
      <c r="G279" s="6" t="s">
        <v>23</v>
      </c>
      <c r="H279" s="6" t="s">
        <v>14</v>
      </c>
      <c r="I279" s="5" t="str">
        <f t="shared" si="50"/>
        <v>Cha</v>
      </c>
      <c r="J279" s="6">
        <v>119</v>
      </c>
      <c r="K279" s="6" t="s">
        <v>25</v>
      </c>
      <c r="L279" s="13" t="s">
        <v>243</v>
      </c>
      <c r="M279" s="6">
        <v>107</v>
      </c>
      <c r="N279" s="13">
        <f t="shared" si="56"/>
        <v>12</v>
      </c>
      <c r="O279" s="13">
        <f t="shared" si="57"/>
        <v>-3</v>
      </c>
      <c r="P279" s="39">
        <f t="shared" si="52"/>
        <v>-1.224670842330648</v>
      </c>
      <c r="Q279" s="39">
        <f t="shared" si="53"/>
        <v>-9.3839578025397099</v>
      </c>
      <c r="R279" s="39">
        <f t="shared" si="58"/>
        <v>5.1592869602090623</v>
      </c>
      <c r="S279" s="39">
        <f t="shared" si="59"/>
        <v>6.8407130397909377</v>
      </c>
      <c r="T279" s="22" t="str">
        <f t="shared" si="54"/>
        <v>Cha119107</v>
      </c>
      <c r="U279" t="str">
        <f t="shared" si="60"/>
        <v>no</v>
      </c>
      <c r="V279" s="31">
        <v>0</v>
      </c>
      <c r="W279" s="31" t="str">
        <f t="shared" si="61"/>
        <v>43443Charlotte HornetsNew York Knicks</v>
      </c>
      <c r="X279" s="9">
        <f>IFERROR(VLOOKUP(T279,October_Schedule_Table[Home Concat],1,FALSE),0)</f>
        <v>0</v>
      </c>
      <c r="Y279" s="9" t="str">
        <f>IFERROR(VLOOKUP(T279,October_Schedule_Table[[#All],[Away Concat]:[Away B2b]],4,FALSE),0)</f>
        <v>no</v>
      </c>
    </row>
    <row r="280" spans="1:25" x14ac:dyDescent="0.2">
      <c r="A280" s="24" t="s">
        <v>213</v>
      </c>
      <c r="B280" s="12">
        <v>43446</v>
      </c>
      <c r="C280" s="33" t="str">
        <f t="shared" si="55"/>
        <v>H</v>
      </c>
      <c r="D280" s="18">
        <v>12</v>
      </c>
      <c r="E280" s="18">
        <v>12</v>
      </c>
      <c r="F280" s="18">
        <v>2018</v>
      </c>
      <c r="G280" s="5" t="s">
        <v>12</v>
      </c>
      <c r="H280" s="5" t="s">
        <v>16</v>
      </c>
      <c r="I280" s="5" t="str">
        <f t="shared" si="50"/>
        <v>Det</v>
      </c>
      <c r="J280" s="5">
        <v>107</v>
      </c>
      <c r="K280" s="5" t="s">
        <v>14</v>
      </c>
      <c r="L280" s="5" t="str">
        <f t="shared" si="51"/>
        <v>Cha</v>
      </c>
      <c r="M280" s="5">
        <v>108</v>
      </c>
      <c r="N280" s="13">
        <f t="shared" si="56"/>
        <v>1</v>
      </c>
      <c r="O280" s="13">
        <f t="shared" si="57"/>
        <v>3</v>
      </c>
      <c r="P280" s="39">
        <f t="shared" si="52"/>
        <v>-1.224670842330648</v>
      </c>
      <c r="Q280" s="39">
        <f t="shared" si="53"/>
        <v>-0.23602730858504994</v>
      </c>
      <c r="R280" s="39">
        <f t="shared" si="58"/>
        <v>2.0113564662544019</v>
      </c>
      <c r="S280" s="39">
        <f t="shared" si="59"/>
        <v>-1.0113564662544019</v>
      </c>
      <c r="T280" s="22" t="str">
        <f t="shared" si="54"/>
        <v>Cha107108</v>
      </c>
      <c r="U280" t="str">
        <f t="shared" si="60"/>
        <v>no</v>
      </c>
      <c r="V280" s="31">
        <v>0</v>
      </c>
      <c r="W280" s="31" t="str">
        <f t="shared" si="61"/>
        <v>43446Detroit PistonsCharlotte Hornets</v>
      </c>
      <c r="X280" s="9" t="str">
        <f>IFERROR(VLOOKUP(T280,October_Schedule_Table[[#All],[Home Concat]:[Home B2b]],2,FALSE),0)</f>
        <v>no</v>
      </c>
      <c r="Y280" s="9">
        <f>IFERROR(VLOOKUP(T280,October_Schedule_Table[[#All],[Away Concat]:[Away B2b]],4,FALSE),0)</f>
        <v>0</v>
      </c>
    </row>
    <row r="281" spans="1:25" x14ac:dyDescent="0.2">
      <c r="A281" s="24" t="s">
        <v>213</v>
      </c>
      <c r="B281" s="10">
        <v>43448</v>
      </c>
      <c r="C281" s="33" t="str">
        <f t="shared" si="55"/>
        <v>H</v>
      </c>
      <c r="D281" s="19">
        <v>12</v>
      </c>
      <c r="E281" s="19">
        <v>14</v>
      </c>
      <c r="F281" s="19">
        <v>2018</v>
      </c>
      <c r="G281" s="6" t="s">
        <v>12</v>
      </c>
      <c r="H281" s="6" t="s">
        <v>25</v>
      </c>
      <c r="I281" s="13" t="s">
        <v>243</v>
      </c>
      <c r="J281" s="6">
        <v>126</v>
      </c>
      <c r="K281" s="6" t="s">
        <v>14</v>
      </c>
      <c r="L281" s="5" t="str">
        <f t="shared" si="51"/>
        <v>Cha</v>
      </c>
      <c r="M281" s="6">
        <v>124</v>
      </c>
      <c r="N281" s="13">
        <f t="shared" si="56"/>
        <v>-2</v>
      </c>
      <c r="O281" s="13">
        <f t="shared" si="57"/>
        <v>3</v>
      </c>
      <c r="P281" s="39">
        <f t="shared" si="52"/>
        <v>-1.224670842330648</v>
      </c>
      <c r="Q281" s="39">
        <f t="shared" si="53"/>
        <v>-9.3839578025397099</v>
      </c>
      <c r="R281" s="39">
        <f t="shared" si="58"/>
        <v>11.159286960209062</v>
      </c>
      <c r="S281" s="39">
        <f t="shared" si="59"/>
        <v>-13.159286960209062</v>
      </c>
      <c r="T281" s="22" t="str">
        <f t="shared" si="54"/>
        <v>Cha126124</v>
      </c>
      <c r="U281" t="str">
        <f t="shared" si="60"/>
        <v>no</v>
      </c>
      <c r="V281" s="31">
        <v>0</v>
      </c>
      <c r="W281" s="31" t="str">
        <f t="shared" si="61"/>
        <v>43448New York KnicksCharlotte Hornets</v>
      </c>
      <c r="X281" s="9" t="str">
        <f>IFERROR(VLOOKUP(T281,October_Schedule_Table[[#All],[Home Concat]:[Home B2b]],2,FALSE),0)</f>
        <v>no</v>
      </c>
      <c r="Y281" s="9">
        <f>IFERROR(VLOOKUP(T281,October_Schedule_Table[[#All],[Away Concat]:[Away B2b]],4,FALSE),0)</f>
        <v>0</v>
      </c>
    </row>
    <row r="282" spans="1:25" x14ac:dyDescent="0.2">
      <c r="A282" s="24" t="s">
        <v>213</v>
      </c>
      <c r="B282" s="12">
        <v>43453</v>
      </c>
      <c r="C282" s="33" t="str">
        <f t="shared" si="55"/>
        <v>H</v>
      </c>
      <c r="D282" s="18">
        <v>12</v>
      </c>
      <c r="E282" s="18">
        <v>19</v>
      </c>
      <c r="F282" s="18">
        <v>2018</v>
      </c>
      <c r="G282" s="5" t="s">
        <v>12</v>
      </c>
      <c r="H282" s="5" t="s">
        <v>36</v>
      </c>
      <c r="I282" s="5" t="str">
        <f t="shared" si="50"/>
        <v>Cle</v>
      </c>
      <c r="J282" s="5">
        <v>99</v>
      </c>
      <c r="K282" s="5" t="s">
        <v>14</v>
      </c>
      <c r="L282" s="5" t="str">
        <f t="shared" si="51"/>
        <v>Cha</v>
      </c>
      <c r="M282" s="5">
        <v>110</v>
      </c>
      <c r="N282" s="13">
        <f t="shared" si="56"/>
        <v>11</v>
      </c>
      <c r="O282" s="13">
        <f t="shared" si="57"/>
        <v>3</v>
      </c>
      <c r="P282" s="39">
        <f t="shared" si="52"/>
        <v>-1.224670842330648</v>
      </c>
      <c r="Q282" s="39">
        <f t="shared" si="53"/>
        <v>-9.3173458825230995</v>
      </c>
      <c r="R282" s="39">
        <f t="shared" si="58"/>
        <v>11.092675040192452</v>
      </c>
      <c r="S282" s="39">
        <f t="shared" si="59"/>
        <v>-9.2675040192451874E-2</v>
      </c>
      <c r="T282" s="22" t="str">
        <f t="shared" si="54"/>
        <v>Cha99110</v>
      </c>
      <c r="U282" t="str">
        <f t="shared" si="60"/>
        <v>no</v>
      </c>
      <c r="V282" s="31">
        <v>0</v>
      </c>
      <c r="W282" s="31" t="str">
        <f t="shared" si="61"/>
        <v>43453Cleveland CavaliersCharlotte Hornets</v>
      </c>
      <c r="X282" s="9" t="str">
        <f>IFERROR(VLOOKUP(T282,October_Schedule_Table[[#All],[Home Concat]:[Home B2b]],2,FALSE),0)</f>
        <v>no</v>
      </c>
      <c r="Y282" s="9">
        <f>IFERROR(VLOOKUP(T282,October_Schedule_Table[[#All],[Away Concat]:[Away B2b]],4,FALSE),0)</f>
        <v>0</v>
      </c>
    </row>
    <row r="283" spans="1:25" x14ac:dyDescent="0.2">
      <c r="A283" s="24" t="s">
        <v>213</v>
      </c>
      <c r="B283" s="10">
        <v>43455</v>
      </c>
      <c r="C283" s="33" t="str">
        <f t="shared" si="55"/>
        <v>H</v>
      </c>
      <c r="D283" s="19">
        <v>12</v>
      </c>
      <c r="E283" s="19">
        <v>21</v>
      </c>
      <c r="F283" s="19">
        <v>2018</v>
      </c>
      <c r="G283" s="6" t="s">
        <v>12</v>
      </c>
      <c r="H283" s="6" t="s">
        <v>16</v>
      </c>
      <c r="I283" s="5" t="str">
        <f t="shared" si="50"/>
        <v>Det</v>
      </c>
      <c r="J283" s="6">
        <v>86</v>
      </c>
      <c r="K283" s="6" t="s">
        <v>14</v>
      </c>
      <c r="L283" s="5" t="str">
        <f t="shared" si="51"/>
        <v>Cha</v>
      </c>
      <c r="M283" s="6">
        <v>98</v>
      </c>
      <c r="N283" s="13">
        <f t="shared" si="56"/>
        <v>12</v>
      </c>
      <c r="O283" s="13">
        <f t="shared" si="57"/>
        <v>3</v>
      </c>
      <c r="P283" s="39">
        <f t="shared" si="52"/>
        <v>-1.224670842330648</v>
      </c>
      <c r="Q283" s="39">
        <f t="shared" si="53"/>
        <v>-0.23602730858504994</v>
      </c>
      <c r="R283" s="39">
        <f t="shared" si="58"/>
        <v>2.0113564662544019</v>
      </c>
      <c r="S283" s="39">
        <f t="shared" si="59"/>
        <v>9.9886435337455985</v>
      </c>
      <c r="T283" s="22" t="str">
        <f t="shared" si="54"/>
        <v>Cha8698</v>
      </c>
      <c r="U283" t="str">
        <f t="shared" si="60"/>
        <v>no</v>
      </c>
      <c r="V283" s="31">
        <v>0</v>
      </c>
      <c r="W283" s="31" t="str">
        <f t="shared" si="61"/>
        <v>43455Detroit PistonsCharlotte Hornets</v>
      </c>
      <c r="X283" s="9" t="str">
        <f>IFERROR(VLOOKUP(T283,October_Schedule_Table[[#All],[Home Concat]:[Home B2b]],2,FALSE),0)</f>
        <v>no</v>
      </c>
      <c r="Y283" s="9">
        <f>IFERROR(VLOOKUP(T283,October_Schedule_Table[[#All],[Away Concat]:[Away B2b]],4,FALSE),0)</f>
        <v>0</v>
      </c>
    </row>
    <row r="284" spans="1:25" x14ac:dyDescent="0.2">
      <c r="A284" s="24" t="s">
        <v>213</v>
      </c>
      <c r="B284" s="12">
        <v>43457</v>
      </c>
      <c r="C284" s="33" t="str">
        <f t="shared" si="55"/>
        <v>A</v>
      </c>
      <c r="D284" s="18">
        <v>12</v>
      </c>
      <c r="E284" s="18">
        <v>23</v>
      </c>
      <c r="F284" s="18">
        <v>2018</v>
      </c>
      <c r="G284" s="5" t="s">
        <v>43</v>
      </c>
      <c r="H284" s="5" t="s">
        <v>14</v>
      </c>
      <c r="I284" s="5" t="str">
        <f t="shared" si="50"/>
        <v>Cha</v>
      </c>
      <c r="J284" s="5">
        <v>103</v>
      </c>
      <c r="K284" s="5" t="s">
        <v>8</v>
      </c>
      <c r="L284" s="5" t="str">
        <f t="shared" si="51"/>
        <v>Bos</v>
      </c>
      <c r="M284" s="5">
        <v>119</v>
      </c>
      <c r="N284" s="13">
        <f t="shared" si="56"/>
        <v>-16</v>
      </c>
      <c r="O284" s="13">
        <f t="shared" si="57"/>
        <v>-3</v>
      </c>
      <c r="P284" s="39">
        <f t="shared" si="52"/>
        <v>-1.224670842330648</v>
      </c>
      <c r="Q284" s="39">
        <f t="shared" si="53"/>
        <v>3.6672081997201897</v>
      </c>
      <c r="R284" s="39">
        <f t="shared" si="58"/>
        <v>-7.8918790420508369</v>
      </c>
      <c r="S284" s="39">
        <f t="shared" si="59"/>
        <v>-8.1081209579491631</v>
      </c>
      <c r="T284" s="22" t="str">
        <f t="shared" si="54"/>
        <v>Cha103119</v>
      </c>
      <c r="U284" t="str">
        <f t="shared" si="60"/>
        <v>no</v>
      </c>
      <c r="V284" s="31">
        <v>0</v>
      </c>
      <c r="W284" s="31" t="str">
        <f t="shared" si="61"/>
        <v>43457Charlotte HornetsBoston Celtics</v>
      </c>
      <c r="X284" s="9">
        <f>IFERROR(VLOOKUP(T284,October_Schedule_Table[Home Concat],1,FALSE),0)</f>
        <v>0</v>
      </c>
      <c r="Y284" s="9" t="str">
        <f>IFERROR(VLOOKUP(T284,October_Schedule_Table[[#All],[Away Concat]:[Away B2b]],4,FALSE),0)</f>
        <v>no</v>
      </c>
    </row>
    <row r="285" spans="1:25" x14ac:dyDescent="0.2">
      <c r="A285" s="24" t="s">
        <v>213</v>
      </c>
      <c r="B285" s="10">
        <v>43460</v>
      </c>
      <c r="C285" s="33" t="str">
        <f t="shared" si="55"/>
        <v>A</v>
      </c>
      <c r="D285" s="19">
        <v>12</v>
      </c>
      <c r="E285" s="19">
        <v>26</v>
      </c>
      <c r="F285" s="19">
        <v>2018</v>
      </c>
      <c r="G285" s="6" t="s">
        <v>23</v>
      </c>
      <c r="H285" s="6" t="s">
        <v>14</v>
      </c>
      <c r="I285" s="5" t="str">
        <f t="shared" si="50"/>
        <v>Cha</v>
      </c>
      <c r="J285" s="6">
        <v>132</v>
      </c>
      <c r="K285" s="6" t="s">
        <v>15</v>
      </c>
      <c r="L285" s="5" t="str">
        <f t="shared" si="51"/>
        <v>Bro</v>
      </c>
      <c r="M285" s="6">
        <v>134</v>
      </c>
      <c r="N285" s="13">
        <f t="shared" si="56"/>
        <v>-2</v>
      </c>
      <c r="O285" s="13">
        <f t="shared" si="57"/>
        <v>-3</v>
      </c>
      <c r="P285" s="39">
        <f t="shared" si="52"/>
        <v>-1.224670842330648</v>
      </c>
      <c r="Q285" s="39">
        <f t="shared" si="53"/>
        <v>9.3423702051929958E-2</v>
      </c>
      <c r="R285" s="39">
        <f t="shared" si="58"/>
        <v>-4.3180945443825776</v>
      </c>
      <c r="S285" s="39">
        <f t="shared" si="59"/>
        <v>2.3180945443825776</v>
      </c>
      <c r="T285" s="22" t="str">
        <f t="shared" si="54"/>
        <v>Cha132134</v>
      </c>
      <c r="U285" t="str">
        <f t="shared" si="60"/>
        <v>no</v>
      </c>
      <c r="V285" s="31">
        <v>0</v>
      </c>
      <c r="W285" s="31" t="str">
        <f t="shared" si="61"/>
        <v>43460Charlotte HornetsBrooklyn Nets</v>
      </c>
      <c r="X285" s="9">
        <f>IFERROR(VLOOKUP(T285,October_Schedule_Table[Home Concat],1,FALSE),0)</f>
        <v>0</v>
      </c>
      <c r="Y285" s="9" t="str">
        <f>IFERROR(VLOOKUP(T285,October_Schedule_Table[[#All],[Away Concat]:[Away B2b]],4,FALSE),0)</f>
        <v>no</v>
      </c>
    </row>
    <row r="286" spans="1:25" x14ac:dyDescent="0.2">
      <c r="A286" s="24" t="s">
        <v>213</v>
      </c>
      <c r="B286" s="12">
        <v>43462</v>
      </c>
      <c r="C286" s="33" t="str">
        <f t="shared" si="55"/>
        <v>H</v>
      </c>
      <c r="D286" s="18">
        <v>12</v>
      </c>
      <c r="E286" s="18">
        <v>28</v>
      </c>
      <c r="F286" s="18">
        <v>2018</v>
      </c>
      <c r="G286" s="5" t="s">
        <v>12</v>
      </c>
      <c r="H286" s="5" t="s">
        <v>15</v>
      </c>
      <c r="I286" s="5" t="str">
        <f t="shared" si="50"/>
        <v>Bro</v>
      </c>
      <c r="J286" s="5">
        <v>87</v>
      </c>
      <c r="K286" s="5" t="s">
        <v>14</v>
      </c>
      <c r="L286" s="5" t="str">
        <f t="shared" si="51"/>
        <v>Cha</v>
      </c>
      <c r="M286" s="5">
        <v>100</v>
      </c>
      <c r="N286" s="13">
        <f t="shared" si="56"/>
        <v>13</v>
      </c>
      <c r="O286" s="13">
        <f t="shared" si="57"/>
        <v>3</v>
      </c>
      <c r="P286" s="39">
        <f t="shared" si="52"/>
        <v>-1.224670842330648</v>
      </c>
      <c r="Q286" s="39">
        <f t="shared" si="53"/>
        <v>9.3423702051929958E-2</v>
      </c>
      <c r="R286" s="39">
        <f t="shared" si="58"/>
        <v>1.681905455617422</v>
      </c>
      <c r="S286" s="39">
        <f t="shared" si="59"/>
        <v>11.318094544382578</v>
      </c>
      <c r="T286" s="22" t="str">
        <f t="shared" si="54"/>
        <v>Cha87100</v>
      </c>
      <c r="U286" t="str">
        <f t="shared" si="60"/>
        <v>no</v>
      </c>
      <c r="V286" s="31">
        <v>0</v>
      </c>
      <c r="W286" s="31" t="str">
        <f t="shared" si="61"/>
        <v>43462Brooklyn NetsCharlotte Hornets</v>
      </c>
      <c r="X286" s="9" t="str">
        <f>IFERROR(VLOOKUP(T286,October_Schedule_Table[[#All],[Home Concat]:[Home B2b]],2,FALSE),0)</f>
        <v>no</v>
      </c>
      <c r="Y286" s="9">
        <f>IFERROR(VLOOKUP(T286,October_Schedule_Table[[#All],[Away Concat]:[Away B2b]],4,FALSE),0)</f>
        <v>0</v>
      </c>
    </row>
    <row r="287" spans="1:25" x14ac:dyDescent="0.2">
      <c r="A287" s="24" t="s">
        <v>213</v>
      </c>
      <c r="B287" s="12">
        <v>43463</v>
      </c>
      <c r="C287" s="33" t="str">
        <f t="shared" si="55"/>
        <v>A</v>
      </c>
      <c r="D287" s="18">
        <v>12</v>
      </c>
      <c r="E287" s="18">
        <v>29</v>
      </c>
      <c r="F287" s="18">
        <v>2018</v>
      </c>
      <c r="G287" s="5" t="s">
        <v>12</v>
      </c>
      <c r="H287" s="5" t="s">
        <v>14</v>
      </c>
      <c r="I287" s="5" t="str">
        <f t="shared" si="50"/>
        <v>Cha</v>
      </c>
      <c r="J287" s="5">
        <v>126</v>
      </c>
      <c r="K287" s="5" t="s">
        <v>41</v>
      </c>
      <c r="L287" s="5" t="str">
        <f t="shared" si="51"/>
        <v>Was</v>
      </c>
      <c r="M287" s="5">
        <v>130</v>
      </c>
      <c r="N287" s="13">
        <f t="shared" si="56"/>
        <v>-4</v>
      </c>
      <c r="O287" s="13">
        <f t="shared" si="57"/>
        <v>-3</v>
      </c>
      <c r="P287" s="39">
        <f t="shared" si="52"/>
        <v>-1.224670842330648</v>
      </c>
      <c r="Q287" s="39">
        <f t="shared" si="53"/>
        <v>-3.2175804343859502</v>
      </c>
      <c r="R287" s="39">
        <f t="shared" si="58"/>
        <v>-1.0070904079446974</v>
      </c>
      <c r="S287" s="39">
        <f t="shared" si="59"/>
        <v>-2.9929095920553026</v>
      </c>
      <c r="T287" s="22" t="str">
        <f t="shared" si="54"/>
        <v>Cha126130</v>
      </c>
      <c r="U287" t="str">
        <f t="shared" si="60"/>
        <v>yes</v>
      </c>
      <c r="V287" s="31" t="s">
        <v>269</v>
      </c>
      <c r="W287" s="31" t="str">
        <f t="shared" si="61"/>
        <v>43463Charlotte HornetsWashington Wizards</v>
      </c>
      <c r="X287" s="9"/>
      <c r="Y287" s="9"/>
    </row>
    <row r="288" spans="1:25" x14ac:dyDescent="0.2">
      <c r="A288" s="24" t="s">
        <v>213</v>
      </c>
      <c r="B288" s="10">
        <v>43465</v>
      </c>
      <c r="C288" s="33" t="str">
        <f t="shared" si="55"/>
        <v>H</v>
      </c>
      <c r="D288" s="19">
        <v>12</v>
      </c>
      <c r="E288" s="19">
        <v>31</v>
      </c>
      <c r="F288" s="19">
        <v>2018</v>
      </c>
      <c r="G288" s="6" t="s">
        <v>43</v>
      </c>
      <c r="H288" s="6" t="s">
        <v>27</v>
      </c>
      <c r="I288" s="5" t="str">
        <f t="shared" si="50"/>
        <v>Orl</v>
      </c>
      <c r="J288" s="6">
        <v>100</v>
      </c>
      <c r="K288" s="6" t="s">
        <v>14</v>
      </c>
      <c r="L288" s="5" t="str">
        <f t="shared" si="51"/>
        <v>Cha</v>
      </c>
      <c r="M288" s="6">
        <v>125</v>
      </c>
      <c r="N288" s="13">
        <f t="shared" si="56"/>
        <v>25</v>
      </c>
      <c r="O288" s="13">
        <f t="shared" si="57"/>
        <v>3</v>
      </c>
      <c r="P288" s="39">
        <f t="shared" si="52"/>
        <v>-1.224670842330648</v>
      </c>
      <c r="Q288" s="39">
        <f t="shared" si="53"/>
        <v>1.21811754667254</v>
      </c>
      <c r="R288" s="39">
        <f t="shared" si="58"/>
        <v>0.55721161099681193</v>
      </c>
      <c r="S288" s="39">
        <f t="shared" si="59"/>
        <v>24.442788389003187</v>
      </c>
      <c r="T288" s="22" t="str">
        <f t="shared" si="54"/>
        <v>Cha100125</v>
      </c>
      <c r="U288" t="str">
        <f t="shared" si="60"/>
        <v>no</v>
      </c>
      <c r="V288" s="31">
        <v>0</v>
      </c>
      <c r="W288" s="31" t="str">
        <f t="shared" si="61"/>
        <v>43465Orlando MagicCharlotte Hornets</v>
      </c>
      <c r="X288" s="9" t="str">
        <f>IFERROR(VLOOKUP(T288,October_Schedule_Table[[#All],[Home Concat]:[Home B2b]],2,FALSE),0)</f>
        <v>no</v>
      </c>
      <c r="Y288" s="9">
        <f>IFERROR(VLOOKUP(T288,October_Schedule_Table[[#All],[Away Concat]:[Away B2b]],4,FALSE),0)</f>
        <v>0</v>
      </c>
    </row>
    <row r="289" spans="1:25" x14ac:dyDescent="0.2">
      <c r="A289" s="24" t="s">
        <v>213</v>
      </c>
      <c r="B289" s="12">
        <v>43467</v>
      </c>
      <c r="C289" s="33" t="str">
        <f t="shared" si="55"/>
        <v>H</v>
      </c>
      <c r="D289" s="18">
        <v>1</v>
      </c>
      <c r="E289" s="18">
        <v>2</v>
      </c>
      <c r="F289" s="18">
        <v>2019</v>
      </c>
      <c r="G289" s="5" t="s">
        <v>12</v>
      </c>
      <c r="H289" s="5" t="s">
        <v>28</v>
      </c>
      <c r="I289" s="5" t="str">
        <f t="shared" si="50"/>
        <v>Dal</v>
      </c>
      <c r="J289" s="5">
        <v>122</v>
      </c>
      <c r="K289" s="5" t="s">
        <v>14</v>
      </c>
      <c r="L289" s="5" t="str">
        <f t="shared" si="51"/>
        <v>Cha</v>
      </c>
      <c r="M289" s="5">
        <v>84</v>
      </c>
      <c r="N289" s="13">
        <f t="shared" si="56"/>
        <v>-38</v>
      </c>
      <c r="O289" s="13">
        <f t="shared" si="57"/>
        <v>3</v>
      </c>
      <c r="P289" s="39">
        <f t="shared" si="52"/>
        <v>-1.224670842330648</v>
      </c>
      <c r="Q289" s="39">
        <f t="shared" si="53"/>
        <v>-1.1032792686349602</v>
      </c>
      <c r="R289" s="39">
        <f t="shared" si="58"/>
        <v>2.8786084263043121</v>
      </c>
      <c r="S289" s="39">
        <f t="shared" si="59"/>
        <v>-40.878608426304311</v>
      </c>
      <c r="T289" s="22" t="str">
        <f t="shared" si="54"/>
        <v>Cha12284</v>
      </c>
      <c r="U289" t="str">
        <f t="shared" si="60"/>
        <v>no</v>
      </c>
      <c r="V289" s="31">
        <v>0</v>
      </c>
      <c r="W289" s="31" t="str">
        <f t="shared" si="61"/>
        <v>43467Dallas MavericksCharlotte Hornets</v>
      </c>
      <c r="X289" s="9" t="str">
        <f>IFERROR(VLOOKUP(T289,October_Schedule_Table[[#All],[Home Concat]:[Home B2b]],2,FALSE),0)</f>
        <v>no</v>
      </c>
      <c r="Y289" s="9">
        <f>IFERROR(VLOOKUP(T289,October_Schedule_Table[[#All],[Away Concat]:[Away B2b]],4,FALSE),0)</f>
        <v>0</v>
      </c>
    </row>
    <row r="290" spans="1:25" x14ac:dyDescent="0.2">
      <c r="A290" s="24" t="s">
        <v>213</v>
      </c>
      <c r="B290" s="10">
        <v>43470</v>
      </c>
      <c r="C290" s="33" t="str">
        <f t="shared" si="55"/>
        <v>A</v>
      </c>
      <c r="D290" s="19">
        <v>1</v>
      </c>
      <c r="E290" s="19">
        <v>5</v>
      </c>
      <c r="F290" s="19">
        <v>2019</v>
      </c>
      <c r="G290" s="6" t="s">
        <v>45</v>
      </c>
      <c r="H290" s="6" t="s">
        <v>14</v>
      </c>
      <c r="I290" s="5" t="str">
        <f t="shared" si="50"/>
        <v>Cha</v>
      </c>
      <c r="J290" s="6">
        <v>110</v>
      </c>
      <c r="K290" s="6" t="s">
        <v>21</v>
      </c>
      <c r="L290" s="5" t="str">
        <f t="shared" si="51"/>
        <v>Den</v>
      </c>
      <c r="M290" s="6">
        <v>123</v>
      </c>
      <c r="N290" s="13">
        <f t="shared" si="56"/>
        <v>-13</v>
      </c>
      <c r="O290" s="13">
        <f t="shared" si="57"/>
        <v>-3</v>
      </c>
      <c r="P290" s="39">
        <f t="shared" si="52"/>
        <v>-1.224670842330648</v>
      </c>
      <c r="Q290" s="39">
        <f t="shared" si="53"/>
        <v>3.8824190488276296</v>
      </c>
      <c r="R290" s="39">
        <f t="shared" si="58"/>
        <v>-8.107089891158278</v>
      </c>
      <c r="S290" s="39">
        <f t="shared" si="59"/>
        <v>-4.892910108841722</v>
      </c>
      <c r="T290" s="22" t="str">
        <f t="shared" si="54"/>
        <v>Cha110123</v>
      </c>
      <c r="U290" t="str">
        <f t="shared" si="60"/>
        <v>no</v>
      </c>
      <c r="V290" s="31">
        <v>0</v>
      </c>
      <c r="W290" s="31" t="str">
        <f t="shared" si="61"/>
        <v>43470Charlotte HornetsDenver Nuggets</v>
      </c>
      <c r="X290" s="9" t="str">
        <f>IFERROR(VLOOKUP(T290,October_Schedule_Table[[#All],[Home Concat]:[Home B2b]],2,FALSE),0)</f>
        <v>no</v>
      </c>
      <c r="Y290" s="9" t="str">
        <f>IFERROR(VLOOKUP(T290,October_Schedule_Table[[#All],[Away Concat]:[Away B2b]],4,FALSE),0)</f>
        <v>no</v>
      </c>
    </row>
    <row r="291" spans="1:25" x14ac:dyDescent="0.2">
      <c r="A291" s="24" t="s">
        <v>213</v>
      </c>
      <c r="B291" s="12">
        <v>43471</v>
      </c>
      <c r="C291" s="33" t="str">
        <f t="shared" si="55"/>
        <v>A</v>
      </c>
      <c r="D291" s="18">
        <v>1</v>
      </c>
      <c r="E291" s="18">
        <v>6</v>
      </c>
      <c r="F291" s="18">
        <v>2019</v>
      </c>
      <c r="G291" s="5" t="s">
        <v>6</v>
      </c>
      <c r="H291" s="5" t="s">
        <v>14</v>
      </c>
      <c r="I291" s="5" t="str">
        <f t="shared" si="50"/>
        <v>Cha</v>
      </c>
      <c r="J291" s="5">
        <v>119</v>
      </c>
      <c r="K291" s="5" t="s">
        <v>29</v>
      </c>
      <c r="L291" s="5" t="str">
        <f t="shared" si="51"/>
        <v>Pho</v>
      </c>
      <c r="M291" s="5">
        <v>113</v>
      </c>
      <c r="N291" s="13">
        <f t="shared" si="56"/>
        <v>6</v>
      </c>
      <c r="O291" s="13">
        <f t="shared" si="57"/>
        <v>-3</v>
      </c>
      <c r="P291" s="39">
        <f t="shared" si="52"/>
        <v>-1.224670842330648</v>
      </c>
      <c r="Q291" s="39">
        <f t="shared" si="53"/>
        <v>-8.7034984309977705</v>
      </c>
      <c r="R291" s="39">
        <f t="shared" si="58"/>
        <v>4.4788275886671229</v>
      </c>
      <c r="S291" s="39">
        <f t="shared" si="59"/>
        <v>1.5211724113328771</v>
      </c>
      <c r="T291" s="22" t="str">
        <f t="shared" si="54"/>
        <v>Cha119113</v>
      </c>
      <c r="U291" t="str">
        <f t="shared" si="60"/>
        <v>yes</v>
      </c>
      <c r="V291" s="31">
        <v>0</v>
      </c>
      <c r="W291" s="31" t="str">
        <f t="shared" si="61"/>
        <v>43471Charlotte HornetsPhoenix Suns</v>
      </c>
      <c r="X291" s="9">
        <f>IFERROR(VLOOKUP(T291,October_Schedule_Table[Home Concat],1,FALSE),0)</f>
        <v>0</v>
      </c>
      <c r="Y291" s="9" t="str">
        <f>IFERROR(VLOOKUP(T291,October_Schedule_Table[[#All],[Away Concat]:[Away B2b]],4,FALSE),0)</f>
        <v>yes</v>
      </c>
    </row>
    <row r="292" spans="1:25" x14ac:dyDescent="0.2">
      <c r="A292" s="24" t="s">
        <v>213</v>
      </c>
      <c r="B292" s="10">
        <v>43473</v>
      </c>
      <c r="C292" s="33" t="str">
        <f t="shared" si="55"/>
        <v>A</v>
      </c>
      <c r="D292" s="19">
        <v>1</v>
      </c>
      <c r="E292" s="19">
        <v>8</v>
      </c>
      <c r="F292" s="19">
        <v>2019</v>
      </c>
      <c r="G292" s="6" t="s">
        <v>9</v>
      </c>
      <c r="H292" s="6" t="s">
        <v>14</v>
      </c>
      <c r="I292" s="5" t="str">
        <f t="shared" si="50"/>
        <v>Cha</v>
      </c>
      <c r="J292" s="6">
        <v>109</v>
      </c>
      <c r="K292" s="6" t="s">
        <v>22</v>
      </c>
      <c r="L292" s="13" t="s">
        <v>241</v>
      </c>
      <c r="M292" s="6">
        <v>128</v>
      </c>
      <c r="N292" s="13">
        <f t="shared" si="56"/>
        <v>-19</v>
      </c>
      <c r="O292" s="13">
        <f t="shared" si="57"/>
        <v>-3</v>
      </c>
      <c r="P292" s="39">
        <f t="shared" si="52"/>
        <v>-1.224670842330648</v>
      </c>
      <c r="Q292" s="39">
        <f t="shared" si="53"/>
        <v>0.79686865378140981</v>
      </c>
      <c r="R292" s="39">
        <f t="shared" si="58"/>
        <v>-5.021539496112057</v>
      </c>
      <c r="S292" s="39">
        <f t="shared" si="59"/>
        <v>-13.978460503887943</v>
      </c>
      <c r="T292" s="22" t="str">
        <f t="shared" si="54"/>
        <v>Cha109128</v>
      </c>
      <c r="U292" t="str">
        <f t="shared" si="60"/>
        <v>no</v>
      </c>
      <c r="V292" s="31">
        <v>0</v>
      </c>
      <c r="W292" s="31" t="str">
        <f t="shared" si="61"/>
        <v>43473Charlotte HornetsLos Angeles Clippers</v>
      </c>
      <c r="X292" s="9">
        <f>IFERROR(VLOOKUP(T292,October_Schedule_Table[Home Concat],1,FALSE),0)</f>
        <v>0</v>
      </c>
      <c r="Y292" s="9" t="str">
        <f>IFERROR(VLOOKUP(T292,October_Schedule_Table[[#All],[Away Concat]:[Away B2b]],4,FALSE),0)</f>
        <v>no</v>
      </c>
    </row>
    <row r="293" spans="1:25" x14ac:dyDescent="0.2">
      <c r="A293" s="24" t="s">
        <v>213</v>
      </c>
      <c r="B293" s="12">
        <v>43476</v>
      </c>
      <c r="C293" s="33" t="str">
        <f t="shared" si="55"/>
        <v>A</v>
      </c>
      <c r="D293" s="18">
        <v>1</v>
      </c>
      <c r="E293" s="18">
        <v>11</v>
      </c>
      <c r="F293" s="18">
        <v>2019</v>
      </c>
      <c r="G293" s="5" t="s">
        <v>30</v>
      </c>
      <c r="H293" s="5" t="s">
        <v>14</v>
      </c>
      <c r="I293" s="5" t="str">
        <f t="shared" si="50"/>
        <v>Cha</v>
      </c>
      <c r="J293" s="5">
        <v>96</v>
      </c>
      <c r="K293" s="5" t="s">
        <v>40</v>
      </c>
      <c r="L293" s="5" t="str">
        <f t="shared" si="51"/>
        <v>Por</v>
      </c>
      <c r="M293" s="5">
        <v>127</v>
      </c>
      <c r="N293" s="13">
        <f t="shared" si="56"/>
        <v>-31</v>
      </c>
      <c r="O293" s="13">
        <f t="shared" si="57"/>
        <v>-3</v>
      </c>
      <c r="P293" s="39">
        <f t="shared" si="52"/>
        <v>-1.224670842330648</v>
      </c>
      <c r="Q293" s="39">
        <f t="shared" si="53"/>
        <v>4.7456987811097902</v>
      </c>
      <c r="R293" s="39">
        <f t="shared" si="58"/>
        <v>-8.9703696234404369</v>
      </c>
      <c r="S293" s="39">
        <f t="shared" si="59"/>
        <v>-22.029630376559563</v>
      </c>
      <c r="T293" s="22" t="str">
        <f t="shared" si="54"/>
        <v>Cha96127</v>
      </c>
      <c r="U293" t="str">
        <f t="shared" si="60"/>
        <v>no</v>
      </c>
      <c r="V293" s="31">
        <v>0</v>
      </c>
      <c r="W293" s="31" t="str">
        <f t="shared" si="61"/>
        <v>43476Charlotte HornetsPortland Trail Blazers</v>
      </c>
      <c r="X293" s="9">
        <f>IFERROR(VLOOKUP(T293,October_Schedule_Table[Home Concat],1,FALSE),0)</f>
        <v>0</v>
      </c>
      <c r="Y293" s="9" t="str">
        <f>IFERROR(VLOOKUP(T293,October_Schedule_Table[[#All],[Away Concat]:[Away B2b]],4,FALSE),0)</f>
        <v>no</v>
      </c>
    </row>
    <row r="294" spans="1:25" x14ac:dyDescent="0.2">
      <c r="A294" s="24" t="s">
        <v>213</v>
      </c>
      <c r="B294" s="10">
        <v>43477</v>
      </c>
      <c r="C294" s="33" t="str">
        <f t="shared" si="55"/>
        <v>A</v>
      </c>
      <c r="D294" s="19">
        <v>1</v>
      </c>
      <c r="E294" s="19">
        <v>12</v>
      </c>
      <c r="F294" s="19">
        <v>2019</v>
      </c>
      <c r="G294" s="6" t="s">
        <v>30</v>
      </c>
      <c r="H294" s="6" t="s">
        <v>14</v>
      </c>
      <c r="I294" s="5" t="str">
        <f t="shared" si="50"/>
        <v>Cha</v>
      </c>
      <c r="J294" s="6">
        <v>97</v>
      </c>
      <c r="K294" s="6" t="s">
        <v>32</v>
      </c>
      <c r="L294" s="5" t="str">
        <f t="shared" si="51"/>
        <v>Sac</v>
      </c>
      <c r="M294" s="6">
        <v>104</v>
      </c>
      <c r="N294" s="13">
        <f t="shared" si="56"/>
        <v>-7</v>
      </c>
      <c r="O294" s="13">
        <f t="shared" si="57"/>
        <v>-3</v>
      </c>
      <c r="P294" s="39">
        <f t="shared" si="52"/>
        <v>-1.224670842330648</v>
      </c>
      <c r="Q294" s="39">
        <f t="shared" si="53"/>
        <v>-0.90569424122478992</v>
      </c>
      <c r="R294" s="39">
        <f t="shared" si="58"/>
        <v>-3.3189766011058577</v>
      </c>
      <c r="S294" s="39">
        <f t="shared" si="59"/>
        <v>-3.6810233988941423</v>
      </c>
      <c r="T294" s="22" t="str">
        <f t="shared" si="54"/>
        <v>Cha97104</v>
      </c>
      <c r="U294" t="str">
        <f t="shared" si="60"/>
        <v>yes</v>
      </c>
      <c r="V294" s="31">
        <v>0</v>
      </c>
      <c r="W294" s="31" t="str">
        <f t="shared" si="61"/>
        <v>43477Charlotte HornetsSacramento Kings</v>
      </c>
      <c r="X294" s="9">
        <f>IFERROR(VLOOKUP(T294,October_Schedule_Table[Home Concat],1,FALSE),0)</f>
        <v>0</v>
      </c>
      <c r="Y294" s="9" t="str">
        <f>IFERROR(VLOOKUP(T294,October_Schedule_Table[[#All],[Away Concat]:[Away B2b]],4,FALSE),0)</f>
        <v>yes</v>
      </c>
    </row>
    <row r="295" spans="1:25" x14ac:dyDescent="0.2">
      <c r="A295" s="24" t="s">
        <v>213</v>
      </c>
      <c r="B295" s="12">
        <v>43479</v>
      </c>
      <c r="C295" s="33" t="str">
        <f t="shared" si="55"/>
        <v>A</v>
      </c>
      <c r="D295" s="18">
        <v>1</v>
      </c>
      <c r="E295" s="18">
        <v>14</v>
      </c>
      <c r="F295" s="18">
        <v>2019</v>
      </c>
      <c r="G295" s="5" t="s">
        <v>33</v>
      </c>
      <c r="H295" s="5" t="s">
        <v>14</v>
      </c>
      <c r="I295" s="5" t="str">
        <f t="shared" si="50"/>
        <v>Cha</v>
      </c>
      <c r="J295" s="5">
        <v>108</v>
      </c>
      <c r="K295" s="5" t="s">
        <v>35</v>
      </c>
      <c r="L295" s="5" t="str">
        <f t="shared" si="51"/>
        <v>San</v>
      </c>
      <c r="M295" s="5">
        <v>93</v>
      </c>
      <c r="N295" s="13">
        <f t="shared" si="56"/>
        <v>15</v>
      </c>
      <c r="O295" s="13">
        <f t="shared" si="57"/>
        <v>-3</v>
      </c>
      <c r="P295" s="39">
        <f t="shared" si="52"/>
        <v>-1.224670842330648</v>
      </c>
      <c r="Q295" s="39">
        <f t="shared" si="53"/>
        <v>1.8707824426420974</v>
      </c>
      <c r="R295" s="39">
        <f t="shared" si="58"/>
        <v>-6.095453284972745</v>
      </c>
      <c r="S295" s="39">
        <f t="shared" si="59"/>
        <v>21.095453284972745</v>
      </c>
      <c r="T295" s="22" t="str">
        <f t="shared" si="54"/>
        <v>Cha10893</v>
      </c>
      <c r="U295" t="str">
        <f t="shared" si="60"/>
        <v>no</v>
      </c>
      <c r="V295" s="31">
        <v>0</v>
      </c>
      <c r="W295" s="31" t="str">
        <f t="shared" si="61"/>
        <v>43479Charlotte HornetsSan Antonio Spurs</v>
      </c>
      <c r="X295" s="9">
        <f>IFERROR(VLOOKUP(T295,October_Schedule_Table[Home Concat],1,FALSE),0)</f>
        <v>0</v>
      </c>
      <c r="Y295" s="9" t="str">
        <f>IFERROR(VLOOKUP(T295,October_Schedule_Table[[#All],[Away Concat]:[Away B2b]],4,FALSE),0)</f>
        <v>no</v>
      </c>
    </row>
    <row r="296" spans="1:25" x14ac:dyDescent="0.2">
      <c r="A296" s="24" t="s">
        <v>213</v>
      </c>
      <c r="B296" s="10">
        <v>43482</v>
      </c>
      <c r="C296" s="33" t="str">
        <f t="shared" si="55"/>
        <v>H</v>
      </c>
      <c r="D296" s="19">
        <v>1</v>
      </c>
      <c r="E296" s="19">
        <v>17</v>
      </c>
      <c r="F296" s="19">
        <v>2019</v>
      </c>
      <c r="G296" s="6" t="s">
        <v>12</v>
      </c>
      <c r="H296" s="6" t="s">
        <v>32</v>
      </c>
      <c r="I296" s="5" t="str">
        <f t="shared" si="50"/>
        <v>Sac</v>
      </c>
      <c r="J296" s="6">
        <v>95</v>
      </c>
      <c r="K296" s="6" t="s">
        <v>14</v>
      </c>
      <c r="L296" s="5" t="str">
        <f t="shared" si="51"/>
        <v>Cha</v>
      </c>
      <c r="M296" s="6">
        <v>114</v>
      </c>
      <c r="N296" s="13">
        <f t="shared" si="56"/>
        <v>19</v>
      </c>
      <c r="O296" s="13">
        <f t="shared" si="57"/>
        <v>3</v>
      </c>
      <c r="P296" s="39">
        <f t="shared" si="52"/>
        <v>-1.224670842330648</v>
      </c>
      <c r="Q296" s="39">
        <f t="shared" si="53"/>
        <v>-0.90569424122478992</v>
      </c>
      <c r="R296" s="39">
        <f t="shared" si="58"/>
        <v>2.6810233988941419</v>
      </c>
      <c r="S296" s="39">
        <f t="shared" si="59"/>
        <v>16.318976601105859</v>
      </c>
      <c r="T296" s="22" t="str">
        <f t="shared" si="54"/>
        <v>Cha95114</v>
      </c>
      <c r="U296" t="str">
        <f t="shared" si="60"/>
        <v>no</v>
      </c>
      <c r="V296" s="31">
        <v>0</v>
      </c>
      <c r="W296" s="31" t="str">
        <f t="shared" si="61"/>
        <v>43482Sacramento KingsCharlotte Hornets</v>
      </c>
      <c r="X296" s="9" t="str">
        <f>IFERROR(VLOOKUP(T296,October_Schedule_Table[[#All],[Home Concat]:[Home B2b]],2,FALSE),0)</f>
        <v>no</v>
      </c>
      <c r="Y296" s="9">
        <f>IFERROR(VLOOKUP(T296,October_Schedule_Table[[#All],[Away Concat]:[Away B2b]],4,FALSE),0)</f>
        <v>0</v>
      </c>
    </row>
    <row r="297" spans="1:25" x14ac:dyDescent="0.2">
      <c r="A297" s="24" t="s">
        <v>213</v>
      </c>
      <c r="B297" s="12">
        <v>43484</v>
      </c>
      <c r="C297" s="33" t="str">
        <f t="shared" si="55"/>
        <v>H</v>
      </c>
      <c r="D297" s="18">
        <v>1</v>
      </c>
      <c r="E297" s="18">
        <v>19</v>
      </c>
      <c r="F297" s="18">
        <v>2019</v>
      </c>
      <c r="G297" s="5" t="s">
        <v>45</v>
      </c>
      <c r="H297" s="5" t="s">
        <v>29</v>
      </c>
      <c r="I297" s="5" t="str">
        <f t="shared" si="50"/>
        <v>Pho</v>
      </c>
      <c r="J297" s="5">
        <v>115</v>
      </c>
      <c r="K297" s="5" t="s">
        <v>14</v>
      </c>
      <c r="L297" s="5" t="str">
        <f t="shared" si="51"/>
        <v>Cha</v>
      </c>
      <c r="M297" s="5">
        <v>135</v>
      </c>
      <c r="N297" s="13">
        <f t="shared" si="56"/>
        <v>20</v>
      </c>
      <c r="O297" s="13">
        <f t="shared" si="57"/>
        <v>3</v>
      </c>
      <c r="P297" s="39">
        <f t="shared" si="52"/>
        <v>-1.224670842330648</v>
      </c>
      <c r="Q297" s="39">
        <f t="shared" si="53"/>
        <v>-8.7034984309977705</v>
      </c>
      <c r="R297" s="39">
        <f t="shared" si="58"/>
        <v>10.478827588667123</v>
      </c>
      <c r="S297" s="39">
        <f t="shared" si="59"/>
        <v>9.5211724113328771</v>
      </c>
      <c r="T297" s="22" t="str">
        <f t="shared" si="54"/>
        <v>Cha115135</v>
      </c>
      <c r="U297" t="str">
        <f t="shared" si="60"/>
        <v>no</v>
      </c>
      <c r="V297" s="31">
        <v>0</v>
      </c>
      <c r="W297" s="31" t="str">
        <f t="shared" si="61"/>
        <v>43484Phoenix SunsCharlotte Hornets</v>
      </c>
      <c r="X297" s="9" t="str">
        <f>IFERROR(VLOOKUP(T297,October_Schedule_Table[[#All],[Home Concat]:[Home B2b]],2,FALSE),0)</f>
        <v>no</v>
      </c>
      <c r="Y297" s="9">
        <f>IFERROR(VLOOKUP(T297,October_Schedule_Table[[#All],[Away Concat]:[Away B2b]],4,FALSE),0)</f>
        <v>0</v>
      </c>
    </row>
    <row r="298" spans="1:25" x14ac:dyDescent="0.2">
      <c r="A298" s="24" t="s">
        <v>213</v>
      </c>
      <c r="B298" s="10">
        <v>43485</v>
      </c>
      <c r="C298" s="33" t="str">
        <f t="shared" si="55"/>
        <v>A</v>
      </c>
      <c r="D298" s="19">
        <v>1</v>
      </c>
      <c r="E298" s="19">
        <v>20</v>
      </c>
      <c r="F298" s="19">
        <v>2019</v>
      </c>
      <c r="G298" s="6" t="s">
        <v>43</v>
      </c>
      <c r="H298" s="6" t="s">
        <v>14</v>
      </c>
      <c r="I298" s="5" t="str">
        <f t="shared" si="50"/>
        <v>Cha</v>
      </c>
      <c r="J298" s="6">
        <v>95</v>
      </c>
      <c r="K298" s="6" t="s">
        <v>20</v>
      </c>
      <c r="L298" s="5" t="str">
        <f t="shared" si="51"/>
        <v>Ind</v>
      </c>
      <c r="M298" s="6">
        <v>120</v>
      </c>
      <c r="N298" s="13">
        <f t="shared" si="56"/>
        <v>-25</v>
      </c>
      <c r="O298" s="13">
        <f t="shared" si="57"/>
        <v>-3</v>
      </c>
      <c r="P298" s="39">
        <f t="shared" si="52"/>
        <v>-1.224670842330648</v>
      </c>
      <c r="Q298" s="39">
        <f t="shared" si="53"/>
        <v>2.3960160409532198</v>
      </c>
      <c r="R298" s="39">
        <f t="shared" si="58"/>
        <v>-6.6206868832838675</v>
      </c>
      <c r="S298" s="39">
        <f t="shared" si="59"/>
        <v>-18.379313116716133</v>
      </c>
      <c r="T298" s="22" t="str">
        <f t="shared" si="54"/>
        <v>Cha95120</v>
      </c>
      <c r="U298" t="str">
        <f t="shared" si="60"/>
        <v>yes</v>
      </c>
      <c r="V298" s="31" t="s">
        <v>270</v>
      </c>
      <c r="W298" s="31" t="str">
        <f t="shared" si="61"/>
        <v>43485Charlotte HornetsIndiana Pacers</v>
      </c>
      <c r="X298" s="9"/>
      <c r="Y298" s="9"/>
    </row>
    <row r="299" spans="1:25" x14ac:dyDescent="0.2">
      <c r="A299" s="24" t="s">
        <v>213</v>
      </c>
      <c r="B299" s="12">
        <v>43488</v>
      </c>
      <c r="C299" s="33" t="str">
        <f t="shared" si="55"/>
        <v>A</v>
      </c>
      <c r="D299" s="18">
        <v>1</v>
      </c>
      <c r="E299" s="18">
        <v>23</v>
      </c>
      <c r="F299" s="18">
        <v>2019</v>
      </c>
      <c r="G299" s="5" t="s">
        <v>6</v>
      </c>
      <c r="H299" s="5" t="s">
        <v>14</v>
      </c>
      <c r="I299" s="5" t="str">
        <f t="shared" si="50"/>
        <v>Cha</v>
      </c>
      <c r="J299" s="5">
        <v>118</v>
      </c>
      <c r="K299" s="5" t="s">
        <v>19</v>
      </c>
      <c r="L299" s="5" t="str">
        <f t="shared" si="51"/>
        <v>Mem</v>
      </c>
      <c r="M299" s="5">
        <v>107</v>
      </c>
      <c r="N299" s="13">
        <f t="shared" si="56"/>
        <v>11</v>
      </c>
      <c r="O299" s="13">
        <f t="shared" si="57"/>
        <v>-3</v>
      </c>
      <c r="P299" s="39">
        <f t="shared" si="52"/>
        <v>-1.224670842330648</v>
      </c>
      <c r="Q299" s="39">
        <f t="shared" si="53"/>
        <v>-2.3364343413058002</v>
      </c>
      <c r="R299" s="39">
        <f t="shared" si="58"/>
        <v>-1.8882365010248474</v>
      </c>
      <c r="S299" s="39">
        <f t="shared" si="59"/>
        <v>12.888236501024847</v>
      </c>
      <c r="T299" s="22" t="str">
        <f t="shared" si="54"/>
        <v>Cha118107</v>
      </c>
      <c r="U299" t="str">
        <f t="shared" si="60"/>
        <v>no</v>
      </c>
      <c r="V299" s="31">
        <v>0</v>
      </c>
      <c r="W299" s="31" t="str">
        <f t="shared" si="61"/>
        <v>43488Charlotte HornetsMemphis Grizzlies</v>
      </c>
      <c r="X299" s="9">
        <f>IFERROR(VLOOKUP(T299,October_Schedule_Table[Home Concat],1,FALSE),0)</f>
        <v>0</v>
      </c>
      <c r="Y299" s="9" t="str">
        <f>IFERROR(VLOOKUP(T299,October_Schedule_Table[[#All],[Away Concat]:[Away B2b]],4,FALSE),0)</f>
        <v>no</v>
      </c>
    </row>
    <row r="300" spans="1:25" x14ac:dyDescent="0.2">
      <c r="A300" s="24" t="s">
        <v>213</v>
      </c>
      <c r="B300" s="10">
        <v>43490</v>
      </c>
      <c r="C300" s="33" t="str">
        <f t="shared" si="55"/>
        <v>A</v>
      </c>
      <c r="D300" s="19">
        <v>1</v>
      </c>
      <c r="E300" s="19">
        <v>25</v>
      </c>
      <c r="F300" s="19">
        <v>2019</v>
      </c>
      <c r="G300" s="6" t="s">
        <v>33</v>
      </c>
      <c r="H300" s="6" t="s">
        <v>14</v>
      </c>
      <c r="I300" s="5" t="str">
        <f t="shared" si="50"/>
        <v>Cha</v>
      </c>
      <c r="J300" s="6">
        <v>99</v>
      </c>
      <c r="K300" s="6" t="s">
        <v>13</v>
      </c>
      <c r="L300" s="5" t="str">
        <f t="shared" si="51"/>
        <v>Mil</v>
      </c>
      <c r="M300" s="6">
        <v>108</v>
      </c>
      <c r="N300" s="13">
        <f t="shared" si="56"/>
        <v>-9</v>
      </c>
      <c r="O300" s="13">
        <f t="shared" si="57"/>
        <v>-3</v>
      </c>
      <c r="P300" s="39">
        <f t="shared" si="52"/>
        <v>-1.224670842330648</v>
      </c>
      <c r="Q300" s="39">
        <f t="shared" si="53"/>
        <v>7.7638523148254706</v>
      </c>
      <c r="R300" s="39">
        <f t="shared" si="58"/>
        <v>-11.988523157156118</v>
      </c>
      <c r="S300" s="39">
        <f t="shared" si="59"/>
        <v>2.9885231571561182</v>
      </c>
      <c r="T300" s="22" t="str">
        <f t="shared" si="54"/>
        <v>Cha99108</v>
      </c>
      <c r="U300" t="str">
        <f t="shared" si="60"/>
        <v>no</v>
      </c>
      <c r="V300" s="31">
        <v>0</v>
      </c>
      <c r="W300" s="31" t="str">
        <f t="shared" si="61"/>
        <v>43490Charlotte HornetsMilwaukee Bucks</v>
      </c>
      <c r="X300" s="9">
        <f>IFERROR(VLOOKUP(T300,October_Schedule_Table[Home Concat],1,FALSE),0)</f>
        <v>0</v>
      </c>
      <c r="Y300" s="9" t="str">
        <f>IFERROR(VLOOKUP(T300,October_Schedule_Table[[#All],[Away Concat]:[Away B2b]],4,FALSE),0)</f>
        <v>no</v>
      </c>
    </row>
    <row r="301" spans="1:25" x14ac:dyDescent="0.2">
      <c r="A301" s="24" t="s">
        <v>213</v>
      </c>
      <c r="B301" s="10">
        <v>43493</v>
      </c>
      <c r="C301" s="33" t="str">
        <f t="shared" si="55"/>
        <v>H</v>
      </c>
      <c r="D301" s="19">
        <v>1</v>
      </c>
      <c r="E301" s="19">
        <v>28</v>
      </c>
      <c r="F301" s="19">
        <v>2019</v>
      </c>
      <c r="G301" s="6" t="s">
        <v>12</v>
      </c>
      <c r="H301" s="6" t="s">
        <v>25</v>
      </c>
      <c r="I301" s="13" t="s">
        <v>243</v>
      </c>
      <c r="J301" s="6">
        <v>92</v>
      </c>
      <c r="K301" s="6" t="s">
        <v>14</v>
      </c>
      <c r="L301" s="5" t="str">
        <f t="shared" si="51"/>
        <v>Cha</v>
      </c>
      <c r="M301" s="6">
        <v>101</v>
      </c>
      <c r="N301" s="13">
        <f t="shared" si="56"/>
        <v>9</v>
      </c>
      <c r="O301" s="13">
        <f t="shared" si="57"/>
        <v>3</v>
      </c>
      <c r="P301" s="39">
        <f t="shared" si="52"/>
        <v>-1.224670842330648</v>
      </c>
      <c r="Q301" s="39">
        <f t="shared" si="53"/>
        <v>-9.3839578025397099</v>
      </c>
      <c r="R301" s="39">
        <f t="shared" si="58"/>
        <v>11.159286960209062</v>
      </c>
      <c r="S301" s="39">
        <f t="shared" si="59"/>
        <v>-2.1592869602090623</v>
      </c>
      <c r="T301" s="22" t="str">
        <f t="shared" si="54"/>
        <v>Cha92101</v>
      </c>
      <c r="U301" t="str">
        <f t="shared" si="60"/>
        <v>no</v>
      </c>
      <c r="V301" s="31">
        <v>0</v>
      </c>
      <c r="W301" s="31" t="str">
        <f t="shared" si="61"/>
        <v>43493New York KnicksCharlotte Hornets</v>
      </c>
      <c r="X301" s="9" t="str">
        <f>IFERROR(VLOOKUP(T301,October_Schedule_Table[[#All],[Home Concat]:[Home B2b]],2,FALSE),0)</f>
        <v>no</v>
      </c>
      <c r="Y301" s="9">
        <f>IFERROR(VLOOKUP(T301,October_Schedule_Table[[#All],[Away Concat]:[Away B2b]],4,FALSE),0)</f>
        <v>0</v>
      </c>
    </row>
    <row r="302" spans="1:25" x14ac:dyDescent="0.2">
      <c r="A302" s="24" t="s">
        <v>213</v>
      </c>
      <c r="B302" s="12">
        <v>43495</v>
      </c>
      <c r="C302" s="33" t="str">
        <f t="shared" si="55"/>
        <v>A</v>
      </c>
      <c r="D302" s="18">
        <v>1</v>
      </c>
      <c r="E302" s="18">
        <v>30</v>
      </c>
      <c r="F302" s="18">
        <v>2019</v>
      </c>
      <c r="G302" s="5" t="s">
        <v>23</v>
      </c>
      <c r="H302" s="5" t="s">
        <v>14</v>
      </c>
      <c r="I302" s="5" t="str">
        <f t="shared" si="50"/>
        <v>Cha</v>
      </c>
      <c r="J302" s="5">
        <v>94</v>
      </c>
      <c r="K302" s="5" t="s">
        <v>8</v>
      </c>
      <c r="L302" s="5" t="str">
        <f t="shared" si="51"/>
        <v>Bos</v>
      </c>
      <c r="M302" s="5">
        <v>126</v>
      </c>
      <c r="N302" s="13">
        <f t="shared" si="56"/>
        <v>-32</v>
      </c>
      <c r="O302" s="13">
        <f t="shared" si="57"/>
        <v>-3</v>
      </c>
      <c r="P302" s="39">
        <f t="shared" si="52"/>
        <v>-1.224670842330648</v>
      </c>
      <c r="Q302" s="39">
        <f t="shared" si="53"/>
        <v>3.6672081997201897</v>
      </c>
      <c r="R302" s="39">
        <f t="shared" si="58"/>
        <v>-7.8918790420508369</v>
      </c>
      <c r="S302" s="39">
        <f t="shared" si="59"/>
        <v>-24.108120957949161</v>
      </c>
      <c r="T302" s="22" t="str">
        <f t="shared" si="54"/>
        <v>Cha94126</v>
      </c>
      <c r="U302" t="str">
        <f t="shared" si="60"/>
        <v>no</v>
      </c>
      <c r="V302" s="31">
        <v>0</v>
      </c>
      <c r="W302" s="31" t="str">
        <f t="shared" si="61"/>
        <v>43495Charlotte HornetsBoston Celtics</v>
      </c>
      <c r="X302" s="9" t="str">
        <f>IFERROR(VLOOKUP(T302,October_Schedule_Table[[#All],[Home Concat]:[Home B2b]],2,FALSE),0)</f>
        <v>no</v>
      </c>
      <c r="Y302" s="9" t="str">
        <f>IFERROR(VLOOKUP(T302,October_Schedule_Table[[#All],[Away Concat]:[Away B2b]],4,FALSE),0)</f>
        <v>no</v>
      </c>
    </row>
    <row r="303" spans="1:25" x14ac:dyDescent="0.2">
      <c r="A303" s="24" t="s">
        <v>213</v>
      </c>
      <c r="B303" s="12">
        <v>43497</v>
      </c>
      <c r="C303" s="33" t="str">
        <f t="shared" si="55"/>
        <v>H</v>
      </c>
      <c r="D303" s="18">
        <v>2</v>
      </c>
      <c r="E303" s="18">
        <v>1</v>
      </c>
      <c r="F303" s="18">
        <v>2019</v>
      </c>
      <c r="G303" s="5" t="s">
        <v>12</v>
      </c>
      <c r="H303" s="5" t="s">
        <v>19</v>
      </c>
      <c r="I303" s="5" t="str">
        <f t="shared" si="50"/>
        <v>Mem</v>
      </c>
      <c r="J303" s="5">
        <v>92</v>
      </c>
      <c r="K303" s="5" t="s">
        <v>14</v>
      </c>
      <c r="L303" s="5" t="str">
        <f t="shared" si="51"/>
        <v>Cha</v>
      </c>
      <c r="M303" s="5">
        <v>100</v>
      </c>
      <c r="N303" s="13">
        <f t="shared" si="56"/>
        <v>8</v>
      </c>
      <c r="O303" s="13">
        <f t="shared" si="57"/>
        <v>3</v>
      </c>
      <c r="P303" s="39">
        <f t="shared" si="52"/>
        <v>-1.224670842330648</v>
      </c>
      <c r="Q303" s="39">
        <f t="shared" si="53"/>
        <v>-2.3364343413058002</v>
      </c>
      <c r="R303" s="39">
        <f t="shared" si="58"/>
        <v>4.1117634989751526</v>
      </c>
      <c r="S303" s="39">
        <f t="shared" si="59"/>
        <v>3.8882365010248474</v>
      </c>
      <c r="T303" s="22" t="str">
        <f t="shared" si="54"/>
        <v>Cha92100</v>
      </c>
      <c r="U303" t="str">
        <f t="shared" si="60"/>
        <v>no</v>
      </c>
      <c r="V303" s="31">
        <v>0</v>
      </c>
      <c r="W303" s="31" t="str">
        <f t="shared" si="61"/>
        <v>43497Memphis GrizzliesCharlotte Hornets</v>
      </c>
      <c r="X303" s="9" t="str">
        <f>IFERROR(VLOOKUP(T303,October_Schedule_Table[[#All],[Home Concat]:[Home B2b]],2,FALSE),0)</f>
        <v>no</v>
      </c>
      <c r="Y303" s="9">
        <f>IFERROR(VLOOKUP(T303,October_Schedule_Table[[#All],[Away Concat]:[Away B2b]],4,FALSE),0)</f>
        <v>0</v>
      </c>
    </row>
    <row r="304" spans="1:25" x14ac:dyDescent="0.2">
      <c r="A304" s="24" t="s">
        <v>213</v>
      </c>
      <c r="B304" s="10">
        <v>43498</v>
      </c>
      <c r="C304" s="33" t="str">
        <f t="shared" si="55"/>
        <v>H</v>
      </c>
      <c r="D304" s="19">
        <v>2</v>
      </c>
      <c r="E304" s="19">
        <v>2</v>
      </c>
      <c r="F304" s="19">
        <v>2019</v>
      </c>
      <c r="G304" s="6" t="s">
        <v>12</v>
      </c>
      <c r="H304" s="6" t="s">
        <v>38</v>
      </c>
      <c r="I304" s="5" t="str">
        <f t="shared" si="50"/>
        <v>Chi</v>
      </c>
      <c r="J304" s="6">
        <v>118</v>
      </c>
      <c r="K304" s="6" t="s">
        <v>14</v>
      </c>
      <c r="L304" s="5" t="str">
        <f t="shared" si="51"/>
        <v>Cha</v>
      </c>
      <c r="M304" s="6">
        <v>125</v>
      </c>
      <c r="N304" s="13">
        <f t="shared" si="56"/>
        <v>7</v>
      </c>
      <c r="O304" s="13">
        <f t="shared" si="57"/>
        <v>3</v>
      </c>
      <c r="P304" s="39">
        <f t="shared" si="52"/>
        <v>-1.224670842330648</v>
      </c>
      <c r="Q304" s="39">
        <f t="shared" si="53"/>
        <v>-8.3647694850550796</v>
      </c>
      <c r="R304" s="39">
        <f t="shared" si="58"/>
        <v>10.140098642724432</v>
      </c>
      <c r="S304" s="39">
        <f t="shared" si="59"/>
        <v>-3.140098642724432</v>
      </c>
      <c r="T304" s="22" t="str">
        <f t="shared" si="54"/>
        <v>Cha118125</v>
      </c>
      <c r="U304" t="str">
        <f t="shared" si="60"/>
        <v>yes</v>
      </c>
      <c r="V304" s="31">
        <v>0</v>
      </c>
      <c r="W304" s="31" t="str">
        <f t="shared" si="61"/>
        <v>43498Chicago BullsCharlotte Hornets</v>
      </c>
      <c r="X304" s="9" t="str">
        <f>IFERROR(VLOOKUP(T304,October_Schedule_Table[[#All],[Home Concat]:[Home B2b]],2,FALSE),0)</f>
        <v>yes</v>
      </c>
      <c r="Y304" s="9">
        <f>IFERROR(VLOOKUP(T304,October_Schedule_Table[[#All],[Away Concat]:[Away B2b]],4,FALSE),0)</f>
        <v>0</v>
      </c>
    </row>
    <row r="305" spans="1:25" x14ac:dyDescent="0.2">
      <c r="A305" s="24" t="s">
        <v>213</v>
      </c>
      <c r="B305" s="12">
        <v>43501</v>
      </c>
      <c r="C305" s="33" t="str">
        <f t="shared" si="55"/>
        <v>H</v>
      </c>
      <c r="D305" s="18">
        <v>2</v>
      </c>
      <c r="E305" s="18">
        <v>5</v>
      </c>
      <c r="F305" s="18">
        <v>2019</v>
      </c>
      <c r="G305" s="5" t="s">
        <v>12</v>
      </c>
      <c r="H305" s="5" t="s">
        <v>22</v>
      </c>
      <c r="I305" s="13" t="s">
        <v>241</v>
      </c>
      <c r="J305" s="5">
        <v>117</v>
      </c>
      <c r="K305" s="5" t="s">
        <v>14</v>
      </c>
      <c r="L305" s="5" t="str">
        <f t="shared" si="51"/>
        <v>Cha</v>
      </c>
      <c r="M305" s="5">
        <v>115</v>
      </c>
      <c r="N305" s="13">
        <f t="shared" si="56"/>
        <v>-2</v>
      </c>
      <c r="O305" s="13">
        <f t="shared" si="57"/>
        <v>3</v>
      </c>
      <c r="P305" s="39">
        <f t="shared" si="52"/>
        <v>-1.224670842330648</v>
      </c>
      <c r="Q305" s="39">
        <f t="shared" si="53"/>
        <v>0.79686865378140981</v>
      </c>
      <c r="R305" s="39">
        <f t="shared" si="58"/>
        <v>0.97846050388794215</v>
      </c>
      <c r="S305" s="39">
        <f t="shared" si="59"/>
        <v>-2.9784605038879421</v>
      </c>
      <c r="T305" s="22" t="str">
        <f t="shared" si="54"/>
        <v>Cha117115</v>
      </c>
      <c r="U305" t="str">
        <f t="shared" si="60"/>
        <v>no</v>
      </c>
      <c r="V305" s="31">
        <v>0</v>
      </c>
      <c r="W305" s="31" t="str">
        <f t="shared" si="61"/>
        <v>43501Los Angeles ClippersCharlotte Hornets</v>
      </c>
      <c r="X305" s="9" t="str">
        <f>IFERROR(VLOOKUP(T305,October_Schedule_Table[[#All],[Home Concat]:[Home B2b]],2,FALSE),0)</f>
        <v>no</v>
      </c>
      <c r="Y305" s="9">
        <f>IFERROR(VLOOKUP(T305,October_Schedule_Table[[#All],[Away Concat]:[Away B2b]],4,FALSE),0)</f>
        <v>0</v>
      </c>
    </row>
    <row r="306" spans="1:25" x14ac:dyDescent="0.2">
      <c r="A306" s="24" t="s">
        <v>213</v>
      </c>
      <c r="B306" s="10">
        <v>43502</v>
      </c>
      <c r="C306" s="33" t="str">
        <f t="shared" si="55"/>
        <v>A</v>
      </c>
      <c r="D306" s="19">
        <v>2</v>
      </c>
      <c r="E306" s="19">
        <v>6</v>
      </c>
      <c r="F306" s="19">
        <v>2019</v>
      </c>
      <c r="G306" s="6" t="s">
        <v>33</v>
      </c>
      <c r="H306" s="6" t="s">
        <v>14</v>
      </c>
      <c r="I306" s="5" t="str">
        <f t="shared" si="50"/>
        <v>Cha</v>
      </c>
      <c r="J306" s="6">
        <v>93</v>
      </c>
      <c r="K306" s="6" t="s">
        <v>28</v>
      </c>
      <c r="L306" s="5" t="str">
        <f t="shared" si="51"/>
        <v>Dal</v>
      </c>
      <c r="M306" s="6">
        <v>99</v>
      </c>
      <c r="N306" s="13">
        <f t="shared" si="56"/>
        <v>-6</v>
      </c>
      <c r="O306" s="13">
        <f t="shared" si="57"/>
        <v>-3</v>
      </c>
      <c r="P306" s="39">
        <f t="shared" si="52"/>
        <v>-1.224670842330648</v>
      </c>
      <c r="Q306" s="39">
        <f t="shared" si="53"/>
        <v>-1.1032792686349602</v>
      </c>
      <c r="R306" s="39">
        <f t="shared" si="58"/>
        <v>-3.1213915736956874</v>
      </c>
      <c r="S306" s="39">
        <f t="shared" si="59"/>
        <v>-2.8786084263043126</v>
      </c>
      <c r="T306" s="22" t="str">
        <f t="shared" si="54"/>
        <v>Cha9399</v>
      </c>
      <c r="U306" t="str">
        <f t="shared" si="60"/>
        <v>yes</v>
      </c>
      <c r="V306" s="31">
        <v>0</v>
      </c>
      <c r="W306" s="31" t="str">
        <f t="shared" si="61"/>
        <v>43502Charlotte HornetsDallas Mavericks</v>
      </c>
      <c r="X306" s="9">
        <f>IFERROR(VLOOKUP(T306,October_Schedule_Table[Home Concat],1,FALSE),0)</f>
        <v>0</v>
      </c>
      <c r="Y306" s="9" t="str">
        <f>IFERROR(VLOOKUP(T306,October_Schedule_Table[[#All],[Away Concat]:[Away B2b]],4,FALSE),0)</f>
        <v>yes</v>
      </c>
    </row>
    <row r="307" spans="1:25" x14ac:dyDescent="0.2">
      <c r="A307" s="24" t="s">
        <v>213</v>
      </c>
      <c r="B307" s="12">
        <v>43505</v>
      </c>
      <c r="C307" s="33" t="str">
        <f t="shared" si="55"/>
        <v>A</v>
      </c>
      <c r="D307" s="18">
        <v>2</v>
      </c>
      <c r="E307" s="18">
        <v>9</v>
      </c>
      <c r="F307" s="18">
        <v>2019</v>
      </c>
      <c r="G307" s="5" t="s">
        <v>23</v>
      </c>
      <c r="H307" s="5" t="s">
        <v>14</v>
      </c>
      <c r="I307" s="5" t="str">
        <f t="shared" si="50"/>
        <v>Cha</v>
      </c>
      <c r="J307" s="5">
        <v>129</v>
      </c>
      <c r="K307" s="5" t="s">
        <v>24</v>
      </c>
      <c r="L307" s="5" t="str">
        <f t="shared" si="51"/>
        <v>Atl</v>
      </c>
      <c r="M307" s="5">
        <v>120</v>
      </c>
      <c r="N307" s="13">
        <f t="shared" si="56"/>
        <v>9</v>
      </c>
      <c r="O307" s="13">
        <f t="shared" si="57"/>
        <v>-3</v>
      </c>
      <c r="P307" s="39">
        <f t="shared" si="52"/>
        <v>-1.224670842330648</v>
      </c>
      <c r="Q307" s="39">
        <f t="shared" si="53"/>
        <v>-5.4191427575813904</v>
      </c>
      <c r="R307" s="39">
        <f t="shared" si="58"/>
        <v>1.1944719152507428</v>
      </c>
      <c r="S307" s="39">
        <f t="shared" si="59"/>
        <v>7.8055280847492572</v>
      </c>
      <c r="T307" s="22" t="str">
        <f t="shared" si="54"/>
        <v>Cha129120</v>
      </c>
      <c r="U307" t="str">
        <f t="shared" si="60"/>
        <v>no</v>
      </c>
      <c r="V307" s="31">
        <v>0</v>
      </c>
      <c r="W307" s="31" t="str">
        <f t="shared" si="61"/>
        <v>43505Charlotte HornetsAtlanta Hawks</v>
      </c>
      <c r="X307" s="9">
        <f>IFERROR(VLOOKUP(T307,October_Schedule_Table[Home Concat],1,FALSE),0)</f>
        <v>0</v>
      </c>
      <c r="Y307" s="9" t="str">
        <f>IFERROR(VLOOKUP(T307,October_Schedule_Table[[#All],[Away Concat]:[Away B2b]],4,FALSE),0)</f>
        <v>no</v>
      </c>
    </row>
    <row r="308" spans="1:25" x14ac:dyDescent="0.2">
      <c r="A308" s="24" t="s">
        <v>213</v>
      </c>
      <c r="B308" s="10">
        <v>43507</v>
      </c>
      <c r="C308" s="33" t="str">
        <f t="shared" si="55"/>
        <v>A</v>
      </c>
      <c r="D308" s="19">
        <v>2</v>
      </c>
      <c r="E308" s="19">
        <v>11</v>
      </c>
      <c r="F308" s="19">
        <v>2019</v>
      </c>
      <c r="G308" s="6" t="s">
        <v>12</v>
      </c>
      <c r="H308" s="6" t="s">
        <v>14</v>
      </c>
      <c r="I308" s="5" t="str">
        <f t="shared" si="50"/>
        <v>Cha</v>
      </c>
      <c r="J308" s="6">
        <v>90</v>
      </c>
      <c r="K308" s="6" t="s">
        <v>20</v>
      </c>
      <c r="L308" s="5" t="str">
        <f t="shared" si="51"/>
        <v>Ind</v>
      </c>
      <c r="M308" s="6">
        <v>99</v>
      </c>
      <c r="N308" s="13">
        <f t="shared" si="56"/>
        <v>-9</v>
      </c>
      <c r="O308" s="13">
        <f t="shared" si="57"/>
        <v>-3</v>
      </c>
      <c r="P308" s="39">
        <f t="shared" si="52"/>
        <v>-1.224670842330648</v>
      </c>
      <c r="Q308" s="39">
        <f t="shared" si="53"/>
        <v>2.3960160409532198</v>
      </c>
      <c r="R308" s="39">
        <f t="shared" si="58"/>
        <v>-6.6206868832838675</v>
      </c>
      <c r="S308" s="39">
        <f t="shared" si="59"/>
        <v>-2.3793131167161325</v>
      </c>
      <c r="T308" s="22" t="str">
        <f t="shared" si="54"/>
        <v>Cha9099</v>
      </c>
      <c r="U308" t="str">
        <f t="shared" si="60"/>
        <v>no</v>
      </c>
      <c r="V308" s="31">
        <v>0</v>
      </c>
      <c r="W308" s="31" t="str">
        <f t="shared" si="61"/>
        <v>43507Charlotte HornetsIndiana Pacers</v>
      </c>
      <c r="X308" s="9">
        <f>IFERROR(VLOOKUP(T308,October_Schedule_Table[Home Concat],1,FALSE),0)</f>
        <v>0</v>
      </c>
      <c r="Y308" s="9" t="str">
        <f>IFERROR(VLOOKUP(T308,October_Schedule_Table[[#All],[Away Concat]:[Away B2b]],4,FALSE),0)</f>
        <v>no</v>
      </c>
    </row>
    <row r="309" spans="1:25" x14ac:dyDescent="0.2">
      <c r="A309" s="24" t="s">
        <v>213</v>
      </c>
      <c r="B309" s="12">
        <v>43510</v>
      </c>
      <c r="C309" s="33" t="str">
        <f t="shared" si="55"/>
        <v>A</v>
      </c>
      <c r="D309" s="18">
        <v>2</v>
      </c>
      <c r="E309" s="18">
        <v>14</v>
      </c>
      <c r="F309" s="18">
        <v>2019</v>
      </c>
      <c r="G309" s="5" t="s">
        <v>12</v>
      </c>
      <c r="H309" s="5" t="s">
        <v>14</v>
      </c>
      <c r="I309" s="5" t="str">
        <f t="shared" si="50"/>
        <v>Cha</v>
      </c>
      <c r="J309" s="5">
        <v>89</v>
      </c>
      <c r="K309" s="5" t="s">
        <v>27</v>
      </c>
      <c r="L309" s="5" t="str">
        <f t="shared" si="51"/>
        <v>Orl</v>
      </c>
      <c r="M309" s="5">
        <v>127</v>
      </c>
      <c r="N309" s="13">
        <f t="shared" si="56"/>
        <v>-38</v>
      </c>
      <c r="O309" s="13">
        <f t="shared" si="57"/>
        <v>-3</v>
      </c>
      <c r="P309" s="39">
        <f t="shared" si="52"/>
        <v>-1.224670842330648</v>
      </c>
      <c r="Q309" s="39">
        <f t="shared" si="53"/>
        <v>1.21811754667254</v>
      </c>
      <c r="R309" s="39">
        <f t="shared" si="58"/>
        <v>-5.4427883890031872</v>
      </c>
      <c r="S309" s="39">
        <f t="shared" si="59"/>
        <v>-32.557211610996816</v>
      </c>
      <c r="T309" s="22" t="str">
        <f t="shared" si="54"/>
        <v>Cha89127</v>
      </c>
      <c r="U309" t="str">
        <f t="shared" si="60"/>
        <v>no</v>
      </c>
      <c r="V309" s="31">
        <v>0</v>
      </c>
      <c r="W309" s="31" t="str">
        <f t="shared" si="61"/>
        <v>43510Charlotte HornetsOrlando Magic</v>
      </c>
      <c r="X309" s="9">
        <f>IFERROR(VLOOKUP(T309,October_Schedule_Table[Home Concat],1,FALSE),0)</f>
        <v>0</v>
      </c>
      <c r="Y309" s="9" t="str">
        <f>IFERROR(VLOOKUP(T309,October_Schedule_Table[[#All],[Away Concat]:[Away B2b]],4,FALSE),0)</f>
        <v>no</v>
      </c>
    </row>
    <row r="310" spans="1:25" x14ac:dyDescent="0.2">
      <c r="A310" s="24" t="s">
        <v>213</v>
      </c>
      <c r="B310" s="10">
        <v>43518</v>
      </c>
      <c r="C310" s="33" t="str">
        <f t="shared" si="55"/>
        <v>H</v>
      </c>
      <c r="D310" s="19">
        <v>2</v>
      </c>
      <c r="E310" s="19">
        <v>22</v>
      </c>
      <c r="F310" s="19">
        <v>2019</v>
      </c>
      <c r="G310" s="6" t="s">
        <v>12</v>
      </c>
      <c r="H310" s="6" t="s">
        <v>41</v>
      </c>
      <c r="I310" s="5" t="str">
        <f t="shared" si="50"/>
        <v>Was</v>
      </c>
      <c r="J310" s="6">
        <v>110</v>
      </c>
      <c r="K310" s="6" t="s">
        <v>14</v>
      </c>
      <c r="L310" s="5" t="str">
        <f t="shared" si="51"/>
        <v>Cha</v>
      </c>
      <c r="M310" s="6">
        <v>123</v>
      </c>
      <c r="N310" s="13">
        <f t="shared" si="56"/>
        <v>13</v>
      </c>
      <c r="O310" s="13">
        <f t="shared" si="57"/>
        <v>3</v>
      </c>
      <c r="P310" s="39">
        <f t="shared" si="52"/>
        <v>-1.224670842330648</v>
      </c>
      <c r="Q310" s="39">
        <f t="shared" si="53"/>
        <v>-3.2175804343859502</v>
      </c>
      <c r="R310" s="39">
        <f t="shared" si="58"/>
        <v>4.9929095920553017</v>
      </c>
      <c r="S310" s="39">
        <f t="shared" si="59"/>
        <v>8.0070904079446983</v>
      </c>
      <c r="T310" s="22" t="str">
        <f t="shared" si="54"/>
        <v>Cha110123</v>
      </c>
      <c r="U310" t="str">
        <f t="shared" si="60"/>
        <v>no</v>
      </c>
      <c r="V310" s="31">
        <v>0</v>
      </c>
      <c r="W310" s="31" t="str">
        <f t="shared" si="61"/>
        <v>43518Washington WizardsCharlotte Hornets</v>
      </c>
      <c r="X310" s="9" t="str">
        <f>IFERROR(VLOOKUP(T310,October_Schedule_Table[[#All],[Home Concat]:[Home B2b]],2,FALSE),0)</f>
        <v>no</v>
      </c>
      <c r="Y310" s="9" t="str">
        <f>IFERROR(VLOOKUP(T310,October_Schedule_Table[[#All],[Away Concat]:[Away B2b]],4,FALSE),0)</f>
        <v>no</v>
      </c>
    </row>
    <row r="311" spans="1:25" x14ac:dyDescent="0.2">
      <c r="A311" s="24" t="s">
        <v>213</v>
      </c>
      <c r="B311" s="12">
        <v>43519</v>
      </c>
      <c r="C311" s="33" t="str">
        <f t="shared" si="55"/>
        <v>H</v>
      </c>
      <c r="D311" s="18">
        <v>2</v>
      </c>
      <c r="E311" s="18">
        <v>23</v>
      </c>
      <c r="F311" s="18">
        <v>2019</v>
      </c>
      <c r="G311" s="5" t="s">
        <v>12</v>
      </c>
      <c r="H311" s="5" t="s">
        <v>15</v>
      </c>
      <c r="I311" s="5" t="str">
        <f t="shared" si="50"/>
        <v>Bro</v>
      </c>
      <c r="J311" s="5">
        <v>117</v>
      </c>
      <c r="K311" s="5" t="s">
        <v>14</v>
      </c>
      <c r="L311" s="5" t="str">
        <f t="shared" si="51"/>
        <v>Cha</v>
      </c>
      <c r="M311" s="5">
        <v>115</v>
      </c>
      <c r="N311" s="13">
        <f t="shared" si="56"/>
        <v>-2</v>
      </c>
      <c r="O311" s="13">
        <f t="shared" si="57"/>
        <v>3</v>
      </c>
      <c r="P311" s="39">
        <f t="shared" si="52"/>
        <v>-1.224670842330648</v>
      </c>
      <c r="Q311" s="39">
        <f t="shared" si="53"/>
        <v>9.3423702051929958E-2</v>
      </c>
      <c r="R311" s="39">
        <f t="shared" si="58"/>
        <v>1.681905455617422</v>
      </c>
      <c r="S311" s="39">
        <f t="shared" si="59"/>
        <v>-3.681905455617422</v>
      </c>
      <c r="T311" s="22" t="str">
        <f t="shared" si="54"/>
        <v>Cha117115</v>
      </c>
      <c r="U311" t="str">
        <f t="shared" si="60"/>
        <v>yes</v>
      </c>
      <c r="V311" s="31">
        <v>0</v>
      </c>
      <c r="W311" s="31" t="str">
        <f t="shared" si="61"/>
        <v>43519Brooklyn NetsCharlotte Hornets</v>
      </c>
      <c r="X311" s="9" t="str">
        <f>IFERROR(VLOOKUP(T311,October_Schedule_Table[[#All],[Home Concat]:[Home B2b]],2,FALSE),0)</f>
        <v>no</v>
      </c>
      <c r="Y311" s="9">
        <f>IFERROR(VLOOKUP(T311,October_Schedule_Table[[#All],[Away Concat]:[Away B2b]],4,FALSE),0)</f>
        <v>0</v>
      </c>
    </row>
    <row r="312" spans="1:25" x14ac:dyDescent="0.2">
      <c r="A312" s="24" t="s">
        <v>213</v>
      </c>
      <c r="B312" s="10">
        <v>43521</v>
      </c>
      <c r="C312" s="33" t="str">
        <f t="shared" si="55"/>
        <v>H</v>
      </c>
      <c r="D312" s="19">
        <v>2</v>
      </c>
      <c r="E312" s="19">
        <v>25</v>
      </c>
      <c r="F312" s="19">
        <v>2019</v>
      </c>
      <c r="G312" s="6" t="s">
        <v>12</v>
      </c>
      <c r="H312" s="6" t="s">
        <v>11</v>
      </c>
      <c r="I312" s="5" t="str">
        <f t="shared" si="50"/>
        <v>Gol</v>
      </c>
      <c r="J312" s="6">
        <v>121</v>
      </c>
      <c r="K312" s="6" t="s">
        <v>14</v>
      </c>
      <c r="L312" s="5" t="str">
        <f t="shared" si="51"/>
        <v>Cha</v>
      </c>
      <c r="M312" s="6">
        <v>110</v>
      </c>
      <c r="N312" s="13">
        <f t="shared" si="56"/>
        <v>-11</v>
      </c>
      <c r="O312" s="13">
        <f t="shared" si="57"/>
        <v>3</v>
      </c>
      <c r="P312" s="39">
        <f t="shared" si="52"/>
        <v>-1.224670842330648</v>
      </c>
      <c r="Q312" s="39">
        <f t="shared" si="53"/>
        <v>6.4927091902742058</v>
      </c>
      <c r="R312" s="39">
        <f t="shared" si="58"/>
        <v>-4.7173800326048543</v>
      </c>
      <c r="S312" s="39">
        <f t="shared" si="59"/>
        <v>-6.2826199673951457</v>
      </c>
      <c r="T312" s="22" t="str">
        <f t="shared" si="54"/>
        <v>Cha121110</v>
      </c>
      <c r="U312" t="str">
        <f t="shared" si="60"/>
        <v>no</v>
      </c>
      <c r="V312" s="31">
        <v>0</v>
      </c>
      <c r="W312" s="31" t="str">
        <f t="shared" si="61"/>
        <v>43521Golden State WarriorsCharlotte Hornets</v>
      </c>
      <c r="X312" s="9" t="str">
        <f>IFERROR(VLOOKUP(T312,October_Schedule_Table[[#All],[Home Concat]:[Home B2b]],2,FALSE),0)</f>
        <v>no</v>
      </c>
      <c r="Y312" s="9">
        <f>IFERROR(VLOOKUP(T312,October_Schedule_Table[[#All],[Away Concat]:[Away B2b]],4,FALSE),0)</f>
        <v>0</v>
      </c>
    </row>
    <row r="313" spans="1:25" x14ac:dyDescent="0.2">
      <c r="A313" s="24" t="s">
        <v>213</v>
      </c>
      <c r="B313" s="12">
        <v>43523</v>
      </c>
      <c r="C313" s="33" t="str">
        <f t="shared" si="55"/>
        <v>H</v>
      </c>
      <c r="D313" s="18">
        <v>2</v>
      </c>
      <c r="E313" s="18">
        <v>27</v>
      </c>
      <c r="F313" s="18">
        <v>2019</v>
      </c>
      <c r="G313" s="5" t="s">
        <v>12</v>
      </c>
      <c r="H313" s="5" t="s">
        <v>18</v>
      </c>
      <c r="I313" s="5" t="str">
        <f t="shared" si="50"/>
        <v>Hou</v>
      </c>
      <c r="J313" s="5">
        <v>118</v>
      </c>
      <c r="K313" s="5" t="s">
        <v>14</v>
      </c>
      <c r="L313" s="5" t="str">
        <f t="shared" si="51"/>
        <v>Cha</v>
      </c>
      <c r="M313" s="5">
        <v>113</v>
      </c>
      <c r="N313" s="13">
        <f t="shared" si="56"/>
        <v>-5</v>
      </c>
      <c r="O313" s="13">
        <f t="shared" si="57"/>
        <v>3</v>
      </c>
      <c r="P313" s="39">
        <f t="shared" si="52"/>
        <v>-1.224670842330648</v>
      </c>
      <c r="Q313" s="39">
        <f t="shared" si="53"/>
        <v>5.8261443988619703</v>
      </c>
      <c r="R313" s="39">
        <f t="shared" si="58"/>
        <v>-4.0508152411926179</v>
      </c>
      <c r="S313" s="39">
        <f t="shared" si="59"/>
        <v>-0.94918475880738207</v>
      </c>
      <c r="T313" s="22" t="str">
        <f t="shared" si="54"/>
        <v>Cha118113</v>
      </c>
      <c r="U313" t="str">
        <f t="shared" si="60"/>
        <v>no</v>
      </c>
      <c r="V313" s="31">
        <v>0</v>
      </c>
      <c r="W313" s="31" t="str">
        <f t="shared" si="61"/>
        <v>43523Houston RocketsCharlotte Hornets</v>
      </c>
      <c r="X313" s="9" t="str">
        <f>IFERROR(VLOOKUP(T313,October_Schedule_Table[[#All],[Home Concat]:[Home B2b]],2,FALSE),0)</f>
        <v>no</v>
      </c>
      <c r="Y313" s="9">
        <f>IFERROR(VLOOKUP(T313,October_Schedule_Table[[#All],[Away Concat]:[Away B2b]],4,FALSE),0)</f>
        <v>0</v>
      </c>
    </row>
    <row r="314" spans="1:25" x14ac:dyDescent="0.2">
      <c r="A314" s="24" t="s">
        <v>213</v>
      </c>
      <c r="B314" s="10">
        <v>43525</v>
      </c>
      <c r="C314" s="33" t="str">
        <f t="shared" si="55"/>
        <v>A</v>
      </c>
      <c r="D314" s="19">
        <v>3</v>
      </c>
      <c r="E314" s="19">
        <v>1</v>
      </c>
      <c r="F314" s="19">
        <v>2019</v>
      </c>
      <c r="G314" s="6" t="s">
        <v>23</v>
      </c>
      <c r="H314" s="6" t="s">
        <v>14</v>
      </c>
      <c r="I314" s="5" t="str">
        <f t="shared" si="50"/>
        <v>Cha</v>
      </c>
      <c r="J314" s="6">
        <v>123</v>
      </c>
      <c r="K314" s="6" t="s">
        <v>15</v>
      </c>
      <c r="L314" s="5" t="str">
        <f t="shared" si="51"/>
        <v>Bro</v>
      </c>
      <c r="M314" s="6">
        <v>112</v>
      </c>
      <c r="N314" s="13">
        <f t="shared" si="56"/>
        <v>11</v>
      </c>
      <c r="O314" s="13">
        <f t="shared" si="57"/>
        <v>-3</v>
      </c>
      <c r="P314" s="39">
        <f t="shared" si="52"/>
        <v>-1.224670842330648</v>
      </c>
      <c r="Q314" s="39">
        <f t="shared" si="53"/>
        <v>9.3423702051929958E-2</v>
      </c>
      <c r="R314" s="39">
        <f t="shared" si="58"/>
        <v>-4.3180945443825776</v>
      </c>
      <c r="S314" s="39">
        <f t="shared" si="59"/>
        <v>15.318094544382578</v>
      </c>
      <c r="T314" s="22" t="str">
        <f t="shared" si="54"/>
        <v>Cha123112</v>
      </c>
      <c r="U314" t="str">
        <f t="shared" si="60"/>
        <v>no</v>
      </c>
      <c r="V314" s="31">
        <v>0</v>
      </c>
      <c r="W314" s="31" t="str">
        <f t="shared" si="61"/>
        <v>43525Charlotte HornetsBrooklyn Nets</v>
      </c>
      <c r="X314" s="9">
        <f>IFERROR(VLOOKUP(T314,October_Schedule_Table[Home Concat],1,FALSE),0)</f>
        <v>0</v>
      </c>
      <c r="Y314" s="9" t="str">
        <f>IFERROR(VLOOKUP(T314,October_Schedule_Table[[#All],[Away Concat]:[Away B2b]],4,FALSE),0)</f>
        <v>no</v>
      </c>
    </row>
    <row r="315" spans="1:25" x14ac:dyDescent="0.2">
      <c r="A315" s="24" t="s">
        <v>213</v>
      </c>
      <c r="B315" s="10">
        <v>43527</v>
      </c>
      <c r="C315" s="33" t="str">
        <f t="shared" si="55"/>
        <v>H</v>
      </c>
      <c r="D315" s="19">
        <v>3</v>
      </c>
      <c r="E315" s="19">
        <v>3</v>
      </c>
      <c r="F315" s="19">
        <v>2019</v>
      </c>
      <c r="G315" s="6" t="s">
        <v>60</v>
      </c>
      <c r="H315" s="6" t="s">
        <v>40</v>
      </c>
      <c r="I315" s="5" t="str">
        <f t="shared" si="50"/>
        <v>Por</v>
      </c>
      <c r="J315" s="6">
        <v>118</v>
      </c>
      <c r="K315" s="6" t="s">
        <v>14</v>
      </c>
      <c r="L315" s="5" t="str">
        <f t="shared" si="51"/>
        <v>Cha</v>
      </c>
      <c r="M315" s="6">
        <v>108</v>
      </c>
      <c r="N315" s="13">
        <f t="shared" si="56"/>
        <v>-10</v>
      </c>
      <c r="O315" s="13">
        <f t="shared" si="57"/>
        <v>3</v>
      </c>
      <c r="P315" s="39">
        <f t="shared" si="52"/>
        <v>-1.224670842330648</v>
      </c>
      <c r="Q315" s="39">
        <f t="shared" si="53"/>
        <v>4.7456987811097902</v>
      </c>
      <c r="R315" s="39">
        <f t="shared" si="58"/>
        <v>-2.9703696234404382</v>
      </c>
      <c r="S315" s="39">
        <f t="shared" si="59"/>
        <v>-7.0296303765595614</v>
      </c>
      <c r="T315" s="22" t="str">
        <f t="shared" si="54"/>
        <v>Cha118108</v>
      </c>
      <c r="U315" t="str">
        <f t="shared" si="60"/>
        <v>no</v>
      </c>
      <c r="V315" s="31">
        <v>0</v>
      </c>
      <c r="W315" s="31" t="str">
        <f t="shared" si="61"/>
        <v>43527Portland Trail BlazersCharlotte Hornets</v>
      </c>
      <c r="X315" s="9" t="str">
        <f>IFERROR(VLOOKUP(T315,October_Schedule_Table[[#All],[Home Concat]:[Home B2b]],2,FALSE),0)</f>
        <v>no</v>
      </c>
      <c r="Y315" s="9">
        <f>IFERROR(VLOOKUP(T315,October_Schedule_Table[[#All],[Away Concat]:[Away B2b]],4,FALSE),0)</f>
        <v>0</v>
      </c>
    </row>
    <row r="316" spans="1:25" x14ac:dyDescent="0.2">
      <c r="A316" s="24" t="s">
        <v>213</v>
      </c>
      <c r="B316" s="12">
        <v>43530</v>
      </c>
      <c r="C316" s="33" t="str">
        <f t="shared" si="55"/>
        <v>H</v>
      </c>
      <c r="D316" s="18">
        <v>3</v>
      </c>
      <c r="E316" s="18">
        <v>6</v>
      </c>
      <c r="F316" s="18">
        <v>2019</v>
      </c>
      <c r="G316" s="5" t="s">
        <v>12</v>
      </c>
      <c r="H316" s="5" t="s">
        <v>26</v>
      </c>
      <c r="I316" s="5" t="str">
        <f t="shared" si="50"/>
        <v>Mia</v>
      </c>
      <c r="J316" s="5">
        <v>91</v>
      </c>
      <c r="K316" s="5" t="s">
        <v>14</v>
      </c>
      <c r="L316" s="5" t="str">
        <f t="shared" si="51"/>
        <v>Cha</v>
      </c>
      <c r="M316" s="5">
        <v>84</v>
      </c>
      <c r="N316" s="13">
        <f t="shared" si="56"/>
        <v>-7</v>
      </c>
      <c r="O316" s="13">
        <f t="shared" si="57"/>
        <v>3</v>
      </c>
      <c r="P316" s="39">
        <f t="shared" si="52"/>
        <v>-1.224670842330648</v>
      </c>
      <c r="Q316" s="39">
        <f t="shared" si="53"/>
        <v>-0.25037347985165948</v>
      </c>
      <c r="R316" s="39">
        <f t="shared" si="58"/>
        <v>2.0257026375210114</v>
      </c>
      <c r="S316" s="39">
        <f t="shared" si="59"/>
        <v>-9.025702637521011</v>
      </c>
      <c r="T316" s="22" t="str">
        <f t="shared" si="54"/>
        <v>Cha9184</v>
      </c>
      <c r="U316" t="str">
        <f t="shared" si="60"/>
        <v>no</v>
      </c>
      <c r="V316" s="31">
        <v>0</v>
      </c>
      <c r="W316" s="31" t="str">
        <f t="shared" si="61"/>
        <v>43530Miami HeatCharlotte Hornets</v>
      </c>
      <c r="X316" s="9" t="str">
        <f>IFERROR(VLOOKUP(T316,October_Schedule_Table[[#All],[Home Concat]:[Home B2b]],2,FALSE),0)</f>
        <v>no</v>
      </c>
      <c r="Y316" s="9">
        <f>IFERROR(VLOOKUP(T316,October_Schedule_Table[[#All],[Away Concat]:[Away B2b]],4,FALSE),0)</f>
        <v>0</v>
      </c>
    </row>
    <row r="317" spans="1:25" x14ac:dyDescent="0.2">
      <c r="A317" s="24" t="s">
        <v>213</v>
      </c>
      <c r="B317" s="10">
        <v>43532</v>
      </c>
      <c r="C317" s="33" t="str">
        <f t="shared" si="55"/>
        <v>H</v>
      </c>
      <c r="D317" s="19">
        <v>3</v>
      </c>
      <c r="E317" s="19">
        <v>8</v>
      </c>
      <c r="F317" s="19">
        <v>2019</v>
      </c>
      <c r="G317" s="6" t="s">
        <v>12</v>
      </c>
      <c r="H317" s="6" t="s">
        <v>41</v>
      </c>
      <c r="I317" s="5" t="str">
        <f t="shared" si="50"/>
        <v>Was</v>
      </c>
      <c r="J317" s="6">
        <v>111</v>
      </c>
      <c r="K317" s="6" t="s">
        <v>14</v>
      </c>
      <c r="L317" s="5" t="str">
        <f t="shared" si="51"/>
        <v>Cha</v>
      </c>
      <c r="M317" s="6">
        <v>112</v>
      </c>
      <c r="N317" s="13">
        <f t="shared" si="56"/>
        <v>1</v>
      </c>
      <c r="O317" s="13">
        <f t="shared" si="57"/>
        <v>3</v>
      </c>
      <c r="P317" s="39">
        <f t="shared" si="52"/>
        <v>-1.224670842330648</v>
      </c>
      <c r="Q317" s="39">
        <f t="shared" si="53"/>
        <v>-3.2175804343859502</v>
      </c>
      <c r="R317" s="39">
        <f t="shared" si="58"/>
        <v>4.9929095920553017</v>
      </c>
      <c r="S317" s="39">
        <f t="shared" si="59"/>
        <v>-3.9929095920553017</v>
      </c>
      <c r="T317" s="22" t="str">
        <f t="shared" si="54"/>
        <v>Cha111112</v>
      </c>
      <c r="U317" t="str">
        <f t="shared" si="60"/>
        <v>no</v>
      </c>
      <c r="V317" s="31">
        <v>0</v>
      </c>
      <c r="W317" s="31" t="str">
        <f t="shared" si="61"/>
        <v>43532Washington WizardsCharlotte Hornets</v>
      </c>
      <c r="X317" s="9" t="str">
        <f>IFERROR(VLOOKUP(T317,October_Schedule_Table[[#All],[Home Concat]:[Home B2b]],2,FALSE),0)</f>
        <v>no</v>
      </c>
      <c r="Y317" s="9">
        <f>IFERROR(VLOOKUP(T317,October_Schedule_Table[[#All],[Away Concat]:[Away B2b]],4,FALSE),0)</f>
        <v>0</v>
      </c>
    </row>
    <row r="318" spans="1:25" x14ac:dyDescent="0.2">
      <c r="A318" s="24" t="s">
        <v>213</v>
      </c>
      <c r="B318" s="12">
        <v>43533</v>
      </c>
      <c r="C318" s="33" t="str">
        <f t="shared" si="55"/>
        <v>A</v>
      </c>
      <c r="D318" s="18">
        <v>3</v>
      </c>
      <c r="E318" s="18">
        <v>9</v>
      </c>
      <c r="F318" s="18">
        <v>2019</v>
      </c>
      <c r="G318" s="5" t="s">
        <v>42</v>
      </c>
      <c r="H318" s="5" t="s">
        <v>14</v>
      </c>
      <c r="I318" s="5" t="str">
        <f t="shared" si="50"/>
        <v>Cha</v>
      </c>
      <c r="J318" s="5">
        <v>114</v>
      </c>
      <c r="K318" s="5" t="s">
        <v>13</v>
      </c>
      <c r="L318" s="5" t="str">
        <f t="shared" si="51"/>
        <v>Mil</v>
      </c>
      <c r="M318" s="5">
        <v>131</v>
      </c>
      <c r="N318" s="13">
        <f t="shared" si="56"/>
        <v>-17</v>
      </c>
      <c r="O318" s="13">
        <f t="shared" si="57"/>
        <v>-3</v>
      </c>
      <c r="P318" s="39">
        <f t="shared" si="52"/>
        <v>-1.224670842330648</v>
      </c>
      <c r="Q318" s="39">
        <f t="shared" si="53"/>
        <v>7.7638523148254706</v>
      </c>
      <c r="R318" s="39">
        <f t="shared" si="58"/>
        <v>-11.988523157156118</v>
      </c>
      <c r="S318" s="39">
        <f t="shared" si="59"/>
        <v>-5.0114768428438818</v>
      </c>
      <c r="T318" s="22" t="str">
        <f t="shared" si="54"/>
        <v>Cha114131</v>
      </c>
      <c r="U318" t="str">
        <f t="shared" si="60"/>
        <v>yes</v>
      </c>
      <c r="V318" s="31">
        <v>0</v>
      </c>
      <c r="W318" s="31" t="str">
        <f t="shared" si="61"/>
        <v>43533Charlotte HornetsMilwaukee Bucks</v>
      </c>
      <c r="X318" s="9">
        <f>IFERROR(VLOOKUP(T318,October_Schedule_Table[Home Concat],1,FALSE),0)</f>
        <v>0</v>
      </c>
      <c r="Y318" s="9" t="str">
        <f>IFERROR(VLOOKUP(T318,October_Schedule_Table[[#All],[Away Concat]:[Away B2b]],4,FALSE),0)</f>
        <v>yes</v>
      </c>
    </row>
    <row r="319" spans="1:25" x14ac:dyDescent="0.2">
      <c r="A319" s="24" t="s">
        <v>213</v>
      </c>
      <c r="B319" s="10">
        <v>43535</v>
      </c>
      <c r="C319" s="33" t="str">
        <f t="shared" si="55"/>
        <v>A</v>
      </c>
      <c r="D319" s="19">
        <v>3</v>
      </c>
      <c r="E319" s="19">
        <v>11</v>
      </c>
      <c r="F319" s="19">
        <v>2019</v>
      </c>
      <c r="G319" s="6" t="s">
        <v>6</v>
      </c>
      <c r="H319" s="6" t="s">
        <v>14</v>
      </c>
      <c r="I319" s="5" t="str">
        <f t="shared" si="50"/>
        <v>Cha</v>
      </c>
      <c r="J319" s="6">
        <v>106</v>
      </c>
      <c r="K319" s="6" t="s">
        <v>18</v>
      </c>
      <c r="L319" s="5" t="str">
        <f t="shared" si="51"/>
        <v>Hou</v>
      </c>
      <c r="M319" s="6">
        <v>118</v>
      </c>
      <c r="N319" s="13">
        <f t="shared" si="56"/>
        <v>-12</v>
      </c>
      <c r="O319" s="13">
        <f t="shared" si="57"/>
        <v>-3</v>
      </c>
      <c r="P319" s="39">
        <f t="shared" si="52"/>
        <v>-1.224670842330648</v>
      </c>
      <c r="Q319" s="39">
        <f t="shared" si="53"/>
        <v>5.8261443988619703</v>
      </c>
      <c r="R319" s="39">
        <f t="shared" si="58"/>
        <v>-10.050815241192618</v>
      </c>
      <c r="S319" s="39">
        <f t="shared" si="59"/>
        <v>-1.9491847588073821</v>
      </c>
      <c r="T319" s="22" t="str">
        <f t="shared" si="54"/>
        <v>Cha106118</v>
      </c>
      <c r="U319" t="str">
        <f t="shared" si="60"/>
        <v>no</v>
      </c>
      <c r="V319" s="31">
        <v>0</v>
      </c>
      <c r="W319" s="31" t="str">
        <f t="shared" si="61"/>
        <v>43535Charlotte HornetsHouston Rockets</v>
      </c>
      <c r="X319" s="9">
        <f>IFERROR(VLOOKUP(T319,October_Schedule_Table[Home Concat],1,FALSE),0)</f>
        <v>0</v>
      </c>
      <c r="Y319" s="9" t="str">
        <f>IFERROR(VLOOKUP(T319,October_Schedule_Table[[#All],[Away Concat]:[Away B2b]],4,FALSE),0)</f>
        <v>no</v>
      </c>
    </row>
    <row r="320" spans="1:25" x14ac:dyDescent="0.2">
      <c r="A320" s="24" t="s">
        <v>213</v>
      </c>
      <c r="B320" s="12">
        <v>43539</v>
      </c>
      <c r="C320" s="33" t="str">
        <f t="shared" si="55"/>
        <v>A</v>
      </c>
      <c r="D320" s="18">
        <v>3</v>
      </c>
      <c r="E320" s="18">
        <v>15</v>
      </c>
      <c r="F320" s="18">
        <v>2019</v>
      </c>
      <c r="G320" s="5" t="s">
        <v>12</v>
      </c>
      <c r="H320" s="5" t="s">
        <v>14</v>
      </c>
      <c r="I320" s="5" t="str">
        <f t="shared" si="50"/>
        <v>Cha</v>
      </c>
      <c r="J320" s="5">
        <v>116</v>
      </c>
      <c r="K320" s="5" t="s">
        <v>41</v>
      </c>
      <c r="L320" s="5" t="str">
        <f t="shared" si="51"/>
        <v>Was</v>
      </c>
      <c r="M320" s="5">
        <v>110</v>
      </c>
      <c r="N320" s="13">
        <f t="shared" si="56"/>
        <v>6</v>
      </c>
      <c r="O320" s="13">
        <f t="shared" si="57"/>
        <v>-3</v>
      </c>
      <c r="P320" s="39">
        <f t="shared" si="52"/>
        <v>-1.224670842330648</v>
      </c>
      <c r="Q320" s="39">
        <f t="shared" si="53"/>
        <v>-3.2175804343859502</v>
      </c>
      <c r="R320" s="39">
        <f t="shared" si="58"/>
        <v>-1.0070904079446974</v>
      </c>
      <c r="S320" s="39">
        <f t="shared" si="59"/>
        <v>7.0070904079446974</v>
      </c>
      <c r="T320" s="22" t="str">
        <f t="shared" si="54"/>
        <v>Cha116110</v>
      </c>
      <c r="U320" t="str">
        <f t="shared" si="60"/>
        <v>no</v>
      </c>
      <c r="V320" s="31">
        <v>0</v>
      </c>
      <c r="W320" s="31" t="str">
        <f t="shared" si="61"/>
        <v>43539Charlotte HornetsWashington Wizards</v>
      </c>
      <c r="X320" s="9">
        <f>IFERROR(VLOOKUP(T320,October_Schedule_Table[Home Concat],1,FALSE),0)</f>
        <v>0</v>
      </c>
      <c r="Y320" s="9" t="str">
        <f>IFERROR(VLOOKUP(T320,October_Schedule_Table[[#All],[Away Concat]:[Away B2b]],4,FALSE),0)</f>
        <v>no</v>
      </c>
    </row>
    <row r="321" spans="1:25" x14ac:dyDescent="0.2">
      <c r="A321" s="24" t="s">
        <v>213</v>
      </c>
      <c r="B321" s="10">
        <v>43541</v>
      </c>
      <c r="C321" s="33" t="str">
        <f t="shared" si="55"/>
        <v>A</v>
      </c>
      <c r="D321" s="19">
        <v>3</v>
      </c>
      <c r="E321" s="19">
        <v>17</v>
      </c>
      <c r="F321" s="19">
        <v>2019</v>
      </c>
      <c r="G321" s="6" t="s">
        <v>60</v>
      </c>
      <c r="H321" s="6" t="s">
        <v>14</v>
      </c>
      <c r="I321" s="5" t="str">
        <f t="shared" si="50"/>
        <v>Cha</v>
      </c>
      <c r="J321" s="6">
        <v>75</v>
      </c>
      <c r="K321" s="6" t="s">
        <v>26</v>
      </c>
      <c r="L321" s="5" t="str">
        <f t="shared" si="51"/>
        <v>Mia</v>
      </c>
      <c r="M321" s="6">
        <v>93</v>
      </c>
      <c r="N321" s="13">
        <f t="shared" si="56"/>
        <v>-18</v>
      </c>
      <c r="O321" s="13">
        <f t="shared" si="57"/>
        <v>-3</v>
      </c>
      <c r="P321" s="39">
        <f t="shared" si="52"/>
        <v>-1.224670842330648</v>
      </c>
      <c r="Q321" s="39">
        <f t="shared" si="53"/>
        <v>-0.25037347985165948</v>
      </c>
      <c r="R321" s="39">
        <f t="shared" si="58"/>
        <v>-3.9742973624789881</v>
      </c>
      <c r="S321" s="39">
        <f t="shared" si="59"/>
        <v>-14.025702637521011</v>
      </c>
      <c r="T321" s="22" t="str">
        <f t="shared" si="54"/>
        <v>Cha7593</v>
      </c>
      <c r="U321" t="str">
        <f t="shared" si="60"/>
        <v>no</v>
      </c>
      <c r="V321" s="31">
        <v>0</v>
      </c>
      <c r="W321" s="31" t="str">
        <f t="shared" si="61"/>
        <v>43541Charlotte HornetsMiami Heat</v>
      </c>
      <c r="X321" s="9">
        <f>IFERROR(VLOOKUP(T321,October_Schedule_Table[Home Concat],1,FALSE),0)</f>
        <v>0</v>
      </c>
      <c r="Y321" s="9" t="str">
        <f>IFERROR(VLOOKUP(T321,October_Schedule_Table[[#All],[Away Concat]:[Away B2b]],4,FALSE),0)</f>
        <v>no</v>
      </c>
    </row>
    <row r="322" spans="1:25" x14ac:dyDescent="0.2">
      <c r="A322" s="24" t="s">
        <v>213</v>
      </c>
      <c r="B322" s="12">
        <v>43543</v>
      </c>
      <c r="C322" s="33" t="str">
        <f t="shared" si="55"/>
        <v>H</v>
      </c>
      <c r="D322" s="18">
        <v>3</v>
      </c>
      <c r="E322" s="18">
        <v>19</v>
      </c>
      <c r="F322" s="18">
        <v>2019</v>
      </c>
      <c r="G322" s="5" t="s">
        <v>12</v>
      </c>
      <c r="H322" s="5" t="s">
        <v>7</v>
      </c>
      <c r="I322" s="5" t="str">
        <f t="shared" si="50"/>
        <v>Phi</v>
      </c>
      <c r="J322" s="5">
        <v>118</v>
      </c>
      <c r="K322" s="5" t="s">
        <v>14</v>
      </c>
      <c r="L322" s="5" t="str">
        <f t="shared" si="51"/>
        <v>Cha</v>
      </c>
      <c r="M322" s="5">
        <v>114</v>
      </c>
      <c r="N322" s="13">
        <f t="shared" si="56"/>
        <v>-4</v>
      </c>
      <c r="O322" s="13">
        <f t="shared" si="57"/>
        <v>3</v>
      </c>
      <c r="P322" s="39">
        <f t="shared" si="52"/>
        <v>-1.224670842330648</v>
      </c>
      <c r="Q322" s="39">
        <f t="shared" si="53"/>
        <v>2.2516349031661402</v>
      </c>
      <c r="R322" s="39">
        <f t="shared" si="58"/>
        <v>-0.47630574549678828</v>
      </c>
      <c r="S322" s="39">
        <f t="shared" si="59"/>
        <v>-3.5236942545032117</v>
      </c>
      <c r="T322" s="22" t="str">
        <f t="shared" si="54"/>
        <v>Cha118114</v>
      </c>
      <c r="U322" t="str">
        <f t="shared" si="60"/>
        <v>no</v>
      </c>
      <c r="V322" s="31">
        <v>0</v>
      </c>
      <c r="W322" s="31" t="str">
        <f t="shared" si="61"/>
        <v>43543Philadelphia 76ersCharlotte Hornets</v>
      </c>
      <c r="X322" s="9" t="str">
        <f>IFERROR(VLOOKUP(T322,October_Schedule_Table[[#All],[Home Concat]:[Home B2b]],2,FALSE),0)</f>
        <v>no</v>
      </c>
      <c r="Y322" s="9">
        <f>IFERROR(VLOOKUP(T322,October_Schedule_Table[[#All],[Away Concat]:[Away B2b]],4,FALSE),0)</f>
        <v>0</v>
      </c>
    </row>
    <row r="323" spans="1:25" x14ac:dyDescent="0.2">
      <c r="A323" s="24" t="s">
        <v>213</v>
      </c>
      <c r="B323" s="10">
        <v>43545</v>
      </c>
      <c r="C323" s="33" t="str">
        <f t="shared" si="55"/>
        <v>H</v>
      </c>
      <c r="D323" s="19">
        <v>3</v>
      </c>
      <c r="E323" s="19">
        <v>21</v>
      </c>
      <c r="F323" s="19">
        <v>2019</v>
      </c>
      <c r="G323" s="6" t="s">
        <v>12</v>
      </c>
      <c r="H323" s="6" t="s">
        <v>34</v>
      </c>
      <c r="I323" s="5" t="str">
        <f t="shared" si="50"/>
        <v>Min</v>
      </c>
      <c r="J323" s="6">
        <v>106</v>
      </c>
      <c r="K323" s="6" t="s">
        <v>14</v>
      </c>
      <c r="L323" s="5" t="str">
        <f t="shared" si="51"/>
        <v>Cha</v>
      </c>
      <c r="M323" s="6">
        <v>113</v>
      </c>
      <c r="N323" s="13">
        <f t="shared" si="56"/>
        <v>7</v>
      </c>
      <c r="O323" s="13">
        <f t="shared" si="57"/>
        <v>3</v>
      </c>
      <c r="P323" s="39">
        <f t="shared" si="52"/>
        <v>-1.224670842330648</v>
      </c>
      <c r="Q323" s="39">
        <f t="shared" si="53"/>
        <v>-1.35015846365794</v>
      </c>
      <c r="R323" s="39">
        <f t="shared" si="58"/>
        <v>3.125487621327292</v>
      </c>
      <c r="S323" s="39">
        <f t="shared" si="59"/>
        <v>3.874512378672708</v>
      </c>
      <c r="T323" s="22" t="str">
        <f t="shared" si="54"/>
        <v>Cha106113</v>
      </c>
      <c r="U323" t="str">
        <f t="shared" si="60"/>
        <v>no</v>
      </c>
      <c r="V323" s="31">
        <v>0</v>
      </c>
      <c r="W323" s="31" t="str">
        <f t="shared" si="61"/>
        <v>43545Minnesota TimberwolvesCharlotte Hornets</v>
      </c>
      <c r="X323" s="9" t="str">
        <f>IFERROR(VLOOKUP(T323,October_Schedule_Table[[#All],[Home Concat]:[Home B2b]],2,FALSE),0)</f>
        <v>no</v>
      </c>
      <c r="Y323" s="9">
        <f>IFERROR(VLOOKUP(T323,October_Schedule_Table[[#All],[Away Concat]:[Away B2b]],4,FALSE),0)</f>
        <v>0</v>
      </c>
    </row>
    <row r="324" spans="1:25" x14ac:dyDescent="0.2">
      <c r="A324" s="24" t="s">
        <v>213</v>
      </c>
      <c r="B324" s="12">
        <v>43547</v>
      </c>
      <c r="C324" s="33" t="str">
        <f t="shared" si="55"/>
        <v>H</v>
      </c>
      <c r="D324" s="18">
        <v>3</v>
      </c>
      <c r="E324" s="18">
        <v>23</v>
      </c>
      <c r="F324" s="18">
        <v>2019</v>
      </c>
      <c r="G324" s="5" t="s">
        <v>43</v>
      </c>
      <c r="H324" s="5" t="s">
        <v>8</v>
      </c>
      <c r="I324" s="5" t="str">
        <f t="shared" si="50"/>
        <v>Bos</v>
      </c>
      <c r="J324" s="5">
        <v>117</v>
      </c>
      <c r="K324" s="5" t="s">
        <v>14</v>
      </c>
      <c r="L324" s="5" t="str">
        <f t="shared" si="51"/>
        <v>Cha</v>
      </c>
      <c r="M324" s="5">
        <v>124</v>
      </c>
      <c r="N324" s="13">
        <f t="shared" si="56"/>
        <v>7</v>
      </c>
      <c r="O324" s="13">
        <f t="shared" si="57"/>
        <v>3</v>
      </c>
      <c r="P324" s="39">
        <f t="shared" si="52"/>
        <v>-1.224670842330648</v>
      </c>
      <c r="Q324" s="39">
        <f t="shared" si="53"/>
        <v>3.6672081997201897</v>
      </c>
      <c r="R324" s="39">
        <f t="shared" si="58"/>
        <v>-1.8918790420508378</v>
      </c>
      <c r="S324" s="39">
        <f t="shared" si="59"/>
        <v>8.8918790420508387</v>
      </c>
      <c r="T324" s="22" t="str">
        <f t="shared" si="54"/>
        <v>Cha117124</v>
      </c>
      <c r="U324" t="str">
        <f t="shared" si="60"/>
        <v>no</v>
      </c>
      <c r="V324" s="31">
        <v>0</v>
      </c>
      <c r="W324" s="31" t="str">
        <f t="shared" si="61"/>
        <v>43547Boston CelticsCharlotte Hornets</v>
      </c>
      <c r="X324" s="9" t="str">
        <f>IFERROR(VLOOKUP(T324,October_Schedule_Table[[#All],[Home Concat]:[Home B2b]],2,FALSE),0)</f>
        <v>no</v>
      </c>
      <c r="Y324" s="9">
        <f>IFERROR(VLOOKUP(T324,October_Schedule_Table[[#All],[Away Concat]:[Away B2b]],4,FALSE),0)</f>
        <v>0</v>
      </c>
    </row>
    <row r="325" spans="1:25" x14ac:dyDescent="0.2">
      <c r="A325" s="24" t="s">
        <v>213</v>
      </c>
      <c r="B325" s="12">
        <v>43548</v>
      </c>
      <c r="C325" s="33" t="str">
        <f t="shared" si="55"/>
        <v>A</v>
      </c>
      <c r="D325" s="18">
        <v>3</v>
      </c>
      <c r="E325" s="18">
        <v>24</v>
      </c>
      <c r="F325" s="18">
        <v>2019</v>
      </c>
      <c r="G325" s="5" t="s">
        <v>43</v>
      </c>
      <c r="H325" s="5" t="s">
        <v>14</v>
      </c>
      <c r="I325" s="5" t="str">
        <f t="shared" si="50"/>
        <v>Cha</v>
      </c>
      <c r="J325" s="5">
        <v>115</v>
      </c>
      <c r="K325" s="5" t="s">
        <v>37</v>
      </c>
      <c r="L325" s="5" t="str">
        <f t="shared" si="51"/>
        <v>Tor</v>
      </c>
      <c r="M325" s="5">
        <v>114</v>
      </c>
      <c r="N325" s="13">
        <f t="shared" si="56"/>
        <v>1</v>
      </c>
      <c r="O325" s="13">
        <f t="shared" si="57"/>
        <v>-3</v>
      </c>
      <c r="P325" s="39">
        <f t="shared" si="52"/>
        <v>-1.224670842330648</v>
      </c>
      <c r="Q325" s="39">
        <f t="shared" si="53"/>
        <v>5.5303682054218104</v>
      </c>
      <c r="R325" s="39">
        <f t="shared" si="58"/>
        <v>-9.755039047752458</v>
      </c>
      <c r="S325" s="39">
        <f t="shared" si="59"/>
        <v>10.755039047752458</v>
      </c>
      <c r="T325" s="22" t="str">
        <f t="shared" si="54"/>
        <v>Cha115114</v>
      </c>
      <c r="U325" t="str">
        <f t="shared" si="60"/>
        <v>yes</v>
      </c>
      <c r="V325" s="31">
        <v>0</v>
      </c>
      <c r="W325" s="31" t="str">
        <f t="shared" si="61"/>
        <v>43548Charlotte HornetsToronto Raptors</v>
      </c>
      <c r="X325" s="9">
        <f>IFERROR(VLOOKUP(T325,October_Schedule_Table[Home Concat],1,FALSE),0)</f>
        <v>0</v>
      </c>
      <c r="Y325" s="9" t="str">
        <f>IFERROR(VLOOKUP(T325,October_Schedule_Table[[#All],[Away Concat]:[Away B2b]],4,FALSE),0)</f>
        <v>yes</v>
      </c>
    </row>
    <row r="326" spans="1:25" x14ac:dyDescent="0.2">
      <c r="A326" s="24" t="s">
        <v>213</v>
      </c>
      <c r="B326" s="10">
        <v>43550</v>
      </c>
      <c r="C326" s="33" t="str">
        <f t="shared" si="55"/>
        <v>H</v>
      </c>
      <c r="D326" s="19">
        <v>3</v>
      </c>
      <c r="E326" s="19">
        <v>26</v>
      </c>
      <c r="F326" s="19">
        <v>2019</v>
      </c>
      <c r="G326" s="6" t="s">
        <v>12</v>
      </c>
      <c r="H326" s="6" t="s">
        <v>35</v>
      </c>
      <c r="I326" s="5" t="str">
        <f t="shared" si="50"/>
        <v>San</v>
      </c>
      <c r="J326" s="6">
        <v>116</v>
      </c>
      <c r="K326" s="6" t="s">
        <v>14</v>
      </c>
      <c r="L326" s="5" t="str">
        <f t="shared" si="51"/>
        <v>Cha</v>
      </c>
      <c r="M326" s="6">
        <v>125</v>
      </c>
      <c r="N326" s="13">
        <f t="shared" si="56"/>
        <v>9</v>
      </c>
      <c r="O326" s="13">
        <f t="shared" si="57"/>
        <v>3</v>
      </c>
      <c r="P326" s="39">
        <f t="shared" si="52"/>
        <v>-1.224670842330648</v>
      </c>
      <c r="Q326" s="39">
        <f t="shared" si="53"/>
        <v>1.8707824426420974</v>
      </c>
      <c r="R326" s="39">
        <f t="shared" si="58"/>
        <v>-9.5453284972745411E-2</v>
      </c>
      <c r="S326" s="39">
        <f t="shared" si="59"/>
        <v>9.095453284972745</v>
      </c>
      <c r="T326" s="22" t="str">
        <f t="shared" si="54"/>
        <v>Cha116125</v>
      </c>
      <c r="U326" t="str">
        <f t="shared" si="60"/>
        <v>no</v>
      </c>
      <c r="V326" s="31">
        <v>0</v>
      </c>
      <c r="W326" s="31" t="str">
        <f t="shared" si="61"/>
        <v>43550San Antonio SpursCharlotte Hornets</v>
      </c>
      <c r="X326" s="9" t="str">
        <f>IFERROR(VLOOKUP(T326,October_Schedule_Table[[#All],[Home Concat]:[Home B2b]],2,FALSE),0)</f>
        <v>no</v>
      </c>
      <c r="Y326" s="9">
        <f>IFERROR(VLOOKUP(T326,October_Schedule_Table[[#All],[Away Concat]:[Away B2b]],4,FALSE),0)</f>
        <v>0</v>
      </c>
    </row>
    <row r="327" spans="1:25" x14ac:dyDescent="0.2">
      <c r="A327" s="24" t="s">
        <v>213</v>
      </c>
      <c r="B327" s="10">
        <v>43553</v>
      </c>
      <c r="C327" s="33" t="str">
        <f t="shared" si="55"/>
        <v>A</v>
      </c>
      <c r="D327" s="19">
        <v>3</v>
      </c>
      <c r="E327" s="19">
        <v>29</v>
      </c>
      <c r="F327" s="19">
        <v>2019</v>
      </c>
      <c r="G327" s="6" t="s">
        <v>9</v>
      </c>
      <c r="H327" s="6" t="s">
        <v>14</v>
      </c>
      <c r="I327" s="5" t="str">
        <f t="shared" si="50"/>
        <v>Cha</v>
      </c>
      <c r="J327" s="6">
        <v>115</v>
      </c>
      <c r="K327" s="6" t="s">
        <v>39</v>
      </c>
      <c r="L327" s="13" t="s">
        <v>242</v>
      </c>
      <c r="M327" s="6">
        <v>129</v>
      </c>
      <c r="N327" s="13">
        <f t="shared" si="56"/>
        <v>-14</v>
      </c>
      <c r="O327" s="13">
        <f t="shared" si="57"/>
        <v>-3</v>
      </c>
      <c r="P327" s="39">
        <f t="shared" si="52"/>
        <v>-1.224670842330648</v>
      </c>
      <c r="Q327" s="39">
        <f t="shared" si="53"/>
        <v>-1.7592139870950123</v>
      </c>
      <c r="R327" s="39">
        <f t="shared" si="58"/>
        <v>-2.4654568552356353</v>
      </c>
      <c r="S327" s="39">
        <f t="shared" si="59"/>
        <v>-11.534543144764365</v>
      </c>
      <c r="T327" s="22" t="str">
        <f t="shared" si="54"/>
        <v>Cha115129</v>
      </c>
      <c r="U327" t="str">
        <f t="shared" si="60"/>
        <v>no</v>
      </c>
      <c r="V327" s="31">
        <v>0</v>
      </c>
      <c r="W327" s="31" t="str">
        <f t="shared" si="61"/>
        <v>43553Charlotte HornetsLos Angeles Lakers</v>
      </c>
      <c r="X327" s="9">
        <f>IFERROR(VLOOKUP(T327,October_Schedule_Table[Home Concat],1,FALSE),0)</f>
        <v>0</v>
      </c>
      <c r="Y327" s="9" t="str">
        <f>IFERROR(VLOOKUP(T327,October_Schedule_Table[[#All],[Away Concat]:[Away B2b]],4,FALSE),0)</f>
        <v>no</v>
      </c>
    </row>
    <row r="328" spans="1:25" x14ac:dyDescent="0.2">
      <c r="A328" s="24" t="s">
        <v>213</v>
      </c>
      <c r="B328" s="12">
        <v>43555</v>
      </c>
      <c r="C328" s="33" t="str">
        <f t="shared" si="55"/>
        <v>A</v>
      </c>
      <c r="D328" s="18">
        <v>3</v>
      </c>
      <c r="E328" s="18">
        <v>31</v>
      </c>
      <c r="F328" s="18">
        <v>2019</v>
      </c>
      <c r="G328" s="5" t="s">
        <v>33</v>
      </c>
      <c r="H328" s="5" t="s">
        <v>14</v>
      </c>
      <c r="I328" s="5" t="str">
        <f t="shared" si="50"/>
        <v>Cha</v>
      </c>
      <c r="J328" s="5">
        <v>90</v>
      </c>
      <c r="K328" s="5" t="s">
        <v>11</v>
      </c>
      <c r="L328" s="5" t="str">
        <f t="shared" si="51"/>
        <v>Gol</v>
      </c>
      <c r="M328" s="5">
        <v>137</v>
      </c>
      <c r="N328" s="13">
        <f t="shared" si="56"/>
        <v>-47</v>
      </c>
      <c r="O328" s="13">
        <f t="shared" si="57"/>
        <v>-3</v>
      </c>
      <c r="P328" s="39">
        <f t="shared" si="52"/>
        <v>-1.224670842330648</v>
      </c>
      <c r="Q328" s="39">
        <f t="shared" si="53"/>
        <v>6.4927091902742058</v>
      </c>
      <c r="R328" s="39">
        <f t="shared" si="58"/>
        <v>-10.717380032604854</v>
      </c>
      <c r="S328" s="39">
        <f t="shared" si="59"/>
        <v>-36.282619967395149</v>
      </c>
      <c r="T328" s="22" t="str">
        <f t="shared" si="54"/>
        <v>Cha90137</v>
      </c>
      <c r="U328" t="str">
        <f t="shared" si="60"/>
        <v>no</v>
      </c>
      <c r="V328" s="31">
        <v>0</v>
      </c>
      <c r="W328" s="31" t="str">
        <f t="shared" si="61"/>
        <v>43555Charlotte HornetsGolden State Warriors</v>
      </c>
      <c r="X328" s="9">
        <f>IFERROR(VLOOKUP(T328,October_Schedule_Table[Home Concat],1,FALSE),0)</f>
        <v>0</v>
      </c>
      <c r="Y328" s="9" t="str">
        <f>IFERROR(VLOOKUP(T328,October_Schedule_Table[[#All],[Away Concat]:[Away B2b]],4,FALSE),0)</f>
        <v>no</v>
      </c>
    </row>
    <row r="329" spans="1:25" x14ac:dyDescent="0.2">
      <c r="A329" s="24" t="s">
        <v>213</v>
      </c>
      <c r="B329" s="10">
        <v>43556</v>
      </c>
      <c r="C329" s="33" t="str">
        <f t="shared" si="55"/>
        <v>A</v>
      </c>
      <c r="D329" s="19">
        <v>4</v>
      </c>
      <c r="E329" s="19">
        <v>1</v>
      </c>
      <c r="F329" s="19">
        <v>2019</v>
      </c>
      <c r="G329" s="6" t="s">
        <v>42</v>
      </c>
      <c r="H329" s="6" t="s">
        <v>14</v>
      </c>
      <c r="I329" s="5" t="str">
        <f t="shared" si="50"/>
        <v>Cha</v>
      </c>
      <c r="J329" s="11">
        <v>102</v>
      </c>
      <c r="K329" s="6" t="s">
        <v>31</v>
      </c>
      <c r="L329" s="5" t="str">
        <f t="shared" si="51"/>
        <v>Uta</v>
      </c>
      <c r="M329" s="11">
        <v>111</v>
      </c>
      <c r="N329" s="13">
        <f t="shared" si="56"/>
        <v>-9</v>
      </c>
      <c r="O329" s="13">
        <f t="shared" si="57"/>
        <v>-3</v>
      </c>
      <c r="P329" s="39">
        <f t="shared" si="52"/>
        <v>-1.224670842330648</v>
      </c>
      <c r="Q329" s="39">
        <f t="shared" si="53"/>
        <v>5.7181998783674679</v>
      </c>
      <c r="R329" s="39">
        <f t="shared" si="58"/>
        <v>-9.9428707206981155</v>
      </c>
      <c r="S329" s="39">
        <f t="shared" si="59"/>
        <v>0.94287072069811551</v>
      </c>
      <c r="T329" s="22" t="str">
        <f t="shared" si="54"/>
        <v>Cha102111</v>
      </c>
      <c r="U329" t="str">
        <f t="shared" si="60"/>
        <v>yes</v>
      </c>
      <c r="V329" s="31">
        <v>0</v>
      </c>
      <c r="W329" s="31" t="str">
        <f t="shared" si="61"/>
        <v>43556Charlotte HornetsUtah Jazz</v>
      </c>
      <c r="X329" s="9">
        <f>IFERROR(VLOOKUP(T329,October_Schedule_Table[Home Concat],1,FALSE),0)</f>
        <v>0</v>
      </c>
      <c r="Y329" s="9" t="str">
        <f>IFERROR(VLOOKUP(T329,October_Schedule_Table[[#All],[Away Concat]:[Away B2b]],4,FALSE),0)</f>
        <v>yes</v>
      </c>
    </row>
    <row r="330" spans="1:25" x14ac:dyDescent="0.2">
      <c r="A330" s="24" t="s">
        <v>213</v>
      </c>
      <c r="B330" s="12">
        <v>43558</v>
      </c>
      <c r="C330" s="33" t="str">
        <f t="shared" si="55"/>
        <v>A</v>
      </c>
      <c r="D330" s="18">
        <v>4</v>
      </c>
      <c r="E330" s="18">
        <v>3</v>
      </c>
      <c r="F330" s="18">
        <v>2019</v>
      </c>
      <c r="G330" s="5" t="s">
        <v>6</v>
      </c>
      <c r="H330" s="5" t="s">
        <v>14</v>
      </c>
      <c r="I330" s="5" t="str">
        <f t="shared" ref="I330:I393" si="62">LEFT(H330,3)</f>
        <v>Cha</v>
      </c>
      <c r="J330" s="13">
        <v>115</v>
      </c>
      <c r="K330" s="5" t="s">
        <v>17</v>
      </c>
      <c r="L330" s="5" t="str">
        <f t="shared" ref="L330:L393" si="63">LEFT(K330,3)</f>
        <v>New</v>
      </c>
      <c r="M330" s="13">
        <v>109</v>
      </c>
      <c r="N330" s="13">
        <f t="shared" si="56"/>
        <v>6</v>
      </c>
      <c r="O330" s="13">
        <f t="shared" si="57"/>
        <v>-3</v>
      </c>
      <c r="P330" s="39">
        <f t="shared" ref="P330:P393" si="64">IF(C330="H",VLOOKUP(L330,$AB$12:$AE$41,4,FALSE),VLOOKUP(I330,$AB$12:$AE$41,4,FALSE))</f>
        <v>-1.224670842330648</v>
      </c>
      <c r="Q330" s="39">
        <f t="shared" ref="Q330:Q393" si="65">IF(C330="H",VLOOKUP(I330,$AB$12:$AE$41,4,FALSE),VLOOKUP(L330,$AB$12:$AE$41,4,FALSE))</f>
        <v>-2.0784049104114897</v>
      </c>
      <c r="R330" s="39">
        <f t="shared" si="58"/>
        <v>-2.1462659319191579</v>
      </c>
      <c r="S330" s="39">
        <f t="shared" si="59"/>
        <v>8.1462659319191584</v>
      </c>
      <c r="T330" s="22" t="str">
        <f t="shared" ref="T330:T393" si="66">CONCATENATE(A330,J330,M330)</f>
        <v>Cha115109</v>
      </c>
      <c r="U330" t="str">
        <f t="shared" si="60"/>
        <v>no</v>
      </c>
      <c r="V330" s="31">
        <v>0</v>
      </c>
      <c r="W330" s="31" t="str">
        <f t="shared" si="61"/>
        <v>43558Charlotte HornetsNew Orleans Pelicans</v>
      </c>
      <c r="X330" s="9">
        <f>IFERROR(VLOOKUP(T330,October_Schedule_Table[Home Concat],1,FALSE),0)</f>
        <v>0</v>
      </c>
      <c r="Y330" s="9" t="str">
        <f>IFERROR(VLOOKUP(T330,October_Schedule_Table[[#All],[Away Concat]:[Away B2b]],4,FALSE),0)</f>
        <v>no</v>
      </c>
    </row>
    <row r="331" spans="1:25" x14ac:dyDescent="0.2">
      <c r="A331" s="24" t="s">
        <v>213</v>
      </c>
      <c r="B331" s="12">
        <v>43560</v>
      </c>
      <c r="C331" s="33" t="str">
        <f t="shared" ref="C331:C394" si="67">IF(A331=L331,"H","A")</f>
        <v>H</v>
      </c>
      <c r="D331" s="18">
        <v>4</v>
      </c>
      <c r="E331" s="18">
        <v>5</v>
      </c>
      <c r="F331" s="18">
        <v>2019</v>
      </c>
      <c r="G331" s="5" t="s">
        <v>12</v>
      </c>
      <c r="H331" s="5" t="s">
        <v>37</v>
      </c>
      <c r="I331" s="5" t="str">
        <f t="shared" si="62"/>
        <v>Tor</v>
      </c>
      <c r="J331" s="13">
        <v>111</v>
      </c>
      <c r="K331" s="5" t="s">
        <v>14</v>
      </c>
      <c r="L331" s="5" t="str">
        <f t="shared" si="63"/>
        <v>Cha</v>
      </c>
      <c r="M331" s="13">
        <v>113</v>
      </c>
      <c r="N331" s="13">
        <f t="shared" ref="N331:N394" si="68">IF(C331="H",M331-J331,J331-M331)</f>
        <v>2</v>
      </c>
      <c r="O331" s="13">
        <f t="shared" ref="O331:O394" si="69">IF(C331="H",3,-3)</f>
        <v>3</v>
      </c>
      <c r="P331" s="39">
        <f t="shared" si="64"/>
        <v>-1.224670842330648</v>
      </c>
      <c r="Q331" s="39">
        <f t="shared" si="65"/>
        <v>5.5303682054218104</v>
      </c>
      <c r="R331" s="39">
        <f t="shared" ref="R331:R394" si="70">O331+P331-Q331</f>
        <v>-3.7550390477524584</v>
      </c>
      <c r="S331" s="39">
        <f t="shared" ref="S331:S394" si="71">N331-R331</f>
        <v>5.755039047752458</v>
      </c>
      <c r="T331" s="22" t="str">
        <f t="shared" si="66"/>
        <v>Cha111113</v>
      </c>
      <c r="U331" t="str">
        <f t="shared" ref="U331:U394" si="72">IF(B331-B330=1,"yes","no")</f>
        <v>no</v>
      </c>
      <c r="V331" s="31">
        <v>0</v>
      </c>
      <c r="W331" s="31" t="str">
        <f t="shared" ref="W331:W394" si="73">CONCATENATE(B331,H331,K331)</f>
        <v>43560Toronto RaptorsCharlotte Hornets</v>
      </c>
      <c r="X331" s="9" t="str">
        <f>IFERROR(VLOOKUP(T331,October_Schedule_Table[[#All],[Home Concat]:[Home B2b]],2,FALSE),0)</f>
        <v>no</v>
      </c>
      <c r="Y331" s="9">
        <f>IFERROR(VLOOKUP(T331,October_Schedule_Table[[#All],[Away Concat]:[Away B2b]],4,FALSE),0)</f>
        <v>0</v>
      </c>
    </row>
    <row r="332" spans="1:25" x14ac:dyDescent="0.2">
      <c r="A332" s="24" t="s">
        <v>213</v>
      </c>
      <c r="B332" s="10">
        <v>43562</v>
      </c>
      <c r="C332" s="33" t="str">
        <f t="shared" si="67"/>
        <v>A</v>
      </c>
      <c r="D332" s="19">
        <v>4</v>
      </c>
      <c r="E332" s="19">
        <v>7</v>
      </c>
      <c r="F332" s="19">
        <v>2019</v>
      </c>
      <c r="G332" s="11" t="s">
        <v>64</v>
      </c>
      <c r="H332" s="11" t="s">
        <v>14</v>
      </c>
      <c r="I332" s="5" t="str">
        <f t="shared" si="62"/>
        <v>Cha</v>
      </c>
      <c r="J332" s="11">
        <v>104</v>
      </c>
      <c r="K332" s="11" t="s">
        <v>16</v>
      </c>
      <c r="L332" s="5" t="str">
        <f t="shared" si="63"/>
        <v>Det</v>
      </c>
      <c r="M332" s="11">
        <v>91</v>
      </c>
      <c r="N332" s="13">
        <f t="shared" si="68"/>
        <v>13</v>
      </c>
      <c r="O332" s="13">
        <f t="shared" si="69"/>
        <v>-3</v>
      </c>
      <c r="P332" s="39">
        <f t="shared" si="64"/>
        <v>-1.224670842330648</v>
      </c>
      <c r="Q332" s="39">
        <f t="shared" si="65"/>
        <v>-0.23602730858504994</v>
      </c>
      <c r="R332" s="39">
        <f t="shared" si="70"/>
        <v>-3.9886435337455977</v>
      </c>
      <c r="S332" s="39">
        <f t="shared" si="71"/>
        <v>16.988643533745599</v>
      </c>
      <c r="T332" s="22" t="str">
        <f t="shared" si="66"/>
        <v>Cha10491</v>
      </c>
      <c r="U332" t="str">
        <f t="shared" si="72"/>
        <v>no</v>
      </c>
      <c r="V332" s="31">
        <v>0</v>
      </c>
      <c r="W332" s="31" t="str">
        <f t="shared" si="73"/>
        <v>43562Charlotte HornetsDetroit Pistons</v>
      </c>
      <c r="X332" s="9">
        <f>IFERROR(VLOOKUP(T332,October_Schedule_Table[Home Concat],1,FALSE),0)</f>
        <v>0</v>
      </c>
      <c r="Y332" s="9" t="str">
        <f>IFERROR(VLOOKUP(T332,October_Schedule_Table[[#All],[Away Concat]:[Away B2b]],4,FALSE),0)</f>
        <v>no</v>
      </c>
    </row>
    <row r="333" spans="1:25" x14ac:dyDescent="0.2">
      <c r="A333" s="24" t="s">
        <v>213</v>
      </c>
      <c r="B333" s="12">
        <v>43564</v>
      </c>
      <c r="C333" s="33" t="str">
        <f t="shared" si="67"/>
        <v>A</v>
      </c>
      <c r="D333" s="18">
        <v>4</v>
      </c>
      <c r="E333" s="18">
        <v>9</v>
      </c>
      <c r="F333" s="18">
        <v>2019</v>
      </c>
      <c r="G333" s="13" t="s">
        <v>12</v>
      </c>
      <c r="H333" s="13" t="s">
        <v>14</v>
      </c>
      <c r="I333" s="5" t="str">
        <f t="shared" si="62"/>
        <v>Cha</v>
      </c>
      <c r="J333" s="13">
        <v>124</v>
      </c>
      <c r="K333" s="13" t="s">
        <v>36</v>
      </c>
      <c r="L333" s="5" t="str">
        <f t="shared" si="63"/>
        <v>Cle</v>
      </c>
      <c r="M333" s="13">
        <v>97</v>
      </c>
      <c r="N333" s="13">
        <f t="shared" si="68"/>
        <v>27</v>
      </c>
      <c r="O333" s="13">
        <f t="shared" si="69"/>
        <v>-3</v>
      </c>
      <c r="P333" s="39">
        <f t="shared" si="64"/>
        <v>-1.224670842330648</v>
      </c>
      <c r="Q333" s="39">
        <f t="shared" si="65"/>
        <v>-9.3173458825230995</v>
      </c>
      <c r="R333" s="39">
        <f t="shared" si="70"/>
        <v>5.0926750401924519</v>
      </c>
      <c r="S333" s="39">
        <f t="shared" si="71"/>
        <v>21.907324959807546</v>
      </c>
      <c r="T333" s="22" t="str">
        <f t="shared" si="66"/>
        <v>Cha12497</v>
      </c>
      <c r="U333" t="str">
        <f t="shared" si="72"/>
        <v>no</v>
      </c>
      <c r="V333" s="31">
        <v>0</v>
      </c>
      <c r="W333" s="31" t="str">
        <f t="shared" si="73"/>
        <v>43564Charlotte HornetsCleveland Cavaliers</v>
      </c>
      <c r="X333" s="9">
        <f>IFERROR(VLOOKUP(T333,October_Schedule_Table[Home Concat],1,FALSE),0)</f>
        <v>0</v>
      </c>
      <c r="Y333" s="9" t="str">
        <f>IFERROR(VLOOKUP(T333,October_Schedule_Table[[#All],[Away Concat]:[Away B2b]],4,FALSE),0)</f>
        <v>no</v>
      </c>
    </row>
    <row r="334" spans="1:25" x14ac:dyDescent="0.2">
      <c r="A334" s="24" t="s">
        <v>213</v>
      </c>
      <c r="B334" s="10">
        <v>43565</v>
      </c>
      <c r="C334" s="33" t="str">
        <f t="shared" si="67"/>
        <v>H</v>
      </c>
      <c r="D334" s="19">
        <v>4</v>
      </c>
      <c r="E334" s="19">
        <v>10</v>
      </c>
      <c r="F334" s="19">
        <v>2019</v>
      </c>
      <c r="G334" s="11" t="s">
        <v>6</v>
      </c>
      <c r="H334" s="11" t="s">
        <v>27</v>
      </c>
      <c r="I334" s="5" t="str">
        <f t="shared" si="62"/>
        <v>Orl</v>
      </c>
      <c r="J334" s="11">
        <v>122</v>
      </c>
      <c r="K334" s="11" t="s">
        <v>14</v>
      </c>
      <c r="L334" s="5" t="str">
        <f t="shared" si="63"/>
        <v>Cha</v>
      </c>
      <c r="M334" s="11">
        <v>114</v>
      </c>
      <c r="N334" s="13">
        <f t="shared" si="68"/>
        <v>-8</v>
      </c>
      <c r="O334" s="13">
        <f t="shared" si="69"/>
        <v>3</v>
      </c>
      <c r="P334" s="39">
        <f t="shared" si="64"/>
        <v>-1.224670842330648</v>
      </c>
      <c r="Q334" s="39">
        <f t="shared" si="65"/>
        <v>1.21811754667254</v>
      </c>
      <c r="R334" s="39">
        <f t="shared" si="70"/>
        <v>0.55721161099681193</v>
      </c>
      <c r="S334" s="39">
        <f t="shared" si="71"/>
        <v>-8.5572116109968128</v>
      </c>
      <c r="T334" s="22" t="str">
        <f t="shared" si="66"/>
        <v>Cha122114</v>
      </c>
      <c r="U334" t="str">
        <f t="shared" si="72"/>
        <v>yes</v>
      </c>
      <c r="V334" s="31">
        <v>0</v>
      </c>
      <c r="W334" s="31" t="str">
        <f t="shared" si="73"/>
        <v>43565Orlando MagicCharlotte Hornets</v>
      </c>
      <c r="X334" s="9" t="str">
        <f>IFERROR(VLOOKUP(T334,October_Schedule_Table[[#All],[Home Concat]:[Home B2b]],2,FALSE),0)</f>
        <v>yes</v>
      </c>
      <c r="Y334" s="9">
        <f>IFERROR(VLOOKUP(T334,October_Schedule_Table[[#All],[Away Concat]:[Away B2b]],4,FALSE),0)</f>
        <v>0</v>
      </c>
    </row>
    <row r="335" spans="1:25" x14ac:dyDescent="0.2">
      <c r="A335" s="24" t="s">
        <v>214</v>
      </c>
      <c r="B335" s="12">
        <v>43391</v>
      </c>
      <c r="C335" s="33" t="str">
        <f t="shared" si="67"/>
        <v>A</v>
      </c>
      <c r="D335" s="18">
        <v>10</v>
      </c>
      <c r="E335" s="18">
        <v>18</v>
      </c>
      <c r="F335" s="18">
        <v>2018</v>
      </c>
      <c r="G335" s="5" t="s">
        <v>6</v>
      </c>
      <c r="H335" s="5" t="s">
        <v>38</v>
      </c>
      <c r="I335" s="5" t="str">
        <f t="shared" si="62"/>
        <v>Chi</v>
      </c>
      <c r="J335" s="5">
        <v>108</v>
      </c>
      <c r="K335" s="5" t="s">
        <v>7</v>
      </c>
      <c r="L335" s="5" t="str">
        <f t="shared" si="63"/>
        <v>Phi</v>
      </c>
      <c r="M335" s="5">
        <v>127</v>
      </c>
      <c r="N335" s="13">
        <f t="shared" si="68"/>
        <v>-19</v>
      </c>
      <c r="O335" s="13">
        <f t="shared" si="69"/>
        <v>-3</v>
      </c>
      <c r="P335" s="39">
        <f t="shared" si="64"/>
        <v>-8.3647694850550796</v>
      </c>
      <c r="Q335" s="39">
        <f t="shared" si="65"/>
        <v>2.2516349031661402</v>
      </c>
      <c r="R335" s="39">
        <f t="shared" si="70"/>
        <v>-13.61640438822122</v>
      </c>
      <c r="S335" s="39">
        <f t="shared" si="71"/>
        <v>-5.3835956117787802</v>
      </c>
      <c r="T335" s="22" t="str">
        <f t="shared" si="66"/>
        <v>Chi108127</v>
      </c>
      <c r="U335" t="str">
        <f t="shared" si="72"/>
        <v>no</v>
      </c>
      <c r="V335" s="31">
        <v>0</v>
      </c>
      <c r="W335" s="31" t="str">
        <f t="shared" si="73"/>
        <v>43391Chicago BullsPhiladelphia 76ers</v>
      </c>
      <c r="X335" s="9">
        <f>IFERROR(VLOOKUP(T335,October_Schedule_Table[Home Concat],1,FALSE),0)</f>
        <v>0</v>
      </c>
      <c r="Y335" s="9" t="str">
        <f>IFERROR(VLOOKUP(T335,October_Schedule_Table[[#All],[Away Concat]:[Away B2b]],4,FALSE),0)</f>
        <v>no</v>
      </c>
    </row>
    <row r="336" spans="1:25" x14ac:dyDescent="0.2">
      <c r="A336" s="24" t="s">
        <v>214</v>
      </c>
      <c r="B336" s="12">
        <v>43393</v>
      </c>
      <c r="C336" s="33" t="str">
        <f t="shared" si="67"/>
        <v>H</v>
      </c>
      <c r="D336" s="18">
        <v>10</v>
      </c>
      <c r="E336" s="18">
        <v>20</v>
      </c>
      <c r="F336" s="18">
        <v>2018</v>
      </c>
      <c r="G336" s="5" t="s">
        <v>6</v>
      </c>
      <c r="H336" s="5" t="s">
        <v>16</v>
      </c>
      <c r="I336" s="5" t="str">
        <f t="shared" si="62"/>
        <v>Det</v>
      </c>
      <c r="J336" s="5">
        <v>118</v>
      </c>
      <c r="K336" s="5" t="s">
        <v>38</v>
      </c>
      <c r="L336" s="5" t="str">
        <f t="shared" si="63"/>
        <v>Chi</v>
      </c>
      <c r="M336" s="5">
        <v>116</v>
      </c>
      <c r="N336" s="13">
        <f t="shared" si="68"/>
        <v>-2</v>
      </c>
      <c r="O336" s="13">
        <f t="shared" si="69"/>
        <v>3</v>
      </c>
      <c r="P336" s="39">
        <f t="shared" si="64"/>
        <v>-8.3647694850550796</v>
      </c>
      <c r="Q336" s="39">
        <f t="shared" si="65"/>
        <v>-0.23602730858504994</v>
      </c>
      <c r="R336" s="39">
        <f t="shared" si="70"/>
        <v>-5.1287421764700296</v>
      </c>
      <c r="S336" s="39">
        <f t="shared" si="71"/>
        <v>3.1287421764700296</v>
      </c>
      <c r="T336" s="22" t="str">
        <f t="shared" si="66"/>
        <v>Chi118116</v>
      </c>
      <c r="U336" t="str">
        <f t="shared" si="72"/>
        <v>no</v>
      </c>
      <c r="V336" s="31">
        <v>0</v>
      </c>
      <c r="W336" s="31" t="str">
        <f t="shared" si="73"/>
        <v>43393Detroit PistonsChicago Bulls</v>
      </c>
      <c r="X336" s="9" t="str">
        <f>IFERROR(VLOOKUP(T336,October_Schedule_Table[[#All],[Home Concat]:[Home B2b]],2,FALSE),0)</f>
        <v>no</v>
      </c>
      <c r="Y336" s="9">
        <f>IFERROR(VLOOKUP(T336,October_Schedule_Table[[#All],[Away Concat]:[Away B2b]],4,FALSE),0)</f>
        <v>0</v>
      </c>
    </row>
    <row r="337" spans="1:25" x14ac:dyDescent="0.2">
      <c r="A337" s="24" t="s">
        <v>214</v>
      </c>
      <c r="B337" s="10">
        <v>43395</v>
      </c>
      <c r="C337" s="33" t="str">
        <f t="shared" si="67"/>
        <v>A</v>
      </c>
      <c r="D337" s="19">
        <v>10</v>
      </c>
      <c r="E337" s="19">
        <v>22</v>
      </c>
      <c r="F337" s="19">
        <v>2018</v>
      </c>
      <c r="G337" s="6" t="s">
        <v>33</v>
      </c>
      <c r="H337" s="6" t="s">
        <v>38</v>
      </c>
      <c r="I337" s="5" t="str">
        <f t="shared" si="62"/>
        <v>Chi</v>
      </c>
      <c r="J337" s="6">
        <v>109</v>
      </c>
      <c r="K337" s="6" t="s">
        <v>28</v>
      </c>
      <c r="L337" s="5" t="str">
        <f t="shared" si="63"/>
        <v>Dal</v>
      </c>
      <c r="M337" s="6">
        <v>115</v>
      </c>
      <c r="N337" s="13">
        <f t="shared" si="68"/>
        <v>-6</v>
      </c>
      <c r="O337" s="13">
        <f t="shared" si="69"/>
        <v>-3</v>
      </c>
      <c r="P337" s="39">
        <f t="shared" si="64"/>
        <v>-8.3647694850550796</v>
      </c>
      <c r="Q337" s="39">
        <f t="shared" si="65"/>
        <v>-1.1032792686349602</v>
      </c>
      <c r="R337" s="39">
        <f t="shared" si="70"/>
        <v>-10.261490216420119</v>
      </c>
      <c r="S337" s="39">
        <f t="shared" si="71"/>
        <v>4.2614902164201194</v>
      </c>
      <c r="T337" s="22" t="str">
        <f t="shared" si="66"/>
        <v>Chi109115</v>
      </c>
      <c r="U337" t="str">
        <f t="shared" si="72"/>
        <v>no</v>
      </c>
      <c r="V337" s="31">
        <v>0</v>
      </c>
      <c r="W337" s="31" t="str">
        <f t="shared" si="73"/>
        <v>43395Chicago BullsDallas Mavericks</v>
      </c>
      <c r="X337" s="9">
        <f>IFERROR(VLOOKUP(T337,October_Schedule_Table[Home Concat],1,FALSE),0)</f>
        <v>0</v>
      </c>
      <c r="Y337" s="9" t="str">
        <f>IFERROR(VLOOKUP(T337,October_Schedule_Table[[#All],[Away Concat]:[Away B2b]],4,FALSE),0)</f>
        <v>no</v>
      </c>
    </row>
    <row r="338" spans="1:25" x14ac:dyDescent="0.2">
      <c r="A338" s="24" t="s">
        <v>214</v>
      </c>
      <c r="B338" s="10">
        <v>43397</v>
      </c>
      <c r="C338" s="33" t="str">
        <f t="shared" si="67"/>
        <v>H</v>
      </c>
      <c r="D338" s="19">
        <v>10</v>
      </c>
      <c r="E338" s="19">
        <v>24</v>
      </c>
      <c r="F338" s="19">
        <v>2018</v>
      </c>
      <c r="G338" s="6" t="s">
        <v>6</v>
      </c>
      <c r="H338" s="6" t="s">
        <v>14</v>
      </c>
      <c r="I338" s="5" t="str">
        <f t="shared" si="62"/>
        <v>Cha</v>
      </c>
      <c r="J338" s="6">
        <v>110</v>
      </c>
      <c r="K338" s="6" t="s">
        <v>38</v>
      </c>
      <c r="L338" s="5" t="str">
        <f t="shared" si="63"/>
        <v>Chi</v>
      </c>
      <c r="M338" s="6">
        <v>112</v>
      </c>
      <c r="N338" s="13">
        <f t="shared" si="68"/>
        <v>2</v>
      </c>
      <c r="O338" s="13">
        <f t="shared" si="69"/>
        <v>3</v>
      </c>
      <c r="P338" s="39">
        <f t="shared" si="64"/>
        <v>-8.3647694850550796</v>
      </c>
      <c r="Q338" s="39">
        <f t="shared" si="65"/>
        <v>-1.224670842330648</v>
      </c>
      <c r="R338" s="39">
        <f t="shared" si="70"/>
        <v>-4.140098642724432</v>
      </c>
      <c r="S338" s="39">
        <f t="shared" si="71"/>
        <v>6.140098642724432</v>
      </c>
      <c r="T338" s="22" t="str">
        <f t="shared" si="66"/>
        <v>Chi110112</v>
      </c>
      <c r="U338" t="str">
        <f t="shared" si="72"/>
        <v>no</v>
      </c>
      <c r="V338" s="31">
        <v>0</v>
      </c>
      <c r="W338" s="31" t="str">
        <f t="shared" si="73"/>
        <v>43397Charlotte HornetsChicago Bulls</v>
      </c>
      <c r="X338" s="9" t="str">
        <f>IFERROR(VLOOKUP(T338,October_Schedule_Table[[#All],[Home Concat]:[Home B2b]],2,FALSE),0)</f>
        <v>no</v>
      </c>
      <c r="Y338" s="9">
        <f>IFERROR(VLOOKUP(T338,October_Schedule_Table[[#All],[Away Concat]:[Away B2b]],4,FALSE),0)</f>
        <v>0</v>
      </c>
    </row>
    <row r="339" spans="1:25" x14ac:dyDescent="0.2">
      <c r="A339" s="24" t="s">
        <v>214</v>
      </c>
      <c r="B339" s="12">
        <v>43399</v>
      </c>
      <c r="C339" s="33" t="str">
        <f t="shared" si="67"/>
        <v>A</v>
      </c>
      <c r="D339" s="18">
        <v>10</v>
      </c>
      <c r="E339" s="18">
        <v>26</v>
      </c>
      <c r="F339" s="18">
        <v>2018</v>
      </c>
      <c r="G339" s="5" t="s">
        <v>12</v>
      </c>
      <c r="H339" s="5" t="s">
        <v>38</v>
      </c>
      <c r="I339" s="5" t="str">
        <f t="shared" si="62"/>
        <v>Chi</v>
      </c>
      <c r="J339" s="5">
        <v>106</v>
      </c>
      <c r="K339" s="5" t="s">
        <v>14</v>
      </c>
      <c r="L339" s="5" t="str">
        <f t="shared" si="63"/>
        <v>Cha</v>
      </c>
      <c r="M339" s="5">
        <v>135</v>
      </c>
      <c r="N339" s="13">
        <f t="shared" si="68"/>
        <v>-29</v>
      </c>
      <c r="O339" s="13">
        <f t="shared" si="69"/>
        <v>-3</v>
      </c>
      <c r="P339" s="39">
        <f t="shared" si="64"/>
        <v>-8.3647694850550796</v>
      </c>
      <c r="Q339" s="39">
        <f t="shared" si="65"/>
        <v>-1.224670842330648</v>
      </c>
      <c r="R339" s="39">
        <f t="shared" si="70"/>
        <v>-10.140098642724432</v>
      </c>
      <c r="S339" s="39">
        <f t="shared" si="71"/>
        <v>-18.859901357275568</v>
      </c>
      <c r="T339" s="22" t="str">
        <f t="shared" si="66"/>
        <v>Chi106135</v>
      </c>
      <c r="U339" t="str">
        <f t="shared" si="72"/>
        <v>no</v>
      </c>
      <c r="V339" s="31">
        <v>0</v>
      </c>
      <c r="W339" s="31" t="str">
        <f t="shared" si="73"/>
        <v>43399Chicago BullsCharlotte Hornets</v>
      </c>
      <c r="X339" s="9">
        <f>IFERROR(VLOOKUP(T339,October_Schedule_Table[Home Concat],1,FALSE),0)</f>
        <v>0</v>
      </c>
      <c r="Y339" s="9" t="str">
        <f>IFERROR(VLOOKUP(T339,October_Schedule_Table[[#All],[Away Concat]:[Away B2b]],4,FALSE),0)</f>
        <v>no</v>
      </c>
    </row>
    <row r="340" spans="1:25" x14ac:dyDescent="0.2">
      <c r="A340" s="24" t="s">
        <v>214</v>
      </c>
      <c r="B340" s="10">
        <v>43400</v>
      </c>
      <c r="C340" s="33" t="str">
        <f t="shared" si="67"/>
        <v>A</v>
      </c>
      <c r="D340" s="19">
        <v>10</v>
      </c>
      <c r="E340" s="19">
        <v>27</v>
      </c>
      <c r="F340" s="19">
        <v>2018</v>
      </c>
      <c r="G340" s="6" t="s">
        <v>23</v>
      </c>
      <c r="H340" s="6" t="s">
        <v>38</v>
      </c>
      <c r="I340" s="5" t="str">
        <f t="shared" si="62"/>
        <v>Chi</v>
      </c>
      <c r="J340" s="6">
        <v>97</v>
      </c>
      <c r="K340" s="6" t="s">
        <v>24</v>
      </c>
      <c r="L340" s="5" t="str">
        <f t="shared" si="63"/>
        <v>Atl</v>
      </c>
      <c r="M340" s="6">
        <v>85</v>
      </c>
      <c r="N340" s="13">
        <f t="shared" si="68"/>
        <v>12</v>
      </c>
      <c r="O340" s="13">
        <f t="shared" si="69"/>
        <v>-3</v>
      </c>
      <c r="P340" s="39">
        <f t="shared" si="64"/>
        <v>-8.3647694850550796</v>
      </c>
      <c r="Q340" s="39">
        <f t="shared" si="65"/>
        <v>-5.4191427575813904</v>
      </c>
      <c r="R340" s="39">
        <f t="shared" si="70"/>
        <v>-5.9456267274736891</v>
      </c>
      <c r="S340" s="39">
        <f t="shared" si="71"/>
        <v>17.945626727473687</v>
      </c>
      <c r="T340" s="22" t="str">
        <f t="shared" si="66"/>
        <v>Chi9785</v>
      </c>
      <c r="U340" t="str">
        <f t="shared" si="72"/>
        <v>yes</v>
      </c>
      <c r="V340" s="31">
        <v>0</v>
      </c>
      <c r="W340" s="31" t="str">
        <f t="shared" si="73"/>
        <v>43400Chicago BullsAtlanta Hawks</v>
      </c>
      <c r="X340" s="9">
        <f>IFERROR(VLOOKUP(T340,October_Schedule_Table[Home Concat],1,FALSE),0)</f>
        <v>0</v>
      </c>
      <c r="Y340" s="9" t="str">
        <f>IFERROR(VLOOKUP(T340,October_Schedule_Table[[#All],[Away Concat]:[Away B2b]],4,FALSE),0)</f>
        <v>yes</v>
      </c>
    </row>
    <row r="341" spans="1:25" x14ac:dyDescent="0.2">
      <c r="A341" s="24" t="s">
        <v>214</v>
      </c>
      <c r="B341" s="12">
        <v>43402</v>
      </c>
      <c r="C341" s="33" t="str">
        <f t="shared" si="67"/>
        <v>H</v>
      </c>
      <c r="D341" s="18">
        <v>10</v>
      </c>
      <c r="E341" s="18">
        <v>29</v>
      </c>
      <c r="F341" s="18">
        <v>2018</v>
      </c>
      <c r="G341" s="5" t="s">
        <v>6</v>
      </c>
      <c r="H341" s="5" t="s">
        <v>11</v>
      </c>
      <c r="I341" s="5" t="str">
        <f t="shared" si="62"/>
        <v>Gol</v>
      </c>
      <c r="J341" s="5">
        <v>149</v>
      </c>
      <c r="K341" s="5" t="s">
        <v>38</v>
      </c>
      <c r="L341" s="5" t="str">
        <f t="shared" si="63"/>
        <v>Chi</v>
      </c>
      <c r="M341" s="5">
        <v>124</v>
      </c>
      <c r="N341" s="13">
        <f t="shared" si="68"/>
        <v>-25</v>
      </c>
      <c r="O341" s="13">
        <f t="shared" si="69"/>
        <v>3</v>
      </c>
      <c r="P341" s="39">
        <f t="shared" si="64"/>
        <v>-8.3647694850550796</v>
      </c>
      <c r="Q341" s="39">
        <f t="shared" si="65"/>
        <v>6.4927091902742058</v>
      </c>
      <c r="R341" s="39">
        <f t="shared" si="70"/>
        <v>-11.857478675329286</v>
      </c>
      <c r="S341" s="39">
        <f t="shared" si="71"/>
        <v>-13.142521324670714</v>
      </c>
      <c r="T341" s="22" t="str">
        <f t="shared" si="66"/>
        <v>Chi149124</v>
      </c>
      <c r="U341" t="str">
        <f t="shared" si="72"/>
        <v>no</v>
      </c>
      <c r="V341" s="31">
        <v>0</v>
      </c>
      <c r="W341" s="31" t="str">
        <f t="shared" si="73"/>
        <v>43402Golden State WarriorsChicago Bulls</v>
      </c>
      <c r="X341" s="9" t="str">
        <f>IFERROR(VLOOKUP(T341,October_Schedule_Table[[#All],[Home Concat]:[Home B2b]],2,FALSE),0)</f>
        <v>no</v>
      </c>
      <c r="Y341" s="9">
        <f>IFERROR(VLOOKUP(T341,October_Schedule_Table[[#All],[Away Concat]:[Away B2b]],4,FALSE),0)</f>
        <v>0</v>
      </c>
    </row>
    <row r="342" spans="1:25" x14ac:dyDescent="0.2">
      <c r="A342" s="24" t="s">
        <v>214</v>
      </c>
      <c r="B342" s="10">
        <v>43404</v>
      </c>
      <c r="C342" s="33" t="str">
        <f t="shared" si="67"/>
        <v>H</v>
      </c>
      <c r="D342" s="19">
        <v>10</v>
      </c>
      <c r="E342" s="19">
        <v>31</v>
      </c>
      <c r="F342" s="19">
        <v>2018</v>
      </c>
      <c r="G342" s="6" t="s">
        <v>6</v>
      </c>
      <c r="H342" s="6" t="s">
        <v>21</v>
      </c>
      <c r="I342" s="5" t="str">
        <f t="shared" si="62"/>
        <v>Den</v>
      </c>
      <c r="J342" s="6">
        <v>108</v>
      </c>
      <c r="K342" s="6" t="s">
        <v>38</v>
      </c>
      <c r="L342" s="5" t="str">
        <f t="shared" si="63"/>
        <v>Chi</v>
      </c>
      <c r="M342" s="6">
        <v>107</v>
      </c>
      <c r="N342" s="13">
        <f t="shared" si="68"/>
        <v>-1</v>
      </c>
      <c r="O342" s="13">
        <f t="shared" si="69"/>
        <v>3</v>
      </c>
      <c r="P342" s="39">
        <f t="shared" si="64"/>
        <v>-8.3647694850550796</v>
      </c>
      <c r="Q342" s="39">
        <f t="shared" si="65"/>
        <v>3.8824190488276296</v>
      </c>
      <c r="R342" s="39">
        <f t="shared" si="70"/>
        <v>-9.24718853388271</v>
      </c>
      <c r="S342" s="39">
        <f t="shared" si="71"/>
        <v>8.24718853388271</v>
      </c>
      <c r="T342" s="22" t="str">
        <f t="shared" si="66"/>
        <v>Chi108107</v>
      </c>
      <c r="U342" t="str">
        <f t="shared" si="72"/>
        <v>no</v>
      </c>
      <c r="V342" s="31">
        <v>0</v>
      </c>
      <c r="W342" s="31" t="str">
        <f t="shared" si="73"/>
        <v>43404Denver NuggetsChicago Bulls</v>
      </c>
      <c r="X342" s="9" t="str">
        <f>IFERROR(VLOOKUP(T342,October_Schedule_Table[[#All],[Home Concat]:[Home B2b]],2,FALSE),0)</f>
        <v>no</v>
      </c>
      <c r="Y342" s="9">
        <f>IFERROR(VLOOKUP(T342,October_Schedule_Table[[#All],[Away Concat]:[Away B2b]],4,FALSE),0)</f>
        <v>0</v>
      </c>
    </row>
    <row r="343" spans="1:25" x14ac:dyDescent="0.2">
      <c r="A343" s="24" t="s">
        <v>214</v>
      </c>
      <c r="B343" s="12">
        <v>43406</v>
      </c>
      <c r="C343" s="33" t="str">
        <f t="shared" si="67"/>
        <v>H</v>
      </c>
      <c r="D343" s="18">
        <v>11</v>
      </c>
      <c r="E343" s="18">
        <v>2</v>
      </c>
      <c r="F343" s="18">
        <v>2018</v>
      </c>
      <c r="G343" s="5" t="s">
        <v>6</v>
      </c>
      <c r="H343" s="5" t="s">
        <v>20</v>
      </c>
      <c r="I343" s="5" t="str">
        <f t="shared" si="62"/>
        <v>Ind</v>
      </c>
      <c r="J343" s="5">
        <v>107</v>
      </c>
      <c r="K343" s="5" t="s">
        <v>38</v>
      </c>
      <c r="L343" s="5" t="str">
        <f t="shared" si="63"/>
        <v>Chi</v>
      </c>
      <c r="M343" s="5">
        <v>105</v>
      </c>
      <c r="N343" s="13">
        <f t="shared" si="68"/>
        <v>-2</v>
      </c>
      <c r="O343" s="13">
        <f t="shared" si="69"/>
        <v>3</v>
      </c>
      <c r="P343" s="39">
        <f t="shared" si="64"/>
        <v>-8.3647694850550796</v>
      </c>
      <c r="Q343" s="39">
        <f t="shared" si="65"/>
        <v>2.3960160409532198</v>
      </c>
      <c r="R343" s="39">
        <f t="shared" si="70"/>
        <v>-7.7607855260082994</v>
      </c>
      <c r="S343" s="39">
        <f t="shared" si="71"/>
        <v>5.7607855260082994</v>
      </c>
      <c r="T343" s="22" t="str">
        <f t="shared" si="66"/>
        <v>Chi107105</v>
      </c>
      <c r="U343" t="str">
        <f t="shared" si="72"/>
        <v>no</v>
      </c>
      <c r="V343" s="31">
        <v>0</v>
      </c>
      <c r="W343" s="31" t="str">
        <f t="shared" si="73"/>
        <v>43406Indiana PacersChicago Bulls</v>
      </c>
      <c r="X343" s="9" t="str">
        <f>IFERROR(VLOOKUP(T343,October_Schedule_Table[[#All],[Home Concat]:[Home B2b]],2,FALSE),0)</f>
        <v>no</v>
      </c>
      <c r="Y343" s="9">
        <f>IFERROR(VLOOKUP(T343,October_Schedule_Table[[#All],[Away Concat]:[Away B2b]],4,FALSE),0)</f>
        <v>0</v>
      </c>
    </row>
    <row r="344" spans="1:25" x14ac:dyDescent="0.2">
      <c r="A344" s="24" t="s">
        <v>214</v>
      </c>
      <c r="B344" s="10">
        <v>43407</v>
      </c>
      <c r="C344" s="33" t="str">
        <f t="shared" si="67"/>
        <v>H</v>
      </c>
      <c r="D344" s="19">
        <v>11</v>
      </c>
      <c r="E344" s="19">
        <v>3</v>
      </c>
      <c r="F344" s="19">
        <v>2018</v>
      </c>
      <c r="G344" s="6" t="s">
        <v>6</v>
      </c>
      <c r="H344" s="6" t="s">
        <v>18</v>
      </c>
      <c r="I344" s="5" t="str">
        <f t="shared" si="62"/>
        <v>Hou</v>
      </c>
      <c r="J344" s="6">
        <v>96</v>
      </c>
      <c r="K344" s="6" t="s">
        <v>38</v>
      </c>
      <c r="L344" s="5" t="str">
        <f t="shared" si="63"/>
        <v>Chi</v>
      </c>
      <c r="M344" s="6">
        <v>88</v>
      </c>
      <c r="N344" s="13">
        <f t="shared" si="68"/>
        <v>-8</v>
      </c>
      <c r="O344" s="13">
        <f t="shared" si="69"/>
        <v>3</v>
      </c>
      <c r="P344" s="39">
        <f t="shared" si="64"/>
        <v>-8.3647694850550796</v>
      </c>
      <c r="Q344" s="39">
        <f t="shared" si="65"/>
        <v>5.8261443988619703</v>
      </c>
      <c r="R344" s="39">
        <f t="shared" si="70"/>
        <v>-11.19091388391705</v>
      </c>
      <c r="S344" s="39">
        <f t="shared" si="71"/>
        <v>3.1909138839170499</v>
      </c>
      <c r="T344" s="22" t="str">
        <f t="shared" si="66"/>
        <v>Chi9688</v>
      </c>
      <c r="U344" t="str">
        <f t="shared" si="72"/>
        <v>yes</v>
      </c>
      <c r="V344" s="31" t="s">
        <v>271</v>
      </c>
      <c r="W344" s="31" t="str">
        <f t="shared" si="73"/>
        <v>43407Houston RocketsChicago Bulls</v>
      </c>
      <c r="X344" s="9"/>
      <c r="Y344" s="9"/>
    </row>
    <row r="345" spans="1:25" x14ac:dyDescent="0.2">
      <c r="A345" s="24" t="s">
        <v>214</v>
      </c>
      <c r="B345" s="12">
        <v>43409</v>
      </c>
      <c r="C345" s="33" t="str">
        <f t="shared" si="67"/>
        <v>A</v>
      </c>
      <c r="D345" s="18">
        <v>11</v>
      </c>
      <c r="E345" s="18">
        <v>5</v>
      </c>
      <c r="F345" s="18">
        <v>2018</v>
      </c>
      <c r="G345" s="5" t="s">
        <v>23</v>
      </c>
      <c r="H345" s="5" t="s">
        <v>38</v>
      </c>
      <c r="I345" s="5" t="str">
        <f t="shared" si="62"/>
        <v>Chi</v>
      </c>
      <c r="J345" s="5">
        <v>116</v>
      </c>
      <c r="K345" s="5" t="s">
        <v>25</v>
      </c>
      <c r="L345" s="13" t="s">
        <v>243</v>
      </c>
      <c r="M345" s="5">
        <v>115</v>
      </c>
      <c r="N345" s="13">
        <f t="shared" si="68"/>
        <v>1</v>
      </c>
      <c r="O345" s="13">
        <f t="shared" si="69"/>
        <v>-3</v>
      </c>
      <c r="P345" s="39">
        <f t="shared" si="64"/>
        <v>-8.3647694850550796</v>
      </c>
      <c r="Q345" s="39">
        <f t="shared" si="65"/>
        <v>-9.3839578025397099</v>
      </c>
      <c r="R345" s="39">
        <f t="shared" si="70"/>
        <v>-1.9808116825153697</v>
      </c>
      <c r="S345" s="39">
        <f t="shared" si="71"/>
        <v>2.9808116825153697</v>
      </c>
      <c r="T345" s="22" t="str">
        <f t="shared" si="66"/>
        <v>Chi116115</v>
      </c>
      <c r="U345" t="str">
        <f t="shared" si="72"/>
        <v>no</v>
      </c>
      <c r="V345" s="31">
        <v>0</v>
      </c>
      <c r="W345" s="31" t="str">
        <f t="shared" si="73"/>
        <v>43409Chicago BullsNew York Knicks</v>
      </c>
      <c r="X345" s="9">
        <f>IFERROR(VLOOKUP(T345,October_Schedule_Table[Home Concat],1,FALSE),0)</f>
        <v>0</v>
      </c>
      <c r="Y345" s="9" t="str">
        <f>IFERROR(VLOOKUP(T345,October_Schedule_Table[[#All],[Away Concat]:[Away B2b]],4,FALSE),0)</f>
        <v>no</v>
      </c>
    </row>
    <row r="346" spans="1:25" x14ac:dyDescent="0.2">
      <c r="A346" s="24" t="s">
        <v>214</v>
      </c>
      <c r="B346" s="10">
        <v>43411</v>
      </c>
      <c r="C346" s="33" t="str">
        <f t="shared" si="67"/>
        <v>A</v>
      </c>
      <c r="D346" s="19">
        <v>11</v>
      </c>
      <c r="E346" s="19">
        <v>7</v>
      </c>
      <c r="F346" s="19">
        <v>2018</v>
      </c>
      <c r="G346" s="6" t="s">
        <v>6</v>
      </c>
      <c r="H346" s="6" t="s">
        <v>38</v>
      </c>
      <c r="I346" s="5" t="str">
        <f t="shared" si="62"/>
        <v>Chi</v>
      </c>
      <c r="J346" s="6">
        <v>98</v>
      </c>
      <c r="K346" s="6" t="s">
        <v>17</v>
      </c>
      <c r="L346" s="5" t="str">
        <f t="shared" si="63"/>
        <v>New</v>
      </c>
      <c r="M346" s="6">
        <v>107</v>
      </c>
      <c r="N346" s="13">
        <f t="shared" si="68"/>
        <v>-9</v>
      </c>
      <c r="O346" s="13">
        <f t="shared" si="69"/>
        <v>-3</v>
      </c>
      <c r="P346" s="39">
        <f t="shared" si="64"/>
        <v>-8.3647694850550796</v>
      </c>
      <c r="Q346" s="39">
        <f t="shared" si="65"/>
        <v>-2.0784049104114897</v>
      </c>
      <c r="R346" s="39">
        <f t="shared" si="70"/>
        <v>-9.2863645746435903</v>
      </c>
      <c r="S346" s="39">
        <f t="shared" si="71"/>
        <v>0.28636457464359033</v>
      </c>
      <c r="T346" s="22" t="str">
        <f t="shared" si="66"/>
        <v>Chi98107</v>
      </c>
      <c r="U346" t="str">
        <f t="shared" si="72"/>
        <v>no</v>
      </c>
      <c r="V346" s="31">
        <v>0</v>
      </c>
      <c r="W346" s="31" t="str">
        <f t="shared" si="73"/>
        <v>43411Chicago BullsNew Orleans Pelicans</v>
      </c>
      <c r="X346" s="9">
        <f>IFERROR(VLOOKUP(T346,October_Schedule_Table[Home Concat],1,FALSE),0)</f>
        <v>0</v>
      </c>
      <c r="Y346" s="9" t="str">
        <f>IFERROR(VLOOKUP(T346,October_Schedule_Table[[#All],[Away Concat]:[Away B2b]],4,FALSE),0)</f>
        <v>no</v>
      </c>
    </row>
    <row r="347" spans="1:25" x14ac:dyDescent="0.2">
      <c r="A347" s="24" t="s">
        <v>214</v>
      </c>
      <c r="B347" s="12">
        <v>43414</v>
      </c>
      <c r="C347" s="33" t="str">
        <f t="shared" si="67"/>
        <v>H</v>
      </c>
      <c r="D347" s="18">
        <v>11</v>
      </c>
      <c r="E347" s="18">
        <v>10</v>
      </c>
      <c r="F347" s="18">
        <v>2018</v>
      </c>
      <c r="G347" s="5" t="s">
        <v>6</v>
      </c>
      <c r="H347" s="5" t="s">
        <v>36</v>
      </c>
      <c r="I347" s="5" t="str">
        <f t="shared" si="62"/>
        <v>Cle</v>
      </c>
      <c r="J347" s="5">
        <v>98</v>
      </c>
      <c r="K347" s="5" t="s">
        <v>38</v>
      </c>
      <c r="L347" s="5" t="str">
        <f t="shared" si="63"/>
        <v>Chi</v>
      </c>
      <c r="M347" s="5">
        <v>99</v>
      </c>
      <c r="N347" s="13">
        <f t="shared" si="68"/>
        <v>1</v>
      </c>
      <c r="O347" s="13">
        <f t="shared" si="69"/>
        <v>3</v>
      </c>
      <c r="P347" s="39">
        <f t="shared" si="64"/>
        <v>-8.3647694850550796</v>
      </c>
      <c r="Q347" s="39">
        <f t="shared" si="65"/>
        <v>-9.3173458825230995</v>
      </c>
      <c r="R347" s="39">
        <f t="shared" si="70"/>
        <v>3.9525763974680199</v>
      </c>
      <c r="S347" s="39">
        <f t="shared" si="71"/>
        <v>-2.9525763974680199</v>
      </c>
      <c r="T347" s="22" t="str">
        <f t="shared" si="66"/>
        <v>Chi9899</v>
      </c>
      <c r="U347" t="str">
        <f t="shared" si="72"/>
        <v>no</v>
      </c>
      <c r="V347" s="31">
        <v>0</v>
      </c>
      <c r="W347" s="31" t="str">
        <f t="shared" si="73"/>
        <v>43414Cleveland CavaliersChicago Bulls</v>
      </c>
      <c r="X347" s="9" t="str">
        <f>IFERROR(VLOOKUP(T347,October_Schedule_Table[[#All],[Home Concat]:[Home B2b]],2,FALSE),0)</f>
        <v>no</v>
      </c>
      <c r="Y347" s="9">
        <f>IFERROR(VLOOKUP(T347,October_Schedule_Table[[#All],[Away Concat]:[Away B2b]],4,FALSE),0)</f>
        <v>0</v>
      </c>
    </row>
    <row r="348" spans="1:25" x14ac:dyDescent="0.2">
      <c r="A348" s="24" t="s">
        <v>214</v>
      </c>
      <c r="B348" s="10">
        <v>43416</v>
      </c>
      <c r="C348" s="33" t="str">
        <f t="shared" si="67"/>
        <v>H</v>
      </c>
      <c r="D348" s="19">
        <v>11</v>
      </c>
      <c r="E348" s="19">
        <v>12</v>
      </c>
      <c r="F348" s="19">
        <v>2018</v>
      </c>
      <c r="G348" s="6" t="s">
        <v>6</v>
      </c>
      <c r="H348" s="6" t="s">
        <v>28</v>
      </c>
      <c r="I348" s="5" t="str">
        <f t="shared" si="62"/>
        <v>Dal</v>
      </c>
      <c r="J348" s="6">
        <v>103</v>
      </c>
      <c r="K348" s="6" t="s">
        <v>38</v>
      </c>
      <c r="L348" s="5" t="str">
        <f t="shared" si="63"/>
        <v>Chi</v>
      </c>
      <c r="M348" s="6">
        <v>98</v>
      </c>
      <c r="N348" s="13">
        <f t="shared" si="68"/>
        <v>-5</v>
      </c>
      <c r="O348" s="13">
        <f t="shared" si="69"/>
        <v>3</v>
      </c>
      <c r="P348" s="39">
        <f t="shared" si="64"/>
        <v>-8.3647694850550796</v>
      </c>
      <c r="Q348" s="39">
        <f t="shared" si="65"/>
        <v>-1.1032792686349602</v>
      </c>
      <c r="R348" s="39">
        <f t="shared" si="70"/>
        <v>-4.2614902164201194</v>
      </c>
      <c r="S348" s="39">
        <f t="shared" si="71"/>
        <v>-0.73850978357988062</v>
      </c>
      <c r="T348" s="22" t="str">
        <f t="shared" si="66"/>
        <v>Chi10398</v>
      </c>
      <c r="U348" t="str">
        <f t="shared" si="72"/>
        <v>no</v>
      </c>
      <c r="V348" s="31">
        <v>0</v>
      </c>
      <c r="W348" s="31" t="str">
        <f t="shared" si="73"/>
        <v>43416Dallas MavericksChicago Bulls</v>
      </c>
      <c r="X348" s="9" t="str">
        <f>IFERROR(VLOOKUP(T348,October_Schedule_Table[[#All],[Home Concat]:[Home B2b]],2,FALSE),0)</f>
        <v>no</v>
      </c>
      <c r="Y348" s="9">
        <f>IFERROR(VLOOKUP(T348,October_Schedule_Table[[#All],[Away Concat]:[Away B2b]],4,FALSE),0)</f>
        <v>0</v>
      </c>
    </row>
    <row r="349" spans="1:25" x14ac:dyDescent="0.2">
      <c r="A349" s="24" t="s">
        <v>214</v>
      </c>
      <c r="B349" s="12">
        <v>43418</v>
      </c>
      <c r="C349" s="33" t="str">
        <f t="shared" si="67"/>
        <v>A</v>
      </c>
      <c r="D349" s="18">
        <v>11</v>
      </c>
      <c r="E349" s="18">
        <v>14</v>
      </c>
      <c r="F349" s="18">
        <v>2018</v>
      </c>
      <c r="G349" s="5" t="s">
        <v>23</v>
      </c>
      <c r="H349" s="5" t="s">
        <v>38</v>
      </c>
      <c r="I349" s="5" t="str">
        <f t="shared" si="62"/>
        <v>Chi</v>
      </c>
      <c r="J349" s="5">
        <v>82</v>
      </c>
      <c r="K349" s="5" t="s">
        <v>8</v>
      </c>
      <c r="L349" s="5" t="str">
        <f t="shared" si="63"/>
        <v>Bos</v>
      </c>
      <c r="M349" s="5">
        <v>111</v>
      </c>
      <c r="N349" s="13">
        <f t="shared" si="68"/>
        <v>-29</v>
      </c>
      <c r="O349" s="13">
        <f t="shared" si="69"/>
        <v>-3</v>
      </c>
      <c r="P349" s="39">
        <f t="shared" si="64"/>
        <v>-8.3647694850550796</v>
      </c>
      <c r="Q349" s="39">
        <f t="shared" si="65"/>
        <v>3.6672081997201897</v>
      </c>
      <c r="R349" s="39">
        <f t="shared" si="70"/>
        <v>-15.031977684775269</v>
      </c>
      <c r="S349" s="39">
        <f t="shared" si="71"/>
        <v>-13.968022315224731</v>
      </c>
      <c r="T349" s="22" t="str">
        <f t="shared" si="66"/>
        <v>Chi82111</v>
      </c>
      <c r="U349" t="str">
        <f t="shared" si="72"/>
        <v>no</v>
      </c>
      <c r="V349" s="31">
        <v>0</v>
      </c>
      <c r="W349" s="31" t="str">
        <f t="shared" si="73"/>
        <v>43418Chicago BullsBoston Celtics</v>
      </c>
      <c r="X349" s="9">
        <f>IFERROR(VLOOKUP(T349,October_Schedule_Table[Home Concat],1,FALSE),0)</f>
        <v>0</v>
      </c>
      <c r="Y349" s="9" t="str">
        <f>IFERROR(VLOOKUP(T349,October_Schedule_Table[[#All],[Away Concat]:[Away B2b]],4,FALSE),0)</f>
        <v>no</v>
      </c>
    </row>
    <row r="350" spans="1:25" x14ac:dyDescent="0.2">
      <c r="A350" s="24" t="s">
        <v>214</v>
      </c>
      <c r="B350" s="10">
        <v>43420</v>
      </c>
      <c r="C350" s="33" t="str">
        <f t="shared" si="67"/>
        <v>A</v>
      </c>
      <c r="D350" s="19">
        <v>11</v>
      </c>
      <c r="E350" s="19">
        <v>16</v>
      </c>
      <c r="F350" s="19">
        <v>2018</v>
      </c>
      <c r="G350" s="6" t="s">
        <v>44</v>
      </c>
      <c r="H350" s="6" t="s">
        <v>38</v>
      </c>
      <c r="I350" s="5" t="str">
        <f t="shared" si="62"/>
        <v>Chi</v>
      </c>
      <c r="J350" s="6">
        <v>104</v>
      </c>
      <c r="K350" s="6" t="s">
        <v>13</v>
      </c>
      <c r="L350" s="5" t="str">
        <f t="shared" si="63"/>
        <v>Mil</v>
      </c>
      <c r="M350" s="6">
        <v>123</v>
      </c>
      <c r="N350" s="13">
        <f t="shared" si="68"/>
        <v>-19</v>
      </c>
      <c r="O350" s="13">
        <f t="shared" si="69"/>
        <v>-3</v>
      </c>
      <c r="P350" s="39">
        <f t="shared" si="64"/>
        <v>-8.3647694850550796</v>
      </c>
      <c r="Q350" s="39">
        <f t="shared" si="65"/>
        <v>7.7638523148254706</v>
      </c>
      <c r="R350" s="39">
        <f t="shared" si="70"/>
        <v>-19.128621799880548</v>
      </c>
      <c r="S350" s="39">
        <f t="shared" si="71"/>
        <v>0.12862179988054834</v>
      </c>
      <c r="T350" s="22" t="str">
        <f t="shared" si="66"/>
        <v>Chi104123</v>
      </c>
      <c r="U350" t="str">
        <f t="shared" si="72"/>
        <v>no</v>
      </c>
      <c r="V350" s="31">
        <v>0</v>
      </c>
      <c r="W350" s="31" t="str">
        <f t="shared" si="73"/>
        <v>43420Chicago BullsMilwaukee Bucks</v>
      </c>
      <c r="X350" s="9">
        <f>IFERROR(VLOOKUP(T350,October_Schedule_Table[Home Concat],1,FALSE),0)</f>
        <v>0</v>
      </c>
      <c r="Y350" s="9" t="str">
        <f>IFERROR(VLOOKUP(T350,October_Schedule_Table[[#All],[Away Concat]:[Away B2b]],4,FALSE),0)</f>
        <v>no</v>
      </c>
    </row>
    <row r="351" spans="1:25" x14ac:dyDescent="0.2">
      <c r="A351" s="24" t="s">
        <v>214</v>
      </c>
      <c r="B351" s="12">
        <v>43421</v>
      </c>
      <c r="C351" s="33" t="str">
        <f t="shared" si="67"/>
        <v>H</v>
      </c>
      <c r="D351" s="18">
        <v>11</v>
      </c>
      <c r="E351" s="18">
        <v>17</v>
      </c>
      <c r="F351" s="18">
        <v>2018</v>
      </c>
      <c r="G351" s="5" t="s">
        <v>6</v>
      </c>
      <c r="H351" s="5" t="s">
        <v>37</v>
      </c>
      <c r="I351" s="5" t="str">
        <f t="shared" si="62"/>
        <v>Tor</v>
      </c>
      <c r="J351" s="5">
        <v>122</v>
      </c>
      <c r="K351" s="5" t="s">
        <v>38</v>
      </c>
      <c r="L351" s="5" t="str">
        <f t="shared" si="63"/>
        <v>Chi</v>
      </c>
      <c r="M351" s="5">
        <v>83</v>
      </c>
      <c r="N351" s="13">
        <f t="shared" si="68"/>
        <v>-39</v>
      </c>
      <c r="O351" s="13">
        <f t="shared" si="69"/>
        <v>3</v>
      </c>
      <c r="P351" s="39">
        <f t="shared" si="64"/>
        <v>-8.3647694850550796</v>
      </c>
      <c r="Q351" s="39">
        <f t="shared" si="65"/>
        <v>5.5303682054218104</v>
      </c>
      <c r="R351" s="39">
        <f t="shared" si="70"/>
        <v>-10.89513769047689</v>
      </c>
      <c r="S351" s="39">
        <f t="shared" si="71"/>
        <v>-28.10486230952311</v>
      </c>
      <c r="T351" s="22" t="str">
        <f t="shared" si="66"/>
        <v>Chi12283</v>
      </c>
      <c r="U351" t="str">
        <f t="shared" si="72"/>
        <v>yes</v>
      </c>
      <c r="V351" s="31" t="s">
        <v>272</v>
      </c>
      <c r="W351" s="31" t="str">
        <f t="shared" si="73"/>
        <v>43421Toronto RaptorsChicago Bulls</v>
      </c>
      <c r="X351" s="9"/>
      <c r="Y351" s="9"/>
    </row>
    <row r="352" spans="1:25" x14ac:dyDescent="0.2">
      <c r="A352" s="24" t="s">
        <v>214</v>
      </c>
      <c r="B352" s="10">
        <v>43425</v>
      </c>
      <c r="C352" s="33" t="str">
        <f t="shared" si="67"/>
        <v>H</v>
      </c>
      <c r="D352" s="19">
        <v>11</v>
      </c>
      <c r="E352" s="19">
        <v>21</v>
      </c>
      <c r="F352" s="19">
        <v>2018</v>
      </c>
      <c r="G352" s="6" t="s">
        <v>6</v>
      </c>
      <c r="H352" s="6" t="s">
        <v>29</v>
      </c>
      <c r="I352" s="5" t="str">
        <f t="shared" si="62"/>
        <v>Pho</v>
      </c>
      <c r="J352" s="6">
        <v>116</v>
      </c>
      <c r="K352" s="6" t="s">
        <v>38</v>
      </c>
      <c r="L352" s="5" t="str">
        <f t="shared" si="63"/>
        <v>Chi</v>
      </c>
      <c r="M352" s="6">
        <v>124</v>
      </c>
      <c r="N352" s="13">
        <f t="shared" si="68"/>
        <v>8</v>
      </c>
      <c r="O352" s="13">
        <f t="shared" si="69"/>
        <v>3</v>
      </c>
      <c r="P352" s="39">
        <f t="shared" si="64"/>
        <v>-8.3647694850550796</v>
      </c>
      <c r="Q352" s="39">
        <f t="shared" si="65"/>
        <v>-8.7034984309977705</v>
      </c>
      <c r="R352" s="39">
        <f t="shared" si="70"/>
        <v>3.338728945942691</v>
      </c>
      <c r="S352" s="39">
        <f t="shared" si="71"/>
        <v>4.661271054057309</v>
      </c>
      <c r="T352" s="22" t="str">
        <f t="shared" si="66"/>
        <v>Chi116124</v>
      </c>
      <c r="U352" t="str">
        <f t="shared" si="72"/>
        <v>no</v>
      </c>
      <c r="V352" s="31">
        <v>0</v>
      </c>
      <c r="W352" s="31" t="str">
        <f t="shared" si="73"/>
        <v>43425Phoenix SunsChicago Bulls</v>
      </c>
      <c r="X352" s="9" t="str">
        <f>IFERROR(VLOOKUP(T352,October_Schedule_Table[[#All],[Home Concat]:[Home B2b]],2,FALSE),0)</f>
        <v>no</v>
      </c>
      <c r="Y352" s="9">
        <f>IFERROR(VLOOKUP(T352,October_Schedule_Table[[#All],[Away Concat]:[Away B2b]],4,FALSE),0)</f>
        <v>0</v>
      </c>
    </row>
    <row r="353" spans="1:25" x14ac:dyDescent="0.2">
      <c r="A353" s="24" t="s">
        <v>214</v>
      </c>
      <c r="B353" s="12">
        <v>43427</v>
      </c>
      <c r="C353" s="33" t="str">
        <f t="shared" si="67"/>
        <v>H</v>
      </c>
      <c r="D353" s="18">
        <v>11</v>
      </c>
      <c r="E353" s="18">
        <v>23</v>
      </c>
      <c r="F353" s="18">
        <v>2018</v>
      </c>
      <c r="G353" s="5" t="s">
        <v>6</v>
      </c>
      <c r="H353" s="5" t="s">
        <v>26</v>
      </c>
      <c r="I353" s="5" t="str">
        <f t="shared" si="62"/>
        <v>Mia</v>
      </c>
      <c r="J353" s="5">
        <v>103</v>
      </c>
      <c r="K353" s="5" t="s">
        <v>38</v>
      </c>
      <c r="L353" s="5" t="str">
        <f t="shared" si="63"/>
        <v>Chi</v>
      </c>
      <c r="M353" s="5">
        <v>96</v>
      </c>
      <c r="N353" s="13">
        <f t="shared" si="68"/>
        <v>-7</v>
      </c>
      <c r="O353" s="13">
        <f t="shared" si="69"/>
        <v>3</v>
      </c>
      <c r="P353" s="39">
        <f t="shared" si="64"/>
        <v>-8.3647694850550796</v>
      </c>
      <c r="Q353" s="39">
        <f t="shared" si="65"/>
        <v>-0.25037347985165948</v>
      </c>
      <c r="R353" s="39">
        <f t="shared" si="70"/>
        <v>-5.1143960052034201</v>
      </c>
      <c r="S353" s="39">
        <f t="shared" si="71"/>
        <v>-1.8856039947965799</v>
      </c>
      <c r="T353" s="22" t="str">
        <f t="shared" si="66"/>
        <v>Chi10396</v>
      </c>
      <c r="U353" t="str">
        <f t="shared" si="72"/>
        <v>no</v>
      </c>
      <c r="V353" s="31">
        <v>0</v>
      </c>
      <c r="W353" s="31" t="str">
        <f t="shared" si="73"/>
        <v>43427Miami HeatChicago Bulls</v>
      </c>
      <c r="X353" s="9" t="str">
        <f>IFERROR(VLOOKUP(T353,October_Schedule_Table[[#All],[Home Concat]:[Home B2b]],2,FALSE),0)</f>
        <v>no</v>
      </c>
      <c r="Y353" s="9">
        <f>IFERROR(VLOOKUP(T353,October_Schedule_Table[[#All],[Away Concat]:[Away B2b]],4,FALSE),0)</f>
        <v>0</v>
      </c>
    </row>
    <row r="354" spans="1:25" x14ac:dyDescent="0.2">
      <c r="A354" s="24" t="s">
        <v>214</v>
      </c>
      <c r="B354" s="15">
        <v>43428</v>
      </c>
      <c r="C354" s="33" t="str">
        <f t="shared" si="67"/>
        <v>A</v>
      </c>
      <c r="D354" s="20">
        <v>11</v>
      </c>
      <c r="E354" s="20">
        <v>24</v>
      </c>
      <c r="F354" s="20">
        <v>2018</v>
      </c>
      <c r="G354" s="5" t="s">
        <v>6</v>
      </c>
      <c r="H354" s="5" t="s">
        <v>38</v>
      </c>
      <c r="I354" s="5" t="str">
        <f t="shared" si="62"/>
        <v>Chi</v>
      </c>
      <c r="J354" s="5">
        <v>96</v>
      </c>
      <c r="K354" s="5" t="s">
        <v>34</v>
      </c>
      <c r="L354" s="5" t="str">
        <f t="shared" si="63"/>
        <v>Min</v>
      </c>
      <c r="M354" s="5">
        <v>111</v>
      </c>
      <c r="N354" s="13">
        <f t="shared" si="68"/>
        <v>-15</v>
      </c>
      <c r="O354" s="13">
        <f t="shared" si="69"/>
        <v>-3</v>
      </c>
      <c r="P354" s="39">
        <f t="shared" si="64"/>
        <v>-8.3647694850550796</v>
      </c>
      <c r="Q354" s="39">
        <f t="shared" si="65"/>
        <v>-1.35015846365794</v>
      </c>
      <c r="R354" s="39">
        <f t="shared" si="70"/>
        <v>-10.01461102139714</v>
      </c>
      <c r="S354" s="39">
        <f t="shared" si="71"/>
        <v>-4.9853889786028596</v>
      </c>
      <c r="T354" s="22" t="str">
        <f t="shared" si="66"/>
        <v>Chi96111</v>
      </c>
      <c r="U354" t="str">
        <f t="shared" si="72"/>
        <v>yes</v>
      </c>
      <c r="V354" s="31" t="s">
        <v>273</v>
      </c>
      <c r="W354" s="31" t="str">
        <f t="shared" si="73"/>
        <v>43428Chicago BullsMinnesota Timberwolves</v>
      </c>
      <c r="X354" s="9"/>
      <c r="Y354" s="9"/>
    </row>
    <row r="355" spans="1:25" x14ac:dyDescent="0.2">
      <c r="A355" s="24" t="s">
        <v>214</v>
      </c>
      <c r="B355" s="10">
        <v>43430</v>
      </c>
      <c r="C355" s="33" t="str">
        <f t="shared" si="67"/>
        <v>H</v>
      </c>
      <c r="D355" s="19">
        <v>11</v>
      </c>
      <c r="E355" s="19">
        <v>26</v>
      </c>
      <c r="F355" s="19">
        <v>2018</v>
      </c>
      <c r="G355" s="6" t="s">
        <v>6</v>
      </c>
      <c r="H355" s="6" t="s">
        <v>35</v>
      </c>
      <c r="I355" s="5" t="str">
        <f t="shared" si="62"/>
        <v>San</v>
      </c>
      <c r="J355" s="6">
        <v>108</v>
      </c>
      <c r="K355" s="6" t="s">
        <v>38</v>
      </c>
      <c r="L355" s="5" t="str">
        <f t="shared" si="63"/>
        <v>Chi</v>
      </c>
      <c r="M355" s="6">
        <v>107</v>
      </c>
      <c r="N355" s="13">
        <f t="shared" si="68"/>
        <v>-1</v>
      </c>
      <c r="O355" s="13">
        <f t="shared" si="69"/>
        <v>3</v>
      </c>
      <c r="P355" s="39">
        <f t="shared" si="64"/>
        <v>-8.3647694850550796</v>
      </c>
      <c r="Q355" s="39">
        <f t="shared" si="65"/>
        <v>1.8707824426420974</v>
      </c>
      <c r="R355" s="39">
        <f t="shared" si="70"/>
        <v>-7.2355519276971769</v>
      </c>
      <c r="S355" s="39">
        <f t="shared" si="71"/>
        <v>6.2355519276971769</v>
      </c>
      <c r="T355" s="22" t="str">
        <f t="shared" si="66"/>
        <v>Chi108107</v>
      </c>
      <c r="U355" t="str">
        <f t="shared" si="72"/>
        <v>no</v>
      </c>
      <c r="V355" s="31">
        <v>0</v>
      </c>
      <c r="W355" s="31" t="str">
        <f t="shared" si="73"/>
        <v>43430San Antonio SpursChicago Bulls</v>
      </c>
      <c r="X355" s="9" t="str">
        <f>IFERROR(VLOOKUP(T355,October_Schedule_Table[[#All],[Home Concat]:[Home B2b]],2,FALSE),0)</f>
        <v>no</v>
      </c>
      <c r="Y355" s="9">
        <f>IFERROR(VLOOKUP(T355,October_Schedule_Table[[#All],[Away Concat]:[Away B2b]],4,FALSE),0)</f>
        <v>0</v>
      </c>
    </row>
    <row r="356" spans="1:25" x14ac:dyDescent="0.2">
      <c r="A356" s="24" t="s">
        <v>214</v>
      </c>
      <c r="B356" s="10">
        <v>43432</v>
      </c>
      <c r="C356" s="33" t="str">
        <f t="shared" si="67"/>
        <v>A</v>
      </c>
      <c r="D356" s="19">
        <v>11</v>
      </c>
      <c r="E356" s="19">
        <v>28</v>
      </c>
      <c r="F356" s="19">
        <v>2018</v>
      </c>
      <c r="G356" s="6" t="s">
        <v>6</v>
      </c>
      <c r="H356" s="6" t="s">
        <v>38</v>
      </c>
      <c r="I356" s="5" t="str">
        <f t="shared" si="62"/>
        <v>Chi</v>
      </c>
      <c r="J356" s="6">
        <v>113</v>
      </c>
      <c r="K356" s="6" t="s">
        <v>13</v>
      </c>
      <c r="L356" s="5" t="str">
        <f t="shared" si="63"/>
        <v>Mil</v>
      </c>
      <c r="M356" s="6">
        <v>116</v>
      </c>
      <c r="N356" s="13">
        <f t="shared" si="68"/>
        <v>-3</v>
      </c>
      <c r="O356" s="13">
        <f t="shared" si="69"/>
        <v>-3</v>
      </c>
      <c r="P356" s="39">
        <f t="shared" si="64"/>
        <v>-8.3647694850550796</v>
      </c>
      <c r="Q356" s="39">
        <f t="shared" si="65"/>
        <v>7.7638523148254706</v>
      </c>
      <c r="R356" s="39">
        <f t="shared" si="70"/>
        <v>-19.128621799880548</v>
      </c>
      <c r="S356" s="39">
        <f t="shared" si="71"/>
        <v>16.128621799880548</v>
      </c>
      <c r="T356" s="22" t="str">
        <f t="shared" si="66"/>
        <v>Chi113116</v>
      </c>
      <c r="U356" t="str">
        <f t="shared" si="72"/>
        <v>no</v>
      </c>
      <c r="V356" s="31">
        <v>0</v>
      </c>
      <c r="W356" s="31" t="str">
        <f t="shared" si="73"/>
        <v>43432Chicago BullsMilwaukee Bucks</v>
      </c>
      <c r="X356" s="9">
        <f>IFERROR(VLOOKUP(T356,October_Schedule_Table[Home Concat],1,FALSE),0)</f>
        <v>0</v>
      </c>
      <c r="Y356" s="9" t="str">
        <f>IFERROR(VLOOKUP(T356,October_Schedule_Table[[#All],[Away Concat]:[Away B2b]],4,FALSE),0)</f>
        <v>no</v>
      </c>
    </row>
    <row r="357" spans="1:25" x14ac:dyDescent="0.2">
      <c r="A357" s="24" t="s">
        <v>214</v>
      </c>
      <c r="B357" s="12">
        <v>43434</v>
      </c>
      <c r="C357" s="33" t="str">
        <f t="shared" si="67"/>
        <v>A</v>
      </c>
      <c r="D357" s="18">
        <v>11</v>
      </c>
      <c r="E357" s="18">
        <v>30</v>
      </c>
      <c r="F357" s="18">
        <v>2018</v>
      </c>
      <c r="G357" s="5" t="s">
        <v>12</v>
      </c>
      <c r="H357" s="5" t="s">
        <v>38</v>
      </c>
      <c r="I357" s="5" t="str">
        <f t="shared" si="62"/>
        <v>Chi</v>
      </c>
      <c r="J357" s="5">
        <v>88</v>
      </c>
      <c r="K357" s="5" t="s">
        <v>16</v>
      </c>
      <c r="L357" s="5" t="str">
        <f t="shared" si="63"/>
        <v>Det</v>
      </c>
      <c r="M357" s="5">
        <v>107</v>
      </c>
      <c r="N357" s="13">
        <f t="shared" si="68"/>
        <v>-19</v>
      </c>
      <c r="O357" s="13">
        <f t="shared" si="69"/>
        <v>-3</v>
      </c>
      <c r="P357" s="39">
        <f t="shared" si="64"/>
        <v>-8.3647694850550796</v>
      </c>
      <c r="Q357" s="39">
        <f t="shared" si="65"/>
        <v>-0.23602730858504994</v>
      </c>
      <c r="R357" s="39">
        <f t="shared" si="70"/>
        <v>-11.128742176470031</v>
      </c>
      <c r="S357" s="39">
        <f t="shared" si="71"/>
        <v>-7.8712578235299695</v>
      </c>
      <c r="T357" s="22" t="str">
        <f t="shared" si="66"/>
        <v>Chi88107</v>
      </c>
      <c r="U357" t="str">
        <f t="shared" si="72"/>
        <v>no</v>
      </c>
      <c r="V357" s="31">
        <v>0</v>
      </c>
      <c r="W357" s="31" t="str">
        <f t="shared" si="73"/>
        <v>43434Chicago BullsDetroit Pistons</v>
      </c>
      <c r="X357" s="9">
        <f>IFERROR(VLOOKUP(T357,October_Schedule_Table[Home Concat],1,FALSE),0)</f>
        <v>0</v>
      </c>
      <c r="Y357" s="9" t="str">
        <f>IFERROR(VLOOKUP(T357,October_Schedule_Table[[#All],[Away Concat]:[Away B2b]],4,FALSE),0)</f>
        <v>no</v>
      </c>
    </row>
    <row r="358" spans="1:25" x14ac:dyDescent="0.2">
      <c r="A358" s="24" t="s">
        <v>214</v>
      </c>
      <c r="B358" s="10">
        <v>43435</v>
      </c>
      <c r="C358" s="33" t="str">
        <f t="shared" si="67"/>
        <v>A</v>
      </c>
      <c r="D358" s="19">
        <v>12</v>
      </c>
      <c r="E358" s="19">
        <v>1</v>
      </c>
      <c r="F358" s="19">
        <v>2018</v>
      </c>
      <c r="G358" s="6" t="s">
        <v>6</v>
      </c>
      <c r="H358" s="6" t="s">
        <v>38</v>
      </c>
      <c r="I358" s="5" t="str">
        <f t="shared" si="62"/>
        <v>Chi</v>
      </c>
      <c r="J358" s="6">
        <v>105</v>
      </c>
      <c r="K358" s="6" t="s">
        <v>18</v>
      </c>
      <c r="L358" s="5" t="str">
        <f t="shared" si="63"/>
        <v>Hou</v>
      </c>
      <c r="M358" s="6">
        <v>121</v>
      </c>
      <c r="N358" s="13">
        <f t="shared" si="68"/>
        <v>-16</v>
      </c>
      <c r="O358" s="13">
        <f t="shared" si="69"/>
        <v>-3</v>
      </c>
      <c r="P358" s="39">
        <f t="shared" si="64"/>
        <v>-8.3647694850550796</v>
      </c>
      <c r="Q358" s="39">
        <f t="shared" si="65"/>
        <v>5.8261443988619703</v>
      </c>
      <c r="R358" s="39">
        <f t="shared" si="70"/>
        <v>-17.190913883917048</v>
      </c>
      <c r="S358" s="39">
        <f t="shared" si="71"/>
        <v>1.1909138839170481</v>
      </c>
      <c r="T358" s="22" t="str">
        <f t="shared" si="66"/>
        <v>Chi105121</v>
      </c>
      <c r="U358" t="str">
        <f t="shared" si="72"/>
        <v>yes</v>
      </c>
      <c r="V358" s="31" t="s">
        <v>274</v>
      </c>
      <c r="W358" s="31" t="str">
        <f t="shared" si="73"/>
        <v>43435Chicago BullsHouston Rockets</v>
      </c>
      <c r="X358" s="9"/>
      <c r="Y358" s="9"/>
    </row>
    <row r="359" spans="1:25" x14ac:dyDescent="0.2">
      <c r="A359" s="24" t="s">
        <v>214</v>
      </c>
      <c r="B359" s="12">
        <v>43438</v>
      </c>
      <c r="C359" s="33" t="str">
        <f t="shared" si="67"/>
        <v>A</v>
      </c>
      <c r="D359" s="18">
        <v>12</v>
      </c>
      <c r="E359" s="18">
        <v>4</v>
      </c>
      <c r="F359" s="18">
        <v>2018</v>
      </c>
      <c r="G359" s="5" t="s">
        <v>12</v>
      </c>
      <c r="H359" s="5" t="s">
        <v>38</v>
      </c>
      <c r="I359" s="5" t="str">
        <f t="shared" si="62"/>
        <v>Chi</v>
      </c>
      <c r="J359" s="5">
        <v>90</v>
      </c>
      <c r="K359" s="5" t="s">
        <v>20</v>
      </c>
      <c r="L359" s="5" t="str">
        <f t="shared" si="63"/>
        <v>Ind</v>
      </c>
      <c r="M359" s="5">
        <v>96</v>
      </c>
      <c r="N359" s="13">
        <f t="shared" si="68"/>
        <v>-6</v>
      </c>
      <c r="O359" s="13">
        <f t="shared" si="69"/>
        <v>-3</v>
      </c>
      <c r="P359" s="39">
        <f t="shared" si="64"/>
        <v>-8.3647694850550796</v>
      </c>
      <c r="Q359" s="39">
        <f t="shared" si="65"/>
        <v>2.3960160409532198</v>
      </c>
      <c r="R359" s="39">
        <f t="shared" si="70"/>
        <v>-13.760785526008299</v>
      </c>
      <c r="S359" s="39">
        <f t="shared" si="71"/>
        <v>7.7607855260082985</v>
      </c>
      <c r="T359" s="22" t="str">
        <f t="shared" si="66"/>
        <v>Chi9096</v>
      </c>
      <c r="U359" t="str">
        <f t="shared" si="72"/>
        <v>no</v>
      </c>
      <c r="V359" s="31">
        <v>0</v>
      </c>
      <c r="W359" s="31" t="str">
        <f t="shared" si="73"/>
        <v>43438Chicago BullsIndiana Pacers</v>
      </c>
      <c r="X359" s="9">
        <f>IFERROR(VLOOKUP(T359,October_Schedule_Table[Home Concat],1,FALSE),0)</f>
        <v>0</v>
      </c>
      <c r="Y359" s="9" t="str">
        <f>IFERROR(VLOOKUP(T359,October_Schedule_Table[[#All],[Away Concat]:[Away B2b]],4,FALSE),0)</f>
        <v>no</v>
      </c>
    </row>
    <row r="360" spans="1:25" x14ac:dyDescent="0.2">
      <c r="A360" s="24" t="s">
        <v>214</v>
      </c>
      <c r="B360" s="12">
        <v>43441</v>
      </c>
      <c r="C360" s="33" t="str">
        <f t="shared" si="67"/>
        <v>H</v>
      </c>
      <c r="D360" s="18">
        <v>12</v>
      </c>
      <c r="E360" s="18">
        <v>7</v>
      </c>
      <c r="F360" s="18">
        <v>2018</v>
      </c>
      <c r="G360" s="5" t="s">
        <v>6</v>
      </c>
      <c r="H360" s="5" t="s">
        <v>10</v>
      </c>
      <c r="I360" s="5" t="str">
        <f t="shared" si="62"/>
        <v>Okl</v>
      </c>
      <c r="J360" s="5">
        <v>112</v>
      </c>
      <c r="K360" s="5" t="s">
        <v>38</v>
      </c>
      <c r="L360" s="5" t="str">
        <f t="shared" si="63"/>
        <v>Chi</v>
      </c>
      <c r="M360" s="5">
        <v>114</v>
      </c>
      <c r="N360" s="13">
        <f t="shared" si="68"/>
        <v>2</v>
      </c>
      <c r="O360" s="13">
        <f t="shared" si="69"/>
        <v>3</v>
      </c>
      <c r="P360" s="39">
        <f t="shared" si="64"/>
        <v>-8.3647694850550796</v>
      </c>
      <c r="Q360" s="39">
        <f t="shared" si="65"/>
        <v>3.3970939396990349</v>
      </c>
      <c r="R360" s="39">
        <f t="shared" si="70"/>
        <v>-8.7618634247541145</v>
      </c>
      <c r="S360" s="39">
        <f t="shared" si="71"/>
        <v>10.761863424754115</v>
      </c>
      <c r="T360" s="22" t="str">
        <f t="shared" si="66"/>
        <v>Chi112114</v>
      </c>
      <c r="U360" t="str">
        <f t="shared" si="72"/>
        <v>no</v>
      </c>
      <c r="V360" s="31">
        <v>0</v>
      </c>
      <c r="W360" s="31" t="str">
        <f t="shared" si="73"/>
        <v>43441Oklahoma City ThunderChicago Bulls</v>
      </c>
      <c r="X360" s="9" t="str">
        <f>IFERROR(VLOOKUP(T360,October_Schedule_Table[[#All],[Home Concat]:[Home B2b]],2,FALSE),0)</f>
        <v>no</v>
      </c>
      <c r="Y360" s="9">
        <f>IFERROR(VLOOKUP(T360,October_Schedule_Table[[#All],[Away Concat]:[Away B2b]],4,FALSE),0)</f>
        <v>0</v>
      </c>
    </row>
    <row r="361" spans="1:25" x14ac:dyDescent="0.2">
      <c r="A361" s="24" t="s">
        <v>214</v>
      </c>
      <c r="B361" s="10">
        <v>43442</v>
      </c>
      <c r="C361" s="33" t="str">
        <f t="shared" si="67"/>
        <v>H</v>
      </c>
      <c r="D361" s="19">
        <v>12</v>
      </c>
      <c r="E361" s="19">
        <v>8</v>
      </c>
      <c r="F361" s="19">
        <v>2018</v>
      </c>
      <c r="G361" s="6" t="s">
        <v>6</v>
      </c>
      <c r="H361" s="6" t="s">
        <v>8</v>
      </c>
      <c r="I361" s="5" t="str">
        <f t="shared" si="62"/>
        <v>Bos</v>
      </c>
      <c r="J361" s="6">
        <v>133</v>
      </c>
      <c r="K361" s="6" t="s">
        <v>38</v>
      </c>
      <c r="L361" s="5" t="str">
        <f t="shared" si="63"/>
        <v>Chi</v>
      </c>
      <c r="M361" s="6">
        <v>77</v>
      </c>
      <c r="N361" s="13">
        <f t="shared" si="68"/>
        <v>-56</v>
      </c>
      <c r="O361" s="13">
        <f t="shared" si="69"/>
        <v>3</v>
      </c>
      <c r="P361" s="39">
        <f t="shared" si="64"/>
        <v>-8.3647694850550796</v>
      </c>
      <c r="Q361" s="39">
        <f t="shared" si="65"/>
        <v>3.6672081997201897</v>
      </c>
      <c r="R361" s="39">
        <f t="shared" si="70"/>
        <v>-9.0319776847752689</v>
      </c>
      <c r="S361" s="39">
        <f t="shared" si="71"/>
        <v>-46.968022315224729</v>
      </c>
      <c r="T361" s="22" t="str">
        <f t="shared" si="66"/>
        <v>Chi13377</v>
      </c>
      <c r="U361" t="str">
        <f t="shared" si="72"/>
        <v>yes</v>
      </c>
      <c r="V361" s="31">
        <v>0</v>
      </c>
      <c r="W361" s="31" t="str">
        <f t="shared" si="73"/>
        <v>43442Boston CelticsChicago Bulls</v>
      </c>
      <c r="X361" s="9" t="str">
        <f>IFERROR(VLOOKUP(T361,October_Schedule_Table[[#All],[Home Concat]:[Home B2b]],2,FALSE),0)</f>
        <v>yes</v>
      </c>
      <c r="Y361" s="9">
        <f>IFERROR(VLOOKUP(T361,October_Schedule_Table[[#All],[Away Concat]:[Away B2b]],4,FALSE),0)</f>
        <v>0</v>
      </c>
    </row>
    <row r="362" spans="1:25" x14ac:dyDescent="0.2">
      <c r="A362" s="24" t="s">
        <v>214</v>
      </c>
      <c r="B362" s="12">
        <v>43444</v>
      </c>
      <c r="C362" s="33" t="str">
        <f t="shared" si="67"/>
        <v>H</v>
      </c>
      <c r="D362" s="18">
        <v>12</v>
      </c>
      <c r="E362" s="18">
        <v>10</v>
      </c>
      <c r="F362" s="18">
        <v>2018</v>
      </c>
      <c r="G362" s="5" t="s">
        <v>6</v>
      </c>
      <c r="H362" s="5" t="s">
        <v>32</v>
      </c>
      <c r="I362" s="5" t="str">
        <f t="shared" si="62"/>
        <v>Sac</v>
      </c>
      <c r="J362" s="5">
        <v>108</v>
      </c>
      <c r="K362" s="5" t="s">
        <v>38</v>
      </c>
      <c r="L362" s="5" t="str">
        <f t="shared" si="63"/>
        <v>Chi</v>
      </c>
      <c r="M362" s="5">
        <v>89</v>
      </c>
      <c r="N362" s="13">
        <f t="shared" si="68"/>
        <v>-19</v>
      </c>
      <c r="O362" s="13">
        <f t="shared" si="69"/>
        <v>3</v>
      </c>
      <c r="P362" s="39">
        <f t="shared" si="64"/>
        <v>-8.3647694850550796</v>
      </c>
      <c r="Q362" s="39">
        <f t="shared" si="65"/>
        <v>-0.90569424122478992</v>
      </c>
      <c r="R362" s="39">
        <f t="shared" si="70"/>
        <v>-4.4590752438302896</v>
      </c>
      <c r="S362" s="39">
        <f t="shared" si="71"/>
        <v>-14.54092475616971</v>
      </c>
      <c r="T362" s="22" t="str">
        <f t="shared" si="66"/>
        <v>Chi10889</v>
      </c>
      <c r="U362" t="str">
        <f t="shared" si="72"/>
        <v>no</v>
      </c>
      <c r="V362" s="31">
        <v>0</v>
      </c>
      <c r="W362" s="31" t="str">
        <f t="shared" si="73"/>
        <v>43444Sacramento KingsChicago Bulls</v>
      </c>
      <c r="X362" s="9" t="str">
        <f>IFERROR(VLOOKUP(T362,October_Schedule_Table[[#All],[Home Concat]:[Home B2b]],2,FALSE),0)</f>
        <v>no</v>
      </c>
      <c r="Y362" s="9">
        <f>IFERROR(VLOOKUP(T362,October_Schedule_Table[[#All],[Away Concat]:[Away B2b]],4,FALSE),0)</f>
        <v>0</v>
      </c>
    </row>
    <row r="363" spans="1:25" x14ac:dyDescent="0.2">
      <c r="A363" s="24" t="s">
        <v>214</v>
      </c>
      <c r="B363" s="10">
        <v>43447</v>
      </c>
      <c r="C363" s="33" t="str">
        <f t="shared" si="67"/>
        <v>A</v>
      </c>
      <c r="D363" s="19">
        <v>12</v>
      </c>
      <c r="E363" s="19">
        <v>13</v>
      </c>
      <c r="F363" s="19">
        <v>2018</v>
      </c>
      <c r="G363" s="6" t="s">
        <v>44</v>
      </c>
      <c r="H363" s="6" t="s">
        <v>38</v>
      </c>
      <c r="I363" s="5" t="str">
        <f t="shared" si="62"/>
        <v>Chi</v>
      </c>
      <c r="J363" s="6">
        <v>91</v>
      </c>
      <c r="K363" s="6" t="s">
        <v>27</v>
      </c>
      <c r="L363" s="5" t="str">
        <f t="shared" si="63"/>
        <v>Orl</v>
      </c>
      <c r="M363" s="6">
        <v>97</v>
      </c>
      <c r="N363" s="13">
        <f t="shared" si="68"/>
        <v>-6</v>
      </c>
      <c r="O363" s="13">
        <f t="shared" si="69"/>
        <v>-3</v>
      </c>
      <c r="P363" s="39">
        <f t="shared" si="64"/>
        <v>-8.3647694850550796</v>
      </c>
      <c r="Q363" s="39">
        <f t="shared" si="65"/>
        <v>1.21811754667254</v>
      </c>
      <c r="R363" s="39">
        <f t="shared" si="70"/>
        <v>-12.582887031727619</v>
      </c>
      <c r="S363" s="39">
        <f t="shared" si="71"/>
        <v>6.5828870317276191</v>
      </c>
      <c r="T363" s="22" t="str">
        <f t="shared" si="66"/>
        <v>Chi9197</v>
      </c>
      <c r="U363" t="str">
        <f t="shared" si="72"/>
        <v>no</v>
      </c>
      <c r="V363" s="31">
        <v>0</v>
      </c>
      <c r="W363" s="31" t="str">
        <f t="shared" si="73"/>
        <v>43447Chicago BullsOrlando Magic</v>
      </c>
      <c r="X363" s="9">
        <f>IFERROR(VLOOKUP(T363,October_Schedule_Table[Home Concat],1,FALSE),0)</f>
        <v>0</v>
      </c>
      <c r="Y363" s="9" t="str">
        <f>IFERROR(VLOOKUP(T363,October_Schedule_Table[[#All],[Away Concat]:[Away B2b]],4,FALSE),0)</f>
        <v>no</v>
      </c>
    </row>
    <row r="364" spans="1:25" x14ac:dyDescent="0.2">
      <c r="A364" s="24" t="s">
        <v>214</v>
      </c>
      <c r="B364" s="12">
        <v>43449</v>
      </c>
      <c r="C364" s="33" t="str">
        <f t="shared" si="67"/>
        <v>A</v>
      </c>
      <c r="D364" s="18">
        <v>12</v>
      </c>
      <c r="E364" s="18">
        <v>15</v>
      </c>
      <c r="F364" s="18">
        <v>2018</v>
      </c>
      <c r="G364" s="5" t="s">
        <v>33</v>
      </c>
      <c r="H364" s="5" t="s">
        <v>38</v>
      </c>
      <c r="I364" s="5" t="str">
        <f t="shared" si="62"/>
        <v>Chi</v>
      </c>
      <c r="J364" s="5">
        <v>98</v>
      </c>
      <c r="K364" s="5" t="s">
        <v>35</v>
      </c>
      <c r="L364" s="5" t="str">
        <f t="shared" si="63"/>
        <v>San</v>
      </c>
      <c r="M364" s="5">
        <v>93</v>
      </c>
      <c r="N364" s="13">
        <f t="shared" si="68"/>
        <v>5</v>
      </c>
      <c r="O364" s="13">
        <f t="shared" si="69"/>
        <v>-3</v>
      </c>
      <c r="P364" s="39">
        <f t="shared" si="64"/>
        <v>-8.3647694850550796</v>
      </c>
      <c r="Q364" s="39">
        <f t="shared" si="65"/>
        <v>1.8707824426420974</v>
      </c>
      <c r="R364" s="39">
        <f t="shared" si="70"/>
        <v>-13.235551927697177</v>
      </c>
      <c r="S364" s="39">
        <f t="shared" si="71"/>
        <v>18.235551927697177</v>
      </c>
      <c r="T364" s="22" t="str">
        <f t="shared" si="66"/>
        <v>Chi9893</v>
      </c>
      <c r="U364" t="str">
        <f t="shared" si="72"/>
        <v>no</v>
      </c>
      <c r="V364" s="31">
        <v>0</v>
      </c>
      <c r="W364" s="31" t="str">
        <f t="shared" si="73"/>
        <v>43449Chicago BullsSan Antonio Spurs</v>
      </c>
      <c r="X364" s="9">
        <f>IFERROR(VLOOKUP(T364,October_Schedule_Table[Home Concat],1,FALSE),0)</f>
        <v>0</v>
      </c>
      <c r="Y364" s="9" t="str">
        <f>IFERROR(VLOOKUP(T364,October_Schedule_Table[[#All],[Away Concat]:[Away B2b]],4,FALSE),0)</f>
        <v>no</v>
      </c>
    </row>
    <row r="365" spans="1:25" x14ac:dyDescent="0.2">
      <c r="A365" s="24" t="s">
        <v>214</v>
      </c>
      <c r="B365" s="10">
        <v>43451</v>
      </c>
      <c r="C365" s="33" t="str">
        <f t="shared" si="67"/>
        <v>A</v>
      </c>
      <c r="D365" s="19">
        <v>12</v>
      </c>
      <c r="E365" s="19">
        <v>17</v>
      </c>
      <c r="F365" s="19">
        <v>2018</v>
      </c>
      <c r="G365" s="6" t="s">
        <v>6</v>
      </c>
      <c r="H365" s="6" t="s">
        <v>38</v>
      </c>
      <c r="I365" s="5" t="str">
        <f t="shared" si="62"/>
        <v>Chi</v>
      </c>
      <c r="J365" s="6">
        <v>96</v>
      </c>
      <c r="K365" s="6" t="s">
        <v>10</v>
      </c>
      <c r="L365" s="5" t="str">
        <f t="shared" si="63"/>
        <v>Okl</v>
      </c>
      <c r="M365" s="6">
        <v>121</v>
      </c>
      <c r="N365" s="13">
        <f t="shared" si="68"/>
        <v>-25</v>
      </c>
      <c r="O365" s="13">
        <f t="shared" si="69"/>
        <v>-3</v>
      </c>
      <c r="P365" s="39">
        <f t="shared" si="64"/>
        <v>-8.3647694850550796</v>
      </c>
      <c r="Q365" s="39">
        <f t="shared" si="65"/>
        <v>3.3970939396990349</v>
      </c>
      <c r="R365" s="39">
        <f t="shared" si="70"/>
        <v>-14.761863424754115</v>
      </c>
      <c r="S365" s="39">
        <f t="shared" si="71"/>
        <v>-10.238136575245885</v>
      </c>
      <c r="T365" s="22" t="str">
        <f t="shared" si="66"/>
        <v>Chi96121</v>
      </c>
      <c r="U365" t="str">
        <f t="shared" si="72"/>
        <v>no</v>
      </c>
      <c r="V365" s="31">
        <v>0</v>
      </c>
      <c r="W365" s="31" t="str">
        <f t="shared" si="73"/>
        <v>43451Chicago BullsOklahoma City Thunder</v>
      </c>
      <c r="X365" s="9">
        <f>IFERROR(VLOOKUP(T365,October_Schedule_Table[Home Concat],1,FALSE),0)</f>
        <v>0</v>
      </c>
      <c r="Y365" s="9" t="str">
        <f>IFERROR(VLOOKUP(T365,October_Schedule_Table[[#All],[Away Concat]:[Away B2b]],4,FALSE),0)</f>
        <v>no</v>
      </c>
    </row>
    <row r="366" spans="1:25" x14ac:dyDescent="0.2">
      <c r="A366" s="24" t="s">
        <v>214</v>
      </c>
      <c r="B366" s="10">
        <v>43453</v>
      </c>
      <c r="C366" s="33" t="str">
        <f t="shared" si="67"/>
        <v>H</v>
      </c>
      <c r="D366" s="19">
        <v>12</v>
      </c>
      <c r="E366" s="19">
        <v>19</v>
      </c>
      <c r="F366" s="19">
        <v>2018</v>
      </c>
      <c r="G366" s="6" t="s">
        <v>6</v>
      </c>
      <c r="H366" s="6" t="s">
        <v>15</v>
      </c>
      <c r="I366" s="5" t="str">
        <f t="shared" si="62"/>
        <v>Bro</v>
      </c>
      <c r="J366" s="6">
        <v>96</v>
      </c>
      <c r="K366" s="6" t="s">
        <v>38</v>
      </c>
      <c r="L366" s="5" t="str">
        <f t="shared" si="63"/>
        <v>Chi</v>
      </c>
      <c r="M366" s="6">
        <v>93</v>
      </c>
      <c r="N366" s="13">
        <f t="shared" si="68"/>
        <v>-3</v>
      </c>
      <c r="O366" s="13">
        <f t="shared" si="69"/>
        <v>3</v>
      </c>
      <c r="P366" s="39">
        <f t="shared" si="64"/>
        <v>-8.3647694850550796</v>
      </c>
      <c r="Q366" s="39">
        <f t="shared" si="65"/>
        <v>9.3423702051929958E-2</v>
      </c>
      <c r="R366" s="39">
        <f t="shared" si="70"/>
        <v>-5.4581931871070095</v>
      </c>
      <c r="S366" s="39">
        <f t="shared" si="71"/>
        <v>2.4581931871070095</v>
      </c>
      <c r="T366" s="22" t="str">
        <f t="shared" si="66"/>
        <v>Chi9693</v>
      </c>
      <c r="U366" t="str">
        <f t="shared" si="72"/>
        <v>no</v>
      </c>
      <c r="V366" s="31">
        <v>0</v>
      </c>
      <c r="W366" s="31" t="str">
        <f t="shared" si="73"/>
        <v>43453Brooklyn NetsChicago Bulls</v>
      </c>
      <c r="X366" s="9" t="str">
        <f>IFERROR(VLOOKUP(T366,October_Schedule_Table[[#All],[Home Concat]:[Home B2b]],2,FALSE),0)</f>
        <v>no</v>
      </c>
      <c r="Y366" s="9">
        <f>IFERROR(VLOOKUP(T366,October_Schedule_Table[[#All],[Away Concat]:[Away B2b]],4,FALSE),0)</f>
        <v>0</v>
      </c>
    </row>
    <row r="367" spans="1:25" x14ac:dyDescent="0.2">
      <c r="A367" s="24" t="s">
        <v>214</v>
      </c>
      <c r="B367" s="12">
        <v>43455</v>
      </c>
      <c r="C367" s="33" t="str">
        <f t="shared" si="67"/>
        <v>H</v>
      </c>
      <c r="D367" s="18">
        <v>12</v>
      </c>
      <c r="E367" s="18">
        <v>21</v>
      </c>
      <c r="F367" s="18">
        <v>2018</v>
      </c>
      <c r="G367" s="5" t="s">
        <v>6</v>
      </c>
      <c r="H367" s="5" t="s">
        <v>27</v>
      </c>
      <c r="I367" s="5" t="str">
        <f t="shared" si="62"/>
        <v>Orl</v>
      </c>
      <c r="J367" s="5">
        <v>80</v>
      </c>
      <c r="K367" s="5" t="s">
        <v>38</v>
      </c>
      <c r="L367" s="5" t="str">
        <f t="shared" si="63"/>
        <v>Chi</v>
      </c>
      <c r="M367" s="5">
        <v>90</v>
      </c>
      <c r="N367" s="13">
        <f t="shared" si="68"/>
        <v>10</v>
      </c>
      <c r="O367" s="13">
        <f t="shared" si="69"/>
        <v>3</v>
      </c>
      <c r="P367" s="39">
        <f t="shared" si="64"/>
        <v>-8.3647694850550796</v>
      </c>
      <c r="Q367" s="39">
        <f t="shared" si="65"/>
        <v>1.21811754667254</v>
      </c>
      <c r="R367" s="39">
        <f t="shared" si="70"/>
        <v>-6.5828870317276191</v>
      </c>
      <c r="S367" s="39">
        <f t="shared" si="71"/>
        <v>16.582887031727619</v>
      </c>
      <c r="T367" s="22" t="str">
        <f t="shared" si="66"/>
        <v>Chi8090</v>
      </c>
      <c r="U367" t="str">
        <f t="shared" si="72"/>
        <v>no</v>
      </c>
      <c r="V367" s="31">
        <v>0</v>
      </c>
      <c r="W367" s="31" t="str">
        <f t="shared" si="73"/>
        <v>43455Orlando MagicChicago Bulls</v>
      </c>
      <c r="X367" s="9" t="str">
        <f>IFERROR(VLOOKUP(T367,October_Schedule_Table[[#All],[Home Concat]:[Home B2b]],2,FALSE),0)</f>
        <v>no</v>
      </c>
      <c r="Y367" s="9">
        <f>IFERROR(VLOOKUP(T367,October_Schedule_Table[[#All],[Away Concat]:[Away B2b]],4,FALSE),0)</f>
        <v>0</v>
      </c>
    </row>
    <row r="368" spans="1:25" x14ac:dyDescent="0.2">
      <c r="A368" s="24" t="s">
        <v>214</v>
      </c>
      <c r="B368" s="12">
        <v>43457</v>
      </c>
      <c r="C368" s="33" t="str">
        <f t="shared" si="67"/>
        <v>A</v>
      </c>
      <c r="D368" s="18">
        <v>12</v>
      </c>
      <c r="E368" s="18">
        <v>23</v>
      </c>
      <c r="F368" s="18">
        <v>2018</v>
      </c>
      <c r="G368" s="5" t="s">
        <v>43</v>
      </c>
      <c r="H368" s="5" t="s">
        <v>38</v>
      </c>
      <c r="I368" s="5" t="str">
        <f t="shared" si="62"/>
        <v>Chi</v>
      </c>
      <c r="J368" s="5">
        <v>112</v>
      </c>
      <c r="K368" s="5" t="s">
        <v>36</v>
      </c>
      <c r="L368" s="5" t="str">
        <f t="shared" si="63"/>
        <v>Cle</v>
      </c>
      <c r="M368" s="5">
        <v>92</v>
      </c>
      <c r="N368" s="13">
        <f t="shared" si="68"/>
        <v>20</v>
      </c>
      <c r="O368" s="13">
        <f t="shared" si="69"/>
        <v>-3</v>
      </c>
      <c r="P368" s="39">
        <f t="shared" si="64"/>
        <v>-8.3647694850550796</v>
      </c>
      <c r="Q368" s="39">
        <f t="shared" si="65"/>
        <v>-9.3173458825230995</v>
      </c>
      <c r="R368" s="39">
        <f t="shared" si="70"/>
        <v>-2.0474236025319801</v>
      </c>
      <c r="S368" s="39">
        <f t="shared" si="71"/>
        <v>22.047423602531978</v>
      </c>
      <c r="T368" s="22" t="str">
        <f t="shared" si="66"/>
        <v>Chi11292</v>
      </c>
      <c r="U368" t="str">
        <f t="shared" si="72"/>
        <v>no</v>
      </c>
      <c r="V368" s="31">
        <v>0</v>
      </c>
      <c r="W368" s="31" t="str">
        <f t="shared" si="73"/>
        <v>43457Chicago BullsCleveland Cavaliers</v>
      </c>
      <c r="X368" s="9">
        <f>IFERROR(VLOOKUP(T368,October_Schedule_Table[Home Concat],1,FALSE),0)</f>
        <v>0</v>
      </c>
      <c r="Y368" s="9" t="str">
        <f>IFERROR(VLOOKUP(T368,October_Schedule_Table[[#All],[Away Concat]:[Away B2b]],4,FALSE),0)</f>
        <v>no</v>
      </c>
    </row>
    <row r="369" spans="1:25" x14ac:dyDescent="0.2">
      <c r="A369" s="24" t="s">
        <v>214</v>
      </c>
      <c r="B369" s="10">
        <v>43460</v>
      </c>
      <c r="C369" s="33" t="str">
        <f t="shared" si="67"/>
        <v>H</v>
      </c>
      <c r="D369" s="19">
        <v>12</v>
      </c>
      <c r="E369" s="19">
        <v>26</v>
      </c>
      <c r="F369" s="19">
        <v>2018</v>
      </c>
      <c r="G369" s="6" t="s">
        <v>6</v>
      </c>
      <c r="H369" s="6" t="s">
        <v>34</v>
      </c>
      <c r="I369" s="5" t="str">
        <f t="shared" si="62"/>
        <v>Min</v>
      </c>
      <c r="J369" s="6">
        <v>119</v>
      </c>
      <c r="K369" s="6" t="s">
        <v>38</v>
      </c>
      <c r="L369" s="5" t="str">
        <f t="shared" si="63"/>
        <v>Chi</v>
      </c>
      <c r="M369" s="6">
        <v>94</v>
      </c>
      <c r="N369" s="13">
        <f t="shared" si="68"/>
        <v>-25</v>
      </c>
      <c r="O369" s="13">
        <f t="shared" si="69"/>
        <v>3</v>
      </c>
      <c r="P369" s="39">
        <f t="shared" si="64"/>
        <v>-8.3647694850550796</v>
      </c>
      <c r="Q369" s="39">
        <f t="shared" si="65"/>
        <v>-1.35015846365794</v>
      </c>
      <c r="R369" s="39">
        <f t="shared" si="70"/>
        <v>-4.0146110213971395</v>
      </c>
      <c r="S369" s="39">
        <f t="shared" si="71"/>
        <v>-20.98538897860286</v>
      </c>
      <c r="T369" s="22" t="str">
        <f t="shared" si="66"/>
        <v>Chi11994</v>
      </c>
      <c r="U369" t="str">
        <f t="shared" si="72"/>
        <v>no</v>
      </c>
      <c r="V369" s="31">
        <v>0</v>
      </c>
      <c r="W369" s="31" t="str">
        <f t="shared" si="73"/>
        <v>43460Minnesota TimberwolvesChicago Bulls</v>
      </c>
      <c r="X369" s="9" t="str">
        <f>IFERROR(VLOOKUP(T369,October_Schedule_Table[[#All],[Home Concat]:[Home B2b]],2,FALSE),0)</f>
        <v>no</v>
      </c>
      <c r="Y369" s="9">
        <f>IFERROR(VLOOKUP(T369,October_Schedule_Table[[#All],[Away Concat]:[Away B2b]],4,FALSE),0)</f>
        <v>0</v>
      </c>
    </row>
    <row r="370" spans="1:25" x14ac:dyDescent="0.2">
      <c r="A370" s="24" t="s">
        <v>214</v>
      </c>
      <c r="B370" s="10">
        <v>43462</v>
      </c>
      <c r="C370" s="33" t="str">
        <f t="shared" si="67"/>
        <v>A</v>
      </c>
      <c r="D370" s="19">
        <v>12</v>
      </c>
      <c r="E370" s="19">
        <v>28</v>
      </c>
      <c r="F370" s="19">
        <v>2018</v>
      </c>
      <c r="G370" s="6" t="s">
        <v>12</v>
      </c>
      <c r="H370" s="6" t="s">
        <v>38</v>
      </c>
      <c r="I370" s="5" t="str">
        <f t="shared" si="62"/>
        <v>Chi</v>
      </c>
      <c r="J370" s="6">
        <v>101</v>
      </c>
      <c r="K370" s="6" t="s">
        <v>41</v>
      </c>
      <c r="L370" s="5" t="str">
        <f t="shared" si="63"/>
        <v>Was</v>
      </c>
      <c r="M370" s="6">
        <v>92</v>
      </c>
      <c r="N370" s="13">
        <f t="shared" si="68"/>
        <v>9</v>
      </c>
      <c r="O370" s="13">
        <f t="shared" si="69"/>
        <v>-3</v>
      </c>
      <c r="P370" s="39">
        <f t="shared" si="64"/>
        <v>-8.3647694850550796</v>
      </c>
      <c r="Q370" s="39">
        <f t="shared" si="65"/>
        <v>-3.2175804343859502</v>
      </c>
      <c r="R370" s="39">
        <f t="shared" si="70"/>
        <v>-8.1471890506691302</v>
      </c>
      <c r="S370" s="39">
        <f t="shared" si="71"/>
        <v>17.14718905066913</v>
      </c>
      <c r="T370" s="22" t="str">
        <f t="shared" si="66"/>
        <v>Chi10192</v>
      </c>
      <c r="U370" t="str">
        <f t="shared" si="72"/>
        <v>no</v>
      </c>
      <c r="V370" s="31">
        <v>0</v>
      </c>
      <c r="W370" s="31" t="str">
        <f t="shared" si="73"/>
        <v>43462Chicago BullsWashington Wizards</v>
      </c>
      <c r="X370" s="9">
        <f>IFERROR(VLOOKUP(T370,October_Schedule_Table[Home Concat],1,FALSE),0)</f>
        <v>0</v>
      </c>
      <c r="Y370" s="9" t="str">
        <f>IFERROR(VLOOKUP(T370,October_Schedule_Table[[#All],[Away Concat]:[Away B2b]],4,FALSE),0)</f>
        <v>no</v>
      </c>
    </row>
    <row r="371" spans="1:25" x14ac:dyDescent="0.2">
      <c r="A371" s="24" t="s">
        <v>214</v>
      </c>
      <c r="B371" s="12">
        <v>43464</v>
      </c>
      <c r="C371" s="33" t="str">
        <f t="shared" si="67"/>
        <v>A</v>
      </c>
      <c r="D371" s="18">
        <v>12</v>
      </c>
      <c r="E371" s="18">
        <v>30</v>
      </c>
      <c r="F371" s="18">
        <v>2018</v>
      </c>
      <c r="G371" s="5" t="s">
        <v>43</v>
      </c>
      <c r="H371" s="5" t="s">
        <v>38</v>
      </c>
      <c r="I371" s="5" t="str">
        <f t="shared" si="62"/>
        <v>Chi</v>
      </c>
      <c r="J371" s="5">
        <v>89</v>
      </c>
      <c r="K371" s="5" t="s">
        <v>37</v>
      </c>
      <c r="L371" s="5" t="str">
        <f t="shared" si="63"/>
        <v>Tor</v>
      </c>
      <c r="M371" s="5">
        <v>95</v>
      </c>
      <c r="N371" s="13">
        <f t="shared" si="68"/>
        <v>-6</v>
      </c>
      <c r="O371" s="13">
        <f t="shared" si="69"/>
        <v>-3</v>
      </c>
      <c r="P371" s="39">
        <f t="shared" si="64"/>
        <v>-8.3647694850550796</v>
      </c>
      <c r="Q371" s="39">
        <f t="shared" si="65"/>
        <v>5.5303682054218104</v>
      </c>
      <c r="R371" s="39">
        <f t="shared" si="70"/>
        <v>-16.89513769047689</v>
      </c>
      <c r="S371" s="39">
        <f t="shared" si="71"/>
        <v>10.89513769047689</v>
      </c>
      <c r="T371" s="22" t="str">
        <f t="shared" si="66"/>
        <v>Chi8995</v>
      </c>
      <c r="U371" t="str">
        <f t="shared" si="72"/>
        <v>no</v>
      </c>
      <c r="V371" s="31">
        <v>0</v>
      </c>
      <c r="W371" s="31" t="str">
        <f t="shared" si="73"/>
        <v>43464Chicago BullsToronto Raptors</v>
      </c>
      <c r="X371" s="9">
        <f>IFERROR(VLOOKUP(T371,October_Schedule_Table[Home Concat],1,FALSE),0)</f>
        <v>0</v>
      </c>
      <c r="Y371" s="9" t="str">
        <f>IFERROR(VLOOKUP(T371,October_Schedule_Table[[#All],[Away Concat]:[Away B2b]],4,FALSE),0)</f>
        <v>no</v>
      </c>
    </row>
    <row r="372" spans="1:25" x14ac:dyDescent="0.2">
      <c r="A372" s="24" t="s">
        <v>214</v>
      </c>
      <c r="B372" s="12">
        <v>43467</v>
      </c>
      <c r="C372" s="33" t="str">
        <f t="shared" si="67"/>
        <v>H</v>
      </c>
      <c r="D372" s="18">
        <v>1</v>
      </c>
      <c r="E372" s="18">
        <v>2</v>
      </c>
      <c r="F372" s="18">
        <v>2019</v>
      </c>
      <c r="G372" s="5" t="s">
        <v>6</v>
      </c>
      <c r="H372" s="5" t="s">
        <v>27</v>
      </c>
      <c r="I372" s="5" t="str">
        <f t="shared" si="62"/>
        <v>Orl</v>
      </c>
      <c r="J372" s="5">
        <v>112</v>
      </c>
      <c r="K372" s="5" t="s">
        <v>38</v>
      </c>
      <c r="L372" s="5" t="str">
        <f t="shared" si="63"/>
        <v>Chi</v>
      </c>
      <c r="M372" s="5">
        <v>84</v>
      </c>
      <c r="N372" s="13">
        <f t="shared" si="68"/>
        <v>-28</v>
      </c>
      <c r="O372" s="13">
        <f t="shared" si="69"/>
        <v>3</v>
      </c>
      <c r="P372" s="39">
        <f t="shared" si="64"/>
        <v>-8.3647694850550796</v>
      </c>
      <c r="Q372" s="39">
        <f t="shared" si="65"/>
        <v>1.21811754667254</v>
      </c>
      <c r="R372" s="39">
        <f t="shared" si="70"/>
        <v>-6.5828870317276191</v>
      </c>
      <c r="S372" s="39">
        <f t="shared" si="71"/>
        <v>-21.417112968272381</v>
      </c>
      <c r="T372" s="22" t="str">
        <f t="shared" si="66"/>
        <v>Chi11284</v>
      </c>
      <c r="U372" t="str">
        <f t="shared" si="72"/>
        <v>no</v>
      </c>
      <c r="V372" s="31">
        <v>0</v>
      </c>
      <c r="W372" s="31" t="str">
        <f t="shared" si="73"/>
        <v>43467Orlando MagicChicago Bulls</v>
      </c>
      <c r="X372" s="9" t="str">
        <f>IFERROR(VLOOKUP(T372,October_Schedule_Table[[#All],[Home Concat]:[Home B2b]],2,FALSE),0)</f>
        <v>no</v>
      </c>
      <c r="Y372" s="9">
        <f>IFERROR(VLOOKUP(T372,October_Schedule_Table[[#All],[Away Concat]:[Away B2b]],4,FALSE),0)</f>
        <v>0</v>
      </c>
    </row>
    <row r="373" spans="1:25" x14ac:dyDescent="0.2">
      <c r="A373" s="24" t="s">
        <v>214</v>
      </c>
      <c r="B373" s="10">
        <v>43469</v>
      </c>
      <c r="C373" s="33" t="str">
        <f t="shared" si="67"/>
        <v>H</v>
      </c>
      <c r="D373" s="19">
        <v>1</v>
      </c>
      <c r="E373" s="19">
        <v>4</v>
      </c>
      <c r="F373" s="19">
        <v>2019</v>
      </c>
      <c r="G373" s="6" t="s">
        <v>6</v>
      </c>
      <c r="H373" s="6" t="s">
        <v>20</v>
      </c>
      <c r="I373" s="5" t="str">
        <f t="shared" si="62"/>
        <v>Ind</v>
      </c>
      <c r="J373" s="6">
        <v>119</v>
      </c>
      <c r="K373" s="6" t="s">
        <v>38</v>
      </c>
      <c r="L373" s="5" t="str">
        <f t="shared" si="63"/>
        <v>Chi</v>
      </c>
      <c r="M373" s="6">
        <v>116</v>
      </c>
      <c r="N373" s="13">
        <f t="shared" si="68"/>
        <v>-3</v>
      </c>
      <c r="O373" s="13">
        <f t="shared" si="69"/>
        <v>3</v>
      </c>
      <c r="P373" s="39">
        <f t="shared" si="64"/>
        <v>-8.3647694850550796</v>
      </c>
      <c r="Q373" s="39">
        <f t="shared" si="65"/>
        <v>2.3960160409532198</v>
      </c>
      <c r="R373" s="39">
        <f t="shared" si="70"/>
        <v>-7.7607855260082994</v>
      </c>
      <c r="S373" s="39">
        <f t="shared" si="71"/>
        <v>4.7607855260082994</v>
      </c>
      <c r="T373" s="22" t="str">
        <f t="shared" si="66"/>
        <v>Chi119116</v>
      </c>
      <c r="U373" t="str">
        <f t="shared" si="72"/>
        <v>no</v>
      </c>
      <c r="V373" s="31">
        <v>0</v>
      </c>
      <c r="W373" s="31" t="str">
        <f t="shared" si="73"/>
        <v>43469Indiana PacersChicago Bulls</v>
      </c>
      <c r="X373" s="9" t="str">
        <f>IFERROR(VLOOKUP(T373,October_Schedule_Table[[#All],[Home Concat]:[Home B2b]],2,FALSE),0)</f>
        <v>no</v>
      </c>
      <c r="Y373" s="9">
        <f>IFERROR(VLOOKUP(T373,October_Schedule_Table[[#All],[Away Concat]:[Away B2b]],4,FALSE),0)</f>
        <v>0</v>
      </c>
    </row>
    <row r="374" spans="1:25" x14ac:dyDescent="0.2">
      <c r="A374" s="24" t="s">
        <v>214</v>
      </c>
      <c r="B374" s="12">
        <v>43471</v>
      </c>
      <c r="C374" s="33" t="str">
        <f t="shared" si="67"/>
        <v>H</v>
      </c>
      <c r="D374" s="18">
        <v>1</v>
      </c>
      <c r="E374" s="18">
        <v>6</v>
      </c>
      <c r="F374" s="18">
        <v>2019</v>
      </c>
      <c r="G374" s="5" t="s">
        <v>61</v>
      </c>
      <c r="H374" s="5" t="s">
        <v>15</v>
      </c>
      <c r="I374" s="5" t="str">
        <f t="shared" si="62"/>
        <v>Bro</v>
      </c>
      <c r="J374" s="5">
        <v>117</v>
      </c>
      <c r="K374" s="5" t="s">
        <v>38</v>
      </c>
      <c r="L374" s="5" t="str">
        <f t="shared" si="63"/>
        <v>Chi</v>
      </c>
      <c r="M374" s="5">
        <v>100</v>
      </c>
      <c r="N374" s="13">
        <f t="shared" si="68"/>
        <v>-17</v>
      </c>
      <c r="O374" s="13">
        <f t="shared" si="69"/>
        <v>3</v>
      </c>
      <c r="P374" s="39">
        <f t="shared" si="64"/>
        <v>-8.3647694850550796</v>
      </c>
      <c r="Q374" s="39">
        <f t="shared" si="65"/>
        <v>9.3423702051929958E-2</v>
      </c>
      <c r="R374" s="39">
        <f t="shared" si="70"/>
        <v>-5.4581931871070095</v>
      </c>
      <c r="S374" s="39">
        <f t="shared" si="71"/>
        <v>-11.54180681289299</v>
      </c>
      <c r="T374" s="22" t="str">
        <f t="shared" si="66"/>
        <v>Chi117100</v>
      </c>
      <c r="U374" t="str">
        <f t="shared" si="72"/>
        <v>no</v>
      </c>
      <c r="V374" s="31">
        <v>0</v>
      </c>
      <c r="W374" s="31" t="str">
        <f t="shared" si="73"/>
        <v>43471Brooklyn NetsChicago Bulls</v>
      </c>
      <c r="X374" s="9" t="str">
        <f>IFERROR(VLOOKUP(T374,October_Schedule_Table[[#All],[Home Concat]:[Home B2b]],2,FALSE),0)</f>
        <v>no</v>
      </c>
      <c r="Y374" s="9">
        <f>IFERROR(VLOOKUP(T374,October_Schedule_Table[[#All],[Away Concat]:[Away B2b]],4,FALSE),0)</f>
        <v>0</v>
      </c>
    </row>
    <row r="375" spans="1:25" x14ac:dyDescent="0.2">
      <c r="A375" s="24" t="s">
        <v>214</v>
      </c>
      <c r="B375" s="10">
        <v>43474</v>
      </c>
      <c r="C375" s="33" t="str">
        <f t="shared" si="67"/>
        <v>A</v>
      </c>
      <c r="D375" s="19">
        <v>1</v>
      </c>
      <c r="E375" s="19">
        <v>9</v>
      </c>
      <c r="F375" s="19">
        <v>2019</v>
      </c>
      <c r="G375" s="6" t="s">
        <v>30</v>
      </c>
      <c r="H375" s="6" t="s">
        <v>38</v>
      </c>
      <c r="I375" s="5" t="str">
        <f t="shared" si="62"/>
        <v>Chi</v>
      </c>
      <c r="J375" s="6">
        <v>112</v>
      </c>
      <c r="K375" s="6" t="s">
        <v>40</v>
      </c>
      <c r="L375" s="5" t="str">
        <f t="shared" si="63"/>
        <v>Por</v>
      </c>
      <c r="M375" s="6">
        <v>124</v>
      </c>
      <c r="N375" s="13">
        <f t="shared" si="68"/>
        <v>-12</v>
      </c>
      <c r="O375" s="13">
        <f t="shared" si="69"/>
        <v>-3</v>
      </c>
      <c r="P375" s="39">
        <f t="shared" si="64"/>
        <v>-8.3647694850550796</v>
      </c>
      <c r="Q375" s="39">
        <f t="shared" si="65"/>
        <v>4.7456987811097902</v>
      </c>
      <c r="R375" s="39">
        <f t="shared" si="70"/>
        <v>-16.110468266164869</v>
      </c>
      <c r="S375" s="39">
        <f t="shared" si="71"/>
        <v>4.1104682661648688</v>
      </c>
      <c r="T375" s="22" t="str">
        <f t="shared" si="66"/>
        <v>Chi112124</v>
      </c>
      <c r="U375" t="str">
        <f t="shared" si="72"/>
        <v>no</v>
      </c>
      <c r="V375" s="31">
        <v>0</v>
      </c>
      <c r="W375" s="31" t="str">
        <f t="shared" si="73"/>
        <v>43474Chicago BullsPortland Trail Blazers</v>
      </c>
      <c r="X375" s="9">
        <f>IFERROR(VLOOKUP(T375,October_Schedule_Table[Home Concat],1,FALSE),0)</f>
        <v>0</v>
      </c>
      <c r="Y375" s="9" t="str">
        <f>IFERROR(VLOOKUP(T375,October_Schedule_Table[[#All],[Away Concat]:[Away B2b]],4,FALSE),0)</f>
        <v>no</v>
      </c>
    </row>
    <row r="376" spans="1:25" x14ac:dyDescent="0.2">
      <c r="A376" s="24" t="s">
        <v>214</v>
      </c>
      <c r="B376" s="12">
        <v>43476</v>
      </c>
      <c r="C376" s="33" t="str">
        <f t="shared" si="67"/>
        <v>A</v>
      </c>
      <c r="D376" s="18">
        <v>1</v>
      </c>
      <c r="E376" s="18">
        <v>11</v>
      </c>
      <c r="F376" s="18">
        <v>2019</v>
      </c>
      <c r="G376" s="5" t="s">
        <v>9</v>
      </c>
      <c r="H376" s="5" t="s">
        <v>38</v>
      </c>
      <c r="I376" s="5" t="str">
        <f t="shared" si="62"/>
        <v>Chi</v>
      </c>
      <c r="J376" s="5">
        <v>109</v>
      </c>
      <c r="K376" s="5" t="s">
        <v>11</v>
      </c>
      <c r="L376" s="5" t="str">
        <f t="shared" si="63"/>
        <v>Gol</v>
      </c>
      <c r="M376" s="5">
        <v>146</v>
      </c>
      <c r="N376" s="13">
        <f t="shared" si="68"/>
        <v>-37</v>
      </c>
      <c r="O376" s="13">
        <f t="shared" si="69"/>
        <v>-3</v>
      </c>
      <c r="P376" s="39">
        <f t="shared" si="64"/>
        <v>-8.3647694850550796</v>
      </c>
      <c r="Q376" s="39">
        <f t="shared" si="65"/>
        <v>6.4927091902742058</v>
      </c>
      <c r="R376" s="39">
        <f t="shared" si="70"/>
        <v>-17.857478675329286</v>
      </c>
      <c r="S376" s="39">
        <f t="shared" si="71"/>
        <v>-19.142521324670714</v>
      </c>
      <c r="T376" s="22" t="str">
        <f t="shared" si="66"/>
        <v>Chi109146</v>
      </c>
      <c r="U376" t="str">
        <f t="shared" si="72"/>
        <v>no</v>
      </c>
      <c r="V376" s="31">
        <v>0</v>
      </c>
      <c r="W376" s="31" t="str">
        <f t="shared" si="73"/>
        <v>43476Chicago BullsGolden State Warriors</v>
      </c>
      <c r="X376" s="9">
        <f>IFERROR(VLOOKUP(T376,October_Schedule_Table[Home Concat],1,FALSE),0)</f>
        <v>0</v>
      </c>
      <c r="Y376" s="9" t="str">
        <f>IFERROR(VLOOKUP(T376,October_Schedule_Table[[#All],[Away Concat]:[Away B2b]],4,FALSE),0)</f>
        <v>no</v>
      </c>
    </row>
    <row r="377" spans="1:25" x14ac:dyDescent="0.2">
      <c r="A377" s="24" t="s">
        <v>214</v>
      </c>
      <c r="B377" s="10">
        <v>43477</v>
      </c>
      <c r="C377" s="33" t="str">
        <f t="shared" si="67"/>
        <v>A</v>
      </c>
      <c r="D377" s="19">
        <v>1</v>
      </c>
      <c r="E377" s="19">
        <v>12</v>
      </c>
      <c r="F377" s="19">
        <v>2019</v>
      </c>
      <c r="G377" s="6" t="s">
        <v>30</v>
      </c>
      <c r="H377" s="6" t="s">
        <v>38</v>
      </c>
      <c r="I377" s="5" t="str">
        <f t="shared" si="62"/>
        <v>Chi</v>
      </c>
      <c r="J377" s="6">
        <v>102</v>
      </c>
      <c r="K377" s="6" t="s">
        <v>31</v>
      </c>
      <c r="L377" s="5" t="str">
        <f t="shared" si="63"/>
        <v>Uta</v>
      </c>
      <c r="M377" s="6">
        <v>110</v>
      </c>
      <c r="N377" s="13">
        <f t="shared" si="68"/>
        <v>-8</v>
      </c>
      <c r="O377" s="13">
        <f t="shared" si="69"/>
        <v>-3</v>
      </c>
      <c r="P377" s="39">
        <f t="shared" si="64"/>
        <v>-8.3647694850550796</v>
      </c>
      <c r="Q377" s="39">
        <f t="shared" si="65"/>
        <v>5.7181998783674679</v>
      </c>
      <c r="R377" s="39">
        <f t="shared" si="70"/>
        <v>-17.082969363422549</v>
      </c>
      <c r="S377" s="39">
        <f t="shared" si="71"/>
        <v>9.0829693634225492</v>
      </c>
      <c r="T377" s="22" t="str">
        <f t="shared" si="66"/>
        <v>Chi102110</v>
      </c>
      <c r="U377" t="str">
        <f t="shared" si="72"/>
        <v>yes</v>
      </c>
      <c r="V377" s="31" t="s">
        <v>275</v>
      </c>
      <c r="W377" s="31" t="str">
        <f t="shared" si="73"/>
        <v>43477Chicago BullsUtah Jazz</v>
      </c>
      <c r="X377" s="9"/>
      <c r="Y377" s="9"/>
    </row>
    <row r="378" spans="1:25" x14ac:dyDescent="0.2">
      <c r="A378" s="24" t="s">
        <v>214</v>
      </c>
      <c r="B378" s="12">
        <v>43480</v>
      </c>
      <c r="C378" s="33" t="str">
        <f t="shared" si="67"/>
        <v>A</v>
      </c>
      <c r="D378" s="18">
        <v>1</v>
      </c>
      <c r="E378" s="18">
        <v>15</v>
      </c>
      <c r="F378" s="18">
        <v>2019</v>
      </c>
      <c r="G378" s="5" t="s">
        <v>9</v>
      </c>
      <c r="H378" s="5" t="s">
        <v>38</v>
      </c>
      <c r="I378" s="5" t="str">
        <f t="shared" si="62"/>
        <v>Chi</v>
      </c>
      <c r="J378" s="5">
        <v>100</v>
      </c>
      <c r="K378" s="5" t="s">
        <v>39</v>
      </c>
      <c r="L378" s="13" t="s">
        <v>242</v>
      </c>
      <c r="M378" s="5">
        <v>107</v>
      </c>
      <c r="N378" s="13">
        <f t="shared" si="68"/>
        <v>-7</v>
      </c>
      <c r="O378" s="13">
        <f t="shared" si="69"/>
        <v>-3</v>
      </c>
      <c r="P378" s="39">
        <f t="shared" si="64"/>
        <v>-8.3647694850550796</v>
      </c>
      <c r="Q378" s="39">
        <f t="shared" si="65"/>
        <v>-1.7592139870950123</v>
      </c>
      <c r="R378" s="39">
        <f t="shared" si="70"/>
        <v>-9.6055554979600668</v>
      </c>
      <c r="S378" s="39">
        <f t="shared" si="71"/>
        <v>2.6055554979600668</v>
      </c>
      <c r="T378" s="22" t="str">
        <f t="shared" si="66"/>
        <v>Chi100107</v>
      </c>
      <c r="U378" t="str">
        <f t="shared" si="72"/>
        <v>no</v>
      </c>
      <c r="V378" s="31">
        <v>0</v>
      </c>
      <c r="W378" s="31" t="str">
        <f t="shared" si="73"/>
        <v>43480Chicago BullsLos Angeles Lakers</v>
      </c>
      <c r="X378" s="9">
        <f>IFERROR(VLOOKUP(T378,October_Schedule_Table[Home Concat],1,FALSE),0)</f>
        <v>0</v>
      </c>
      <c r="Y378" s="9" t="str">
        <f>IFERROR(VLOOKUP(T378,October_Schedule_Table[[#All],[Away Concat]:[Away B2b]],4,FALSE),0)</f>
        <v>no</v>
      </c>
    </row>
    <row r="379" spans="1:25" x14ac:dyDescent="0.2">
      <c r="A379" s="24" t="s">
        <v>214</v>
      </c>
      <c r="B379" s="10">
        <v>43482</v>
      </c>
      <c r="C379" s="33" t="str">
        <f t="shared" si="67"/>
        <v>A</v>
      </c>
      <c r="D379" s="19">
        <v>1</v>
      </c>
      <c r="E379" s="19">
        <v>17</v>
      </c>
      <c r="F379" s="19">
        <v>2019</v>
      </c>
      <c r="G379" s="6" t="s">
        <v>42</v>
      </c>
      <c r="H379" s="6" t="s">
        <v>38</v>
      </c>
      <c r="I379" s="5" t="str">
        <f t="shared" si="62"/>
        <v>Chi</v>
      </c>
      <c r="J379" s="6">
        <v>105</v>
      </c>
      <c r="K379" s="6" t="s">
        <v>21</v>
      </c>
      <c r="L379" s="5" t="str">
        <f t="shared" si="63"/>
        <v>Den</v>
      </c>
      <c r="M379" s="6">
        <v>135</v>
      </c>
      <c r="N379" s="13">
        <f t="shared" si="68"/>
        <v>-30</v>
      </c>
      <c r="O379" s="13">
        <f t="shared" si="69"/>
        <v>-3</v>
      </c>
      <c r="P379" s="39">
        <f t="shared" si="64"/>
        <v>-8.3647694850550796</v>
      </c>
      <c r="Q379" s="39">
        <f t="shared" si="65"/>
        <v>3.8824190488276296</v>
      </c>
      <c r="R379" s="39">
        <f t="shared" si="70"/>
        <v>-15.24718853388271</v>
      </c>
      <c r="S379" s="39">
        <f t="shared" si="71"/>
        <v>-14.75281146611729</v>
      </c>
      <c r="T379" s="22" t="str">
        <f t="shared" si="66"/>
        <v>Chi105135</v>
      </c>
      <c r="U379" t="str">
        <f t="shared" si="72"/>
        <v>no</v>
      </c>
      <c r="V379" s="31">
        <v>0</v>
      </c>
      <c r="W379" s="31" t="str">
        <f t="shared" si="73"/>
        <v>43482Chicago BullsDenver Nuggets</v>
      </c>
      <c r="X379" s="9">
        <f>IFERROR(VLOOKUP(T379,October_Schedule_Table[Home Concat],1,FALSE),0)</f>
        <v>0</v>
      </c>
      <c r="Y379" s="9" t="str">
        <f>IFERROR(VLOOKUP(T379,October_Schedule_Table[[#All],[Away Concat]:[Away B2b]],4,FALSE),0)</f>
        <v>no</v>
      </c>
    </row>
    <row r="380" spans="1:25" x14ac:dyDescent="0.2">
      <c r="A380" s="24" t="s">
        <v>214</v>
      </c>
      <c r="B380" s="10">
        <v>43484</v>
      </c>
      <c r="C380" s="33" t="str">
        <f t="shared" si="67"/>
        <v>H</v>
      </c>
      <c r="D380" s="19">
        <v>1</v>
      </c>
      <c r="E380" s="19">
        <v>19</v>
      </c>
      <c r="F380" s="19">
        <v>2019</v>
      </c>
      <c r="G380" s="6" t="s">
        <v>6</v>
      </c>
      <c r="H380" s="6" t="s">
        <v>26</v>
      </c>
      <c r="I380" s="5" t="str">
        <f t="shared" si="62"/>
        <v>Mia</v>
      </c>
      <c r="J380" s="6">
        <v>117</v>
      </c>
      <c r="K380" s="6" t="s">
        <v>38</v>
      </c>
      <c r="L380" s="5" t="str">
        <f t="shared" si="63"/>
        <v>Chi</v>
      </c>
      <c r="M380" s="6">
        <v>103</v>
      </c>
      <c r="N380" s="13">
        <f t="shared" si="68"/>
        <v>-14</v>
      </c>
      <c r="O380" s="13">
        <f t="shared" si="69"/>
        <v>3</v>
      </c>
      <c r="P380" s="39">
        <f t="shared" si="64"/>
        <v>-8.3647694850550796</v>
      </c>
      <c r="Q380" s="39">
        <f t="shared" si="65"/>
        <v>-0.25037347985165948</v>
      </c>
      <c r="R380" s="39">
        <f t="shared" si="70"/>
        <v>-5.1143960052034201</v>
      </c>
      <c r="S380" s="39">
        <f t="shared" si="71"/>
        <v>-8.885603994796579</v>
      </c>
      <c r="T380" s="22" t="str">
        <f t="shared" si="66"/>
        <v>Chi117103</v>
      </c>
      <c r="U380" t="str">
        <f t="shared" si="72"/>
        <v>no</v>
      </c>
      <c r="V380" s="31">
        <v>0</v>
      </c>
      <c r="W380" s="31" t="str">
        <f t="shared" si="73"/>
        <v>43484Miami HeatChicago Bulls</v>
      </c>
      <c r="X380" s="9" t="str">
        <f>IFERROR(VLOOKUP(T380,October_Schedule_Table[[#All],[Home Concat]:[Home B2b]],2,FALSE),0)</f>
        <v>no</v>
      </c>
      <c r="Y380" s="9">
        <f>IFERROR(VLOOKUP(T380,October_Schedule_Table[[#All],[Away Concat]:[Away B2b]],4,FALSE),0)</f>
        <v>0</v>
      </c>
    </row>
    <row r="381" spans="1:25" x14ac:dyDescent="0.2">
      <c r="A381" s="24" t="s">
        <v>214</v>
      </c>
      <c r="B381" s="12">
        <v>43486</v>
      </c>
      <c r="C381" s="33" t="str">
        <f t="shared" si="67"/>
        <v>A</v>
      </c>
      <c r="D381" s="18">
        <v>1</v>
      </c>
      <c r="E381" s="18">
        <v>21</v>
      </c>
      <c r="F381" s="18">
        <v>2019</v>
      </c>
      <c r="G381" s="5" t="s">
        <v>60</v>
      </c>
      <c r="H381" s="5" t="s">
        <v>38</v>
      </c>
      <c r="I381" s="5" t="str">
        <f t="shared" si="62"/>
        <v>Chi</v>
      </c>
      <c r="J381" s="5">
        <v>104</v>
      </c>
      <c r="K381" s="5" t="s">
        <v>36</v>
      </c>
      <c r="L381" s="5" t="str">
        <f t="shared" si="63"/>
        <v>Cle</v>
      </c>
      <c r="M381" s="5">
        <v>88</v>
      </c>
      <c r="N381" s="13">
        <f t="shared" si="68"/>
        <v>16</v>
      </c>
      <c r="O381" s="13">
        <f t="shared" si="69"/>
        <v>-3</v>
      </c>
      <c r="P381" s="39">
        <f t="shared" si="64"/>
        <v>-8.3647694850550796</v>
      </c>
      <c r="Q381" s="39">
        <f t="shared" si="65"/>
        <v>-9.3173458825230995</v>
      </c>
      <c r="R381" s="39">
        <f t="shared" si="70"/>
        <v>-2.0474236025319801</v>
      </c>
      <c r="S381" s="39">
        <f t="shared" si="71"/>
        <v>18.047423602531978</v>
      </c>
      <c r="T381" s="22" t="str">
        <f t="shared" si="66"/>
        <v>Chi10488</v>
      </c>
      <c r="U381" t="str">
        <f t="shared" si="72"/>
        <v>no</v>
      </c>
      <c r="V381" s="31">
        <v>0</v>
      </c>
      <c r="W381" s="31" t="str">
        <f t="shared" si="73"/>
        <v>43486Chicago BullsCleveland Cavaliers</v>
      </c>
      <c r="X381" s="9">
        <f>IFERROR(VLOOKUP(T381,October_Schedule_Table[Home Concat],1,FALSE),0)</f>
        <v>0</v>
      </c>
      <c r="Y381" s="9" t="str">
        <f>IFERROR(VLOOKUP(T381,October_Schedule_Table[[#All],[Away Concat]:[Away B2b]],4,FALSE),0)</f>
        <v>no</v>
      </c>
    </row>
    <row r="382" spans="1:25" x14ac:dyDescent="0.2">
      <c r="A382" s="24" t="s">
        <v>214</v>
      </c>
      <c r="B382" s="12">
        <v>43488</v>
      </c>
      <c r="C382" s="33" t="str">
        <f t="shared" si="67"/>
        <v>H</v>
      </c>
      <c r="D382" s="18">
        <v>1</v>
      </c>
      <c r="E382" s="18">
        <v>23</v>
      </c>
      <c r="F382" s="18">
        <v>2019</v>
      </c>
      <c r="G382" s="5" t="s">
        <v>6</v>
      </c>
      <c r="H382" s="5" t="s">
        <v>24</v>
      </c>
      <c r="I382" s="5" t="str">
        <f t="shared" si="62"/>
        <v>Atl</v>
      </c>
      <c r="J382" s="5">
        <v>121</v>
      </c>
      <c r="K382" s="5" t="s">
        <v>38</v>
      </c>
      <c r="L382" s="5" t="str">
        <f t="shared" si="63"/>
        <v>Chi</v>
      </c>
      <c r="M382" s="5">
        <v>101</v>
      </c>
      <c r="N382" s="13">
        <f t="shared" si="68"/>
        <v>-20</v>
      </c>
      <c r="O382" s="13">
        <f t="shared" si="69"/>
        <v>3</v>
      </c>
      <c r="P382" s="39">
        <f t="shared" si="64"/>
        <v>-8.3647694850550796</v>
      </c>
      <c r="Q382" s="39">
        <f t="shared" si="65"/>
        <v>-5.4191427575813904</v>
      </c>
      <c r="R382" s="39">
        <f t="shared" si="70"/>
        <v>5.4373272526310856E-2</v>
      </c>
      <c r="S382" s="39">
        <f t="shared" si="71"/>
        <v>-20.054373272526313</v>
      </c>
      <c r="T382" s="22" t="str">
        <f t="shared" si="66"/>
        <v>Chi121101</v>
      </c>
      <c r="U382" t="str">
        <f t="shared" si="72"/>
        <v>no</v>
      </c>
      <c r="V382" s="31">
        <v>0</v>
      </c>
      <c r="W382" s="31" t="str">
        <f t="shared" si="73"/>
        <v>43488Atlanta HawksChicago Bulls</v>
      </c>
      <c r="X382" s="9" t="str">
        <f>IFERROR(VLOOKUP(T382,October_Schedule_Table[[#All],[Home Concat]:[Home B2b]],2,FALSE),0)</f>
        <v>no</v>
      </c>
      <c r="Y382" s="9">
        <f>IFERROR(VLOOKUP(T382,October_Schedule_Table[[#All],[Away Concat]:[Away B2b]],4,FALSE),0)</f>
        <v>0</v>
      </c>
    </row>
    <row r="383" spans="1:25" x14ac:dyDescent="0.2">
      <c r="A383" s="24" t="s">
        <v>214</v>
      </c>
      <c r="B383" s="10">
        <v>43490</v>
      </c>
      <c r="C383" s="33" t="str">
        <f t="shared" si="67"/>
        <v>H</v>
      </c>
      <c r="D383" s="19">
        <v>1</v>
      </c>
      <c r="E383" s="19">
        <v>25</v>
      </c>
      <c r="F383" s="19">
        <v>2019</v>
      </c>
      <c r="G383" s="6" t="s">
        <v>6</v>
      </c>
      <c r="H383" s="6" t="s">
        <v>22</v>
      </c>
      <c r="I383" s="13" t="s">
        <v>241</v>
      </c>
      <c r="J383" s="6">
        <v>106</v>
      </c>
      <c r="K383" s="6" t="s">
        <v>38</v>
      </c>
      <c r="L383" s="5" t="str">
        <f t="shared" si="63"/>
        <v>Chi</v>
      </c>
      <c r="M383" s="6">
        <v>101</v>
      </c>
      <c r="N383" s="13">
        <f t="shared" si="68"/>
        <v>-5</v>
      </c>
      <c r="O383" s="13">
        <f t="shared" si="69"/>
        <v>3</v>
      </c>
      <c r="P383" s="39">
        <f t="shared" si="64"/>
        <v>-8.3647694850550796</v>
      </c>
      <c r="Q383" s="39">
        <f t="shared" si="65"/>
        <v>0.79686865378140981</v>
      </c>
      <c r="R383" s="39">
        <f t="shared" si="70"/>
        <v>-6.1616381388364889</v>
      </c>
      <c r="S383" s="39">
        <f t="shared" si="71"/>
        <v>1.1616381388364889</v>
      </c>
      <c r="T383" s="22" t="str">
        <f t="shared" si="66"/>
        <v>Chi106101</v>
      </c>
      <c r="U383" t="str">
        <f t="shared" si="72"/>
        <v>no</v>
      </c>
      <c r="V383" s="31">
        <v>0</v>
      </c>
      <c r="W383" s="31" t="str">
        <f t="shared" si="73"/>
        <v>43490Los Angeles ClippersChicago Bulls</v>
      </c>
      <c r="X383" s="9" t="str">
        <f>IFERROR(VLOOKUP(T383,October_Schedule_Table[[#All],[Home Concat]:[Home B2b]],2,FALSE),0)</f>
        <v>no</v>
      </c>
      <c r="Y383" s="9">
        <f>IFERROR(VLOOKUP(T383,October_Schedule_Table[[#All],[Away Concat]:[Away B2b]],4,FALSE),0)</f>
        <v>0</v>
      </c>
    </row>
    <row r="384" spans="1:25" x14ac:dyDescent="0.2">
      <c r="A384" s="24" t="s">
        <v>214</v>
      </c>
      <c r="B384" s="12">
        <v>43492</v>
      </c>
      <c r="C384" s="33" t="str">
        <f t="shared" si="67"/>
        <v>H</v>
      </c>
      <c r="D384" s="18">
        <v>1</v>
      </c>
      <c r="E384" s="18">
        <v>27</v>
      </c>
      <c r="F384" s="18">
        <v>2019</v>
      </c>
      <c r="G384" s="5" t="s">
        <v>61</v>
      </c>
      <c r="H384" s="5" t="s">
        <v>36</v>
      </c>
      <c r="I384" s="5" t="str">
        <f t="shared" si="62"/>
        <v>Cle</v>
      </c>
      <c r="J384" s="5">
        <v>104</v>
      </c>
      <c r="K384" s="5" t="s">
        <v>38</v>
      </c>
      <c r="L384" s="5" t="str">
        <f t="shared" si="63"/>
        <v>Chi</v>
      </c>
      <c r="M384" s="5">
        <v>101</v>
      </c>
      <c r="N384" s="13">
        <f t="shared" si="68"/>
        <v>-3</v>
      </c>
      <c r="O384" s="13">
        <f t="shared" si="69"/>
        <v>3</v>
      </c>
      <c r="P384" s="39">
        <f t="shared" si="64"/>
        <v>-8.3647694850550796</v>
      </c>
      <c r="Q384" s="39">
        <f t="shared" si="65"/>
        <v>-9.3173458825230995</v>
      </c>
      <c r="R384" s="39">
        <f t="shared" si="70"/>
        <v>3.9525763974680199</v>
      </c>
      <c r="S384" s="39">
        <f t="shared" si="71"/>
        <v>-6.9525763974680199</v>
      </c>
      <c r="T384" s="22" t="str">
        <f t="shared" si="66"/>
        <v>Chi104101</v>
      </c>
      <c r="U384" t="str">
        <f t="shared" si="72"/>
        <v>no</v>
      </c>
      <c r="V384" s="31">
        <v>0</v>
      </c>
      <c r="W384" s="31" t="str">
        <f t="shared" si="73"/>
        <v>43492Cleveland CavaliersChicago Bulls</v>
      </c>
      <c r="X384" s="9" t="str">
        <f>IFERROR(VLOOKUP(T384,October_Schedule_Table[[#All],[Home Concat]:[Home B2b]],2,FALSE),0)</f>
        <v>no</v>
      </c>
      <c r="Y384" s="9">
        <f>IFERROR(VLOOKUP(T384,October_Schedule_Table[[#All],[Away Concat]:[Away B2b]],4,FALSE),0)</f>
        <v>0</v>
      </c>
    </row>
    <row r="385" spans="1:25" x14ac:dyDescent="0.2">
      <c r="A385" s="24" t="s">
        <v>214</v>
      </c>
      <c r="B385" s="10">
        <v>43495</v>
      </c>
      <c r="C385" s="33" t="str">
        <f t="shared" si="67"/>
        <v>A</v>
      </c>
      <c r="D385" s="19">
        <v>1</v>
      </c>
      <c r="E385" s="19">
        <v>30</v>
      </c>
      <c r="F385" s="19">
        <v>2019</v>
      </c>
      <c r="G385" s="6" t="s">
        <v>23</v>
      </c>
      <c r="H385" s="6" t="s">
        <v>38</v>
      </c>
      <c r="I385" s="5" t="str">
        <f t="shared" si="62"/>
        <v>Chi</v>
      </c>
      <c r="J385" s="6">
        <v>105</v>
      </c>
      <c r="K385" s="6" t="s">
        <v>26</v>
      </c>
      <c r="L385" s="5" t="str">
        <f t="shared" si="63"/>
        <v>Mia</v>
      </c>
      <c r="M385" s="6">
        <v>89</v>
      </c>
      <c r="N385" s="13">
        <f t="shared" si="68"/>
        <v>16</v>
      </c>
      <c r="O385" s="13">
        <f t="shared" si="69"/>
        <v>-3</v>
      </c>
      <c r="P385" s="39">
        <f t="shared" si="64"/>
        <v>-8.3647694850550796</v>
      </c>
      <c r="Q385" s="39">
        <f t="shared" si="65"/>
        <v>-0.25037347985165948</v>
      </c>
      <c r="R385" s="39">
        <f t="shared" si="70"/>
        <v>-11.114396005203421</v>
      </c>
      <c r="S385" s="39">
        <f t="shared" si="71"/>
        <v>27.114396005203421</v>
      </c>
      <c r="T385" s="22" t="str">
        <f t="shared" si="66"/>
        <v>Chi10589</v>
      </c>
      <c r="U385" t="str">
        <f t="shared" si="72"/>
        <v>no</v>
      </c>
      <c r="V385" s="31">
        <v>0</v>
      </c>
      <c r="W385" s="31" t="str">
        <f t="shared" si="73"/>
        <v>43495Chicago BullsMiami Heat</v>
      </c>
      <c r="X385" s="9">
        <f>IFERROR(VLOOKUP(T385,October_Schedule_Table[Home Concat],1,FALSE),0)</f>
        <v>0</v>
      </c>
      <c r="Y385" s="9" t="str">
        <f>IFERROR(VLOOKUP(T385,October_Schedule_Table[[#All],[Away Concat]:[Away B2b]],4,FALSE),0)</f>
        <v>no</v>
      </c>
    </row>
    <row r="386" spans="1:25" x14ac:dyDescent="0.2">
      <c r="A386" s="24" t="s">
        <v>214</v>
      </c>
      <c r="B386" s="12">
        <v>43498</v>
      </c>
      <c r="C386" s="33" t="str">
        <f t="shared" si="67"/>
        <v>A</v>
      </c>
      <c r="D386" s="18">
        <v>2</v>
      </c>
      <c r="E386" s="18">
        <v>2</v>
      </c>
      <c r="F386" s="18">
        <v>2019</v>
      </c>
      <c r="G386" s="5" t="s">
        <v>12</v>
      </c>
      <c r="H386" s="5" t="s">
        <v>38</v>
      </c>
      <c r="I386" s="5" t="str">
        <f t="shared" si="62"/>
        <v>Chi</v>
      </c>
      <c r="J386" s="5">
        <v>118</v>
      </c>
      <c r="K386" s="5" t="s">
        <v>14</v>
      </c>
      <c r="L386" s="5" t="str">
        <f t="shared" si="63"/>
        <v>Cha</v>
      </c>
      <c r="M386" s="5">
        <v>125</v>
      </c>
      <c r="N386" s="13">
        <f t="shared" si="68"/>
        <v>-7</v>
      </c>
      <c r="O386" s="13">
        <f t="shared" si="69"/>
        <v>-3</v>
      </c>
      <c r="P386" s="39">
        <f t="shared" si="64"/>
        <v>-8.3647694850550796</v>
      </c>
      <c r="Q386" s="39">
        <f t="shared" si="65"/>
        <v>-1.224670842330648</v>
      </c>
      <c r="R386" s="39">
        <f t="shared" si="70"/>
        <v>-10.140098642724432</v>
      </c>
      <c r="S386" s="39">
        <f t="shared" si="71"/>
        <v>3.140098642724432</v>
      </c>
      <c r="T386" s="22" t="str">
        <f t="shared" si="66"/>
        <v>Chi118125</v>
      </c>
      <c r="U386" t="str">
        <f t="shared" si="72"/>
        <v>no</v>
      </c>
      <c r="V386" s="31">
        <v>0</v>
      </c>
      <c r="W386" s="31" t="str">
        <f t="shared" si="73"/>
        <v>43498Chicago BullsCharlotte Hornets</v>
      </c>
      <c r="X386" s="9">
        <f>IFERROR(VLOOKUP(T386,October_Schedule_Table[Home Concat],1,FALSE),0)</f>
        <v>0</v>
      </c>
      <c r="Y386" s="9" t="str">
        <f>IFERROR(VLOOKUP(T386,October_Schedule_Table[[#All],[Away Concat]:[Away B2b]],4,FALSE),0)</f>
        <v>no</v>
      </c>
    </row>
    <row r="387" spans="1:25" x14ac:dyDescent="0.2">
      <c r="A387" s="24" t="s">
        <v>214</v>
      </c>
      <c r="B387" s="10">
        <v>43502</v>
      </c>
      <c r="C387" s="33" t="str">
        <f t="shared" si="67"/>
        <v>H</v>
      </c>
      <c r="D387" s="19">
        <v>2</v>
      </c>
      <c r="E387" s="19">
        <v>6</v>
      </c>
      <c r="F387" s="19">
        <v>2019</v>
      </c>
      <c r="G387" s="6" t="s">
        <v>6</v>
      </c>
      <c r="H387" s="6" t="s">
        <v>17</v>
      </c>
      <c r="I387" s="5" t="str">
        <f t="shared" si="62"/>
        <v>New</v>
      </c>
      <c r="J387" s="6">
        <v>125</v>
      </c>
      <c r="K387" s="6" t="s">
        <v>38</v>
      </c>
      <c r="L387" s="5" t="str">
        <f t="shared" si="63"/>
        <v>Chi</v>
      </c>
      <c r="M387" s="6">
        <v>120</v>
      </c>
      <c r="N387" s="13">
        <f t="shared" si="68"/>
        <v>-5</v>
      </c>
      <c r="O387" s="13">
        <f t="shared" si="69"/>
        <v>3</v>
      </c>
      <c r="P387" s="39">
        <f t="shared" si="64"/>
        <v>-8.3647694850550796</v>
      </c>
      <c r="Q387" s="39">
        <f t="shared" si="65"/>
        <v>-2.0784049104114897</v>
      </c>
      <c r="R387" s="39">
        <f t="shared" si="70"/>
        <v>-3.2863645746435899</v>
      </c>
      <c r="S387" s="39">
        <f t="shared" si="71"/>
        <v>-1.7136354253564101</v>
      </c>
      <c r="T387" s="22" t="str">
        <f t="shared" si="66"/>
        <v>Chi125120</v>
      </c>
      <c r="U387" t="str">
        <f t="shared" si="72"/>
        <v>no</v>
      </c>
      <c r="V387" s="31">
        <v>0</v>
      </c>
      <c r="W387" s="31" t="str">
        <f t="shared" si="73"/>
        <v>43502New Orleans PelicansChicago Bulls</v>
      </c>
      <c r="X387" s="9" t="str">
        <f>IFERROR(VLOOKUP(T387,October_Schedule_Table[[#All],[Home Concat]:[Home B2b]],2,FALSE),0)</f>
        <v>no</v>
      </c>
      <c r="Y387" s="9">
        <f>IFERROR(VLOOKUP(T387,October_Schedule_Table[[#All],[Away Concat]:[Away B2b]],4,FALSE),0)</f>
        <v>0</v>
      </c>
    </row>
    <row r="388" spans="1:25" x14ac:dyDescent="0.2">
      <c r="A388" s="24" t="s">
        <v>214</v>
      </c>
      <c r="B388" s="10">
        <v>43504</v>
      </c>
      <c r="C388" s="33" t="str">
        <f t="shared" si="67"/>
        <v>A</v>
      </c>
      <c r="D388" s="19">
        <v>2</v>
      </c>
      <c r="E388" s="19">
        <v>8</v>
      </c>
      <c r="F388" s="19">
        <v>2019</v>
      </c>
      <c r="G388" s="6" t="s">
        <v>23</v>
      </c>
      <c r="H388" s="6" t="s">
        <v>38</v>
      </c>
      <c r="I388" s="5" t="str">
        <f t="shared" si="62"/>
        <v>Chi</v>
      </c>
      <c r="J388" s="6">
        <v>125</v>
      </c>
      <c r="K388" s="6" t="s">
        <v>15</v>
      </c>
      <c r="L388" s="5" t="str">
        <f t="shared" si="63"/>
        <v>Bro</v>
      </c>
      <c r="M388" s="6">
        <v>106</v>
      </c>
      <c r="N388" s="13">
        <f t="shared" si="68"/>
        <v>19</v>
      </c>
      <c r="O388" s="13">
        <f t="shared" si="69"/>
        <v>-3</v>
      </c>
      <c r="P388" s="39">
        <f t="shared" si="64"/>
        <v>-8.3647694850550796</v>
      </c>
      <c r="Q388" s="39">
        <f t="shared" si="65"/>
        <v>9.3423702051929958E-2</v>
      </c>
      <c r="R388" s="39">
        <f t="shared" si="70"/>
        <v>-11.45819318710701</v>
      </c>
      <c r="S388" s="39">
        <f t="shared" si="71"/>
        <v>30.45819318710701</v>
      </c>
      <c r="T388" s="22" t="str">
        <f t="shared" si="66"/>
        <v>Chi125106</v>
      </c>
      <c r="U388" t="str">
        <f t="shared" si="72"/>
        <v>no</v>
      </c>
      <c r="V388" s="31">
        <v>0</v>
      </c>
      <c r="W388" s="31" t="str">
        <f t="shared" si="73"/>
        <v>43504Chicago BullsBrooklyn Nets</v>
      </c>
      <c r="X388" s="9">
        <f>IFERROR(VLOOKUP(T388,October_Schedule_Table[Home Concat],1,FALSE),0)</f>
        <v>0</v>
      </c>
      <c r="Y388" s="9" t="str">
        <f>IFERROR(VLOOKUP(T388,October_Schedule_Table[[#All],[Away Concat]:[Away B2b]],4,FALSE),0)</f>
        <v>no</v>
      </c>
    </row>
    <row r="389" spans="1:25" x14ac:dyDescent="0.2">
      <c r="A389" s="24" t="s">
        <v>214</v>
      </c>
      <c r="B389" s="12">
        <v>43505</v>
      </c>
      <c r="C389" s="33" t="str">
        <f t="shared" si="67"/>
        <v>H</v>
      </c>
      <c r="D389" s="18">
        <v>2</v>
      </c>
      <c r="E389" s="18">
        <v>9</v>
      </c>
      <c r="F389" s="18">
        <v>2019</v>
      </c>
      <c r="G389" s="5" t="s">
        <v>6</v>
      </c>
      <c r="H389" s="5" t="s">
        <v>41</v>
      </c>
      <c r="I389" s="5" t="str">
        <f t="shared" si="62"/>
        <v>Was</v>
      </c>
      <c r="J389" s="5">
        <v>134</v>
      </c>
      <c r="K389" s="5" t="s">
        <v>38</v>
      </c>
      <c r="L389" s="5" t="str">
        <f t="shared" si="63"/>
        <v>Chi</v>
      </c>
      <c r="M389" s="5">
        <v>125</v>
      </c>
      <c r="N389" s="13">
        <f t="shared" si="68"/>
        <v>-9</v>
      </c>
      <c r="O389" s="13">
        <f t="shared" si="69"/>
        <v>3</v>
      </c>
      <c r="P389" s="39">
        <f t="shared" si="64"/>
        <v>-8.3647694850550796</v>
      </c>
      <c r="Q389" s="39">
        <f t="shared" si="65"/>
        <v>-3.2175804343859502</v>
      </c>
      <c r="R389" s="39">
        <f t="shared" si="70"/>
        <v>-2.1471890506691294</v>
      </c>
      <c r="S389" s="39">
        <f t="shared" si="71"/>
        <v>-6.8528109493308706</v>
      </c>
      <c r="T389" s="22" t="str">
        <f t="shared" si="66"/>
        <v>Chi134125</v>
      </c>
      <c r="U389" t="str">
        <f t="shared" si="72"/>
        <v>yes</v>
      </c>
      <c r="V389" s="31" t="s">
        <v>276</v>
      </c>
      <c r="W389" s="31" t="str">
        <f t="shared" si="73"/>
        <v>43505Washington WizardsChicago Bulls</v>
      </c>
      <c r="X389" s="9"/>
      <c r="Y389" s="9"/>
    </row>
    <row r="390" spans="1:25" x14ac:dyDescent="0.2">
      <c r="A390" s="24" t="s">
        <v>214</v>
      </c>
      <c r="B390" s="10">
        <v>43507</v>
      </c>
      <c r="C390" s="33" t="str">
        <f t="shared" si="67"/>
        <v>H</v>
      </c>
      <c r="D390" s="19">
        <v>2</v>
      </c>
      <c r="E390" s="19">
        <v>11</v>
      </c>
      <c r="F390" s="19">
        <v>2019</v>
      </c>
      <c r="G390" s="6" t="s">
        <v>6</v>
      </c>
      <c r="H390" s="6" t="s">
        <v>13</v>
      </c>
      <c r="I390" s="5" t="str">
        <f t="shared" si="62"/>
        <v>Mil</v>
      </c>
      <c r="J390" s="6">
        <v>112</v>
      </c>
      <c r="K390" s="6" t="s">
        <v>38</v>
      </c>
      <c r="L390" s="5" t="str">
        <f t="shared" si="63"/>
        <v>Chi</v>
      </c>
      <c r="M390" s="6">
        <v>99</v>
      </c>
      <c r="N390" s="13">
        <f t="shared" si="68"/>
        <v>-13</v>
      </c>
      <c r="O390" s="13">
        <f t="shared" si="69"/>
        <v>3</v>
      </c>
      <c r="P390" s="39">
        <f t="shared" si="64"/>
        <v>-8.3647694850550796</v>
      </c>
      <c r="Q390" s="39">
        <f t="shared" si="65"/>
        <v>7.7638523148254706</v>
      </c>
      <c r="R390" s="39">
        <f t="shared" si="70"/>
        <v>-13.12862179988055</v>
      </c>
      <c r="S390" s="39">
        <f t="shared" si="71"/>
        <v>0.12862179988055011</v>
      </c>
      <c r="T390" s="22" t="str">
        <f t="shared" si="66"/>
        <v>Chi11299</v>
      </c>
      <c r="U390" t="str">
        <f t="shared" si="72"/>
        <v>no</v>
      </c>
      <c r="V390" s="31">
        <v>0</v>
      </c>
      <c r="W390" s="31" t="str">
        <f t="shared" si="73"/>
        <v>43507Milwaukee BucksChicago Bulls</v>
      </c>
      <c r="X390" s="9" t="str">
        <f>IFERROR(VLOOKUP(T390,October_Schedule_Table[[#All],[Home Concat]:[Home B2b]],2,FALSE),0)</f>
        <v>no</v>
      </c>
      <c r="Y390" s="9">
        <f>IFERROR(VLOOKUP(T390,October_Schedule_Table[[#All],[Away Concat]:[Away B2b]],4,FALSE),0)</f>
        <v>0</v>
      </c>
    </row>
    <row r="391" spans="1:25" x14ac:dyDescent="0.2">
      <c r="A391" s="24" t="s">
        <v>214</v>
      </c>
      <c r="B391" s="12">
        <v>43509</v>
      </c>
      <c r="C391" s="33" t="str">
        <f t="shared" si="67"/>
        <v>H</v>
      </c>
      <c r="D391" s="18">
        <v>2</v>
      </c>
      <c r="E391" s="18">
        <v>13</v>
      </c>
      <c r="F391" s="18">
        <v>2019</v>
      </c>
      <c r="G391" s="5" t="s">
        <v>6</v>
      </c>
      <c r="H391" s="5" t="s">
        <v>19</v>
      </c>
      <c r="I391" s="5" t="str">
        <f t="shared" si="62"/>
        <v>Mem</v>
      </c>
      <c r="J391" s="5">
        <v>110</v>
      </c>
      <c r="K391" s="5" t="s">
        <v>38</v>
      </c>
      <c r="L391" s="5" t="str">
        <f t="shared" si="63"/>
        <v>Chi</v>
      </c>
      <c r="M391" s="5">
        <v>122</v>
      </c>
      <c r="N391" s="13">
        <f t="shared" si="68"/>
        <v>12</v>
      </c>
      <c r="O391" s="13">
        <f t="shared" si="69"/>
        <v>3</v>
      </c>
      <c r="P391" s="39">
        <f t="shared" si="64"/>
        <v>-8.3647694850550796</v>
      </c>
      <c r="Q391" s="39">
        <f t="shared" si="65"/>
        <v>-2.3364343413058002</v>
      </c>
      <c r="R391" s="39">
        <f t="shared" si="70"/>
        <v>-3.0283351437492794</v>
      </c>
      <c r="S391" s="39">
        <f t="shared" si="71"/>
        <v>15.028335143749279</v>
      </c>
      <c r="T391" s="22" t="str">
        <f t="shared" si="66"/>
        <v>Chi110122</v>
      </c>
      <c r="U391" t="str">
        <f t="shared" si="72"/>
        <v>no</v>
      </c>
      <c r="V391" s="31">
        <v>0</v>
      </c>
      <c r="W391" s="31" t="str">
        <f t="shared" si="73"/>
        <v>43509Memphis GrizzliesChicago Bulls</v>
      </c>
      <c r="X391" s="9" t="str">
        <f>IFERROR(VLOOKUP(T391,October_Schedule_Table[[#All],[Home Concat]:[Home B2b]],2,FALSE),0)</f>
        <v>no</v>
      </c>
      <c r="Y391" s="9">
        <f>IFERROR(VLOOKUP(T391,October_Schedule_Table[[#All],[Away Concat]:[Away B2b]],4,FALSE),0)</f>
        <v>0</v>
      </c>
    </row>
    <row r="392" spans="1:25" x14ac:dyDescent="0.2">
      <c r="A392" s="24" t="s">
        <v>214</v>
      </c>
      <c r="B392" s="12">
        <v>43518</v>
      </c>
      <c r="C392" s="33" t="str">
        <f t="shared" si="67"/>
        <v>A</v>
      </c>
      <c r="D392" s="18">
        <v>2</v>
      </c>
      <c r="E392" s="18">
        <v>22</v>
      </c>
      <c r="F392" s="18">
        <v>2019</v>
      </c>
      <c r="G392" s="5" t="s">
        <v>12</v>
      </c>
      <c r="H392" s="5" t="s">
        <v>38</v>
      </c>
      <c r="I392" s="5" t="str">
        <f t="shared" si="62"/>
        <v>Chi</v>
      </c>
      <c r="J392" s="5">
        <v>110</v>
      </c>
      <c r="K392" s="5" t="s">
        <v>27</v>
      </c>
      <c r="L392" s="5" t="str">
        <f t="shared" si="63"/>
        <v>Orl</v>
      </c>
      <c r="M392" s="5">
        <v>109</v>
      </c>
      <c r="N392" s="13">
        <f t="shared" si="68"/>
        <v>1</v>
      </c>
      <c r="O392" s="13">
        <f t="shared" si="69"/>
        <v>-3</v>
      </c>
      <c r="P392" s="39">
        <f t="shared" si="64"/>
        <v>-8.3647694850550796</v>
      </c>
      <c r="Q392" s="39">
        <f t="shared" si="65"/>
        <v>1.21811754667254</v>
      </c>
      <c r="R392" s="39">
        <f t="shared" si="70"/>
        <v>-12.582887031727619</v>
      </c>
      <c r="S392" s="39">
        <f t="shared" si="71"/>
        <v>13.582887031727619</v>
      </c>
      <c r="T392" s="22" t="str">
        <f t="shared" si="66"/>
        <v>Chi110109</v>
      </c>
      <c r="U392" t="str">
        <f t="shared" si="72"/>
        <v>no</v>
      </c>
      <c r="V392" s="31">
        <v>0</v>
      </c>
      <c r="W392" s="31" t="str">
        <f t="shared" si="73"/>
        <v>43518Chicago BullsOrlando Magic</v>
      </c>
      <c r="X392" s="9">
        <f>IFERROR(VLOOKUP(T392,October_Schedule_Table[Home Concat],1,FALSE),0)</f>
        <v>0</v>
      </c>
      <c r="Y392" s="9" t="str">
        <f>IFERROR(VLOOKUP(T392,October_Schedule_Table[[#All],[Away Concat]:[Away B2b]],4,FALSE),0)</f>
        <v>no</v>
      </c>
    </row>
    <row r="393" spans="1:25" x14ac:dyDescent="0.2">
      <c r="A393" s="24" t="s">
        <v>214</v>
      </c>
      <c r="B393" s="10">
        <v>43519</v>
      </c>
      <c r="C393" s="33" t="str">
        <f t="shared" si="67"/>
        <v>H</v>
      </c>
      <c r="D393" s="19">
        <v>2</v>
      </c>
      <c r="E393" s="19">
        <v>23</v>
      </c>
      <c r="F393" s="19">
        <v>2019</v>
      </c>
      <c r="G393" s="6" t="s">
        <v>6</v>
      </c>
      <c r="H393" s="6" t="s">
        <v>8</v>
      </c>
      <c r="I393" s="5" t="str">
        <f t="shared" si="62"/>
        <v>Bos</v>
      </c>
      <c r="J393" s="6">
        <v>116</v>
      </c>
      <c r="K393" s="6" t="s">
        <v>38</v>
      </c>
      <c r="L393" s="5" t="str">
        <f t="shared" si="63"/>
        <v>Chi</v>
      </c>
      <c r="M393" s="6">
        <v>126</v>
      </c>
      <c r="N393" s="13">
        <f t="shared" si="68"/>
        <v>10</v>
      </c>
      <c r="O393" s="13">
        <f t="shared" si="69"/>
        <v>3</v>
      </c>
      <c r="P393" s="39">
        <f t="shared" si="64"/>
        <v>-8.3647694850550796</v>
      </c>
      <c r="Q393" s="39">
        <f t="shared" si="65"/>
        <v>3.6672081997201897</v>
      </c>
      <c r="R393" s="39">
        <f t="shared" si="70"/>
        <v>-9.0319776847752689</v>
      </c>
      <c r="S393" s="39">
        <f t="shared" si="71"/>
        <v>19.031977684775271</v>
      </c>
      <c r="T393" s="22" t="str">
        <f t="shared" si="66"/>
        <v>Chi116126</v>
      </c>
      <c r="U393" t="str">
        <f t="shared" si="72"/>
        <v>yes</v>
      </c>
      <c r="V393" s="31">
        <v>0</v>
      </c>
      <c r="W393" s="31" t="str">
        <f t="shared" si="73"/>
        <v>43519Boston CelticsChicago Bulls</v>
      </c>
      <c r="X393" s="9" t="str">
        <f>IFERROR(VLOOKUP(T393,October_Schedule_Table[[#All],[Home Concat]:[Home B2b]],2,FALSE),0)</f>
        <v>yes</v>
      </c>
      <c r="Y393" s="9">
        <f>IFERROR(VLOOKUP(T393,October_Schedule_Table[[#All],[Away Concat]:[Away B2b]],4,FALSE),0)</f>
        <v>0</v>
      </c>
    </row>
    <row r="394" spans="1:25" x14ac:dyDescent="0.2">
      <c r="A394" s="24" t="s">
        <v>214</v>
      </c>
      <c r="B394" s="12">
        <v>43521</v>
      </c>
      <c r="C394" s="33" t="str">
        <f t="shared" si="67"/>
        <v>H</v>
      </c>
      <c r="D394" s="18">
        <v>2</v>
      </c>
      <c r="E394" s="18">
        <v>25</v>
      </c>
      <c r="F394" s="18">
        <v>2019</v>
      </c>
      <c r="G394" s="5" t="s">
        <v>6</v>
      </c>
      <c r="H394" s="5" t="s">
        <v>13</v>
      </c>
      <c r="I394" s="5" t="str">
        <f t="shared" ref="I394:I457" si="74">LEFT(H394,3)</f>
        <v>Mil</v>
      </c>
      <c r="J394" s="5">
        <v>117</v>
      </c>
      <c r="K394" s="5" t="s">
        <v>38</v>
      </c>
      <c r="L394" s="5" t="str">
        <f t="shared" ref="L394:L457" si="75">LEFT(K394,3)</f>
        <v>Chi</v>
      </c>
      <c r="M394" s="5">
        <v>106</v>
      </c>
      <c r="N394" s="13">
        <f t="shared" si="68"/>
        <v>-11</v>
      </c>
      <c r="O394" s="13">
        <f t="shared" si="69"/>
        <v>3</v>
      </c>
      <c r="P394" s="39">
        <f t="shared" ref="P394:P457" si="76">IF(C394="H",VLOOKUP(L394,$AB$12:$AE$41,4,FALSE),VLOOKUP(I394,$AB$12:$AE$41,4,FALSE))</f>
        <v>-8.3647694850550796</v>
      </c>
      <c r="Q394" s="39">
        <f t="shared" ref="Q394:Q457" si="77">IF(C394="H",VLOOKUP(I394,$AB$12:$AE$41,4,FALSE),VLOOKUP(L394,$AB$12:$AE$41,4,FALSE))</f>
        <v>7.7638523148254706</v>
      </c>
      <c r="R394" s="39">
        <f t="shared" si="70"/>
        <v>-13.12862179988055</v>
      </c>
      <c r="S394" s="39">
        <f t="shared" si="71"/>
        <v>2.1286217998805501</v>
      </c>
      <c r="T394" s="22" t="str">
        <f t="shared" ref="T394:T457" si="78">CONCATENATE(A394,J394,M394)</f>
        <v>Chi117106</v>
      </c>
      <c r="U394" t="str">
        <f t="shared" si="72"/>
        <v>no</v>
      </c>
      <c r="V394" s="31">
        <v>0</v>
      </c>
      <c r="W394" s="31" t="str">
        <f t="shared" si="73"/>
        <v>43521Milwaukee BucksChicago Bulls</v>
      </c>
      <c r="X394" s="9" t="str">
        <f>IFERROR(VLOOKUP(T394,October_Schedule_Table[[#All],[Home Concat]:[Home B2b]],2,FALSE),0)</f>
        <v>no</v>
      </c>
      <c r="Y394" s="9">
        <f>IFERROR(VLOOKUP(T394,October_Schedule_Table[[#All],[Away Concat]:[Away B2b]],4,FALSE),0)</f>
        <v>0</v>
      </c>
    </row>
    <row r="395" spans="1:25" x14ac:dyDescent="0.2">
      <c r="A395" s="24" t="s">
        <v>214</v>
      </c>
      <c r="B395" s="10">
        <v>43523</v>
      </c>
      <c r="C395" s="33" t="str">
        <f t="shared" ref="C395:C458" si="79">IF(A395=L395,"H","A")</f>
        <v>A</v>
      </c>
      <c r="D395" s="19">
        <v>2</v>
      </c>
      <c r="E395" s="19">
        <v>27</v>
      </c>
      <c r="F395" s="19">
        <v>2019</v>
      </c>
      <c r="G395" s="6" t="s">
        <v>6</v>
      </c>
      <c r="H395" s="6" t="s">
        <v>38</v>
      </c>
      <c r="I395" s="5" t="str">
        <f t="shared" si="74"/>
        <v>Chi</v>
      </c>
      <c r="J395" s="6">
        <v>109</v>
      </c>
      <c r="K395" s="6" t="s">
        <v>19</v>
      </c>
      <c r="L395" s="5" t="str">
        <f t="shared" si="75"/>
        <v>Mem</v>
      </c>
      <c r="M395" s="6">
        <v>107</v>
      </c>
      <c r="N395" s="13">
        <f t="shared" ref="N395:N458" si="80">IF(C395="H",M395-J395,J395-M395)</f>
        <v>2</v>
      </c>
      <c r="O395" s="13">
        <f t="shared" ref="O395:O458" si="81">IF(C395="H",3,-3)</f>
        <v>-3</v>
      </c>
      <c r="P395" s="39">
        <f t="shared" si="76"/>
        <v>-8.3647694850550796</v>
      </c>
      <c r="Q395" s="39">
        <f t="shared" si="77"/>
        <v>-2.3364343413058002</v>
      </c>
      <c r="R395" s="39">
        <f t="shared" ref="R395:R458" si="82">O395+P395-Q395</f>
        <v>-9.0283351437492794</v>
      </c>
      <c r="S395" s="39">
        <f t="shared" ref="S395:S458" si="83">N395-R395</f>
        <v>11.028335143749279</v>
      </c>
      <c r="T395" s="22" t="str">
        <f t="shared" si="78"/>
        <v>Chi109107</v>
      </c>
      <c r="U395" t="str">
        <f t="shared" ref="U395:U458" si="84">IF(B395-B394=1,"yes","no")</f>
        <v>no</v>
      </c>
      <c r="V395" s="31">
        <v>0</v>
      </c>
      <c r="W395" s="31" t="str">
        <f t="shared" ref="W395:W458" si="85">CONCATENATE(B395,H395,K395)</f>
        <v>43523Chicago BullsMemphis Grizzlies</v>
      </c>
      <c r="X395" s="9">
        <f>IFERROR(VLOOKUP(T395,October_Schedule_Table[Home Concat],1,FALSE),0)</f>
        <v>0</v>
      </c>
      <c r="Y395" s="9" t="str">
        <f>IFERROR(VLOOKUP(T395,October_Schedule_Table[[#All],[Away Concat]:[Away B2b]],4,FALSE),0)</f>
        <v>no</v>
      </c>
    </row>
    <row r="396" spans="1:25" x14ac:dyDescent="0.2">
      <c r="A396" s="24" t="s">
        <v>214</v>
      </c>
      <c r="B396" s="12">
        <v>43525</v>
      </c>
      <c r="C396" s="33" t="str">
        <f t="shared" si="79"/>
        <v>A</v>
      </c>
      <c r="D396" s="18">
        <v>3</v>
      </c>
      <c r="E396" s="18">
        <v>1</v>
      </c>
      <c r="F396" s="18">
        <v>2019</v>
      </c>
      <c r="G396" s="5" t="s">
        <v>23</v>
      </c>
      <c r="H396" s="5" t="s">
        <v>38</v>
      </c>
      <c r="I396" s="5" t="str">
        <f t="shared" si="74"/>
        <v>Chi</v>
      </c>
      <c r="J396" s="5">
        <v>168</v>
      </c>
      <c r="K396" s="5" t="s">
        <v>24</v>
      </c>
      <c r="L396" s="5" t="str">
        <f t="shared" si="75"/>
        <v>Atl</v>
      </c>
      <c r="M396" s="5">
        <v>161</v>
      </c>
      <c r="N396" s="13">
        <f t="shared" si="80"/>
        <v>7</v>
      </c>
      <c r="O396" s="13">
        <f t="shared" si="81"/>
        <v>-3</v>
      </c>
      <c r="P396" s="39">
        <f t="shared" si="76"/>
        <v>-8.3647694850550796</v>
      </c>
      <c r="Q396" s="39">
        <f t="shared" si="77"/>
        <v>-5.4191427575813904</v>
      </c>
      <c r="R396" s="39">
        <f t="shared" si="82"/>
        <v>-5.9456267274736891</v>
      </c>
      <c r="S396" s="39">
        <f t="shared" si="83"/>
        <v>12.945626727473689</v>
      </c>
      <c r="T396" s="22" t="str">
        <f t="shared" si="78"/>
        <v>Chi168161</v>
      </c>
      <c r="U396" t="str">
        <f t="shared" si="84"/>
        <v>no</v>
      </c>
      <c r="V396" s="31">
        <v>0</v>
      </c>
      <c r="W396" s="31" t="str">
        <f t="shared" si="85"/>
        <v>43525Chicago BullsAtlanta Hawks</v>
      </c>
      <c r="X396" s="9">
        <f>IFERROR(VLOOKUP(T396,October_Schedule_Table[Home Concat],1,FALSE),0)</f>
        <v>0</v>
      </c>
      <c r="Y396" s="9" t="str">
        <f>IFERROR(VLOOKUP(T396,October_Schedule_Table[[#All],[Away Concat]:[Away B2b]],4,FALSE),0)</f>
        <v>no</v>
      </c>
    </row>
    <row r="397" spans="1:25" x14ac:dyDescent="0.2">
      <c r="A397" s="24" t="s">
        <v>214</v>
      </c>
      <c r="B397" s="10">
        <v>43527</v>
      </c>
      <c r="C397" s="33" t="str">
        <f t="shared" si="79"/>
        <v>H</v>
      </c>
      <c r="D397" s="19">
        <v>3</v>
      </c>
      <c r="E397" s="19">
        <v>3</v>
      </c>
      <c r="F397" s="19">
        <v>2019</v>
      </c>
      <c r="G397" s="6" t="s">
        <v>61</v>
      </c>
      <c r="H397" s="6" t="s">
        <v>24</v>
      </c>
      <c r="I397" s="5" t="str">
        <f t="shared" si="74"/>
        <v>Atl</v>
      </c>
      <c r="J397" s="6">
        <v>123</v>
      </c>
      <c r="K397" s="6" t="s">
        <v>38</v>
      </c>
      <c r="L397" s="5" t="str">
        <f t="shared" si="75"/>
        <v>Chi</v>
      </c>
      <c r="M397" s="6">
        <v>118</v>
      </c>
      <c r="N397" s="13">
        <f t="shared" si="80"/>
        <v>-5</v>
      </c>
      <c r="O397" s="13">
        <f t="shared" si="81"/>
        <v>3</v>
      </c>
      <c r="P397" s="39">
        <f t="shared" si="76"/>
        <v>-8.3647694850550796</v>
      </c>
      <c r="Q397" s="39">
        <f t="shared" si="77"/>
        <v>-5.4191427575813904</v>
      </c>
      <c r="R397" s="39">
        <f t="shared" si="82"/>
        <v>5.4373272526310856E-2</v>
      </c>
      <c r="S397" s="39">
        <f t="shared" si="83"/>
        <v>-5.0543732725263109</v>
      </c>
      <c r="T397" s="22" t="str">
        <f t="shared" si="78"/>
        <v>Chi123118</v>
      </c>
      <c r="U397" t="str">
        <f t="shared" si="84"/>
        <v>no</v>
      </c>
      <c r="V397" s="31">
        <v>0</v>
      </c>
      <c r="W397" s="31" t="str">
        <f t="shared" si="85"/>
        <v>43527Atlanta HawksChicago Bulls</v>
      </c>
      <c r="X397" s="9" t="str">
        <f>IFERROR(VLOOKUP(T397,October_Schedule_Table[[#All],[Home Concat]:[Home B2b]],2,FALSE),0)</f>
        <v>no</v>
      </c>
      <c r="Y397" s="9">
        <f>IFERROR(VLOOKUP(T397,October_Schedule_Table[[#All],[Away Concat]:[Away B2b]],4,FALSE),0)</f>
        <v>0</v>
      </c>
    </row>
    <row r="398" spans="1:25" x14ac:dyDescent="0.2">
      <c r="A398" s="24" t="s">
        <v>214</v>
      </c>
      <c r="B398" s="10">
        <v>43529</v>
      </c>
      <c r="C398" s="33" t="str">
        <f t="shared" si="79"/>
        <v>A</v>
      </c>
      <c r="D398" s="19">
        <v>3</v>
      </c>
      <c r="E398" s="19">
        <v>5</v>
      </c>
      <c r="F398" s="19">
        <v>2019</v>
      </c>
      <c r="G398" s="6" t="s">
        <v>12</v>
      </c>
      <c r="H398" s="6" t="s">
        <v>38</v>
      </c>
      <c r="I398" s="5" t="str">
        <f t="shared" si="74"/>
        <v>Chi</v>
      </c>
      <c r="J398" s="6">
        <v>96</v>
      </c>
      <c r="K398" s="6" t="s">
        <v>20</v>
      </c>
      <c r="L398" s="5" t="str">
        <f t="shared" si="75"/>
        <v>Ind</v>
      </c>
      <c r="M398" s="6">
        <v>105</v>
      </c>
      <c r="N398" s="13">
        <f t="shared" si="80"/>
        <v>-9</v>
      </c>
      <c r="O398" s="13">
        <f t="shared" si="81"/>
        <v>-3</v>
      </c>
      <c r="P398" s="39">
        <f t="shared" si="76"/>
        <v>-8.3647694850550796</v>
      </c>
      <c r="Q398" s="39">
        <f t="shared" si="77"/>
        <v>2.3960160409532198</v>
      </c>
      <c r="R398" s="39">
        <f t="shared" si="82"/>
        <v>-13.760785526008299</v>
      </c>
      <c r="S398" s="39">
        <f t="shared" si="83"/>
        <v>4.7607855260082985</v>
      </c>
      <c r="T398" s="22" t="str">
        <f t="shared" si="78"/>
        <v>Chi96105</v>
      </c>
      <c r="U398" t="str">
        <f t="shared" si="84"/>
        <v>no</v>
      </c>
      <c r="V398" s="31">
        <v>0</v>
      </c>
      <c r="W398" s="31" t="str">
        <f t="shared" si="85"/>
        <v>43529Chicago BullsIndiana Pacers</v>
      </c>
      <c r="X398" s="9">
        <f>IFERROR(VLOOKUP(T398,October_Schedule_Table[Home Concat],1,FALSE),0)</f>
        <v>0</v>
      </c>
      <c r="Y398" s="9" t="str">
        <f>IFERROR(VLOOKUP(T398,October_Schedule_Table[[#All],[Away Concat]:[Away B2b]],4,FALSE),0)</f>
        <v>no</v>
      </c>
    </row>
    <row r="399" spans="1:25" x14ac:dyDescent="0.2">
      <c r="A399" s="24" t="s">
        <v>214</v>
      </c>
      <c r="B399" s="12">
        <v>43530</v>
      </c>
      <c r="C399" s="33" t="str">
        <f t="shared" si="79"/>
        <v>H</v>
      </c>
      <c r="D399" s="18">
        <v>3</v>
      </c>
      <c r="E399" s="18">
        <v>6</v>
      </c>
      <c r="F399" s="18">
        <v>2019</v>
      </c>
      <c r="G399" s="5" t="s">
        <v>6</v>
      </c>
      <c r="H399" s="5" t="s">
        <v>7</v>
      </c>
      <c r="I399" s="5" t="str">
        <f t="shared" si="74"/>
        <v>Phi</v>
      </c>
      <c r="J399" s="5">
        <v>107</v>
      </c>
      <c r="K399" s="5" t="s">
        <v>38</v>
      </c>
      <c r="L399" s="5" t="str">
        <f t="shared" si="75"/>
        <v>Chi</v>
      </c>
      <c r="M399" s="5">
        <v>108</v>
      </c>
      <c r="N399" s="13">
        <f t="shared" si="80"/>
        <v>1</v>
      </c>
      <c r="O399" s="13">
        <f t="shared" si="81"/>
        <v>3</v>
      </c>
      <c r="P399" s="39">
        <f t="shared" si="76"/>
        <v>-8.3647694850550796</v>
      </c>
      <c r="Q399" s="39">
        <f t="shared" si="77"/>
        <v>2.2516349031661402</v>
      </c>
      <c r="R399" s="39">
        <f t="shared" si="82"/>
        <v>-7.6164043882212198</v>
      </c>
      <c r="S399" s="39">
        <f t="shared" si="83"/>
        <v>8.6164043882212198</v>
      </c>
      <c r="T399" s="22" t="str">
        <f t="shared" si="78"/>
        <v>Chi107108</v>
      </c>
      <c r="U399" t="str">
        <f t="shared" si="84"/>
        <v>yes</v>
      </c>
      <c r="V399" s="31" t="s">
        <v>277</v>
      </c>
      <c r="W399" s="31" t="str">
        <f t="shared" si="85"/>
        <v>43530Philadelphia 76ersChicago Bulls</v>
      </c>
      <c r="X399" s="9"/>
      <c r="Y399" s="9"/>
    </row>
    <row r="400" spans="1:25" x14ac:dyDescent="0.2">
      <c r="A400" s="24" t="s">
        <v>214</v>
      </c>
      <c r="B400" s="10">
        <v>43532</v>
      </c>
      <c r="C400" s="33" t="str">
        <f t="shared" si="79"/>
        <v>H</v>
      </c>
      <c r="D400" s="19">
        <v>3</v>
      </c>
      <c r="E400" s="19">
        <v>8</v>
      </c>
      <c r="F400" s="19">
        <v>2019</v>
      </c>
      <c r="G400" s="6" t="s">
        <v>6</v>
      </c>
      <c r="H400" s="6" t="s">
        <v>16</v>
      </c>
      <c r="I400" s="5" t="str">
        <f t="shared" si="74"/>
        <v>Det</v>
      </c>
      <c r="J400" s="6">
        <v>112</v>
      </c>
      <c r="K400" s="6" t="s">
        <v>38</v>
      </c>
      <c r="L400" s="5" t="str">
        <f t="shared" si="75"/>
        <v>Chi</v>
      </c>
      <c r="M400" s="6">
        <v>104</v>
      </c>
      <c r="N400" s="13">
        <f t="shared" si="80"/>
        <v>-8</v>
      </c>
      <c r="O400" s="13">
        <f t="shared" si="81"/>
        <v>3</v>
      </c>
      <c r="P400" s="39">
        <f t="shared" si="76"/>
        <v>-8.3647694850550796</v>
      </c>
      <c r="Q400" s="39">
        <f t="shared" si="77"/>
        <v>-0.23602730858504994</v>
      </c>
      <c r="R400" s="39">
        <f t="shared" si="82"/>
        <v>-5.1287421764700296</v>
      </c>
      <c r="S400" s="39">
        <f t="shared" si="83"/>
        <v>-2.8712578235299704</v>
      </c>
      <c r="T400" s="22" t="str">
        <f t="shared" si="78"/>
        <v>Chi112104</v>
      </c>
      <c r="U400" t="str">
        <f t="shared" si="84"/>
        <v>no</v>
      </c>
      <c r="V400" s="31">
        <v>0</v>
      </c>
      <c r="W400" s="31" t="str">
        <f t="shared" si="85"/>
        <v>43532Detroit PistonsChicago Bulls</v>
      </c>
      <c r="X400" s="9" t="str">
        <f>IFERROR(VLOOKUP(T400,October_Schedule_Table[[#All],[Home Concat]:[Home B2b]],2,FALSE),0)</f>
        <v>no</v>
      </c>
      <c r="Y400" s="9">
        <f>IFERROR(VLOOKUP(T400,October_Schedule_Table[[#All],[Away Concat]:[Away B2b]],4,FALSE),0)</f>
        <v>0</v>
      </c>
    </row>
    <row r="401" spans="1:25" x14ac:dyDescent="0.2">
      <c r="A401" s="24" t="s">
        <v>214</v>
      </c>
      <c r="B401" s="12">
        <v>43534</v>
      </c>
      <c r="C401" s="33" t="str">
        <f t="shared" si="79"/>
        <v>A</v>
      </c>
      <c r="D401" s="18">
        <v>3</v>
      </c>
      <c r="E401" s="18">
        <v>10</v>
      </c>
      <c r="F401" s="18">
        <v>2019</v>
      </c>
      <c r="G401" s="5" t="s">
        <v>63</v>
      </c>
      <c r="H401" s="5" t="s">
        <v>38</v>
      </c>
      <c r="I401" s="5" t="str">
        <f t="shared" si="74"/>
        <v>Chi</v>
      </c>
      <c r="J401" s="5">
        <v>108</v>
      </c>
      <c r="K401" s="5" t="s">
        <v>16</v>
      </c>
      <c r="L401" s="5" t="str">
        <f t="shared" si="75"/>
        <v>Det</v>
      </c>
      <c r="M401" s="5">
        <v>131</v>
      </c>
      <c r="N401" s="13">
        <f t="shared" si="80"/>
        <v>-23</v>
      </c>
      <c r="O401" s="13">
        <f t="shared" si="81"/>
        <v>-3</v>
      </c>
      <c r="P401" s="39">
        <f t="shared" si="76"/>
        <v>-8.3647694850550796</v>
      </c>
      <c r="Q401" s="39">
        <f t="shared" si="77"/>
        <v>-0.23602730858504994</v>
      </c>
      <c r="R401" s="39">
        <f t="shared" si="82"/>
        <v>-11.128742176470031</v>
      </c>
      <c r="S401" s="39">
        <f t="shared" si="83"/>
        <v>-11.871257823529969</v>
      </c>
      <c r="T401" s="22" t="str">
        <f t="shared" si="78"/>
        <v>Chi108131</v>
      </c>
      <c r="U401" t="str">
        <f t="shared" si="84"/>
        <v>no</v>
      </c>
      <c r="V401" s="31">
        <v>0</v>
      </c>
      <c r="W401" s="31" t="str">
        <f t="shared" si="85"/>
        <v>43534Chicago BullsDetroit Pistons</v>
      </c>
      <c r="X401" s="9">
        <f>IFERROR(VLOOKUP(T401,October_Schedule_Table[Home Concat],1,FALSE),0)</f>
        <v>0</v>
      </c>
      <c r="Y401" s="9" t="str">
        <f>IFERROR(VLOOKUP(T401,October_Schedule_Table[[#All],[Away Concat]:[Away B2b]],4,FALSE),0)</f>
        <v>no</v>
      </c>
    </row>
    <row r="402" spans="1:25" x14ac:dyDescent="0.2">
      <c r="A402" s="24" t="s">
        <v>214</v>
      </c>
      <c r="B402" s="12">
        <v>43536</v>
      </c>
      <c r="C402" s="33" t="str">
        <f t="shared" si="79"/>
        <v>H</v>
      </c>
      <c r="D402" s="18">
        <v>3</v>
      </c>
      <c r="E402" s="18">
        <v>12</v>
      </c>
      <c r="F402" s="18">
        <v>2019</v>
      </c>
      <c r="G402" s="5" t="s">
        <v>6</v>
      </c>
      <c r="H402" s="5" t="s">
        <v>39</v>
      </c>
      <c r="I402" s="13" t="s">
        <v>242</v>
      </c>
      <c r="J402" s="5">
        <v>123</v>
      </c>
      <c r="K402" s="5" t="s">
        <v>38</v>
      </c>
      <c r="L402" s="5" t="str">
        <f t="shared" si="75"/>
        <v>Chi</v>
      </c>
      <c r="M402" s="5">
        <v>107</v>
      </c>
      <c r="N402" s="13">
        <f t="shared" si="80"/>
        <v>-16</v>
      </c>
      <c r="O402" s="13">
        <f t="shared" si="81"/>
        <v>3</v>
      </c>
      <c r="P402" s="39">
        <f t="shared" si="76"/>
        <v>-8.3647694850550796</v>
      </c>
      <c r="Q402" s="39">
        <f t="shared" si="77"/>
        <v>-1.7592139870950123</v>
      </c>
      <c r="R402" s="39">
        <f t="shared" si="82"/>
        <v>-3.6055554979600672</v>
      </c>
      <c r="S402" s="39">
        <f t="shared" si="83"/>
        <v>-12.394444502039933</v>
      </c>
      <c r="T402" s="22" t="str">
        <f t="shared" si="78"/>
        <v>Chi123107</v>
      </c>
      <c r="U402" t="str">
        <f t="shared" si="84"/>
        <v>no</v>
      </c>
      <c r="V402" s="31">
        <v>0</v>
      </c>
      <c r="W402" s="31" t="str">
        <f t="shared" si="85"/>
        <v>43536Los Angeles LakersChicago Bulls</v>
      </c>
      <c r="X402" s="9" t="str">
        <f>IFERROR(VLOOKUP(T402,October_Schedule_Table[[#All],[Home Concat]:[Home B2b]],2,FALSE),0)</f>
        <v>no</v>
      </c>
      <c r="Y402" s="9">
        <f>IFERROR(VLOOKUP(T402,October_Schedule_Table[[#All],[Away Concat]:[Away B2b]],4,FALSE),0)</f>
        <v>0</v>
      </c>
    </row>
    <row r="403" spans="1:25" x14ac:dyDescent="0.2">
      <c r="A403" s="24" t="s">
        <v>214</v>
      </c>
      <c r="B403" s="10">
        <v>43539</v>
      </c>
      <c r="C403" s="33" t="str">
        <f t="shared" si="79"/>
        <v>A</v>
      </c>
      <c r="D403" s="19">
        <v>3</v>
      </c>
      <c r="E403" s="19">
        <v>15</v>
      </c>
      <c r="F403" s="19">
        <v>2019</v>
      </c>
      <c r="G403" s="6" t="s">
        <v>9</v>
      </c>
      <c r="H403" s="6" t="s">
        <v>38</v>
      </c>
      <c r="I403" s="5" t="str">
        <f t="shared" si="74"/>
        <v>Chi</v>
      </c>
      <c r="J403" s="6">
        <v>121</v>
      </c>
      <c r="K403" s="6" t="s">
        <v>22</v>
      </c>
      <c r="L403" s="13" t="s">
        <v>241</v>
      </c>
      <c r="M403" s="6">
        <v>128</v>
      </c>
      <c r="N403" s="13">
        <f t="shared" si="80"/>
        <v>-7</v>
      </c>
      <c r="O403" s="13">
        <f t="shared" si="81"/>
        <v>-3</v>
      </c>
      <c r="P403" s="39">
        <f t="shared" si="76"/>
        <v>-8.3647694850550796</v>
      </c>
      <c r="Q403" s="39">
        <f t="shared" si="77"/>
        <v>0.79686865378140981</v>
      </c>
      <c r="R403" s="39">
        <f t="shared" si="82"/>
        <v>-12.161638138836489</v>
      </c>
      <c r="S403" s="39">
        <f t="shared" si="83"/>
        <v>5.1616381388364889</v>
      </c>
      <c r="T403" s="22" t="str">
        <f t="shared" si="78"/>
        <v>Chi121128</v>
      </c>
      <c r="U403" t="str">
        <f t="shared" si="84"/>
        <v>no</v>
      </c>
      <c r="V403" s="31">
        <v>0</v>
      </c>
      <c r="W403" s="31" t="str">
        <f t="shared" si="85"/>
        <v>43539Chicago BullsLos Angeles Clippers</v>
      </c>
      <c r="X403" s="9">
        <f>IFERROR(VLOOKUP(T403,October_Schedule_Table[Home Concat],1,FALSE),0)</f>
        <v>0</v>
      </c>
      <c r="Y403" s="9" t="str">
        <f>IFERROR(VLOOKUP(T403,October_Schedule_Table[[#All],[Away Concat]:[Away B2b]],4,FALSE),0)</f>
        <v>no</v>
      </c>
    </row>
    <row r="404" spans="1:25" x14ac:dyDescent="0.2">
      <c r="A404" s="24" t="s">
        <v>214</v>
      </c>
      <c r="B404" s="12">
        <v>43541</v>
      </c>
      <c r="C404" s="33" t="str">
        <f t="shared" si="79"/>
        <v>A</v>
      </c>
      <c r="D404" s="18">
        <v>3</v>
      </c>
      <c r="E404" s="18">
        <v>17</v>
      </c>
      <c r="F404" s="18">
        <v>2019</v>
      </c>
      <c r="G404" s="5" t="s">
        <v>43</v>
      </c>
      <c r="H404" s="5" t="s">
        <v>38</v>
      </c>
      <c r="I404" s="5" t="str">
        <f t="shared" si="74"/>
        <v>Chi</v>
      </c>
      <c r="J404" s="5">
        <v>102</v>
      </c>
      <c r="K404" s="5" t="s">
        <v>32</v>
      </c>
      <c r="L404" s="5" t="str">
        <f t="shared" si="75"/>
        <v>Sac</v>
      </c>
      <c r="M404" s="5">
        <v>129</v>
      </c>
      <c r="N404" s="13">
        <f t="shared" si="80"/>
        <v>-27</v>
      </c>
      <c r="O404" s="13">
        <f t="shared" si="81"/>
        <v>-3</v>
      </c>
      <c r="P404" s="39">
        <f t="shared" si="76"/>
        <v>-8.3647694850550796</v>
      </c>
      <c r="Q404" s="39">
        <f t="shared" si="77"/>
        <v>-0.90569424122478992</v>
      </c>
      <c r="R404" s="39">
        <f t="shared" si="82"/>
        <v>-10.45907524383029</v>
      </c>
      <c r="S404" s="39">
        <f t="shared" si="83"/>
        <v>-16.540924756169709</v>
      </c>
      <c r="T404" s="22" t="str">
        <f t="shared" si="78"/>
        <v>Chi102129</v>
      </c>
      <c r="U404" t="str">
        <f t="shared" si="84"/>
        <v>no</v>
      </c>
      <c r="V404" s="31">
        <v>0</v>
      </c>
      <c r="W404" s="31" t="str">
        <f t="shared" si="85"/>
        <v>43541Chicago BullsSacramento Kings</v>
      </c>
      <c r="X404" s="9">
        <f>IFERROR(VLOOKUP(T404,October_Schedule_Table[Home Concat],1,FALSE),0)</f>
        <v>0</v>
      </c>
      <c r="Y404" s="9" t="str">
        <f>IFERROR(VLOOKUP(T404,October_Schedule_Table[[#All],[Away Concat]:[Away B2b]],4,FALSE),0)</f>
        <v>no</v>
      </c>
    </row>
    <row r="405" spans="1:25" x14ac:dyDescent="0.2">
      <c r="A405" s="24" t="s">
        <v>214</v>
      </c>
      <c r="B405" s="10">
        <v>43542</v>
      </c>
      <c r="C405" s="33" t="str">
        <f t="shared" si="79"/>
        <v>A</v>
      </c>
      <c r="D405" s="19">
        <v>3</v>
      </c>
      <c r="E405" s="19">
        <v>18</v>
      </c>
      <c r="F405" s="19">
        <v>2019</v>
      </c>
      <c r="G405" s="6" t="s">
        <v>30</v>
      </c>
      <c r="H405" s="6" t="s">
        <v>38</v>
      </c>
      <c r="I405" s="5" t="str">
        <f t="shared" si="74"/>
        <v>Chi</v>
      </c>
      <c r="J405" s="6">
        <v>116</v>
      </c>
      <c r="K405" s="6" t="s">
        <v>29</v>
      </c>
      <c r="L405" s="5" t="str">
        <f t="shared" si="75"/>
        <v>Pho</v>
      </c>
      <c r="M405" s="6">
        <v>101</v>
      </c>
      <c r="N405" s="13">
        <f t="shared" si="80"/>
        <v>15</v>
      </c>
      <c r="O405" s="13">
        <f t="shared" si="81"/>
        <v>-3</v>
      </c>
      <c r="P405" s="39">
        <f t="shared" si="76"/>
        <v>-8.3647694850550796</v>
      </c>
      <c r="Q405" s="39">
        <f t="shared" si="77"/>
        <v>-8.7034984309977705</v>
      </c>
      <c r="R405" s="39">
        <f t="shared" si="82"/>
        <v>-2.661271054057309</v>
      </c>
      <c r="S405" s="39">
        <f t="shared" si="83"/>
        <v>17.661271054057309</v>
      </c>
      <c r="T405" s="22" t="str">
        <f t="shared" si="78"/>
        <v>Chi116101</v>
      </c>
      <c r="U405" t="str">
        <f t="shared" si="84"/>
        <v>yes</v>
      </c>
      <c r="V405" s="31">
        <v>0</v>
      </c>
      <c r="W405" s="31" t="str">
        <f t="shared" si="85"/>
        <v>43542Chicago BullsPhoenix Suns</v>
      </c>
      <c r="X405" s="9">
        <f>IFERROR(VLOOKUP(T405,October_Schedule_Table[Home Concat],1,FALSE),0)</f>
        <v>0</v>
      </c>
      <c r="Y405" s="9" t="str">
        <f>IFERROR(VLOOKUP(T405,October_Schedule_Table[[#All],[Away Concat]:[Away B2b]],4,FALSE),0)</f>
        <v>yes</v>
      </c>
    </row>
    <row r="406" spans="1:25" x14ac:dyDescent="0.2">
      <c r="A406" s="24" t="s">
        <v>214</v>
      </c>
      <c r="B406" s="10">
        <v>43544</v>
      </c>
      <c r="C406" s="33" t="str">
        <f t="shared" si="79"/>
        <v>H</v>
      </c>
      <c r="D406" s="19">
        <v>3</v>
      </c>
      <c r="E406" s="19">
        <v>20</v>
      </c>
      <c r="F406" s="19">
        <v>2019</v>
      </c>
      <c r="G406" s="6" t="s">
        <v>6</v>
      </c>
      <c r="H406" s="6" t="s">
        <v>41</v>
      </c>
      <c r="I406" s="5" t="str">
        <f t="shared" si="74"/>
        <v>Was</v>
      </c>
      <c r="J406" s="6">
        <v>120</v>
      </c>
      <c r="K406" s="6" t="s">
        <v>38</v>
      </c>
      <c r="L406" s="5" t="str">
        <f t="shared" si="75"/>
        <v>Chi</v>
      </c>
      <c r="M406" s="6">
        <v>126</v>
      </c>
      <c r="N406" s="13">
        <f t="shared" si="80"/>
        <v>6</v>
      </c>
      <c r="O406" s="13">
        <f t="shared" si="81"/>
        <v>3</v>
      </c>
      <c r="P406" s="39">
        <f t="shared" si="76"/>
        <v>-8.3647694850550796</v>
      </c>
      <c r="Q406" s="39">
        <f t="shared" si="77"/>
        <v>-3.2175804343859502</v>
      </c>
      <c r="R406" s="39">
        <f t="shared" si="82"/>
        <v>-2.1471890506691294</v>
      </c>
      <c r="S406" s="39">
        <f t="shared" si="83"/>
        <v>8.1471890506691302</v>
      </c>
      <c r="T406" s="22" t="str">
        <f t="shared" si="78"/>
        <v>Chi120126</v>
      </c>
      <c r="U406" t="str">
        <f t="shared" si="84"/>
        <v>no</v>
      </c>
      <c r="V406" s="31">
        <v>0</v>
      </c>
      <c r="W406" s="31" t="str">
        <f t="shared" si="85"/>
        <v>43544Washington WizardsChicago Bulls</v>
      </c>
      <c r="X406" s="9" t="str">
        <f>IFERROR(VLOOKUP(T406,October_Schedule_Table[[#All],[Home Concat]:[Home B2b]],2,FALSE),0)</f>
        <v>no</v>
      </c>
      <c r="Y406" s="9">
        <f>IFERROR(VLOOKUP(T406,October_Schedule_Table[[#All],[Away Concat]:[Away B2b]],4,FALSE),0)</f>
        <v>0</v>
      </c>
    </row>
    <row r="407" spans="1:25" x14ac:dyDescent="0.2">
      <c r="A407" s="24" t="s">
        <v>214</v>
      </c>
      <c r="B407" s="12">
        <v>43547</v>
      </c>
      <c r="C407" s="33" t="str">
        <f t="shared" si="79"/>
        <v>H</v>
      </c>
      <c r="D407" s="18">
        <v>3</v>
      </c>
      <c r="E407" s="18">
        <v>23</v>
      </c>
      <c r="F407" s="18">
        <v>2019</v>
      </c>
      <c r="G407" s="5" t="s">
        <v>6</v>
      </c>
      <c r="H407" s="5" t="s">
        <v>31</v>
      </c>
      <c r="I407" s="5" t="str">
        <f t="shared" si="74"/>
        <v>Uta</v>
      </c>
      <c r="J407" s="5">
        <v>114</v>
      </c>
      <c r="K407" s="5" t="s">
        <v>38</v>
      </c>
      <c r="L407" s="5" t="str">
        <f t="shared" si="75"/>
        <v>Chi</v>
      </c>
      <c r="M407" s="5">
        <v>83</v>
      </c>
      <c r="N407" s="13">
        <f t="shared" si="80"/>
        <v>-31</v>
      </c>
      <c r="O407" s="13">
        <f t="shared" si="81"/>
        <v>3</v>
      </c>
      <c r="P407" s="39">
        <f t="shared" si="76"/>
        <v>-8.3647694850550796</v>
      </c>
      <c r="Q407" s="39">
        <f t="shared" si="77"/>
        <v>5.7181998783674679</v>
      </c>
      <c r="R407" s="39">
        <f t="shared" si="82"/>
        <v>-11.082969363422547</v>
      </c>
      <c r="S407" s="39">
        <f t="shared" si="83"/>
        <v>-19.917030636577451</v>
      </c>
      <c r="T407" s="22" t="str">
        <f t="shared" si="78"/>
        <v>Chi11483</v>
      </c>
      <c r="U407" t="str">
        <f t="shared" si="84"/>
        <v>no</v>
      </c>
      <c r="V407" s="31">
        <v>0</v>
      </c>
      <c r="W407" s="31" t="str">
        <f t="shared" si="85"/>
        <v>43547Utah JazzChicago Bulls</v>
      </c>
      <c r="X407" s="9" t="str">
        <f>IFERROR(VLOOKUP(T407,October_Schedule_Table[[#All],[Home Concat]:[Home B2b]],2,FALSE),0)</f>
        <v>no</v>
      </c>
      <c r="Y407" s="9">
        <f>IFERROR(VLOOKUP(T407,October_Schedule_Table[[#All],[Away Concat]:[Away B2b]],4,FALSE),0)</f>
        <v>0</v>
      </c>
    </row>
    <row r="408" spans="1:25" x14ac:dyDescent="0.2">
      <c r="A408" s="24" t="s">
        <v>214</v>
      </c>
      <c r="B408" s="12">
        <v>43550</v>
      </c>
      <c r="C408" s="33" t="str">
        <f t="shared" si="79"/>
        <v>A</v>
      </c>
      <c r="D408" s="18">
        <v>3</v>
      </c>
      <c r="E408" s="18">
        <v>26</v>
      </c>
      <c r="F408" s="18">
        <v>2019</v>
      </c>
      <c r="G408" s="5" t="s">
        <v>23</v>
      </c>
      <c r="H408" s="5" t="s">
        <v>38</v>
      </c>
      <c r="I408" s="5" t="str">
        <f t="shared" si="74"/>
        <v>Chi</v>
      </c>
      <c r="J408" s="5">
        <v>103</v>
      </c>
      <c r="K408" s="5" t="s">
        <v>37</v>
      </c>
      <c r="L408" s="5" t="str">
        <f t="shared" si="75"/>
        <v>Tor</v>
      </c>
      <c r="M408" s="5">
        <v>112</v>
      </c>
      <c r="N408" s="13">
        <f t="shared" si="80"/>
        <v>-9</v>
      </c>
      <c r="O408" s="13">
        <f t="shared" si="81"/>
        <v>-3</v>
      </c>
      <c r="P408" s="39">
        <f t="shared" si="76"/>
        <v>-8.3647694850550796</v>
      </c>
      <c r="Q408" s="39">
        <f t="shared" si="77"/>
        <v>5.5303682054218104</v>
      </c>
      <c r="R408" s="39">
        <f t="shared" si="82"/>
        <v>-16.89513769047689</v>
      </c>
      <c r="S408" s="39">
        <f t="shared" si="83"/>
        <v>7.89513769047689</v>
      </c>
      <c r="T408" s="22" t="str">
        <f t="shared" si="78"/>
        <v>Chi103112</v>
      </c>
      <c r="U408" t="str">
        <f t="shared" si="84"/>
        <v>no</v>
      </c>
      <c r="V408" s="31">
        <v>0</v>
      </c>
      <c r="W408" s="31" t="str">
        <f t="shared" si="85"/>
        <v>43550Chicago BullsToronto Raptors</v>
      </c>
      <c r="X408" s="9">
        <f>IFERROR(VLOOKUP(T408,October_Schedule_Table[Home Concat],1,FALSE),0)</f>
        <v>0</v>
      </c>
      <c r="Y408" s="9" t="str">
        <f>IFERROR(VLOOKUP(T408,October_Schedule_Table[[#All],[Away Concat]:[Away B2b]],4,FALSE),0)</f>
        <v>no</v>
      </c>
    </row>
    <row r="409" spans="1:25" x14ac:dyDescent="0.2">
      <c r="A409" s="24" t="s">
        <v>214</v>
      </c>
      <c r="B409" s="10">
        <v>43551</v>
      </c>
      <c r="C409" s="33" t="str">
        <f t="shared" si="79"/>
        <v>H</v>
      </c>
      <c r="D409" s="19">
        <v>3</v>
      </c>
      <c r="E409" s="19">
        <v>27</v>
      </c>
      <c r="F409" s="19">
        <v>2019</v>
      </c>
      <c r="G409" s="6" t="s">
        <v>6</v>
      </c>
      <c r="H409" s="6" t="s">
        <v>40</v>
      </c>
      <c r="I409" s="5" t="str">
        <f t="shared" si="74"/>
        <v>Por</v>
      </c>
      <c r="J409" s="6">
        <v>118</v>
      </c>
      <c r="K409" s="6" t="s">
        <v>38</v>
      </c>
      <c r="L409" s="5" t="str">
        <f t="shared" si="75"/>
        <v>Chi</v>
      </c>
      <c r="M409" s="6">
        <v>98</v>
      </c>
      <c r="N409" s="13">
        <f t="shared" si="80"/>
        <v>-20</v>
      </c>
      <c r="O409" s="13">
        <f t="shared" si="81"/>
        <v>3</v>
      </c>
      <c r="P409" s="39">
        <f t="shared" si="76"/>
        <v>-8.3647694850550796</v>
      </c>
      <c r="Q409" s="39">
        <f t="shared" si="77"/>
        <v>4.7456987811097902</v>
      </c>
      <c r="R409" s="39">
        <f t="shared" si="82"/>
        <v>-10.110468266164869</v>
      </c>
      <c r="S409" s="39">
        <f t="shared" si="83"/>
        <v>-9.8895317338351312</v>
      </c>
      <c r="T409" s="22" t="str">
        <f t="shared" si="78"/>
        <v>Chi11898</v>
      </c>
      <c r="U409" t="str">
        <f t="shared" si="84"/>
        <v>yes</v>
      </c>
      <c r="V409" s="31">
        <v>0</v>
      </c>
      <c r="W409" s="31" t="str">
        <f t="shared" si="85"/>
        <v>43551Portland Trail BlazersChicago Bulls</v>
      </c>
      <c r="X409" s="9" t="str">
        <f>IFERROR(VLOOKUP(T409,October_Schedule_Table[[#All],[Home Concat]:[Home B2b]],2,FALSE),0)</f>
        <v>yes</v>
      </c>
      <c r="Y409" s="9">
        <f>IFERROR(VLOOKUP(T409,October_Schedule_Table[[#All],[Away Concat]:[Away B2b]],4,FALSE),0)</f>
        <v>0</v>
      </c>
    </row>
    <row r="410" spans="1:25" x14ac:dyDescent="0.2">
      <c r="A410" s="24" t="s">
        <v>214</v>
      </c>
      <c r="B410" s="12">
        <v>43554</v>
      </c>
      <c r="C410" s="33" t="str">
        <f t="shared" si="79"/>
        <v>H</v>
      </c>
      <c r="D410" s="18">
        <v>3</v>
      </c>
      <c r="E410" s="18">
        <v>30</v>
      </c>
      <c r="F410" s="18">
        <v>2019</v>
      </c>
      <c r="G410" s="5" t="s">
        <v>6</v>
      </c>
      <c r="H410" s="5" t="s">
        <v>37</v>
      </c>
      <c r="I410" s="5" t="str">
        <f t="shared" si="74"/>
        <v>Tor</v>
      </c>
      <c r="J410" s="5">
        <v>124</v>
      </c>
      <c r="K410" s="5" t="s">
        <v>38</v>
      </c>
      <c r="L410" s="5" t="str">
        <f t="shared" si="75"/>
        <v>Chi</v>
      </c>
      <c r="M410" s="5">
        <v>101</v>
      </c>
      <c r="N410" s="13">
        <f t="shared" si="80"/>
        <v>-23</v>
      </c>
      <c r="O410" s="13">
        <f t="shared" si="81"/>
        <v>3</v>
      </c>
      <c r="P410" s="39">
        <f t="shared" si="76"/>
        <v>-8.3647694850550796</v>
      </c>
      <c r="Q410" s="39">
        <f t="shared" si="77"/>
        <v>5.5303682054218104</v>
      </c>
      <c r="R410" s="39">
        <f t="shared" si="82"/>
        <v>-10.89513769047689</v>
      </c>
      <c r="S410" s="39">
        <f t="shared" si="83"/>
        <v>-12.10486230952311</v>
      </c>
      <c r="T410" s="22" t="str">
        <f t="shared" si="78"/>
        <v>Chi124101</v>
      </c>
      <c r="U410" t="str">
        <f t="shared" si="84"/>
        <v>no</v>
      </c>
      <c r="V410" s="31">
        <v>0</v>
      </c>
      <c r="W410" s="31" t="str">
        <f t="shared" si="85"/>
        <v>43554Toronto RaptorsChicago Bulls</v>
      </c>
      <c r="X410" s="9" t="str">
        <f>IFERROR(VLOOKUP(T410,October_Schedule_Table[[#All],[Home Concat]:[Home B2b]],2,FALSE),0)</f>
        <v>no</v>
      </c>
      <c r="Y410" s="9">
        <f>IFERROR(VLOOKUP(T410,October_Schedule_Table[[#All],[Away Concat]:[Away B2b]],4,FALSE),0)</f>
        <v>0</v>
      </c>
    </row>
    <row r="411" spans="1:25" x14ac:dyDescent="0.2">
      <c r="A411" s="24" t="s">
        <v>214</v>
      </c>
      <c r="B411" s="10">
        <v>43556</v>
      </c>
      <c r="C411" s="33" t="str">
        <f t="shared" si="79"/>
        <v>A</v>
      </c>
      <c r="D411" s="19">
        <v>4</v>
      </c>
      <c r="E411" s="19">
        <v>1</v>
      </c>
      <c r="F411" s="19">
        <v>2019</v>
      </c>
      <c r="G411" s="6" t="s">
        <v>23</v>
      </c>
      <c r="H411" s="6" t="s">
        <v>38</v>
      </c>
      <c r="I411" s="5" t="str">
        <f t="shared" si="74"/>
        <v>Chi</v>
      </c>
      <c r="J411" s="11">
        <v>105</v>
      </c>
      <c r="K411" s="6" t="s">
        <v>25</v>
      </c>
      <c r="L411" s="13" t="s">
        <v>243</v>
      </c>
      <c r="M411" s="11">
        <v>113</v>
      </c>
      <c r="N411" s="13">
        <f t="shared" si="80"/>
        <v>-8</v>
      </c>
      <c r="O411" s="13">
        <f t="shared" si="81"/>
        <v>-3</v>
      </c>
      <c r="P411" s="39">
        <f t="shared" si="76"/>
        <v>-8.3647694850550796</v>
      </c>
      <c r="Q411" s="39">
        <f t="shared" si="77"/>
        <v>-9.3839578025397099</v>
      </c>
      <c r="R411" s="39">
        <f t="shared" si="82"/>
        <v>-1.9808116825153697</v>
      </c>
      <c r="S411" s="39">
        <f t="shared" si="83"/>
        <v>-6.0191883174846303</v>
      </c>
      <c r="T411" s="22" t="str">
        <f t="shared" si="78"/>
        <v>Chi105113</v>
      </c>
      <c r="U411" t="str">
        <f t="shared" si="84"/>
        <v>no</v>
      </c>
      <c r="V411" s="31">
        <v>0</v>
      </c>
      <c r="W411" s="31" t="str">
        <f t="shared" si="85"/>
        <v>43556Chicago BullsNew York Knicks</v>
      </c>
      <c r="X411" s="9">
        <f>IFERROR(VLOOKUP(T411,October_Schedule_Table[Home Concat],1,FALSE),0)</f>
        <v>0</v>
      </c>
      <c r="Y411" s="9" t="str">
        <f>IFERROR(VLOOKUP(T411,October_Schedule_Table[[#All],[Away Concat]:[Away B2b]],4,FALSE),0)</f>
        <v>no</v>
      </c>
    </row>
    <row r="412" spans="1:25" x14ac:dyDescent="0.2">
      <c r="A412" s="24" t="s">
        <v>214</v>
      </c>
      <c r="B412" s="12">
        <v>43558</v>
      </c>
      <c r="C412" s="33" t="str">
        <f t="shared" si="79"/>
        <v>A</v>
      </c>
      <c r="D412" s="18">
        <v>4</v>
      </c>
      <c r="E412" s="18">
        <v>3</v>
      </c>
      <c r="F412" s="18">
        <v>2019</v>
      </c>
      <c r="G412" s="5" t="s">
        <v>12</v>
      </c>
      <c r="H412" s="5" t="s">
        <v>38</v>
      </c>
      <c r="I412" s="5" t="str">
        <f t="shared" si="74"/>
        <v>Chi</v>
      </c>
      <c r="J412" s="13">
        <v>115</v>
      </c>
      <c r="K412" s="5" t="s">
        <v>41</v>
      </c>
      <c r="L412" s="5" t="str">
        <f t="shared" si="75"/>
        <v>Was</v>
      </c>
      <c r="M412" s="13">
        <v>114</v>
      </c>
      <c r="N412" s="13">
        <f t="shared" si="80"/>
        <v>1</v>
      </c>
      <c r="O412" s="13">
        <f t="shared" si="81"/>
        <v>-3</v>
      </c>
      <c r="P412" s="39">
        <f t="shared" si="76"/>
        <v>-8.3647694850550796</v>
      </c>
      <c r="Q412" s="39">
        <f t="shared" si="77"/>
        <v>-3.2175804343859502</v>
      </c>
      <c r="R412" s="39">
        <f t="shared" si="82"/>
        <v>-8.1471890506691302</v>
      </c>
      <c r="S412" s="39">
        <f t="shared" si="83"/>
        <v>9.1471890506691302</v>
      </c>
      <c r="T412" s="22" t="str">
        <f t="shared" si="78"/>
        <v>Chi115114</v>
      </c>
      <c r="U412" t="str">
        <f t="shared" si="84"/>
        <v>no</v>
      </c>
      <c r="V412" s="31">
        <v>0</v>
      </c>
      <c r="W412" s="31" t="str">
        <f t="shared" si="85"/>
        <v>43558Chicago BullsWashington Wizards</v>
      </c>
      <c r="X412" s="9">
        <f>IFERROR(VLOOKUP(T412,October_Schedule_Table[Home Concat],1,FALSE),0)</f>
        <v>0</v>
      </c>
      <c r="Y412" s="9" t="str">
        <f>IFERROR(VLOOKUP(T412,October_Schedule_Table[[#All],[Away Concat]:[Away B2b]],4,FALSE),0)</f>
        <v>no</v>
      </c>
    </row>
    <row r="413" spans="1:25" x14ac:dyDescent="0.2">
      <c r="A413" s="24" t="s">
        <v>214</v>
      </c>
      <c r="B413" s="10">
        <v>43561</v>
      </c>
      <c r="C413" s="33" t="str">
        <f t="shared" si="79"/>
        <v>H</v>
      </c>
      <c r="D413" s="19">
        <v>4</v>
      </c>
      <c r="E413" s="19">
        <v>6</v>
      </c>
      <c r="F413" s="19">
        <v>2019</v>
      </c>
      <c r="G413" s="11" t="s">
        <v>6</v>
      </c>
      <c r="H413" s="11" t="s">
        <v>7</v>
      </c>
      <c r="I413" s="5" t="str">
        <f t="shared" si="74"/>
        <v>Phi</v>
      </c>
      <c r="J413" s="11">
        <v>116</v>
      </c>
      <c r="K413" s="11" t="s">
        <v>38</v>
      </c>
      <c r="L413" s="5" t="str">
        <f t="shared" si="75"/>
        <v>Chi</v>
      </c>
      <c r="M413" s="11">
        <v>96</v>
      </c>
      <c r="N413" s="13">
        <f t="shared" si="80"/>
        <v>-20</v>
      </c>
      <c r="O413" s="13">
        <f t="shared" si="81"/>
        <v>3</v>
      </c>
      <c r="P413" s="39">
        <f t="shared" si="76"/>
        <v>-8.3647694850550796</v>
      </c>
      <c r="Q413" s="39">
        <f t="shared" si="77"/>
        <v>2.2516349031661402</v>
      </c>
      <c r="R413" s="39">
        <f t="shared" si="82"/>
        <v>-7.6164043882212198</v>
      </c>
      <c r="S413" s="39">
        <f t="shared" si="83"/>
        <v>-12.38359561177878</v>
      </c>
      <c r="T413" s="22" t="str">
        <f t="shared" si="78"/>
        <v>Chi11696</v>
      </c>
      <c r="U413" t="str">
        <f t="shared" si="84"/>
        <v>no</v>
      </c>
      <c r="V413" s="31">
        <v>0</v>
      </c>
      <c r="W413" s="31" t="str">
        <f t="shared" si="85"/>
        <v>43561Philadelphia 76ersChicago Bulls</v>
      </c>
      <c r="X413" s="9" t="str">
        <f>IFERROR(VLOOKUP(T413,October_Schedule_Table[[#All],[Home Concat]:[Home B2b]],2,FALSE),0)</f>
        <v>no</v>
      </c>
      <c r="Y413" s="9">
        <f>IFERROR(VLOOKUP(T413,October_Schedule_Table[[#All],[Away Concat]:[Away B2b]],4,FALSE),0)</f>
        <v>0</v>
      </c>
    </row>
    <row r="414" spans="1:25" x14ac:dyDescent="0.2">
      <c r="A414" s="24" t="s">
        <v>214</v>
      </c>
      <c r="B414" s="12">
        <v>43564</v>
      </c>
      <c r="C414" s="33" t="str">
        <f t="shared" si="79"/>
        <v>H</v>
      </c>
      <c r="D414" s="18">
        <v>4</v>
      </c>
      <c r="E414" s="18">
        <v>9</v>
      </c>
      <c r="F414" s="18">
        <v>2019</v>
      </c>
      <c r="G414" s="13" t="s">
        <v>6</v>
      </c>
      <c r="H414" s="13" t="s">
        <v>25</v>
      </c>
      <c r="I414" s="13" t="s">
        <v>243</v>
      </c>
      <c r="J414" s="13">
        <v>96</v>
      </c>
      <c r="K414" s="13" t="s">
        <v>38</v>
      </c>
      <c r="L414" s="5" t="str">
        <f t="shared" si="75"/>
        <v>Chi</v>
      </c>
      <c r="M414" s="13">
        <v>86</v>
      </c>
      <c r="N414" s="13">
        <f t="shared" si="80"/>
        <v>-10</v>
      </c>
      <c r="O414" s="13">
        <f t="shared" si="81"/>
        <v>3</v>
      </c>
      <c r="P414" s="39">
        <f t="shared" si="76"/>
        <v>-8.3647694850550796</v>
      </c>
      <c r="Q414" s="39">
        <f t="shared" si="77"/>
        <v>-9.3839578025397099</v>
      </c>
      <c r="R414" s="39">
        <f t="shared" si="82"/>
        <v>4.0191883174846303</v>
      </c>
      <c r="S414" s="39">
        <f t="shared" si="83"/>
        <v>-14.01918831748463</v>
      </c>
      <c r="T414" s="22" t="str">
        <f t="shared" si="78"/>
        <v>Chi9686</v>
      </c>
      <c r="U414" t="str">
        <f t="shared" si="84"/>
        <v>no</v>
      </c>
      <c r="V414" s="31">
        <v>0</v>
      </c>
      <c r="W414" s="31" t="str">
        <f t="shared" si="85"/>
        <v>43564New York KnicksChicago Bulls</v>
      </c>
      <c r="X414" s="9" t="str">
        <f>IFERROR(VLOOKUP(T414,October_Schedule_Table[[#All],[Home Concat]:[Home B2b]],2,FALSE),0)</f>
        <v>no</v>
      </c>
      <c r="Y414" s="9">
        <f>IFERROR(VLOOKUP(T414,October_Schedule_Table[[#All],[Away Concat]:[Away B2b]],4,FALSE),0)</f>
        <v>0</v>
      </c>
    </row>
    <row r="415" spans="1:25" x14ac:dyDescent="0.2">
      <c r="A415" s="24" t="s">
        <v>214</v>
      </c>
      <c r="B415" s="10">
        <v>43565</v>
      </c>
      <c r="C415" s="33" t="str">
        <f t="shared" si="79"/>
        <v>A</v>
      </c>
      <c r="D415" s="19">
        <v>4</v>
      </c>
      <c r="E415" s="19">
        <v>10</v>
      </c>
      <c r="F415" s="19">
        <v>2019</v>
      </c>
      <c r="G415" s="11" t="s">
        <v>6</v>
      </c>
      <c r="H415" s="11" t="s">
        <v>38</v>
      </c>
      <c r="I415" s="5" t="str">
        <f t="shared" si="74"/>
        <v>Chi</v>
      </c>
      <c r="J415" s="11">
        <v>109</v>
      </c>
      <c r="K415" s="11" t="s">
        <v>7</v>
      </c>
      <c r="L415" s="5" t="str">
        <f t="shared" si="75"/>
        <v>Phi</v>
      </c>
      <c r="M415" s="11">
        <v>125</v>
      </c>
      <c r="N415" s="13">
        <f t="shared" si="80"/>
        <v>-16</v>
      </c>
      <c r="O415" s="13">
        <f t="shared" si="81"/>
        <v>-3</v>
      </c>
      <c r="P415" s="39">
        <f t="shared" si="76"/>
        <v>-8.3647694850550796</v>
      </c>
      <c r="Q415" s="39">
        <f t="shared" si="77"/>
        <v>2.2516349031661402</v>
      </c>
      <c r="R415" s="39">
        <f t="shared" si="82"/>
        <v>-13.61640438822122</v>
      </c>
      <c r="S415" s="39">
        <f t="shared" si="83"/>
        <v>-2.3835956117787802</v>
      </c>
      <c r="T415" s="22" t="str">
        <f t="shared" si="78"/>
        <v>Chi109125</v>
      </c>
      <c r="U415" t="str">
        <f t="shared" si="84"/>
        <v>yes</v>
      </c>
      <c r="V415" s="31" t="s">
        <v>278</v>
      </c>
      <c r="W415" s="31" t="str">
        <f t="shared" si="85"/>
        <v>43565Chicago BullsPhiladelphia 76ers</v>
      </c>
      <c r="X415" s="9"/>
      <c r="Y415" s="9"/>
    </row>
    <row r="416" spans="1:25" x14ac:dyDescent="0.2">
      <c r="A416" s="24" t="s">
        <v>215</v>
      </c>
      <c r="B416" s="12">
        <v>43390</v>
      </c>
      <c r="C416" s="33" t="str">
        <f t="shared" si="79"/>
        <v>A</v>
      </c>
      <c r="D416" s="18">
        <v>10</v>
      </c>
      <c r="E416" s="18">
        <v>17</v>
      </c>
      <c r="F416" s="18">
        <v>2018</v>
      </c>
      <c r="G416" s="5" t="s">
        <v>23</v>
      </c>
      <c r="H416" s="5" t="s">
        <v>36</v>
      </c>
      <c r="I416" s="5" t="str">
        <f t="shared" si="74"/>
        <v>Cle</v>
      </c>
      <c r="J416" s="5">
        <v>104</v>
      </c>
      <c r="K416" s="5" t="s">
        <v>37</v>
      </c>
      <c r="L416" s="5" t="str">
        <f t="shared" si="75"/>
        <v>Tor</v>
      </c>
      <c r="M416" s="5">
        <v>116</v>
      </c>
      <c r="N416" s="13">
        <f t="shared" si="80"/>
        <v>-12</v>
      </c>
      <c r="O416" s="13">
        <f t="shared" si="81"/>
        <v>-3</v>
      </c>
      <c r="P416" s="39">
        <f t="shared" si="76"/>
        <v>-9.3173458825230995</v>
      </c>
      <c r="Q416" s="39">
        <f t="shared" si="77"/>
        <v>5.5303682054218104</v>
      </c>
      <c r="R416" s="39">
        <f t="shared" si="82"/>
        <v>-17.847714087944908</v>
      </c>
      <c r="S416" s="39">
        <f t="shared" si="83"/>
        <v>5.8477140879449081</v>
      </c>
      <c r="T416" s="22" t="str">
        <f t="shared" si="78"/>
        <v>Cle104116</v>
      </c>
      <c r="U416" t="str">
        <f t="shared" si="84"/>
        <v>no</v>
      </c>
      <c r="V416" s="31">
        <v>0</v>
      </c>
      <c r="W416" s="31" t="str">
        <f t="shared" si="85"/>
        <v>43390Cleveland CavaliersToronto Raptors</v>
      </c>
      <c r="X416" s="9">
        <f>IFERROR(VLOOKUP(T416,October_Schedule_Table[Home Concat],1,FALSE),0)</f>
        <v>0</v>
      </c>
      <c r="Y416" s="9" t="str">
        <f>IFERROR(VLOOKUP(T416,October_Schedule_Table[[#All],[Away Concat]:[Away B2b]],4,FALSE),0)</f>
        <v>no</v>
      </c>
    </row>
    <row r="417" spans="1:25" x14ac:dyDescent="0.2">
      <c r="A417" s="24" t="s">
        <v>215</v>
      </c>
      <c r="B417" s="10">
        <v>43392</v>
      </c>
      <c r="C417" s="33" t="str">
        <f t="shared" si="79"/>
        <v>A</v>
      </c>
      <c r="D417" s="19">
        <v>10</v>
      </c>
      <c r="E417" s="19">
        <v>19</v>
      </c>
      <c r="F417" s="19">
        <v>2018</v>
      </c>
      <c r="G417" s="6" t="s">
        <v>6</v>
      </c>
      <c r="H417" s="6" t="s">
        <v>36</v>
      </c>
      <c r="I417" s="5" t="str">
        <f t="shared" si="74"/>
        <v>Cle</v>
      </c>
      <c r="J417" s="6">
        <v>123</v>
      </c>
      <c r="K417" s="6" t="s">
        <v>34</v>
      </c>
      <c r="L417" s="5" t="str">
        <f t="shared" si="75"/>
        <v>Min</v>
      </c>
      <c r="M417" s="6">
        <v>131</v>
      </c>
      <c r="N417" s="13">
        <f t="shared" si="80"/>
        <v>-8</v>
      </c>
      <c r="O417" s="13">
        <f t="shared" si="81"/>
        <v>-3</v>
      </c>
      <c r="P417" s="39">
        <f t="shared" si="76"/>
        <v>-9.3173458825230995</v>
      </c>
      <c r="Q417" s="39">
        <f t="shared" si="77"/>
        <v>-1.35015846365794</v>
      </c>
      <c r="R417" s="39">
        <f t="shared" si="82"/>
        <v>-10.967187418865159</v>
      </c>
      <c r="S417" s="39">
        <f t="shared" si="83"/>
        <v>2.9671874188651586</v>
      </c>
      <c r="T417" s="22" t="str">
        <f t="shared" si="78"/>
        <v>Cle123131</v>
      </c>
      <c r="U417" t="str">
        <f t="shared" si="84"/>
        <v>no</v>
      </c>
      <c r="V417" s="31">
        <v>0</v>
      </c>
      <c r="W417" s="31" t="str">
        <f t="shared" si="85"/>
        <v>43392Cleveland CavaliersMinnesota Timberwolves</v>
      </c>
      <c r="X417" s="9">
        <f>IFERROR(VLOOKUP(T417,October_Schedule_Table[Home Concat],1,FALSE),0)</f>
        <v>0</v>
      </c>
      <c r="Y417" s="9" t="str">
        <f>IFERROR(VLOOKUP(T417,October_Schedule_Table[[#All],[Away Concat]:[Away B2b]],4,FALSE),0)</f>
        <v>no</v>
      </c>
    </row>
    <row r="418" spans="1:25" x14ac:dyDescent="0.2">
      <c r="A418" s="24" t="s">
        <v>215</v>
      </c>
      <c r="B418" s="10">
        <v>43394</v>
      </c>
      <c r="C418" s="33" t="str">
        <f t="shared" si="79"/>
        <v>H</v>
      </c>
      <c r="D418" s="19">
        <v>10</v>
      </c>
      <c r="E418" s="19">
        <v>21</v>
      </c>
      <c r="F418" s="19">
        <v>2018</v>
      </c>
      <c r="G418" s="6" t="s">
        <v>43</v>
      </c>
      <c r="H418" s="6" t="s">
        <v>24</v>
      </c>
      <c r="I418" s="5" t="str">
        <f t="shared" si="74"/>
        <v>Atl</v>
      </c>
      <c r="J418" s="6">
        <v>133</v>
      </c>
      <c r="K418" s="6" t="s">
        <v>36</v>
      </c>
      <c r="L418" s="5" t="str">
        <f t="shared" si="75"/>
        <v>Cle</v>
      </c>
      <c r="M418" s="6">
        <v>111</v>
      </c>
      <c r="N418" s="13">
        <f t="shared" si="80"/>
        <v>-22</v>
      </c>
      <c r="O418" s="13">
        <f t="shared" si="81"/>
        <v>3</v>
      </c>
      <c r="P418" s="39">
        <f t="shared" si="76"/>
        <v>-9.3173458825230995</v>
      </c>
      <c r="Q418" s="39">
        <f t="shared" si="77"/>
        <v>-5.4191427575813904</v>
      </c>
      <c r="R418" s="39">
        <f t="shared" si="82"/>
        <v>-0.89820312494170906</v>
      </c>
      <c r="S418" s="39">
        <f t="shared" si="83"/>
        <v>-21.101796875058291</v>
      </c>
      <c r="T418" s="22" t="str">
        <f t="shared" si="78"/>
        <v>Cle133111</v>
      </c>
      <c r="U418" t="str">
        <f t="shared" si="84"/>
        <v>no</v>
      </c>
      <c r="V418" s="31">
        <v>0</v>
      </c>
      <c r="W418" s="31" t="str">
        <f t="shared" si="85"/>
        <v>43394Atlanta HawksCleveland Cavaliers</v>
      </c>
      <c r="X418" s="9" t="str">
        <f>IFERROR(VLOOKUP(T418,October_Schedule_Table[[#All],[Home Concat]:[Home B2b]],2,FALSE),0)</f>
        <v>no</v>
      </c>
      <c r="Y418" s="9">
        <f>IFERROR(VLOOKUP(T418,October_Schedule_Table[[#All],[Away Concat]:[Away B2b]],4,FALSE),0)</f>
        <v>0</v>
      </c>
    </row>
    <row r="419" spans="1:25" x14ac:dyDescent="0.2">
      <c r="A419" s="24" t="s">
        <v>215</v>
      </c>
      <c r="B419" s="10">
        <v>43397</v>
      </c>
      <c r="C419" s="33" t="str">
        <f t="shared" si="79"/>
        <v>H</v>
      </c>
      <c r="D419" s="19">
        <v>10</v>
      </c>
      <c r="E419" s="19">
        <v>24</v>
      </c>
      <c r="F419" s="19">
        <v>2018</v>
      </c>
      <c r="G419" s="6" t="s">
        <v>12</v>
      </c>
      <c r="H419" s="6" t="s">
        <v>15</v>
      </c>
      <c r="I419" s="5" t="str">
        <f t="shared" si="74"/>
        <v>Bro</v>
      </c>
      <c r="J419" s="6">
        <v>102</v>
      </c>
      <c r="K419" s="6" t="s">
        <v>36</v>
      </c>
      <c r="L419" s="5" t="str">
        <f t="shared" si="75"/>
        <v>Cle</v>
      </c>
      <c r="M419" s="6">
        <v>86</v>
      </c>
      <c r="N419" s="13">
        <f t="shared" si="80"/>
        <v>-16</v>
      </c>
      <c r="O419" s="13">
        <f t="shared" si="81"/>
        <v>3</v>
      </c>
      <c r="P419" s="39">
        <f t="shared" si="76"/>
        <v>-9.3173458825230995</v>
      </c>
      <c r="Q419" s="39">
        <f t="shared" si="77"/>
        <v>9.3423702051929958E-2</v>
      </c>
      <c r="R419" s="39">
        <f t="shared" si="82"/>
        <v>-6.4107695845750294</v>
      </c>
      <c r="S419" s="39">
        <f t="shared" si="83"/>
        <v>-9.5892304154249715</v>
      </c>
      <c r="T419" s="22" t="str">
        <f t="shared" si="78"/>
        <v>Cle10286</v>
      </c>
      <c r="U419" t="str">
        <f t="shared" si="84"/>
        <v>no</v>
      </c>
      <c r="V419" s="31">
        <v>0</v>
      </c>
      <c r="W419" s="31" t="str">
        <f t="shared" si="85"/>
        <v>43397Brooklyn NetsCleveland Cavaliers</v>
      </c>
      <c r="X419" s="9" t="str">
        <f>IFERROR(VLOOKUP(T419,October_Schedule_Table[[#All],[Home Concat]:[Home B2b]],2,FALSE),0)</f>
        <v>no</v>
      </c>
      <c r="Y419" s="9">
        <f>IFERROR(VLOOKUP(T419,October_Schedule_Table[[#All],[Away Concat]:[Away B2b]],4,FALSE),0)</f>
        <v>0</v>
      </c>
    </row>
    <row r="420" spans="1:25" x14ac:dyDescent="0.2">
      <c r="A420" s="24" t="s">
        <v>215</v>
      </c>
      <c r="B420" s="12">
        <v>43398</v>
      </c>
      <c r="C420" s="33" t="str">
        <f t="shared" si="79"/>
        <v>A</v>
      </c>
      <c r="D420" s="18">
        <v>10</v>
      </c>
      <c r="E420" s="18">
        <v>25</v>
      </c>
      <c r="F420" s="18">
        <v>2018</v>
      </c>
      <c r="G420" s="5" t="s">
        <v>12</v>
      </c>
      <c r="H420" s="5" t="s">
        <v>36</v>
      </c>
      <c r="I420" s="5" t="str">
        <f t="shared" si="74"/>
        <v>Cle</v>
      </c>
      <c r="J420" s="5">
        <v>103</v>
      </c>
      <c r="K420" s="5" t="s">
        <v>16</v>
      </c>
      <c r="L420" s="5" t="str">
        <f t="shared" si="75"/>
        <v>Det</v>
      </c>
      <c r="M420" s="5">
        <v>110</v>
      </c>
      <c r="N420" s="13">
        <f t="shared" si="80"/>
        <v>-7</v>
      </c>
      <c r="O420" s="13">
        <f t="shared" si="81"/>
        <v>-3</v>
      </c>
      <c r="P420" s="39">
        <f t="shared" si="76"/>
        <v>-9.3173458825230995</v>
      </c>
      <c r="Q420" s="39">
        <f t="shared" si="77"/>
        <v>-0.23602730858504994</v>
      </c>
      <c r="R420" s="39">
        <f t="shared" si="82"/>
        <v>-12.081318573938049</v>
      </c>
      <c r="S420" s="39">
        <f t="shared" si="83"/>
        <v>5.0813185739380486</v>
      </c>
      <c r="T420" s="22" t="str">
        <f t="shared" si="78"/>
        <v>Cle103110</v>
      </c>
      <c r="U420" t="str">
        <f t="shared" si="84"/>
        <v>yes</v>
      </c>
      <c r="V420" s="31">
        <v>0</v>
      </c>
      <c r="W420" s="31" t="str">
        <f t="shared" si="85"/>
        <v>43398Cleveland CavaliersDetroit Pistons</v>
      </c>
      <c r="X420" s="9">
        <f>IFERROR(VLOOKUP(T420,October_Schedule_Table[Home Concat],1,FALSE),0)</f>
        <v>0</v>
      </c>
      <c r="Y420" s="9" t="str">
        <f>IFERROR(VLOOKUP(T420,October_Schedule_Table[[#All],[Away Concat]:[Away B2b]],4,FALSE),0)</f>
        <v>yes</v>
      </c>
    </row>
    <row r="421" spans="1:25" x14ac:dyDescent="0.2">
      <c r="A421" s="24" t="s">
        <v>215</v>
      </c>
      <c r="B421" s="10">
        <v>43400</v>
      </c>
      <c r="C421" s="33" t="str">
        <f t="shared" si="79"/>
        <v>H</v>
      </c>
      <c r="D421" s="19">
        <v>10</v>
      </c>
      <c r="E421" s="19">
        <v>27</v>
      </c>
      <c r="F421" s="19">
        <v>2018</v>
      </c>
      <c r="G421" s="6" t="s">
        <v>23</v>
      </c>
      <c r="H421" s="6" t="s">
        <v>20</v>
      </c>
      <c r="I421" s="5" t="str">
        <f t="shared" si="74"/>
        <v>Ind</v>
      </c>
      <c r="J421" s="6">
        <v>119</v>
      </c>
      <c r="K421" s="6" t="s">
        <v>36</v>
      </c>
      <c r="L421" s="5" t="str">
        <f t="shared" si="75"/>
        <v>Cle</v>
      </c>
      <c r="M421" s="6">
        <v>107</v>
      </c>
      <c r="N421" s="13">
        <f t="shared" si="80"/>
        <v>-12</v>
      </c>
      <c r="O421" s="13">
        <f t="shared" si="81"/>
        <v>3</v>
      </c>
      <c r="P421" s="39">
        <f t="shared" si="76"/>
        <v>-9.3173458825230995</v>
      </c>
      <c r="Q421" s="39">
        <f t="shared" si="77"/>
        <v>2.3960160409532198</v>
      </c>
      <c r="R421" s="39">
        <f t="shared" si="82"/>
        <v>-8.7133619234763202</v>
      </c>
      <c r="S421" s="39">
        <f t="shared" si="83"/>
        <v>-3.2866380765236798</v>
      </c>
      <c r="T421" s="22" t="str">
        <f t="shared" si="78"/>
        <v>Cle119107</v>
      </c>
      <c r="U421" t="str">
        <f t="shared" si="84"/>
        <v>no</v>
      </c>
      <c r="V421" s="31">
        <v>0</v>
      </c>
      <c r="W421" s="31" t="str">
        <f t="shared" si="85"/>
        <v>43400Indiana PacersCleveland Cavaliers</v>
      </c>
      <c r="X421" s="9" t="str">
        <f>IFERROR(VLOOKUP(T421,October_Schedule_Table[[#All],[Home Concat]:[Home B2b]],2,FALSE),0)</f>
        <v>no</v>
      </c>
      <c r="Y421" s="9">
        <f>IFERROR(VLOOKUP(T421,October_Schedule_Table[[#All],[Away Concat]:[Away B2b]],4,FALSE),0)</f>
        <v>0</v>
      </c>
    </row>
    <row r="422" spans="1:25" x14ac:dyDescent="0.2">
      <c r="A422" s="24" t="s">
        <v>215</v>
      </c>
      <c r="B422" s="10">
        <v>43403</v>
      </c>
      <c r="C422" s="33" t="str">
        <f t="shared" si="79"/>
        <v>H</v>
      </c>
      <c r="D422" s="19">
        <v>10</v>
      </c>
      <c r="E422" s="19">
        <v>30</v>
      </c>
      <c r="F422" s="19">
        <v>2018</v>
      </c>
      <c r="G422" s="6" t="s">
        <v>12</v>
      </c>
      <c r="H422" s="6" t="s">
        <v>24</v>
      </c>
      <c r="I422" s="5" t="str">
        <f t="shared" si="74"/>
        <v>Atl</v>
      </c>
      <c r="J422" s="6">
        <v>114</v>
      </c>
      <c r="K422" s="6" t="s">
        <v>36</v>
      </c>
      <c r="L422" s="5" t="str">
        <f t="shared" si="75"/>
        <v>Cle</v>
      </c>
      <c r="M422" s="6">
        <v>136</v>
      </c>
      <c r="N422" s="13">
        <f t="shared" si="80"/>
        <v>22</v>
      </c>
      <c r="O422" s="13">
        <f t="shared" si="81"/>
        <v>3</v>
      </c>
      <c r="P422" s="39">
        <f t="shared" si="76"/>
        <v>-9.3173458825230995</v>
      </c>
      <c r="Q422" s="39">
        <f t="shared" si="77"/>
        <v>-5.4191427575813904</v>
      </c>
      <c r="R422" s="39">
        <f t="shared" si="82"/>
        <v>-0.89820312494170906</v>
      </c>
      <c r="S422" s="39">
        <f t="shared" si="83"/>
        <v>22.898203124941709</v>
      </c>
      <c r="T422" s="22" t="str">
        <f t="shared" si="78"/>
        <v>Cle114136</v>
      </c>
      <c r="U422" t="str">
        <f t="shared" si="84"/>
        <v>no</v>
      </c>
      <c r="V422" s="31">
        <v>0</v>
      </c>
      <c r="W422" s="31" t="str">
        <f t="shared" si="85"/>
        <v>43403Atlanta HawksCleveland Cavaliers</v>
      </c>
      <c r="X422" s="9" t="str">
        <f>IFERROR(VLOOKUP(T422,October_Schedule_Table[[#All],[Home Concat]:[Home B2b]],2,FALSE),0)</f>
        <v>no</v>
      </c>
      <c r="Y422" s="9">
        <f>IFERROR(VLOOKUP(T422,October_Schedule_Table[[#All],[Away Concat]:[Away B2b]],4,FALSE),0)</f>
        <v>0</v>
      </c>
    </row>
    <row r="423" spans="1:25" x14ac:dyDescent="0.2">
      <c r="A423" s="24" t="s">
        <v>215</v>
      </c>
      <c r="B423" s="10">
        <v>43405</v>
      </c>
      <c r="C423" s="33" t="str">
        <f t="shared" si="79"/>
        <v>H</v>
      </c>
      <c r="D423" s="19">
        <v>11</v>
      </c>
      <c r="E423" s="19">
        <v>1</v>
      </c>
      <c r="F423" s="19">
        <v>2018</v>
      </c>
      <c r="G423" s="6" t="s">
        <v>12</v>
      </c>
      <c r="H423" s="6" t="s">
        <v>21</v>
      </c>
      <c r="I423" s="5" t="str">
        <f t="shared" si="74"/>
        <v>Den</v>
      </c>
      <c r="J423" s="6">
        <v>110</v>
      </c>
      <c r="K423" s="6" t="s">
        <v>36</v>
      </c>
      <c r="L423" s="5" t="str">
        <f t="shared" si="75"/>
        <v>Cle</v>
      </c>
      <c r="M423" s="6">
        <v>91</v>
      </c>
      <c r="N423" s="13">
        <f t="shared" si="80"/>
        <v>-19</v>
      </c>
      <c r="O423" s="13">
        <f t="shared" si="81"/>
        <v>3</v>
      </c>
      <c r="P423" s="39">
        <f t="shared" si="76"/>
        <v>-9.3173458825230995</v>
      </c>
      <c r="Q423" s="39">
        <f t="shared" si="77"/>
        <v>3.8824190488276296</v>
      </c>
      <c r="R423" s="39">
        <f t="shared" si="82"/>
        <v>-10.199764931350728</v>
      </c>
      <c r="S423" s="39">
        <f t="shared" si="83"/>
        <v>-8.8002350686492719</v>
      </c>
      <c r="T423" s="22" t="str">
        <f t="shared" si="78"/>
        <v>Cle11091</v>
      </c>
      <c r="U423" t="str">
        <f t="shared" si="84"/>
        <v>no</v>
      </c>
      <c r="V423" s="31">
        <v>0</v>
      </c>
      <c r="W423" s="31" t="str">
        <f t="shared" si="85"/>
        <v>43405Denver NuggetsCleveland Cavaliers</v>
      </c>
      <c r="X423" s="9" t="str">
        <f>IFERROR(VLOOKUP(T423,October_Schedule_Table[[#All],[Home Concat]:[Home B2b]],2,FALSE),0)</f>
        <v>no</v>
      </c>
      <c r="Y423" s="9">
        <f>IFERROR(VLOOKUP(T423,October_Schedule_Table[[#All],[Away Concat]:[Away B2b]],4,FALSE),0)</f>
        <v>0</v>
      </c>
    </row>
    <row r="424" spans="1:25" x14ac:dyDescent="0.2">
      <c r="A424" s="24" t="s">
        <v>215</v>
      </c>
      <c r="B424" s="10">
        <v>43407</v>
      </c>
      <c r="C424" s="33" t="str">
        <f t="shared" si="79"/>
        <v>A</v>
      </c>
      <c r="D424" s="19">
        <v>11</v>
      </c>
      <c r="E424" s="19">
        <v>3</v>
      </c>
      <c r="F424" s="19">
        <v>2018</v>
      </c>
      <c r="G424" s="6" t="s">
        <v>12</v>
      </c>
      <c r="H424" s="6" t="s">
        <v>36</v>
      </c>
      <c r="I424" s="5" t="str">
        <f t="shared" si="74"/>
        <v>Cle</v>
      </c>
      <c r="J424" s="6">
        <v>94</v>
      </c>
      <c r="K424" s="6" t="s">
        <v>14</v>
      </c>
      <c r="L424" s="5" t="str">
        <f t="shared" si="75"/>
        <v>Cha</v>
      </c>
      <c r="M424" s="6">
        <v>126</v>
      </c>
      <c r="N424" s="13">
        <f t="shared" si="80"/>
        <v>-32</v>
      </c>
      <c r="O424" s="13">
        <f t="shared" si="81"/>
        <v>-3</v>
      </c>
      <c r="P424" s="39">
        <f t="shared" si="76"/>
        <v>-9.3173458825230995</v>
      </c>
      <c r="Q424" s="39">
        <f t="shared" si="77"/>
        <v>-1.224670842330648</v>
      </c>
      <c r="R424" s="39">
        <f t="shared" si="82"/>
        <v>-11.092675040192452</v>
      </c>
      <c r="S424" s="39">
        <f t="shared" si="83"/>
        <v>-20.907324959807546</v>
      </c>
      <c r="T424" s="22" t="str">
        <f t="shared" si="78"/>
        <v>Cle94126</v>
      </c>
      <c r="U424" t="str">
        <f t="shared" si="84"/>
        <v>no</v>
      </c>
      <c r="V424" s="31">
        <v>0</v>
      </c>
      <c r="W424" s="31" t="str">
        <f t="shared" si="85"/>
        <v>43407Cleveland CavaliersCharlotte Hornets</v>
      </c>
      <c r="X424" s="9">
        <f>IFERROR(VLOOKUP(T424,October_Schedule_Table[Home Concat],1,FALSE),0)</f>
        <v>0</v>
      </c>
      <c r="Y424" s="9" t="str">
        <f>IFERROR(VLOOKUP(T424,October_Schedule_Table[[#All],[Away Concat]:[Away B2b]],4,FALSE),0)</f>
        <v>no</v>
      </c>
    </row>
    <row r="425" spans="1:25" x14ac:dyDescent="0.2">
      <c r="A425" s="24" t="s">
        <v>215</v>
      </c>
      <c r="B425" s="12">
        <v>43409</v>
      </c>
      <c r="C425" s="33" t="str">
        <f t="shared" si="79"/>
        <v>A</v>
      </c>
      <c r="D425" s="18">
        <v>11</v>
      </c>
      <c r="E425" s="18">
        <v>5</v>
      </c>
      <c r="F425" s="18">
        <v>2018</v>
      </c>
      <c r="G425" s="5" t="s">
        <v>12</v>
      </c>
      <c r="H425" s="5" t="s">
        <v>36</v>
      </c>
      <c r="I425" s="5" t="str">
        <f t="shared" si="74"/>
        <v>Cle</v>
      </c>
      <c r="J425" s="5">
        <v>100</v>
      </c>
      <c r="K425" s="5" t="s">
        <v>27</v>
      </c>
      <c r="L425" s="5" t="str">
        <f t="shared" si="75"/>
        <v>Orl</v>
      </c>
      <c r="M425" s="5">
        <v>102</v>
      </c>
      <c r="N425" s="13">
        <f t="shared" si="80"/>
        <v>-2</v>
      </c>
      <c r="O425" s="13">
        <f t="shared" si="81"/>
        <v>-3</v>
      </c>
      <c r="P425" s="39">
        <f t="shared" si="76"/>
        <v>-9.3173458825230995</v>
      </c>
      <c r="Q425" s="39">
        <f t="shared" si="77"/>
        <v>1.21811754667254</v>
      </c>
      <c r="R425" s="39">
        <f t="shared" si="82"/>
        <v>-13.535463429195639</v>
      </c>
      <c r="S425" s="39">
        <f t="shared" si="83"/>
        <v>11.535463429195639</v>
      </c>
      <c r="T425" s="22" t="str">
        <f t="shared" si="78"/>
        <v>Cle100102</v>
      </c>
      <c r="U425" t="str">
        <f t="shared" si="84"/>
        <v>no</v>
      </c>
      <c r="V425" s="31">
        <v>0</v>
      </c>
      <c r="W425" s="31" t="str">
        <f t="shared" si="85"/>
        <v>43409Cleveland CavaliersOrlando Magic</v>
      </c>
      <c r="X425" s="9">
        <f>IFERROR(VLOOKUP(T425,October_Schedule_Table[Home Concat],1,FALSE),0)</f>
        <v>0</v>
      </c>
      <c r="Y425" s="9" t="str">
        <f>IFERROR(VLOOKUP(T425,October_Schedule_Table[[#All],[Away Concat]:[Away B2b]],4,FALSE),0)</f>
        <v>no</v>
      </c>
    </row>
    <row r="426" spans="1:25" x14ac:dyDescent="0.2">
      <c r="A426" s="24" t="s">
        <v>215</v>
      </c>
      <c r="B426" s="10">
        <v>43411</v>
      </c>
      <c r="C426" s="33" t="str">
        <f t="shared" si="79"/>
        <v>H</v>
      </c>
      <c r="D426" s="19">
        <v>11</v>
      </c>
      <c r="E426" s="19">
        <v>7</v>
      </c>
      <c r="F426" s="19">
        <v>2018</v>
      </c>
      <c r="G426" s="6" t="s">
        <v>12</v>
      </c>
      <c r="H426" s="6" t="s">
        <v>10</v>
      </c>
      <c r="I426" s="5" t="str">
        <f t="shared" si="74"/>
        <v>Okl</v>
      </c>
      <c r="J426" s="6">
        <v>95</v>
      </c>
      <c r="K426" s="6" t="s">
        <v>36</v>
      </c>
      <c r="L426" s="5" t="str">
        <f t="shared" si="75"/>
        <v>Cle</v>
      </c>
      <c r="M426" s="6">
        <v>86</v>
      </c>
      <c r="N426" s="13">
        <f t="shared" si="80"/>
        <v>-9</v>
      </c>
      <c r="O426" s="13">
        <f t="shared" si="81"/>
        <v>3</v>
      </c>
      <c r="P426" s="39">
        <f t="shared" si="76"/>
        <v>-9.3173458825230995</v>
      </c>
      <c r="Q426" s="39">
        <f t="shared" si="77"/>
        <v>3.3970939396990349</v>
      </c>
      <c r="R426" s="39">
        <f t="shared" si="82"/>
        <v>-9.7144398222221344</v>
      </c>
      <c r="S426" s="39">
        <f t="shared" si="83"/>
        <v>0.71443982222213442</v>
      </c>
      <c r="T426" s="22" t="str">
        <f t="shared" si="78"/>
        <v>Cle9586</v>
      </c>
      <c r="U426" t="str">
        <f t="shared" si="84"/>
        <v>no</v>
      </c>
      <c r="V426" s="31">
        <v>0</v>
      </c>
      <c r="W426" s="31" t="str">
        <f t="shared" si="85"/>
        <v>43411Oklahoma City ThunderCleveland Cavaliers</v>
      </c>
      <c r="X426" s="9" t="str">
        <f>IFERROR(VLOOKUP(T426,October_Schedule_Table[[#All],[Home Concat]:[Home B2b]],2,FALSE),0)</f>
        <v>no</v>
      </c>
      <c r="Y426" s="9">
        <f>IFERROR(VLOOKUP(T426,October_Schedule_Table[[#All],[Away Concat]:[Away B2b]],4,FALSE),0)</f>
        <v>0</v>
      </c>
    </row>
    <row r="427" spans="1:25" x14ac:dyDescent="0.2">
      <c r="A427" s="24" t="s">
        <v>215</v>
      </c>
      <c r="B427" s="10">
        <v>43414</v>
      </c>
      <c r="C427" s="33" t="str">
        <f t="shared" si="79"/>
        <v>A</v>
      </c>
      <c r="D427" s="19">
        <v>11</v>
      </c>
      <c r="E427" s="19">
        <v>10</v>
      </c>
      <c r="F427" s="19">
        <v>2018</v>
      </c>
      <c r="G427" s="6" t="s">
        <v>6</v>
      </c>
      <c r="H427" s="6" t="s">
        <v>36</v>
      </c>
      <c r="I427" s="5" t="str">
        <f t="shared" si="74"/>
        <v>Cle</v>
      </c>
      <c r="J427" s="6">
        <v>98</v>
      </c>
      <c r="K427" s="6" t="s">
        <v>38</v>
      </c>
      <c r="L427" s="5" t="str">
        <f t="shared" si="75"/>
        <v>Chi</v>
      </c>
      <c r="M427" s="6">
        <v>99</v>
      </c>
      <c r="N427" s="13">
        <f t="shared" si="80"/>
        <v>-1</v>
      </c>
      <c r="O427" s="13">
        <f t="shared" si="81"/>
        <v>-3</v>
      </c>
      <c r="P427" s="39">
        <f t="shared" si="76"/>
        <v>-9.3173458825230995</v>
      </c>
      <c r="Q427" s="39">
        <f t="shared" si="77"/>
        <v>-8.3647694850550796</v>
      </c>
      <c r="R427" s="39">
        <f t="shared" si="82"/>
        <v>-3.9525763974680199</v>
      </c>
      <c r="S427" s="39">
        <f t="shared" si="83"/>
        <v>2.9525763974680199</v>
      </c>
      <c r="T427" s="22" t="str">
        <f t="shared" si="78"/>
        <v>Cle9899</v>
      </c>
      <c r="U427" t="str">
        <f t="shared" si="84"/>
        <v>no</v>
      </c>
      <c r="V427" s="31">
        <v>0</v>
      </c>
      <c r="W427" s="31" t="str">
        <f t="shared" si="85"/>
        <v>43414Cleveland CavaliersChicago Bulls</v>
      </c>
      <c r="X427" s="9">
        <f>IFERROR(VLOOKUP(T427,October_Schedule_Table[Home Concat],1,FALSE),0)</f>
        <v>0</v>
      </c>
      <c r="Y427" s="9" t="str">
        <f>IFERROR(VLOOKUP(T427,October_Schedule_Table[[#All],[Away Concat]:[Away B2b]],4,FALSE),0)</f>
        <v>no</v>
      </c>
    </row>
    <row r="428" spans="1:25" x14ac:dyDescent="0.2">
      <c r="A428" s="24" t="s">
        <v>215</v>
      </c>
      <c r="B428" s="10">
        <v>43417</v>
      </c>
      <c r="C428" s="33" t="str">
        <f t="shared" si="79"/>
        <v>H</v>
      </c>
      <c r="D428" s="19">
        <v>11</v>
      </c>
      <c r="E428" s="19">
        <v>13</v>
      </c>
      <c r="F428" s="19">
        <v>2018</v>
      </c>
      <c r="G428" s="6" t="s">
        <v>12</v>
      </c>
      <c r="H428" s="6" t="s">
        <v>14</v>
      </c>
      <c r="I428" s="5" t="str">
        <f t="shared" si="74"/>
        <v>Cha</v>
      </c>
      <c r="J428" s="6">
        <v>89</v>
      </c>
      <c r="K428" s="6" t="s">
        <v>36</v>
      </c>
      <c r="L428" s="5" t="str">
        <f t="shared" si="75"/>
        <v>Cle</v>
      </c>
      <c r="M428" s="6">
        <v>113</v>
      </c>
      <c r="N428" s="13">
        <f t="shared" si="80"/>
        <v>24</v>
      </c>
      <c r="O428" s="13">
        <f t="shared" si="81"/>
        <v>3</v>
      </c>
      <c r="P428" s="39">
        <f t="shared" si="76"/>
        <v>-9.3173458825230995</v>
      </c>
      <c r="Q428" s="39">
        <f t="shared" si="77"/>
        <v>-1.224670842330648</v>
      </c>
      <c r="R428" s="39">
        <f t="shared" si="82"/>
        <v>-5.0926750401924519</v>
      </c>
      <c r="S428" s="39">
        <f t="shared" si="83"/>
        <v>29.092675040192454</v>
      </c>
      <c r="T428" s="22" t="str">
        <f t="shared" si="78"/>
        <v>Cle89113</v>
      </c>
      <c r="U428" t="str">
        <f t="shared" si="84"/>
        <v>no</v>
      </c>
      <c r="V428" s="31">
        <v>0</v>
      </c>
      <c r="W428" s="31" t="str">
        <f t="shared" si="85"/>
        <v>43417Charlotte HornetsCleveland Cavaliers</v>
      </c>
      <c r="X428" s="9" t="str">
        <f>IFERROR(VLOOKUP(T428,October_Schedule_Table[[#All],[Home Concat]:[Home B2b]],2,FALSE),0)</f>
        <v>no</v>
      </c>
      <c r="Y428" s="9">
        <f>IFERROR(VLOOKUP(T428,October_Schedule_Table[[#All],[Away Concat]:[Away B2b]],4,FALSE),0)</f>
        <v>0</v>
      </c>
    </row>
    <row r="429" spans="1:25" x14ac:dyDescent="0.2">
      <c r="A429" s="24" t="s">
        <v>215</v>
      </c>
      <c r="B429" s="12">
        <v>43418</v>
      </c>
      <c r="C429" s="33" t="str">
        <f t="shared" si="79"/>
        <v>A</v>
      </c>
      <c r="D429" s="18">
        <v>11</v>
      </c>
      <c r="E429" s="18">
        <v>14</v>
      </c>
      <c r="F429" s="18">
        <v>2018</v>
      </c>
      <c r="G429" s="5" t="s">
        <v>12</v>
      </c>
      <c r="H429" s="5" t="s">
        <v>36</v>
      </c>
      <c r="I429" s="5" t="str">
        <f t="shared" si="74"/>
        <v>Cle</v>
      </c>
      <c r="J429" s="5">
        <v>95</v>
      </c>
      <c r="K429" s="5" t="s">
        <v>41</v>
      </c>
      <c r="L429" s="5" t="str">
        <f t="shared" si="75"/>
        <v>Was</v>
      </c>
      <c r="M429" s="5">
        <v>119</v>
      </c>
      <c r="N429" s="13">
        <f t="shared" si="80"/>
        <v>-24</v>
      </c>
      <c r="O429" s="13">
        <f t="shared" si="81"/>
        <v>-3</v>
      </c>
      <c r="P429" s="39">
        <f t="shared" si="76"/>
        <v>-9.3173458825230995</v>
      </c>
      <c r="Q429" s="39">
        <f t="shared" si="77"/>
        <v>-3.2175804343859502</v>
      </c>
      <c r="R429" s="39">
        <f t="shared" si="82"/>
        <v>-9.0997654481371484</v>
      </c>
      <c r="S429" s="39">
        <f t="shared" si="83"/>
        <v>-14.900234551862852</v>
      </c>
      <c r="T429" s="22" t="str">
        <f t="shared" si="78"/>
        <v>Cle95119</v>
      </c>
      <c r="U429" t="str">
        <f t="shared" si="84"/>
        <v>yes</v>
      </c>
      <c r="V429" s="31">
        <v>0</v>
      </c>
      <c r="W429" s="31" t="str">
        <f t="shared" si="85"/>
        <v>43418Cleveland CavaliersWashington Wizards</v>
      </c>
      <c r="X429" s="9">
        <f>IFERROR(VLOOKUP(T429,October_Schedule_Table[Home Concat],1,FALSE),0)</f>
        <v>0</v>
      </c>
      <c r="Y429" s="9" t="str">
        <f>IFERROR(VLOOKUP(T429,October_Schedule_Table[[#All],[Away Concat]:[Away B2b]],4,FALSE),0)</f>
        <v>yes</v>
      </c>
    </row>
    <row r="430" spans="1:25" x14ac:dyDescent="0.2">
      <c r="A430" s="24" t="s">
        <v>215</v>
      </c>
      <c r="B430" s="10">
        <v>43423</v>
      </c>
      <c r="C430" s="33" t="str">
        <f t="shared" si="79"/>
        <v>A</v>
      </c>
      <c r="D430" s="19">
        <v>11</v>
      </c>
      <c r="E430" s="19">
        <v>19</v>
      </c>
      <c r="F430" s="19">
        <v>2018</v>
      </c>
      <c r="G430" s="6" t="s">
        <v>12</v>
      </c>
      <c r="H430" s="6" t="s">
        <v>36</v>
      </c>
      <c r="I430" s="5" t="str">
        <f t="shared" si="74"/>
        <v>Cle</v>
      </c>
      <c r="J430" s="6">
        <v>102</v>
      </c>
      <c r="K430" s="6" t="s">
        <v>16</v>
      </c>
      <c r="L430" s="5" t="str">
        <f t="shared" si="75"/>
        <v>Det</v>
      </c>
      <c r="M430" s="6">
        <v>113</v>
      </c>
      <c r="N430" s="13">
        <f t="shared" si="80"/>
        <v>-11</v>
      </c>
      <c r="O430" s="13">
        <f t="shared" si="81"/>
        <v>-3</v>
      </c>
      <c r="P430" s="39">
        <f t="shared" si="76"/>
        <v>-9.3173458825230995</v>
      </c>
      <c r="Q430" s="39">
        <f t="shared" si="77"/>
        <v>-0.23602730858504994</v>
      </c>
      <c r="R430" s="39">
        <f t="shared" si="82"/>
        <v>-12.081318573938049</v>
      </c>
      <c r="S430" s="39">
        <f t="shared" si="83"/>
        <v>1.0813185739380486</v>
      </c>
      <c r="T430" s="22" t="str">
        <f t="shared" si="78"/>
        <v>Cle102113</v>
      </c>
      <c r="U430" t="str">
        <f t="shared" si="84"/>
        <v>no</v>
      </c>
      <c r="V430" s="31">
        <v>0</v>
      </c>
      <c r="W430" s="31" t="str">
        <f t="shared" si="85"/>
        <v>43423Cleveland CavaliersDetroit Pistons</v>
      </c>
      <c r="X430" s="9">
        <f>IFERROR(VLOOKUP(T430,October_Schedule_Table[Home Concat],1,FALSE),0)</f>
        <v>0</v>
      </c>
      <c r="Y430" s="9" t="str">
        <f>IFERROR(VLOOKUP(T430,October_Schedule_Table[[#All],[Away Concat]:[Away B2b]],4,FALSE),0)</f>
        <v>no</v>
      </c>
    </row>
    <row r="431" spans="1:25" x14ac:dyDescent="0.2">
      <c r="A431" s="24" t="s">
        <v>215</v>
      </c>
      <c r="B431" s="10">
        <v>43425</v>
      </c>
      <c r="C431" s="33" t="str">
        <f t="shared" si="79"/>
        <v>H</v>
      </c>
      <c r="D431" s="19">
        <v>11</v>
      </c>
      <c r="E431" s="19">
        <v>21</v>
      </c>
      <c r="F431" s="19">
        <v>2018</v>
      </c>
      <c r="G431" s="6" t="s">
        <v>6</v>
      </c>
      <c r="H431" s="6" t="s">
        <v>39</v>
      </c>
      <c r="I431" s="13" t="s">
        <v>242</v>
      </c>
      <c r="J431" s="6">
        <v>109</v>
      </c>
      <c r="K431" s="6" t="s">
        <v>36</v>
      </c>
      <c r="L431" s="5" t="str">
        <f t="shared" si="75"/>
        <v>Cle</v>
      </c>
      <c r="M431" s="6">
        <v>105</v>
      </c>
      <c r="N431" s="13">
        <f t="shared" si="80"/>
        <v>-4</v>
      </c>
      <c r="O431" s="13">
        <f t="shared" si="81"/>
        <v>3</v>
      </c>
      <c r="P431" s="39">
        <f t="shared" si="76"/>
        <v>-9.3173458825230995</v>
      </c>
      <c r="Q431" s="39">
        <f t="shared" si="77"/>
        <v>-1.7592139870950123</v>
      </c>
      <c r="R431" s="39">
        <f t="shared" si="82"/>
        <v>-4.5581318954280867</v>
      </c>
      <c r="S431" s="39">
        <f t="shared" si="83"/>
        <v>0.55813189542808672</v>
      </c>
      <c r="T431" s="22" t="str">
        <f t="shared" si="78"/>
        <v>Cle109105</v>
      </c>
      <c r="U431" t="str">
        <f t="shared" si="84"/>
        <v>no</v>
      </c>
      <c r="V431" s="31">
        <v>0</v>
      </c>
      <c r="W431" s="31" t="str">
        <f t="shared" si="85"/>
        <v>43425Los Angeles LakersCleveland Cavaliers</v>
      </c>
      <c r="X431" s="9" t="str">
        <f>IFERROR(VLOOKUP(T431,October_Schedule_Table[[#All],[Home Concat]:[Home B2b]],2,FALSE),0)</f>
        <v>no</v>
      </c>
      <c r="Y431" s="9">
        <f>IFERROR(VLOOKUP(T431,October_Schedule_Table[[#All],[Away Concat]:[Away B2b]],4,FALSE),0)</f>
        <v>0</v>
      </c>
    </row>
    <row r="432" spans="1:25" x14ac:dyDescent="0.2">
      <c r="A432" s="24" t="s">
        <v>215</v>
      </c>
      <c r="B432" s="12">
        <v>43427</v>
      </c>
      <c r="C432" s="33" t="str">
        <f t="shared" si="79"/>
        <v>A</v>
      </c>
      <c r="D432" s="18">
        <v>11</v>
      </c>
      <c r="E432" s="18">
        <v>23</v>
      </c>
      <c r="F432" s="18">
        <v>2018</v>
      </c>
      <c r="G432" s="5" t="s">
        <v>23</v>
      </c>
      <c r="H432" s="5" t="s">
        <v>36</v>
      </c>
      <c r="I432" s="5" t="str">
        <f t="shared" si="74"/>
        <v>Cle</v>
      </c>
      <c r="J432" s="5">
        <v>121</v>
      </c>
      <c r="K432" s="5" t="s">
        <v>7</v>
      </c>
      <c r="L432" s="5" t="str">
        <f t="shared" si="75"/>
        <v>Phi</v>
      </c>
      <c r="M432" s="5">
        <v>112</v>
      </c>
      <c r="N432" s="13">
        <f t="shared" si="80"/>
        <v>9</v>
      </c>
      <c r="O432" s="13">
        <f t="shared" si="81"/>
        <v>-3</v>
      </c>
      <c r="P432" s="39">
        <f t="shared" si="76"/>
        <v>-9.3173458825230995</v>
      </c>
      <c r="Q432" s="39">
        <f t="shared" si="77"/>
        <v>2.2516349031661402</v>
      </c>
      <c r="R432" s="39">
        <f t="shared" si="82"/>
        <v>-14.56898078568924</v>
      </c>
      <c r="S432" s="39">
        <f t="shared" si="83"/>
        <v>23.568980785689241</v>
      </c>
      <c r="T432" s="22" t="str">
        <f t="shared" si="78"/>
        <v>Cle121112</v>
      </c>
      <c r="U432" t="str">
        <f t="shared" si="84"/>
        <v>no</v>
      </c>
      <c r="V432" s="31">
        <v>0</v>
      </c>
      <c r="W432" s="31" t="str">
        <f t="shared" si="85"/>
        <v>43427Cleveland CavaliersPhiladelphia 76ers</v>
      </c>
      <c r="X432" s="9">
        <f>IFERROR(VLOOKUP(T432,October_Schedule_Table[Home Concat],1,FALSE),0)</f>
        <v>0</v>
      </c>
      <c r="Y432" s="9" t="str">
        <f>IFERROR(VLOOKUP(T432,October_Schedule_Table[[#All],[Away Concat]:[Away B2b]],4,FALSE),0)</f>
        <v>no</v>
      </c>
    </row>
    <row r="433" spans="1:25" x14ac:dyDescent="0.2">
      <c r="A433" s="24" t="s">
        <v>215</v>
      </c>
      <c r="B433" s="27">
        <v>43428</v>
      </c>
      <c r="C433" s="33" t="str">
        <f t="shared" si="79"/>
        <v>H</v>
      </c>
      <c r="D433" s="21">
        <v>11</v>
      </c>
      <c r="E433" s="21">
        <v>24</v>
      </c>
      <c r="F433" s="21">
        <v>2018</v>
      </c>
      <c r="G433" s="6" t="s">
        <v>23</v>
      </c>
      <c r="H433" s="6" t="s">
        <v>18</v>
      </c>
      <c r="I433" s="5" t="str">
        <f t="shared" si="74"/>
        <v>Hou</v>
      </c>
      <c r="J433" s="6">
        <v>108</v>
      </c>
      <c r="K433" s="6" t="s">
        <v>36</v>
      </c>
      <c r="L433" s="5" t="str">
        <f t="shared" si="75"/>
        <v>Cle</v>
      </c>
      <c r="M433" s="6">
        <v>117</v>
      </c>
      <c r="N433" s="13">
        <f t="shared" si="80"/>
        <v>9</v>
      </c>
      <c r="O433" s="13">
        <f t="shared" si="81"/>
        <v>3</v>
      </c>
      <c r="P433" s="39">
        <f t="shared" si="76"/>
        <v>-9.3173458825230995</v>
      </c>
      <c r="Q433" s="39">
        <f t="shared" si="77"/>
        <v>5.8261443988619703</v>
      </c>
      <c r="R433" s="39">
        <f t="shared" si="82"/>
        <v>-12.14349028138507</v>
      </c>
      <c r="S433" s="39">
        <f t="shared" si="83"/>
        <v>21.14349028138507</v>
      </c>
      <c r="T433" s="22" t="str">
        <f t="shared" si="78"/>
        <v>Cle108117</v>
      </c>
      <c r="U433" t="str">
        <f t="shared" si="84"/>
        <v>yes</v>
      </c>
      <c r="V433" s="31" t="s">
        <v>279</v>
      </c>
      <c r="W433" s="31" t="str">
        <f t="shared" si="85"/>
        <v>43428Houston RocketsCleveland Cavaliers</v>
      </c>
      <c r="X433" s="9"/>
      <c r="Y433" s="9"/>
    </row>
    <row r="434" spans="1:25" x14ac:dyDescent="0.2">
      <c r="A434" s="24" t="s">
        <v>215</v>
      </c>
      <c r="B434" s="10">
        <v>43430</v>
      </c>
      <c r="C434" s="33" t="str">
        <f t="shared" si="79"/>
        <v>H</v>
      </c>
      <c r="D434" s="19">
        <v>11</v>
      </c>
      <c r="E434" s="19">
        <v>26</v>
      </c>
      <c r="F434" s="19">
        <v>2018</v>
      </c>
      <c r="G434" s="6" t="s">
        <v>12</v>
      </c>
      <c r="H434" s="6" t="s">
        <v>34</v>
      </c>
      <c r="I434" s="5" t="str">
        <f t="shared" si="74"/>
        <v>Min</v>
      </c>
      <c r="J434" s="6">
        <v>102</v>
      </c>
      <c r="K434" s="6" t="s">
        <v>36</v>
      </c>
      <c r="L434" s="5" t="str">
        <f t="shared" si="75"/>
        <v>Cle</v>
      </c>
      <c r="M434" s="6">
        <v>95</v>
      </c>
      <c r="N434" s="13">
        <f t="shared" si="80"/>
        <v>-7</v>
      </c>
      <c r="O434" s="13">
        <f t="shared" si="81"/>
        <v>3</v>
      </c>
      <c r="P434" s="39">
        <f t="shared" si="76"/>
        <v>-9.3173458825230995</v>
      </c>
      <c r="Q434" s="39">
        <f t="shared" si="77"/>
        <v>-1.35015846365794</v>
      </c>
      <c r="R434" s="39">
        <f t="shared" si="82"/>
        <v>-4.9671874188651595</v>
      </c>
      <c r="S434" s="39">
        <f t="shared" si="83"/>
        <v>-2.0328125811348405</v>
      </c>
      <c r="T434" s="22" t="str">
        <f t="shared" si="78"/>
        <v>Cle10295</v>
      </c>
      <c r="U434" t="str">
        <f t="shared" si="84"/>
        <v>no</v>
      </c>
      <c r="V434" s="31">
        <v>0</v>
      </c>
      <c r="W434" s="31" t="str">
        <f t="shared" si="85"/>
        <v>43430Minnesota TimberwolvesCleveland Cavaliers</v>
      </c>
      <c r="X434" s="9" t="str">
        <f>IFERROR(VLOOKUP(T434,October_Schedule_Table[[#All],[Home Concat]:[Home B2b]],2,FALSE),0)</f>
        <v>no</v>
      </c>
      <c r="Y434" s="9">
        <f>IFERROR(VLOOKUP(T434,October_Schedule_Table[[#All],[Away Concat]:[Away B2b]],4,FALSE),0)</f>
        <v>0</v>
      </c>
    </row>
    <row r="435" spans="1:25" x14ac:dyDescent="0.2">
      <c r="A435" s="24" t="s">
        <v>215</v>
      </c>
      <c r="B435" s="10">
        <v>43432</v>
      </c>
      <c r="C435" s="33" t="str">
        <f t="shared" si="79"/>
        <v>A</v>
      </c>
      <c r="D435" s="19">
        <v>11</v>
      </c>
      <c r="E435" s="19">
        <v>28</v>
      </c>
      <c r="F435" s="19">
        <v>2018</v>
      </c>
      <c r="G435" s="6" t="s">
        <v>6</v>
      </c>
      <c r="H435" s="6" t="s">
        <v>36</v>
      </c>
      <c r="I435" s="5" t="str">
        <f t="shared" si="74"/>
        <v>Cle</v>
      </c>
      <c r="J435" s="6">
        <v>83</v>
      </c>
      <c r="K435" s="6" t="s">
        <v>10</v>
      </c>
      <c r="L435" s="5" t="str">
        <f t="shared" si="75"/>
        <v>Okl</v>
      </c>
      <c r="M435" s="6">
        <v>100</v>
      </c>
      <c r="N435" s="13">
        <f t="shared" si="80"/>
        <v>-17</v>
      </c>
      <c r="O435" s="13">
        <f t="shared" si="81"/>
        <v>-3</v>
      </c>
      <c r="P435" s="39">
        <f t="shared" si="76"/>
        <v>-9.3173458825230995</v>
      </c>
      <c r="Q435" s="39">
        <f t="shared" si="77"/>
        <v>3.3970939396990349</v>
      </c>
      <c r="R435" s="39">
        <f t="shared" si="82"/>
        <v>-15.714439822222134</v>
      </c>
      <c r="S435" s="39">
        <f t="shared" si="83"/>
        <v>-1.2855601777778656</v>
      </c>
      <c r="T435" s="22" t="str">
        <f t="shared" si="78"/>
        <v>Cle83100</v>
      </c>
      <c r="U435" t="str">
        <f t="shared" si="84"/>
        <v>no</v>
      </c>
      <c r="V435" s="31">
        <v>0</v>
      </c>
      <c r="W435" s="31" t="str">
        <f t="shared" si="85"/>
        <v>43432Cleveland CavaliersOklahoma City Thunder</v>
      </c>
      <c r="X435" s="9">
        <f>IFERROR(VLOOKUP(T435,October_Schedule_Table[Home Concat],1,FALSE),0)</f>
        <v>0</v>
      </c>
      <c r="Y435" s="9" t="str">
        <f>IFERROR(VLOOKUP(T435,October_Schedule_Table[[#All],[Away Concat]:[Away B2b]],4,FALSE),0)</f>
        <v>no</v>
      </c>
    </row>
    <row r="436" spans="1:25" x14ac:dyDescent="0.2">
      <c r="A436" s="24" t="s">
        <v>215</v>
      </c>
      <c r="B436" s="12">
        <v>43434</v>
      </c>
      <c r="C436" s="33" t="str">
        <f t="shared" si="79"/>
        <v>A</v>
      </c>
      <c r="D436" s="18">
        <v>11</v>
      </c>
      <c r="E436" s="18">
        <v>30</v>
      </c>
      <c r="F436" s="18">
        <v>2018</v>
      </c>
      <c r="G436" s="5" t="s">
        <v>12</v>
      </c>
      <c r="H436" s="5" t="s">
        <v>36</v>
      </c>
      <c r="I436" s="5" t="str">
        <f t="shared" si="74"/>
        <v>Cle</v>
      </c>
      <c r="J436" s="5">
        <v>95</v>
      </c>
      <c r="K436" s="5" t="s">
        <v>8</v>
      </c>
      <c r="L436" s="5" t="str">
        <f t="shared" si="75"/>
        <v>Bos</v>
      </c>
      <c r="M436" s="5">
        <v>128</v>
      </c>
      <c r="N436" s="13">
        <f t="shared" si="80"/>
        <v>-33</v>
      </c>
      <c r="O436" s="13">
        <f t="shared" si="81"/>
        <v>-3</v>
      </c>
      <c r="P436" s="39">
        <f t="shared" si="76"/>
        <v>-9.3173458825230995</v>
      </c>
      <c r="Q436" s="39">
        <f t="shared" si="77"/>
        <v>3.6672081997201897</v>
      </c>
      <c r="R436" s="39">
        <f t="shared" si="82"/>
        <v>-15.984554082243289</v>
      </c>
      <c r="S436" s="39">
        <f t="shared" si="83"/>
        <v>-17.015445917756711</v>
      </c>
      <c r="T436" s="22" t="str">
        <f t="shared" si="78"/>
        <v>Cle95128</v>
      </c>
      <c r="U436" t="str">
        <f t="shared" si="84"/>
        <v>no</v>
      </c>
      <c r="V436" s="31">
        <v>0</v>
      </c>
      <c r="W436" s="31" t="str">
        <f t="shared" si="85"/>
        <v>43434Cleveland CavaliersBoston Celtics</v>
      </c>
      <c r="X436" s="9">
        <f>IFERROR(VLOOKUP(T436,October_Schedule_Table[Home Concat],1,FALSE),0)</f>
        <v>0</v>
      </c>
      <c r="Y436" s="9" t="str">
        <f>IFERROR(VLOOKUP(T436,October_Schedule_Table[[#All],[Away Concat]:[Away B2b]],4,FALSE),0)</f>
        <v>no</v>
      </c>
    </row>
    <row r="437" spans="1:25" x14ac:dyDescent="0.2">
      <c r="A437" s="24" t="s">
        <v>215</v>
      </c>
      <c r="B437" s="10">
        <v>43435</v>
      </c>
      <c r="C437" s="33" t="str">
        <f t="shared" si="79"/>
        <v>H</v>
      </c>
      <c r="D437" s="19">
        <v>12</v>
      </c>
      <c r="E437" s="19">
        <v>1</v>
      </c>
      <c r="F437" s="19">
        <v>2018</v>
      </c>
      <c r="G437" s="6" t="s">
        <v>6</v>
      </c>
      <c r="H437" s="6" t="s">
        <v>37</v>
      </c>
      <c r="I437" s="5" t="str">
        <f t="shared" si="74"/>
        <v>Tor</v>
      </c>
      <c r="J437" s="6">
        <v>106</v>
      </c>
      <c r="K437" s="6" t="s">
        <v>36</v>
      </c>
      <c r="L437" s="5" t="str">
        <f t="shared" si="75"/>
        <v>Cle</v>
      </c>
      <c r="M437" s="6">
        <v>95</v>
      </c>
      <c r="N437" s="13">
        <f t="shared" si="80"/>
        <v>-11</v>
      </c>
      <c r="O437" s="13">
        <f t="shared" si="81"/>
        <v>3</v>
      </c>
      <c r="P437" s="39">
        <f t="shared" si="76"/>
        <v>-9.3173458825230995</v>
      </c>
      <c r="Q437" s="39">
        <f t="shared" si="77"/>
        <v>5.5303682054218104</v>
      </c>
      <c r="R437" s="39">
        <f t="shared" si="82"/>
        <v>-11.84771408794491</v>
      </c>
      <c r="S437" s="39">
        <f t="shared" si="83"/>
        <v>0.84771408794490988</v>
      </c>
      <c r="T437" s="22" t="str">
        <f t="shared" si="78"/>
        <v>Cle10695</v>
      </c>
      <c r="U437" t="str">
        <f t="shared" si="84"/>
        <v>yes</v>
      </c>
      <c r="V437" s="31">
        <v>0</v>
      </c>
      <c r="W437" s="31" t="str">
        <f t="shared" si="85"/>
        <v>43435Toronto RaptorsCleveland Cavaliers</v>
      </c>
      <c r="X437" s="9" t="str">
        <f>IFERROR(VLOOKUP(T437,October_Schedule_Table[[#All],[Home Concat]:[Home B2b]],2,FALSE),0)</f>
        <v>yes</v>
      </c>
      <c r="Y437" s="9">
        <f>IFERROR(VLOOKUP(T437,October_Schedule_Table[[#All],[Away Concat]:[Away B2b]],4,FALSE),0)</f>
        <v>0</v>
      </c>
    </row>
    <row r="438" spans="1:25" x14ac:dyDescent="0.2">
      <c r="A438" s="24" t="s">
        <v>215</v>
      </c>
      <c r="B438" s="10">
        <v>43437</v>
      </c>
      <c r="C438" s="33" t="str">
        <f t="shared" si="79"/>
        <v>A</v>
      </c>
      <c r="D438" s="19">
        <v>12</v>
      </c>
      <c r="E438" s="19">
        <v>3</v>
      </c>
      <c r="F438" s="19">
        <v>2018</v>
      </c>
      <c r="G438" s="6" t="s">
        <v>23</v>
      </c>
      <c r="H438" s="6" t="s">
        <v>36</v>
      </c>
      <c r="I438" s="5" t="str">
        <f t="shared" si="74"/>
        <v>Cle</v>
      </c>
      <c r="J438" s="6">
        <v>99</v>
      </c>
      <c r="K438" s="6" t="s">
        <v>15</v>
      </c>
      <c r="L438" s="5" t="str">
        <f t="shared" si="75"/>
        <v>Bro</v>
      </c>
      <c r="M438" s="6">
        <v>97</v>
      </c>
      <c r="N438" s="13">
        <f t="shared" si="80"/>
        <v>2</v>
      </c>
      <c r="O438" s="13">
        <f t="shared" si="81"/>
        <v>-3</v>
      </c>
      <c r="P438" s="39">
        <f t="shared" si="76"/>
        <v>-9.3173458825230995</v>
      </c>
      <c r="Q438" s="39">
        <f t="shared" si="77"/>
        <v>9.3423702051929958E-2</v>
      </c>
      <c r="R438" s="39">
        <f t="shared" si="82"/>
        <v>-12.410769584575029</v>
      </c>
      <c r="S438" s="39">
        <f t="shared" si="83"/>
        <v>14.410769584575029</v>
      </c>
      <c r="T438" s="22" t="str">
        <f t="shared" si="78"/>
        <v>Cle9997</v>
      </c>
      <c r="U438" t="str">
        <f t="shared" si="84"/>
        <v>no</v>
      </c>
      <c r="V438" s="31">
        <v>0</v>
      </c>
      <c r="W438" s="31" t="str">
        <f t="shared" si="85"/>
        <v>43437Cleveland CavaliersBrooklyn Nets</v>
      </c>
      <c r="X438" s="9">
        <f>IFERROR(VLOOKUP(T438,October_Schedule_Table[Home Concat],1,FALSE),0)</f>
        <v>0</v>
      </c>
      <c r="Y438" s="9" t="str">
        <f>IFERROR(VLOOKUP(T438,October_Schedule_Table[[#All],[Away Concat]:[Away B2b]],4,FALSE),0)</f>
        <v>no</v>
      </c>
    </row>
    <row r="439" spans="1:25" x14ac:dyDescent="0.2">
      <c r="A439" s="24" t="s">
        <v>215</v>
      </c>
      <c r="B439" s="10">
        <v>43439</v>
      </c>
      <c r="C439" s="33" t="str">
        <f t="shared" si="79"/>
        <v>H</v>
      </c>
      <c r="D439" s="19">
        <v>12</v>
      </c>
      <c r="E439" s="19">
        <v>5</v>
      </c>
      <c r="F439" s="19">
        <v>2018</v>
      </c>
      <c r="G439" s="6" t="s">
        <v>12</v>
      </c>
      <c r="H439" s="6" t="s">
        <v>11</v>
      </c>
      <c r="I439" s="5" t="str">
        <f t="shared" si="74"/>
        <v>Gol</v>
      </c>
      <c r="J439" s="6">
        <v>129</v>
      </c>
      <c r="K439" s="6" t="s">
        <v>36</v>
      </c>
      <c r="L439" s="5" t="str">
        <f t="shared" si="75"/>
        <v>Cle</v>
      </c>
      <c r="M439" s="6">
        <v>105</v>
      </c>
      <c r="N439" s="13">
        <f t="shared" si="80"/>
        <v>-24</v>
      </c>
      <c r="O439" s="13">
        <f t="shared" si="81"/>
        <v>3</v>
      </c>
      <c r="P439" s="39">
        <f t="shared" si="76"/>
        <v>-9.3173458825230995</v>
      </c>
      <c r="Q439" s="39">
        <f t="shared" si="77"/>
        <v>6.4927091902742058</v>
      </c>
      <c r="R439" s="39">
        <f t="shared" si="82"/>
        <v>-12.810055072797304</v>
      </c>
      <c r="S439" s="39">
        <f t="shared" si="83"/>
        <v>-11.189944927202696</v>
      </c>
      <c r="T439" s="22" t="str">
        <f t="shared" si="78"/>
        <v>Cle129105</v>
      </c>
      <c r="U439" t="str">
        <f t="shared" si="84"/>
        <v>no</v>
      </c>
      <c r="V439" s="31">
        <v>0</v>
      </c>
      <c r="W439" s="31" t="str">
        <f t="shared" si="85"/>
        <v>43439Golden State WarriorsCleveland Cavaliers</v>
      </c>
      <c r="X439" s="9" t="str">
        <f>IFERROR(VLOOKUP(T439,October_Schedule_Table[[#All],[Home Concat]:[Home B2b]],2,FALSE),0)</f>
        <v>no</v>
      </c>
      <c r="Y439" s="9">
        <f>IFERROR(VLOOKUP(T439,October_Schedule_Table[[#All],[Away Concat]:[Away B2b]],4,FALSE),0)</f>
        <v>0</v>
      </c>
    </row>
    <row r="440" spans="1:25" x14ac:dyDescent="0.2">
      <c r="A440" s="24" t="s">
        <v>215</v>
      </c>
      <c r="B440" s="10">
        <v>43441</v>
      </c>
      <c r="C440" s="33" t="str">
        <f t="shared" si="79"/>
        <v>H</v>
      </c>
      <c r="D440" s="19">
        <v>12</v>
      </c>
      <c r="E440" s="19">
        <v>7</v>
      </c>
      <c r="F440" s="19">
        <v>2018</v>
      </c>
      <c r="G440" s="6" t="s">
        <v>23</v>
      </c>
      <c r="H440" s="6" t="s">
        <v>32</v>
      </c>
      <c r="I440" s="5" t="str">
        <f t="shared" si="74"/>
        <v>Sac</v>
      </c>
      <c r="J440" s="6">
        <v>129</v>
      </c>
      <c r="K440" s="6" t="s">
        <v>36</v>
      </c>
      <c r="L440" s="5" t="str">
        <f t="shared" si="75"/>
        <v>Cle</v>
      </c>
      <c r="M440" s="6">
        <v>110</v>
      </c>
      <c r="N440" s="13">
        <f t="shared" si="80"/>
        <v>-19</v>
      </c>
      <c r="O440" s="13">
        <f t="shared" si="81"/>
        <v>3</v>
      </c>
      <c r="P440" s="39">
        <f t="shared" si="76"/>
        <v>-9.3173458825230995</v>
      </c>
      <c r="Q440" s="39">
        <f t="shared" si="77"/>
        <v>-0.90569424122478992</v>
      </c>
      <c r="R440" s="39">
        <f t="shared" si="82"/>
        <v>-5.4116516412983096</v>
      </c>
      <c r="S440" s="39">
        <f t="shared" si="83"/>
        <v>-13.58834835870169</v>
      </c>
      <c r="T440" s="22" t="str">
        <f t="shared" si="78"/>
        <v>Cle129110</v>
      </c>
      <c r="U440" t="str">
        <f t="shared" si="84"/>
        <v>no</v>
      </c>
      <c r="V440" s="31">
        <v>0</v>
      </c>
      <c r="W440" s="31" t="str">
        <f t="shared" si="85"/>
        <v>43441Sacramento KingsCleveland Cavaliers</v>
      </c>
      <c r="X440" s="9" t="str">
        <f>IFERROR(VLOOKUP(T440,October_Schedule_Table[[#All],[Home Concat]:[Home B2b]],2,FALSE),0)</f>
        <v>no</v>
      </c>
      <c r="Y440" s="9">
        <f>IFERROR(VLOOKUP(T440,October_Schedule_Table[[#All],[Away Concat]:[Away B2b]],4,FALSE),0)</f>
        <v>0</v>
      </c>
    </row>
    <row r="441" spans="1:25" x14ac:dyDescent="0.2">
      <c r="A441" s="24" t="s">
        <v>215</v>
      </c>
      <c r="B441" s="10">
        <v>43442</v>
      </c>
      <c r="C441" s="33" t="str">
        <f t="shared" si="79"/>
        <v>H</v>
      </c>
      <c r="D441" s="19">
        <v>12</v>
      </c>
      <c r="E441" s="19">
        <v>8</v>
      </c>
      <c r="F441" s="19">
        <v>2018</v>
      </c>
      <c r="G441" s="6" t="s">
        <v>23</v>
      </c>
      <c r="H441" s="6" t="s">
        <v>41</v>
      </c>
      <c r="I441" s="5" t="str">
        <f t="shared" si="74"/>
        <v>Was</v>
      </c>
      <c r="J441" s="6">
        <v>101</v>
      </c>
      <c r="K441" s="6" t="s">
        <v>36</v>
      </c>
      <c r="L441" s="5" t="str">
        <f t="shared" si="75"/>
        <v>Cle</v>
      </c>
      <c r="M441" s="6">
        <v>116</v>
      </c>
      <c r="N441" s="13">
        <f t="shared" si="80"/>
        <v>15</v>
      </c>
      <c r="O441" s="13">
        <f t="shared" si="81"/>
        <v>3</v>
      </c>
      <c r="P441" s="39">
        <f t="shared" si="76"/>
        <v>-9.3173458825230995</v>
      </c>
      <c r="Q441" s="39">
        <f t="shared" si="77"/>
        <v>-3.2175804343859502</v>
      </c>
      <c r="R441" s="39">
        <f t="shared" si="82"/>
        <v>-3.0997654481371493</v>
      </c>
      <c r="S441" s="39">
        <f t="shared" si="83"/>
        <v>18.099765448137148</v>
      </c>
      <c r="T441" s="22" t="str">
        <f t="shared" si="78"/>
        <v>Cle101116</v>
      </c>
      <c r="U441" t="str">
        <f t="shared" si="84"/>
        <v>yes</v>
      </c>
      <c r="V441" s="31">
        <v>0</v>
      </c>
      <c r="W441" s="31" t="str">
        <f t="shared" si="85"/>
        <v>43442Washington WizardsCleveland Cavaliers</v>
      </c>
      <c r="X441" s="9" t="str">
        <f>IFERROR(VLOOKUP(T441,October_Schedule_Table[[#All],[Home Concat]:[Home B2b]],2,FALSE),0)</f>
        <v>yes</v>
      </c>
      <c r="Y441" s="9">
        <f>IFERROR(VLOOKUP(T441,October_Schedule_Table[[#All],[Away Concat]:[Away B2b]],4,FALSE),0)</f>
        <v>0</v>
      </c>
    </row>
    <row r="442" spans="1:25" x14ac:dyDescent="0.2">
      <c r="A442" s="24" t="s">
        <v>215</v>
      </c>
      <c r="B442" s="12">
        <v>43444</v>
      </c>
      <c r="C442" s="33" t="str">
        <f t="shared" si="79"/>
        <v>A</v>
      </c>
      <c r="D442" s="18">
        <v>12</v>
      </c>
      <c r="E442" s="18">
        <v>10</v>
      </c>
      <c r="F442" s="18">
        <v>2018</v>
      </c>
      <c r="G442" s="5" t="s">
        <v>6</v>
      </c>
      <c r="H442" s="5" t="s">
        <v>36</v>
      </c>
      <c r="I442" s="5" t="str">
        <f t="shared" si="74"/>
        <v>Cle</v>
      </c>
      <c r="J442" s="5">
        <v>92</v>
      </c>
      <c r="K442" s="5" t="s">
        <v>13</v>
      </c>
      <c r="L442" s="5" t="str">
        <f t="shared" si="75"/>
        <v>Mil</v>
      </c>
      <c r="M442" s="5">
        <v>108</v>
      </c>
      <c r="N442" s="13">
        <f t="shared" si="80"/>
        <v>-16</v>
      </c>
      <c r="O442" s="13">
        <f t="shared" si="81"/>
        <v>-3</v>
      </c>
      <c r="P442" s="39">
        <f t="shared" si="76"/>
        <v>-9.3173458825230995</v>
      </c>
      <c r="Q442" s="39">
        <f t="shared" si="77"/>
        <v>7.7638523148254706</v>
      </c>
      <c r="R442" s="39">
        <f t="shared" si="82"/>
        <v>-20.08119819734857</v>
      </c>
      <c r="S442" s="39">
        <f t="shared" si="83"/>
        <v>4.08119819734857</v>
      </c>
      <c r="T442" s="22" t="str">
        <f t="shared" si="78"/>
        <v>Cle92108</v>
      </c>
      <c r="U442" t="str">
        <f t="shared" si="84"/>
        <v>no</v>
      </c>
      <c r="V442" s="31">
        <v>0</v>
      </c>
      <c r="W442" s="31" t="str">
        <f t="shared" si="85"/>
        <v>43444Cleveland CavaliersMilwaukee Bucks</v>
      </c>
      <c r="X442" s="9">
        <f>IFERROR(VLOOKUP(T442,October_Schedule_Table[Home Concat],1,FALSE),0)</f>
        <v>0</v>
      </c>
      <c r="Y442" s="9" t="str">
        <f>IFERROR(VLOOKUP(T442,October_Schedule_Table[[#All],[Away Concat]:[Away B2b]],4,FALSE),0)</f>
        <v>no</v>
      </c>
    </row>
    <row r="443" spans="1:25" x14ac:dyDescent="0.2">
      <c r="A443" s="24" t="s">
        <v>215</v>
      </c>
      <c r="B443" s="10">
        <v>43446</v>
      </c>
      <c r="C443" s="33" t="str">
        <f t="shared" si="79"/>
        <v>H</v>
      </c>
      <c r="D443" s="19">
        <v>12</v>
      </c>
      <c r="E443" s="19">
        <v>12</v>
      </c>
      <c r="F443" s="19">
        <v>2018</v>
      </c>
      <c r="G443" s="6" t="s">
        <v>12</v>
      </c>
      <c r="H443" s="6" t="s">
        <v>25</v>
      </c>
      <c r="I443" s="13" t="s">
        <v>243</v>
      </c>
      <c r="J443" s="6">
        <v>106</v>
      </c>
      <c r="K443" s="6" t="s">
        <v>36</v>
      </c>
      <c r="L443" s="5" t="str">
        <f t="shared" si="75"/>
        <v>Cle</v>
      </c>
      <c r="M443" s="6">
        <v>113</v>
      </c>
      <c r="N443" s="13">
        <f t="shared" si="80"/>
        <v>7</v>
      </c>
      <c r="O443" s="13">
        <f t="shared" si="81"/>
        <v>3</v>
      </c>
      <c r="P443" s="39">
        <f t="shared" si="76"/>
        <v>-9.3173458825230995</v>
      </c>
      <c r="Q443" s="39">
        <f t="shared" si="77"/>
        <v>-9.3839578025397099</v>
      </c>
      <c r="R443" s="39">
        <f t="shared" si="82"/>
        <v>3.0666119200166104</v>
      </c>
      <c r="S443" s="39">
        <f t="shared" si="83"/>
        <v>3.9333880799833896</v>
      </c>
      <c r="T443" s="22" t="str">
        <f t="shared" si="78"/>
        <v>Cle106113</v>
      </c>
      <c r="U443" t="str">
        <f t="shared" si="84"/>
        <v>no</v>
      </c>
      <c r="V443" s="31">
        <v>0</v>
      </c>
      <c r="W443" s="31" t="str">
        <f t="shared" si="85"/>
        <v>43446New York KnicksCleveland Cavaliers</v>
      </c>
      <c r="X443" s="9" t="str">
        <f>IFERROR(VLOOKUP(T443,October_Schedule_Table[[#All],[Home Concat]:[Home B2b]],2,FALSE),0)</f>
        <v>no</v>
      </c>
      <c r="Y443" s="9">
        <f>IFERROR(VLOOKUP(T443,October_Schedule_Table[[#All],[Away Concat]:[Away B2b]],4,FALSE),0)</f>
        <v>0</v>
      </c>
    </row>
    <row r="444" spans="1:25" x14ac:dyDescent="0.2">
      <c r="A444" s="24" t="s">
        <v>215</v>
      </c>
      <c r="B444" s="10">
        <v>43448</v>
      </c>
      <c r="C444" s="33" t="str">
        <f t="shared" si="79"/>
        <v>H</v>
      </c>
      <c r="D444" s="19">
        <v>12</v>
      </c>
      <c r="E444" s="19">
        <v>14</v>
      </c>
      <c r="F444" s="19">
        <v>2018</v>
      </c>
      <c r="G444" s="6" t="s">
        <v>23</v>
      </c>
      <c r="H444" s="6" t="s">
        <v>13</v>
      </c>
      <c r="I444" s="5" t="str">
        <f t="shared" si="74"/>
        <v>Mil</v>
      </c>
      <c r="J444" s="6">
        <v>114</v>
      </c>
      <c r="K444" s="6" t="s">
        <v>36</v>
      </c>
      <c r="L444" s="5" t="str">
        <f t="shared" si="75"/>
        <v>Cle</v>
      </c>
      <c r="M444" s="6">
        <v>102</v>
      </c>
      <c r="N444" s="13">
        <f t="shared" si="80"/>
        <v>-12</v>
      </c>
      <c r="O444" s="13">
        <f t="shared" si="81"/>
        <v>3</v>
      </c>
      <c r="P444" s="39">
        <f t="shared" si="76"/>
        <v>-9.3173458825230995</v>
      </c>
      <c r="Q444" s="39">
        <f t="shared" si="77"/>
        <v>7.7638523148254706</v>
      </c>
      <c r="R444" s="39">
        <f t="shared" si="82"/>
        <v>-14.08119819734857</v>
      </c>
      <c r="S444" s="39">
        <f t="shared" si="83"/>
        <v>2.08119819734857</v>
      </c>
      <c r="T444" s="22" t="str">
        <f t="shared" si="78"/>
        <v>Cle114102</v>
      </c>
      <c r="U444" t="str">
        <f t="shared" si="84"/>
        <v>no</v>
      </c>
      <c r="V444" s="31">
        <v>0</v>
      </c>
      <c r="W444" s="31" t="str">
        <f t="shared" si="85"/>
        <v>43448Milwaukee BucksCleveland Cavaliers</v>
      </c>
      <c r="X444" s="9" t="str">
        <f>IFERROR(VLOOKUP(T444,October_Schedule_Table[[#All],[Home Concat]:[Home B2b]],2,FALSE),0)</f>
        <v>no</v>
      </c>
      <c r="Y444" s="9">
        <f>IFERROR(VLOOKUP(T444,October_Schedule_Table[[#All],[Away Concat]:[Away B2b]],4,FALSE),0)</f>
        <v>0</v>
      </c>
    </row>
    <row r="445" spans="1:25" x14ac:dyDescent="0.2">
      <c r="A445" s="24" t="s">
        <v>215</v>
      </c>
      <c r="B445" s="10">
        <v>43450</v>
      </c>
      <c r="C445" s="33" t="str">
        <f t="shared" si="79"/>
        <v>H</v>
      </c>
      <c r="D445" s="19">
        <v>12</v>
      </c>
      <c r="E445" s="19">
        <v>16</v>
      </c>
      <c r="F445" s="19">
        <v>2018</v>
      </c>
      <c r="G445" s="6" t="s">
        <v>61</v>
      </c>
      <c r="H445" s="6" t="s">
        <v>7</v>
      </c>
      <c r="I445" s="5" t="str">
        <f t="shared" si="74"/>
        <v>Phi</v>
      </c>
      <c r="J445" s="6">
        <v>128</v>
      </c>
      <c r="K445" s="6" t="s">
        <v>36</v>
      </c>
      <c r="L445" s="5" t="str">
        <f t="shared" si="75"/>
        <v>Cle</v>
      </c>
      <c r="M445" s="6">
        <v>105</v>
      </c>
      <c r="N445" s="13">
        <f t="shared" si="80"/>
        <v>-23</v>
      </c>
      <c r="O445" s="13">
        <f t="shared" si="81"/>
        <v>3</v>
      </c>
      <c r="P445" s="39">
        <f t="shared" si="76"/>
        <v>-9.3173458825230995</v>
      </c>
      <c r="Q445" s="39">
        <f t="shared" si="77"/>
        <v>2.2516349031661402</v>
      </c>
      <c r="R445" s="39">
        <f t="shared" si="82"/>
        <v>-8.5689807856892397</v>
      </c>
      <c r="S445" s="39">
        <f t="shared" si="83"/>
        <v>-14.43101921431076</v>
      </c>
      <c r="T445" s="22" t="str">
        <f t="shared" si="78"/>
        <v>Cle128105</v>
      </c>
      <c r="U445" t="str">
        <f t="shared" si="84"/>
        <v>no</v>
      </c>
      <c r="V445" s="31">
        <v>0</v>
      </c>
      <c r="W445" s="31" t="str">
        <f t="shared" si="85"/>
        <v>43450Philadelphia 76ersCleveland Cavaliers</v>
      </c>
      <c r="X445" s="9" t="str">
        <f>IFERROR(VLOOKUP(T445,October_Schedule_Table[[#All],[Home Concat]:[Home B2b]],2,FALSE),0)</f>
        <v>no</v>
      </c>
      <c r="Y445" s="9">
        <f>IFERROR(VLOOKUP(T445,October_Schedule_Table[[#All],[Away Concat]:[Away B2b]],4,FALSE),0)</f>
        <v>0</v>
      </c>
    </row>
    <row r="446" spans="1:25" x14ac:dyDescent="0.2">
      <c r="A446" s="24" t="s">
        <v>215</v>
      </c>
      <c r="B446" s="10">
        <v>43452</v>
      </c>
      <c r="C446" s="33" t="str">
        <f t="shared" si="79"/>
        <v>A</v>
      </c>
      <c r="D446" s="19">
        <v>12</v>
      </c>
      <c r="E446" s="19">
        <v>18</v>
      </c>
      <c r="F446" s="19">
        <v>2018</v>
      </c>
      <c r="G446" s="6" t="s">
        <v>12</v>
      </c>
      <c r="H446" s="6" t="s">
        <v>36</v>
      </c>
      <c r="I446" s="5" t="str">
        <f t="shared" si="74"/>
        <v>Cle</v>
      </c>
      <c r="J446" s="6">
        <v>92</v>
      </c>
      <c r="K446" s="6" t="s">
        <v>20</v>
      </c>
      <c r="L446" s="5" t="str">
        <f t="shared" si="75"/>
        <v>Ind</v>
      </c>
      <c r="M446" s="6">
        <v>91</v>
      </c>
      <c r="N446" s="13">
        <f t="shared" si="80"/>
        <v>1</v>
      </c>
      <c r="O446" s="13">
        <f t="shared" si="81"/>
        <v>-3</v>
      </c>
      <c r="P446" s="39">
        <f t="shared" si="76"/>
        <v>-9.3173458825230995</v>
      </c>
      <c r="Q446" s="39">
        <f t="shared" si="77"/>
        <v>2.3960160409532198</v>
      </c>
      <c r="R446" s="39">
        <f t="shared" si="82"/>
        <v>-14.71336192347632</v>
      </c>
      <c r="S446" s="39">
        <f t="shared" si="83"/>
        <v>15.71336192347632</v>
      </c>
      <c r="T446" s="22" t="str">
        <f t="shared" si="78"/>
        <v>Cle9291</v>
      </c>
      <c r="U446" t="str">
        <f t="shared" si="84"/>
        <v>no</v>
      </c>
      <c r="V446" s="31">
        <v>0</v>
      </c>
      <c r="W446" s="31" t="str">
        <f t="shared" si="85"/>
        <v>43452Cleveland CavaliersIndiana Pacers</v>
      </c>
      <c r="X446" s="9">
        <f>IFERROR(VLOOKUP(T446,October_Schedule_Table[Home Concat],1,FALSE),0)</f>
        <v>0</v>
      </c>
      <c r="Y446" s="9" t="str">
        <f>IFERROR(VLOOKUP(T446,October_Schedule_Table[[#All],[Away Concat]:[Away B2b]],4,FALSE),0)</f>
        <v>no</v>
      </c>
    </row>
    <row r="447" spans="1:25" x14ac:dyDescent="0.2">
      <c r="A447" s="24" t="s">
        <v>215</v>
      </c>
      <c r="B447" s="12">
        <v>43453</v>
      </c>
      <c r="C447" s="33" t="str">
        <f t="shared" si="79"/>
        <v>A</v>
      </c>
      <c r="D447" s="18">
        <v>12</v>
      </c>
      <c r="E447" s="18">
        <v>19</v>
      </c>
      <c r="F447" s="18">
        <v>2018</v>
      </c>
      <c r="G447" s="5" t="s">
        <v>12</v>
      </c>
      <c r="H447" s="5" t="s">
        <v>36</v>
      </c>
      <c r="I447" s="5" t="str">
        <f t="shared" si="74"/>
        <v>Cle</v>
      </c>
      <c r="J447" s="5">
        <v>99</v>
      </c>
      <c r="K447" s="5" t="s">
        <v>14</v>
      </c>
      <c r="L447" s="5" t="str">
        <f t="shared" si="75"/>
        <v>Cha</v>
      </c>
      <c r="M447" s="5">
        <v>110</v>
      </c>
      <c r="N447" s="13">
        <f t="shared" si="80"/>
        <v>-11</v>
      </c>
      <c r="O447" s="13">
        <f t="shared" si="81"/>
        <v>-3</v>
      </c>
      <c r="P447" s="39">
        <f t="shared" si="76"/>
        <v>-9.3173458825230995</v>
      </c>
      <c r="Q447" s="39">
        <f t="shared" si="77"/>
        <v>-1.224670842330648</v>
      </c>
      <c r="R447" s="39">
        <f t="shared" si="82"/>
        <v>-11.092675040192452</v>
      </c>
      <c r="S447" s="39">
        <f t="shared" si="83"/>
        <v>9.2675040192451874E-2</v>
      </c>
      <c r="T447" s="22" t="str">
        <f t="shared" si="78"/>
        <v>Cle99110</v>
      </c>
      <c r="U447" t="str">
        <f t="shared" si="84"/>
        <v>yes</v>
      </c>
      <c r="V447" s="31">
        <v>0</v>
      </c>
      <c r="W447" s="31" t="str">
        <f t="shared" si="85"/>
        <v>43453Cleveland CavaliersCharlotte Hornets</v>
      </c>
      <c r="X447" s="9">
        <f>IFERROR(VLOOKUP(T447,October_Schedule_Table[Home Concat],1,FALSE),0)</f>
        <v>0</v>
      </c>
      <c r="Y447" s="9" t="str">
        <f>IFERROR(VLOOKUP(T447,October_Schedule_Table[[#All],[Away Concat]:[Away B2b]],4,FALSE),0)</f>
        <v>yes</v>
      </c>
    </row>
    <row r="448" spans="1:25" x14ac:dyDescent="0.2">
      <c r="A448" s="24" t="s">
        <v>215</v>
      </c>
      <c r="B448" s="10">
        <v>43455</v>
      </c>
      <c r="C448" s="33" t="str">
        <f t="shared" si="79"/>
        <v>A</v>
      </c>
      <c r="D448" s="19">
        <v>12</v>
      </c>
      <c r="E448" s="19">
        <v>21</v>
      </c>
      <c r="F448" s="19">
        <v>2018</v>
      </c>
      <c r="G448" s="6" t="s">
        <v>12</v>
      </c>
      <c r="H448" s="6" t="s">
        <v>36</v>
      </c>
      <c r="I448" s="5" t="str">
        <f t="shared" si="74"/>
        <v>Cle</v>
      </c>
      <c r="J448" s="6">
        <v>110</v>
      </c>
      <c r="K448" s="6" t="s">
        <v>37</v>
      </c>
      <c r="L448" s="5" t="str">
        <f t="shared" si="75"/>
        <v>Tor</v>
      </c>
      <c r="M448" s="6">
        <v>126</v>
      </c>
      <c r="N448" s="13">
        <f t="shared" si="80"/>
        <v>-16</v>
      </c>
      <c r="O448" s="13">
        <f t="shared" si="81"/>
        <v>-3</v>
      </c>
      <c r="P448" s="39">
        <f t="shared" si="76"/>
        <v>-9.3173458825230995</v>
      </c>
      <c r="Q448" s="39">
        <f t="shared" si="77"/>
        <v>5.5303682054218104</v>
      </c>
      <c r="R448" s="39">
        <f t="shared" si="82"/>
        <v>-17.847714087944908</v>
      </c>
      <c r="S448" s="39">
        <f t="shared" si="83"/>
        <v>1.8477140879449081</v>
      </c>
      <c r="T448" s="22" t="str">
        <f t="shared" si="78"/>
        <v>Cle110126</v>
      </c>
      <c r="U448" t="str">
        <f t="shared" si="84"/>
        <v>no</v>
      </c>
      <c r="V448" s="31">
        <v>0</v>
      </c>
      <c r="W448" s="31" t="str">
        <f t="shared" si="85"/>
        <v>43455Cleveland CavaliersToronto Raptors</v>
      </c>
      <c r="X448" s="9">
        <f>IFERROR(VLOOKUP(T448,October_Schedule_Table[Home Concat],1,FALSE),0)</f>
        <v>0</v>
      </c>
      <c r="Y448" s="9" t="str">
        <f>IFERROR(VLOOKUP(T448,October_Schedule_Table[[#All],[Away Concat]:[Away B2b]],4,FALSE),0)</f>
        <v>no</v>
      </c>
    </row>
    <row r="449" spans="1:25" x14ac:dyDescent="0.2">
      <c r="A449" s="24" t="s">
        <v>215</v>
      </c>
      <c r="B449" s="10">
        <v>43457</v>
      </c>
      <c r="C449" s="33" t="str">
        <f t="shared" si="79"/>
        <v>H</v>
      </c>
      <c r="D449" s="19">
        <v>12</v>
      </c>
      <c r="E449" s="19">
        <v>23</v>
      </c>
      <c r="F449" s="19">
        <v>2018</v>
      </c>
      <c r="G449" s="6" t="s">
        <v>43</v>
      </c>
      <c r="H449" s="6" t="s">
        <v>38</v>
      </c>
      <c r="I449" s="5" t="str">
        <f t="shared" si="74"/>
        <v>Chi</v>
      </c>
      <c r="J449" s="6">
        <v>112</v>
      </c>
      <c r="K449" s="6" t="s">
        <v>36</v>
      </c>
      <c r="L449" s="5" t="str">
        <f t="shared" si="75"/>
        <v>Cle</v>
      </c>
      <c r="M449" s="6">
        <v>92</v>
      </c>
      <c r="N449" s="13">
        <f t="shared" si="80"/>
        <v>-20</v>
      </c>
      <c r="O449" s="13">
        <f t="shared" si="81"/>
        <v>3</v>
      </c>
      <c r="P449" s="39">
        <f t="shared" si="76"/>
        <v>-9.3173458825230995</v>
      </c>
      <c r="Q449" s="39">
        <f t="shared" si="77"/>
        <v>-8.3647694850550796</v>
      </c>
      <c r="R449" s="39">
        <f t="shared" si="82"/>
        <v>2.0474236025319801</v>
      </c>
      <c r="S449" s="39">
        <f t="shared" si="83"/>
        <v>-22.047423602531978</v>
      </c>
      <c r="T449" s="22" t="str">
        <f t="shared" si="78"/>
        <v>Cle11292</v>
      </c>
      <c r="U449" t="str">
        <f t="shared" si="84"/>
        <v>no</v>
      </c>
      <c r="V449" s="31">
        <v>0</v>
      </c>
      <c r="W449" s="31" t="str">
        <f t="shared" si="85"/>
        <v>43457Chicago BullsCleveland Cavaliers</v>
      </c>
      <c r="X449" s="9" t="str">
        <f>IFERROR(VLOOKUP(T449,October_Schedule_Table[[#All],[Home Concat]:[Home B2b]],2,FALSE),0)</f>
        <v>no</v>
      </c>
      <c r="Y449" s="9">
        <f>IFERROR(VLOOKUP(T449,October_Schedule_Table[[#All],[Away Concat]:[Away B2b]],4,FALSE),0)</f>
        <v>0</v>
      </c>
    </row>
    <row r="450" spans="1:25" x14ac:dyDescent="0.2">
      <c r="A450" s="24" t="s">
        <v>215</v>
      </c>
      <c r="B450" s="12">
        <v>43460</v>
      </c>
      <c r="C450" s="33" t="str">
        <f t="shared" si="79"/>
        <v>A</v>
      </c>
      <c r="D450" s="18">
        <v>12</v>
      </c>
      <c r="E450" s="18">
        <v>26</v>
      </c>
      <c r="F450" s="18">
        <v>2018</v>
      </c>
      <c r="G450" s="5" t="s">
        <v>6</v>
      </c>
      <c r="H450" s="5" t="s">
        <v>36</v>
      </c>
      <c r="I450" s="5" t="str">
        <f t="shared" si="74"/>
        <v>Cle</v>
      </c>
      <c r="J450" s="5">
        <v>87</v>
      </c>
      <c r="K450" s="5" t="s">
        <v>19</v>
      </c>
      <c r="L450" s="5" t="str">
        <f t="shared" si="75"/>
        <v>Mem</v>
      </c>
      <c r="M450" s="5">
        <v>95</v>
      </c>
      <c r="N450" s="13">
        <f t="shared" si="80"/>
        <v>-8</v>
      </c>
      <c r="O450" s="13">
        <f t="shared" si="81"/>
        <v>-3</v>
      </c>
      <c r="P450" s="39">
        <f t="shared" si="76"/>
        <v>-9.3173458825230995</v>
      </c>
      <c r="Q450" s="39">
        <f t="shared" si="77"/>
        <v>-2.3364343413058002</v>
      </c>
      <c r="R450" s="39">
        <f t="shared" si="82"/>
        <v>-9.9809115412172993</v>
      </c>
      <c r="S450" s="39">
        <f t="shared" si="83"/>
        <v>1.9809115412172993</v>
      </c>
      <c r="T450" s="22" t="str">
        <f t="shared" si="78"/>
        <v>Cle8795</v>
      </c>
      <c r="U450" t="str">
        <f t="shared" si="84"/>
        <v>no</v>
      </c>
      <c r="V450" s="31">
        <v>0</v>
      </c>
      <c r="W450" s="31" t="str">
        <f t="shared" si="85"/>
        <v>43460Cleveland CavaliersMemphis Grizzlies</v>
      </c>
      <c r="X450" s="9">
        <f>IFERROR(VLOOKUP(T450,October_Schedule_Table[Home Concat],1,FALSE),0)</f>
        <v>0</v>
      </c>
      <c r="Y450" s="9" t="str">
        <f>IFERROR(VLOOKUP(T450,October_Schedule_Table[[#All],[Away Concat]:[Away B2b]],4,FALSE),0)</f>
        <v>no</v>
      </c>
    </row>
    <row r="451" spans="1:25" x14ac:dyDescent="0.2">
      <c r="A451" s="24" t="s">
        <v>215</v>
      </c>
      <c r="B451" s="10">
        <v>43462</v>
      </c>
      <c r="C451" s="33" t="str">
        <f t="shared" si="79"/>
        <v>A</v>
      </c>
      <c r="D451" s="19">
        <v>12</v>
      </c>
      <c r="E451" s="19">
        <v>28</v>
      </c>
      <c r="F451" s="19">
        <v>2018</v>
      </c>
      <c r="G451" s="6" t="s">
        <v>6</v>
      </c>
      <c r="H451" s="6" t="s">
        <v>36</v>
      </c>
      <c r="I451" s="5" t="str">
        <f t="shared" si="74"/>
        <v>Cle</v>
      </c>
      <c r="J451" s="6">
        <v>94</v>
      </c>
      <c r="K451" s="6" t="s">
        <v>26</v>
      </c>
      <c r="L451" s="5" t="str">
        <f t="shared" si="75"/>
        <v>Mia</v>
      </c>
      <c r="M451" s="6">
        <v>118</v>
      </c>
      <c r="N451" s="13">
        <f t="shared" si="80"/>
        <v>-24</v>
      </c>
      <c r="O451" s="13">
        <f t="shared" si="81"/>
        <v>-3</v>
      </c>
      <c r="P451" s="39">
        <f t="shared" si="76"/>
        <v>-9.3173458825230995</v>
      </c>
      <c r="Q451" s="39">
        <f t="shared" si="77"/>
        <v>-0.25037347985165948</v>
      </c>
      <c r="R451" s="39">
        <f t="shared" si="82"/>
        <v>-12.066972402671439</v>
      </c>
      <c r="S451" s="39">
        <f t="shared" si="83"/>
        <v>-11.933027597328561</v>
      </c>
      <c r="T451" s="22" t="str">
        <f t="shared" si="78"/>
        <v>Cle94118</v>
      </c>
      <c r="U451" t="str">
        <f t="shared" si="84"/>
        <v>no</v>
      </c>
      <c r="V451" s="31">
        <v>0</v>
      </c>
      <c r="W451" s="31" t="str">
        <f t="shared" si="85"/>
        <v>43462Cleveland CavaliersMiami Heat</v>
      </c>
      <c r="X451" s="9">
        <f>IFERROR(VLOOKUP(T451,October_Schedule_Table[Home Concat],1,FALSE),0)</f>
        <v>0</v>
      </c>
      <c r="Y451" s="9" t="str">
        <f>IFERROR(VLOOKUP(T451,October_Schedule_Table[[#All],[Away Concat]:[Away B2b]],4,FALSE),0)</f>
        <v>no</v>
      </c>
    </row>
    <row r="452" spans="1:25" x14ac:dyDescent="0.2">
      <c r="A452" s="24" t="s">
        <v>215</v>
      </c>
      <c r="B452" s="12">
        <v>43463</v>
      </c>
      <c r="C452" s="33" t="str">
        <f t="shared" si="79"/>
        <v>A</v>
      </c>
      <c r="D452" s="18">
        <v>12</v>
      </c>
      <c r="E452" s="18">
        <v>29</v>
      </c>
      <c r="F452" s="18">
        <v>2018</v>
      </c>
      <c r="G452" s="5" t="s">
        <v>23</v>
      </c>
      <c r="H452" s="5" t="s">
        <v>36</v>
      </c>
      <c r="I452" s="5" t="str">
        <f t="shared" si="74"/>
        <v>Cle</v>
      </c>
      <c r="J452" s="5">
        <v>108</v>
      </c>
      <c r="K452" s="5" t="s">
        <v>24</v>
      </c>
      <c r="L452" s="5" t="str">
        <f t="shared" si="75"/>
        <v>Atl</v>
      </c>
      <c r="M452" s="5">
        <v>111</v>
      </c>
      <c r="N452" s="13">
        <f t="shared" si="80"/>
        <v>-3</v>
      </c>
      <c r="O452" s="13">
        <f t="shared" si="81"/>
        <v>-3</v>
      </c>
      <c r="P452" s="39">
        <f t="shared" si="76"/>
        <v>-9.3173458825230995</v>
      </c>
      <c r="Q452" s="39">
        <f t="shared" si="77"/>
        <v>-5.4191427575813904</v>
      </c>
      <c r="R452" s="39">
        <f t="shared" si="82"/>
        <v>-6.8982031249417091</v>
      </c>
      <c r="S452" s="39">
        <f t="shared" si="83"/>
        <v>3.8982031249417091</v>
      </c>
      <c r="T452" s="22" t="str">
        <f t="shared" si="78"/>
        <v>Cle108111</v>
      </c>
      <c r="U452" t="str">
        <f t="shared" si="84"/>
        <v>yes</v>
      </c>
      <c r="V452" s="31" t="s">
        <v>263</v>
      </c>
      <c r="W452" s="31" t="str">
        <f t="shared" si="85"/>
        <v>43463Cleveland CavaliersAtlanta Hawks</v>
      </c>
      <c r="X452" s="9"/>
      <c r="Y452" s="9"/>
    </row>
    <row r="453" spans="1:25" x14ac:dyDescent="0.2">
      <c r="A453" s="24" t="s">
        <v>215</v>
      </c>
      <c r="B453" s="10">
        <v>43467</v>
      </c>
      <c r="C453" s="33" t="str">
        <f t="shared" si="79"/>
        <v>H</v>
      </c>
      <c r="D453" s="19">
        <v>1</v>
      </c>
      <c r="E453" s="19">
        <v>2</v>
      </c>
      <c r="F453" s="19">
        <v>2019</v>
      </c>
      <c r="G453" s="6" t="s">
        <v>12</v>
      </c>
      <c r="H453" s="6" t="s">
        <v>26</v>
      </c>
      <c r="I453" s="5" t="str">
        <f t="shared" si="74"/>
        <v>Mia</v>
      </c>
      <c r="J453" s="6">
        <v>117</v>
      </c>
      <c r="K453" s="6" t="s">
        <v>36</v>
      </c>
      <c r="L453" s="5" t="str">
        <f t="shared" si="75"/>
        <v>Cle</v>
      </c>
      <c r="M453" s="6">
        <v>92</v>
      </c>
      <c r="N453" s="13">
        <f t="shared" si="80"/>
        <v>-25</v>
      </c>
      <c r="O453" s="13">
        <f t="shared" si="81"/>
        <v>3</v>
      </c>
      <c r="P453" s="39">
        <f t="shared" si="76"/>
        <v>-9.3173458825230995</v>
      </c>
      <c r="Q453" s="39">
        <f t="shared" si="77"/>
        <v>-0.25037347985165948</v>
      </c>
      <c r="R453" s="39">
        <f t="shared" si="82"/>
        <v>-6.06697240267144</v>
      </c>
      <c r="S453" s="39">
        <f t="shared" si="83"/>
        <v>-18.933027597328561</v>
      </c>
      <c r="T453" s="22" t="str">
        <f t="shared" si="78"/>
        <v>Cle11792</v>
      </c>
      <c r="U453" t="str">
        <f t="shared" si="84"/>
        <v>no</v>
      </c>
      <c r="V453" s="31">
        <v>0</v>
      </c>
      <c r="W453" s="31" t="str">
        <f t="shared" si="85"/>
        <v>43467Miami HeatCleveland Cavaliers</v>
      </c>
      <c r="X453" s="9" t="str">
        <f>IFERROR(VLOOKUP(T453,October_Schedule_Table[[#All],[Home Concat]:[Home B2b]],2,FALSE),0)</f>
        <v>no</v>
      </c>
      <c r="Y453" s="9">
        <f>IFERROR(VLOOKUP(T453,October_Schedule_Table[[#All],[Away Concat]:[Away B2b]],4,FALSE),0)</f>
        <v>0</v>
      </c>
    </row>
    <row r="454" spans="1:25" x14ac:dyDescent="0.2">
      <c r="A454" s="24" t="s">
        <v>215</v>
      </c>
      <c r="B454" s="10">
        <v>43469</v>
      </c>
      <c r="C454" s="33" t="str">
        <f t="shared" si="79"/>
        <v>H</v>
      </c>
      <c r="D454" s="19">
        <v>1</v>
      </c>
      <c r="E454" s="19">
        <v>4</v>
      </c>
      <c r="F454" s="19">
        <v>2019</v>
      </c>
      <c r="G454" s="6" t="s">
        <v>23</v>
      </c>
      <c r="H454" s="6" t="s">
        <v>31</v>
      </c>
      <c r="I454" s="5" t="str">
        <f t="shared" si="74"/>
        <v>Uta</v>
      </c>
      <c r="J454" s="6">
        <v>117</v>
      </c>
      <c r="K454" s="6" t="s">
        <v>36</v>
      </c>
      <c r="L454" s="5" t="str">
        <f t="shared" si="75"/>
        <v>Cle</v>
      </c>
      <c r="M454" s="6">
        <v>91</v>
      </c>
      <c r="N454" s="13">
        <f t="shared" si="80"/>
        <v>-26</v>
      </c>
      <c r="O454" s="13">
        <f t="shared" si="81"/>
        <v>3</v>
      </c>
      <c r="P454" s="39">
        <f t="shared" si="76"/>
        <v>-9.3173458825230995</v>
      </c>
      <c r="Q454" s="39">
        <f t="shared" si="77"/>
        <v>5.7181998783674679</v>
      </c>
      <c r="R454" s="39">
        <f t="shared" si="82"/>
        <v>-12.035545760890567</v>
      </c>
      <c r="S454" s="39">
        <f t="shared" si="83"/>
        <v>-13.964454239109433</v>
      </c>
      <c r="T454" s="22" t="str">
        <f t="shared" si="78"/>
        <v>Cle11791</v>
      </c>
      <c r="U454" t="str">
        <f t="shared" si="84"/>
        <v>no</v>
      </c>
      <c r="V454" s="31">
        <v>0</v>
      </c>
      <c r="W454" s="31" t="str">
        <f t="shared" si="85"/>
        <v>43469Utah JazzCleveland Cavaliers</v>
      </c>
      <c r="X454" s="9" t="str">
        <f>IFERROR(VLOOKUP(T454,October_Schedule_Table[[#All],[Home Concat]:[Home B2b]],2,FALSE),0)</f>
        <v>no</v>
      </c>
      <c r="Y454" s="9">
        <f>IFERROR(VLOOKUP(T454,October_Schedule_Table[[#All],[Away Concat]:[Away B2b]],4,FALSE),0)</f>
        <v>0</v>
      </c>
    </row>
    <row r="455" spans="1:25" x14ac:dyDescent="0.2">
      <c r="A455" s="24" t="s">
        <v>215</v>
      </c>
      <c r="B455" s="10">
        <v>43470</v>
      </c>
      <c r="C455" s="33" t="str">
        <f t="shared" si="79"/>
        <v>H</v>
      </c>
      <c r="D455" s="19">
        <v>1</v>
      </c>
      <c r="E455" s="19">
        <v>5</v>
      </c>
      <c r="F455" s="19">
        <v>2019</v>
      </c>
      <c r="G455" s="6" t="s">
        <v>6</v>
      </c>
      <c r="H455" s="6" t="s">
        <v>17</v>
      </c>
      <c r="I455" s="5" t="str">
        <f t="shared" si="74"/>
        <v>New</v>
      </c>
      <c r="J455" s="6">
        <v>133</v>
      </c>
      <c r="K455" s="6" t="s">
        <v>36</v>
      </c>
      <c r="L455" s="5" t="str">
        <f t="shared" si="75"/>
        <v>Cle</v>
      </c>
      <c r="M455" s="6">
        <v>98</v>
      </c>
      <c r="N455" s="13">
        <f t="shared" si="80"/>
        <v>-35</v>
      </c>
      <c r="O455" s="13">
        <f t="shared" si="81"/>
        <v>3</v>
      </c>
      <c r="P455" s="39">
        <f t="shared" si="76"/>
        <v>-9.3173458825230995</v>
      </c>
      <c r="Q455" s="39">
        <f t="shared" si="77"/>
        <v>-2.0784049104114897</v>
      </c>
      <c r="R455" s="39">
        <f t="shared" si="82"/>
        <v>-4.2389409721116103</v>
      </c>
      <c r="S455" s="39">
        <f t="shared" si="83"/>
        <v>-30.76105902788839</v>
      </c>
      <c r="T455" s="22" t="str">
        <f t="shared" si="78"/>
        <v>Cle13398</v>
      </c>
      <c r="U455" t="str">
        <f t="shared" si="84"/>
        <v>yes</v>
      </c>
      <c r="V455" s="31">
        <v>0</v>
      </c>
      <c r="W455" s="31" t="str">
        <f t="shared" si="85"/>
        <v>43470New Orleans PelicansCleveland Cavaliers</v>
      </c>
      <c r="X455" s="9" t="str">
        <f>IFERROR(VLOOKUP(T455,October_Schedule_Table[[#All],[Home Concat]:[Home B2b]],2,FALSE),0)</f>
        <v>yes</v>
      </c>
      <c r="Y455" s="9">
        <f>IFERROR(VLOOKUP(T455,October_Schedule_Table[[#All],[Away Concat]:[Away B2b]],4,FALSE),0)</f>
        <v>0</v>
      </c>
    </row>
    <row r="456" spans="1:25" x14ac:dyDescent="0.2">
      <c r="A456" s="24" t="s">
        <v>215</v>
      </c>
      <c r="B456" s="10">
        <v>43473</v>
      </c>
      <c r="C456" s="33" t="str">
        <f t="shared" si="79"/>
        <v>H</v>
      </c>
      <c r="D456" s="19">
        <v>1</v>
      </c>
      <c r="E456" s="19">
        <v>8</v>
      </c>
      <c r="F456" s="19">
        <v>2019</v>
      </c>
      <c r="G456" s="6" t="s">
        <v>12</v>
      </c>
      <c r="H456" s="6" t="s">
        <v>20</v>
      </c>
      <c r="I456" s="5" t="str">
        <f t="shared" si="74"/>
        <v>Ind</v>
      </c>
      <c r="J456" s="6">
        <v>123</v>
      </c>
      <c r="K456" s="6" t="s">
        <v>36</v>
      </c>
      <c r="L456" s="5" t="str">
        <f t="shared" si="75"/>
        <v>Cle</v>
      </c>
      <c r="M456" s="6">
        <v>115</v>
      </c>
      <c r="N456" s="13">
        <f t="shared" si="80"/>
        <v>-8</v>
      </c>
      <c r="O456" s="13">
        <f t="shared" si="81"/>
        <v>3</v>
      </c>
      <c r="P456" s="39">
        <f t="shared" si="76"/>
        <v>-9.3173458825230995</v>
      </c>
      <c r="Q456" s="39">
        <f t="shared" si="77"/>
        <v>2.3960160409532198</v>
      </c>
      <c r="R456" s="39">
        <f t="shared" si="82"/>
        <v>-8.7133619234763202</v>
      </c>
      <c r="S456" s="39">
        <f t="shared" si="83"/>
        <v>0.71336192347632021</v>
      </c>
      <c r="T456" s="22" t="str">
        <f t="shared" si="78"/>
        <v>Cle123115</v>
      </c>
      <c r="U456" t="str">
        <f t="shared" si="84"/>
        <v>no</v>
      </c>
      <c r="V456" s="31">
        <v>0</v>
      </c>
      <c r="W456" s="31" t="str">
        <f t="shared" si="85"/>
        <v>43473Indiana PacersCleveland Cavaliers</v>
      </c>
      <c r="X456" s="9" t="str">
        <f>IFERROR(VLOOKUP(T456,October_Schedule_Table[[#All],[Home Concat]:[Home B2b]],2,FALSE),0)</f>
        <v>no</v>
      </c>
      <c r="Y456" s="9">
        <f>IFERROR(VLOOKUP(T456,October_Schedule_Table[[#All],[Away Concat]:[Away B2b]],4,FALSE),0)</f>
        <v>0</v>
      </c>
    </row>
    <row r="457" spans="1:25" x14ac:dyDescent="0.2">
      <c r="A457" s="24" t="s">
        <v>215</v>
      </c>
      <c r="B457" s="25">
        <v>43474</v>
      </c>
      <c r="C457" s="33" t="str">
        <f t="shared" si="79"/>
        <v>A</v>
      </c>
      <c r="D457" s="28">
        <v>1</v>
      </c>
      <c r="E457" s="28">
        <v>9</v>
      </c>
      <c r="F457" s="28">
        <v>2019</v>
      </c>
      <c r="G457" s="30" t="s">
        <v>6</v>
      </c>
      <c r="H457" s="30" t="s">
        <v>36</v>
      </c>
      <c r="I457" s="5" t="str">
        <f t="shared" si="74"/>
        <v>Cle</v>
      </c>
      <c r="J457" s="30">
        <v>124</v>
      </c>
      <c r="K457" s="30" t="s">
        <v>17</v>
      </c>
      <c r="L457" s="5" t="str">
        <f t="shared" si="75"/>
        <v>New</v>
      </c>
      <c r="M457" s="30">
        <v>140</v>
      </c>
      <c r="N457" s="13">
        <f t="shared" si="80"/>
        <v>-16</v>
      </c>
      <c r="O457" s="13">
        <f t="shared" si="81"/>
        <v>-3</v>
      </c>
      <c r="P457" s="39">
        <f t="shared" si="76"/>
        <v>-9.3173458825230995</v>
      </c>
      <c r="Q457" s="39">
        <f t="shared" si="77"/>
        <v>-2.0784049104114897</v>
      </c>
      <c r="R457" s="39">
        <f t="shared" si="82"/>
        <v>-10.23894097211161</v>
      </c>
      <c r="S457" s="39">
        <f t="shared" si="83"/>
        <v>-5.7610590278883897</v>
      </c>
      <c r="T457" s="22" t="str">
        <f t="shared" si="78"/>
        <v>Cle124140</v>
      </c>
      <c r="U457" t="str">
        <f t="shared" si="84"/>
        <v>yes</v>
      </c>
      <c r="V457" s="31">
        <v>0</v>
      </c>
      <c r="W457" s="31" t="str">
        <f t="shared" si="85"/>
        <v>43474Cleveland CavaliersNew Orleans Pelicans</v>
      </c>
      <c r="X457" s="9">
        <f>IFERROR(VLOOKUP(T457,October_Schedule_Table[Home Concat],1,FALSE),0)</f>
        <v>0</v>
      </c>
      <c r="Y457" s="9" t="str">
        <f>IFERROR(VLOOKUP(T457,October_Schedule_Table[[#All],[Away Concat]:[Away B2b]],4,FALSE),0)</f>
        <v>yes</v>
      </c>
    </row>
    <row r="458" spans="1:25" x14ac:dyDescent="0.2">
      <c r="A458" s="24" t="s">
        <v>215</v>
      </c>
      <c r="B458" s="26">
        <v>43476</v>
      </c>
      <c r="C458" s="33" t="str">
        <f t="shared" si="79"/>
        <v>A</v>
      </c>
      <c r="D458" s="29">
        <v>1</v>
      </c>
      <c r="E458" s="29">
        <v>11</v>
      </c>
      <c r="F458" s="29">
        <v>2019</v>
      </c>
      <c r="G458" s="31" t="s">
        <v>6</v>
      </c>
      <c r="H458" s="31" t="s">
        <v>36</v>
      </c>
      <c r="I458" s="5" t="str">
        <f t="shared" ref="I458:I497" si="86">LEFT(H458,3)</f>
        <v>Cle</v>
      </c>
      <c r="J458" s="31">
        <v>113</v>
      </c>
      <c r="K458" s="31" t="s">
        <v>18</v>
      </c>
      <c r="L458" s="5" t="str">
        <f t="shared" ref="L458:L497" si="87">LEFT(K458,3)</f>
        <v>Hou</v>
      </c>
      <c r="M458" s="31">
        <v>141</v>
      </c>
      <c r="N458" s="13">
        <f t="shared" si="80"/>
        <v>-28</v>
      </c>
      <c r="O458" s="13">
        <f t="shared" si="81"/>
        <v>-3</v>
      </c>
      <c r="P458" s="39">
        <f t="shared" ref="P458:P521" si="88">IF(C458="H",VLOOKUP(L458,$AB$12:$AE$41,4,FALSE),VLOOKUP(I458,$AB$12:$AE$41,4,FALSE))</f>
        <v>-9.3173458825230995</v>
      </c>
      <c r="Q458" s="39">
        <f t="shared" ref="Q458:Q521" si="89">IF(C458="H",VLOOKUP(I458,$AB$12:$AE$41,4,FALSE),VLOOKUP(L458,$AB$12:$AE$41,4,FALSE))</f>
        <v>5.8261443988619703</v>
      </c>
      <c r="R458" s="39">
        <f t="shared" si="82"/>
        <v>-18.14349028138507</v>
      </c>
      <c r="S458" s="39">
        <f t="shared" si="83"/>
        <v>-9.8565097186149302</v>
      </c>
      <c r="T458" s="22" t="str">
        <f t="shared" ref="T458:T521" si="90">CONCATENATE(A458,J458,M458)</f>
        <v>Cle113141</v>
      </c>
      <c r="U458" t="str">
        <f t="shared" si="84"/>
        <v>no</v>
      </c>
      <c r="V458" s="31">
        <v>0</v>
      </c>
      <c r="W458" s="31" t="str">
        <f t="shared" si="85"/>
        <v>43476Cleveland CavaliersHouston Rockets</v>
      </c>
      <c r="X458" s="9">
        <f>IFERROR(VLOOKUP(T458,October_Schedule_Table[Home Concat],1,FALSE),0)</f>
        <v>0</v>
      </c>
      <c r="Y458" s="9" t="str">
        <f>IFERROR(VLOOKUP(T458,October_Schedule_Table[[#All],[Away Concat]:[Away B2b]],4,FALSE),0)</f>
        <v>no</v>
      </c>
    </row>
    <row r="459" spans="1:25" x14ac:dyDescent="0.2">
      <c r="A459" s="24" t="s">
        <v>215</v>
      </c>
      <c r="B459" s="25">
        <v>43478</v>
      </c>
      <c r="C459" s="33" t="str">
        <f t="shared" ref="C459:C522" si="91">IF(A459=L459,"H","A")</f>
        <v>A</v>
      </c>
      <c r="D459" s="28">
        <v>1</v>
      </c>
      <c r="E459" s="28">
        <v>13</v>
      </c>
      <c r="F459" s="28">
        <v>2019</v>
      </c>
      <c r="G459" s="30" t="s">
        <v>44</v>
      </c>
      <c r="H459" s="30" t="s">
        <v>36</v>
      </c>
      <c r="I459" s="5" t="str">
        <f t="shared" si="86"/>
        <v>Cle</v>
      </c>
      <c r="J459" s="30">
        <v>101</v>
      </c>
      <c r="K459" s="30" t="s">
        <v>39</v>
      </c>
      <c r="L459" s="13" t="s">
        <v>242</v>
      </c>
      <c r="M459" s="30">
        <v>95</v>
      </c>
      <c r="N459" s="13">
        <f t="shared" ref="N459:N522" si="92">IF(C459="H",M459-J459,J459-M459)</f>
        <v>6</v>
      </c>
      <c r="O459" s="13">
        <f t="shared" ref="O459:O522" si="93">IF(C459="H",3,-3)</f>
        <v>-3</v>
      </c>
      <c r="P459" s="39">
        <f t="shared" si="88"/>
        <v>-9.3173458825230995</v>
      </c>
      <c r="Q459" s="39">
        <f t="shared" si="89"/>
        <v>-1.7592139870950123</v>
      </c>
      <c r="R459" s="39">
        <f t="shared" ref="R459:R522" si="94">O459+P459-Q459</f>
        <v>-10.558131895428087</v>
      </c>
      <c r="S459" s="39">
        <f t="shared" ref="S459:S522" si="95">N459-R459</f>
        <v>16.558131895428087</v>
      </c>
      <c r="T459" s="22" t="str">
        <f t="shared" si="90"/>
        <v>Cle10195</v>
      </c>
      <c r="U459" t="str">
        <f t="shared" ref="U459:U522" si="96">IF(B459-B458=1,"yes","no")</f>
        <v>no</v>
      </c>
      <c r="V459" s="31">
        <v>0</v>
      </c>
      <c r="W459" s="31" t="str">
        <f t="shared" ref="W459:W522" si="97">CONCATENATE(B459,H459,K459)</f>
        <v>43478Cleveland CavaliersLos Angeles Lakers</v>
      </c>
      <c r="X459" s="9">
        <f>IFERROR(VLOOKUP(T459,October_Schedule_Table[Home Concat],1,FALSE),0)</f>
        <v>0</v>
      </c>
      <c r="Y459" s="9" t="str">
        <f>IFERROR(VLOOKUP(T459,October_Schedule_Table[[#All],[Away Concat]:[Away B2b]],4,FALSE),0)</f>
        <v>no</v>
      </c>
    </row>
    <row r="460" spans="1:25" x14ac:dyDescent="0.2">
      <c r="A460" s="24" t="s">
        <v>215</v>
      </c>
      <c r="B460" s="26">
        <v>43481</v>
      </c>
      <c r="C460" s="33" t="str">
        <f t="shared" si="91"/>
        <v>A</v>
      </c>
      <c r="D460" s="29">
        <v>1</v>
      </c>
      <c r="E460" s="29">
        <v>16</v>
      </c>
      <c r="F460" s="29">
        <v>2019</v>
      </c>
      <c r="G460" s="31" t="s">
        <v>30</v>
      </c>
      <c r="H460" s="31" t="s">
        <v>36</v>
      </c>
      <c r="I460" s="5" t="str">
        <f t="shared" si="86"/>
        <v>Cle</v>
      </c>
      <c r="J460" s="31">
        <v>112</v>
      </c>
      <c r="K460" s="31" t="s">
        <v>40</v>
      </c>
      <c r="L460" s="5" t="str">
        <f t="shared" si="87"/>
        <v>Por</v>
      </c>
      <c r="M460" s="31">
        <v>129</v>
      </c>
      <c r="N460" s="13">
        <f t="shared" si="92"/>
        <v>-17</v>
      </c>
      <c r="O460" s="13">
        <f t="shared" si="93"/>
        <v>-3</v>
      </c>
      <c r="P460" s="39">
        <f t="shared" si="88"/>
        <v>-9.3173458825230995</v>
      </c>
      <c r="Q460" s="39">
        <f t="shared" si="89"/>
        <v>4.7456987811097902</v>
      </c>
      <c r="R460" s="39">
        <f t="shared" si="94"/>
        <v>-17.063044663632891</v>
      </c>
      <c r="S460" s="39">
        <f t="shared" si="95"/>
        <v>6.3044663632890519E-2</v>
      </c>
      <c r="T460" s="22" t="str">
        <f t="shared" si="90"/>
        <v>Cle112129</v>
      </c>
      <c r="U460" t="str">
        <f t="shared" si="96"/>
        <v>no</v>
      </c>
      <c r="V460" s="31">
        <v>0</v>
      </c>
      <c r="W460" s="31" t="str">
        <f t="shared" si="97"/>
        <v>43481Cleveland CavaliersPortland Trail Blazers</v>
      </c>
      <c r="X460" s="9">
        <f>IFERROR(VLOOKUP(T460,October_Schedule_Table[Home Concat],1,FALSE),0)</f>
        <v>0</v>
      </c>
      <c r="Y460" s="9" t="str">
        <f>IFERROR(VLOOKUP(T460,October_Schedule_Table[[#All],[Away Concat]:[Away B2b]],4,FALSE),0)</f>
        <v>no</v>
      </c>
    </row>
    <row r="461" spans="1:25" x14ac:dyDescent="0.2">
      <c r="A461" s="24" t="s">
        <v>215</v>
      </c>
      <c r="B461" s="25">
        <v>43483</v>
      </c>
      <c r="C461" s="33" t="str">
        <f t="shared" si="91"/>
        <v>A</v>
      </c>
      <c r="D461" s="28">
        <v>1</v>
      </c>
      <c r="E461" s="28">
        <v>18</v>
      </c>
      <c r="F461" s="28">
        <v>2019</v>
      </c>
      <c r="G461" s="30" t="s">
        <v>42</v>
      </c>
      <c r="H461" s="30" t="s">
        <v>36</v>
      </c>
      <c r="I461" s="5" t="str">
        <f t="shared" si="86"/>
        <v>Cle</v>
      </c>
      <c r="J461" s="30">
        <v>99</v>
      </c>
      <c r="K461" s="30" t="s">
        <v>31</v>
      </c>
      <c r="L461" s="5" t="str">
        <f t="shared" si="87"/>
        <v>Uta</v>
      </c>
      <c r="M461" s="30">
        <v>115</v>
      </c>
      <c r="N461" s="13">
        <f t="shared" si="92"/>
        <v>-16</v>
      </c>
      <c r="O461" s="13">
        <f t="shared" si="93"/>
        <v>-3</v>
      </c>
      <c r="P461" s="39">
        <f t="shared" si="88"/>
        <v>-9.3173458825230995</v>
      </c>
      <c r="Q461" s="39">
        <f t="shared" si="89"/>
        <v>5.7181998783674679</v>
      </c>
      <c r="R461" s="39">
        <f t="shared" si="94"/>
        <v>-18.035545760890567</v>
      </c>
      <c r="S461" s="39">
        <f t="shared" si="95"/>
        <v>2.0355457608905674</v>
      </c>
      <c r="T461" s="22" t="str">
        <f t="shared" si="90"/>
        <v>Cle99115</v>
      </c>
      <c r="U461" t="str">
        <f t="shared" si="96"/>
        <v>no</v>
      </c>
      <c r="V461" s="31">
        <v>0</v>
      </c>
      <c r="W461" s="31" t="str">
        <f t="shared" si="97"/>
        <v>43483Cleveland CavaliersUtah Jazz</v>
      </c>
      <c r="X461" s="9">
        <f>IFERROR(VLOOKUP(T461,October_Schedule_Table[Home Concat],1,FALSE),0)</f>
        <v>0</v>
      </c>
      <c r="Y461" s="9" t="str">
        <f>IFERROR(VLOOKUP(T461,October_Schedule_Table[[#All],[Away Concat]:[Away B2b]],4,FALSE),0)</f>
        <v>no</v>
      </c>
    </row>
    <row r="462" spans="1:25" x14ac:dyDescent="0.2">
      <c r="A462" s="24" t="s">
        <v>215</v>
      </c>
      <c r="B462" s="26">
        <v>43484</v>
      </c>
      <c r="C462" s="33" t="str">
        <f t="shared" si="91"/>
        <v>A</v>
      </c>
      <c r="D462" s="29">
        <v>1</v>
      </c>
      <c r="E462" s="29">
        <v>19</v>
      </c>
      <c r="F462" s="29">
        <v>2019</v>
      </c>
      <c r="G462" s="31" t="s">
        <v>30</v>
      </c>
      <c r="H462" s="31" t="s">
        <v>36</v>
      </c>
      <c r="I462" s="5" t="str">
        <f t="shared" si="86"/>
        <v>Cle</v>
      </c>
      <c r="J462" s="31">
        <v>102</v>
      </c>
      <c r="K462" s="31" t="s">
        <v>21</v>
      </c>
      <c r="L462" s="5" t="str">
        <f t="shared" si="87"/>
        <v>Den</v>
      </c>
      <c r="M462" s="31">
        <v>124</v>
      </c>
      <c r="N462" s="13">
        <f t="shared" si="92"/>
        <v>-22</v>
      </c>
      <c r="O462" s="13">
        <f t="shared" si="93"/>
        <v>-3</v>
      </c>
      <c r="P462" s="39">
        <f t="shared" si="88"/>
        <v>-9.3173458825230995</v>
      </c>
      <c r="Q462" s="39">
        <f t="shared" si="89"/>
        <v>3.8824190488276296</v>
      </c>
      <c r="R462" s="39">
        <f t="shared" si="94"/>
        <v>-16.199764931350728</v>
      </c>
      <c r="S462" s="39">
        <f t="shared" si="95"/>
        <v>-5.8002350686492719</v>
      </c>
      <c r="T462" s="22" t="str">
        <f t="shared" si="90"/>
        <v>Cle102124</v>
      </c>
      <c r="U462" t="str">
        <f t="shared" si="96"/>
        <v>yes</v>
      </c>
      <c r="V462" s="31">
        <v>0</v>
      </c>
      <c r="W462" s="31" t="str">
        <f t="shared" si="97"/>
        <v>43484Cleveland CavaliersDenver Nuggets</v>
      </c>
      <c r="X462" s="9">
        <f>IFERROR(VLOOKUP(T462,October_Schedule_Table[Home Concat],1,FALSE),0)</f>
        <v>0</v>
      </c>
      <c r="Y462" s="9" t="str">
        <f>IFERROR(VLOOKUP(T462,October_Schedule_Table[[#All],[Away Concat]:[Away B2b]],4,FALSE),0)</f>
        <v>yes</v>
      </c>
    </row>
    <row r="463" spans="1:25" x14ac:dyDescent="0.2">
      <c r="A463" s="24" t="s">
        <v>215</v>
      </c>
      <c r="B463" s="2">
        <v>43486</v>
      </c>
      <c r="C463" s="33" t="str">
        <f t="shared" si="91"/>
        <v>H</v>
      </c>
      <c r="D463" s="16">
        <v>1</v>
      </c>
      <c r="E463" s="16">
        <v>21</v>
      </c>
      <c r="F463" s="16">
        <v>2019</v>
      </c>
      <c r="G463" s="1" t="s">
        <v>60</v>
      </c>
      <c r="H463" s="1" t="s">
        <v>38</v>
      </c>
      <c r="I463" s="5" t="str">
        <f t="shared" si="86"/>
        <v>Chi</v>
      </c>
      <c r="J463" s="1">
        <v>104</v>
      </c>
      <c r="K463" s="1" t="s">
        <v>36</v>
      </c>
      <c r="L463" s="5" t="str">
        <f t="shared" si="87"/>
        <v>Cle</v>
      </c>
      <c r="M463" s="1">
        <v>88</v>
      </c>
      <c r="N463" s="13">
        <f t="shared" si="92"/>
        <v>-16</v>
      </c>
      <c r="O463" s="13">
        <f t="shared" si="93"/>
        <v>3</v>
      </c>
      <c r="P463" s="39">
        <f t="shared" si="88"/>
        <v>-9.3173458825230995</v>
      </c>
      <c r="Q463" s="39">
        <f t="shared" si="89"/>
        <v>-8.3647694850550796</v>
      </c>
      <c r="R463" s="39">
        <f t="shared" si="94"/>
        <v>2.0474236025319801</v>
      </c>
      <c r="S463" s="39">
        <f t="shared" si="95"/>
        <v>-18.047423602531978</v>
      </c>
      <c r="T463" s="22" t="str">
        <f t="shared" si="90"/>
        <v>Cle10488</v>
      </c>
      <c r="U463" t="str">
        <f t="shared" si="96"/>
        <v>no</v>
      </c>
      <c r="V463" s="31">
        <v>0</v>
      </c>
      <c r="W463" s="31" t="str">
        <f t="shared" si="97"/>
        <v>43486Chicago BullsCleveland Cavaliers</v>
      </c>
      <c r="X463" s="9" t="str">
        <f>IFERROR(VLOOKUP(T463,October_Schedule_Table[[#All],[Home Concat]:[Home B2b]],2,FALSE),0)</f>
        <v>no</v>
      </c>
      <c r="Y463" s="9">
        <f>IFERROR(VLOOKUP(T463,October_Schedule_Table[[#All],[Away Concat]:[Away B2b]],4,FALSE),0)</f>
        <v>0</v>
      </c>
    </row>
    <row r="464" spans="1:25" x14ac:dyDescent="0.2">
      <c r="A464" s="24" t="s">
        <v>215</v>
      </c>
      <c r="B464" s="25">
        <v>43488</v>
      </c>
      <c r="C464" s="33" t="str">
        <f t="shared" si="91"/>
        <v>A</v>
      </c>
      <c r="D464" s="28">
        <v>1</v>
      </c>
      <c r="E464" s="28">
        <v>23</v>
      </c>
      <c r="F464" s="28">
        <v>2019</v>
      </c>
      <c r="G464" s="30" t="s">
        <v>23</v>
      </c>
      <c r="H464" s="30" t="s">
        <v>36</v>
      </c>
      <c r="I464" s="5" t="str">
        <f t="shared" si="86"/>
        <v>Cle</v>
      </c>
      <c r="J464" s="30">
        <v>103</v>
      </c>
      <c r="K464" s="30" t="s">
        <v>8</v>
      </c>
      <c r="L464" s="5" t="str">
        <f t="shared" si="87"/>
        <v>Bos</v>
      </c>
      <c r="M464" s="30">
        <v>123</v>
      </c>
      <c r="N464" s="13">
        <f t="shared" si="92"/>
        <v>-20</v>
      </c>
      <c r="O464" s="13">
        <f t="shared" si="93"/>
        <v>-3</v>
      </c>
      <c r="P464" s="39">
        <f t="shared" si="88"/>
        <v>-9.3173458825230995</v>
      </c>
      <c r="Q464" s="39">
        <f t="shared" si="89"/>
        <v>3.6672081997201897</v>
      </c>
      <c r="R464" s="39">
        <f t="shared" si="94"/>
        <v>-15.984554082243289</v>
      </c>
      <c r="S464" s="39">
        <f t="shared" si="95"/>
        <v>-4.0154459177567112</v>
      </c>
      <c r="T464" s="22" t="str">
        <f t="shared" si="90"/>
        <v>Cle103123</v>
      </c>
      <c r="U464" t="str">
        <f t="shared" si="96"/>
        <v>no</v>
      </c>
      <c r="V464" s="31">
        <v>0</v>
      </c>
      <c r="W464" s="31" t="str">
        <f t="shared" si="97"/>
        <v>43488Cleveland CavaliersBoston Celtics</v>
      </c>
      <c r="X464" s="9">
        <f>IFERROR(VLOOKUP(T464,October_Schedule_Table[Home Concat],1,FALSE),0)</f>
        <v>0</v>
      </c>
      <c r="Y464" s="9" t="str">
        <f>IFERROR(VLOOKUP(T464,October_Schedule_Table[[#All],[Away Concat]:[Away B2b]],4,FALSE),0)</f>
        <v>no</v>
      </c>
    </row>
    <row r="465" spans="1:25" x14ac:dyDescent="0.2">
      <c r="A465" s="24" t="s">
        <v>215</v>
      </c>
      <c r="B465" s="2">
        <v>43490</v>
      </c>
      <c r="C465" s="33" t="str">
        <f t="shared" si="91"/>
        <v>H</v>
      </c>
      <c r="D465" s="16">
        <v>1</v>
      </c>
      <c r="E465" s="16">
        <v>25</v>
      </c>
      <c r="F465" s="16">
        <v>2019</v>
      </c>
      <c r="G465" s="1" t="s">
        <v>23</v>
      </c>
      <c r="H465" s="1" t="s">
        <v>26</v>
      </c>
      <c r="I465" s="5" t="str">
        <f t="shared" si="86"/>
        <v>Mia</v>
      </c>
      <c r="J465" s="1">
        <v>100</v>
      </c>
      <c r="K465" s="1" t="s">
        <v>36</v>
      </c>
      <c r="L465" s="5" t="str">
        <f t="shared" si="87"/>
        <v>Cle</v>
      </c>
      <c r="M465" s="1">
        <v>94</v>
      </c>
      <c r="N465" s="13">
        <f t="shared" si="92"/>
        <v>-6</v>
      </c>
      <c r="O465" s="13">
        <f t="shared" si="93"/>
        <v>3</v>
      </c>
      <c r="P465" s="39">
        <f t="shared" si="88"/>
        <v>-9.3173458825230995</v>
      </c>
      <c r="Q465" s="39">
        <f t="shared" si="89"/>
        <v>-0.25037347985165948</v>
      </c>
      <c r="R465" s="39">
        <f t="shared" si="94"/>
        <v>-6.06697240267144</v>
      </c>
      <c r="S465" s="39">
        <f t="shared" si="95"/>
        <v>6.6972402671440001E-2</v>
      </c>
      <c r="T465" s="22" t="str">
        <f t="shared" si="90"/>
        <v>Cle10094</v>
      </c>
      <c r="U465" t="str">
        <f t="shared" si="96"/>
        <v>no</v>
      </c>
      <c r="V465" s="31">
        <v>0</v>
      </c>
      <c r="W465" s="31" t="str">
        <f t="shared" si="97"/>
        <v>43490Miami HeatCleveland Cavaliers</v>
      </c>
      <c r="X465" s="9" t="str">
        <f>IFERROR(VLOOKUP(T465,October_Schedule_Table[[#All],[Home Concat]:[Home B2b]],2,FALSE),0)</f>
        <v>no</v>
      </c>
      <c r="Y465" s="9">
        <f>IFERROR(VLOOKUP(T465,October_Schedule_Table[[#All],[Away Concat]:[Away B2b]],4,FALSE),0)</f>
        <v>0</v>
      </c>
    </row>
    <row r="466" spans="1:25" x14ac:dyDescent="0.2">
      <c r="A466" s="24" t="s">
        <v>215</v>
      </c>
      <c r="B466" s="26">
        <v>43492</v>
      </c>
      <c r="C466" s="33" t="str">
        <f t="shared" si="91"/>
        <v>A</v>
      </c>
      <c r="D466" s="29">
        <v>1</v>
      </c>
      <c r="E466" s="29">
        <v>27</v>
      </c>
      <c r="F466" s="29">
        <v>2019</v>
      </c>
      <c r="G466" s="31" t="s">
        <v>61</v>
      </c>
      <c r="H466" s="31" t="s">
        <v>36</v>
      </c>
      <c r="I466" s="5" t="str">
        <f t="shared" si="86"/>
        <v>Cle</v>
      </c>
      <c r="J466" s="31">
        <v>104</v>
      </c>
      <c r="K466" s="31" t="s">
        <v>38</v>
      </c>
      <c r="L466" s="5" t="str">
        <f t="shared" si="87"/>
        <v>Chi</v>
      </c>
      <c r="M466" s="31">
        <v>101</v>
      </c>
      <c r="N466" s="13">
        <f t="shared" si="92"/>
        <v>3</v>
      </c>
      <c r="O466" s="13">
        <f t="shared" si="93"/>
        <v>-3</v>
      </c>
      <c r="P466" s="39">
        <f t="shared" si="88"/>
        <v>-9.3173458825230995</v>
      </c>
      <c r="Q466" s="39">
        <f t="shared" si="89"/>
        <v>-8.3647694850550796</v>
      </c>
      <c r="R466" s="39">
        <f t="shared" si="94"/>
        <v>-3.9525763974680199</v>
      </c>
      <c r="S466" s="39">
        <f t="shared" si="95"/>
        <v>6.9525763974680199</v>
      </c>
      <c r="T466" s="22" t="str">
        <f t="shared" si="90"/>
        <v>Cle104101</v>
      </c>
      <c r="U466" t="str">
        <f t="shared" si="96"/>
        <v>no</v>
      </c>
      <c r="V466" s="31">
        <v>0</v>
      </c>
      <c r="W466" s="31" t="str">
        <f t="shared" si="97"/>
        <v>43492Cleveland CavaliersChicago Bulls</v>
      </c>
      <c r="X466" s="9">
        <f>IFERROR(VLOOKUP(T466,October_Schedule_Table[Home Concat],1,FALSE),0)</f>
        <v>0</v>
      </c>
      <c r="Y466" s="9" t="str">
        <f>IFERROR(VLOOKUP(T466,October_Schedule_Table[[#All],[Away Concat]:[Away B2b]],4,FALSE),0)</f>
        <v>no</v>
      </c>
    </row>
    <row r="467" spans="1:25" x14ac:dyDescent="0.2">
      <c r="A467" s="24" t="s">
        <v>215</v>
      </c>
      <c r="B467" s="2">
        <v>43494</v>
      </c>
      <c r="C467" s="33" t="str">
        <f t="shared" si="91"/>
        <v>H</v>
      </c>
      <c r="D467" s="16">
        <v>1</v>
      </c>
      <c r="E467" s="16">
        <v>29</v>
      </c>
      <c r="F467" s="16">
        <v>2019</v>
      </c>
      <c r="G467" s="1" t="s">
        <v>12</v>
      </c>
      <c r="H467" s="1" t="s">
        <v>41</v>
      </c>
      <c r="I467" s="5" t="str">
        <f t="shared" si="86"/>
        <v>Was</v>
      </c>
      <c r="J467" s="1">
        <v>113</v>
      </c>
      <c r="K467" s="1" t="s">
        <v>36</v>
      </c>
      <c r="L467" s="5" t="str">
        <f t="shared" si="87"/>
        <v>Cle</v>
      </c>
      <c r="M467" s="1">
        <v>116</v>
      </c>
      <c r="N467" s="13">
        <f t="shared" si="92"/>
        <v>3</v>
      </c>
      <c r="O467" s="13">
        <f t="shared" si="93"/>
        <v>3</v>
      </c>
      <c r="P467" s="39">
        <f t="shared" si="88"/>
        <v>-9.3173458825230995</v>
      </c>
      <c r="Q467" s="39">
        <f t="shared" si="89"/>
        <v>-3.2175804343859502</v>
      </c>
      <c r="R467" s="39">
        <f t="shared" si="94"/>
        <v>-3.0997654481371493</v>
      </c>
      <c r="S467" s="39">
        <f t="shared" si="95"/>
        <v>6.0997654481371493</v>
      </c>
      <c r="T467" s="22" t="str">
        <f t="shared" si="90"/>
        <v>Cle113116</v>
      </c>
      <c r="U467" t="str">
        <f t="shared" si="96"/>
        <v>no</v>
      </c>
      <c r="V467" s="31">
        <v>0</v>
      </c>
      <c r="W467" s="31" t="str">
        <f t="shared" si="97"/>
        <v>43494Washington WizardsCleveland Cavaliers</v>
      </c>
      <c r="X467" s="9" t="str">
        <f>IFERROR(VLOOKUP(T467,October_Schedule_Table[[#All],[Home Concat]:[Home B2b]],2,FALSE),0)</f>
        <v>no</v>
      </c>
      <c r="Y467" s="9">
        <f>IFERROR(VLOOKUP(T467,October_Schedule_Table[[#All],[Away Concat]:[Away B2b]],4,FALSE),0)</f>
        <v>0</v>
      </c>
    </row>
    <row r="468" spans="1:25" x14ac:dyDescent="0.2">
      <c r="A468" s="24" t="s">
        <v>215</v>
      </c>
      <c r="B468" s="2">
        <v>43498</v>
      </c>
      <c r="C468" s="33" t="str">
        <f t="shared" si="91"/>
        <v>H</v>
      </c>
      <c r="D468" s="16">
        <v>2</v>
      </c>
      <c r="E468" s="16">
        <v>2</v>
      </c>
      <c r="F468" s="16">
        <v>2019</v>
      </c>
      <c r="G468" s="1" t="s">
        <v>23</v>
      </c>
      <c r="H468" s="1" t="s">
        <v>28</v>
      </c>
      <c r="I468" s="5" t="str">
        <f t="shared" si="86"/>
        <v>Dal</v>
      </c>
      <c r="J468" s="1">
        <v>111</v>
      </c>
      <c r="K468" s="1" t="s">
        <v>36</v>
      </c>
      <c r="L468" s="5" t="str">
        <f t="shared" si="87"/>
        <v>Cle</v>
      </c>
      <c r="M468" s="1">
        <v>98</v>
      </c>
      <c r="N468" s="13">
        <f t="shared" si="92"/>
        <v>-13</v>
      </c>
      <c r="O468" s="13">
        <f t="shared" si="93"/>
        <v>3</v>
      </c>
      <c r="P468" s="39">
        <f t="shared" si="88"/>
        <v>-9.3173458825230995</v>
      </c>
      <c r="Q468" s="39">
        <f t="shared" si="89"/>
        <v>-1.1032792686349602</v>
      </c>
      <c r="R468" s="39">
        <f t="shared" si="94"/>
        <v>-5.2140666138881393</v>
      </c>
      <c r="S468" s="39">
        <f t="shared" si="95"/>
        <v>-7.7859333861118607</v>
      </c>
      <c r="T468" s="22" t="str">
        <f t="shared" si="90"/>
        <v>Cle11198</v>
      </c>
      <c r="U468" t="str">
        <f t="shared" si="96"/>
        <v>no</v>
      </c>
      <c r="V468" s="31">
        <v>0</v>
      </c>
      <c r="W468" s="31" t="str">
        <f t="shared" si="97"/>
        <v>43498Dallas MavericksCleveland Cavaliers</v>
      </c>
      <c r="X468" s="9" t="str">
        <f>IFERROR(VLOOKUP(T468,October_Schedule_Table[[#All],[Home Concat]:[Home B2b]],2,FALSE),0)</f>
        <v>no</v>
      </c>
      <c r="Y468" s="9">
        <f>IFERROR(VLOOKUP(T468,October_Schedule_Table[[#All],[Away Concat]:[Away B2b]],4,FALSE),0)</f>
        <v>0</v>
      </c>
    </row>
    <row r="469" spans="1:25" x14ac:dyDescent="0.2">
      <c r="A469" s="24" t="s">
        <v>215</v>
      </c>
      <c r="B469" s="2">
        <v>43501</v>
      </c>
      <c r="C469" s="33" t="str">
        <f t="shared" si="91"/>
        <v>H</v>
      </c>
      <c r="D469" s="16">
        <v>2</v>
      </c>
      <c r="E469" s="16">
        <v>5</v>
      </c>
      <c r="F469" s="16">
        <v>2019</v>
      </c>
      <c r="G469" s="1" t="s">
        <v>12</v>
      </c>
      <c r="H469" s="1" t="s">
        <v>8</v>
      </c>
      <c r="I469" s="5" t="str">
        <f t="shared" si="86"/>
        <v>Bos</v>
      </c>
      <c r="J469" s="1">
        <v>103</v>
      </c>
      <c r="K469" s="1" t="s">
        <v>36</v>
      </c>
      <c r="L469" s="5" t="str">
        <f t="shared" si="87"/>
        <v>Cle</v>
      </c>
      <c r="M469" s="1">
        <v>96</v>
      </c>
      <c r="N469" s="13">
        <f t="shared" si="92"/>
        <v>-7</v>
      </c>
      <c r="O469" s="13">
        <f t="shared" si="93"/>
        <v>3</v>
      </c>
      <c r="P469" s="39">
        <f t="shared" si="88"/>
        <v>-9.3173458825230995</v>
      </c>
      <c r="Q469" s="39">
        <f t="shared" si="89"/>
        <v>3.6672081997201897</v>
      </c>
      <c r="R469" s="39">
        <f t="shared" si="94"/>
        <v>-9.9845540822432888</v>
      </c>
      <c r="S469" s="39">
        <f t="shared" si="95"/>
        <v>2.9845540822432888</v>
      </c>
      <c r="T469" s="22" t="str">
        <f t="shared" si="90"/>
        <v>Cle10396</v>
      </c>
      <c r="U469" t="str">
        <f t="shared" si="96"/>
        <v>no</v>
      </c>
      <c r="V469" s="31">
        <v>0</v>
      </c>
      <c r="W469" s="31" t="str">
        <f t="shared" si="97"/>
        <v>43501Boston CelticsCleveland Cavaliers</v>
      </c>
      <c r="X469" s="9" t="str">
        <f>IFERROR(VLOOKUP(T469,October_Schedule_Table[[#All],[Home Concat]:[Home B2b]],2,FALSE),0)</f>
        <v>no</v>
      </c>
      <c r="Y469" s="9">
        <f>IFERROR(VLOOKUP(T469,October_Schedule_Table[[#All],[Away Concat]:[Away B2b]],4,FALSE),0)</f>
        <v>0</v>
      </c>
    </row>
    <row r="470" spans="1:25" x14ac:dyDescent="0.2">
      <c r="A470" s="24" t="s">
        <v>215</v>
      </c>
      <c r="B470" s="25">
        <v>43504</v>
      </c>
      <c r="C470" s="33" t="str">
        <f t="shared" si="91"/>
        <v>A</v>
      </c>
      <c r="D470" s="28">
        <v>2</v>
      </c>
      <c r="E470" s="28">
        <v>8</v>
      </c>
      <c r="F470" s="28">
        <v>2019</v>
      </c>
      <c r="G470" s="30" t="s">
        <v>12</v>
      </c>
      <c r="H470" s="30" t="s">
        <v>36</v>
      </c>
      <c r="I470" s="5" t="str">
        <f t="shared" si="86"/>
        <v>Cle</v>
      </c>
      <c r="J470" s="30">
        <v>106</v>
      </c>
      <c r="K470" s="30" t="s">
        <v>41</v>
      </c>
      <c r="L470" s="5" t="str">
        <f t="shared" si="87"/>
        <v>Was</v>
      </c>
      <c r="M470" s="30">
        <v>119</v>
      </c>
      <c r="N470" s="13">
        <f t="shared" si="92"/>
        <v>-13</v>
      </c>
      <c r="O470" s="13">
        <f t="shared" si="93"/>
        <v>-3</v>
      </c>
      <c r="P470" s="39">
        <f t="shared" si="88"/>
        <v>-9.3173458825230995</v>
      </c>
      <c r="Q470" s="39">
        <f t="shared" si="89"/>
        <v>-3.2175804343859502</v>
      </c>
      <c r="R470" s="39">
        <f t="shared" si="94"/>
        <v>-9.0997654481371484</v>
      </c>
      <c r="S470" s="39">
        <f t="shared" si="95"/>
        <v>-3.9002345518628516</v>
      </c>
      <c r="T470" s="22" t="str">
        <f t="shared" si="90"/>
        <v>Cle106119</v>
      </c>
      <c r="U470" t="str">
        <f t="shared" si="96"/>
        <v>no</v>
      </c>
      <c r="V470" s="31">
        <v>0</v>
      </c>
      <c r="W470" s="31" t="str">
        <f t="shared" si="97"/>
        <v>43504Cleveland CavaliersWashington Wizards</v>
      </c>
      <c r="X470" s="9">
        <f>IFERROR(VLOOKUP(T470,October_Schedule_Table[Home Concat],1,FALSE),0)</f>
        <v>0</v>
      </c>
      <c r="Y470" s="9" t="str">
        <f>IFERROR(VLOOKUP(T470,October_Schedule_Table[[#All],[Away Concat]:[Away B2b]],4,FALSE),0)</f>
        <v>no</v>
      </c>
    </row>
    <row r="471" spans="1:25" x14ac:dyDescent="0.2">
      <c r="A471" s="24" t="s">
        <v>215</v>
      </c>
      <c r="B471" s="26">
        <v>43505</v>
      </c>
      <c r="C471" s="33" t="str">
        <f t="shared" si="91"/>
        <v>A</v>
      </c>
      <c r="D471" s="29">
        <v>2</v>
      </c>
      <c r="E471" s="29">
        <v>9</v>
      </c>
      <c r="F471" s="29">
        <v>2019</v>
      </c>
      <c r="G471" s="31" t="s">
        <v>12</v>
      </c>
      <c r="H471" s="31" t="s">
        <v>36</v>
      </c>
      <c r="I471" s="5" t="str">
        <f t="shared" si="86"/>
        <v>Cle</v>
      </c>
      <c r="J471" s="31">
        <v>90</v>
      </c>
      <c r="K471" s="31" t="s">
        <v>20</v>
      </c>
      <c r="L471" s="5" t="str">
        <f t="shared" si="87"/>
        <v>Ind</v>
      </c>
      <c r="M471" s="31">
        <v>105</v>
      </c>
      <c r="N471" s="13">
        <f t="shared" si="92"/>
        <v>-15</v>
      </c>
      <c r="O471" s="13">
        <f t="shared" si="93"/>
        <v>-3</v>
      </c>
      <c r="P471" s="39">
        <f t="shared" si="88"/>
        <v>-9.3173458825230995</v>
      </c>
      <c r="Q471" s="39">
        <f t="shared" si="89"/>
        <v>2.3960160409532198</v>
      </c>
      <c r="R471" s="39">
        <f t="shared" si="94"/>
        <v>-14.71336192347632</v>
      </c>
      <c r="S471" s="39">
        <f t="shared" si="95"/>
        <v>-0.28663807652367979</v>
      </c>
      <c r="T471" s="22" t="str">
        <f t="shared" si="90"/>
        <v>Cle90105</v>
      </c>
      <c r="U471" t="str">
        <f t="shared" si="96"/>
        <v>yes</v>
      </c>
      <c r="V471" s="31">
        <v>0</v>
      </c>
      <c r="W471" s="31" t="str">
        <f t="shared" si="97"/>
        <v>43505Cleveland CavaliersIndiana Pacers</v>
      </c>
      <c r="X471" s="9">
        <f>IFERROR(VLOOKUP(T471,October_Schedule_Table[Home Concat],1,FALSE),0)</f>
        <v>0</v>
      </c>
      <c r="Y471" s="9" t="str">
        <f>IFERROR(VLOOKUP(T471,October_Schedule_Table[[#All],[Away Concat]:[Away B2b]],4,FALSE),0)</f>
        <v>yes</v>
      </c>
    </row>
    <row r="472" spans="1:25" x14ac:dyDescent="0.2">
      <c r="A472" s="24" t="s">
        <v>215</v>
      </c>
      <c r="B472" s="2">
        <v>43507</v>
      </c>
      <c r="C472" s="33" t="str">
        <f t="shared" si="91"/>
        <v>H</v>
      </c>
      <c r="D472" s="16">
        <v>2</v>
      </c>
      <c r="E472" s="16">
        <v>11</v>
      </c>
      <c r="F472" s="16">
        <v>2019</v>
      </c>
      <c r="G472" s="1" t="s">
        <v>12</v>
      </c>
      <c r="H472" s="1" t="s">
        <v>25</v>
      </c>
      <c r="I472" s="13" t="s">
        <v>243</v>
      </c>
      <c r="J472" s="1">
        <v>104</v>
      </c>
      <c r="K472" s="1" t="s">
        <v>36</v>
      </c>
      <c r="L472" s="5" t="str">
        <f t="shared" si="87"/>
        <v>Cle</v>
      </c>
      <c r="M472" s="1">
        <v>107</v>
      </c>
      <c r="N472" s="13">
        <f t="shared" si="92"/>
        <v>3</v>
      </c>
      <c r="O472" s="13">
        <f t="shared" si="93"/>
        <v>3</v>
      </c>
      <c r="P472" s="39">
        <f t="shared" si="88"/>
        <v>-9.3173458825230995</v>
      </c>
      <c r="Q472" s="39">
        <f t="shared" si="89"/>
        <v>-9.3839578025397099</v>
      </c>
      <c r="R472" s="39">
        <f t="shared" si="94"/>
        <v>3.0666119200166104</v>
      </c>
      <c r="S472" s="39">
        <f t="shared" si="95"/>
        <v>-6.6611920016610426E-2</v>
      </c>
      <c r="T472" s="22" t="str">
        <f t="shared" si="90"/>
        <v>Cle104107</v>
      </c>
      <c r="U472" t="str">
        <f t="shared" si="96"/>
        <v>no</v>
      </c>
      <c r="V472" s="31">
        <v>0</v>
      </c>
      <c r="W472" s="31" t="str">
        <f t="shared" si="97"/>
        <v>43507New York KnicksCleveland Cavaliers</v>
      </c>
      <c r="X472" s="9" t="str">
        <f>IFERROR(VLOOKUP(T472,October_Schedule_Table[[#All],[Home Concat]:[Home B2b]],2,FALSE),0)</f>
        <v>no</v>
      </c>
      <c r="Y472" s="9">
        <f>IFERROR(VLOOKUP(T472,October_Schedule_Table[[#All],[Away Concat]:[Away B2b]],4,FALSE),0)</f>
        <v>0</v>
      </c>
    </row>
    <row r="473" spans="1:25" x14ac:dyDescent="0.2">
      <c r="A473" s="24" t="s">
        <v>215</v>
      </c>
      <c r="B473" s="2">
        <v>43509</v>
      </c>
      <c r="C473" s="33" t="str">
        <f t="shared" si="91"/>
        <v>H</v>
      </c>
      <c r="D473" s="16">
        <v>2</v>
      </c>
      <c r="E473" s="16">
        <v>13</v>
      </c>
      <c r="F473" s="16">
        <v>2019</v>
      </c>
      <c r="G473" s="1" t="s">
        <v>12</v>
      </c>
      <c r="H473" s="1" t="s">
        <v>15</v>
      </c>
      <c r="I473" s="5" t="str">
        <f t="shared" si="86"/>
        <v>Bro</v>
      </c>
      <c r="J473" s="1">
        <v>148</v>
      </c>
      <c r="K473" s="1" t="s">
        <v>36</v>
      </c>
      <c r="L473" s="5" t="str">
        <f t="shared" si="87"/>
        <v>Cle</v>
      </c>
      <c r="M473" s="1">
        <v>139</v>
      </c>
      <c r="N473" s="13">
        <f t="shared" si="92"/>
        <v>-9</v>
      </c>
      <c r="O473" s="13">
        <f t="shared" si="93"/>
        <v>3</v>
      </c>
      <c r="P473" s="39">
        <f t="shared" si="88"/>
        <v>-9.3173458825230995</v>
      </c>
      <c r="Q473" s="39">
        <f t="shared" si="89"/>
        <v>9.3423702051929958E-2</v>
      </c>
      <c r="R473" s="39">
        <f t="shared" si="94"/>
        <v>-6.4107695845750294</v>
      </c>
      <c r="S473" s="39">
        <f t="shared" si="95"/>
        <v>-2.5892304154249706</v>
      </c>
      <c r="T473" s="22" t="str">
        <f t="shared" si="90"/>
        <v>Cle148139</v>
      </c>
      <c r="U473" t="str">
        <f t="shared" si="96"/>
        <v>no</v>
      </c>
      <c r="V473" s="31">
        <v>0</v>
      </c>
      <c r="W473" s="31" t="str">
        <f t="shared" si="97"/>
        <v>43509Brooklyn NetsCleveland Cavaliers</v>
      </c>
      <c r="X473" s="9" t="str">
        <f>IFERROR(VLOOKUP(T473,October_Schedule_Table[[#All],[Home Concat]:[Home B2b]],2,FALSE),0)</f>
        <v>no</v>
      </c>
      <c r="Y473" s="9">
        <f>IFERROR(VLOOKUP(T473,October_Schedule_Table[[#All],[Away Concat]:[Away B2b]],4,FALSE),0)</f>
        <v>0</v>
      </c>
    </row>
    <row r="474" spans="1:25" x14ac:dyDescent="0.2">
      <c r="A474" s="24" t="s">
        <v>215</v>
      </c>
      <c r="B474" s="2">
        <v>43517</v>
      </c>
      <c r="C474" s="33" t="str">
        <f t="shared" si="91"/>
        <v>H</v>
      </c>
      <c r="D474" s="16">
        <v>2</v>
      </c>
      <c r="E474" s="16">
        <v>21</v>
      </c>
      <c r="F474" s="16">
        <v>2019</v>
      </c>
      <c r="G474" s="1" t="s">
        <v>12</v>
      </c>
      <c r="H474" s="1" t="s">
        <v>29</v>
      </c>
      <c r="I474" s="5" t="str">
        <f t="shared" si="86"/>
        <v>Pho</v>
      </c>
      <c r="J474" s="1">
        <v>98</v>
      </c>
      <c r="K474" s="1" t="s">
        <v>36</v>
      </c>
      <c r="L474" s="5" t="str">
        <f t="shared" si="87"/>
        <v>Cle</v>
      </c>
      <c r="M474" s="1">
        <v>111</v>
      </c>
      <c r="N474" s="13">
        <f t="shared" si="92"/>
        <v>13</v>
      </c>
      <c r="O474" s="13">
        <f t="shared" si="93"/>
        <v>3</v>
      </c>
      <c r="P474" s="39">
        <f t="shared" si="88"/>
        <v>-9.3173458825230995</v>
      </c>
      <c r="Q474" s="39">
        <f t="shared" si="89"/>
        <v>-8.7034984309977705</v>
      </c>
      <c r="R474" s="39">
        <f t="shared" si="94"/>
        <v>2.3861525484746711</v>
      </c>
      <c r="S474" s="39">
        <f t="shared" si="95"/>
        <v>10.613847451525329</v>
      </c>
      <c r="T474" s="22" t="str">
        <f t="shared" si="90"/>
        <v>Cle98111</v>
      </c>
      <c r="U474" t="str">
        <f t="shared" si="96"/>
        <v>no</v>
      </c>
      <c r="V474" s="31">
        <v>0</v>
      </c>
      <c r="W474" s="31" t="str">
        <f t="shared" si="97"/>
        <v>43517Phoenix SunsCleveland Cavaliers</v>
      </c>
      <c r="X474" s="9" t="str">
        <f>IFERROR(VLOOKUP(T474,October_Schedule_Table[[#All],[Home Concat]:[Home B2b]],2,FALSE),0)</f>
        <v>no</v>
      </c>
      <c r="Y474" s="9">
        <f>IFERROR(VLOOKUP(T474,October_Schedule_Table[[#All],[Away Concat]:[Away B2b]],4,FALSE),0)</f>
        <v>0</v>
      </c>
    </row>
    <row r="475" spans="1:25" x14ac:dyDescent="0.2">
      <c r="A475" s="24" t="s">
        <v>215</v>
      </c>
      <c r="B475" s="2">
        <v>43519</v>
      </c>
      <c r="C475" s="33" t="str">
        <f t="shared" si="91"/>
        <v>H</v>
      </c>
      <c r="D475" s="16">
        <v>2</v>
      </c>
      <c r="E475" s="16">
        <v>23</v>
      </c>
      <c r="F475" s="16">
        <v>2019</v>
      </c>
      <c r="G475" s="1" t="s">
        <v>12</v>
      </c>
      <c r="H475" s="1" t="s">
        <v>19</v>
      </c>
      <c r="I475" s="5" t="str">
        <f t="shared" si="86"/>
        <v>Mem</v>
      </c>
      <c r="J475" s="1">
        <v>107</v>
      </c>
      <c r="K475" s="1" t="s">
        <v>36</v>
      </c>
      <c r="L475" s="5" t="str">
        <f t="shared" si="87"/>
        <v>Cle</v>
      </c>
      <c r="M475" s="1">
        <v>112</v>
      </c>
      <c r="N475" s="13">
        <f t="shared" si="92"/>
        <v>5</v>
      </c>
      <c r="O475" s="13">
        <f t="shared" si="93"/>
        <v>3</v>
      </c>
      <c r="P475" s="39">
        <f t="shared" si="88"/>
        <v>-9.3173458825230995</v>
      </c>
      <c r="Q475" s="39">
        <f t="shared" si="89"/>
        <v>-2.3364343413058002</v>
      </c>
      <c r="R475" s="39">
        <f t="shared" si="94"/>
        <v>-3.9809115412172993</v>
      </c>
      <c r="S475" s="39">
        <f t="shared" si="95"/>
        <v>8.9809115412172993</v>
      </c>
      <c r="T475" s="22" t="str">
        <f t="shared" si="90"/>
        <v>Cle107112</v>
      </c>
      <c r="U475" t="str">
        <f t="shared" si="96"/>
        <v>no</v>
      </c>
      <c r="V475" s="31">
        <v>0</v>
      </c>
      <c r="W475" s="31" t="str">
        <f t="shared" si="97"/>
        <v>43519Memphis GrizzliesCleveland Cavaliers</v>
      </c>
      <c r="X475" s="9" t="str">
        <f>IFERROR(VLOOKUP(T475,October_Schedule_Table[[#All],[Home Concat]:[Home B2b]],2,FALSE),0)</f>
        <v>no</v>
      </c>
      <c r="Y475" s="9">
        <f>IFERROR(VLOOKUP(T475,October_Schedule_Table[[#All],[Away Concat]:[Away B2b]],4,FALSE),0)</f>
        <v>0</v>
      </c>
    </row>
    <row r="476" spans="1:25" x14ac:dyDescent="0.2">
      <c r="A476" s="24" t="s">
        <v>215</v>
      </c>
      <c r="B476" s="2">
        <v>43521</v>
      </c>
      <c r="C476" s="33" t="str">
        <f t="shared" si="91"/>
        <v>H</v>
      </c>
      <c r="D476" s="16">
        <v>2</v>
      </c>
      <c r="E476" s="16">
        <v>25</v>
      </c>
      <c r="F476" s="16">
        <v>2019</v>
      </c>
      <c r="G476" s="1" t="s">
        <v>12</v>
      </c>
      <c r="H476" s="1" t="s">
        <v>40</v>
      </c>
      <c r="I476" s="5" t="str">
        <f t="shared" si="86"/>
        <v>Por</v>
      </c>
      <c r="J476" s="1">
        <v>123</v>
      </c>
      <c r="K476" s="1" t="s">
        <v>36</v>
      </c>
      <c r="L476" s="5" t="str">
        <f t="shared" si="87"/>
        <v>Cle</v>
      </c>
      <c r="M476" s="1">
        <v>110</v>
      </c>
      <c r="N476" s="13">
        <f t="shared" si="92"/>
        <v>-13</v>
      </c>
      <c r="O476" s="13">
        <f t="shared" si="93"/>
        <v>3</v>
      </c>
      <c r="P476" s="39">
        <f t="shared" si="88"/>
        <v>-9.3173458825230995</v>
      </c>
      <c r="Q476" s="39">
        <f t="shared" si="89"/>
        <v>4.7456987811097902</v>
      </c>
      <c r="R476" s="39">
        <f t="shared" si="94"/>
        <v>-11.063044663632891</v>
      </c>
      <c r="S476" s="39">
        <f t="shared" si="95"/>
        <v>-1.9369553363671095</v>
      </c>
      <c r="T476" s="22" t="str">
        <f t="shared" si="90"/>
        <v>Cle123110</v>
      </c>
      <c r="U476" t="str">
        <f t="shared" si="96"/>
        <v>no</v>
      </c>
      <c r="V476" s="31">
        <v>0</v>
      </c>
      <c r="W476" s="31" t="str">
        <f t="shared" si="97"/>
        <v>43521Portland Trail BlazersCleveland Cavaliers</v>
      </c>
      <c r="X476" s="9" t="str">
        <f>IFERROR(VLOOKUP(T476,October_Schedule_Table[[#All],[Home Concat]:[Home B2b]],2,FALSE),0)</f>
        <v>no</v>
      </c>
      <c r="Y476" s="9">
        <f>IFERROR(VLOOKUP(T476,October_Schedule_Table[[#All],[Away Concat]:[Away B2b]],4,FALSE),0)</f>
        <v>0</v>
      </c>
    </row>
    <row r="477" spans="1:25" x14ac:dyDescent="0.2">
      <c r="A477" s="24" t="s">
        <v>215</v>
      </c>
      <c r="B477" s="25">
        <v>43524</v>
      </c>
      <c r="C477" s="33" t="str">
        <f t="shared" si="91"/>
        <v>A</v>
      </c>
      <c r="D477" s="28">
        <v>2</v>
      </c>
      <c r="E477" s="28">
        <v>28</v>
      </c>
      <c r="F477" s="28">
        <v>2019</v>
      </c>
      <c r="G477" s="30" t="s">
        <v>23</v>
      </c>
      <c r="H477" s="30" t="s">
        <v>36</v>
      </c>
      <c r="I477" s="5" t="str">
        <f t="shared" si="86"/>
        <v>Cle</v>
      </c>
      <c r="J477" s="30">
        <v>125</v>
      </c>
      <c r="K477" s="30" t="s">
        <v>25</v>
      </c>
      <c r="L477" s="13" t="s">
        <v>243</v>
      </c>
      <c r="M477" s="30">
        <v>118</v>
      </c>
      <c r="N477" s="13">
        <f t="shared" si="92"/>
        <v>7</v>
      </c>
      <c r="O477" s="13">
        <f t="shared" si="93"/>
        <v>-3</v>
      </c>
      <c r="P477" s="39">
        <f t="shared" si="88"/>
        <v>-9.3173458825230995</v>
      </c>
      <c r="Q477" s="39">
        <f t="shared" si="89"/>
        <v>-9.3839578025397099</v>
      </c>
      <c r="R477" s="39">
        <f t="shared" si="94"/>
        <v>-2.9333880799833896</v>
      </c>
      <c r="S477" s="39">
        <f t="shared" si="95"/>
        <v>9.9333880799833896</v>
      </c>
      <c r="T477" s="22" t="str">
        <f t="shared" si="90"/>
        <v>Cle125118</v>
      </c>
      <c r="U477" t="str">
        <f t="shared" si="96"/>
        <v>no</v>
      </c>
      <c r="V477" s="31">
        <v>0</v>
      </c>
      <c r="W477" s="31" t="str">
        <f t="shared" si="97"/>
        <v>43524Cleveland CavaliersNew York Knicks</v>
      </c>
      <c r="X477" s="9">
        <f>IFERROR(VLOOKUP(T477,October_Schedule_Table[Home Concat],1,FALSE),0)</f>
        <v>0</v>
      </c>
      <c r="Y477" s="9" t="str">
        <f>IFERROR(VLOOKUP(T477,October_Schedule_Table[[#All],[Away Concat]:[Away B2b]],4,FALSE),0)</f>
        <v>no</v>
      </c>
    </row>
    <row r="478" spans="1:25" x14ac:dyDescent="0.2">
      <c r="A478" s="24" t="s">
        <v>215</v>
      </c>
      <c r="B478" s="2">
        <v>43526</v>
      </c>
      <c r="C478" s="33" t="str">
        <f t="shared" si="91"/>
        <v>H</v>
      </c>
      <c r="D478" s="16">
        <v>3</v>
      </c>
      <c r="E478" s="16">
        <v>2</v>
      </c>
      <c r="F478" s="16">
        <v>2019</v>
      </c>
      <c r="G478" s="1" t="s">
        <v>45</v>
      </c>
      <c r="H478" s="1" t="s">
        <v>16</v>
      </c>
      <c r="I478" s="5" t="str">
        <f t="shared" si="86"/>
        <v>Det</v>
      </c>
      <c r="J478" s="1">
        <v>129</v>
      </c>
      <c r="K478" s="1" t="s">
        <v>36</v>
      </c>
      <c r="L478" s="5" t="str">
        <f t="shared" si="87"/>
        <v>Cle</v>
      </c>
      <c r="M478" s="1">
        <v>93</v>
      </c>
      <c r="N478" s="13">
        <f t="shared" si="92"/>
        <v>-36</v>
      </c>
      <c r="O478" s="13">
        <f t="shared" si="93"/>
        <v>3</v>
      </c>
      <c r="P478" s="39">
        <f t="shared" si="88"/>
        <v>-9.3173458825230995</v>
      </c>
      <c r="Q478" s="39">
        <f t="shared" si="89"/>
        <v>-0.23602730858504994</v>
      </c>
      <c r="R478" s="39">
        <f t="shared" si="94"/>
        <v>-6.0813185739380495</v>
      </c>
      <c r="S478" s="39">
        <f t="shared" si="95"/>
        <v>-29.918681426061951</v>
      </c>
      <c r="T478" s="22" t="str">
        <f t="shared" si="90"/>
        <v>Cle12993</v>
      </c>
      <c r="U478" t="str">
        <f t="shared" si="96"/>
        <v>no</v>
      </c>
      <c r="V478" s="31">
        <v>0</v>
      </c>
      <c r="W478" s="31" t="str">
        <f t="shared" si="97"/>
        <v>43526Detroit PistonsCleveland Cavaliers</v>
      </c>
      <c r="X478" s="9" t="str">
        <f>IFERROR(VLOOKUP(T478,October_Schedule_Table[[#All],[Home Concat]:[Home B2b]],2,FALSE),0)</f>
        <v>no</v>
      </c>
      <c r="Y478" s="9">
        <f>IFERROR(VLOOKUP(T478,October_Schedule_Table[[#All],[Away Concat]:[Away B2b]],4,FALSE),0)</f>
        <v>0</v>
      </c>
    </row>
    <row r="479" spans="1:25" x14ac:dyDescent="0.2">
      <c r="A479" s="24" t="s">
        <v>215</v>
      </c>
      <c r="B479" s="2">
        <v>43527</v>
      </c>
      <c r="C479" s="33" t="str">
        <f t="shared" si="91"/>
        <v>H</v>
      </c>
      <c r="D479" s="16">
        <v>3</v>
      </c>
      <c r="E479" s="16">
        <v>3</v>
      </c>
      <c r="F479" s="16">
        <v>2019</v>
      </c>
      <c r="G479" s="1" t="s">
        <v>43</v>
      </c>
      <c r="H479" s="1" t="s">
        <v>27</v>
      </c>
      <c r="I479" s="5" t="str">
        <f t="shared" si="86"/>
        <v>Orl</v>
      </c>
      <c r="J479" s="1">
        <v>93</v>
      </c>
      <c r="K479" s="1" t="s">
        <v>36</v>
      </c>
      <c r="L479" s="5" t="str">
        <f t="shared" si="87"/>
        <v>Cle</v>
      </c>
      <c r="M479" s="1">
        <v>107</v>
      </c>
      <c r="N479" s="13">
        <f t="shared" si="92"/>
        <v>14</v>
      </c>
      <c r="O479" s="13">
        <f t="shared" si="93"/>
        <v>3</v>
      </c>
      <c r="P479" s="39">
        <f t="shared" si="88"/>
        <v>-9.3173458825230995</v>
      </c>
      <c r="Q479" s="39">
        <f t="shared" si="89"/>
        <v>1.21811754667254</v>
      </c>
      <c r="R479" s="39">
        <f t="shared" si="94"/>
        <v>-7.5354634291956391</v>
      </c>
      <c r="S479" s="39">
        <f t="shared" si="95"/>
        <v>21.535463429195637</v>
      </c>
      <c r="T479" s="22" t="str">
        <f t="shared" si="90"/>
        <v>Cle93107</v>
      </c>
      <c r="U479" t="str">
        <f t="shared" si="96"/>
        <v>yes</v>
      </c>
      <c r="V479" s="31" t="s">
        <v>280</v>
      </c>
      <c r="W479" s="31" t="str">
        <f t="shared" si="97"/>
        <v>43527Orlando MagicCleveland Cavaliers</v>
      </c>
      <c r="X479" s="9"/>
      <c r="Y479" s="9"/>
    </row>
    <row r="480" spans="1:25" x14ac:dyDescent="0.2">
      <c r="A480" s="24" t="s">
        <v>215</v>
      </c>
      <c r="B480" s="26">
        <v>43530</v>
      </c>
      <c r="C480" s="33" t="str">
        <f t="shared" si="91"/>
        <v>A</v>
      </c>
      <c r="D480" s="29">
        <v>3</v>
      </c>
      <c r="E480" s="29">
        <v>6</v>
      </c>
      <c r="F480" s="29">
        <v>2019</v>
      </c>
      <c r="G480" s="31" t="s">
        <v>23</v>
      </c>
      <c r="H480" s="31" t="s">
        <v>36</v>
      </c>
      <c r="I480" s="5" t="str">
        <f t="shared" si="86"/>
        <v>Cle</v>
      </c>
      <c r="J480" s="31">
        <v>107</v>
      </c>
      <c r="K480" s="31" t="s">
        <v>15</v>
      </c>
      <c r="L480" s="5" t="str">
        <f t="shared" si="87"/>
        <v>Bro</v>
      </c>
      <c r="M480" s="31">
        <v>113</v>
      </c>
      <c r="N480" s="13">
        <f t="shared" si="92"/>
        <v>-6</v>
      </c>
      <c r="O480" s="13">
        <f t="shared" si="93"/>
        <v>-3</v>
      </c>
      <c r="P480" s="39">
        <f t="shared" si="88"/>
        <v>-9.3173458825230995</v>
      </c>
      <c r="Q480" s="39">
        <f t="shared" si="89"/>
        <v>9.3423702051929958E-2</v>
      </c>
      <c r="R480" s="39">
        <f t="shared" si="94"/>
        <v>-12.410769584575029</v>
      </c>
      <c r="S480" s="39">
        <f t="shared" si="95"/>
        <v>6.4107695845750285</v>
      </c>
      <c r="T480" s="22" t="str">
        <f t="shared" si="90"/>
        <v>Cle107113</v>
      </c>
      <c r="U480" t="str">
        <f t="shared" si="96"/>
        <v>no</v>
      </c>
      <c r="V480" s="31">
        <v>0</v>
      </c>
      <c r="W480" s="31" t="str">
        <f t="shared" si="97"/>
        <v>43530Cleveland CavaliersBrooklyn Nets</v>
      </c>
      <c r="X480" s="9">
        <f>IFERROR(VLOOKUP(T480,October_Schedule_Table[Home Concat],1,FALSE),0)</f>
        <v>0</v>
      </c>
      <c r="Y480" s="9" t="str">
        <f>IFERROR(VLOOKUP(T480,October_Schedule_Table[[#All],[Away Concat]:[Away B2b]],4,FALSE),0)</f>
        <v>no</v>
      </c>
    </row>
    <row r="481" spans="1:25" x14ac:dyDescent="0.2">
      <c r="A481" s="24" t="s">
        <v>215</v>
      </c>
      <c r="B481" s="25">
        <v>43532</v>
      </c>
      <c r="C481" s="33" t="str">
        <f t="shared" si="91"/>
        <v>A</v>
      </c>
      <c r="D481" s="28">
        <v>3</v>
      </c>
      <c r="E481" s="28">
        <v>8</v>
      </c>
      <c r="F481" s="28">
        <v>2019</v>
      </c>
      <c r="G481" s="30" t="s">
        <v>6</v>
      </c>
      <c r="H481" s="30" t="s">
        <v>36</v>
      </c>
      <c r="I481" s="5" t="str">
        <f t="shared" si="86"/>
        <v>Cle</v>
      </c>
      <c r="J481" s="30">
        <v>110</v>
      </c>
      <c r="K481" s="30" t="s">
        <v>26</v>
      </c>
      <c r="L481" s="5" t="str">
        <f t="shared" si="87"/>
        <v>Mia</v>
      </c>
      <c r="M481" s="30">
        <v>126</v>
      </c>
      <c r="N481" s="13">
        <f t="shared" si="92"/>
        <v>-16</v>
      </c>
      <c r="O481" s="13">
        <f t="shared" si="93"/>
        <v>-3</v>
      </c>
      <c r="P481" s="39">
        <f t="shared" si="88"/>
        <v>-9.3173458825230995</v>
      </c>
      <c r="Q481" s="39">
        <f t="shared" si="89"/>
        <v>-0.25037347985165948</v>
      </c>
      <c r="R481" s="39">
        <f t="shared" si="94"/>
        <v>-12.066972402671439</v>
      </c>
      <c r="S481" s="39">
        <f t="shared" si="95"/>
        <v>-3.9330275973285609</v>
      </c>
      <c r="T481" s="22" t="str">
        <f t="shared" si="90"/>
        <v>Cle110126</v>
      </c>
      <c r="U481" t="str">
        <f t="shared" si="96"/>
        <v>no</v>
      </c>
      <c r="V481" s="31">
        <v>0</v>
      </c>
      <c r="W481" s="31" t="str">
        <f t="shared" si="97"/>
        <v>43532Cleveland CavaliersMiami Heat</v>
      </c>
      <c r="X481" s="9">
        <f>IFERROR(VLOOKUP(T481,October_Schedule_Table[Home Concat],1,FALSE),0)</f>
        <v>0</v>
      </c>
      <c r="Y481" s="9" t="str">
        <f>IFERROR(VLOOKUP(T481,October_Schedule_Table[[#All],[Away Concat]:[Away B2b]],4,FALSE),0)</f>
        <v>no</v>
      </c>
    </row>
    <row r="482" spans="1:25" x14ac:dyDescent="0.2">
      <c r="A482" s="24" t="s">
        <v>215</v>
      </c>
      <c r="B482" s="2">
        <v>43535</v>
      </c>
      <c r="C482" s="33" t="str">
        <f t="shared" si="91"/>
        <v>H</v>
      </c>
      <c r="D482" s="16">
        <v>3</v>
      </c>
      <c r="E482" s="16">
        <v>11</v>
      </c>
      <c r="F482" s="16">
        <v>2019</v>
      </c>
      <c r="G482" s="1" t="s">
        <v>12</v>
      </c>
      <c r="H482" s="1" t="s">
        <v>37</v>
      </c>
      <c r="I482" s="5" t="str">
        <f t="shared" si="86"/>
        <v>Tor</v>
      </c>
      <c r="J482" s="1">
        <v>101</v>
      </c>
      <c r="K482" s="1" t="s">
        <v>36</v>
      </c>
      <c r="L482" s="5" t="str">
        <f t="shared" si="87"/>
        <v>Cle</v>
      </c>
      <c r="M482" s="1">
        <v>126</v>
      </c>
      <c r="N482" s="13">
        <f t="shared" si="92"/>
        <v>25</v>
      </c>
      <c r="O482" s="13">
        <f t="shared" si="93"/>
        <v>3</v>
      </c>
      <c r="P482" s="39">
        <f t="shared" si="88"/>
        <v>-9.3173458825230995</v>
      </c>
      <c r="Q482" s="39">
        <f t="shared" si="89"/>
        <v>5.5303682054218104</v>
      </c>
      <c r="R482" s="39">
        <f t="shared" si="94"/>
        <v>-11.84771408794491</v>
      </c>
      <c r="S482" s="39">
        <f t="shared" si="95"/>
        <v>36.847714087944908</v>
      </c>
      <c r="T482" s="22" t="str">
        <f t="shared" si="90"/>
        <v>Cle101126</v>
      </c>
      <c r="U482" t="str">
        <f t="shared" si="96"/>
        <v>no</v>
      </c>
      <c r="V482" s="31">
        <v>0</v>
      </c>
      <c r="W482" s="31" t="str">
        <f t="shared" si="97"/>
        <v>43535Toronto RaptorsCleveland Cavaliers</v>
      </c>
      <c r="X482" s="9" t="str">
        <f>IFERROR(VLOOKUP(T482,October_Schedule_Table[[#All],[Home Concat]:[Home B2b]],2,FALSE),0)</f>
        <v>no</v>
      </c>
      <c r="Y482" s="9">
        <f>IFERROR(VLOOKUP(T482,October_Schedule_Table[[#All],[Away Concat]:[Away B2b]],4,FALSE),0)</f>
        <v>0</v>
      </c>
    </row>
    <row r="483" spans="1:25" x14ac:dyDescent="0.2">
      <c r="A483" s="24" t="s">
        <v>215</v>
      </c>
      <c r="B483" s="26">
        <v>43536</v>
      </c>
      <c r="C483" s="33" t="str">
        <f t="shared" si="91"/>
        <v>A</v>
      </c>
      <c r="D483" s="29">
        <v>3</v>
      </c>
      <c r="E483" s="29">
        <v>12</v>
      </c>
      <c r="F483" s="29">
        <v>2019</v>
      </c>
      <c r="G483" s="31" t="s">
        <v>12</v>
      </c>
      <c r="H483" s="31" t="s">
        <v>36</v>
      </c>
      <c r="I483" s="5" t="str">
        <f t="shared" si="86"/>
        <v>Cle</v>
      </c>
      <c r="J483" s="31">
        <v>99</v>
      </c>
      <c r="K483" s="31" t="s">
        <v>7</v>
      </c>
      <c r="L483" s="5" t="str">
        <f t="shared" si="87"/>
        <v>Phi</v>
      </c>
      <c r="M483" s="31">
        <v>106</v>
      </c>
      <c r="N483" s="13">
        <f t="shared" si="92"/>
        <v>-7</v>
      </c>
      <c r="O483" s="13">
        <f t="shared" si="93"/>
        <v>-3</v>
      </c>
      <c r="P483" s="39">
        <f t="shared" si="88"/>
        <v>-9.3173458825230995</v>
      </c>
      <c r="Q483" s="39">
        <f t="shared" si="89"/>
        <v>2.2516349031661402</v>
      </c>
      <c r="R483" s="39">
        <f t="shared" si="94"/>
        <v>-14.56898078568924</v>
      </c>
      <c r="S483" s="39">
        <f t="shared" si="95"/>
        <v>7.5689807856892397</v>
      </c>
      <c r="T483" s="22" t="str">
        <f t="shared" si="90"/>
        <v>Cle99106</v>
      </c>
      <c r="U483" t="str">
        <f t="shared" si="96"/>
        <v>yes</v>
      </c>
      <c r="V483" s="31">
        <v>0</v>
      </c>
      <c r="W483" s="31" t="str">
        <f t="shared" si="97"/>
        <v>43536Cleveland CavaliersPhiladelphia 76ers</v>
      </c>
      <c r="X483" s="9">
        <f>IFERROR(VLOOKUP(T483,October_Schedule_Table[Home Concat],1,FALSE),0)</f>
        <v>0</v>
      </c>
      <c r="Y483" s="9" t="str">
        <f>IFERROR(VLOOKUP(T483,October_Schedule_Table[[#All],[Away Concat]:[Away B2b]],4,FALSE),0)</f>
        <v>yes</v>
      </c>
    </row>
    <row r="484" spans="1:25" x14ac:dyDescent="0.2">
      <c r="A484" s="24" t="s">
        <v>215</v>
      </c>
      <c r="B484" s="25">
        <v>43538</v>
      </c>
      <c r="C484" s="33" t="str">
        <f t="shared" si="91"/>
        <v>A</v>
      </c>
      <c r="D484" s="28">
        <v>3</v>
      </c>
      <c r="E484" s="28">
        <v>14</v>
      </c>
      <c r="F484" s="28">
        <v>2019</v>
      </c>
      <c r="G484" s="30" t="s">
        <v>12</v>
      </c>
      <c r="H484" s="30" t="s">
        <v>36</v>
      </c>
      <c r="I484" s="5" t="str">
        <f t="shared" si="86"/>
        <v>Cle</v>
      </c>
      <c r="J484" s="30">
        <v>91</v>
      </c>
      <c r="K484" s="30" t="s">
        <v>27</v>
      </c>
      <c r="L484" s="5" t="str">
        <f t="shared" si="87"/>
        <v>Orl</v>
      </c>
      <c r="M484" s="30">
        <v>120</v>
      </c>
      <c r="N484" s="13">
        <f t="shared" si="92"/>
        <v>-29</v>
      </c>
      <c r="O484" s="13">
        <f t="shared" si="93"/>
        <v>-3</v>
      </c>
      <c r="P484" s="39">
        <f t="shared" si="88"/>
        <v>-9.3173458825230995</v>
      </c>
      <c r="Q484" s="39">
        <f t="shared" si="89"/>
        <v>1.21811754667254</v>
      </c>
      <c r="R484" s="39">
        <f t="shared" si="94"/>
        <v>-13.535463429195639</v>
      </c>
      <c r="S484" s="39">
        <f t="shared" si="95"/>
        <v>-15.464536570804361</v>
      </c>
      <c r="T484" s="22" t="str">
        <f t="shared" si="90"/>
        <v>Cle91120</v>
      </c>
      <c r="U484" t="str">
        <f t="shared" si="96"/>
        <v>no</v>
      </c>
      <c r="V484" s="31">
        <v>0</v>
      </c>
      <c r="W484" s="31" t="str">
        <f t="shared" si="97"/>
        <v>43538Cleveland CavaliersOrlando Magic</v>
      </c>
      <c r="X484" s="9">
        <f>IFERROR(VLOOKUP(T484,October_Schedule_Table[Home Concat],1,FALSE),0)</f>
        <v>0</v>
      </c>
      <c r="Y484" s="9" t="str">
        <f>IFERROR(VLOOKUP(T484,October_Schedule_Table[[#All],[Away Concat]:[Away B2b]],4,FALSE),0)</f>
        <v>no</v>
      </c>
    </row>
    <row r="485" spans="1:25" x14ac:dyDescent="0.2">
      <c r="A485" s="24" t="s">
        <v>215</v>
      </c>
      <c r="B485" s="26">
        <v>43540</v>
      </c>
      <c r="C485" s="33" t="str">
        <f t="shared" si="91"/>
        <v>A</v>
      </c>
      <c r="D485" s="29">
        <v>3</v>
      </c>
      <c r="E485" s="29">
        <v>16</v>
      </c>
      <c r="F485" s="29">
        <v>2019</v>
      </c>
      <c r="G485" s="31" t="s">
        <v>33</v>
      </c>
      <c r="H485" s="31" t="s">
        <v>36</v>
      </c>
      <c r="I485" s="5" t="str">
        <f t="shared" si="86"/>
        <v>Cle</v>
      </c>
      <c r="J485" s="31">
        <v>116</v>
      </c>
      <c r="K485" s="31" t="s">
        <v>28</v>
      </c>
      <c r="L485" s="5" t="str">
        <f t="shared" si="87"/>
        <v>Dal</v>
      </c>
      <c r="M485" s="31">
        <v>121</v>
      </c>
      <c r="N485" s="13">
        <f t="shared" si="92"/>
        <v>-5</v>
      </c>
      <c r="O485" s="13">
        <f t="shared" si="93"/>
        <v>-3</v>
      </c>
      <c r="P485" s="39">
        <f t="shared" si="88"/>
        <v>-9.3173458825230995</v>
      </c>
      <c r="Q485" s="39">
        <f t="shared" si="89"/>
        <v>-1.1032792686349602</v>
      </c>
      <c r="R485" s="39">
        <f t="shared" si="94"/>
        <v>-11.214066613888139</v>
      </c>
      <c r="S485" s="39">
        <f t="shared" si="95"/>
        <v>6.2140666138881393</v>
      </c>
      <c r="T485" s="22" t="str">
        <f t="shared" si="90"/>
        <v>Cle116121</v>
      </c>
      <c r="U485" t="str">
        <f t="shared" si="96"/>
        <v>no</v>
      </c>
      <c r="V485" s="31">
        <v>0</v>
      </c>
      <c r="W485" s="31" t="str">
        <f t="shared" si="97"/>
        <v>43540Cleveland CavaliersDallas Mavericks</v>
      </c>
      <c r="X485" s="9">
        <f>IFERROR(VLOOKUP(T485,October_Schedule_Table[Home Concat],1,FALSE),0)</f>
        <v>0</v>
      </c>
      <c r="Y485" s="9" t="str">
        <f>IFERROR(VLOOKUP(T485,October_Schedule_Table[[#All],[Away Concat]:[Away B2b]],4,FALSE),0)</f>
        <v>no</v>
      </c>
    </row>
    <row r="486" spans="1:25" x14ac:dyDescent="0.2">
      <c r="A486" s="24" t="s">
        <v>215</v>
      </c>
      <c r="B486" s="2">
        <v>43542</v>
      </c>
      <c r="C486" s="33" t="str">
        <f t="shared" si="91"/>
        <v>H</v>
      </c>
      <c r="D486" s="16">
        <v>3</v>
      </c>
      <c r="E486" s="16">
        <v>18</v>
      </c>
      <c r="F486" s="16">
        <v>2019</v>
      </c>
      <c r="G486" s="1" t="s">
        <v>12</v>
      </c>
      <c r="H486" s="1" t="s">
        <v>16</v>
      </c>
      <c r="I486" s="5" t="str">
        <f t="shared" si="86"/>
        <v>Det</v>
      </c>
      <c r="J486" s="1">
        <v>119</v>
      </c>
      <c r="K486" s="1" t="s">
        <v>36</v>
      </c>
      <c r="L486" s="5" t="str">
        <f t="shared" si="87"/>
        <v>Cle</v>
      </c>
      <c r="M486" s="1">
        <v>126</v>
      </c>
      <c r="N486" s="13">
        <f t="shared" si="92"/>
        <v>7</v>
      </c>
      <c r="O486" s="13">
        <f t="shared" si="93"/>
        <v>3</v>
      </c>
      <c r="P486" s="39">
        <f t="shared" si="88"/>
        <v>-9.3173458825230995</v>
      </c>
      <c r="Q486" s="39">
        <f t="shared" si="89"/>
        <v>-0.23602730858504994</v>
      </c>
      <c r="R486" s="39">
        <f t="shared" si="94"/>
        <v>-6.0813185739380495</v>
      </c>
      <c r="S486" s="39">
        <f t="shared" si="95"/>
        <v>13.081318573938049</v>
      </c>
      <c r="T486" s="22" t="str">
        <f t="shared" si="90"/>
        <v>Cle119126</v>
      </c>
      <c r="U486" t="str">
        <f t="shared" si="96"/>
        <v>no</v>
      </c>
      <c r="V486" s="31">
        <v>0</v>
      </c>
      <c r="W486" s="31" t="str">
        <f t="shared" si="97"/>
        <v>43542Detroit PistonsCleveland Cavaliers</v>
      </c>
      <c r="X486" s="9" t="str">
        <f>IFERROR(VLOOKUP(T486,October_Schedule_Table[[#All],[Home Concat]:[Home B2b]],2,FALSE),0)</f>
        <v>no</v>
      </c>
      <c r="Y486" s="9">
        <f>IFERROR(VLOOKUP(T486,October_Schedule_Table[[#All],[Away Concat]:[Away B2b]],4,FALSE),0)</f>
        <v>0</v>
      </c>
    </row>
    <row r="487" spans="1:25" x14ac:dyDescent="0.2">
      <c r="A487" s="24" t="s">
        <v>215</v>
      </c>
      <c r="B487" s="2">
        <v>43544</v>
      </c>
      <c r="C487" s="33" t="str">
        <f t="shared" si="91"/>
        <v>H</v>
      </c>
      <c r="D487" s="16">
        <v>3</v>
      </c>
      <c r="E487" s="16">
        <v>20</v>
      </c>
      <c r="F487" s="16">
        <v>2019</v>
      </c>
      <c r="G487" s="1" t="s">
        <v>12</v>
      </c>
      <c r="H487" s="1" t="s">
        <v>13</v>
      </c>
      <c r="I487" s="5" t="str">
        <f t="shared" si="86"/>
        <v>Mil</v>
      </c>
      <c r="J487" s="1">
        <v>102</v>
      </c>
      <c r="K487" s="1" t="s">
        <v>36</v>
      </c>
      <c r="L487" s="5" t="str">
        <f t="shared" si="87"/>
        <v>Cle</v>
      </c>
      <c r="M487" s="1">
        <v>107</v>
      </c>
      <c r="N487" s="13">
        <f t="shared" si="92"/>
        <v>5</v>
      </c>
      <c r="O487" s="13">
        <f t="shared" si="93"/>
        <v>3</v>
      </c>
      <c r="P487" s="39">
        <f t="shared" si="88"/>
        <v>-9.3173458825230995</v>
      </c>
      <c r="Q487" s="39">
        <f t="shared" si="89"/>
        <v>7.7638523148254706</v>
      </c>
      <c r="R487" s="39">
        <f t="shared" si="94"/>
        <v>-14.08119819734857</v>
      </c>
      <c r="S487" s="39">
        <f t="shared" si="95"/>
        <v>19.08119819734857</v>
      </c>
      <c r="T487" s="22" t="str">
        <f t="shared" si="90"/>
        <v>Cle102107</v>
      </c>
      <c r="U487" t="str">
        <f t="shared" si="96"/>
        <v>no</v>
      </c>
      <c r="V487" s="31">
        <v>0</v>
      </c>
      <c r="W487" s="31" t="str">
        <f t="shared" si="97"/>
        <v>43544Milwaukee BucksCleveland Cavaliers</v>
      </c>
      <c r="X487" s="9" t="str">
        <f>IFERROR(VLOOKUP(T487,October_Schedule_Table[[#All],[Home Concat]:[Home B2b]],2,FALSE),0)</f>
        <v>no</v>
      </c>
      <c r="Y487" s="9">
        <f>IFERROR(VLOOKUP(T487,October_Schedule_Table[[#All],[Away Concat]:[Away B2b]],4,FALSE),0)</f>
        <v>0</v>
      </c>
    </row>
    <row r="488" spans="1:25" x14ac:dyDescent="0.2">
      <c r="A488" s="24" t="s">
        <v>215</v>
      </c>
      <c r="B488" s="2">
        <v>43546</v>
      </c>
      <c r="C488" s="33" t="str">
        <f t="shared" si="91"/>
        <v>H</v>
      </c>
      <c r="D488" s="16">
        <v>3</v>
      </c>
      <c r="E488" s="16">
        <v>22</v>
      </c>
      <c r="F488" s="16">
        <v>2019</v>
      </c>
      <c r="G488" s="1" t="s">
        <v>23</v>
      </c>
      <c r="H488" s="1" t="s">
        <v>22</v>
      </c>
      <c r="I488" s="13" t="s">
        <v>241</v>
      </c>
      <c r="J488" s="1">
        <v>110</v>
      </c>
      <c r="K488" s="1" t="s">
        <v>36</v>
      </c>
      <c r="L488" s="5" t="str">
        <f t="shared" si="87"/>
        <v>Cle</v>
      </c>
      <c r="M488" s="1">
        <v>108</v>
      </c>
      <c r="N488" s="13">
        <f t="shared" si="92"/>
        <v>-2</v>
      </c>
      <c r="O488" s="13">
        <f t="shared" si="93"/>
        <v>3</v>
      </c>
      <c r="P488" s="39">
        <f t="shared" si="88"/>
        <v>-9.3173458825230995</v>
      </c>
      <c r="Q488" s="39">
        <f t="shared" si="89"/>
        <v>0.79686865378140981</v>
      </c>
      <c r="R488" s="39">
        <f t="shared" si="94"/>
        <v>-7.1142145363045088</v>
      </c>
      <c r="S488" s="39">
        <f t="shared" si="95"/>
        <v>5.1142145363045088</v>
      </c>
      <c r="T488" s="22" t="str">
        <f t="shared" si="90"/>
        <v>Cle110108</v>
      </c>
      <c r="U488" t="str">
        <f t="shared" si="96"/>
        <v>no</v>
      </c>
      <c r="V488" s="31">
        <v>0</v>
      </c>
      <c r="W488" s="31" t="str">
        <f t="shared" si="97"/>
        <v>43546Los Angeles ClippersCleveland Cavaliers</v>
      </c>
      <c r="X488" s="9" t="str">
        <f>IFERROR(VLOOKUP(T488,October_Schedule_Table[[#All],[Home Concat]:[Home B2b]],2,FALSE),0)</f>
        <v>no</v>
      </c>
      <c r="Y488" s="9">
        <f>IFERROR(VLOOKUP(T488,October_Schedule_Table[[#All],[Away Concat]:[Away B2b]],4,FALSE),0)</f>
        <v>0</v>
      </c>
    </row>
    <row r="489" spans="1:25" x14ac:dyDescent="0.2">
      <c r="A489" s="24" t="s">
        <v>215</v>
      </c>
      <c r="B489" s="25">
        <v>43548</v>
      </c>
      <c r="C489" s="33" t="str">
        <f t="shared" si="91"/>
        <v>A</v>
      </c>
      <c r="D489" s="28">
        <v>3</v>
      </c>
      <c r="E489" s="28">
        <v>24</v>
      </c>
      <c r="F489" s="28">
        <v>2019</v>
      </c>
      <c r="G489" s="30" t="s">
        <v>79</v>
      </c>
      <c r="H489" s="30" t="s">
        <v>36</v>
      </c>
      <c r="I489" s="5" t="str">
        <f t="shared" si="86"/>
        <v>Cle</v>
      </c>
      <c r="J489" s="30">
        <v>105</v>
      </c>
      <c r="K489" s="30" t="s">
        <v>13</v>
      </c>
      <c r="L489" s="5" t="str">
        <f t="shared" si="87"/>
        <v>Mil</v>
      </c>
      <c r="M489" s="30">
        <v>127</v>
      </c>
      <c r="N489" s="13">
        <f t="shared" si="92"/>
        <v>-22</v>
      </c>
      <c r="O489" s="13">
        <f t="shared" si="93"/>
        <v>-3</v>
      </c>
      <c r="P489" s="39">
        <f t="shared" si="88"/>
        <v>-9.3173458825230995</v>
      </c>
      <c r="Q489" s="39">
        <f t="shared" si="89"/>
        <v>7.7638523148254706</v>
      </c>
      <c r="R489" s="39">
        <f t="shared" si="94"/>
        <v>-20.08119819734857</v>
      </c>
      <c r="S489" s="39">
        <f t="shared" si="95"/>
        <v>-1.91880180265143</v>
      </c>
      <c r="T489" s="22" t="str">
        <f t="shared" si="90"/>
        <v>Cle105127</v>
      </c>
      <c r="U489" t="str">
        <f t="shared" si="96"/>
        <v>no</v>
      </c>
      <c r="V489" s="31">
        <v>0</v>
      </c>
      <c r="W489" s="31" t="str">
        <f t="shared" si="97"/>
        <v>43548Cleveland CavaliersMilwaukee Bucks</v>
      </c>
      <c r="X489" s="9">
        <f>IFERROR(VLOOKUP(T489,October_Schedule_Table[Home Concat],1,FALSE),0)</f>
        <v>0</v>
      </c>
      <c r="Y489" s="9" t="str">
        <f>IFERROR(VLOOKUP(T489,October_Schedule_Table[[#All],[Away Concat]:[Away B2b]],4,FALSE),0)</f>
        <v>no</v>
      </c>
    </row>
    <row r="490" spans="1:25" x14ac:dyDescent="0.2">
      <c r="A490" s="24" t="s">
        <v>215</v>
      </c>
      <c r="B490" s="2">
        <v>43550</v>
      </c>
      <c r="C490" s="33" t="str">
        <f t="shared" si="91"/>
        <v>H</v>
      </c>
      <c r="D490" s="16">
        <v>3</v>
      </c>
      <c r="E490" s="16">
        <v>26</v>
      </c>
      <c r="F490" s="16">
        <v>2019</v>
      </c>
      <c r="G490" s="1" t="s">
        <v>12</v>
      </c>
      <c r="H490" s="1" t="s">
        <v>8</v>
      </c>
      <c r="I490" s="5" t="str">
        <f t="shared" si="86"/>
        <v>Bos</v>
      </c>
      <c r="J490" s="1">
        <v>116</v>
      </c>
      <c r="K490" s="1" t="s">
        <v>36</v>
      </c>
      <c r="L490" s="5" t="str">
        <f t="shared" si="87"/>
        <v>Cle</v>
      </c>
      <c r="M490" s="1">
        <v>106</v>
      </c>
      <c r="N490" s="13">
        <f t="shared" si="92"/>
        <v>-10</v>
      </c>
      <c r="O490" s="13">
        <f t="shared" si="93"/>
        <v>3</v>
      </c>
      <c r="P490" s="39">
        <f t="shared" si="88"/>
        <v>-9.3173458825230995</v>
      </c>
      <c r="Q490" s="39">
        <f t="shared" si="89"/>
        <v>3.6672081997201897</v>
      </c>
      <c r="R490" s="39">
        <f t="shared" si="94"/>
        <v>-9.9845540822432888</v>
      </c>
      <c r="S490" s="39">
        <f t="shared" si="95"/>
        <v>-1.5445917756711225E-2</v>
      </c>
      <c r="T490" s="22" t="str">
        <f t="shared" si="90"/>
        <v>Cle116106</v>
      </c>
      <c r="U490" t="str">
        <f t="shared" si="96"/>
        <v>no</v>
      </c>
      <c r="V490" s="31">
        <v>0</v>
      </c>
      <c r="W490" s="31" t="str">
        <f t="shared" si="97"/>
        <v>43550Boston CelticsCleveland Cavaliers</v>
      </c>
      <c r="X490" s="9" t="str">
        <f>IFERROR(VLOOKUP(T490,October_Schedule_Table[[#All],[Home Concat]:[Home B2b]],2,FALSE),0)</f>
        <v>no</v>
      </c>
      <c r="Y490" s="9">
        <f>IFERROR(VLOOKUP(T490,October_Schedule_Table[[#All],[Away Concat]:[Away B2b]],4,FALSE),0)</f>
        <v>0</v>
      </c>
    </row>
    <row r="491" spans="1:25" x14ac:dyDescent="0.2">
      <c r="A491" s="24" t="s">
        <v>215</v>
      </c>
      <c r="B491" s="26">
        <v>43552</v>
      </c>
      <c r="C491" s="33" t="str">
        <f t="shared" si="91"/>
        <v>A</v>
      </c>
      <c r="D491" s="29">
        <v>3</v>
      </c>
      <c r="E491" s="29">
        <v>28</v>
      </c>
      <c r="F491" s="29">
        <v>2019</v>
      </c>
      <c r="G491" s="31" t="s">
        <v>33</v>
      </c>
      <c r="H491" s="31" t="s">
        <v>36</v>
      </c>
      <c r="I491" s="5" t="str">
        <f t="shared" si="86"/>
        <v>Cle</v>
      </c>
      <c r="J491" s="31">
        <v>110</v>
      </c>
      <c r="K491" s="31" t="s">
        <v>35</v>
      </c>
      <c r="L491" s="5" t="str">
        <f t="shared" si="87"/>
        <v>San</v>
      </c>
      <c r="M491" s="31">
        <v>116</v>
      </c>
      <c r="N491" s="13">
        <f t="shared" si="92"/>
        <v>-6</v>
      </c>
      <c r="O491" s="13">
        <f t="shared" si="93"/>
        <v>-3</v>
      </c>
      <c r="P491" s="39">
        <f t="shared" si="88"/>
        <v>-9.3173458825230995</v>
      </c>
      <c r="Q491" s="39">
        <f t="shared" si="89"/>
        <v>1.8707824426420974</v>
      </c>
      <c r="R491" s="39">
        <f t="shared" si="94"/>
        <v>-14.188128325165197</v>
      </c>
      <c r="S491" s="39">
        <f t="shared" si="95"/>
        <v>8.1881283251651968</v>
      </c>
      <c r="T491" s="22" t="str">
        <f t="shared" si="90"/>
        <v>Cle110116</v>
      </c>
      <c r="U491" t="str">
        <f t="shared" si="96"/>
        <v>no</v>
      </c>
      <c r="V491" s="31">
        <v>0</v>
      </c>
      <c r="W491" s="31" t="str">
        <f t="shared" si="97"/>
        <v>43552Cleveland CavaliersSan Antonio Spurs</v>
      </c>
      <c r="X491" s="9">
        <f>IFERROR(VLOOKUP(T491,October_Schedule_Table[Home Concat],1,FALSE),0)</f>
        <v>0</v>
      </c>
      <c r="Y491" s="9" t="str">
        <f>IFERROR(VLOOKUP(T491,October_Schedule_Table[[#All],[Away Concat]:[Away B2b]],4,FALSE),0)</f>
        <v>no</v>
      </c>
    </row>
    <row r="492" spans="1:25" x14ac:dyDescent="0.2">
      <c r="A492" s="24" t="s">
        <v>215</v>
      </c>
      <c r="B492" s="25">
        <v>43554</v>
      </c>
      <c r="C492" s="33" t="str">
        <f t="shared" si="91"/>
        <v>A</v>
      </c>
      <c r="D492" s="28">
        <v>3</v>
      </c>
      <c r="E492" s="28">
        <v>30</v>
      </c>
      <c r="F492" s="28">
        <v>2019</v>
      </c>
      <c r="G492" s="30" t="s">
        <v>61</v>
      </c>
      <c r="H492" s="30" t="s">
        <v>36</v>
      </c>
      <c r="I492" s="5" t="str">
        <f t="shared" si="86"/>
        <v>Cle</v>
      </c>
      <c r="J492" s="30">
        <v>108</v>
      </c>
      <c r="K492" s="30" t="s">
        <v>22</v>
      </c>
      <c r="L492" s="13" t="s">
        <v>241</v>
      </c>
      <c r="M492" s="30">
        <v>132</v>
      </c>
      <c r="N492" s="13">
        <f t="shared" si="92"/>
        <v>-24</v>
      </c>
      <c r="O492" s="13">
        <f t="shared" si="93"/>
        <v>-3</v>
      </c>
      <c r="P492" s="39">
        <f t="shared" si="88"/>
        <v>-9.3173458825230995</v>
      </c>
      <c r="Q492" s="39">
        <f t="shared" si="89"/>
        <v>0.79686865378140981</v>
      </c>
      <c r="R492" s="39">
        <f t="shared" si="94"/>
        <v>-13.114214536304509</v>
      </c>
      <c r="S492" s="39">
        <f t="shared" si="95"/>
        <v>-10.885785463695491</v>
      </c>
      <c r="T492" s="22" t="str">
        <f t="shared" si="90"/>
        <v>Cle108132</v>
      </c>
      <c r="U492" t="str">
        <f t="shared" si="96"/>
        <v>no</v>
      </c>
      <c r="V492" s="31">
        <v>0</v>
      </c>
      <c r="W492" s="31" t="str">
        <f t="shared" si="97"/>
        <v>43554Cleveland CavaliersLos Angeles Clippers</v>
      </c>
      <c r="X492" s="9">
        <f>IFERROR(VLOOKUP(T492,October_Schedule_Table[Home Concat],1,FALSE),0)</f>
        <v>0</v>
      </c>
      <c r="Y492" s="9" t="str">
        <f>IFERROR(VLOOKUP(T492,October_Schedule_Table[[#All],[Away Concat]:[Away B2b]],4,FALSE),0)</f>
        <v>no</v>
      </c>
    </row>
    <row r="493" spans="1:25" x14ac:dyDescent="0.2">
      <c r="A493" s="24" t="s">
        <v>215</v>
      </c>
      <c r="B493" s="26">
        <v>43556</v>
      </c>
      <c r="C493" s="33" t="str">
        <f t="shared" si="91"/>
        <v>A</v>
      </c>
      <c r="D493" s="29">
        <v>4</v>
      </c>
      <c r="E493" s="29">
        <v>1</v>
      </c>
      <c r="F493" s="29">
        <v>2019</v>
      </c>
      <c r="G493" s="31" t="s">
        <v>30</v>
      </c>
      <c r="H493" s="31" t="s">
        <v>36</v>
      </c>
      <c r="I493" s="5" t="str">
        <f t="shared" si="86"/>
        <v>Cle</v>
      </c>
      <c r="J493" s="22">
        <v>113</v>
      </c>
      <c r="K493" s="31" t="s">
        <v>29</v>
      </c>
      <c r="L493" s="5" t="str">
        <f t="shared" si="87"/>
        <v>Pho</v>
      </c>
      <c r="M493" s="22">
        <v>122</v>
      </c>
      <c r="N493" s="13">
        <f t="shared" si="92"/>
        <v>-9</v>
      </c>
      <c r="O493" s="13">
        <f t="shared" si="93"/>
        <v>-3</v>
      </c>
      <c r="P493" s="39">
        <f t="shared" si="88"/>
        <v>-9.3173458825230995</v>
      </c>
      <c r="Q493" s="39">
        <f t="shared" si="89"/>
        <v>-8.7034984309977705</v>
      </c>
      <c r="R493" s="39">
        <f t="shared" si="94"/>
        <v>-3.6138474515253289</v>
      </c>
      <c r="S493" s="39">
        <f t="shared" si="95"/>
        <v>-5.3861525484746711</v>
      </c>
      <c r="T493" s="22" t="str">
        <f t="shared" si="90"/>
        <v>Cle113122</v>
      </c>
      <c r="U493" t="str">
        <f t="shared" si="96"/>
        <v>no</v>
      </c>
      <c r="V493" s="31">
        <v>0</v>
      </c>
      <c r="W493" s="31" t="str">
        <f t="shared" si="97"/>
        <v>43556Cleveland CavaliersPhoenix Suns</v>
      </c>
      <c r="X493" s="9">
        <f>IFERROR(VLOOKUP(T493,October_Schedule_Table[Home Concat],1,FALSE),0)</f>
        <v>0</v>
      </c>
      <c r="Y493" s="9" t="str">
        <f>IFERROR(VLOOKUP(T493,October_Schedule_Table[[#All],[Away Concat]:[Away B2b]],4,FALSE),0)</f>
        <v>no</v>
      </c>
    </row>
    <row r="494" spans="1:25" x14ac:dyDescent="0.2">
      <c r="A494" s="24" t="s">
        <v>215</v>
      </c>
      <c r="B494" s="25">
        <v>43559</v>
      </c>
      <c r="C494" s="33" t="str">
        <f t="shared" si="91"/>
        <v>A</v>
      </c>
      <c r="D494" s="28">
        <v>4</v>
      </c>
      <c r="E494" s="28">
        <v>4</v>
      </c>
      <c r="F494" s="28">
        <v>2019</v>
      </c>
      <c r="G494" s="30" t="s">
        <v>30</v>
      </c>
      <c r="H494" s="30" t="s">
        <v>36</v>
      </c>
      <c r="I494" s="5" t="str">
        <f t="shared" si="86"/>
        <v>Cle</v>
      </c>
      <c r="J494" s="23">
        <v>104</v>
      </c>
      <c r="K494" s="30" t="s">
        <v>32</v>
      </c>
      <c r="L494" s="5" t="str">
        <f t="shared" si="87"/>
        <v>Sac</v>
      </c>
      <c r="M494" s="23">
        <v>117</v>
      </c>
      <c r="N494" s="13">
        <f t="shared" si="92"/>
        <v>-13</v>
      </c>
      <c r="O494" s="13">
        <f t="shared" si="93"/>
        <v>-3</v>
      </c>
      <c r="P494" s="39">
        <f t="shared" si="88"/>
        <v>-9.3173458825230995</v>
      </c>
      <c r="Q494" s="39">
        <f t="shared" si="89"/>
        <v>-0.90569424122478992</v>
      </c>
      <c r="R494" s="39">
        <f t="shared" si="94"/>
        <v>-11.41165164129831</v>
      </c>
      <c r="S494" s="39">
        <f t="shared" si="95"/>
        <v>-1.5883483587016904</v>
      </c>
      <c r="T494" s="22" t="str">
        <f t="shared" si="90"/>
        <v>Cle104117</v>
      </c>
      <c r="U494" t="str">
        <f t="shared" si="96"/>
        <v>no</v>
      </c>
      <c r="V494" s="31">
        <v>0</v>
      </c>
      <c r="W494" s="31" t="str">
        <f t="shared" si="97"/>
        <v>43559Cleveland CavaliersSacramento Kings</v>
      </c>
      <c r="X494" s="9">
        <f>IFERROR(VLOOKUP(T494,October_Schedule_Table[Home Concat],1,FALSE),0)</f>
        <v>0</v>
      </c>
      <c r="Y494" s="9" t="str">
        <f>IFERROR(VLOOKUP(T494,October_Schedule_Table[[#All],[Away Concat]:[Away B2b]],4,FALSE),0)</f>
        <v>no</v>
      </c>
    </row>
    <row r="495" spans="1:25" x14ac:dyDescent="0.2">
      <c r="A495" s="24" t="s">
        <v>215</v>
      </c>
      <c r="B495" s="26">
        <v>43560</v>
      </c>
      <c r="C495" s="33" t="str">
        <f t="shared" si="91"/>
        <v>A</v>
      </c>
      <c r="D495" s="29">
        <v>4</v>
      </c>
      <c r="E495" s="29">
        <v>5</v>
      </c>
      <c r="F495" s="29">
        <v>2019</v>
      </c>
      <c r="G495" s="31" t="s">
        <v>9</v>
      </c>
      <c r="H495" s="31" t="s">
        <v>36</v>
      </c>
      <c r="I495" s="5" t="str">
        <f t="shared" si="86"/>
        <v>Cle</v>
      </c>
      <c r="J495" s="22">
        <v>114</v>
      </c>
      <c r="K495" s="31" t="s">
        <v>11</v>
      </c>
      <c r="L495" s="5" t="str">
        <f t="shared" si="87"/>
        <v>Gol</v>
      </c>
      <c r="M495" s="22">
        <v>120</v>
      </c>
      <c r="N495" s="13">
        <f t="shared" si="92"/>
        <v>-6</v>
      </c>
      <c r="O495" s="13">
        <f t="shared" si="93"/>
        <v>-3</v>
      </c>
      <c r="P495" s="39">
        <f t="shared" si="88"/>
        <v>-9.3173458825230995</v>
      </c>
      <c r="Q495" s="39">
        <f t="shared" si="89"/>
        <v>6.4927091902742058</v>
      </c>
      <c r="R495" s="39">
        <f t="shared" si="94"/>
        <v>-18.810055072797304</v>
      </c>
      <c r="S495" s="39">
        <f t="shared" si="95"/>
        <v>12.810055072797304</v>
      </c>
      <c r="T495" s="22" t="str">
        <f t="shared" si="90"/>
        <v>Cle114120</v>
      </c>
      <c r="U495" t="str">
        <f t="shared" si="96"/>
        <v>yes</v>
      </c>
      <c r="V495" s="31" t="s">
        <v>281</v>
      </c>
      <c r="W495" s="31" t="str">
        <f t="shared" si="97"/>
        <v>43560Cleveland CavaliersGolden State Warriors</v>
      </c>
      <c r="X495" s="9"/>
      <c r="Y495" s="9"/>
    </row>
    <row r="496" spans="1:25" x14ac:dyDescent="0.2">
      <c r="A496" s="24" t="s">
        <v>215</v>
      </c>
      <c r="B496" s="2">
        <v>43562</v>
      </c>
      <c r="C496" s="33" t="str">
        <f t="shared" si="91"/>
        <v>H</v>
      </c>
      <c r="D496" s="16">
        <v>4</v>
      </c>
      <c r="E496" s="16">
        <v>7</v>
      </c>
      <c r="F496" s="16">
        <v>2019</v>
      </c>
      <c r="G496" s="8" t="s">
        <v>62</v>
      </c>
      <c r="H496" s="8" t="s">
        <v>35</v>
      </c>
      <c r="I496" s="5" t="str">
        <f t="shared" si="86"/>
        <v>San</v>
      </c>
      <c r="J496" s="8">
        <v>112</v>
      </c>
      <c r="K496" s="8" t="s">
        <v>36</v>
      </c>
      <c r="L496" s="5" t="str">
        <f t="shared" si="87"/>
        <v>Cle</v>
      </c>
      <c r="M496" s="8">
        <v>90</v>
      </c>
      <c r="N496" s="13">
        <f t="shared" si="92"/>
        <v>-22</v>
      </c>
      <c r="O496" s="13">
        <f t="shared" si="93"/>
        <v>3</v>
      </c>
      <c r="P496" s="39">
        <f t="shared" si="88"/>
        <v>-9.3173458825230995</v>
      </c>
      <c r="Q496" s="39">
        <f t="shared" si="89"/>
        <v>1.8707824426420974</v>
      </c>
      <c r="R496" s="39">
        <f t="shared" si="94"/>
        <v>-8.1881283251651968</v>
      </c>
      <c r="S496" s="39">
        <f t="shared" si="95"/>
        <v>-13.811871674834803</v>
      </c>
      <c r="T496" s="22" t="str">
        <f t="shared" si="90"/>
        <v>Cle11290</v>
      </c>
      <c r="U496" t="str">
        <f t="shared" si="96"/>
        <v>no</v>
      </c>
      <c r="V496" s="31">
        <v>0</v>
      </c>
      <c r="W496" s="31" t="str">
        <f t="shared" si="97"/>
        <v>43562San Antonio SpursCleveland Cavaliers</v>
      </c>
      <c r="X496" s="9" t="str">
        <f>IFERROR(VLOOKUP(T496,October_Schedule_Table[[#All],[Home Concat]:[Home B2b]],2,FALSE),0)</f>
        <v>no</v>
      </c>
      <c r="Y496" s="9">
        <f>IFERROR(VLOOKUP(T496,October_Schedule_Table[[#All],[Away Concat]:[Away B2b]],4,FALSE),0)</f>
        <v>0</v>
      </c>
    </row>
    <row r="497" spans="1:25" x14ac:dyDescent="0.2">
      <c r="A497" s="24" t="s">
        <v>215</v>
      </c>
      <c r="B497" s="2">
        <v>43564</v>
      </c>
      <c r="C497" s="33" t="str">
        <f t="shared" si="91"/>
        <v>H</v>
      </c>
      <c r="D497" s="16">
        <v>4</v>
      </c>
      <c r="E497" s="16">
        <v>9</v>
      </c>
      <c r="F497" s="16">
        <v>2019</v>
      </c>
      <c r="G497" s="8" t="s">
        <v>12</v>
      </c>
      <c r="H497" s="8" t="s">
        <v>14</v>
      </c>
      <c r="I497" s="5" t="str">
        <f t="shared" si="86"/>
        <v>Cha</v>
      </c>
      <c r="J497" s="8">
        <v>124</v>
      </c>
      <c r="K497" s="8" t="s">
        <v>36</v>
      </c>
      <c r="L497" s="5" t="str">
        <f t="shared" si="87"/>
        <v>Cle</v>
      </c>
      <c r="M497" s="8">
        <v>97</v>
      </c>
      <c r="N497" s="13">
        <f t="shared" si="92"/>
        <v>-27</v>
      </c>
      <c r="O497" s="13">
        <f t="shared" si="93"/>
        <v>3</v>
      </c>
      <c r="P497" s="39">
        <f t="shared" si="88"/>
        <v>-9.3173458825230995</v>
      </c>
      <c r="Q497" s="39">
        <f t="shared" si="89"/>
        <v>-1.224670842330648</v>
      </c>
      <c r="R497" s="39">
        <f t="shared" si="94"/>
        <v>-5.0926750401924519</v>
      </c>
      <c r="S497" s="39">
        <f t="shared" si="95"/>
        <v>-21.907324959807546</v>
      </c>
      <c r="T497" s="22" t="str">
        <f t="shared" si="90"/>
        <v>Cle12497</v>
      </c>
      <c r="U497" t="str">
        <f t="shared" si="96"/>
        <v>no</v>
      </c>
      <c r="V497" s="31">
        <v>0</v>
      </c>
      <c r="W497" s="31" t="str">
        <f t="shared" si="97"/>
        <v>43564Charlotte HornetsCleveland Cavaliers</v>
      </c>
      <c r="X497" s="9" t="str">
        <f>IFERROR(VLOOKUP(T497,October_Schedule_Table[[#All],[Home Concat]:[Home B2b]],2,FALSE),0)</f>
        <v>no</v>
      </c>
      <c r="Y497" s="9">
        <f>IFERROR(VLOOKUP(T497,October_Schedule_Table[[#All],[Away Concat]:[Away B2b]],4,FALSE),0)</f>
        <v>0</v>
      </c>
    </row>
    <row r="498" spans="1:25" x14ac:dyDescent="0.2">
      <c r="A498" s="24" t="s">
        <v>216</v>
      </c>
      <c r="B498" s="12">
        <v>43390</v>
      </c>
      <c r="C498" s="33" t="str">
        <f t="shared" si="91"/>
        <v>A</v>
      </c>
      <c r="D498" s="18">
        <v>10</v>
      </c>
      <c r="E498" s="18">
        <v>17</v>
      </c>
      <c r="F498" s="18">
        <v>2018</v>
      </c>
      <c r="G498" s="5" t="s">
        <v>9</v>
      </c>
      <c r="H498" s="5" t="s">
        <v>28</v>
      </c>
      <c r="I498" s="5" t="s">
        <v>216</v>
      </c>
      <c r="J498" s="5">
        <v>100</v>
      </c>
      <c r="K498" s="5" t="s">
        <v>29</v>
      </c>
      <c r="L498" s="5" t="s">
        <v>232</v>
      </c>
      <c r="M498" s="5">
        <v>121</v>
      </c>
      <c r="N498" s="13">
        <f t="shared" si="92"/>
        <v>-21</v>
      </c>
      <c r="O498" s="13">
        <f t="shared" si="93"/>
        <v>-3</v>
      </c>
      <c r="P498" s="39">
        <f t="shared" si="88"/>
        <v>-1.1032792686349602</v>
      </c>
      <c r="Q498" s="39">
        <f t="shared" si="89"/>
        <v>-8.7034984309977705</v>
      </c>
      <c r="R498" s="39">
        <f t="shared" si="94"/>
        <v>4.6002191623628104</v>
      </c>
      <c r="S498" s="39">
        <f t="shared" si="95"/>
        <v>-25.600219162362812</v>
      </c>
      <c r="T498" s="22" t="str">
        <f t="shared" si="90"/>
        <v>Dal100121</v>
      </c>
      <c r="U498" t="str">
        <f t="shared" si="96"/>
        <v>no</v>
      </c>
      <c r="V498" s="31">
        <v>0</v>
      </c>
      <c r="W498" s="31" t="str">
        <f t="shared" si="97"/>
        <v>43390Dallas MavericksPhoenix Suns</v>
      </c>
      <c r="X498" s="9">
        <f>IFERROR(VLOOKUP(T498,October_Schedule_Table[Home Concat],1,FALSE),0)</f>
        <v>0</v>
      </c>
      <c r="Y498" s="9" t="str">
        <f>IFERROR(VLOOKUP(T498,October_Schedule_Table[[#All],[Away Concat]:[Away B2b]],4,FALSE),0)</f>
        <v>no</v>
      </c>
    </row>
    <row r="499" spans="1:25" x14ac:dyDescent="0.2">
      <c r="A499" s="24" t="s">
        <v>216</v>
      </c>
      <c r="B499" s="12">
        <v>43393</v>
      </c>
      <c r="C499" s="33" t="str">
        <f t="shared" si="91"/>
        <v>H</v>
      </c>
      <c r="D499" s="18">
        <v>10</v>
      </c>
      <c r="E499" s="18">
        <v>20</v>
      </c>
      <c r="F499" s="18">
        <v>2018</v>
      </c>
      <c r="G499" s="5" t="s">
        <v>33</v>
      </c>
      <c r="H499" s="5" t="s">
        <v>34</v>
      </c>
      <c r="I499" s="5" t="s">
        <v>239</v>
      </c>
      <c r="J499" s="5">
        <v>136</v>
      </c>
      <c r="K499" s="5" t="s">
        <v>28</v>
      </c>
      <c r="L499" s="5" t="s">
        <v>216</v>
      </c>
      <c r="M499" s="5">
        <v>140</v>
      </c>
      <c r="N499" s="13">
        <f t="shared" si="92"/>
        <v>4</v>
      </c>
      <c r="O499" s="13">
        <f t="shared" si="93"/>
        <v>3</v>
      </c>
      <c r="P499" s="39">
        <f t="shared" si="88"/>
        <v>-1.1032792686349602</v>
      </c>
      <c r="Q499" s="39">
        <f t="shared" si="89"/>
        <v>-1.35015846365794</v>
      </c>
      <c r="R499" s="39">
        <f t="shared" si="94"/>
        <v>3.2468791950229798</v>
      </c>
      <c r="S499" s="39">
        <f t="shared" si="95"/>
        <v>0.75312080497702016</v>
      </c>
      <c r="T499" s="22" t="str">
        <f t="shared" si="90"/>
        <v>Dal136140</v>
      </c>
      <c r="U499" t="str">
        <f t="shared" si="96"/>
        <v>no</v>
      </c>
      <c r="V499" s="31">
        <v>0</v>
      </c>
      <c r="W499" s="31" t="str">
        <f t="shared" si="97"/>
        <v>43393Minnesota TimberwolvesDallas Mavericks</v>
      </c>
      <c r="X499" s="9" t="str">
        <f>IFERROR(VLOOKUP(T499,October_Schedule_Table[[#All],[Home Concat]:[Home B2b]],2,FALSE),0)</f>
        <v>no</v>
      </c>
      <c r="Y499" s="9">
        <f>IFERROR(VLOOKUP(T499,October_Schedule_Table[[#All],[Away Concat]:[Away B2b]],4,FALSE),0)</f>
        <v>0</v>
      </c>
    </row>
    <row r="500" spans="1:25" x14ac:dyDescent="0.2">
      <c r="A500" s="24" t="s">
        <v>216</v>
      </c>
      <c r="B500" s="10">
        <v>43395</v>
      </c>
      <c r="C500" s="33" t="str">
        <f t="shared" si="91"/>
        <v>H</v>
      </c>
      <c r="D500" s="19">
        <v>10</v>
      </c>
      <c r="E500" s="19">
        <v>22</v>
      </c>
      <c r="F500" s="19">
        <v>2018</v>
      </c>
      <c r="G500" s="6" t="s">
        <v>33</v>
      </c>
      <c r="H500" s="6" t="s">
        <v>38</v>
      </c>
      <c r="I500" s="6" t="s">
        <v>214</v>
      </c>
      <c r="J500" s="6">
        <v>109</v>
      </c>
      <c r="K500" s="6" t="s">
        <v>28</v>
      </c>
      <c r="L500" s="6" t="s">
        <v>216</v>
      </c>
      <c r="M500" s="6">
        <v>115</v>
      </c>
      <c r="N500" s="13">
        <f t="shared" si="92"/>
        <v>6</v>
      </c>
      <c r="O500" s="13">
        <f t="shared" si="93"/>
        <v>3</v>
      </c>
      <c r="P500" s="39">
        <f t="shared" si="88"/>
        <v>-1.1032792686349602</v>
      </c>
      <c r="Q500" s="39">
        <f t="shared" si="89"/>
        <v>-8.3647694850550796</v>
      </c>
      <c r="R500" s="39">
        <f t="shared" si="94"/>
        <v>10.261490216420119</v>
      </c>
      <c r="S500" s="39">
        <f t="shared" si="95"/>
        <v>-4.2614902164201194</v>
      </c>
      <c r="T500" s="22" t="str">
        <f t="shared" si="90"/>
        <v>Dal109115</v>
      </c>
      <c r="U500" t="str">
        <f t="shared" si="96"/>
        <v>no</v>
      </c>
      <c r="V500" s="31">
        <v>0</v>
      </c>
      <c r="W500" s="31" t="str">
        <f t="shared" si="97"/>
        <v>43395Chicago BullsDallas Mavericks</v>
      </c>
      <c r="X500" s="9" t="str">
        <f>IFERROR(VLOOKUP(T500,October_Schedule_Table[[#All],[Home Concat]:[Home B2b]],2,FALSE),0)</f>
        <v>no</v>
      </c>
      <c r="Y500" s="9">
        <f>IFERROR(VLOOKUP(T500,October_Schedule_Table[[#All],[Away Concat]:[Away B2b]],4,FALSE),0)</f>
        <v>0</v>
      </c>
    </row>
    <row r="501" spans="1:25" x14ac:dyDescent="0.2">
      <c r="A501" s="24" t="s">
        <v>216</v>
      </c>
      <c r="B501" s="10">
        <v>43397</v>
      </c>
      <c r="C501" s="33" t="str">
        <f t="shared" si="91"/>
        <v>A</v>
      </c>
      <c r="D501" s="19">
        <v>10</v>
      </c>
      <c r="E501" s="19">
        <v>24</v>
      </c>
      <c r="F501" s="19">
        <v>2018</v>
      </c>
      <c r="G501" s="6" t="s">
        <v>12</v>
      </c>
      <c r="H501" s="6" t="s">
        <v>28</v>
      </c>
      <c r="I501" s="6" t="s">
        <v>216</v>
      </c>
      <c r="J501" s="6">
        <v>104</v>
      </c>
      <c r="K501" s="6" t="s">
        <v>24</v>
      </c>
      <c r="L501" s="6" t="s">
        <v>210</v>
      </c>
      <c r="M501" s="6">
        <v>111</v>
      </c>
      <c r="N501" s="13">
        <f t="shared" si="92"/>
        <v>-7</v>
      </c>
      <c r="O501" s="13">
        <f t="shared" si="93"/>
        <v>-3</v>
      </c>
      <c r="P501" s="39">
        <f t="shared" si="88"/>
        <v>-1.1032792686349602</v>
      </c>
      <c r="Q501" s="39">
        <f t="shared" si="89"/>
        <v>-5.4191427575813904</v>
      </c>
      <c r="R501" s="39">
        <f t="shared" si="94"/>
        <v>1.3158634889464302</v>
      </c>
      <c r="S501" s="39">
        <f t="shared" si="95"/>
        <v>-8.3158634889464302</v>
      </c>
      <c r="T501" s="22" t="str">
        <f t="shared" si="90"/>
        <v>Dal104111</v>
      </c>
      <c r="U501" t="str">
        <f t="shared" si="96"/>
        <v>no</v>
      </c>
      <c r="V501" s="31">
        <v>0</v>
      </c>
      <c r="W501" s="31" t="str">
        <f t="shared" si="97"/>
        <v>43397Dallas MavericksAtlanta Hawks</v>
      </c>
      <c r="X501" s="9">
        <f>IFERROR(VLOOKUP(T501,October_Schedule_Table[Home Concat],1,FALSE),0)</f>
        <v>0</v>
      </c>
      <c r="Y501" s="9" t="str">
        <f>IFERROR(VLOOKUP(T501,October_Schedule_Table[[#All],[Away Concat]:[Away B2b]],4,FALSE),0)</f>
        <v>no</v>
      </c>
    </row>
    <row r="502" spans="1:25" x14ac:dyDescent="0.2">
      <c r="A502" s="24" t="s">
        <v>216</v>
      </c>
      <c r="B502" s="12">
        <v>43399</v>
      </c>
      <c r="C502" s="33" t="str">
        <f t="shared" si="91"/>
        <v>A</v>
      </c>
      <c r="D502" s="18">
        <v>10</v>
      </c>
      <c r="E502" s="18">
        <v>26</v>
      </c>
      <c r="F502" s="18">
        <v>2018</v>
      </c>
      <c r="G502" s="5" t="s">
        <v>23</v>
      </c>
      <c r="H502" s="5" t="s">
        <v>28</v>
      </c>
      <c r="I502" s="5" t="s">
        <v>216</v>
      </c>
      <c r="J502" s="5">
        <v>107</v>
      </c>
      <c r="K502" s="5" t="s">
        <v>37</v>
      </c>
      <c r="L502" s="5" t="s">
        <v>228</v>
      </c>
      <c r="M502" s="5">
        <v>116</v>
      </c>
      <c r="N502" s="13">
        <f t="shared" si="92"/>
        <v>-9</v>
      </c>
      <c r="O502" s="13">
        <f t="shared" si="93"/>
        <v>-3</v>
      </c>
      <c r="P502" s="39">
        <f t="shared" si="88"/>
        <v>-1.1032792686349602</v>
      </c>
      <c r="Q502" s="39">
        <f t="shared" si="89"/>
        <v>5.5303682054218104</v>
      </c>
      <c r="R502" s="39">
        <f t="shared" si="94"/>
        <v>-9.6336474740567706</v>
      </c>
      <c r="S502" s="39">
        <f t="shared" si="95"/>
        <v>0.63364747405677058</v>
      </c>
      <c r="T502" s="22" t="str">
        <f t="shared" si="90"/>
        <v>Dal107116</v>
      </c>
      <c r="U502" t="str">
        <f t="shared" si="96"/>
        <v>no</v>
      </c>
      <c r="V502" s="31">
        <v>0</v>
      </c>
      <c r="W502" s="31" t="str">
        <f t="shared" si="97"/>
        <v>43399Dallas MavericksToronto Raptors</v>
      </c>
      <c r="X502" s="9">
        <f>IFERROR(VLOOKUP(T502,October_Schedule_Table[Home Concat],1,FALSE),0)</f>
        <v>0</v>
      </c>
      <c r="Y502" s="9" t="str">
        <f>IFERROR(VLOOKUP(T502,October_Schedule_Table[[#All],[Away Concat]:[Away B2b]],4,FALSE),0)</f>
        <v>no</v>
      </c>
    </row>
    <row r="503" spans="1:25" x14ac:dyDescent="0.2">
      <c r="A503" s="24" t="s">
        <v>216</v>
      </c>
      <c r="B503" s="12">
        <v>43401</v>
      </c>
      <c r="C503" s="33" t="str">
        <f t="shared" si="91"/>
        <v>H</v>
      </c>
      <c r="D503" s="18">
        <v>10</v>
      </c>
      <c r="E503" s="18">
        <v>28</v>
      </c>
      <c r="F503" s="18">
        <v>2018</v>
      </c>
      <c r="G503" s="5" t="s">
        <v>12</v>
      </c>
      <c r="H503" s="5" t="s">
        <v>31</v>
      </c>
      <c r="I503" s="5" t="s">
        <v>225</v>
      </c>
      <c r="J503" s="5">
        <v>113</v>
      </c>
      <c r="K503" s="5" t="s">
        <v>28</v>
      </c>
      <c r="L503" s="5" t="s">
        <v>216</v>
      </c>
      <c r="M503" s="5">
        <v>104</v>
      </c>
      <c r="N503" s="13">
        <f t="shared" si="92"/>
        <v>-9</v>
      </c>
      <c r="O503" s="13">
        <f t="shared" si="93"/>
        <v>3</v>
      </c>
      <c r="P503" s="39">
        <f t="shared" si="88"/>
        <v>-1.1032792686349602</v>
      </c>
      <c r="Q503" s="39">
        <f t="shared" si="89"/>
        <v>5.7181998783674679</v>
      </c>
      <c r="R503" s="39">
        <f t="shared" si="94"/>
        <v>-3.8214791470024281</v>
      </c>
      <c r="S503" s="39">
        <f t="shared" si="95"/>
        <v>-5.1785208529975719</v>
      </c>
      <c r="T503" s="22" t="str">
        <f t="shared" si="90"/>
        <v>Dal113104</v>
      </c>
      <c r="U503" t="str">
        <f t="shared" si="96"/>
        <v>no</v>
      </c>
      <c r="V503" s="31">
        <v>0</v>
      </c>
      <c r="W503" s="31" t="str">
        <f t="shared" si="97"/>
        <v>43401Utah JazzDallas Mavericks</v>
      </c>
      <c r="X503" s="9" t="str">
        <f>IFERROR(VLOOKUP(T503,October_Schedule_Table[[#All],[Home Concat]:[Home B2b]],2,FALSE),0)</f>
        <v>no</v>
      </c>
      <c r="Y503" s="9">
        <f>IFERROR(VLOOKUP(T503,October_Schedule_Table[[#All],[Away Concat]:[Away B2b]],4,FALSE),0)</f>
        <v>0</v>
      </c>
    </row>
    <row r="504" spans="1:25" x14ac:dyDescent="0.2">
      <c r="A504" s="24" t="s">
        <v>216</v>
      </c>
      <c r="B504" s="10">
        <v>43402</v>
      </c>
      <c r="C504" s="33" t="str">
        <f t="shared" si="91"/>
        <v>A</v>
      </c>
      <c r="D504" s="19">
        <v>10</v>
      </c>
      <c r="E504" s="19">
        <v>29</v>
      </c>
      <c r="F504" s="19">
        <v>2018</v>
      </c>
      <c r="G504" s="6" t="s">
        <v>33</v>
      </c>
      <c r="H504" s="6" t="s">
        <v>28</v>
      </c>
      <c r="I504" s="6" t="s">
        <v>216</v>
      </c>
      <c r="J504" s="6">
        <v>108</v>
      </c>
      <c r="K504" s="6" t="s">
        <v>35</v>
      </c>
      <c r="L504" s="6" t="s">
        <v>227</v>
      </c>
      <c r="M504" s="6">
        <v>113</v>
      </c>
      <c r="N504" s="13">
        <f t="shared" si="92"/>
        <v>-5</v>
      </c>
      <c r="O504" s="13">
        <f t="shared" si="93"/>
        <v>-3</v>
      </c>
      <c r="P504" s="39">
        <f t="shared" si="88"/>
        <v>-1.1032792686349602</v>
      </c>
      <c r="Q504" s="39">
        <f t="shared" si="89"/>
        <v>1.8707824426420974</v>
      </c>
      <c r="R504" s="39">
        <f t="shared" si="94"/>
        <v>-5.9740617112770575</v>
      </c>
      <c r="S504" s="39">
        <f t="shared" si="95"/>
        <v>0.97406171127705754</v>
      </c>
      <c r="T504" s="22" t="str">
        <f t="shared" si="90"/>
        <v>Dal108113</v>
      </c>
      <c r="U504" t="str">
        <f t="shared" si="96"/>
        <v>yes</v>
      </c>
      <c r="V504" s="31">
        <v>0</v>
      </c>
      <c r="W504" s="31" t="str">
        <f t="shared" si="97"/>
        <v>43402Dallas MavericksSan Antonio Spurs</v>
      </c>
      <c r="X504" s="9">
        <f>IFERROR(VLOOKUP(T504,October_Schedule_Table[Home Concat],1,FALSE),0)</f>
        <v>0</v>
      </c>
      <c r="Y504" s="9" t="str">
        <f>IFERROR(VLOOKUP(T504,October_Schedule_Table[[#All],[Away Concat]:[Away B2b]],4,FALSE),0)</f>
        <v>yes</v>
      </c>
    </row>
    <row r="505" spans="1:25" x14ac:dyDescent="0.2">
      <c r="A505" s="24" t="s">
        <v>216</v>
      </c>
      <c r="B505" s="12">
        <v>43404</v>
      </c>
      <c r="C505" s="33" t="str">
        <f t="shared" si="91"/>
        <v>A</v>
      </c>
      <c r="D505" s="18">
        <v>10</v>
      </c>
      <c r="E505" s="18">
        <v>31</v>
      </c>
      <c r="F505" s="18">
        <v>2018</v>
      </c>
      <c r="G505" s="5" t="s">
        <v>9</v>
      </c>
      <c r="H505" s="5" t="s">
        <v>28</v>
      </c>
      <c r="I505" s="5" t="s">
        <v>216</v>
      </c>
      <c r="J505" s="5">
        <v>113</v>
      </c>
      <c r="K505" s="5" t="s">
        <v>39</v>
      </c>
      <c r="L505" s="13" t="s">
        <v>242</v>
      </c>
      <c r="M505" s="5">
        <v>114</v>
      </c>
      <c r="N505" s="13">
        <f t="shared" si="92"/>
        <v>-1</v>
      </c>
      <c r="O505" s="13">
        <f t="shared" si="93"/>
        <v>-3</v>
      </c>
      <c r="P505" s="39">
        <f t="shared" si="88"/>
        <v>-1.1032792686349602</v>
      </c>
      <c r="Q505" s="39">
        <f t="shared" si="89"/>
        <v>-1.7592139870950123</v>
      </c>
      <c r="R505" s="39">
        <f t="shared" si="94"/>
        <v>-2.3440652815399479</v>
      </c>
      <c r="S505" s="39">
        <f t="shared" si="95"/>
        <v>1.3440652815399479</v>
      </c>
      <c r="T505" s="22" t="str">
        <f t="shared" si="90"/>
        <v>Dal113114</v>
      </c>
      <c r="U505" t="str">
        <f t="shared" si="96"/>
        <v>no</v>
      </c>
      <c r="V505" s="31">
        <v>0</v>
      </c>
      <c r="W505" s="31" t="str">
        <f t="shared" si="97"/>
        <v>43404Dallas MavericksLos Angeles Lakers</v>
      </c>
      <c r="X505" s="9">
        <f>IFERROR(VLOOKUP(T505,October_Schedule_Table[Home Concat],1,FALSE),0)</f>
        <v>0</v>
      </c>
      <c r="Y505" s="9" t="str">
        <f>IFERROR(VLOOKUP(T505,October_Schedule_Table[[#All],[Away Concat]:[Away B2b]],4,FALSE),0)</f>
        <v>no</v>
      </c>
    </row>
    <row r="506" spans="1:25" x14ac:dyDescent="0.2">
      <c r="A506" s="24" t="s">
        <v>216</v>
      </c>
      <c r="B506" s="10">
        <v>43406</v>
      </c>
      <c r="C506" s="33" t="str">
        <f t="shared" si="91"/>
        <v>H</v>
      </c>
      <c r="D506" s="19">
        <v>11</v>
      </c>
      <c r="E506" s="19">
        <v>2</v>
      </c>
      <c r="F506" s="19">
        <v>2018</v>
      </c>
      <c r="G506" s="6" t="s">
        <v>33</v>
      </c>
      <c r="H506" s="6" t="s">
        <v>25</v>
      </c>
      <c r="I506" s="13" t="s">
        <v>243</v>
      </c>
      <c r="J506" s="6">
        <v>118</v>
      </c>
      <c r="K506" s="6" t="s">
        <v>28</v>
      </c>
      <c r="L506" s="6" t="s">
        <v>216</v>
      </c>
      <c r="M506" s="6">
        <v>106</v>
      </c>
      <c r="N506" s="13">
        <f t="shared" si="92"/>
        <v>-12</v>
      </c>
      <c r="O506" s="13">
        <f t="shared" si="93"/>
        <v>3</v>
      </c>
      <c r="P506" s="39">
        <f t="shared" si="88"/>
        <v>-1.1032792686349602</v>
      </c>
      <c r="Q506" s="39">
        <f t="shared" si="89"/>
        <v>-9.3839578025397099</v>
      </c>
      <c r="R506" s="39">
        <f t="shared" si="94"/>
        <v>11.28067853390475</v>
      </c>
      <c r="S506" s="39">
        <f t="shared" si="95"/>
        <v>-23.280678533904748</v>
      </c>
      <c r="T506" s="22" t="str">
        <f t="shared" si="90"/>
        <v>Dal118106</v>
      </c>
      <c r="U506" t="str">
        <f t="shared" si="96"/>
        <v>no</v>
      </c>
      <c r="V506" s="31">
        <v>0</v>
      </c>
      <c r="W506" s="31" t="str">
        <f t="shared" si="97"/>
        <v>43406New York KnicksDallas Mavericks</v>
      </c>
      <c r="X506" s="9" t="str">
        <f>IFERROR(VLOOKUP(T506,October_Schedule_Table[[#All],[Home Concat]:[Home B2b]],2,FALSE),0)</f>
        <v>no</v>
      </c>
      <c r="Y506" s="9">
        <f>IFERROR(VLOOKUP(T506,October_Schedule_Table[[#All],[Away Concat]:[Away B2b]],4,FALSE),0)</f>
        <v>0</v>
      </c>
    </row>
    <row r="507" spans="1:25" x14ac:dyDescent="0.2">
      <c r="A507" s="24" t="s">
        <v>216</v>
      </c>
      <c r="B507" s="12">
        <v>43410</v>
      </c>
      <c r="C507" s="33" t="str">
        <f t="shared" si="91"/>
        <v>H</v>
      </c>
      <c r="D507" s="18">
        <v>11</v>
      </c>
      <c r="E507" s="18">
        <v>6</v>
      </c>
      <c r="F507" s="18">
        <v>2018</v>
      </c>
      <c r="G507" s="5" t="s">
        <v>33</v>
      </c>
      <c r="H507" s="5" t="s">
        <v>41</v>
      </c>
      <c r="I507" s="5" t="s">
        <v>233</v>
      </c>
      <c r="J507" s="5">
        <v>100</v>
      </c>
      <c r="K507" s="5" t="s">
        <v>28</v>
      </c>
      <c r="L507" s="5" t="s">
        <v>216</v>
      </c>
      <c r="M507" s="5">
        <v>119</v>
      </c>
      <c r="N507" s="13">
        <f t="shared" si="92"/>
        <v>19</v>
      </c>
      <c r="O507" s="13">
        <f t="shared" si="93"/>
        <v>3</v>
      </c>
      <c r="P507" s="39">
        <f t="shared" si="88"/>
        <v>-1.1032792686349602</v>
      </c>
      <c r="Q507" s="39">
        <f t="shared" si="89"/>
        <v>-3.2175804343859502</v>
      </c>
      <c r="R507" s="39">
        <f t="shared" si="94"/>
        <v>5.11430116575099</v>
      </c>
      <c r="S507" s="39">
        <f t="shared" si="95"/>
        <v>13.885698834249009</v>
      </c>
      <c r="T507" s="22" t="str">
        <f t="shared" si="90"/>
        <v>Dal100119</v>
      </c>
      <c r="U507" t="str">
        <f t="shared" si="96"/>
        <v>no</v>
      </c>
      <c r="V507" s="31">
        <v>0</v>
      </c>
      <c r="W507" s="31" t="str">
        <f t="shared" si="97"/>
        <v>43410Washington WizardsDallas Mavericks</v>
      </c>
      <c r="X507" s="9" t="str">
        <f>IFERROR(VLOOKUP(T507,October_Schedule_Table[[#All],[Home Concat]:[Home B2b]],2,FALSE),0)</f>
        <v>no</v>
      </c>
      <c r="Y507" s="9">
        <f>IFERROR(VLOOKUP(T507,October_Schedule_Table[[#All],[Away Concat]:[Away B2b]],4,FALSE),0)</f>
        <v>0</v>
      </c>
    </row>
    <row r="508" spans="1:25" x14ac:dyDescent="0.2">
      <c r="A508" s="24" t="s">
        <v>216</v>
      </c>
      <c r="B508" s="10">
        <v>43411</v>
      </c>
      <c r="C508" s="33" t="str">
        <f t="shared" si="91"/>
        <v>A</v>
      </c>
      <c r="D508" s="19">
        <v>11</v>
      </c>
      <c r="E508" s="19">
        <v>7</v>
      </c>
      <c r="F508" s="19">
        <v>2018</v>
      </c>
      <c r="G508" s="6" t="s">
        <v>42</v>
      </c>
      <c r="H508" s="6" t="s">
        <v>28</v>
      </c>
      <c r="I508" s="6" t="s">
        <v>216</v>
      </c>
      <c r="J508" s="6">
        <v>102</v>
      </c>
      <c r="K508" s="6" t="s">
        <v>31</v>
      </c>
      <c r="L508" s="6" t="s">
        <v>225</v>
      </c>
      <c r="M508" s="6">
        <v>117</v>
      </c>
      <c r="N508" s="13">
        <f t="shared" si="92"/>
        <v>-15</v>
      </c>
      <c r="O508" s="13">
        <f t="shared" si="93"/>
        <v>-3</v>
      </c>
      <c r="P508" s="39">
        <f t="shared" si="88"/>
        <v>-1.1032792686349602</v>
      </c>
      <c r="Q508" s="39">
        <f t="shared" si="89"/>
        <v>5.7181998783674679</v>
      </c>
      <c r="R508" s="39">
        <f t="shared" si="94"/>
        <v>-9.8214791470024281</v>
      </c>
      <c r="S508" s="39">
        <f t="shared" si="95"/>
        <v>-5.1785208529975719</v>
      </c>
      <c r="T508" s="22" t="str">
        <f t="shared" si="90"/>
        <v>Dal102117</v>
      </c>
      <c r="U508" t="str">
        <f t="shared" si="96"/>
        <v>yes</v>
      </c>
      <c r="V508" s="31">
        <v>0</v>
      </c>
      <c r="W508" s="31" t="str">
        <f t="shared" si="97"/>
        <v>43411Dallas MavericksUtah Jazz</v>
      </c>
      <c r="X508" s="9">
        <f>IFERROR(VLOOKUP(T508,October_Schedule_Table[Home Concat],1,FALSE),0)</f>
        <v>0</v>
      </c>
      <c r="Y508" s="9" t="str">
        <f>IFERROR(VLOOKUP(T508,October_Schedule_Table[[#All],[Away Concat]:[Away B2b]],4,FALSE),0)</f>
        <v>yes</v>
      </c>
    </row>
    <row r="509" spans="1:25" x14ac:dyDescent="0.2">
      <c r="A509" s="24" t="s">
        <v>216</v>
      </c>
      <c r="B509" s="10">
        <v>43414</v>
      </c>
      <c r="C509" s="33" t="str">
        <f t="shared" si="91"/>
        <v>H</v>
      </c>
      <c r="D509" s="19">
        <v>11</v>
      </c>
      <c r="E509" s="19">
        <v>10</v>
      </c>
      <c r="F509" s="19">
        <v>2018</v>
      </c>
      <c r="G509" s="6" t="s">
        <v>42</v>
      </c>
      <c r="H509" s="6" t="s">
        <v>10</v>
      </c>
      <c r="I509" s="6" t="s">
        <v>238</v>
      </c>
      <c r="J509" s="6">
        <v>96</v>
      </c>
      <c r="K509" s="6" t="s">
        <v>28</v>
      </c>
      <c r="L509" s="6" t="s">
        <v>216</v>
      </c>
      <c r="M509" s="6">
        <v>111</v>
      </c>
      <c r="N509" s="13">
        <f t="shared" si="92"/>
        <v>15</v>
      </c>
      <c r="O509" s="13">
        <f t="shared" si="93"/>
        <v>3</v>
      </c>
      <c r="P509" s="39">
        <f t="shared" si="88"/>
        <v>-1.1032792686349602</v>
      </c>
      <c r="Q509" s="39">
        <f t="shared" si="89"/>
        <v>3.3970939396990349</v>
      </c>
      <c r="R509" s="39">
        <f t="shared" si="94"/>
        <v>-1.5003732083339951</v>
      </c>
      <c r="S509" s="39">
        <f t="shared" si="95"/>
        <v>16.500373208333997</v>
      </c>
      <c r="T509" s="22" t="str">
        <f t="shared" si="90"/>
        <v>Dal96111</v>
      </c>
      <c r="U509" t="str">
        <f t="shared" si="96"/>
        <v>no</v>
      </c>
      <c r="V509" s="31">
        <v>0</v>
      </c>
      <c r="W509" s="31" t="str">
        <f t="shared" si="97"/>
        <v>43414Oklahoma City ThunderDallas Mavericks</v>
      </c>
      <c r="X509" s="9" t="str">
        <f>IFERROR(VLOOKUP(T509,October_Schedule_Table[[#All],[Home Concat]:[Home B2b]],2,FALSE),0)</f>
        <v>no</v>
      </c>
      <c r="Y509" s="9">
        <f>IFERROR(VLOOKUP(T509,October_Schedule_Table[[#All],[Away Concat]:[Away B2b]],4,FALSE),0)</f>
        <v>0</v>
      </c>
    </row>
    <row r="510" spans="1:25" x14ac:dyDescent="0.2">
      <c r="A510" s="24" t="s">
        <v>216</v>
      </c>
      <c r="B510" s="12">
        <v>43416</v>
      </c>
      <c r="C510" s="33" t="str">
        <f t="shared" si="91"/>
        <v>A</v>
      </c>
      <c r="D510" s="18">
        <v>11</v>
      </c>
      <c r="E510" s="18">
        <v>12</v>
      </c>
      <c r="F510" s="18">
        <v>2018</v>
      </c>
      <c r="G510" s="5" t="s">
        <v>6</v>
      </c>
      <c r="H510" s="5" t="s">
        <v>28</v>
      </c>
      <c r="I510" s="5" t="s">
        <v>216</v>
      </c>
      <c r="J510" s="5">
        <v>103</v>
      </c>
      <c r="K510" s="5" t="s">
        <v>38</v>
      </c>
      <c r="L510" s="5" t="s">
        <v>214</v>
      </c>
      <c r="M510" s="5">
        <v>98</v>
      </c>
      <c r="N510" s="13">
        <f t="shared" si="92"/>
        <v>5</v>
      </c>
      <c r="O510" s="13">
        <f t="shared" si="93"/>
        <v>-3</v>
      </c>
      <c r="P510" s="39">
        <f t="shared" si="88"/>
        <v>-1.1032792686349602</v>
      </c>
      <c r="Q510" s="39">
        <f t="shared" si="89"/>
        <v>-8.3647694850550796</v>
      </c>
      <c r="R510" s="39">
        <f t="shared" si="94"/>
        <v>4.2614902164201194</v>
      </c>
      <c r="S510" s="39">
        <f t="shared" si="95"/>
        <v>0.73850978357988062</v>
      </c>
      <c r="T510" s="22" t="str">
        <f t="shared" si="90"/>
        <v>Dal10398</v>
      </c>
      <c r="U510" t="str">
        <f t="shared" si="96"/>
        <v>no</v>
      </c>
      <c r="V510" s="31">
        <v>0</v>
      </c>
      <c r="W510" s="31" t="str">
        <f t="shared" si="97"/>
        <v>43416Dallas MavericksChicago Bulls</v>
      </c>
      <c r="X510" s="9">
        <f>IFERROR(VLOOKUP(T510,October_Schedule_Table[Home Concat],1,FALSE),0)</f>
        <v>0</v>
      </c>
      <c r="Y510" s="9" t="str">
        <f>IFERROR(VLOOKUP(T510,October_Schedule_Table[[#All],[Away Concat]:[Away B2b]],4,FALSE),0)</f>
        <v>no</v>
      </c>
    </row>
    <row r="511" spans="1:25" x14ac:dyDescent="0.2">
      <c r="A511" s="24" t="s">
        <v>216</v>
      </c>
      <c r="B511" s="12">
        <v>43418</v>
      </c>
      <c r="C511" s="33" t="str">
        <f t="shared" si="91"/>
        <v>H</v>
      </c>
      <c r="D511" s="18">
        <v>11</v>
      </c>
      <c r="E511" s="18">
        <v>14</v>
      </c>
      <c r="F511" s="18">
        <v>2018</v>
      </c>
      <c r="G511" s="5" t="s">
        <v>33</v>
      </c>
      <c r="H511" s="5" t="s">
        <v>31</v>
      </c>
      <c r="I511" s="5" t="s">
        <v>225</v>
      </c>
      <c r="J511" s="5">
        <v>68</v>
      </c>
      <c r="K511" s="5" t="s">
        <v>28</v>
      </c>
      <c r="L511" s="5" t="s">
        <v>216</v>
      </c>
      <c r="M511" s="5">
        <v>118</v>
      </c>
      <c r="N511" s="13">
        <f t="shared" si="92"/>
        <v>50</v>
      </c>
      <c r="O511" s="13">
        <f t="shared" si="93"/>
        <v>3</v>
      </c>
      <c r="P511" s="39">
        <f t="shared" si="88"/>
        <v>-1.1032792686349602</v>
      </c>
      <c r="Q511" s="39">
        <f t="shared" si="89"/>
        <v>5.7181998783674679</v>
      </c>
      <c r="R511" s="39">
        <f t="shared" si="94"/>
        <v>-3.8214791470024281</v>
      </c>
      <c r="S511" s="39">
        <f t="shared" si="95"/>
        <v>53.821479147002428</v>
      </c>
      <c r="T511" s="22" t="str">
        <f t="shared" si="90"/>
        <v>Dal68118</v>
      </c>
      <c r="U511" t="str">
        <f t="shared" si="96"/>
        <v>no</v>
      </c>
      <c r="V511" s="31">
        <v>0</v>
      </c>
      <c r="W511" s="31" t="str">
        <f t="shared" si="97"/>
        <v>43418Utah JazzDallas Mavericks</v>
      </c>
      <c r="X511" s="9" t="str">
        <f>IFERROR(VLOOKUP(T511,October_Schedule_Table[[#All],[Home Concat]:[Home B2b]],2,FALSE),0)</f>
        <v>no</v>
      </c>
      <c r="Y511" s="9">
        <f>IFERROR(VLOOKUP(T511,October_Schedule_Table[[#All],[Away Concat]:[Away B2b]],4,FALSE),0)</f>
        <v>0</v>
      </c>
    </row>
    <row r="512" spans="1:25" x14ac:dyDescent="0.2">
      <c r="A512" s="24" t="s">
        <v>216</v>
      </c>
      <c r="B512" s="10">
        <v>43421</v>
      </c>
      <c r="C512" s="33" t="str">
        <f t="shared" si="91"/>
        <v>H</v>
      </c>
      <c r="D512" s="19">
        <v>11</v>
      </c>
      <c r="E512" s="19">
        <v>17</v>
      </c>
      <c r="F512" s="19">
        <v>2018</v>
      </c>
      <c r="G512" s="6" t="s">
        <v>33</v>
      </c>
      <c r="H512" s="6" t="s">
        <v>11</v>
      </c>
      <c r="I512" s="6" t="s">
        <v>224</v>
      </c>
      <c r="J512" s="6">
        <v>109</v>
      </c>
      <c r="K512" s="6" t="s">
        <v>28</v>
      </c>
      <c r="L512" s="6" t="s">
        <v>216</v>
      </c>
      <c r="M512" s="6">
        <v>112</v>
      </c>
      <c r="N512" s="13">
        <f t="shared" si="92"/>
        <v>3</v>
      </c>
      <c r="O512" s="13">
        <f t="shared" si="93"/>
        <v>3</v>
      </c>
      <c r="P512" s="39">
        <f t="shared" si="88"/>
        <v>-1.1032792686349602</v>
      </c>
      <c r="Q512" s="39">
        <f t="shared" si="89"/>
        <v>6.4927091902742058</v>
      </c>
      <c r="R512" s="39">
        <f t="shared" si="94"/>
        <v>-4.595988458909166</v>
      </c>
      <c r="S512" s="39">
        <f t="shared" si="95"/>
        <v>7.595988458909166</v>
      </c>
      <c r="T512" s="22" t="str">
        <f t="shared" si="90"/>
        <v>Dal109112</v>
      </c>
      <c r="U512" t="str">
        <f t="shared" si="96"/>
        <v>no</v>
      </c>
      <c r="V512" s="31">
        <v>0</v>
      </c>
      <c r="W512" s="31" t="str">
        <f t="shared" si="97"/>
        <v>43421Golden State WarriorsDallas Mavericks</v>
      </c>
      <c r="X512" s="9" t="str">
        <f>IFERROR(VLOOKUP(T512,October_Schedule_Table[[#All],[Home Concat]:[Home B2b]],2,FALSE),0)</f>
        <v>no</v>
      </c>
      <c r="Y512" s="9">
        <f>IFERROR(VLOOKUP(T512,October_Schedule_Table[[#All],[Away Concat]:[Away B2b]],4,FALSE),0)</f>
        <v>0</v>
      </c>
    </row>
    <row r="513" spans="1:25" x14ac:dyDescent="0.2">
      <c r="A513" s="24" t="s">
        <v>216</v>
      </c>
      <c r="B513" s="10">
        <v>43423</v>
      </c>
      <c r="C513" s="33" t="str">
        <f t="shared" si="91"/>
        <v>A</v>
      </c>
      <c r="D513" s="19">
        <v>11</v>
      </c>
      <c r="E513" s="19">
        <v>19</v>
      </c>
      <c r="F513" s="19">
        <v>2018</v>
      </c>
      <c r="G513" s="6" t="s">
        <v>6</v>
      </c>
      <c r="H513" s="6" t="s">
        <v>28</v>
      </c>
      <c r="I513" s="6" t="s">
        <v>216</v>
      </c>
      <c r="J513" s="6">
        <v>88</v>
      </c>
      <c r="K513" s="6" t="s">
        <v>19</v>
      </c>
      <c r="L513" s="6" t="s">
        <v>240</v>
      </c>
      <c r="M513" s="6">
        <v>98</v>
      </c>
      <c r="N513" s="13">
        <f t="shared" si="92"/>
        <v>-10</v>
      </c>
      <c r="O513" s="13">
        <f t="shared" si="93"/>
        <v>-3</v>
      </c>
      <c r="P513" s="39">
        <f t="shared" si="88"/>
        <v>-1.1032792686349602</v>
      </c>
      <c r="Q513" s="39">
        <f t="shared" si="89"/>
        <v>-2.3364343413058002</v>
      </c>
      <c r="R513" s="39">
        <f t="shared" si="94"/>
        <v>-1.76684492732916</v>
      </c>
      <c r="S513" s="39">
        <f t="shared" si="95"/>
        <v>-8.23315507267084</v>
      </c>
      <c r="T513" s="22" t="str">
        <f t="shared" si="90"/>
        <v>Dal8898</v>
      </c>
      <c r="U513" t="str">
        <f t="shared" si="96"/>
        <v>no</v>
      </c>
      <c r="V513" s="31">
        <v>0</v>
      </c>
      <c r="W513" s="31" t="str">
        <f t="shared" si="97"/>
        <v>43423Dallas MavericksMemphis Grizzlies</v>
      </c>
      <c r="X513" s="9">
        <f>IFERROR(VLOOKUP(T513,October_Schedule_Table[Home Concat],1,FALSE),0)</f>
        <v>0</v>
      </c>
      <c r="Y513" s="9" t="str">
        <f>IFERROR(VLOOKUP(T513,October_Schedule_Table[[#All],[Away Concat]:[Away B2b]],4,FALSE),0)</f>
        <v>no</v>
      </c>
    </row>
    <row r="514" spans="1:25" x14ac:dyDescent="0.2">
      <c r="A514" s="24" t="s">
        <v>216</v>
      </c>
      <c r="B514" s="12">
        <v>43425</v>
      </c>
      <c r="C514" s="33" t="str">
        <f t="shared" si="91"/>
        <v>H</v>
      </c>
      <c r="D514" s="18">
        <v>11</v>
      </c>
      <c r="E514" s="18">
        <v>21</v>
      </c>
      <c r="F514" s="18">
        <v>2018</v>
      </c>
      <c r="G514" s="5" t="s">
        <v>33</v>
      </c>
      <c r="H514" s="5" t="s">
        <v>15</v>
      </c>
      <c r="I514" s="5" t="s">
        <v>212</v>
      </c>
      <c r="J514" s="5">
        <v>113</v>
      </c>
      <c r="K514" s="5" t="s">
        <v>28</v>
      </c>
      <c r="L514" s="5" t="s">
        <v>216</v>
      </c>
      <c r="M514" s="5">
        <v>119</v>
      </c>
      <c r="N514" s="13">
        <f t="shared" si="92"/>
        <v>6</v>
      </c>
      <c r="O514" s="13">
        <f t="shared" si="93"/>
        <v>3</v>
      </c>
      <c r="P514" s="39">
        <f t="shared" si="88"/>
        <v>-1.1032792686349602</v>
      </c>
      <c r="Q514" s="39">
        <f t="shared" si="89"/>
        <v>9.3423702051929958E-2</v>
      </c>
      <c r="R514" s="39">
        <f t="shared" si="94"/>
        <v>1.8032970293131099</v>
      </c>
      <c r="S514" s="39">
        <f t="shared" si="95"/>
        <v>4.1967029706868901</v>
      </c>
      <c r="T514" s="22" t="str">
        <f t="shared" si="90"/>
        <v>Dal113119</v>
      </c>
      <c r="U514" t="str">
        <f t="shared" si="96"/>
        <v>no</v>
      </c>
      <c r="V514" s="31">
        <v>0</v>
      </c>
      <c r="W514" s="31" t="str">
        <f t="shared" si="97"/>
        <v>43425Brooklyn NetsDallas Mavericks</v>
      </c>
      <c r="X514" s="9" t="str">
        <f>IFERROR(VLOOKUP(T514,October_Schedule_Table[[#All],[Home Concat]:[Home B2b]],2,FALSE),0)</f>
        <v>no</v>
      </c>
      <c r="Y514" s="9">
        <f>IFERROR(VLOOKUP(T514,October_Schedule_Table[[#All],[Away Concat]:[Away B2b]],4,FALSE),0)</f>
        <v>0</v>
      </c>
    </row>
    <row r="515" spans="1:25" x14ac:dyDescent="0.2">
      <c r="A515" s="24" t="s">
        <v>216</v>
      </c>
      <c r="B515" s="14">
        <v>43428</v>
      </c>
      <c r="C515" s="33" t="str">
        <f t="shared" si="91"/>
        <v>H</v>
      </c>
      <c r="D515" s="21">
        <v>11</v>
      </c>
      <c r="E515" s="21">
        <v>24</v>
      </c>
      <c r="F515" s="21">
        <v>2018</v>
      </c>
      <c r="G515" s="6" t="s">
        <v>33</v>
      </c>
      <c r="H515" s="6" t="s">
        <v>8</v>
      </c>
      <c r="I515" s="6" t="s">
        <v>211</v>
      </c>
      <c r="J515" s="6">
        <v>104</v>
      </c>
      <c r="K515" s="6" t="s">
        <v>28</v>
      </c>
      <c r="L515" s="6" t="s">
        <v>216</v>
      </c>
      <c r="M515" s="6">
        <v>113</v>
      </c>
      <c r="N515" s="13">
        <f t="shared" si="92"/>
        <v>9</v>
      </c>
      <c r="O515" s="13">
        <f t="shared" si="93"/>
        <v>3</v>
      </c>
      <c r="P515" s="39">
        <f t="shared" si="88"/>
        <v>-1.1032792686349602</v>
      </c>
      <c r="Q515" s="39">
        <f t="shared" si="89"/>
        <v>3.6672081997201897</v>
      </c>
      <c r="R515" s="39">
        <f t="shared" si="94"/>
        <v>-1.7704874683551499</v>
      </c>
      <c r="S515" s="39">
        <f t="shared" si="95"/>
        <v>10.770487468355149</v>
      </c>
      <c r="T515" s="22" t="str">
        <f t="shared" si="90"/>
        <v>Dal104113</v>
      </c>
      <c r="U515" t="str">
        <f t="shared" si="96"/>
        <v>no</v>
      </c>
      <c r="V515" s="31">
        <v>0</v>
      </c>
      <c r="W515" s="31" t="str">
        <f t="shared" si="97"/>
        <v>43428Boston CelticsDallas Mavericks</v>
      </c>
      <c r="X515" s="9" t="str">
        <f>IFERROR(VLOOKUP(T515,October_Schedule_Table[[#All],[Home Concat]:[Home B2b]],2,FALSE),0)</f>
        <v>no</v>
      </c>
      <c r="Y515" s="9">
        <f>IFERROR(VLOOKUP(T515,October_Schedule_Table[[#All],[Away Concat]:[Away B2b]],4,FALSE),0)</f>
        <v>0</v>
      </c>
    </row>
    <row r="516" spans="1:25" x14ac:dyDescent="0.2">
      <c r="A516" s="24" t="s">
        <v>216</v>
      </c>
      <c r="B516" s="12">
        <v>43432</v>
      </c>
      <c r="C516" s="33" t="str">
        <f t="shared" si="91"/>
        <v>A</v>
      </c>
      <c r="D516" s="18">
        <v>11</v>
      </c>
      <c r="E516" s="18">
        <v>28</v>
      </c>
      <c r="F516" s="18">
        <v>2018</v>
      </c>
      <c r="G516" s="5" t="s">
        <v>6</v>
      </c>
      <c r="H516" s="5" t="s">
        <v>28</v>
      </c>
      <c r="I516" s="5" t="s">
        <v>216</v>
      </c>
      <c r="J516" s="5">
        <v>128</v>
      </c>
      <c r="K516" s="5" t="s">
        <v>18</v>
      </c>
      <c r="L516" s="5" t="s">
        <v>226</v>
      </c>
      <c r="M516" s="5">
        <v>108</v>
      </c>
      <c r="N516" s="13">
        <f t="shared" si="92"/>
        <v>20</v>
      </c>
      <c r="O516" s="13">
        <f t="shared" si="93"/>
        <v>-3</v>
      </c>
      <c r="P516" s="39">
        <f t="shared" si="88"/>
        <v>-1.1032792686349602</v>
      </c>
      <c r="Q516" s="39">
        <f t="shared" si="89"/>
        <v>5.8261443988619703</v>
      </c>
      <c r="R516" s="39">
        <f t="shared" si="94"/>
        <v>-9.9294236674969305</v>
      </c>
      <c r="S516" s="39">
        <f t="shared" si="95"/>
        <v>29.929423667496931</v>
      </c>
      <c r="T516" s="22" t="str">
        <f t="shared" si="90"/>
        <v>Dal128108</v>
      </c>
      <c r="U516" t="str">
        <f t="shared" si="96"/>
        <v>no</v>
      </c>
      <c r="V516" s="31">
        <v>0</v>
      </c>
      <c r="W516" s="31" t="str">
        <f t="shared" si="97"/>
        <v>43432Dallas MavericksHouston Rockets</v>
      </c>
      <c r="X516" s="9">
        <f>IFERROR(VLOOKUP(T516,October_Schedule_Table[Home Concat],1,FALSE),0)</f>
        <v>0</v>
      </c>
      <c r="Y516" s="9" t="str">
        <f>IFERROR(VLOOKUP(T516,October_Schedule_Table[[#All],[Away Concat]:[Away B2b]],4,FALSE),0)</f>
        <v>no</v>
      </c>
    </row>
    <row r="517" spans="1:25" x14ac:dyDescent="0.2">
      <c r="A517" s="24" t="s">
        <v>216</v>
      </c>
      <c r="B517" s="10">
        <v>43434</v>
      </c>
      <c r="C517" s="33" t="str">
        <f t="shared" si="91"/>
        <v>A</v>
      </c>
      <c r="D517" s="19">
        <v>11</v>
      </c>
      <c r="E517" s="19">
        <v>30</v>
      </c>
      <c r="F517" s="19">
        <v>2018</v>
      </c>
      <c r="G517" s="6" t="s">
        <v>9</v>
      </c>
      <c r="H517" s="6" t="s">
        <v>28</v>
      </c>
      <c r="I517" s="6" t="s">
        <v>216</v>
      </c>
      <c r="J517" s="6">
        <v>103</v>
      </c>
      <c r="K517" s="6" t="s">
        <v>39</v>
      </c>
      <c r="L517" s="13" t="s">
        <v>242</v>
      </c>
      <c r="M517" s="6">
        <v>114</v>
      </c>
      <c r="N517" s="13">
        <f t="shared" si="92"/>
        <v>-11</v>
      </c>
      <c r="O517" s="13">
        <f t="shared" si="93"/>
        <v>-3</v>
      </c>
      <c r="P517" s="39">
        <f t="shared" si="88"/>
        <v>-1.1032792686349602</v>
      </c>
      <c r="Q517" s="39">
        <f t="shared" si="89"/>
        <v>-1.7592139870950123</v>
      </c>
      <c r="R517" s="39">
        <f t="shared" si="94"/>
        <v>-2.3440652815399479</v>
      </c>
      <c r="S517" s="39">
        <f t="shared" si="95"/>
        <v>-8.6559347184600526</v>
      </c>
      <c r="T517" s="22" t="str">
        <f t="shared" si="90"/>
        <v>Dal103114</v>
      </c>
      <c r="U517" t="str">
        <f t="shared" si="96"/>
        <v>no</v>
      </c>
      <c r="V517" s="31">
        <v>0</v>
      </c>
      <c r="W517" s="31" t="str">
        <f t="shared" si="97"/>
        <v>43434Dallas MavericksLos Angeles Lakers</v>
      </c>
      <c r="X517" s="9">
        <f>IFERROR(VLOOKUP(T517,October_Schedule_Table[Home Concat],1,FALSE),0)</f>
        <v>0</v>
      </c>
      <c r="Y517" s="9" t="str">
        <f>IFERROR(VLOOKUP(T517,October_Schedule_Table[[#All],[Away Concat]:[Away B2b]],4,FALSE),0)</f>
        <v>no</v>
      </c>
    </row>
    <row r="518" spans="1:25" x14ac:dyDescent="0.2">
      <c r="A518" s="24" t="s">
        <v>216</v>
      </c>
      <c r="B518" s="12">
        <v>43436</v>
      </c>
      <c r="C518" s="33" t="str">
        <f t="shared" si="91"/>
        <v>H</v>
      </c>
      <c r="D518" s="18">
        <v>12</v>
      </c>
      <c r="E518" s="18">
        <v>2</v>
      </c>
      <c r="F518" s="18">
        <v>2018</v>
      </c>
      <c r="G518" s="5" t="s">
        <v>12</v>
      </c>
      <c r="H518" s="5" t="s">
        <v>22</v>
      </c>
      <c r="I518" s="13" t="s">
        <v>241</v>
      </c>
      <c r="J518" s="5">
        <v>110</v>
      </c>
      <c r="K518" s="5" t="s">
        <v>28</v>
      </c>
      <c r="L518" s="5" t="s">
        <v>216</v>
      </c>
      <c r="M518" s="5">
        <v>114</v>
      </c>
      <c r="N518" s="13">
        <f t="shared" si="92"/>
        <v>4</v>
      </c>
      <c r="O518" s="13">
        <f t="shared" si="93"/>
        <v>3</v>
      </c>
      <c r="P518" s="39">
        <f t="shared" si="88"/>
        <v>-1.1032792686349602</v>
      </c>
      <c r="Q518" s="39">
        <f t="shared" si="89"/>
        <v>0.79686865378140981</v>
      </c>
      <c r="R518" s="39">
        <f t="shared" si="94"/>
        <v>1.09985207758363</v>
      </c>
      <c r="S518" s="39">
        <f t="shared" si="95"/>
        <v>2.90014792241637</v>
      </c>
      <c r="T518" s="22" t="str">
        <f t="shared" si="90"/>
        <v>Dal110114</v>
      </c>
      <c r="U518" t="str">
        <f t="shared" si="96"/>
        <v>no</v>
      </c>
      <c r="V518" s="31">
        <v>0</v>
      </c>
      <c r="W518" s="31" t="str">
        <f t="shared" si="97"/>
        <v>43436Los Angeles ClippersDallas Mavericks</v>
      </c>
      <c r="X518" s="9" t="str">
        <f>IFERROR(VLOOKUP(T518,October_Schedule_Table[[#All],[Home Concat]:[Home B2b]],2,FALSE),0)</f>
        <v>no</v>
      </c>
      <c r="Y518" s="9">
        <f>IFERROR(VLOOKUP(T518,October_Schedule_Table[[#All],[Away Concat]:[Away B2b]],4,FALSE),0)</f>
        <v>0</v>
      </c>
    </row>
    <row r="519" spans="1:25" x14ac:dyDescent="0.2">
      <c r="A519" s="24" t="s">
        <v>216</v>
      </c>
      <c r="B519" s="10">
        <v>43438</v>
      </c>
      <c r="C519" s="33" t="str">
        <f t="shared" si="91"/>
        <v>H</v>
      </c>
      <c r="D519" s="19">
        <v>12</v>
      </c>
      <c r="E519" s="19">
        <v>4</v>
      </c>
      <c r="F519" s="19">
        <v>2018</v>
      </c>
      <c r="G519" s="6" t="s">
        <v>33</v>
      </c>
      <c r="H519" s="6" t="s">
        <v>40</v>
      </c>
      <c r="I519" s="6" t="s">
        <v>231</v>
      </c>
      <c r="J519" s="6">
        <v>102</v>
      </c>
      <c r="K519" s="6" t="s">
        <v>28</v>
      </c>
      <c r="L519" s="6" t="s">
        <v>216</v>
      </c>
      <c r="M519" s="6">
        <v>111</v>
      </c>
      <c r="N519" s="13">
        <f t="shared" si="92"/>
        <v>9</v>
      </c>
      <c r="O519" s="13">
        <f t="shared" si="93"/>
        <v>3</v>
      </c>
      <c r="P519" s="39">
        <f t="shared" si="88"/>
        <v>-1.1032792686349602</v>
      </c>
      <c r="Q519" s="39">
        <f t="shared" si="89"/>
        <v>4.7456987811097902</v>
      </c>
      <c r="R519" s="39">
        <f t="shared" si="94"/>
        <v>-2.8489780497447503</v>
      </c>
      <c r="S519" s="39">
        <f t="shared" si="95"/>
        <v>11.848978049744751</v>
      </c>
      <c r="T519" s="22" t="str">
        <f t="shared" si="90"/>
        <v>Dal102111</v>
      </c>
      <c r="U519" t="str">
        <f t="shared" si="96"/>
        <v>no</v>
      </c>
      <c r="V519" s="31">
        <v>0</v>
      </c>
      <c r="W519" s="31" t="str">
        <f t="shared" si="97"/>
        <v>43438Portland Trail BlazersDallas Mavericks</v>
      </c>
      <c r="X519" s="9" t="str">
        <f>IFERROR(VLOOKUP(T519,October_Schedule_Table[[#All],[Home Concat]:[Home B2b]],2,FALSE),0)</f>
        <v>no</v>
      </c>
      <c r="Y519" s="9">
        <f>IFERROR(VLOOKUP(T519,October_Schedule_Table[[#All],[Away Concat]:[Away B2b]],4,FALSE),0)</f>
        <v>0</v>
      </c>
    </row>
    <row r="520" spans="1:25" x14ac:dyDescent="0.2">
      <c r="A520" s="24" t="s">
        <v>216</v>
      </c>
      <c r="B520" s="12">
        <v>43439</v>
      </c>
      <c r="C520" s="33" t="str">
        <f t="shared" si="91"/>
        <v>A</v>
      </c>
      <c r="D520" s="18">
        <v>12</v>
      </c>
      <c r="E520" s="18">
        <v>5</v>
      </c>
      <c r="F520" s="18">
        <v>2018</v>
      </c>
      <c r="G520" s="5" t="s">
        <v>6</v>
      </c>
      <c r="H520" s="5" t="s">
        <v>28</v>
      </c>
      <c r="I520" s="5" t="s">
        <v>216</v>
      </c>
      <c r="J520" s="5">
        <v>106</v>
      </c>
      <c r="K520" s="5" t="s">
        <v>17</v>
      </c>
      <c r="L520" s="5" t="s">
        <v>202</v>
      </c>
      <c r="M520" s="5">
        <v>132</v>
      </c>
      <c r="N520" s="13">
        <f t="shared" si="92"/>
        <v>-26</v>
      </c>
      <c r="O520" s="13">
        <f t="shared" si="93"/>
        <v>-3</v>
      </c>
      <c r="P520" s="39">
        <f t="shared" si="88"/>
        <v>-1.1032792686349602</v>
      </c>
      <c r="Q520" s="39">
        <f t="shared" si="89"/>
        <v>-2.0784049104114897</v>
      </c>
      <c r="R520" s="39">
        <f t="shared" si="94"/>
        <v>-2.0248743582234705</v>
      </c>
      <c r="S520" s="39">
        <f t="shared" si="95"/>
        <v>-23.975125641776529</v>
      </c>
      <c r="T520" s="22" t="str">
        <f t="shared" si="90"/>
        <v>Dal106132</v>
      </c>
      <c r="U520" t="str">
        <f t="shared" si="96"/>
        <v>yes</v>
      </c>
      <c r="V520" s="31">
        <v>0</v>
      </c>
      <c r="W520" s="31" t="str">
        <f t="shared" si="97"/>
        <v>43439Dallas MavericksNew Orleans Pelicans</v>
      </c>
      <c r="X520" s="9">
        <f>IFERROR(VLOOKUP(T520,October_Schedule_Table[Home Concat],1,FALSE),0)</f>
        <v>0</v>
      </c>
      <c r="Y520" s="9" t="str">
        <f>IFERROR(VLOOKUP(T520,October_Schedule_Table[[#All],[Away Concat]:[Away B2b]],4,FALSE),0)</f>
        <v>yes</v>
      </c>
    </row>
    <row r="521" spans="1:25" x14ac:dyDescent="0.2">
      <c r="A521" s="24" t="s">
        <v>216</v>
      </c>
      <c r="B521" s="12">
        <v>43442</v>
      </c>
      <c r="C521" s="33" t="str">
        <f t="shared" si="91"/>
        <v>H</v>
      </c>
      <c r="D521" s="18">
        <v>12</v>
      </c>
      <c r="E521" s="18">
        <v>8</v>
      </c>
      <c r="F521" s="18">
        <v>2018</v>
      </c>
      <c r="G521" s="5" t="s">
        <v>43</v>
      </c>
      <c r="H521" s="5" t="s">
        <v>18</v>
      </c>
      <c r="I521" s="5" t="s">
        <v>226</v>
      </c>
      <c r="J521" s="5">
        <v>104</v>
      </c>
      <c r="K521" s="5" t="s">
        <v>28</v>
      </c>
      <c r="L521" s="5" t="s">
        <v>216</v>
      </c>
      <c r="M521" s="5">
        <v>107</v>
      </c>
      <c r="N521" s="13">
        <f t="shared" si="92"/>
        <v>3</v>
      </c>
      <c r="O521" s="13">
        <f t="shared" si="93"/>
        <v>3</v>
      </c>
      <c r="P521" s="39">
        <f t="shared" si="88"/>
        <v>-1.1032792686349602</v>
      </c>
      <c r="Q521" s="39">
        <f t="shared" si="89"/>
        <v>5.8261443988619703</v>
      </c>
      <c r="R521" s="39">
        <f t="shared" si="94"/>
        <v>-3.9294236674969305</v>
      </c>
      <c r="S521" s="39">
        <f t="shared" si="95"/>
        <v>6.9294236674969305</v>
      </c>
      <c r="T521" s="22" t="str">
        <f t="shared" si="90"/>
        <v>Dal104107</v>
      </c>
      <c r="U521" t="str">
        <f t="shared" si="96"/>
        <v>no</v>
      </c>
      <c r="V521" s="31">
        <v>0</v>
      </c>
      <c r="W521" s="31" t="str">
        <f t="shared" si="97"/>
        <v>43442Houston RocketsDallas Mavericks</v>
      </c>
      <c r="X521" s="9" t="str">
        <f>IFERROR(VLOOKUP(T521,October_Schedule_Table[[#All],[Home Concat]:[Home B2b]],2,FALSE),0)</f>
        <v>no</v>
      </c>
      <c r="Y521" s="9">
        <f>IFERROR(VLOOKUP(T521,October_Schedule_Table[[#All],[Away Concat]:[Away B2b]],4,FALSE),0)</f>
        <v>0</v>
      </c>
    </row>
    <row r="522" spans="1:25" x14ac:dyDescent="0.2">
      <c r="A522" s="24" t="s">
        <v>216</v>
      </c>
      <c r="B522" s="10">
        <v>43444</v>
      </c>
      <c r="C522" s="33" t="str">
        <f t="shared" si="91"/>
        <v>H</v>
      </c>
      <c r="D522" s="19">
        <v>12</v>
      </c>
      <c r="E522" s="19">
        <v>10</v>
      </c>
      <c r="F522" s="19">
        <v>2018</v>
      </c>
      <c r="G522" s="6" t="s">
        <v>33</v>
      </c>
      <c r="H522" s="6" t="s">
        <v>27</v>
      </c>
      <c r="I522" s="6" t="s">
        <v>236</v>
      </c>
      <c r="J522" s="6">
        <v>76</v>
      </c>
      <c r="K522" s="6" t="s">
        <v>28</v>
      </c>
      <c r="L522" s="6" t="s">
        <v>216</v>
      </c>
      <c r="M522" s="6">
        <v>101</v>
      </c>
      <c r="N522" s="13">
        <f t="shared" si="92"/>
        <v>25</v>
      </c>
      <c r="O522" s="13">
        <f t="shared" si="93"/>
        <v>3</v>
      </c>
      <c r="P522" s="39">
        <f t="shared" ref="P522:P585" si="98">IF(C522="H",VLOOKUP(L522,$AB$12:$AE$41,4,FALSE),VLOOKUP(I522,$AB$12:$AE$41,4,FALSE))</f>
        <v>-1.1032792686349602</v>
      </c>
      <c r="Q522" s="39">
        <f t="shared" ref="Q522:Q585" si="99">IF(C522="H",VLOOKUP(I522,$AB$12:$AE$41,4,FALSE),VLOOKUP(L522,$AB$12:$AE$41,4,FALSE))</f>
        <v>1.21811754667254</v>
      </c>
      <c r="R522" s="39">
        <f t="shared" si="94"/>
        <v>0.67860318469249981</v>
      </c>
      <c r="S522" s="39">
        <f t="shared" si="95"/>
        <v>24.321396815307502</v>
      </c>
      <c r="T522" s="22" t="str">
        <f t="shared" ref="T522:T585" si="100">CONCATENATE(A522,J522,M522)</f>
        <v>Dal76101</v>
      </c>
      <c r="U522" t="str">
        <f t="shared" si="96"/>
        <v>no</v>
      </c>
      <c r="V522" s="31">
        <v>0</v>
      </c>
      <c r="W522" s="31" t="str">
        <f t="shared" si="97"/>
        <v>43444Orlando MagicDallas Mavericks</v>
      </c>
      <c r="X522" s="9" t="str">
        <f>IFERROR(VLOOKUP(T522,October_Schedule_Table[[#All],[Home Concat]:[Home B2b]],2,FALSE),0)</f>
        <v>no</v>
      </c>
      <c r="Y522" s="9">
        <f>IFERROR(VLOOKUP(T522,October_Schedule_Table[[#All],[Away Concat]:[Away B2b]],4,FALSE),0)</f>
        <v>0</v>
      </c>
    </row>
    <row r="523" spans="1:25" x14ac:dyDescent="0.2">
      <c r="A523" s="24" t="s">
        <v>216</v>
      </c>
      <c r="B523" s="12">
        <v>43446</v>
      </c>
      <c r="C523" s="33" t="str">
        <f t="shared" ref="C523:C586" si="101">IF(A523=L523,"H","A")</f>
        <v>H</v>
      </c>
      <c r="D523" s="18">
        <v>12</v>
      </c>
      <c r="E523" s="18">
        <v>12</v>
      </c>
      <c r="F523" s="18">
        <v>2018</v>
      </c>
      <c r="G523" s="5" t="s">
        <v>33</v>
      </c>
      <c r="H523" s="5" t="s">
        <v>24</v>
      </c>
      <c r="I523" s="5" t="s">
        <v>210</v>
      </c>
      <c r="J523" s="5">
        <v>107</v>
      </c>
      <c r="K523" s="5" t="s">
        <v>28</v>
      </c>
      <c r="L523" s="5" t="s">
        <v>216</v>
      </c>
      <c r="M523" s="5">
        <v>114</v>
      </c>
      <c r="N523" s="13">
        <f t="shared" ref="N523:N586" si="102">IF(C523="H",M523-J523,J523-M523)</f>
        <v>7</v>
      </c>
      <c r="O523" s="13">
        <f t="shared" ref="O523:O586" si="103">IF(C523="H",3,-3)</f>
        <v>3</v>
      </c>
      <c r="P523" s="39">
        <f t="shared" si="98"/>
        <v>-1.1032792686349602</v>
      </c>
      <c r="Q523" s="39">
        <f t="shared" si="99"/>
        <v>-5.4191427575813904</v>
      </c>
      <c r="R523" s="39">
        <f t="shared" ref="R523:R586" si="104">O523+P523-Q523</f>
        <v>7.3158634889464302</v>
      </c>
      <c r="S523" s="39">
        <f t="shared" ref="S523:S586" si="105">N523-R523</f>
        <v>-0.31586348894643024</v>
      </c>
      <c r="T523" s="22" t="str">
        <f t="shared" si="100"/>
        <v>Dal107114</v>
      </c>
      <c r="U523" t="str">
        <f t="shared" ref="U523:U586" si="106">IF(B523-B522=1,"yes","no")</f>
        <v>no</v>
      </c>
      <c r="V523" s="31">
        <v>0</v>
      </c>
      <c r="W523" s="31" t="str">
        <f t="shared" ref="W523:W586" si="107">CONCATENATE(B523,H523,K523)</f>
        <v>43446Atlanta HawksDallas Mavericks</v>
      </c>
      <c r="X523" s="9" t="str">
        <f>IFERROR(VLOOKUP(T523,October_Schedule_Table[[#All],[Home Concat]:[Home B2b]],2,FALSE),0)</f>
        <v>no</v>
      </c>
      <c r="Y523" s="9">
        <f>IFERROR(VLOOKUP(T523,October_Schedule_Table[[#All],[Away Concat]:[Away B2b]],4,FALSE),0)</f>
        <v>0</v>
      </c>
    </row>
    <row r="524" spans="1:25" x14ac:dyDescent="0.2">
      <c r="A524" s="24" t="s">
        <v>216</v>
      </c>
      <c r="B524" s="10">
        <v>43447</v>
      </c>
      <c r="C524" s="33" t="str">
        <f t="shared" si="101"/>
        <v>A</v>
      </c>
      <c r="D524" s="19">
        <v>12</v>
      </c>
      <c r="E524" s="19">
        <v>13</v>
      </c>
      <c r="F524" s="19">
        <v>2018</v>
      </c>
      <c r="G524" s="6" t="s">
        <v>9</v>
      </c>
      <c r="H524" s="6" t="s">
        <v>28</v>
      </c>
      <c r="I524" s="6" t="s">
        <v>216</v>
      </c>
      <c r="J524" s="6">
        <v>89</v>
      </c>
      <c r="K524" s="6" t="s">
        <v>29</v>
      </c>
      <c r="L524" s="6" t="s">
        <v>232</v>
      </c>
      <c r="M524" s="6">
        <v>99</v>
      </c>
      <c r="N524" s="13">
        <f t="shared" si="102"/>
        <v>-10</v>
      </c>
      <c r="O524" s="13">
        <f t="shared" si="103"/>
        <v>-3</v>
      </c>
      <c r="P524" s="39">
        <f t="shared" si="98"/>
        <v>-1.1032792686349602</v>
      </c>
      <c r="Q524" s="39">
        <f t="shared" si="99"/>
        <v>-8.7034984309977705</v>
      </c>
      <c r="R524" s="39">
        <f t="shared" si="104"/>
        <v>4.6002191623628104</v>
      </c>
      <c r="S524" s="39">
        <f t="shared" si="105"/>
        <v>-14.60021916236281</v>
      </c>
      <c r="T524" s="22" t="str">
        <f t="shared" si="100"/>
        <v>Dal8999</v>
      </c>
      <c r="U524" t="str">
        <f t="shared" si="106"/>
        <v>yes</v>
      </c>
      <c r="V524" s="31">
        <v>0</v>
      </c>
      <c r="W524" s="31" t="str">
        <f t="shared" si="107"/>
        <v>43447Dallas MavericksPhoenix Suns</v>
      </c>
      <c r="X524" s="9">
        <f>IFERROR(VLOOKUP(T524,October_Schedule_Table[Home Concat],1,FALSE),0)</f>
        <v>0</v>
      </c>
      <c r="Y524" s="9" t="str">
        <f>IFERROR(VLOOKUP(T524,October_Schedule_Table[[#All],[Away Concat]:[Away B2b]],4,FALSE),0)</f>
        <v>yes</v>
      </c>
    </row>
    <row r="525" spans="1:25" x14ac:dyDescent="0.2">
      <c r="A525" s="24" t="s">
        <v>216</v>
      </c>
      <c r="B525" s="10">
        <v>43450</v>
      </c>
      <c r="C525" s="33" t="str">
        <f t="shared" si="101"/>
        <v>H</v>
      </c>
      <c r="D525" s="19">
        <v>12</v>
      </c>
      <c r="E525" s="19">
        <v>16</v>
      </c>
      <c r="F525" s="19">
        <v>2018</v>
      </c>
      <c r="G525" s="6" t="s">
        <v>12</v>
      </c>
      <c r="H525" s="6" t="s">
        <v>32</v>
      </c>
      <c r="I525" s="6" t="s">
        <v>230</v>
      </c>
      <c r="J525" s="6">
        <v>120</v>
      </c>
      <c r="K525" s="6" t="s">
        <v>28</v>
      </c>
      <c r="L525" s="6" t="s">
        <v>216</v>
      </c>
      <c r="M525" s="6">
        <v>113</v>
      </c>
      <c r="N525" s="13">
        <f t="shared" si="102"/>
        <v>-7</v>
      </c>
      <c r="O525" s="13">
        <f t="shared" si="103"/>
        <v>3</v>
      </c>
      <c r="P525" s="39">
        <f t="shared" si="98"/>
        <v>-1.1032792686349602</v>
      </c>
      <c r="Q525" s="39">
        <f t="shared" si="99"/>
        <v>-0.90569424122478992</v>
      </c>
      <c r="R525" s="39">
        <f t="shared" si="104"/>
        <v>2.8024149725898297</v>
      </c>
      <c r="S525" s="39">
        <f t="shared" si="105"/>
        <v>-9.8024149725898297</v>
      </c>
      <c r="T525" s="22" t="str">
        <f t="shared" si="100"/>
        <v>Dal120113</v>
      </c>
      <c r="U525" t="str">
        <f t="shared" si="106"/>
        <v>no</v>
      </c>
      <c r="V525" s="31">
        <v>0</v>
      </c>
      <c r="W525" s="31" t="str">
        <f t="shared" si="107"/>
        <v>43450Sacramento KingsDallas Mavericks</v>
      </c>
      <c r="X525" s="9" t="str">
        <f>IFERROR(VLOOKUP(T525,October_Schedule_Table[[#All],[Home Concat]:[Home B2b]],2,FALSE),0)</f>
        <v>no</v>
      </c>
      <c r="Y525" s="9">
        <f>IFERROR(VLOOKUP(T525,October_Schedule_Table[[#All],[Away Concat]:[Away B2b]],4,FALSE),0)</f>
        <v>0</v>
      </c>
    </row>
    <row r="526" spans="1:25" x14ac:dyDescent="0.2">
      <c r="A526" s="24" t="s">
        <v>216</v>
      </c>
      <c r="B526" s="12">
        <v>43452</v>
      </c>
      <c r="C526" s="33" t="str">
        <f t="shared" si="101"/>
        <v>A</v>
      </c>
      <c r="D526" s="18">
        <v>12</v>
      </c>
      <c r="E526" s="18">
        <v>18</v>
      </c>
      <c r="F526" s="18">
        <v>2018</v>
      </c>
      <c r="G526" s="5" t="s">
        <v>42</v>
      </c>
      <c r="H526" s="5" t="s">
        <v>28</v>
      </c>
      <c r="I526" s="5" t="s">
        <v>216</v>
      </c>
      <c r="J526" s="5">
        <v>118</v>
      </c>
      <c r="K526" s="5" t="s">
        <v>21</v>
      </c>
      <c r="L526" s="5" t="s">
        <v>217</v>
      </c>
      <c r="M526" s="5">
        <v>126</v>
      </c>
      <c r="N526" s="13">
        <f t="shared" si="102"/>
        <v>-8</v>
      </c>
      <c r="O526" s="13">
        <f t="shared" si="103"/>
        <v>-3</v>
      </c>
      <c r="P526" s="39">
        <f t="shared" si="98"/>
        <v>-1.1032792686349602</v>
      </c>
      <c r="Q526" s="39">
        <f t="shared" si="99"/>
        <v>3.8824190488276296</v>
      </c>
      <c r="R526" s="39">
        <f t="shared" si="104"/>
        <v>-7.9856983174625897</v>
      </c>
      <c r="S526" s="39">
        <f t="shared" si="105"/>
        <v>-1.4301682537410265E-2</v>
      </c>
      <c r="T526" s="22" t="str">
        <f t="shared" si="100"/>
        <v>Dal118126</v>
      </c>
      <c r="U526" t="str">
        <f t="shared" si="106"/>
        <v>no</v>
      </c>
      <c r="V526" s="31">
        <v>0</v>
      </c>
      <c r="W526" s="31" t="str">
        <f t="shared" si="107"/>
        <v>43452Dallas MavericksDenver Nuggets</v>
      </c>
      <c r="X526" s="9">
        <f>IFERROR(VLOOKUP(T526,October_Schedule_Table[Home Concat],1,FALSE),0)</f>
        <v>0</v>
      </c>
      <c r="Y526" s="9" t="str">
        <f>IFERROR(VLOOKUP(T526,October_Schedule_Table[[#All],[Away Concat]:[Away B2b]],4,FALSE),0)</f>
        <v>no</v>
      </c>
    </row>
    <row r="527" spans="1:25" x14ac:dyDescent="0.2">
      <c r="A527" s="24" t="s">
        <v>216</v>
      </c>
      <c r="B527" s="10">
        <v>43454</v>
      </c>
      <c r="C527" s="33" t="str">
        <f t="shared" si="101"/>
        <v>A</v>
      </c>
      <c r="D527" s="19">
        <v>12</v>
      </c>
      <c r="E527" s="19">
        <v>20</v>
      </c>
      <c r="F527" s="19">
        <v>2018</v>
      </c>
      <c r="G527" s="6" t="s">
        <v>9</v>
      </c>
      <c r="H527" s="6" t="s">
        <v>28</v>
      </c>
      <c r="I527" s="6" t="s">
        <v>216</v>
      </c>
      <c r="J527" s="6">
        <v>121</v>
      </c>
      <c r="K527" s="6" t="s">
        <v>22</v>
      </c>
      <c r="L527" s="13" t="s">
        <v>241</v>
      </c>
      <c r="M527" s="6">
        <v>125</v>
      </c>
      <c r="N527" s="13">
        <f t="shared" si="102"/>
        <v>-4</v>
      </c>
      <c r="O527" s="13">
        <f t="shared" si="103"/>
        <v>-3</v>
      </c>
      <c r="P527" s="39">
        <f t="shared" si="98"/>
        <v>-1.1032792686349602</v>
      </c>
      <c r="Q527" s="39">
        <f t="shared" si="99"/>
        <v>0.79686865378140981</v>
      </c>
      <c r="R527" s="39">
        <f t="shared" si="104"/>
        <v>-4.9001479224163695</v>
      </c>
      <c r="S527" s="39">
        <f t="shared" si="105"/>
        <v>0.90014792241636954</v>
      </c>
      <c r="T527" s="22" t="str">
        <f t="shared" si="100"/>
        <v>Dal121125</v>
      </c>
      <c r="U527" t="str">
        <f t="shared" si="106"/>
        <v>no</v>
      </c>
      <c r="V527" s="31">
        <v>0</v>
      </c>
      <c r="W527" s="31" t="str">
        <f t="shared" si="107"/>
        <v>43454Dallas MavericksLos Angeles Clippers</v>
      </c>
      <c r="X527" s="9">
        <f>IFERROR(VLOOKUP(T527,October_Schedule_Table[Home Concat],1,FALSE),0)</f>
        <v>0</v>
      </c>
      <c r="Y527" s="9" t="str">
        <f>IFERROR(VLOOKUP(T527,October_Schedule_Table[[#All],[Away Concat]:[Away B2b]],4,FALSE),0)</f>
        <v>no</v>
      </c>
    </row>
    <row r="528" spans="1:25" x14ac:dyDescent="0.2">
      <c r="A528" s="24" t="s">
        <v>216</v>
      </c>
      <c r="B528" s="12">
        <v>43456</v>
      </c>
      <c r="C528" s="33" t="str">
        <f t="shared" si="101"/>
        <v>A</v>
      </c>
      <c r="D528" s="18">
        <v>12</v>
      </c>
      <c r="E528" s="18">
        <v>22</v>
      </c>
      <c r="F528" s="18">
        <v>2018</v>
      </c>
      <c r="G528" s="5" t="s">
        <v>33</v>
      </c>
      <c r="H528" s="5" t="s">
        <v>28</v>
      </c>
      <c r="I528" s="5" t="s">
        <v>216</v>
      </c>
      <c r="J528" s="5">
        <v>116</v>
      </c>
      <c r="K528" s="5" t="s">
        <v>11</v>
      </c>
      <c r="L528" s="5" t="s">
        <v>224</v>
      </c>
      <c r="M528" s="5">
        <v>120</v>
      </c>
      <c r="N528" s="13">
        <f t="shared" si="102"/>
        <v>-4</v>
      </c>
      <c r="O528" s="13">
        <f t="shared" si="103"/>
        <v>-3</v>
      </c>
      <c r="P528" s="39">
        <f t="shared" si="98"/>
        <v>-1.1032792686349602</v>
      </c>
      <c r="Q528" s="39">
        <f t="shared" si="99"/>
        <v>6.4927091902742058</v>
      </c>
      <c r="R528" s="39">
        <f t="shared" si="104"/>
        <v>-10.595988458909165</v>
      </c>
      <c r="S528" s="39">
        <f t="shared" si="105"/>
        <v>6.5959884589091651</v>
      </c>
      <c r="T528" s="22" t="str">
        <f t="shared" si="100"/>
        <v>Dal116120</v>
      </c>
      <c r="U528" t="str">
        <f t="shared" si="106"/>
        <v>no</v>
      </c>
      <c r="V528" s="31">
        <v>0</v>
      </c>
      <c r="W528" s="31" t="str">
        <f t="shared" si="107"/>
        <v>43456Dallas MavericksGolden State Warriors</v>
      </c>
      <c r="X528" s="9">
        <f>IFERROR(VLOOKUP(T528,October_Schedule_Table[Home Concat],1,FALSE),0)</f>
        <v>0</v>
      </c>
      <c r="Y528" s="9" t="str">
        <f>IFERROR(VLOOKUP(T528,October_Schedule_Table[[#All],[Away Concat]:[Away B2b]],4,FALSE),0)</f>
        <v>no</v>
      </c>
    </row>
    <row r="529" spans="1:25" x14ac:dyDescent="0.2">
      <c r="A529" s="24" t="s">
        <v>216</v>
      </c>
      <c r="B529" s="10">
        <v>43457</v>
      </c>
      <c r="C529" s="33" t="str">
        <f t="shared" si="101"/>
        <v>A</v>
      </c>
      <c r="D529" s="19">
        <v>12</v>
      </c>
      <c r="E529" s="19">
        <v>23</v>
      </c>
      <c r="F529" s="19">
        <v>2018</v>
      </c>
      <c r="G529" s="6" t="s">
        <v>42</v>
      </c>
      <c r="H529" s="6" t="s">
        <v>28</v>
      </c>
      <c r="I529" s="6" t="s">
        <v>216</v>
      </c>
      <c r="J529" s="6">
        <v>118</v>
      </c>
      <c r="K529" s="6" t="s">
        <v>40</v>
      </c>
      <c r="L529" s="6" t="s">
        <v>231</v>
      </c>
      <c r="M529" s="6">
        <v>121</v>
      </c>
      <c r="N529" s="13">
        <f t="shared" si="102"/>
        <v>-3</v>
      </c>
      <c r="O529" s="13">
        <f t="shared" si="103"/>
        <v>-3</v>
      </c>
      <c r="P529" s="39">
        <f t="shared" si="98"/>
        <v>-1.1032792686349602</v>
      </c>
      <c r="Q529" s="39">
        <f t="shared" si="99"/>
        <v>4.7456987811097902</v>
      </c>
      <c r="R529" s="39">
        <f t="shared" si="104"/>
        <v>-8.8489780497447512</v>
      </c>
      <c r="S529" s="39">
        <f t="shared" si="105"/>
        <v>5.8489780497447512</v>
      </c>
      <c r="T529" s="22" t="str">
        <f t="shared" si="100"/>
        <v>Dal118121</v>
      </c>
      <c r="U529" t="str">
        <f t="shared" si="106"/>
        <v>yes</v>
      </c>
      <c r="V529" s="31">
        <v>0</v>
      </c>
      <c r="W529" s="31" t="str">
        <f t="shared" si="107"/>
        <v>43457Dallas MavericksPortland Trail Blazers</v>
      </c>
      <c r="X529" s="9">
        <f>IFERROR(VLOOKUP(T529,October_Schedule_Table[Home Concat],1,FALSE),0)</f>
        <v>0</v>
      </c>
      <c r="Y529" s="9" t="str">
        <f>IFERROR(VLOOKUP(T529,October_Schedule_Table[[#All],[Away Concat]:[Away B2b]],4,FALSE),0)</f>
        <v>yes</v>
      </c>
    </row>
    <row r="530" spans="1:25" x14ac:dyDescent="0.2">
      <c r="A530" s="24" t="s">
        <v>216</v>
      </c>
      <c r="B530" s="12">
        <v>43460</v>
      </c>
      <c r="C530" s="33" t="str">
        <f t="shared" si="101"/>
        <v>H</v>
      </c>
      <c r="D530" s="18">
        <v>12</v>
      </c>
      <c r="E530" s="18">
        <v>26</v>
      </c>
      <c r="F530" s="18">
        <v>2018</v>
      </c>
      <c r="G530" s="5" t="s">
        <v>33</v>
      </c>
      <c r="H530" s="5" t="s">
        <v>17</v>
      </c>
      <c r="I530" s="5" t="s">
        <v>202</v>
      </c>
      <c r="J530" s="5">
        <v>119</v>
      </c>
      <c r="K530" s="5" t="s">
        <v>28</v>
      </c>
      <c r="L530" s="5" t="s">
        <v>216</v>
      </c>
      <c r="M530" s="5">
        <v>122</v>
      </c>
      <c r="N530" s="13">
        <f t="shared" si="102"/>
        <v>3</v>
      </c>
      <c r="O530" s="13">
        <f t="shared" si="103"/>
        <v>3</v>
      </c>
      <c r="P530" s="39">
        <f t="shared" si="98"/>
        <v>-1.1032792686349602</v>
      </c>
      <c r="Q530" s="39">
        <f t="shared" si="99"/>
        <v>-2.0784049104114897</v>
      </c>
      <c r="R530" s="39">
        <f t="shared" si="104"/>
        <v>3.9751256417765295</v>
      </c>
      <c r="S530" s="39">
        <f t="shared" si="105"/>
        <v>-0.97512564177652949</v>
      </c>
      <c r="T530" s="22" t="str">
        <f t="shared" si="100"/>
        <v>Dal119122</v>
      </c>
      <c r="U530" t="str">
        <f t="shared" si="106"/>
        <v>no</v>
      </c>
      <c r="V530" s="31">
        <v>0</v>
      </c>
      <c r="W530" s="31" t="str">
        <f t="shared" si="107"/>
        <v>43460New Orleans PelicansDallas Mavericks</v>
      </c>
      <c r="X530" s="9" t="str">
        <f>IFERROR(VLOOKUP(T530,October_Schedule_Table[[#All],[Home Concat]:[Home B2b]],2,FALSE),0)</f>
        <v>no</v>
      </c>
      <c r="Y530" s="9">
        <f>IFERROR(VLOOKUP(T530,October_Schedule_Table[[#All],[Away Concat]:[Away B2b]],4,FALSE),0)</f>
        <v>0</v>
      </c>
    </row>
    <row r="531" spans="1:25" x14ac:dyDescent="0.2">
      <c r="A531" s="24" t="s">
        <v>216</v>
      </c>
      <c r="B531" s="12">
        <v>43462</v>
      </c>
      <c r="C531" s="33" t="str">
        <f t="shared" si="101"/>
        <v>A</v>
      </c>
      <c r="D531" s="18">
        <v>12</v>
      </c>
      <c r="E531" s="18">
        <v>28</v>
      </c>
      <c r="F531" s="18">
        <v>2018</v>
      </c>
      <c r="G531" s="5" t="s">
        <v>6</v>
      </c>
      <c r="H531" s="5" t="s">
        <v>28</v>
      </c>
      <c r="I531" s="5" t="s">
        <v>216</v>
      </c>
      <c r="J531" s="5">
        <v>112</v>
      </c>
      <c r="K531" s="5" t="s">
        <v>17</v>
      </c>
      <c r="L531" s="5" t="s">
        <v>202</v>
      </c>
      <c r="M531" s="5">
        <v>114</v>
      </c>
      <c r="N531" s="13">
        <f t="shared" si="102"/>
        <v>-2</v>
      </c>
      <c r="O531" s="13">
        <f t="shared" si="103"/>
        <v>-3</v>
      </c>
      <c r="P531" s="39">
        <f t="shared" si="98"/>
        <v>-1.1032792686349602</v>
      </c>
      <c r="Q531" s="39">
        <f t="shared" si="99"/>
        <v>-2.0784049104114897</v>
      </c>
      <c r="R531" s="39">
        <f t="shared" si="104"/>
        <v>-2.0248743582234705</v>
      </c>
      <c r="S531" s="39">
        <f t="shared" si="105"/>
        <v>2.4874358223470505E-2</v>
      </c>
      <c r="T531" s="22" t="str">
        <f t="shared" si="100"/>
        <v>Dal112114</v>
      </c>
      <c r="U531" t="str">
        <f t="shared" si="106"/>
        <v>no</v>
      </c>
      <c r="V531" s="31">
        <v>0</v>
      </c>
      <c r="W531" s="31" t="str">
        <f t="shared" si="107"/>
        <v>43462Dallas MavericksNew Orleans Pelicans</v>
      </c>
      <c r="X531" s="9">
        <f>IFERROR(VLOOKUP(T531,October_Schedule_Table[Home Concat],1,FALSE),0)</f>
        <v>0</v>
      </c>
      <c r="Y531" s="9" t="str">
        <f>IFERROR(VLOOKUP(T531,October_Schedule_Table[[#All],[Away Concat]:[Away B2b]],4,FALSE),0)</f>
        <v>no</v>
      </c>
    </row>
    <row r="532" spans="1:25" x14ac:dyDescent="0.2">
      <c r="A532" s="24" t="s">
        <v>216</v>
      </c>
      <c r="B532" s="10">
        <v>43464</v>
      </c>
      <c r="C532" s="33" t="str">
        <f t="shared" si="101"/>
        <v>H</v>
      </c>
      <c r="D532" s="19">
        <v>12</v>
      </c>
      <c r="E532" s="19">
        <v>30</v>
      </c>
      <c r="F532" s="19">
        <v>2018</v>
      </c>
      <c r="G532" s="6" t="s">
        <v>12</v>
      </c>
      <c r="H532" s="6" t="s">
        <v>10</v>
      </c>
      <c r="I532" s="6" t="s">
        <v>238</v>
      </c>
      <c r="J532" s="6">
        <v>103</v>
      </c>
      <c r="K532" s="6" t="s">
        <v>28</v>
      </c>
      <c r="L532" s="6" t="s">
        <v>216</v>
      </c>
      <c r="M532" s="6">
        <v>105</v>
      </c>
      <c r="N532" s="13">
        <f t="shared" si="102"/>
        <v>2</v>
      </c>
      <c r="O532" s="13">
        <f t="shared" si="103"/>
        <v>3</v>
      </c>
      <c r="P532" s="39">
        <f t="shared" si="98"/>
        <v>-1.1032792686349602</v>
      </c>
      <c r="Q532" s="39">
        <f t="shared" si="99"/>
        <v>3.3970939396990349</v>
      </c>
      <c r="R532" s="39">
        <f t="shared" si="104"/>
        <v>-1.5003732083339951</v>
      </c>
      <c r="S532" s="39">
        <f t="shared" si="105"/>
        <v>3.5003732083339951</v>
      </c>
      <c r="T532" s="22" t="str">
        <f t="shared" si="100"/>
        <v>Dal103105</v>
      </c>
      <c r="U532" t="str">
        <f t="shared" si="106"/>
        <v>no</v>
      </c>
      <c r="V532" s="31">
        <v>0</v>
      </c>
      <c r="W532" s="31" t="str">
        <f t="shared" si="107"/>
        <v>43464Oklahoma City ThunderDallas Mavericks</v>
      </c>
      <c r="X532" s="9" t="str">
        <f>IFERROR(VLOOKUP(T532,October_Schedule_Table[[#All],[Home Concat]:[Home B2b]],2,FALSE),0)</f>
        <v>no</v>
      </c>
      <c r="Y532" s="9">
        <f>IFERROR(VLOOKUP(T532,October_Schedule_Table[[#All],[Away Concat]:[Away B2b]],4,FALSE),0)</f>
        <v>0</v>
      </c>
    </row>
    <row r="533" spans="1:25" x14ac:dyDescent="0.2">
      <c r="A533" s="24" t="s">
        <v>216</v>
      </c>
      <c r="B533" s="10">
        <v>43465</v>
      </c>
      <c r="C533" s="33" t="str">
        <f t="shared" si="101"/>
        <v>A</v>
      </c>
      <c r="D533" s="19">
        <v>12</v>
      </c>
      <c r="E533" s="19">
        <v>31</v>
      </c>
      <c r="F533" s="19">
        <v>2018</v>
      </c>
      <c r="G533" s="6" t="s">
        <v>6</v>
      </c>
      <c r="H533" s="6" t="s">
        <v>28</v>
      </c>
      <c r="I533" s="6" t="s">
        <v>216</v>
      </c>
      <c r="J533" s="6">
        <v>102</v>
      </c>
      <c r="K533" s="6" t="s">
        <v>10</v>
      </c>
      <c r="L533" s="6" t="s">
        <v>238</v>
      </c>
      <c r="M533" s="6">
        <v>122</v>
      </c>
      <c r="N533" s="13">
        <f t="shared" si="102"/>
        <v>-20</v>
      </c>
      <c r="O533" s="13">
        <f t="shared" si="103"/>
        <v>-3</v>
      </c>
      <c r="P533" s="39">
        <f t="shared" si="98"/>
        <v>-1.1032792686349602</v>
      </c>
      <c r="Q533" s="39">
        <f t="shared" si="99"/>
        <v>3.3970939396990349</v>
      </c>
      <c r="R533" s="39">
        <f t="shared" si="104"/>
        <v>-7.5003732083339951</v>
      </c>
      <c r="S533" s="39">
        <f t="shared" si="105"/>
        <v>-12.499626791666005</v>
      </c>
      <c r="T533" s="22" t="str">
        <f t="shared" si="100"/>
        <v>Dal102122</v>
      </c>
      <c r="U533" t="str">
        <f t="shared" si="106"/>
        <v>yes</v>
      </c>
      <c r="V533" s="31" t="s">
        <v>282</v>
      </c>
      <c r="W533" s="31" t="str">
        <f t="shared" si="107"/>
        <v>43465Dallas MavericksOklahoma City Thunder</v>
      </c>
      <c r="X533" s="9"/>
      <c r="Y533" s="9"/>
    </row>
    <row r="534" spans="1:25" x14ac:dyDescent="0.2">
      <c r="A534" s="24" t="s">
        <v>216</v>
      </c>
      <c r="B534" s="12">
        <v>43467</v>
      </c>
      <c r="C534" s="33" t="str">
        <f t="shared" si="101"/>
        <v>A</v>
      </c>
      <c r="D534" s="18">
        <v>1</v>
      </c>
      <c r="E534" s="18">
        <v>2</v>
      </c>
      <c r="F534" s="18">
        <v>2019</v>
      </c>
      <c r="G534" s="5" t="s">
        <v>12</v>
      </c>
      <c r="H534" s="5" t="s">
        <v>28</v>
      </c>
      <c r="I534" s="5" t="s">
        <v>216</v>
      </c>
      <c r="J534" s="5">
        <v>122</v>
      </c>
      <c r="K534" s="5" t="s">
        <v>14</v>
      </c>
      <c r="L534" s="5" t="s">
        <v>213</v>
      </c>
      <c r="M534" s="5">
        <v>84</v>
      </c>
      <c r="N534" s="13">
        <f t="shared" si="102"/>
        <v>38</v>
      </c>
      <c r="O534" s="13">
        <f t="shared" si="103"/>
        <v>-3</v>
      </c>
      <c r="P534" s="39">
        <f t="shared" si="98"/>
        <v>-1.1032792686349602</v>
      </c>
      <c r="Q534" s="39">
        <f t="shared" si="99"/>
        <v>-1.224670842330648</v>
      </c>
      <c r="R534" s="39">
        <f t="shared" si="104"/>
        <v>-2.8786084263043121</v>
      </c>
      <c r="S534" s="39">
        <f t="shared" si="105"/>
        <v>40.878608426304311</v>
      </c>
      <c r="T534" s="22" t="str">
        <f t="shared" si="100"/>
        <v>Dal12284</v>
      </c>
      <c r="U534" t="str">
        <f t="shared" si="106"/>
        <v>no</v>
      </c>
      <c r="V534" s="31">
        <v>0</v>
      </c>
      <c r="W534" s="31" t="str">
        <f t="shared" si="107"/>
        <v>43467Dallas MavericksCharlotte Hornets</v>
      </c>
      <c r="X534" s="9">
        <f>IFERROR(VLOOKUP(T534,October_Schedule_Table[Home Concat],1,FALSE),0)</f>
        <v>0</v>
      </c>
      <c r="Y534" s="9" t="str">
        <f>IFERROR(VLOOKUP(T534,October_Schedule_Table[[#All],[Away Concat]:[Away B2b]],4,FALSE),0)</f>
        <v>no</v>
      </c>
    </row>
    <row r="535" spans="1:25" x14ac:dyDescent="0.2">
      <c r="A535" s="24" t="s">
        <v>216</v>
      </c>
      <c r="B535" s="10">
        <v>43469</v>
      </c>
      <c r="C535" s="33" t="str">
        <f t="shared" si="101"/>
        <v>A</v>
      </c>
      <c r="D535" s="19">
        <v>1</v>
      </c>
      <c r="E535" s="19">
        <v>4</v>
      </c>
      <c r="F535" s="19">
        <v>2019</v>
      </c>
      <c r="G535" s="6" t="s">
        <v>6</v>
      </c>
      <c r="H535" s="6" t="s">
        <v>28</v>
      </c>
      <c r="I535" s="6" t="s">
        <v>216</v>
      </c>
      <c r="J535" s="6">
        <v>93</v>
      </c>
      <c r="K535" s="6" t="s">
        <v>8</v>
      </c>
      <c r="L535" s="6" t="s">
        <v>211</v>
      </c>
      <c r="M535" s="6">
        <v>114</v>
      </c>
      <c r="N535" s="13">
        <f t="shared" si="102"/>
        <v>-21</v>
      </c>
      <c r="O535" s="13">
        <f t="shared" si="103"/>
        <v>-3</v>
      </c>
      <c r="P535" s="39">
        <f t="shared" si="98"/>
        <v>-1.1032792686349602</v>
      </c>
      <c r="Q535" s="39">
        <f t="shared" si="99"/>
        <v>3.6672081997201897</v>
      </c>
      <c r="R535" s="39">
        <f t="shared" si="104"/>
        <v>-7.7704874683551495</v>
      </c>
      <c r="S535" s="39">
        <f t="shared" si="105"/>
        <v>-13.229512531644851</v>
      </c>
      <c r="T535" s="22" t="str">
        <f t="shared" si="100"/>
        <v>Dal93114</v>
      </c>
      <c r="U535" t="str">
        <f t="shared" si="106"/>
        <v>no</v>
      </c>
      <c r="V535" s="31">
        <v>0</v>
      </c>
      <c r="W535" s="31" t="str">
        <f t="shared" si="107"/>
        <v>43469Dallas MavericksBoston Celtics</v>
      </c>
      <c r="X535" s="9">
        <f>IFERROR(VLOOKUP(T535,October_Schedule_Table[Home Concat],1,FALSE),0)</f>
        <v>0</v>
      </c>
      <c r="Y535" s="9" t="str">
        <f>IFERROR(VLOOKUP(T535,October_Schedule_Table[[#All],[Away Concat]:[Away B2b]],4,FALSE),0)</f>
        <v>no</v>
      </c>
    </row>
    <row r="536" spans="1:25" x14ac:dyDescent="0.2">
      <c r="A536" s="24" t="s">
        <v>216</v>
      </c>
      <c r="B536" s="12">
        <v>43470</v>
      </c>
      <c r="C536" s="33" t="str">
        <f t="shared" si="101"/>
        <v>A</v>
      </c>
      <c r="D536" s="18">
        <v>1</v>
      </c>
      <c r="E536" s="18">
        <v>5</v>
      </c>
      <c r="F536" s="18">
        <v>2019</v>
      </c>
      <c r="G536" s="5" t="s">
        <v>23</v>
      </c>
      <c r="H536" s="5" t="s">
        <v>28</v>
      </c>
      <c r="I536" s="5" t="s">
        <v>216</v>
      </c>
      <c r="J536" s="5">
        <v>100</v>
      </c>
      <c r="K536" s="5" t="s">
        <v>7</v>
      </c>
      <c r="L536" s="5" t="s">
        <v>237</v>
      </c>
      <c r="M536" s="5">
        <v>106</v>
      </c>
      <c r="N536" s="13">
        <f t="shared" si="102"/>
        <v>-6</v>
      </c>
      <c r="O536" s="13">
        <f t="shared" si="103"/>
        <v>-3</v>
      </c>
      <c r="P536" s="39">
        <f t="shared" si="98"/>
        <v>-1.1032792686349602</v>
      </c>
      <c r="Q536" s="39">
        <f t="shared" si="99"/>
        <v>2.2516349031661402</v>
      </c>
      <c r="R536" s="39">
        <f t="shared" si="104"/>
        <v>-6.3549141718011004</v>
      </c>
      <c r="S536" s="39">
        <f t="shared" si="105"/>
        <v>0.35491417180110041</v>
      </c>
      <c r="T536" s="22" t="str">
        <f t="shared" si="100"/>
        <v>Dal100106</v>
      </c>
      <c r="U536" t="str">
        <f t="shared" si="106"/>
        <v>yes</v>
      </c>
      <c r="V536" s="31">
        <v>0</v>
      </c>
      <c r="W536" s="31" t="str">
        <f t="shared" si="107"/>
        <v>43470Dallas MavericksPhiladelphia 76ers</v>
      </c>
      <c r="X536" s="9">
        <f>IFERROR(VLOOKUP(T536,October_Schedule_Table[Home Concat],1,FALSE),0)</f>
        <v>0</v>
      </c>
      <c r="Y536" s="9" t="str">
        <f>IFERROR(VLOOKUP(T536,October_Schedule_Table[[#All],[Away Concat]:[Away B2b]],4,FALSE),0)</f>
        <v>yes</v>
      </c>
    </row>
    <row r="537" spans="1:25" x14ac:dyDescent="0.2">
      <c r="A537" s="24" t="s">
        <v>216</v>
      </c>
      <c r="B537" s="12">
        <v>43472</v>
      </c>
      <c r="C537" s="33" t="str">
        <f t="shared" si="101"/>
        <v>H</v>
      </c>
      <c r="D537" s="18">
        <v>1</v>
      </c>
      <c r="E537" s="18">
        <v>7</v>
      </c>
      <c r="F537" s="18">
        <v>2019</v>
      </c>
      <c r="G537" s="5" t="s">
        <v>33</v>
      </c>
      <c r="H537" s="5" t="s">
        <v>39</v>
      </c>
      <c r="I537" s="13" t="s">
        <v>242</v>
      </c>
      <c r="J537" s="5">
        <v>107</v>
      </c>
      <c r="K537" s="5" t="s">
        <v>28</v>
      </c>
      <c r="L537" s="5" t="s">
        <v>216</v>
      </c>
      <c r="M537" s="5">
        <v>97</v>
      </c>
      <c r="N537" s="13">
        <f t="shared" si="102"/>
        <v>-10</v>
      </c>
      <c r="O537" s="13">
        <f t="shared" si="103"/>
        <v>3</v>
      </c>
      <c r="P537" s="39">
        <f t="shared" si="98"/>
        <v>-1.1032792686349602</v>
      </c>
      <c r="Q537" s="39">
        <f t="shared" si="99"/>
        <v>-1.7592139870950123</v>
      </c>
      <c r="R537" s="39">
        <f t="shared" si="104"/>
        <v>3.6559347184600521</v>
      </c>
      <c r="S537" s="39">
        <f t="shared" si="105"/>
        <v>-13.655934718460053</v>
      </c>
      <c r="T537" s="22" t="str">
        <f t="shared" si="100"/>
        <v>Dal10797</v>
      </c>
      <c r="U537" t="str">
        <f t="shared" si="106"/>
        <v>no</v>
      </c>
      <c r="V537" s="31">
        <v>0</v>
      </c>
      <c r="W537" s="31" t="str">
        <f t="shared" si="107"/>
        <v>43472Los Angeles LakersDallas Mavericks</v>
      </c>
      <c r="X537" s="9" t="str">
        <f>IFERROR(VLOOKUP(T537,October_Schedule_Table[[#All],[Home Concat]:[Home B2b]],2,FALSE),0)</f>
        <v>no</v>
      </c>
      <c r="Y537" s="9">
        <f>IFERROR(VLOOKUP(T537,October_Schedule_Table[[#All],[Away Concat]:[Away B2b]],4,FALSE),0)</f>
        <v>0</v>
      </c>
    </row>
    <row r="538" spans="1:25" x14ac:dyDescent="0.2">
      <c r="A538" s="24" t="s">
        <v>216</v>
      </c>
      <c r="B538" s="10">
        <v>43474</v>
      </c>
      <c r="C538" s="33" t="str">
        <f t="shared" si="101"/>
        <v>H</v>
      </c>
      <c r="D538" s="19">
        <v>1</v>
      </c>
      <c r="E538" s="19">
        <v>9</v>
      </c>
      <c r="F538" s="19">
        <v>2019</v>
      </c>
      <c r="G538" s="6" t="s">
        <v>33</v>
      </c>
      <c r="H538" s="6" t="s">
        <v>29</v>
      </c>
      <c r="I538" s="6" t="s">
        <v>232</v>
      </c>
      <c r="J538" s="6">
        <v>94</v>
      </c>
      <c r="K538" s="6" t="s">
        <v>28</v>
      </c>
      <c r="L538" s="6" t="s">
        <v>216</v>
      </c>
      <c r="M538" s="6">
        <v>104</v>
      </c>
      <c r="N538" s="13">
        <f t="shared" si="102"/>
        <v>10</v>
      </c>
      <c r="O538" s="13">
        <f t="shared" si="103"/>
        <v>3</v>
      </c>
      <c r="P538" s="39">
        <f t="shared" si="98"/>
        <v>-1.1032792686349602</v>
      </c>
      <c r="Q538" s="39">
        <f t="shared" si="99"/>
        <v>-8.7034984309977705</v>
      </c>
      <c r="R538" s="39">
        <f t="shared" si="104"/>
        <v>10.60021916236281</v>
      </c>
      <c r="S538" s="39">
        <f t="shared" si="105"/>
        <v>-0.60021916236281037</v>
      </c>
      <c r="T538" s="22" t="str">
        <f t="shared" si="100"/>
        <v>Dal94104</v>
      </c>
      <c r="U538" t="str">
        <f t="shared" si="106"/>
        <v>no</v>
      </c>
      <c r="V538" s="31">
        <v>0</v>
      </c>
      <c r="W538" s="31" t="str">
        <f t="shared" si="107"/>
        <v>43474Phoenix SunsDallas Mavericks</v>
      </c>
      <c r="X538" s="9" t="str">
        <f>IFERROR(VLOOKUP(T538,October_Schedule_Table[[#All],[Home Concat]:[Home B2b]],2,FALSE),0)</f>
        <v>no</v>
      </c>
      <c r="Y538" s="9">
        <f>IFERROR(VLOOKUP(T538,October_Schedule_Table[[#All],[Away Concat]:[Away B2b]],4,FALSE),0)</f>
        <v>0</v>
      </c>
    </row>
    <row r="539" spans="1:25" x14ac:dyDescent="0.2">
      <c r="A539" s="24" t="s">
        <v>216</v>
      </c>
      <c r="B539" s="10">
        <v>43476</v>
      </c>
      <c r="C539" s="33" t="str">
        <f t="shared" si="101"/>
        <v>A</v>
      </c>
      <c r="D539" s="19">
        <v>1</v>
      </c>
      <c r="E539" s="19">
        <v>11</v>
      </c>
      <c r="F539" s="19">
        <v>2019</v>
      </c>
      <c r="G539" s="6" t="s">
        <v>6</v>
      </c>
      <c r="H539" s="6" t="s">
        <v>28</v>
      </c>
      <c r="I539" s="6" t="s">
        <v>216</v>
      </c>
      <c r="J539" s="6">
        <v>119</v>
      </c>
      <c r="K539" s="6" t="s">
        <v>34</v>
      </c>
      <c r="L539" s="6" t="s">
        <v>239</v>
      </c>
      <c r="M539" s="6">
        <v>115</v>
      </c>
      <c r="N539" s="13">
        <f t="shared" si="102"/>
        <v>4</v>
      </c>
      <c r="O539" s="13">
        <f t="shared" si="103"/>
        <v>-3</v>
      </c>
      <c r="P539" s="39">
        <f t="shared" si="98"/>
        <v>-1.1032792686349602</v>
      </c>
      <c r="Q539" s="39">
        <f t="shared" si="99"/>
        <v>-1.35015846365794</v>
      </c>
      <c r="R539" s="39">
        <f t="shared" si="104"/>
        <v>-2.7531208049770202</v>
      </c>
      <c r="S539" s="39">
        <f t="shared" si="105"/>
        <v>6.7531208049770202</v>
      </c>
      <c r="T539" s="22" t="str">
        <f t="shared" si="100"/>
        <v>Dal119115</v>
      </c>
      <c r="U539" t="str">
        <f t="shared" si="106"/>
        <v>no</v>
      </c>
      <c r="V539" s="31">
        <v>0</v>
      </c>
      <c r="W539" s="31" t="str">
        <f t="shared" si="107"/>
        <v>43476Dallas MavericksMinnesota Timberwolves</v>
      </c>
      <c r="X539" s="9">
        <f>IFERROR(VLOOKUP(T539,October_Schedule_Table[Home Concat],1,FALSE),0)</f>
        <v>0</v>
      </c>
      <c r="Y539" s="9" t="str">
        <f>IFERROR(VLOOKUP(T539,October_Schedule_Table[[#All],[Away Concat]:[Away B2b]],4,FALSE),0)</f>
        <v>no</v>
      </c>
    </row>
    <row r="540" spans="1:25" x14ac:dyDescent="0.2">
      <c r="A540" s="24" t="s">
        <v>216</v>
      </c>
      <c r="B540" s="12">
        <v>43478</v>
      </c>
      <c r="C540" s="33" t="str">
        <f t="shared" si="101"/>
        <v>H</v>
      </c>
      <c r="D540" s="18">
        <v>1</v>
      </c>
      <c r="E540" s="18">
        <v>13</v>
      </c>
      <c r="F540" s="18">
        <v>2019</v>
      </c>
      <c r="G540" s="5" t="s">
        <v>12</v>
      </c>
      <c r="H540" s="5" t="s">
        <v>11</v>
      </c>
      <c r="I540" s="5" t="s">
        <v>224</v>
      </c>
      <c r="J540" s="5">
        <v>119</v>
      </c>
      <c r="K540" s="5" t="s">
        <v>28</v>
      </c>
      <c r="L540" s="5" t="s">
        <v>216</v>
      </c>
      <c r="M540" s="5">
        <v>114</v>
      </c>
      <c r="N540" s="13">
        <f t="shared" si="102"/>
        <v>-5</v>
      </c>
      <c r="O540" s="13">
        <f t="shared" si="103"/>
        <v>3</v>
      </c>
      <c r="P540" s="39">
        <f t="shared" si="98"/>
        <v>-1.1032792686349602</v>
      </c>
      <c r="Q540" s="39">
        <f t="shared" si="99"/>
        <v>6.4927091902742058</v>
      </c>
      <c r="R540" s="39">
        <f t="shared" si="104"/>
        <v>-4.595988458909166</v>
      </c>
      <c r="S540" s="39">
        <f t="shared" si="105"/>
        <v>-0.40401154109083404</v>
      </c>
      <c r="T540" s="22" t="str">
        <f t="shared" si="100"/>
        <v>Dal119114</v>
      </c>
      <c r="U540" t="str">
        <f t="shared" si="106"/>
        <v>no</v>
      </c>
      <c r="V540" s="31">
        <v>0</v>
      </c>
      <c r="W540" s="31" t="str">
        <f t="shared" si="107"/>
        <v>43478Golden State WarriorsDallas Mavericks</v>
      </c>
      <c r="X540" s="9" t="str">
        <f>IFERROR(VLOOKUP(T540,October_Schedule_Table[[#All],[Home Concat]:[Home B2b]],2,FALSE),0)</f>
        <v>no</v>
      </c>
      <c r="Y540" s="9">
        <f>IFERROR(VLOOKUP(T540,October_Schedule_Table[[#All],[Away Concat]:[Away B2b]],4,FALSE),0)</f>
        <v>0</v>
      </c>
    </row>
    <row r="541" spans="1:25" x14ac:dyDescent="0.2">
      <c r="A541" s="24" t="s">
        <v>216</v>
      </c>
      <c r="B541" s="10">
        <v>43481</v>
      </c>
      <c r="C541" s="33" t="str">
        <f t="shared" si="101"/>
        <v>H</v>
      </c>
      <c r="D541" s="19">
        <v>1</v>
      </c>
      <c r="E541" s="19">
        <v>16</v>
      </c>
      <c r="F541" s="19">
        <v>2019</v>
      </c>
      <c r="G541" s="6" t="s">
        <v>33</v>
      </c>
      <c r="H541" s="6" t="s">
        <v>35</v>
      </c>
      <c r="I541" s="6" t="s">
        <v>227</v>
      </c>
      <c r="J541" s="6">
        <v>105</v>
      </c>
      <c r="K541" s="6" t="s">
        <v>28</v>
      </c>
      <c r="L541" s="6" t="s">
        <v>216</v>
      </c>
      <c r="M541" s="6">
        <v>101</v>
      </c>
      <c r="N541" s="13">
        <f t="shared" si="102"/>
        <v>-4</v>
      </c>
      <c r="O541" s="13">
        <f t="shared" si="103"/>
        <v>3</v>
      </c>
      <c r="P541" s="39">
        <f t="shared" si="98"/>
        <v>-1.1032792686349602</v>
      </c>
      <c r="Q541" s="39">
        <f t="shared" si="99"/>
        <v>1.8707824426420974</v>
      </c>
      <c r="R541" s="39">
        <f t="shared" si="104"/>
        <v>2.593828872294246E-2</v>
      </c>
      <c r="S541" s="39">
        <f t="shared" si="105"/>
        <v>-4.0259382887229425</v>
      </c>
      <c r="T541" s="22" t="str">
        <f t="shared" si="100"/>
        <v>Dal105101</v>
      </c>
      <c r="U541" t="str">
        <f t="shared" si="106"/>
        <v>no</v>
      </c>
      <c r="V541" s="31">
        <v>0</v>
      </c>
      <c r="W541" s="31" t="str">
        <f t="shared" si="107"/>
        <v>43481San Antonio SpursDallas Mavericks</v>
      </c>
      <c r="X541" s="9" t="str">
        <f>IFERROR(VLOOKUP(T541,October_Schedule_Table[[#All],[Home Concat]:[Home B2b]],2,FALSE),0)</f>
        <v>no</v>
      </c>
      <c r="Y541" s="9">
        <f>IFERROR(VLOOKUP(T541,October_Schedule_Table[[#All],[Away Concat]:[Away B2b]],4,FALSE),0)</f>
        <v>0</v>
      </c>
    </row>
    <row r="542" spans="1:25" x14ac:dyDescent="0.2">
      <c r="A542" s="24" t="s">
        <v>216</v>
      </c>
      <c r="B542" s="12">
        <v>43484</v>
      </c>
      <c r="C542" s="33" t="str">
        <f t="shared" si="101"/>
        <v>A</v>
      </c>
      <c r="D542" s="18">
        <v>1</v>
      </c>
      <c r="E542" s="18">
        <v>19</v>
      </c>
      <c r="F542" s="18">
        <v>2019</v>
      </c>
      <c r="G542" s="5" t="s">
        <v>12</v>
      </c>
      <c r="H542" s="5" t="s">
        <v>28</v>
      </c>
      <c r="I542" s="5" t="s">
        <v>216</v>
      </c>
      <c r="J542" s="5">
        <v>99</v>
      </c>
      <c r="K542" s="5" t="s">
        <v>20</v>
      </c>
      <c r="L542" s="5" t="s">
        <v>234</v>
      </c>
      <c r="M542" s="5">
        <v>111</v>
      </c>
      <c r="N542" s="13">
        <f t="shared" si="102"/>
        <v>-12</v>
      </c>
      <c r="O542" s="13">
        <f t="shared" si="103"/>
        <v>-3</v>
      </c>
      <c r="P542" s="39">
        <f t="shared" si="98"/>
        <v>-1.1032792686349602</v>
      </c>
      <c r="Q542" s="39">
        <f t="shared" si="99"/>
        <v>2.3960160409532198</v>
      </c>
      <c r="R542" s="39">
        <f t="shared" si="104"/>
        <v>-6.49929530958818</v>
      </c>
      <c r="S542" s="39">
        <f t="shared" si="105"/>
        <v>-5.50070469041182</v>
      </c>
      <c r="T542" s="22" t="str">
        <f t="shared" si="100"/>
        <v>Dal99111</v>
      </c>
      <c r="U542" t="str">
        <f t="shared" si="106"/>
        <v>no</v>
      </c>
      <c r="V542" s="31">
        <v>0</v>
      </c>
      <c r="W542" s="31" t="str">
        <f t="shared" si="107"/>
        <v>43484Dallas MavericksIndiana Pacers</v>
      </c>
      <c r="X542" s="9">
        <f>IFERROR(VLOOKUP(T542,October_Schedule_Table[Home Concat],1,FALSE),0)</f>
        <v>0</v>
      </c>
      <c r="Y542" s="9" t="str">
        <f>IFERROR(VLOOKUP(T542,October_Schedule_Table[[#All],[Away Concat]:[Away B2b]],4,FALSE),0)</f>
        <v>no</v>
      </c>
    </row>
    <row r="543" spans="1:25" x14ac:dyDescent="0.2">
      <c r="A543" s="24" t="s">
        <v>216</v>
      </c>
      <c r="B543" s="10">
        <v>43486</v>
      </c>
      <c r="C543" s="33" t="str">
        <f t="shared" si="101"/>
        <v>A</v>
      </c>
      <c r="D543" s="19">
        <v>1</v>
      </c>
      <c r="E543" s="19">
        <v>21</v>
      </c>
      <c r="F543" s="19">
        <v>2019</v>
      </c>
      <c r="G543" s="6" t="s">
        <v>75</v>
      </c>
      <c r="H543" s="6" t="s">
        <v>28</v>
      </c>
      <c r="I543" s="6" t="s">
        <v>216</v>
      </c>
      <c r="J543" s="6">
        <v>106</v>
      </c>
      <c r="K543" s="6" t="s">
        <v>13</v>
      </c>
      <c r="L543" s="6" t="s">
        <v>229</v>
      </c>
      <c r="M543" s="6">
        <v>116</v>
      </c>
      <c r="N543" s="13">
        <f t="shared" si="102"/>
        <v>-10</v>
      </c>
      <c r="O543" s="13">
        <f t="shared" si="103"/>
        <v>-3</v>
      </c>
      <c r="P543" s="39">
        <f t="shared" si="98"/>
        <v>-1.1032792686349602</v>
      </c>
      <c r="Q543" s="39">
        <f t="shared" si="99"/>
        <v>7.7638523148254706</v>
      </c>
      <c r="R543" s="39">
        <f t="shared" si="104"/>
        <v>-11.867131583460431</v>
      </c>
      <c r="S543" s="39">
        <f t="shared" si="105"/>
        <v>1.8671315834604307</v>
      </c>
      <c r="T543" s="22" t="str">
        <f t="shared" si="100"/>
        <v>Dal106116</v>
      </c>
      <c r="U543" t="str">
        <f t="shared" si="106"/>
        <v>no</v>
      </c>
      <c r="V543" s="31">
        <v>0</v>
      </c>
      <c r="W543" s="31" t="str">
        <f t="shared" si="107"/>
        <v>43486Dallas MavericksMilwaukee Bucks</v>
      </c>
      <c r="X543" s="9">
        <f>IFERROR(VLOOKUP(T543,October_Schedule_Table[Home Concat],1,FALSE),0)</f>
        <v>0</v>
      </c>
      <c r="Y543" s="9" t="str">
        <f>IFERROR(VLOOKUP(T543,October_Schedule_Table[[#All],[Away Concat]:[Away B2b]],4,FALSE),0)</f>
        <v>no</v>
      </c>
    </row>
    <row r="544" spans="1:25" x14ac:dyDescent="0.2">
      <c r="A544" s="24" t="s">
        <v>216</v>
      </c>
      <c r="B544" s="12">
        <v>43487</v>
      </c>
      <c r="C544" s="33" t="str">
        <f t="shared" si="101"/>
        <v>H</v>
      </c>
      <c r="D544" s="18">
        <v>1</v>
      </c>
      <c r="E544" s="18">
        <v>22</v>
      </c>
      <c r="F544" s="18">
        <v>2019</v>
      </c>
      <c r="G544" s="5" t="s">
        <v>33</v>
      </c>
      <c r="H544" s="5" t="s">
        <v>22</v>
      </c>
      <c r="I544" s="13" t="s">
        <v>241</v>
      </c>
      <c r="J544" s="5">
        <v>98</v>
      </c>
      <c r="K544" s="5" t="s">
        <v>28</v>
      </c>
      <c r="L544" s="5" t="s">
        <v>216</v>
      </c>
      <c r="M544" s="5">
        <v>106</v>
      </c>
      <c r="N544" s="13">
        <f t="shared" si="102"/>
        <v>8</v>
      </c>
      <c r="O544" s="13">
        <f t="shared" si="103"/>
        <v>3</v>
      </c>
      <c r="P544" s="39">
        <f t="shared" si="98"/>
        <v>-1.1032792686349602</v>
      </c>
      <c r="Q544" s="39">
        <f t="shared" si="99"/>
        <v>0.79686865378140981</v>
      </c>
      <c r="R544" s="39">
        <f t="shared" si="104"/>
        <v>1.09985207758363</v>
      </c>
      <c r="S544" s="39">
        <f t="shared" si="105"/>
        <v>6.9001479224163695</v>
      </c>
      <c r="T544" s="22" t="str">
        <f t="shared" si="100"/>
        <v>Dal98106</v>
      </c>
      <c r="U544" t="str">
        <f t="shared" si="106"/>
        <v>yes</v>
      </c>
      <c r="V544" s="31">
        <v>0</v>
      </c>
      <c r="W544" s="31" t="str">
        <f t="shared" si="107"/>
        <v>43487Los Angeles ClippersDallas Mavericks</v>
      </c>
      <c r="X544" s="9" t="str">
        <f>IFERROR(VLOOKUP(T544,October_Schedule_Table[[#All],[Home Concat]:[Home B2b]],2,FALSE),0)</f>
        <v>yes</v>
      </c>
      <c r="Y544" s="9">
        <f>IFERROR(VLOOKUP(T544,October_Schedule_Table[[#All],[Away Concat]:[Away B2b]],4,FALSE),0)</f>
        <v>0</v>
      </c>
    </row>
    <row r="545" spans="1:25" x14ac:dyDescent="0.2">
      <c r="A545" s="24" t="s">
        <v>216</v>
      </c>
      <c r="B545" s="10">
        <v>43490</v>
      </c>
      <c r="C545" s="33" t="str">
        <f t="shared" si="101"/>
        <v>H</v>
      </c>
      <c r="D545" s="19">
        <v>1</v>
      </c>
      <c r="E545" s="19">
        <v>25</v>
      </c>
      <c r="F545" s="19">
        <v>2019</v>
      </c>
      <c r="G545" s="6" t="s">
        <v>33</v>
      </c>
      <c r="H545" s="6" t="s">
        <v>16</v>
      </c>
      <c r="I545" s="6" t="s">
        <v>218</v>
      </c>
      <c r="J545" s="6">
        <v>101</v>
      </c>
      <c r="K545" s="6" t="s">
        <v>28</v>
      </c>
      <c r="L545" s="6" t="s">
        <v>216</v>
      </c>
      <c r="M545" s="6">
        <v>106</v>
      </c>
      <c r="N545" s="13">
        <f t="shared" si="102"/>
        <v>5</v>
      </c>
      <c r="O545" s="13">
        <f t="shared" si="103"/>
        <v>3</v>
      </c>
      <c r="P545" s="39">
        <f t="shared" si="98"/>
        <v>-1.1032792686349602</v>
      </c>
      <c r="Q545" s="39">
        <f t="shared" si="99"/>
        <v>-0.23602730858504994</v>
      </c>
      <c r="R545" s="39">
        <f t="shared" si="104"/>
        <v>2.1327480399500898</v>
      </c>
      <c r="S545" s="39">
        <f t="shared" si="105"/>
        <v>2.8672519600499102</v>
      </c>
      <c r="T545" s="22" t="str">
        <f t="shared" si="100"/>
        <v>Dal101106</v>
      </c>
      <c r="U545" t="str">
        <f t="shared" si="106"/>
        <v>no</v>
      </c>
      <c r="V545" s="31">
        <v>0</v>
      </c>
      <c r="W545" s="31" t="str">
        <f t="shared" si="107"/>
        <v>43490Detroit PistonsDallas Mavericks</v>
      </c>
      <c r="X545" s="9" t="str">
        <f>IFERROR(VLOOKUP(T545,October_Schedule_Table[[#All],[Home Concat]:[Home B2b]],2,FALSE),0)</f>
        <v>no</v>
      </c>
      <c r="Y545" s="9">
        <f>IFERROR(VLOOKUP(T545,October_Schedule_Table[[#All],[Away Concat]:[Away B2b]],4,FALSE),0)</f>
        <v>0</v>
      </c>
    </row>
    <row r="546" spans="1:25" x14ac:dyDescent="0.2">
      <c r="A546" s="24" t="s">
        <v>216</v>
      </c>
      <c r="B546" s="12">
        <v>43492</v>
      </c>
      <c r="C546" s="33" t="str">
        <f t="shared" si="101"/>
        <v>H</v>
      </c>
      <c r="D546" s="18">
        <v>1</v>
      </c>
      <c r="E546" s="18">
        <v>27</v>
      </c>
      <c r="F546" s="18">
        <v>2019</v>
      </c>
      <c r="G546" s="5" t="s">
        <v>12</v>
      </c>
      <c r="H546" s="5" t="s">
        <v>37</v>
      </c>
      <c r="I546" s="5" t="s">
        <v>228</v>
      </c>
      <c r="J546" s="5">
        <v>123</v>
      </c>
      <c r="K546" s="5" t="s">
        <v>28</v>
      </c>
      <c r="L546" s="5" t="s">
        <v>216</v>
      </c>
      <c r="M546" s="5">
        <v>120</v>
      </c>
      <c r="N546" s="13">
        <f t="shared" si="102"/>
        <v>-3</v>
      </c>
      <c r="O546" s="13">
        <f t="shared" si="103"/>
        <v>3</v>
      </c>
      <c r="P546" s="39">
        <f t="shared" si="98"/>
        <v>-1.1032792686349602</v>
      </c>
      <c r="Q546" s="39">
        <f t="shared" si="99"/>
        <v>5.5303682054218104</v>
      </c>
      <c r="R546" s="39">
        <f t="shared" si="104"/>
        <v>-3.6336474740567706</v>
      </c>
      <c r="S546" s="39">
        <f t="shared" si="105"/>
        <v>0.63364747405677058</v>
      </c>
      <c r="T546" s="22" t="str">
        <f t="shared" si="100"/>
        <v>Dal123120</v>
      </c>
      <c r="U546" t="str">
        <f t="shared" si="106"/>
        <v>no</v>
      </c>
      <c r="V546" s="31">
        <v>0</v>
      </c>
      <c r="W546" s="31" t="str">
        <f t="shared" si="107"/>
        <v>43492Toronto RaptorsDallas Mavericks</v>
      </c>
      <c r="X546" s="9" t="str">
        <f>IFERROR(VLOOKUP(T546,October_Schedule_Table[[#All],[Home Concat]:[Home B2b]],2,FALSE),0)</f>
        <v>no</v>
      </c>
      <c r="Y546" s="9">
        <f>IFERROR(VLOOKUP(T546,October_Schedule_Table[[#All],[Away Concat]:[Away B2b]],4,FALSE),0)</f>
        <v>0</v>
      </c>
    </row>
    <row r="547" spans="1:25" x14ac:dyDescent="0.2">
      <c r="A547" s="24" t="s">
        <v>216</v>
      </c>
      <c r="B547" s="12">
        <v>43495</v>
      </c>
      <c r="C547" s="33" t="str">
        <f t="shared" si="101"/>
        <v>A</v>
      </c>
      <c r="D547" s="18">
        <v>1</v>
      </c>
      <c r="E547" s="18">
        <v>30</v>
      </c>
      <c r="F547" s="18">
        <v>2019</v>
      </c>
      <c r="G547" s="5" t="s">
        <v>23</v>
      </c>
      <c r="H547" s="5" t="s">
        <v>28</v>
      </c>
      <c r="I547" s="5" t="s">
        <v>216</v>
      </c>
      <c r="J547" s="5">
        <v>114</v>
      </c>
      <c r="K547" s="5" t="s">
        <v>25</v>
      </c>
      <c r="L547" s="13" t="s">
        <v>243</v>
      </c>
      <c r="M547" s="5">
        <v>90</v>
      </c>
      <c r="N547" s="13">
        <f t="shared" si="102"/>
        <v>24</v>
      </c>
      <c r="O547" s="13">
        <f t="shared" si="103"/>
        <v>-3</v>
      </c>
      <c r="P547" s="39">
        <f t="shared" si="98"/>
        <v>-1.1032792686349602</v>
      </c>
      <c r="Q547" s="39">
        <f t="shared" si="99"/>
        <v>-9.3839578025397099</v>
      </c>
      <c r="R547" s="39">
        <f t="shared" si="104"/>
        <v>5.2806785339047497</v>
      </c>
      <c r="S547" s="39">
        <f t="shared" si="105"/>
        <v>18.719321466095252</v>
      </c>
      <c r="T547" s="22" t="str">
        <f t="shared" si="100"/>
        <v>Dal11490</v>
      </c>
      <c r="U547" t="str">
        <f t="shared" si="106"/>
        <v>no</v>
      </c>
      <c r="V547" s="31">
        <v>0</v>
      </c>
      <c r="W547" s="31" t="str">
        <f t="shared" si="107"/>
        <v>43495Dallas MavericksNew York Knicks</v>
      </c>
      <c r="X547" s="9">
        <f>IFERROR(VLOOKUP(T547,October_Schedule_Table[Home Concat],1,FALSE),0)</f>
        <v>0</v>
      </c>
      <c r="Y547" s="9" t="str">
        <f>IFERROR(VLOOKUP(T547,October_Schedule_Table[[#All],[Away Concat]:[Away B2b]],4,FALSE),0)</f>
        <v>no</v>
      </c>
    </row>
    <row r="548" spans="1:25" x14ac:dyDescent="0.2">
      <c r="A548" s="24" t="s">
        <v>216</v>
      </c>
      <c r="B548" s="10">
        <v>43496</v>
      </c>
      <c r="C548" s="33" t="str">
        <f t="shared" si="101"/>
        <v>A</v>
      </c>
      <c r="D548" s="19">
        <v>1</v>
      </c>
      <c r="E548" s="19">
        <v>31</v>
      </c>
      <c r="F548" s="19">
        <v>2019</v>
      </c>
      <c r="G548" s="6" t="s">
        <v>12</v>
      </c>
      <c r="H548" s="6" t="s">
        <v>28</v>
      </c>
      <c r="I548" s="6" t="s">
        <v>216</v>
      </c>
      <c r="J548" s="6">
        <v>89</v>
      </c>
      <c r="K548" s="6" t="s">
        <v>16</v>
      </c>
      <c r="L548" s="6" t="s">
        <v>218</v>
      </c>
      <c r="M548" s="6">
        <v>93</v>
      </c>
      <c r="N548" s="13">
        <f t="shared" si="102"/>
        <v>-4</v>
      </c>
      <c r="O548" s="13">
        <f t="shared" si="103"/>
        <v>-3</v>
      </c>
      <c r="P548" s="39">
        <f t="shared" si="98"/>
        <v>-1.1032792686349602</v>
      </c>
      <c r="Q548" s="39">
        <f t="shared" si="99"/>
        <v>-0.23602730858504994</v>
      </c>
      <c r="R548" s="39">
        <f t="shared" si="104"/>
        <v>-3.8672519600499102</v>
      </c>
      <c r="S548" s="39">
        <f t="shared" si="105"/>
        <v>-0.13274803995008977</v>
      </c>
      <c r="T548" s="22" t="str">
        <f t="shared" si="100"/>
        <v>Dal8993</v>
      </c>
      <c r="U548" t="str">
        <f t="shared" si="106"/>
        <v>yes</v>
      </c>
      <c r="V548" s="31">
        <v>0</v>
      </c>
      <c r="W548" s="31" t="str">
        <f t="shared" si="107"/>
        <v>43496Dallas MavericksDetroit Pistons</v>
      </c>
      <c r="X548" s="9">
        <f>IFERROR(VLOOKUP(T548,October_Schedule_Table[Home Concat],1,FALSE),0)</f>
        <v>0</v>
      </c>
      <c r="Y548" s="9" t="str">
        <f>IFERROR(VLOOKUP(T548,October_Schedule_Table[[#All],[Away Concat]:[Away B2b]],4,FALSE),0)</f>
        <v>yes</v>
      </c>
    </row>
    <row r="549" spans="1:25" x14ac:dyDescent="0.2">
      <c r="A549" s="24" t="s">
        <v>216</v>
      </c>
      <c r="B549" s="12">
        <v>43498</v>
      </c>
      <c r="C549" s="33" t="str">
        <f t="shared" si="101"/>
        <v>A</v>
      </c>
      <c r="D549" s="18">
        <v>2</v>
      </c>
      <c r="E549" s="18">
        <v>2</v>
      </c>
      <c r="F549" s="18">
        <v>2019</v>
      </c>
      <c r="G549" s="5" t="s">
        <v>23</v>
      </c>
      <c r="H549" s="5" t="s">
        <v>28</v>
      </c>
      <c r="I549" s="5" t="s">
        <v>216</v>
      </c>
      <c r="J549" s="5">
        <v>111</v>
      </c>
      <c r="K549" s="5" t="s">
        <v>36</v>
      </c>
      <c r="L549" s="5" t="s">
        <v>215</v>
      </c>
      <c r="M549" s="5">
        <v>98</v>
      </c>
      <c r="N549" s="13">
        <f t="shared" si="102"/>
        <v>13</v>
      </c>
      <c r="O549" s="13">
        <f t="shared" si="103"/>
        <v>-3</v>
      </c>
      <c r="P549" s="39">
        <f t="shared" si="98"/>
        <v>-1.1032792686349602</v>
      </c>
      <c r="Q549" s="39">
        <f t="shared" si="99"/>
        <v>-9.3173458825230995</v>
      </c>
      <c r="R549" s="39">
        <f t="shared" si="104"/>
        <v>5.2140666138881393</v>
      </c>
      <c r="S549" s="39">
        <f t="shared" si="105"/>
        <v>7.7859333861118607</v>
      </c>
      <c r="T549" s="22" t="str">
        <f t="shared" si="100"/>
        <v>Dal11198</v>
      </c>
      <c r="U549" t="str">
        <f t="shared" si="106"/>
        <v>no</v>
      </c>
      <c r="V549" s="31">
        <v>0</v>
      </c>
      <c r="W549" s="31" t="str">
        <f t="shared" si="107"/>
        <v>43498Dallas MavericksCleveland Cavaliers</v>
      </c>
      <c r="X549" s="9">
        <f>IFERROR(VLOOKUP(T549,October_Schedule_Table[Home Concat],1,FALSE),0)</f>
        <v>0</v>
      </c>
      <c r="Y549" s="9" t="str">
        <f>IFERROR(VLOOKUP(T549,October_Schedule_Table[[#All],[Away Concat]:[Away B2b]],4,FALSE),0)</f>
        <v>no</v>
      </c>
    </row>
    <row r="550" spans="1:25" x14ac:dyDescent="0.2">
      <c r="A550" s="24" t="s">
        <v>216</v>
      </c>
      <c r="B550" s="10">
        <v>43502</v>
      </c>
      <c r="C550" s="33" t="str">
        <f t="shared" si="101"/>
        <v>H</v>
      </c>
      <c r="D550" s="19">
        <v>2</v>
      </c>
      <c r="E550" s="19">
        <v>6</v>
      </c>
      <c r="F550" s="19">
        <v>2019</v>
      </c>
      <c r="G550" s="6" t="s">
        <v>33</v>
      </c>
      <c r="H550" s="6" t="s">
        <v>14</v>
      </c>
      <c r="I550" s="6" t="s">
        <v>213</v>
      </c>
      <c r="J550" s="6">
        <v>93</v>
      </c>
      <c r="K550" s="6" t="s">
        <v>28</v>
      </c>
      <c r="L550" s="6" t="s">
        <v>216</v>
      </c>
      <c r="M550" s="6">
        <v>99</v>
      </c>
      <c r="N550" s="13">
        <f t="shared" si="102"/>
        <v>6</v>
      </c>
      <c r="O550" s="13">
        <f t="shared" si="103"/>
        <v>3</v>
      </c>
      <c r="P550" s="39">
        <f t="shared" si="98"/>
        <v>-1.1032792686349602</v>
      </c>
      <c r="Q550" s="39">
        <f t="shared" si="99"/>
        <v>-1.224670842330648</v>
      </c>
      <c r="R550" s="39">
        <f t="shared" si="104"/>
        <v>3.1213915736956879</v>
      </c>
      <c r="S550" s="39">
        <f t="shared" si="105"/>
        <v>2.8786084263043121</v>
      </c>
      <c r="T550" s="22" t="str">
        <f t="shared" si="100"/>
        <v>Dal9399</v>
      </c>
      <c r="U550" t="str">
        <f t="shared" si="106"/>
        <v>no</v>
      </c>
      <c r="V550" s="31">
        <v>0</v>
      </c>
      <c r="W550" s="31" t="str">
        <f t="shared" si="107"/>
        <v>43502Charlotte HornetsDallas Mavericks</v>
      </c>
      <c r="X550" s="9" t="str">
        <f>IFERROR(VLOOKUP(T550,October_Schedule_Table[[#All],[Home Concat]:[Home B2b]],2,FALSE),0)</f>
        <v>no</v>
      </c>
      <c r="Y550" s="9">
        <f>IFERROR(VLOOKUP(T550,October_Schedule_Table[[#All],[Away Concat]:[Away B2b]],4,FALSE),0)</f>
        <v>0</v>
      </c>
    </row>
    <row r="551" spans="1:25" x14ac:dyDescent="0.2">
      <c r="A551" s="24" t="s">
        <v>216</v>
      </c>
      <c r="B551" s="12">
        <v>43504</v>
      </c>
      <c r="C551" s="33" t="str">
        <f t="shared" si="101"/>
        <v>H</v>
      </c>
      <c r="D551" s="18">
        <v>2</v>
      </c>
      <c r="E551" s="18">
        <v>8</v>
      </c>
      <c r="F551" s="18">
        <v>2019</v>
      </c>
      <c r="G551" s="5" t="s">
        <v>33</v>
      </c>
      <c r="H551" s="5" t="s">
        <v>13</v>
      </c>
      <c r="I551" s="5" t="s">
        <v>229</v>
      </c>
      <c r="J551" s="5">
        <v>122</v>
      </c>
      <c r="K551" s="5" t="s">
        <v>28</v>
      </c>
      <c r="L551" s="5" t="s">
        <v>216</v>
      </c>
      <c r="M551" s="5">
        <v>107</v>
      </c>
      <c r="N551" s="13">
        <f t="shared" si="102"/>
        <v>-15</v>
      </c>
      <c r="O551" s="13">
        <f t="shared" si="103"/>
        <v>3</v>
      </c>
      <c r="P551" s="39">
        <f t="shared" si="98"/>
        <v>-1.1032792686349602</v>
      </c>
      <c r="Q551" s="39">
        <f t="shared" si="99"/>
        <v>7.7638523148254706</v>
      </c>
      <c r="R551" s="39">
        <f t="shared" si="104"/>
        <v>-5.8671315834604307</v>
      </c>
      <c r="S551" s="39">
        <f t="shared" si="105"/>
        <v>-9.1328684165395693</v>
      </c>
      <c r="T551" s="22" t="str">
        <f t="shared" si="100"/>
        <v>Dal122107</v>
      </c>
      <c r="U551" t="str">
        <f t="shared" si="106"/>
        <v>no</v>
      </c>
      <c r="V551" s="31">
        <v>0</v>
      </c>
      <c r="W551" s="31" t="str">
        <f t="shared" si="107"/>
        <v>43504Milwaukee BucksDallas Mavericks</v>
      </c>
      <c r="X551" s="9" t="str">
        <f>IFERROR(VLOOKUP(T551,October_Schedule_Table[[#All],[Home Concat]:[Home B2b]],2,FALSE),0)</f>
        <v>no</v>
      </c>
      <c r="Y551" s="9">
        <f>IFERROR(VLOOKUP(T551,October_Schedule_Table[[#All],[Away Concat]:[Away B2b]],4,FALSE),0)</f>
        <v>0</v>
      </c>
    </row>
    <row r="552" spans="1:25" x14ac:dyDescent="0.2">
      <c r="A552" s="24" t="s">
        <v>216</v>
      </c>
      <c r="B552" s="10">
        <v>43506</v>
      </c>
      <c r="C552" s="33" t="str">
        <f t="shared" si="101"/>
        <v>H</v>
      </c>
      <c r="D552" s="19">
        <v>2</v>
      </c>
      <c r="E552" s="19">
        <v>10</v>
      </c>
      <c r="F552" s="19">
        <v>2019</v>
      </c>
      <c r="G552" s="6" t="s">
        <v>62</v>
      </c>
      <c r="H552" s="6" t="s">
        <v>40</v>
      </c>
      <c r="I552" s="6" t="s">
        <v>231</v>
      </c>
      <c r="J552" s="6">
        <v>101</v>
      </c>
      <c r="K552" s="6" t="s">
        <v>28</v>
      </c>
      <c r="L552" s="6" t="s">
        <v>216</v>
      </c>
      <c r="M552" s="6">
        <v>102</v>
      </c>
      <c r="N552" s="13">
        <f t="shared" si="102"/>
        <v>1</v>
      </c>
      <c r="O552" s="13">
        <f t="shared" si="103"/>
        <v>3</v>
      </c>
      <c r="P552" s="39">
        <f t="shared" si="98"/>
        <v>-1.1032792686349602</v>
      </c>
      <c r="Q552" s="39">
        <f t="shared" si="99"/>
        <v>4.7456987811097902</v>
      </c>
      <c r="R552" s="39">
        <f t="shared" si="104"/>
        <v>-2.8489780497447503</v>
      </c>
      <c r="S552" s="39">
        <f t="shared" si="105"/>
        <v>3.8489780497447503</v>
      </c>
      <c r="T552" s="22" t="str">
        <f t="shared" si="100"/>
        <v>Dal101102</v>
      </c>
      <c r="U552" t="str">
        <f t="shared" si="106"/>
        <v>no</v>
      </c>
      <c r="V552" s="31">
        <v>0</v>
      </c>
      <c r="W552" s="31" t="str">
        <f t="shared" si="107"/>
        <v>43506Portland Trail BlazersDallas Mavericks</v>
      </c>
      <c r="X552" s="9" t="str">
        <f>IFERROR(VLOOKUP(T552,October_Schedule_Table[[#All],[Home Concat]:[Home B2b]],2,FALSE),0)</f>
        <v>no</v>
      </c>
      <c r="Y552" s="9">
        <f>IFERROR(VLOOKUP(T552,October_Schedule_Table[[#All],[Away Concat]:[Away B2b]],4,FALSE),0)</f>
        <v>0</v>
      </c>
    </row>
    <row r="553" spans="1:25" x14ac:dyDescent="0.2">
      <c r="A553" s="24" t="s">
        <v>216</v>
      </c>
      <c r="B553" s="10">
        <v>43507</v>
      </c>
      <c r="C553" s="33" t="str">
        <f t="shared" si="101"/>
        <v>A</v>
      </c>
      <c r="D553" s="19">
        <v>2</v>
      </c>
      <c r="E553" s="19">
        <v>11</v>
      </c>
      <c r="F553" s="19">
        <v>2019</v>
      </c>
      <c r="G553" s="6" t="s">
        <v>6</v>
      </c>
      <c r="H553" s="6" t="s">
        <v>28</v>
      </c>
      <c r="I553" s="6" t="s">
        <v>216</v>
      </c>
      <c r="J553" s="6">
        <v>104</v>
      </c>
      <c r="K553" s="6" t="s">
        <v>18</v>
      </c>
      <c r="L553" s="6" t="s">
        <v>226</v>
      </c>
      <c r="M553" s="6">
        <v>120</v>
      </c>
      <c r="N553" s="13">
        <f t="shared" si="102"/>
        <v>-16</v>
      </c>
      <c r="O553" s="13">
        <f t="shared" si="103"/>
        <v>-3</v>
      </c>
      <c r="P553" s="39">
        <f t="shared" si="98"/>
        <v>-1.1032792686349602</v>
      </c>
      <c r="Q553" s="39">
        <f t="shared" si="99"/>
        <v>5.8261443988619703</v>
      </c>
      <c r="R553" s="39">
        <f t="shared" si="104"/>
        <v>-9.9294236674969305</v>
      </c>
      <c r="S553" s="39">
        <f t="shared" si="105"/>
        <v>-6.0705763325030695</v>
      </c>
      <c r="T553" s="22" t="str">
        <f t="shared" si="100"/>
        <v>Dal104120</v>
      </c>
      <c r="U553" t="str">
        <f t="shared" si="106"/>
        <v>yes</v>
      </c>
      <c r="V553" s="31">
        <v>0</v>
      </c>
      <c r="W553" s="31" t="str">
        <f t="shared" si="107"/>
        <v>43507Dallas MavericksHouston Rockets</v>
      </c>
      <c r="X553" s="9">
        <f>IFERROR(VLOOKUP(T553,October_Schedule_Table[Home Concat],1,FALSE),0)</f>
        <v>0</v>
      </c>
      <c r="Y553" s="9" t="str">
        <f>IFERROR(VLOOKUP(T553,October_Schedule_Table[[#All],[Away Concat]:[Away B2b]],4,FALSE),0)</f>
        <v>yes</v>
      </c>
    </row>
    <row r="554" spans="1:25" x14ac:dyDescent="0.2">
      <c r="A554" s="24" t="s">
        <v>216</v>
      </c>
      <c r="B554" s="12">
        <v>43509</v>
      </c>
      <c r="C554" s="33" t="str">
        <f t="shared" si="101"/>
        <v>H</v>
      </c>
      <c r="D554" s="18">
        <v>2</v>
      </c>
      <c r="E554" s="18">
        <v>13</v>
      </c>
      <c r="F554" s="18">
        <v>2019</v>
      </c>
      <c r="G554" s="5" t="s">
        <v>33</v>
      </c>
      <c r="H554" s="5" t="s">
        <v>26</v>
      </c>
      <c r="I554" s="5" t="s">
        <v>235</v>
      </c>
      <c r="J554" s="5">
        <v>112</v>
      </c>
      <c r="K554" s="5" t="s">
        <v>28</v>
      </c>
      <c r="L554" s="5" t="s">
        <v>216</v>
      </c>
      <c r="M554" s="5">
        <v>101</v>
      </c>
      <c r="N554" s="13">
        <f t="shared" si="102"/>
        <v>-11</v>
      </c>
      <c r="O554" s="13">
        <f t="shared" si="103"/>
        <v>3</v>
      </c>
      <c r="P554" s="39">
        <f t="shared" si="98"/>
        <v>-1.1032792686349602</v>
      </c>
      <c r="Q554" s="39">
        <f t="shared" si="99"/>
        <v>-0.25037347985165948</v>
      </c>
      <c r="R554" s="39">
        <f t="shared" si="104"/>
        <v>2.1470942112166993</v>
      </c>
      <c r="S554" s="39">
        <f t="shared" si="105"/>
        <v>-13.1470942112167</v>
      </c>
      <c r="T554" s="22" t="str">
        <f t="shared" si="100"/>
        <v>Dal112101</v>
      </c>
      <c r="U554" t="str">
        <f t="shared" si="106"/>
        <v>no</v>
      </c>
      <c r="V554" s="31">
        <v>0</v>
      </c>
      <c r="W554" s="31" t="str">
        <f t="shared" si="107"/>
        <v>43509Miami HeatDallas Mavericks</v>
      </c>
      <c r="X554" s="9" t="str">
        <f>IFERROR(VLOOKUP(T554,October_Schedule_Table[[#All],[Home Concat]:[Home B2b]],2,FALSE),0)</f>
        <v>no</v>
      </c>
      <c r="Y554" s="9">
        <f>IFERROR(VLOOKUP(T554,October_Schedule_Table[[#All],[Away Concat]:[Away B2b]],4,FALSE),0)</f>
        <v>0</v>
      </c>
    </row>
    <row r="555" spans="1:25" x14ac:dyDescent="0.2">
      <c r="A555" s="24" t="s">
        <v>216</v>
      </c>
      <c r="B555" s="10">
        <v>43518</v>
      </c>
      <c r="C555" s="33" t="str">
        <f t="shared" si="101"/>
        <v>H</v>
      </c>
      <c r="D555" s="19">
        <v>2</v>
      </c>
      <c r="E555" s="19">
        <v>22</v>
      </c>
      <c r="F555" s="19">
        <v>2019</v>
      </c>
      <c r="G555" s="6" t="s">
        <v>33</v>
      </c>
      <c r="H555" s="6" t="s">
        <v>21</v>
      </c>
      <c r="I555" s="6" t="s">
        <v>217</v>
      </c>
      <c r="J555" s="6">
        <v>114</v>
      </c>
      <c r="K555" s="6" t="s">
        <v>28</v>
      </c>
      <c r="L555" s="6" t="s">
        <v>216</v>
      </c>
      <c r="M555" s="6">
        <v>104</v>
      </c>
      <c r="N555" s="13">
        <f t="shared" si="102"/>
        <v>-10</v>
      </c>
      <c r="O555" s="13">
        <f t="shared" si="103"/>
        <v>3</v>
      </c>
      <c r="P555" s="39">
        <f t="shared" si="98"/>
        <v>-1.1032792686349602</v>
      </c>
      <c r="Q555" s="39">
        <f t="shared" si="99"/>
        <v>3.8824190488276296</v>
      </c>
      <c r="R555" s="39">
        <f t="shared" si="104"/>
        <v>-1.9856983174625897</v>
      </c>
      <c r="S555" s="39">
        <f t="shared" si="105"/>
        <v>-8.0143016825374112</v>
      </c>
      <c r="T555" s="22" t="str">
        <f t="shared" si="100"/>
        <v>Dal114104</v>
      </c>
      <c r="U555" t="str">
        <f t="shared" si="106"/>
        <v>no</v>
      </c>
      <c r="V555" s="31">
        <v>0</v>
      </c>
      <c r="W555" s="31" t="str">
        <f t="shared" si="107"/>
        <v>43518Denver NuggetsDallas Mavericks</v>
      </c>
      <c r="X555" s="9" t="str">
        <f>IFERROR(VLOOKUP(T555,October_Schedule_Table[[#All],[Home Concat]:[Home B2b]],2,FALSE),0)</f>
        <v>no</v>
      </c>
      <c r="Y555" s="9">
        <f>IFERROR(VLOOKUP(T555,October_Schedule_Table[[#All],[Away Concat]:[Away B2b]],4,FALSE),0)</f>
        <v>0</v>
      </c>
    </row>
    <row r="556" spans="1:25" x14ac:dyDescent="0.2">
      <c r="A556" s="24" t="s">
        <v>216</v>
      </c>
      <c r="B556" s="12">
        <v>43519</v>
      </c>
      <c r="C556" s="33" t="str">
        <f t="shared" si="101"/>
        <v>A</v>
      </c>
      <c r="D556" s="18">
        <v>2</v>
      </c>
      <c r="E556" s="18">
        <v>23</v>
      </c>
      <c r="F556" s="18">
        <v>2019</v>
      </c>
      <c r="G556" s="5" t="s">
        <v>30</v>
      </c>
      <c r="H556" s="5" t="s">
        <v>28</v>
      </c>
      <c r="I556" s="5" t="s">
        <v>216</v>
      </c>
      <c r="J556" s="5">
        <v>109</v>
      </c>
      <c r="K556" s="5" t="s">
        <v>31</v>
      </c>
      <c r="L556" s="5" t="s">
        <v>225</v>
      </c>
      <c r="M556" s="5">
        <v>125</v>
      </c>
      <c r="N556" s="13">
        <f t="shared" si="102"/>
        <v>-16</v>
      </c>
      <c r="O556" s="13">
        <f t="shared" si="103"/>
        <v>-3</v>
      </c>
      <c r="P556" s="39">
        <f t="shared" si="98"/>
        <v>-1.1032792686349602</v>
      </c>
      <c r="Q556" s="39">
        <f t="shared" si="99"/>
        <v>5.7181998783674679</v>
      </c>
      <c r="R556" s="39">
        <f t="shared" si="104"/>
        <v>-9.8214791470024281</v>
      </c>
      <c r="S556" s="39">
        <f t="shared" si="105"/>
        <v>-6.1785208529975719</v>
      </c>
      <c r="T556" s="22" t="str">
        <f t="shared" si="100"/>
        <v>Dal109125</v>
      </c>
      <c r="U556" t="str">
        <f t="shared" si="106"/>
        <v>yes</v>
      </c>
      <c r="V556" s="31" t="s">
        <v>283</v>
      </c>
      <c r="W556" s="31" t="str">
        <f t="shared" si="107"/>
        <v>43519Dallas MavericksUtah Jazz</v>
      </c>
      <c r="X556" s="9"/>
      <c r="Y556" s="9"/>
    </row>
    <row r="557" spans="1:25" x14ac:dyDescent="0.2">
      <c r="A557" s="24" t="s">
        <v>216</v>
      </c>
      <c r="B557" s="10">
        <v>43521</v>
      </c>
      <c r="C557" s="33" t="str">
        <f t="shared" si="101"/>
        <v>A</v>
      </c>
      <c r="D557" s="19">
        <v>2</v>
      </c>
      <c r="E557" s="19">
        <v>25</v>
      </c>
      <c r="F557" s="19">
        <v>2019</v>
      </c>
      <c r="G557" s="6" t="s">
        <v>9</v>
      </c>
      <c r="H557" s="6" t="s">
        <v>28</v>
      </c>
      <c r="I557" s="6" t="s">
        <v>216</v>
      </c>
      <c r="J557" s="6">
        <v>112</v>
      </c>
      <c r="K557" s="6" t="s">
        <v>22</v>
      </c>
      <c r="L557" s="13" t="s">
        <v>241</v>
      </c>
      <c r="M557" s="6">
        <v>121</v>
      </c>
      <c r="N557" s="13">
        <f t="shared" si="102"/>
        <v>-9</v>
      </c>
      <c r="O557" s="13">
        <f t="shared" si="103"/>
        <v>-3</v>
      </c>
      <c r="P557" s="39">
        <f t="shared" si="98"/>
        <v>-1.1032792686349602</v>
      </c>
      <c r="Q557" s="39">
        <f t="shared" si="99"/>
        <v>0.79686865378140981</v>
      </c>
      <c r="R557" s="39">
        <f t="shared" si="104"/>
        <v>-4.9001479224163695</v>
      </c>
      <c r="S557" s="39">
        <f t="shared" si="105"/>
        <v>-4.0998520775836305</v>
      </c>
      <c r="T557" s="22" t="str">
        <f t="shared" si="100"/>
        <v>Dal112121</v>
      </c>
      <c r="U557" t="str">
        <f t="shared" si="106"/>
        <v>no</v>
      </c>
      <c r="V557" s="31">
        <v>0</v>
      </c>
      <c r="W557" s="31" t="str">
        <f t="shared" si="107"/>
        <v>43521Dallas MavericksLos Angeles Clippers</v>
      </c>
      <c r="X557" s="9">
        <f>IFERROR(VLOOKUP(T557,October_Schedule_Table[Home Concat],1,FALSE),0)</f>
        <v>0</v>
      </c>
      <c r="Y557" s="9" t="str">
        <f>IFERROR(VLOOKUP(T557,October_Schedule_Table[[#All],[Away Concat]:[Away B2b]],4,FALSE),0)</f>
        <v>no</v>
      </c>
    </row>
    <row r="558" spans="1:25" x14ac:dyDescent="0.2">
      <c r="A558" s="24" t="s">
        <v>216</v>
      </c>
      <c r="B558" s="12">
        <v>43523</v>
      </c>
      <c r="C558" s="33" t="str">
        <f t="shared" si="101"/>
        <v>H</v>
      </c>
      <c r="D558" s="18">
        <v>2</v>
      </c>
      <c r="E558" s="18">
        <v>27</v>
      </c>
      <c r="F558" s="18">
        <v>2019</v>
      </c>
      <c r="G558" s="5" t="s">
        <v>33</v>
      </c>
      <c r="H558" s="5" t="s">
        <v>20</v>
      </c>
      <c r="I558" s="5" t="s">
        <v>234</v>
      </c>
      <c r="J558" s="5">
        <v>101</v>
      </c>
      <c r="K558" s="5" t="s">
        <v>28</v>
      </c>
      <c r="L558" s="5" t="s">
        <v>216</v>
      </c>
      <c r="M558" s="5">
        <v>110</v>
      </c>
      <c r="N558" s="13">
        <f t="shared" si="102"/>
        <v>9</v>
      </c>
      <c r="O558" s="13">
        <f t="shared" si="103"/>
        <v>3</v>
      </c>
      <c r="P558" s="39">
        <f t="shared" si="98"/>
        <v>-1.1032792686349602</v>
      </c>
      <c r="Q558" s="39">
        <f t="shared" si="99"/>
        <v>2.3960160409532198</v>
      </c>
      <c r="R558" s="39">
        <f t="shared" si="104"/>
        <v>-0.49929530958818003</v>
      </c>
      <c r="S558" s="39">
        <f t="shared" si="105"/>
        <v>9.4992953095881809</v>
      </c>
      <c r="T558" s="22" t="str">
        <f t="shared" si="100"/>
        <v>Dal101110</v>
      </c>
      <c r="U558" t="str">
        <f t="shared" si="106"/>
        <v>no</v>
      </c>
      <c r="V558" s="31">
        <v>0</v>
      </c>
      <c r="W558" s="31" t="str">
        <f t="shared" si="107"/>
        <v>43523Indiana PacersDallas Mavericks</v>
      </c>
      <c r="X558" s="9" t="str">
        <f>IFERROR(VLOOKUP(T558,October_Schedule_Table[[#All],[Home Concat]:[Home B2b]],2,FALSE),0)</f>
        <v>no</v>
      </c>
      <c r="Y558" s="9">
        <f>IFERROR(VLOOKUP(T558,October_Schedule_Table[[#All],[Away Concat]:[Away B2b]],4,FALSE),0)</f>
        <v>0</v>
      </c>
    </row>
    <row r="559" spans="1:25" x14ac:dyDescent="0.2">
      <c r="A559" s="24" t="s">
        <v>216</v>
      </c>
      <c r="B559" s="10">
        <v>43526</v>
      </c>
      <c r="C559" s="33" t="str">
        <f t="shared" si="101"/>
        <v>H</v>
      </c>
      <c r="D559" s="19">
        <v>3</v>
      </c>
      <c r="E559" s="19">
        <v>2</v>
      </c>
      <c r="F559" s="19">
        <v>2019</v>
      </c>
      <c r="G559" s="6" t="s">
        <v>33</v>
      </c>
      <c r="H559" s="6" t="s">
        <v>19</v>
      </c>
      <c r="I559" s="6" t="s">
        <v>240</v>
      </c>
      <c r="J559" s="6">
        <v>111</v>
      </c>
      <c r="K559" s="6" t="s">
        <v>28</v>
      </c>
      <c r="L559" s="6" t="s">
        <v>216</v>
      </c>
      <c r="M559" s="6">
        <v>81</v>
      </c>
      <c r="N559" s="13">
        <f t="shared" si="102"/>
        <v>-30</v>
      </c>
      <c r="O559" s="13">
        <f t="shared" si="103"/>
        <v>3</v>
      </c>
      <c r="P559" s="39">
        <f t="shared" si="98"/>
        <v>-1.1032792686349602</v>
      </c>
      <c r="Q559" s="39">
        <f t="shared" si="99"/>
        <v>-2.3364343413058002</v>
      </c>
      <c r="R559" s="39">
        <f t="shared" si="104"/>
        <v>4.23315507267084</v>
      </c>
      <c r="S559" s="39">
        <f t="shared" si="105"/>
        <v>-34.23315507267084</v>
      </c>
      <c r="T559" s="22" t="str">
        <f t="shared" si="100"/>
        <v>Dal11181</v>
      </c>
      <c r="U559" t="str">
        <f t="shared" si="106"/>
        <v>no</v>
      </c>
      <c r="V559" s="31">
        <v>0</v>
      </c>
      <c r="W559" s="31" t="str">
        <f t="shared" si="107"/>
        <v>43526Memphis GrizzliesDallas Mavericks</v>
      </c>
      <c r="X559" s="9" t="str">
        <f>IFERROR(VLOOKUP(T559,October_Schedule_Table[[#All],[Home Concat]:[Home B2b]],2,FALSE),0)</f>
        <v>no</v>
      </c>
      <c r="Y559" s="9">
        <f>IFERROR(VLOOKUP(T559,October_Schedule_Table[[#All],[Away Concat]:[Away B2b]],4,FALSE),0)</f>
        <v>0</v>
      </c>
    </row>
    <row r="560" spans="1:25" x14ac:dyDescent="0.2">
      <c r="A560" s="24" t="s">
        <v>216</v>
      </c>
      <c r="B560" s="12">
        <v>43528</v>
      </c>
      <c r="C560" s="33" t="str">
        <f t="shared" si="101"/>
        <v>A</v>
      </c>
      <c r="D560" s="18">
        <v>3</v>
      </c>
      <c r="E560" s="18">
        <v>4</v>
      </c>
      <c r="F560" s="18">
        <v>2019</v>
      </c>
      <c r="G560" s="5" t="s">
        <v>23</v>
      </c>
      <c r="H560" s="5" t="s">
        <v>28</v>
      </c>
      <c r="I560" s="5" t="s">
        <v>216</v>
      </c>
      <c r="J560" s="5">
        <v>88</v>
      </c>
      <c r="K560" s="5" t="s">
        <v>15</v>
      </c>
      <c r="L560" s="5" t="s">
        <v>212</v>
      </c>
      <c r="M560" s="5">
        <v>127</v>
      </c>
      <c r="N560" s="13">
        <f t="shared" si="102"/>
        <v>-39</v>
      </c>
      <c r="O560" s="13">
        <f t="shared" si="103"/>
        <v>-3</v>
      </c>
      <c r="P560" s="39">
        <f t="shared" si="98"/>
        <v>-1.1032792686349602</v>
      </c>
      <c r="Q560" s="39">
        <f t="shared" si="99"/>
        <v>9.3423702051929958E-2</v>
      </c>
      <c r="R560" s="39">
        <f t="shared" si="104"/>
        <v>-4.1967029706868901</v>
      </c>
      <c r="S560" s="39">
        <f t="shared" si="105"/>
        <v>-34.803297029313107</v>
      </c>
      <c r="T560" s="22" t="str">
        <f t="shared" si="100"/>
        <v>Dal88127</v>
      </c>
      <c r="U560" t="str">
        <f t="shared" si="106"/>
        <v>no</v>
      </c>
      <c r="V560" s="31">
        <v>0</v>
      </c>
      <c r="W560" s="31" t="str">
        <f t="shared" si="107"/>
        <v>43528Dallas MavericksBrooklyn Nets</v>
      </c>
      <c r="X560" s="9">
        <f>IFERROR(VLOOKUP(T560,October_Schedule_Table[Home Concat],1,FALSE),0)</f>
        <v>0</v>
      </c>
      <c r="Y560" s="9" t="str">
        <f>IFERROR(VLOOKUP(T560,October_Schedule_Table[[#All],[Away Concat]:[Away B2b]],4,FALSE),0)</f>
        <v>no</v>
      </c>
    </row>
    <row r="561" spans="1:25" x14ac:dyDescent="0.2">
      <c r="A561" s="24" t="s">
        <v>216</v>
      </c>
      <c r="B561" s="10">
        <v>43530</v>
      </c>
      <c r="C561" s="33" t="str">
        <f t="shared" si="101"/>
        <v>A</v>
      </c>
      <c r="D561" s="19">
        <v>3</v>
      </c>
      <c r="E561" s="19">
        <v>6</v>
      </c>
      <c r="F561" s="19">
        <v>2019</v>
      </c>
      <c r="G561" s="6" t="s">
        <v>12</v>
      </c>
      <c r="H561" s="6" t="s">
        <v>28</v>
      </c>
      <c r="I561" s="6" t="s">
        <v>216</v>
      </c>
      <c r="J561" s="6">
        <v>123</v>
      </c>
      <c r="K561" s="6" t="s">
        <v>41</v>
      </c>
      <c r="L561" s="6" t="s">
        <v>233</v>
      </c>
      <c r="M561" s="6">
        <v>132</v>
      </c>
      <c r="N561" s="13">
        <f t="shared" si="102"/>
        <v>-9</v>
      </c>
      <c r="O561" s="13">
        <f t="shared" si="103"/>
        <v>-3</v>
      </c>
      <c r="P561" s="39">
        <f t="shared" si="98"/>
        <v>-1.1032792686349602</v>
      </c>
      <c r="Q561" s="39">
        <f t="shared" si="99"/>
        <v>-3.2175804343859502</v>
      </c>
      <c r="R561" s="39">
        <f t="shared" si="104"/>
        <v>-0.88569883424900997</v>
      </c>
      <c r="S561" s="39">
        <f t="shared" si="105"/>
        <v>-8.1143011657509909</v>
      </c>
      <c r="T561" s="22" t="str">
        <f t="shared" si="100"/>
        <v>Dal123132</v>
      </c>
      <c r="U561" t="str">
        <f t="shared" si="106"/>
        <v>no</v>
      </c>
      <c r="V561" s="31">
        <v>0</v>
      </c>
      <c r="W561" s="31" t="str">
        <f t="shared" si="107"/>
        <v>43530Dallas MavericksWashington Wizards</v>
      </c>
      <c r="X561" s="9">
        <f>IFERROR(VLOOKUP(T561,October_Schedule_Table[Home Concat],1,FALSE),0)</f>
        <v>0</v>
      </c>
      <c r="Y561" s="9" t="str">
        <f>IFERROR(VLOOKUP(T561,October_Schedule_Table[[#All],[Away Concat]:[Away B2b]],4,FALSE),0)</f>
        <v>no</v>
      </c>
    </row>
    <row r="562" spans="1:25" x14ac:dyDescent="0.2">
      <c r="A562" s="24" t="s">
        <v>216</v>
      </c>
      <c r="B562" s="12">
        <v>43532</v>
      </c>
      <c r="C562" s="33" t="str">
        <f t="shared" si="101"/>
        <v>A</v>
      </c>
      <c r="D562" s="18">
        <v>3</v>
      </c>
      <c r="E562" s="18">
        <v>8</v>
      </c>
      <c r="F562" s="18">
        <v>2019</v>
      </c>
      <c r="G562" s="5" t="s">
        <v>12</v>
      </c>
      <c r="H562" s="5" t="s">
        <v>28</v>
      </c>
      <c r="I562" s="5" t="s">
        <v>216</v>
      </c>
      <c r="J562" s="5">
        <v>106</v>
      </c>
      <c r="K562" s="5" t="s">
        <v>27</v>
      </c>
      <c r="L562" s="5" t="s">
        <v>236</v>
      </c>
      <c r="M562" s="5">
        <v>111</v>
      </c>
      <c r="N562" s="13">
        <f t="shared" si="102"/>
        <v>-5</v>
      </c>
      <c r="O562" s="13">
        <f t="shared" si="103"/>
        <v>-3</v>
      </c>
      <c r="P562" s="39">
        <f t="shared" si="98"/>
        <v>-1.1032792686349602</v>
      </c>
      <c r="Q562" s="39">
        <f t="shared" si="99"/>
        <v>1.21811754667254</v>
      </c>
      <c r="R562" s="39">
        <f t="shared" si="104"/>
        <v>-5.3213968153074998</v>
      </c>
      <c r="S562" s="39">
        <f t="shared" si="105"/>
        <v>0.32139681530749975</v>
      </c>
      <c r="T562" s="22" t="str">
        <f t="shared" si="100"/>
        <v>Dal106111</v>
      </c>
      <c r="U562" t="str">
        <f t="shared" si="106"/>
        <v>no</v>
      </c>
      <c r="V562" s="31">
        <v>0</v>
      </c>
      <c r="W562" s="31" t="str">
        <f t="shared" si="107"/>
        <v>43532Dallas MavericksOrlando Magic</v>
      </c>
      <c r="X562" s="9">
        <f>IFERROR(VLOOKUP(T562,October_Schedule_Table[Home Concat],1,FALSE),0)</f>
        <v>0</v>
      </c>
      <c r="Y562" s="9" t="str">
        <f>IFERROR(VLOOKUP(T562,October_Schedule_Table[[#All],[Away Concat]:[Away B2b]],4,FALSE),0)</f>
        <v>no</v>
      </c>
    </row>
    <row r="563" spans="1:25" x14ac:dyDescent="0.2">
      <c r="A563" s="24" t="s">
        <v>216</v>
      </c>
      <c r="B563" s="12">
        <v>43534</v>
      </c>
      <c r="C563" s="33" t="str">
        <f t="shared" si="101"/>
        <v>H</v>
      </c>
      <c r="D563" s="18">
        <v>3</v>
      </c>
      <c r="E563" s="18">
        <v>10</v>
      </c>
      <c r="F563" s="18">
        <v>2019</v>
      </c>
      <c r="G563" s="5" t="s">
        <v>12</v>
      </c>
      <c r="H563" s="5" t="s">
        <v>18</v>
      </c>
      <c r="I563" s="5" t="s">
        <v>226</v>
      </c>
      <c r="J563" s="5">
        <v>94</v>
      </c>
      <c r="K563" s="5" t="s">
        <v>28</v>
      </c>
      <c r="L563" s="5" t="s">
        <v>216</v>
      </c>
      <c r="M563" s="5">
        <v>93</v>
      </c>
      <c r="N563" s="13">
        <f t="shared" si="102"/>
        <v>-1</v>
      </c>
      <c r="O563" s="13">
        <f t="shared" si="103"/>
        <v>3</v>
      </c>
      <c r="P563" s="39">
        <f t="shared" si="98"/>
        <v>-1.1032792686349602</v>
      </c>
      <c r="Q563" s="39">
        <f t="shared" si="99"/>
        <v>5.8261443988619703</v>
      </c>
      <c r="R563" s="39">
        <f t="shared" si="104"/>
        <v>-3.9294236674969305</v>
      </c>
      <c r="S563" s="39">
        <f t="shared" si="105"/>
        <v>2.9294236674969305</v>
      </c>
      <c r="T563" s="22" t="str">
        <f t="shared" si="100"/>
        <v>Dal9493</v>
      </c>
      <c r="U563" t="str">
        <f t="shared" si="106"/>
        <v>no</v>
      </c>
      <c r="V563" s="31">
        <v>0</v>
      </c>
      <c r="W563" s="31" t="str">
        <f t="shared" si="107"/>
        <v>43534Houston RocketsDallas Mavericks</v>
      </c>
      <c r="X563" s="9" t="str">
        <f>IFERROR(VLOOKUP(T563,October_Schedule_Table[[#All],[Home Concat]:[Home B2b]],2,FALSE),0)</f>
        <v>no</v>
      </c>
      <c r="Y563" s="9">
        <f>IFERROR(VLOOKUP(T563,October_Schedule_Table[[#All],[Away Concat]:[Away B2b]],4,FALSE),0)</f>
        <v>0</v>
      </c>
    </row>
    <row r="564" spans="1:25" x14ac:dyDescent="0.2">
      <c r="A564" s="24" t="s">
        <v>216</v>
      </c>
      <c r="B564" s="10">
        <v>43536</v>
      </c>
      <c r="C564" s="33" t="str">
        <f t="shared" si="101"/>
        <v>H</v>
      </c>
      <c r="D564" s="19">
        <v>3</v>
      </c>
      <c r="E564" s="19">
        <v>12</v>
      </c>
      <c r="F564" s="19">
        <v>2019</v>
      </c>
      <c r="G564" s="6" t="s">
        <v>6</v>
      </c>
      <c r="H564" s="6" t="s">
        <v>35</v>
      </c>
      <c r="I564" s="6" t="s">
        <v>227</v>
      </c>
      <c r="J564" s="6">
        <v>112</v>
      </c>
      <c r="K564" s="6" t="s">
        <v>28</v>
      </c>
      <c r="L564" s="6" t="s">
        <v>216</v>
      </c>
      <c r="M564" s="6">
        <v>105</v>
      </c>
      <c r="N564" s="13">
        <f t="shared" si="102"/>
        <v>-7</v>
      </c>
      <c r="O564" s="13">
        <f t="shared" si="103"/>
        <v>3</v>
      </c>
      <c r="P564" s="39">
        <f t="shared" si="98"/>
        <v>-1.1032792686349602</v>
      </c>
      <c r="Q564" s="39">
        <f t="shared" si="99"/>
        <v>1.8707824426420974</v>
      </c>
      <c r="R564" s="39">
        <f t="shared" si="104"/>
        <v>2.593828872294246E-2</v>
      </c>
      <c r="S564" s="39">
        <f t="shared" si="105"/>
        <v>-7.0259382887229425</v>
      </c>
      <c r="T564" s="22" t="str">
        <f t="shared" si="100"/>
        <v>Dal112105</v>
      </c>
      <c r="U564" t="str">
        <f t="shared" si="106"/>
        <v>no</v>
      </c>
      <c r="V564" s="31">
        <v>0</v>
      </c>
      <c r="W564" s="31" t="str">
        <f t="shared" si="107"/>
        <v>43536San Antonio SpursDallas Mavericks</v>
      </c>
      <c r="X564" s="9" t="str">
        <f>IFERROR(VLOOKUP(T564,October_Schedule_Table[[#All],[Home Concat]:[Home B2b]],2,FALSE),0)</f>
        <v>no</v>
      </c>
      <c r="Y564" s="9">
        <f>IFERROR(VLOOKUP(T564,October_Schedule_Table[[#All],[Away Concat]:[Away B2b]],4,FALSE),0)</f>
        <v>0</v>
      </c>
    </row>
    <row r="565" spans="1:25" x14ac:dyDescent="0.2">
      <c r="A565" s="24" t="s">
        <v>216</v>
      </c>
      <c r="B565" s="10">
        <v>43538</v>
      </c>
      <c r="C565" s="33" t="str">
        <f t="shared" si="101"/>
        <v>A</v>
      </c>
      <c r="D565" s="19">
        <v>3</v>
      </c>
      <c r="E565" s="19">
        <v>14</v>
      </c>
      <c r="F565" s="19">
        <v>2019</v>
      </c>
      <c r="G565" s="6" t="s">
        <v>9</v>
      </c>
      <c r="H565" s="6" t="s">
        <v>28</v>
      </c>
      <c r="I565" s="6" t="s">
        <v>216</v>
      </c>
      <c r="J565" s="6">
        <v>99</v>
      </c>
      <c r="K565" s="6" t="s">
        <v>21</v>
      </c>
      <c r="L565" s="6" t="s">
        <v>217</v>
      </c>
      <c r="M565" s="6">
        <v>100</v>
      </c>
      <c r="N565" s="13">
        <f t="shared" si="102"/>
        <v>-1</v>
      </c>
      <c r="O565" s="13">
        <f t="shared" si="103"/>
        <v>-3</v>
      </c>
      <c r="P565" s="39">
        <f t="shared" si="98"/>
        <v>-1.1032792686349602</v>
      </c>
      <c r="Q565" s="39">
        <f t="shared" si="99"/>
        <v>3.8824190488276296</v>
      </c>
      <c r="R565" s="39">
        <f t="shared" si="104"/>
        <v>-7.9856983174625897</v>
      </c>
      <c r="S565" s="39">
        <f t="shared" si="105"/>
        <v>6.9856983174625897</v>
      </c>
      <c r="T565" s="22" t="str">
        <f t="shared" si="100"/>
        <v>Dal99100</v>
      </c>
      <c r="U565" t="str">
        <f t="shared" si="106"/>
        <v>no</v>
      </c>
      <c r="V565" s="31">
        <v>0</v>
      </c>
      <c r="W565" s="31" t="str">
        <f t="shared" si="107"/>
        <v>43538Dallas MavericksDenver Nuggets</v>
      </c>
      <c r="X565" s="9">
        <f>IFERROR(VLOOKUP(T565,October_Schedule_Table[Home Concat],1,FALSE),0)</f>
        <v>0</v>
      </c>
      <c r="Y565" s="9" t="str">
        <f>IFERROR(VLOOKUP(T565,October_Schedule_Table[[#All],[Away Concat]:[Away B2b]],4,FALSE),0)</f>
        <v>no</v>
      </c>
    </row>
    <row r="566" spans="1:25" x14ac:dyDescent="0.2">
      <c r="A566" s="24" t="s">
        <v>216</v>
      </c>
      <c r="B566" s="12">
        <v>43540</v>
      </c>
      <c r="C566" s="33" t="str">
        <f t="shared" si="101"/>
        <v>H</v>
      </c>
      <c r="D566" s="18">
        <v>3</v>
      </c>
      <c r="E566" s="18">
        <v>16</v>
      </c>
      <c r="F566" s="18">
        <v>2019</v>
      </c>
      <c r="G566" s="5" t="s">
        <v>33</v>
      </c>
      <c r="H566" s="5" t="s">
        <v>36</v>
      </c>
      <c r="I566" s="5" t="s">
        <v>215</v>
      </c>
      <c r="J566" s="5">
        <v>116</v>
      </c>
      <c r="K566" s="5" t="s">
        <v>28</v>
      </c>
      <c r="L566" s="5" t="s">
        <v>216</v>
      </c>
      <c r="M566" s="5">
        <v>121</v>
      </c>
      <c r="N566" s="13">
        <f t="shared" si="102"/>
        <v>5</v>
      </c>
      <c r="O566" s="13">
        <f t="shared" si="103"/>
        <v>3</v>
      </c>
      <c r="P566" s="39">
        <f t="shared" si="98"/>
        <v>-1.1032792686349602</v>
      </c>
      <c r="Q566" s="39">
        <f t="shared" si="99"/>
        <v>-9.3173458825230995</v>
      </c>
      <c r="R566" s="39">
        <f t="shared" si="104"/>
        <v>11.214066613888139</v>
      </c>
      <c r="S566" s="39">
        <f t="shared" si="105"/>
        <v>-6.2140666138881393</v>
      </c>
      <c r="T566" s="22" t="str">
        <f t="shared" si="100"/>
        <v>Dal116121</v>
      </c>
      <c r="U566" t="str">
        <f t="shared" si="106"/>
        <v>no</v>
      </c>
      <c r="V566" s="31">
        <v>0</v>
      </c>
      <c r="W566" s="31" t="str">
        <f t="shared" si="107"/>
        <v>43540Cleveland CavaliersDallas Mavericks</v>
      </c>
      <c r="X566" s="9" t="str">
        <f>IFERROR(VLOOKUP(T566,October_Schedule_Table[[#All],[Home Concat]:[Home B2b]],2,FALSE),0)</f>
        <v>no</v>
      </c>
      <c r="Y566" s="9">
        <f>IFERROR(VLOOKUP(T566,October_Schedule_Table[[#All],[Away Concat]:[Away B2b]],4,FALSE),0)</f>
        <v>0</v>
      </c>
    </row>
    <row r="567" spans="1:25" x14ac:dyDescent="0.2">
      <c r="A567" s="24" t="s">
        <v>216</v>
      </c>
      <c r="B567" s="10">
        <v>43542</v>
      </c>
      <c r="C567" s="33" t="str">
        <f t="shared" si="101"/>
        <v>H</v>
      </c>
      <c r="D567" s="19">
        <v>3</v>
      </c>
      <c r="E567" s="19">
        <v>18</v>
      </c>
      <c r="F567" s="19">
        <v>2019</v>
      </c>
      <c r="G567" s="6" t="s">
        <v>33</v>
      </c>
      <c r="H567" s="6" t="s">
        <v>17</v>
      </c>
      <c r="I567" s="6" t="s">
        <v>202</v>
      </c>
      <c r="J567" s="6">
        <v>129</v>
      </c>
      <c r="K567" s="6" t="s">
        <v>28</v>
      </c>
      <c r="L567" s="6" t="s">
        <v>216</v>
      </c>
      <c r="M567" s="6">
        <v>125</v>
      </c>
      <c r="N567" s="13">
        <f t="shared" si="102"/>
        <v>-4</v>
      </c>
      <c r="O567" s="13">
        <f t="shared" si="103"/>
        <v>3</v>
      </c>
      <c r="P567" s="39">
        <f t="shared" si="98"/>
        <v>-1.1032792686349602</v>
      </c>
      <c r="Q567" s="39">
        <f t="shared" si="99"/>
        <v>-2.0784049104114897</v>
      </c>
      <c r="R567" s="39">
        <f t="shared" si="104"/>
        <v>3.9751256417765295</v>
      </c>
      <c r="S567" s="39">
        <f t="shared" si="105"/>
        <v>-7.9751256417765291</v>
      </c>
      <c r="T567" s="22" t="str">
        <f t="shared" si="100"/>
        <v>Dal129125</v>
      </c>
      <c r="U567" t="str">
        <f t="shared" si="106"/>
        <v>no</v>
      </c>
      <c r="V567" s="31">
        <v>0</v>
      </c>
      <c r="W567" s="31" t="str">
        <f t="shared" si="107"/>
        <v>43542New Orleans PelicansDallas Mavericks</v>
      </c>
      <c r="X567" s="9" t="str">
        <f>IFERROR(VLOOKUP(T567,October_Schedule_Table[[#All],[Home Concat]:[Home B2b]],2,FALSE),0)</f>
        <v>no</v>
      </c>
      <c r="Y567" s="9">
        <f>IFERROR(VLOOKUP(T567,October_Schedule_Table[[#All],[Away Concat]:[Away B2b]],4,FALSE),0)</f>
        <v>0</v>
      </c>
    </row>
    <row r="568" spans="1:25" x14ac:dyDescent="0.2">
      <c r="A568" s="24" t="s">
        <v>216</v>
      </c>
      <c r="B568" s="12">
        <v>43544</v>
      </c>
      <c r="C568" s="33" t="str">
        <f t="shared" si="101"/>
        <v>A</v>
      </c>
      <c r="D568" s="18">
        <v>3</v>
      </c>
      <c r="E568" s="18">
        <v>20</v>
      </c>
      <c r="F568" s="18">
        <v>2019</v>
      </c>
      <c r="G568" s="5" t="s">
        <v>30</v>
      </c>
      <c r="H568" s="5" t="s">
        <v>28</v>
      </c>
      <c r="I568" s="5" t="s">
        <v>216</v>
      </c>
      <c r="J568" s="5">
        <v>118</v>
      </c>
      <c r="K568" s="5" t="s">
        <v>40</v>
      </c>
      <c r="L568" s="5" t="s">
        <v>231</v>
      </c>
      <c r="M568" s="5">
        <v>126</v>
      </c>
      <c r="N568" s="13">
        <f t="shared" si="102"/>
        <v>-8</v>
      </c>
      <c r="O568" s="13">
        <f t="shared" si="103"/>
        <v>-3</v>
      </c>
      <c r="P568" s="39">
        <f t="shared" si="98"/>
        <v>-1.1032792686349602</v>
      </c>
      <c r="Q568" s="39">
        <f t="shared" si="99"/>
        <v>4.7456987811097902</v>
      </c>
      <c r="R568" s="39">
        <f t="shared" si="104"/>
        <v>-8.8489780497447512</v>
      </c>
      <c r="S568" s="39">
        <f t="shared" si="105"/>
        <v>0.84897804974475122</v>
      </c>
      <c r="T568" s="22" t="str">
        <f t="shared" si="100"/>
        <v>Dal118126</v>
      </c>
      <c r="U568" t="str">
        <f t="shared" si="106"/>
        <v>no</v>
      </c>
      <c r="V568" s="31">
        <v>0</v>
      </c>
      <c r="W568" s="31" t="str">
        <f t="shared" si="107"/>
        <v>43544Dallas MavericksPortland Trail Blazers</v>
      </c>
      <c r="X568" s="9">
        <f>IFERROR(VLOOKUP(T568,October_Schedule_Table[Home Concat],1,FALSE),0)</f>
        <v>0</v>
      </c>
      <c r="Y568" s="9" t="str">
        <f>IFERROR(VLOOKUP(T568,October_Schedule_Table[[#All],[Away Concat]:[Away B2b]],4,FALSE),0)</f>
        <v>no</v>
      </c>
    </row>
    <row r="569" spans="1:25" x14ac:dyDescent="0.2">
      <c r="A569" s="24" t="s">
        <v>216</v>
      </c>
      <c r="B569" s="10">
        <v>43545</v>
      </c>
      <c r="C569" s="33" t="str">
        <f t="shared" si="101"/>
        <v>A</v>
      </c>
      <c r="D569" s="19">
        <v>3</v>
      </c>
      <c r="E569" s="19">
        <v>21</v>
      </c>
      <c r="F569" s="19">
        <v>2019</v>
      </c>
      <c r="G569" s="6" t="s">
        <v>30</v>
      </c>
      <c r="H569" s="6" t="s">
        <v>28</v>
      </c>
      <c r="I569" s="6" t="s">
        <v>216</v>
      </c>
      <c r="J569" s="6">
        <v>100</v>
      </c>
      <c r="K569" s="6" t="s">
        <v>32</v>
      </c>
      <c r="L569" s="6" t="s">
        <v>230</v>
      </c>
      <c r="M569" s="6">
        <v>116</v>
      </c>
      <c r="N569" s="13">
        <f t="shared" si="102"/>
        <v>-16</v>
      </c>
      <c r="O569" s="13">
        <f t="shared" si="103"/>
        <v>-3</v>
      </c>
      <c r="P569" s="39">
        <f t="shared" si="98"/>
        <v>-1.1032792686349602</v>
      </c>
      <c r="Q569" s="39">
        <f t="shared" si="99"/>
        <v>-0.90569424122478992</v>
      </c>
      <c r="R569" s="39">
        <f t="shared" si="104"/>
        <v>-3.1975850274101703</v>
      </c>
      <c r="S569" s="39">
        <f t="shared" si="105"/>
        <v>-12.80241497258983</v>
      </c>
      <c r="T569" s="22" t="str">
        <f t="shared" si="100"/>
        <v>Dal100116</v>
      </c>
      <c r="U569" t="str">
        <f t="shared" si="106"/>
        <v>yes</v>
      </c>
      <c r="V569" s="31">
        <v>0</v>
      </c>
      <c r="W569" s="31" t="str">
        <f t="shared" si="107"/>
        <v>43545Dallas MavericksSacramento Kings</v>
      </c>
      <c r="X569" s="9">
        <f>IFERROR(VLOOKUP(T569,October_Schedule_Table[Home Concat],1,FALSE),0)</f>
        <v>0</v>
      </c>
      <c r="Y569" s="9" t="str">
        <f>IFERROR(VLOOKUP(T569,October_Schedule_Table[[#All],[Away Concat]:[Away B2b]],4,FALSE),0)</f>
        <v>yes</v>
      </c>
    </row>
    <row r="570" spans="1:25" x14ac:dyDescent="0.2">
      <c r="A570" s="24" t="s">
        <v>216</v>
      </c>
      <c r="B570" s="12">
        <v>43547</v>
      </c>
      <c r="C570" s="33" t="str">
        <f t="shared" si="101"/>
        <v>A</v>
      </c>
      <c r="D570" s="18">
        <v>3</v>
      </c>
      <c r="E570" s="18">
        <v>23</v>
      </c>
      <c r="F570" s="18">
        <v>2019</v>
      </c>
      <c r="G570" s="5" t="s">
        <v>33</v>
      </c>
      <c r="H570" s="5" t="s">
        <v>28</v>
      </c>
      <c r="I570" s="5" t="s">
        <v>216</v>
      </c>
      <c r="J570" s="5">
        <v>126</v>
      </c>
      <c r="K570" s="5" t="s">
        <v>11</v>
      </c>
      <c r="L570" s="5" t="s">
        <v>224</v>
      </c>
      <c r="M570" s="5">
        <v>91</v>
      </c>
      <c r="N570" s="13">
        <f t="shared" si="102"/>
        <v>35</v>
      </c>
      <c r="O570" s="13">
        <f t="shared" si="103"/>
        <v>-3</v>
      </c>
      <c r="P570" s="39">
        <f t="shared" si="98"/>
        <v>-1.1032792686349602</v>
      </c>
      <c r="Q570" s="39">
        <f t="shared" si="99"/>
        <v>6.4927091902742058</v>
      </c>
      <c r="R570" s="39">
        <f t="shared" si="104"/>
        <v>-10.595988458909165</v>
      </c>
      <c r="S570" s="39">
        <f t="shared" si="105"/>
        <v>45.595988458909162</v>
      </c>
      <c r="T570" s="22" t="str">
        <f t="shared" si="100"/>
        <v>Dal12691</v>
      </c>
      <c r="U570" t="str">
        <f t="shared" si="106"/>
        <v>no</v>
      </c>
      <c r="V570" s="31">
        <v>0</v>
      </c>
      <c r="W570" s="31" t="str">
        <f t="shared" si="107"/>
        <v>43547Dallas MavericksGolden State Warriors</v>
      </c>
      <c r="X570" s="9">
        <f>IFERROR(VLOOKUP(T570,October_Schedule_Table[Home Concat],1,FALSE),0)</f>
        <v>0</v>
      </c>
      <c r="Y570" s="9" t="str">
        <f>IFERROR(VLOOKUP(T570,October_Schedule_Table[[#All],[Away Concat]:[Away B2b]],4,FALSE),0)</f>
        <v>no</v>
      </c>
    </row>
    <row r="571" spans="1:25" x14ac:dyDescent="0.2">
      <c r="A571" s="24" t="s">
        <v>216</v>
      </c>
      <c r="B571" s="12">
        <v>43550</v>
      </c>
      <c r="C571" s="33" t="str">
        <f t="shared" si="101"/>
        <v>H</v>
      </c>
      <c r="D571" s="18">
        <v>3</v>
      </c>
      <c r="E571" s="18">
        <v>26</v>
      </c>
      <c r="F571" s="18">
        <v>2019</v>
      </c>
      <c r="G571" s="5" t="s">
        <v>33</v>
      </c>
      <c r="H571" s="5" t="s">
        <v>32</v>
      </c>
      <c r="I571" s="5" t="s">
        <v>230</v>
      </c>
      <c r="J571" s="5">
        <v>125</v>
      </c>
      <c r="K571" s="5" t="s">
        <v>28</v>
      </c>
      <c r="L571" s="5" t="s">
        <v>216</v>
      </c>
      <c r="M571" s="5">
        <v>121</v>
      </c>
      <c r="N571" s="13">
        <f t="shared" si="102"/>
        <v>-4</v>
      </c>
      <c r="O571" s="13">
        <f t="shared" si="103"/>
        <v>3</v>
      </c>
      <c r="P571" s="39">
        <f t="shared" si="98"/>
        <v>-1.1032792686349602</v>
      </c>
      <c r="Q571" s="39">
        <f t="shared" si="99"/>
        <v>-0.90569424122478992</v>
      </c>
      <c r="R571" s="39">
        <f t="shared" si="104"/>
        <v>2.8024149725898297</v>
      </c>
      <c r="S571" s="39">
        <f t="shared" si="105"/>
        <v>-6.8024149725898297</v>
      </c>
      <c r="T571" s="22" t="str">
        <f t="shared" si="100"/>
        <v>Dal125121</v>
      </c>
      <c r="U571" t="str">
        <f t="shared" si="106"/>
        <v>no</v>
      </c>
      <c r="V571" s="31">
        <v>0</v>
      </c>
      <c r="W571" s="31" t="str">
        <f t="shared" si="107"/>
        <v>43550Sacramento KingsDallas Mavericks</v>
      </c>
      <c r="X571" s="9" t="str">
        <f>IFERROR(VLOOKUP(T571,October_Schedule_Table[[#All],[Home Concat]:[Home B2b]],2,FALSE),0)</f>
        <v>no</v>
      </c>
      <c r="Y571" s="9">
        <f>IFERROR(VLOOKUP(T571,October_Schedule_Table[[#All],[Away Concat]:[Away B2b]],4,FALSE),0)</f>
        <v>0</v>
      </c>
    </row>
    <row r="572" spans="1:25" x14ac:dyDescent="0.2">
      <c r="A572" s="24" t="s">
        <v>216</v>
      </c>
      <c r="B572" s="10">
        <v>43552</v>
      </c>
      <c r="C572" s="33" t="str">
        <f t="shared" si="101"/>
        <v>A</v>
      </c>
      <c r="D572" s="19">
        <v>3</v>
      </c>
      <c r="E572" s="19">
        <v>28</v>
      </c>
      <c r="F572" s="19">
        <v>2019</v>
      </c>
      <c r="G572" s="6" t="s">
        <v>23</v>
      </c>
      <c r="H572" s="6" t="s">
        <v>28</v>
      </c>
      <c r="I572" s="6" t="s">
        <v>216</v>
      </c>
      <c r="J572" s="6">
        <v>99</v>
      </c>
      <c r="K572" s="6" t="s">
        <v>26</v>
      </c>
      <c r="L572" s="6" t="s">
        <v>235</v>
      </c>
      <c r="M572" s="6">
        <v>105</v>
      </c>
      <c r="N572" s="13">
        <f t="shared" si="102"/>
        <v>-6</v>
      </c>
      <c r="O572" s="13">
        <f t="shared" si="103"/>
        <v>-3</v>
      </c>
      <c r="P572" s="39">
        <f t="shared" si="98"/>
        <v>-1.1032792686349602</v>
      </c>
      <c r="Q572" s="39">
        <f t="shared" si="99"/>
        <v>-0.25037347985165948</v>
      </c>
      <c r="R572" s="39">
        <f t="shared" si="104"/>
        <v>-3.8529057887833007</v>
      </c>
      <c r="S572" s="39">
        <f t="shared" si="105"/>
        <v>-2.1470942112166993</v>
      </c>
      <c r="T572" s="22" t="str">
        <f t="shared" si="100"/>
        <v>Dal99105</v>
      </c>
      <c r="U572" t="str">
        <f t="shared" si="106"/>
        <v>no</v>
      </c>
      <c r="V572" s="31">
        <v>0</v>
      </c>
      <c r="W572" s="31" t="str">
        <f t="shared" si="107"/>
        <v>43552Dallas MavericksMiami Heat</v>
      </c>
      <c r="X572" s="9">
        <f>IFERROR(VLOOKUP(T572,October_Schedule_Table[Home Concat],1,FALSE),0)</f>
        <v>0</v>
      </c>
      <c r="Y572" s="9" t="str">
        <f>IFERROR(VLOOKUP(T572,October_Schedule_Table[[#All],[Away Concat]:[Away B2b]],4,FALSE),0)</f>
        <v>no</v>
      </c>
    </row>
    <row r="573" spans="1:25" x14ac:dyDescent="0.2">
      <c r="A573" s="24" t="s">
        <v>216</v>
      </c>
      <c r="B573" s="12">
        <v>43555</v>
      </c>
      <c r="C573" s="33" t="str">
        <f t="shared" si="101"/>
        <v>A</v>
      </c>
      <c r="D573" s="18">
        <v>3</v>
      </c>
      <c r="E573" s="18">
        <v>31</v>
      </c>
      <c r="F573" s="18">
        <v>2019</v>
      </c>
      <c r="G573" s="5" t="s">
        <v>61</v>
      </c>
      <c r="H573" s="5" t="s">
        <v>28</v>
      </c>
      <c r="I573" s="5" t="s">
        <v>216</v>
      </c>
      <c r="J573" s="5">
        <v>106</v>
      </c>
      <c r="K573" s="5" t="s">
        <v>10</v>
      </c>
      <c r="L573" s="5" t="s">
        <v>238</v>
      </c>
      <c r="M573" s="5">
        <v>103</v>
      </c>
      <c r="N573" s="13">
        <f t="shared" si="102"/>
        <v>3</v>
      </c>
      <c r="O573" s="13">
        <f t="shared" si="103"/>
        <v>-3</v>
      </c>
      <c r="P573" s="39">
        <f t="shared" si="98"/>
        <v>-1.1032792686349602</v>
      </c>
      <c r="Q573" s="39">
        <f t="shared" si="99"/>
        <v>3.3970939396990349</v>
      </c>
      <c r="R573" s="39">
        <f t="shared" si="104"/>
        <v>-7.5003732083339951</v>
      </c>
      <c r="S573" s="39">
        <f t="shared" si="105"/>
        <v>10.500373208333995</v>
      </c>
      <c r="T573" s="22" t="str">
        <f t="shared" si="100"/>
        <v>Dal106103</v>
      </c>
      <c r="U573" t="str">
        <f t="shared" si="106"/>
        <v>no</v>
      </c>
      <c r="V573" s="31">
        <v>0</v>
      </c>
      <c r="W573" s="31" t="str">
        <f t="shared" si="107"/>
        <v>43555Dallas MavericksOklahoma City Thunder</v>
      </c>
      <c r="X573" s="9">
        <f>IFERROR(VLOOKUP(T573,October_Schedule_Table[Home Concat],1,FALSE),0)</f>
        <v>0</v>
      </c>
      <c r="Y573" s="9" t="str">
        <f>IFERROR(VLOOKUP(T573,October_Schedule_Table[[#All],[Away Concat]:[Away B2b]],4,FALSE),0)</f>
        <v>no</v>
      </c>
    </row>
    <row r="574" spans="1:25" x14ac:dyDescent="0.2">
      <c r="A574" s="24" t="s">
        <v>216</v>
      </c>
      <c r="B574" s="10">
        <v>43556</v>
      </c>
      <c r="C574" s="33" t="str">
        <f t="shared" si="101"/>
        <v>H</v>
      </c>
      <c r="D574" s="19">
        <v>4</v>
      </c>
      <c r="E574" s="19">
        <v>1</v>
      </c>
      <c r="F574" s="19">
        <v>2019</v>
      </c>
      <c r="G574" s="6" t="s">
        <v>33</v>
      </c>
      <c r="H574" s="6" t="s">
        <v>7</v>
      </c>
      <c r="I574" s="6" t="s">
        <v>237</v>
      </c>
      <c r="J574" s="11">
        <v>102</v>
      </c>
      <c r="K574" s="6" t="s">
        <v>28</v>
      </c>
      <c r="L574" s="6" t="s">
        <v>216</v>
      </c>
      <c r="M574" s="11">
        <v>122</v>
      </c>
      <c r="N574" s="13">
        <f t="shared" si="102"/>
        <v>20</v>
      </c>
      <c r="O574" s="13">
        <f t="shared" si="103"/>
        <v>3</v>
      </c>
      <c r="P574" s="39">
        <f t="shared" si="98"/>
        <v>-1.1032792686349602</v>
      </c>
      <c r="Q574" s="39">
        <f t="shared" si="99"/>
        <v>2.2516349031661402</v>
      </c>
      <c r="R574" s="39">
        <f t="shared" si="104"/>
        <v>-0.35491417180110041</v>
      </c>
      <c r="S574" s="39">
        <f t="shared" si="105"/>
        <v>20.354914171801099</v>
      </c>
      <c r="T574" s="22" t="str">
        <f t="shared" si="100"/>
        <v>Dal102122</v>
      </c>
      <c r="U574" t="str">
        <f t="shared" si="106"/>
        <v>yes</v>
      </c>
      <c r="V574" s="31">
        <v>0</v>
      </c>
      <c r="W574" s="31" t="str">
        <f t="shared" si="107"/>
        <v>43556Philadelphia 76ersDallas Mavericks</v>
      </c>
      <c r="X574" s="9" t="str">
        <f>IFERROR(VLOOKUP(T574,October_Schedule_Table[[#All],[Home Concat]:[Home B2b]],2,FALSE),0)</f>
        <v>yes</v>
      </c>
      <c r="Y574" s="9" t="str">
        <f>IFERROR(VLOOKUP(T574,October_Schedule_Table[[#All],[Away Concat]:[Away B2b]],4,FALSE),0)</f>
        <v>yes</v>
      </c>
    </row>
    <row r="575" spans="1:25" x14ac:dyDescent="0.2">
      <c r="A575" s="24" t="s">
        <v>216</v>
      </c>
      <c r="B575" s="12">
        <v>43558</v>
      </c>
      <c r="C575" s="33" t="str">
        <f t="shared" si="101"/>
        <v>H</v>
      </c>
      <c r="D575" s="18">
        <v>4</v>
      </c>
      <c r="E575" s="18">
        <v>3</v>
      </c>
      <c r="F575" s="18">
        <v>2019</v>
      </c>
      <c r="G575" s="5" t="s">
        <v>33</v>
      </c>
      <c r="H575" s="5" t="s">
        <v>34</v>
      </c>
      <c r="I575" s="5" t="s">
        <v>239</v>
      </c>
      <c r="J575" s="13">
        <v>110</v>
      </c>
      <c r="K575" s="5" t="s">
        <v>28</v>
      </c>
      <c r="L575" s="5" t="s">
        <v>216</v>
      </c>
      <c r="M575" s="13">
        <v>108</v>
      </c>
      <c r="N575" s="13">
        <f t="shared" si="102"/>
        <v>-2</v>
      </c>
      <c r="O575" s="13">
        <f t="shared" si="103"/>
        <v>3</v>
      </c>
      <c r="P575" s="39">
        <f t="shared" si="98"/>
        <v>-1.1032792686349602</v>
      </c>
      <c r="Q575" s="39">
        <f t="shared" si="99"/>
        <v>-1.35015846365794</v>
      </c>
      <c r="R575" s="39">
        <f t="shared" si="104"/>
        <v>3.2468791950229798</v>
      </c>
      <c r="S575" s="39">
        <f t="shared" si="105"/>
        <v>-5.2468791950229798</v>
      </c>
      <c r="T575" s="22" t="str">
        <f t="shared" si="100"/>
        <v>Dal110108</v>
      </c>
      <c r="U575" t="str">
        <f t="shared" si="106"/>
        <v>no</v>
      </c>
      <c r="V575" s="31">
        <v>0</v>
      </c>
      <c r="W575" s="31" t="str">
        <f t="shared" si="107"/>
        <v>43558Minnesota TimberwolvesDallas Mavericks</v>
      </c>
      <c r="X575" s="9" t="str">
        <f>IFERROR(VLOOKUP(T575,October_Schedule_Table[[#All],[Home Concat]:[Home B2b]],2,FALSE),0)</f>
        <v>no</v>
      </c>
      <c r="Y575" s="9">
        <f>IFERROR(VLOOKUP(T575,October_Schedule_Table[[#All],[Away Concat]:[Away B2b]],4,FALSE),0)</f>
        <v>0</v>
      </c>
    </row>
    <row r="576" spans="1:25" x14ac:dyDescent="0.2">
      <c r="A576" s="24" t="s">
        <v>216</v>
      </c>
      <c r="B576" s="10">
        <v>43560</v>
      </c>
      <c r="C576" s="33" t="str">
        <f t="shared" si="101"/>
        <v>H</v>
      </c>
      <c r="D576" s="19">
        <v>4</v>
      </c>
      <c r="E576" s="19">
        <v>5</v>
      </c>
      <c r="F576" s="19">
        <v>2019</v>
      </c>
      <c r="G576" s="6" t="s">
        <v>33</v>
      </c>
      <c r="H576" s="6" t="s">
        <v>19</v>
      </c>
      <c r="I576" s="6" t="s">
        <v>240</v>
      </c>
      <c r="J576" s="11">
        <v>122</v>
      </c>
      <c r="K576" s="6" t="s">
        <v>28</v>
      </c>
      <c r="L576" s="6" t="s">
        <v>216</v>
      </c>
      <c r="M576" s="11">
        <v>112</v>
      </c>
      <c r="N576" s="13">
        <f t="shared" si="102"/>
        <v>-10</v>
      </c>
      <c r="O576" s="13">
        <f t="shared" si="103"/>
        <v>3</v>
      </c>
      <c r="P576" s="39">
        <f t="shared" si="98"/>
        <v>-1.1032792686349602</v>
      </c>
      <c r="Q576" s="39">
        <f t="shared" si="99"/>
        <v>-2.3364343413058002</v>
      </c>
      <c r="R576" s="39">
        <f t="shared" si="104"/>
        <v>4.23315507267084</v>
      </c>
      <c r="S576" s="39">
        <f t="shared" si="105"/>
        <v>-14.23315507267084</v>
      </c>
      <c r="T576" s="22" t="str">
        <f t="shared" si="100"/>
        <v>Dal122112</v>
      </c>
      <c r="U576" t="str">
        <f t="shared" si="106"/>
        <v>no</v>
      </c>
      <c r="V576" s="31">
        <v>0</v>
      </c>
      <c r="W576" s="31" t="str">
        <f t="shared" si="107"/>
        <v>43560Memphis GrizzliesDallas Mavericks</v>
      </c>
      <c r="X576" s="9" t="str">
        <f>IFERROR(VLOOKUP(T576,October_Schedule_Table[[#All],[Home Concat]:[Home B2b]],2,FALSE),0)</f>
        <v>no</v>
      </c>
      <c r="Y576" s="9">
        <f>IFERROR(VLOOKUP(T576,October_Schedule_Table[[#All],[Away Concat]:[Away B2b]],4,FALSE),0)</f>
        <v>0</v>
      </c>
    </row>
    <row r="577" spans="1:25" x14ac:dyDescent="0.2">
      <c r="A577" s="24" t="s">
        <v>216</v>
      </c>
      <c r="B577" s="10">
        <v>43562</v>
      </c>
      <c r="C577" s="33" t="str">
        <f t="shared" si="101"/>
        <v>A</v>
      </c>
      <c r="D577" s="19">
        <v>4</v>
      </c>
      <c r="E577" s="19">
        <v>7</v>
      </c>
      <c r="F577" s="19">
        <v>2019</v>
      </c>
      <c r="G577" s="11" t="s">
        <v>43</v>
      </c>
      <c r="H577" s="11" t="s">
        <v>28</v>
      </c>
      <c r="I577" s="11" t="s">
        <v>216</v>
      </c>
      <c r="J577" s="11">
        <v>129</v>
      </c>
      <c r="K577" s="11" t="s">
        <v>19</v>
      </c>
      <c r="L577" s="11" t="s">
        <v>240</v>
      </c>
      <c r="M577" s="11">
        <v>127</v>
      </c>
      <c r="N577" s="13">
        <f t="shared" si="102"/>
        <v>2</v>
      </c>
      <c r="O577" s="13">
        <f t="shared" si="103"/>
        <v>-3</v>
      </c>
      <c r="P577" s="39">
        <f t="shared" si="98"/>
        <v>-1.1032792686349602</v>
      </c>
      <c r="Q577" s="39">
        <f t="shared" si="99"/>
        <v>-2.3364343413058002</v>
      </c>
      <c r="R577" s="39">
        <f t="shared" si="104"/>
        <v>-1.76684492732916</v>
      </c>
      <c r="S577" s="39">
        <f t="shared" si="105"/>
        <v>3.76684492732916</v>
      </c>
      <c r="T577" s="22" t="str">
        <f t="shared" si="100"/>
        <v>Dal129127</v>
      </c>
      <c r="U577" t="str">
        <f t="shared" si="106"/>
        <v>no</v>
      </c>
      <c r="V577" s="31">
        <v>0</v>
      </c>
      <c r="W577" s="31" t="str">
        <f t="shared" si="107"/>
        <v>43562Dallas MavericksMemphis Grizzlies</v>
      </c>
      <c r="X577" s="9">
        <f>IFERROR(VLOOKUP(T577,October_Schedule_Table[Home Concat],1,FALSE),0)</f>
        <v>0</v>
      </c>
      <c r="Y577" s="9" t="str">
        <f>IFERROR(VLOOKUP(T577,October_Schedule_Table[[#All],[Away Concat]:[Away B2b]],4,FALSE),0)</f>
        <v>no</v>
      </c>
    </row>
    <row r="578" spans="1:25" x14ac:dyDescent="0.2">
      <c r="A578" s="24" t="s">
        <v>216</v>
      </c>
      <c r="B578" s="12">
        <v>43564</v>
      </c>
      <c r="C578" s="33" t="str">
        <f t="shared" si="101"/>
        <v>H</v>
      </c>
      <c r="D578" s="18">
        <v>4</v>
      </c>
      <c r="E578" s="18">
        <v>9</v>
      </c>
      <c r="F578" s="18">
        <v>2019</v>
      </c>
      <c r="G578" s="13" t="s">
        <v>33</v>
      </c>
      <c r="H578" s="13" t="s">
        <v>29</v>
      </c>
      <c r="I578" s="13" t="s">
        <v>232</v>
      </c>
      <c r="J578" s="13">
        <v>109</v>
      </c>
      <c r="K578" s="13" t="s">
        <v>28</v>
      </c>
      <c r="L578" s="13" t="s">
        <v>216</v>
      </c>
      <c r="M578" s="13">
        <v>120</v>
      </c>
      <c r="N578" s="13">
        <f t="shared" si="102"/>
        <v>11</v>
      </c>
      <c r="O578" s="13">
        <f t="shared" si="103"/>
        <v>3</v>
      </c>
      <c r="P578" s="39">
        <f t="shared" si="98"/>
        <v>-1.1032792686349602</v>
      </c>
      <c r="Q578" s="39">
        <f t="shared" si="99"/>
        <v>-8.7034984309977705</v>
      </c>
      <c r="R578" s="39">
        <f t="shared" si="104"/>
        <v>10.60021916236281</v>
      </c>
      <c r="S578" s="39">
        <f t="shared" si="105"/>
        <v>0.39978083763718963</v>
      </c>
      <c r="T578" s="22" t="str">
        <f t="shared" si="100"/>
        <v>Dal109120</v>
      </c>
      <c r="U578" t="str">
        <f t="shared" si="106"/>
        <v>no</v>
      </c>
      <c r="V578" s="31">
        <v>0</v>
      </c>
      <c r="W578" s="31" t="str">
        <f t="shared" si="107"/>
        <v>43564Phoenix SunsDallas Mavericks</v>
      </c>
      <c r="X578" s="9" t="str">
        <f>IFERROR(VLOOKUP(T578,October_Schedule_Table[[#All],[Home Concat]:[Home B2b]],2,FALSE),0)</f>
        <v>no</v>
      </c>
      <c r="Y578" s="9">
        <f>IFERROR(VLOOKUP(T578,October_Schedule_Table[[#All],[Away Concat]:[Away B2b]],4,FALSE),0)</f>
        <v>0</v>
      </c>
    </row>
    <row r="579" spans="1:25" x14ac:dyDescent="0.2">
      <c r="A579" s="24" t="s">
        <v>216</v>
      </c>
      <c r="B579" s="12">
        <v>43565</v>
      </c>
      <c r="C579" s="33" t="str">
        <f t="shared" si="101"/>
        <v>A</v>
      </c>
      <c r="D579" s="18">
        <v>4</v>
      </c>
      <c r="E579" s="18">
        <v>10</v>
      </c>
      <c r="F579" s="18">
        <v>2019</v>
      </c>
      <c r="G579" s="13" t="s">
        <v>6</v>
      </c>
      <c r="H579" s="13" t="s">
        <v>28</v>
      </c>
      <c r="I579" s="13" t="s">
        <v>216</v>
      </c>
      <c r="J579" s="13">
        <v>94</v>
      </c>
      <c r="K579" s="13" t="s">
        <v>35</v>
      </c>
      <c r="L579" s="13" t="s">
        <v>227</v>
      </c>
      <c r="M579" s="13">
        <v>105</v>
      </c>
      <c r="N579" s="13">
        <f t="shared" si="102"/>
        <v>-11</v>
      </c>
      <c r="O579" s="13">
        <f t="shared" si="103"/>
        <v>-3</v>
      </c>
      <c r="P579" s="39">
        <f t="shared" si="98"/>
        <v>-1.1032792686349602</v>
      </c>
      <c r="Q579" s="39">
        <f t="shared" si="99"/>
        <v>1.8707824426420974</v>
      </c>
      <c r="R579" s="39">
        <f t="shared" si="104"/>
        <v>-5.9740617112770575</v>
      </c>
      <c r="S579" s="39">
        <f t="shared" si="105"/>
        <v>-5.0259382887229425</v>
      </c>
      <c r="T579" s="22" t="str">
        <f t="shared" si="100"/>
        <v>Dal94105</v>
      </c>
      <c r="U579" t="str">
        <f t="shared" si="106"/>
        <v>yes</v>
      </c>
      <c r="V579" s="31">
        <v>0</v>
      </c>
      <c r="W579" s="31" t="str">
        <f t="shared" si="107"/>
        <v>43565Dallas MavericksSan Antonio Spurs</v>
      </c>
      <c r="X579" s="9">
        <f>IFERROR(VLOOKUP(T579,October_Schedule_Table[Home Concat],1,FALSE),0)</f>
        <v>0</v>
      </c>
      <c r="Y579" s="9" t="str">
        <f>IFERROR(VLOOKUP(T579,October_Schedule_Table[[#All],[Away Concat]:[Away B2b]],4,FALSE),0)</f>
        <v>yes</v>
      </c>
    </row>
    <row r="580" spans="1:25" x14ac:dyDescent="0.2">
      <c r="A580" s="24" t="s">
        <v>217</v>
      </c>
      <c r="B580" s="12">
        <v>43390</v>
      </c>
      <c r="C580" s="33" t="str">
        <f t="shared" si="101"/>
        <v>A</v>
      </c>
      <c r="D580" s="18">
        <v>10</v>
      </c>
      <c r="E580" s="18">
        <v>17</v>
      </c>
      <c r="F580" s="18">
        <v>2018</v>
      </c>
      <c r="G580" s="5" t="s">
        <v>9</v>
      </c>
      <c r="H580" s="5" t="s">
        <v>21</v>
      </c>
      <c r="I580" s="5" t="s">
        <v>217</v>
      </c>
      <c r="J580" s="5">
        <v>107</v>
      </c>
      <c r="K580" s="5" t="s">
        <v>22</v>
      </c>
      <c r="L580" s="13" t="s">
        <v>241</v>
      </c>
      <c r="M580" s="5">
        <v>98</v>
      </c>
      <c r="N580" s="13">
        <f t="shared" si="102"/>
        <v>9</v>
      </c>
      <c r="O580" s="13">
        <f t="shared" si="103"/>
        <v>-3</v>
      </c>
      <c r="P580" s="39">
        <f t="shared" si="98"/>
        <v>3.8824190488276296</v>
      </c>
      <c r="Q580" s="39">
        <f t="shared" si="99"/>
        <v>0.79686865378140981</v>
      </c>
      <c r="R580" s="39">
        <f t="shared" si="104"/>
        <v>8.5550395046219752E-2</v>
      </c>
      <c r="S580" s="39">
        <f t="shared" si="105"/>
        <v>8.9144496049537807</v>
      </c>
      <c r="T580" s="22" t="str">
        <f t="shared" si="100"/>
        <v>Den10798</v>
      </c>
      <c r="U580" t="str">
        <f t="shared" si="106"/>
        <v>no</v>
      </c>
      <c r="V580" s="31">
        <v>0</v>
      </c>
      <c r="W580" s="31" t="str">
        <f t="shared" si="107"/>
        <v>43390Denver NuggetsLos Angeles Clippers</v>
      </c>
      <c r="X580" s="9">
        <f>IFERROR(VLOOKUP(T580,October_Schedule_Table[Home Concat],1,FALSE),0)</f>
        <v>0</v>
      </c>
      <c r="Y580" s="9" t="str">
        <f>IFERROR(VLOOKUP(T580,October_Schedule_Table[[#All],[Away Concat]:[Away B2b]],4,FALSE),0)</f>
        <v>no</v>
      </c>
    </row>
    <row r="581" spans="1:25" x14ac:dyDescent="0.2">
      <c r="A581" s="24" t="s">
        <v>217</v>
      </c>
      <c r="B581" s="12">
        <v>43393</v>
      </c>
      <c r="C581" s="33" t="str">
        <f t="shared" si="101"/>
        <v>H</v>
      </c>
      <c r="D581" s="18">
        <v>10</v>
      </c>
      <c r="E581" s="18">
        <v>20</v>
      </c>
      <c r="F581" s="18">
        <v>2018</v>
      </c>
      <c r="G581" s="5" t="s">
        <v>42</v>
      </c>
      <c r="H581" s="5" t="s">
        <v>29</v>
      </c>
      <c r="I581" s="5" t="s">
        <v>232</v>
      </c>
      <c r="J581" s="5">
        <v>91</v>
      </c>
      <c r="K581" s="5" t="s">
        <v>21</v>
      </c>
      <c r="L581" s="5" t="s">
        <v>217</v>
      </c>
      <c r="M581" s="5">
        <v>119</v>
      </c>
      <c r="N581" s="13">
        <f t="shared" si="102"/>
        <v>28</v>
      </c>
      <c r="O581" s="13">
        <f t="shared" si="103"/>
        <v>3</v>
      </c>
      <c r="P581" s="39">
        <f t="shared" si="98"/>
        <v>3.8824190488276296</v>
      </c>
      <c r="Q581" s="39">
        <f t="shared" si="99"/>
        <v>-8.7034984309977705</v>
      </c>
      <c r="R581" s="39">
        <f t="shared" si="104"/>
        <v>15.585917479825401</v>
      </c>
      <c r="S581" s="39">
        <f t="shared" si="105"/>
        <v>12.414082520174599</v>
      </c>
      <c r="T581" s="22" t="str">
        <f t="shared" si="100"/>
        <v>Den91119</v>
      </c>
      <c r="U581" t="str">
        <f t="shared" si="106"/>
        <v>no</v>
      </c>
      <c r="V581" s="31">
        <v>0</v>
      </c>
      <c r="W581" s="31" t="str">
        <f t="shared" si="107"/>
        <v>43393Phoenix SunsDenver Nuggets</v>
      </c>
      <c r="X581" s="9" t="str">
        <f>IFERROR(VLOOKUP(T581,October_Schedule_Table[[#All],[Home Concat]:[Home B2b]],2,FALSE),0)</f>
        <v>no</v>
      </c>
      <c r="Y581" s="9">
        <f>IFERROR(VLOOKUP(T581,October_Schedule_Table[[#All],[Away Concat]:[Away B2b]],4,FALSE),0)</f>
        <v>0</v>
      </c>
    </row>
    <row r="582" spans="1:25" x14ac:dyDescent="0.2">
      <c r="A582" s="24" t="s">
        <v>217</v>
      </c>
      <c r="B582" s="10">
        <v>43394</v>
      </c>
      <c r="C582" s="33" t="str">
        <f t="shared" si="101"/>
        <v>H</v>
      </c>
      <c r="D582" s="19">
        <v>10</v>
      </c>
      <c r="E582" s="19">
        <v>21</v>
      </c>
      <c r="F582" s="19">
        <v>2018</v>
      </c>
      <c r="G582" s="6" t="s">
        <v>6</v>
      </c>
      <c r="H582" s="6" t="s">
        <v>11</v>
      </c>
      <c r="I582" s="6" t="s">
        <v>224</v>
      </c>
      <c r="J582" s="6">
        <v>98</v>
      </c>
      <c r="K582" s="6" t="s">
        <v>21</v>
      </c>
      <c r="L582" s="6" t="s">
        <v>217</v>
      </c>
      <c r="M582" s="6">
        <v>100</v>
      </c>
      <c r="N582" s="13">
        <f t="shared" si="102"/>
        <v>2</v>
      </c>
      <c r="O582" s="13">
        <f t="shared" si="103"/>
        <v>3</v>
      </c>
      <c r="P582" s="39">
        <f t="shared" si="98"/>
        <v>3.8824190488276296</v>
      </c>
      <c r="Q582" s="39">
        <f t="shared" si="99"/>
        <v>6.4927091902742058</v>
      </c>
      <c r="R582" s="39">
        <f t="shared" si="104"/>
        <v>0.38970985855342377</v>
      </c>
      <c r="S582" s="39">
        <f t="shared" si="105"/>
        <v>1.6102901414465762</v>
      </c>
      <c r="T582" s="22" t="str">
        <f t="shared" si="100"/>
        <v>Den98100</v>
      </c>
      <c r="U582" t="str">
        <f t="shared" si="106"/>
        <v>yes</v>
      </c>
      <c r="V582" s="31">
        <v>0</v>
      </c>
      <c r="W582" s="31" t="str">
        <f t="shared" si="107"/>
        <v>43394Golden State WarriorsDenver Nuggets</v>
      </c>
      <c r="X582" s="9" t="str">
        <f>IFERROR(VLOOKUP(T582,October_Schedule_Table[[#All],[Home Concat]:[Home B2b]],2,FALSE),0)</f>
        <v>yes</v>
      </c>
      <c r="Y582" s="9">
        <f>IFERROR(VLOOKUP(T582,October_Schedule_Table[[#All],[Away Concat]:[Away B2b]],4,FALSE),0)</f>
        <v>0</v>
      </c>
    </row>
    <row r="583" spans="1:25" x14ac:dyDescent="0.2">
      <c r="A583" s="24" t="s">
        <v>217</v>
      </c>
      <c r="B583" s="12">
        <v>43396</v>
      </c>
      <c r="C583" s="33" t="str">
        <f t="shared" si="101"/>
        <v>H</v>
      </c>
      <c r="D583" s="18">
        <v>10</v>
      </c>
      <c r="E583" s="18">
        <v>23</v>
      </c>
      <c r="F583" s="18">
        <v>2018</v>
      </c>
      <c r="G583" s="5" t="s">
        <v>42</v>
      </c>
      <c r="H583" s="5" t="s">
        <v>32</v>
      </c>
      <c r="I583" s="5" t="s">
        <v>230</v>
      </c>
      <c r="J583" s="5">
        <v>112</v>
      </c>
      <c r="K583" s="5" t="s">
        <v>21</v>
      </c>
      <c r="L583" s="5" t="s">
        <v>217</v>
      </c>
      <c r="M583" s="5">
        <v>126</v>
      </c>
      <c r="N583" s="13">
        <f t="shared" si="102"/>
        <v>14</v>
      </c>
      <c r="O583" s="13">
        <f t="shared" si="103"/>
        <v>3</v>
      </c>
      <c r="P583" s="39">
        <f t="shared" si="98"/>
        <v>3.8824190488276296</v>
      </c>
      <c r="Q583" s="39">
        <f t="shared" si="99"/>
        <v>-0.90569424122478992</v>
      </c>
      <c r="R583" s="39">
        <f t="shared" si="104"/>
        <v>7.7881132900524195</v>
      </c>
      <c r="S583" s="39">
        <f t="shared" si="105"/>
        <v>6.2118867099475805</v>
      </c>
      <c r="T583" s="22" t="str">
        <f t="shared" si="100"/>
        <v>Den112126</v>
      </c>
      <c r="U583" t="str">
        <f t="shared" si="106"/>
        <v>no</v>
      </c>
      <c r="V583" s="31">
        <v>0</v>
      </c>
      <c r="W583" s="31" t="str">
        <f t="shared" si="107"/>
        <v>43396Sacramento KingsDenver Nuggets</v>
      </c>
      <c r="X583" s="9" t="str">
        <f>IFERROR(VLOOKUP(T583,October_Schedule_Table[[#All],[Home Concat]:[Home B2b]],2,FALSE),0)</f>
        <v>no</v>
      </c>
      <c r="Y583" s="9">
        <f>IFERROR(VLOOKUP(T583,October_Schedule_Table[[#All],[Away Concat]:[Away B2b]],4,FALSE),0)</f>
        <v>0</v>
      </c>
    </row>
    <row r="584" spans="1:25" x14ac:dyDescent="0.2">
      <c r="A584" s="24" t="s">
        <v>217</v>
      </c>
      <c r="B584" s="10">
        <v>43398</v>
      </c>
      <c r="C584" s="33" t="str">
        <f t="shared" si="101"/>
        <v>A</v>
      </c>
      <c r="D584" s="19">
        <v>10</v>
      </c>
      <c r="E584" s="19">
        <v>25</v>
      </c>
      <c r="F584" s="19">
        <v>2018</v>
      </c>
      <c r="G584" s="6" t="s">
        <v>9</v>
      </c>
      <c r="H584" s="6" t="s">
        <v>21</v>
      </c>
      <c r="I584" s="6" t="s">
        <v>217</v>
      </c>
      <c r="J584" s="6">
        <v>114</v>
      </c>
      <c r="K584" s="6" t="s">
        <v>39</v>
      </c>
      <c r="L584" s="13" t="s">
        <v>242</v>
      </c>
      <c r="M584" s="6">
        <v>121</v>
      </c>
      <c r="N584" s="13">
        <f t="shared" si="102"/>
        <v>-7</v>
      </c>
      <c r="O584" s="13">
        <f t="shared" si="103"/>
        <v>-3</v>
      </c>
      <c r="P584" s="39">
        <f t="shared" si="98"/>
        <v>3.8824190488276296</v>
      </c>
      <c r="Q584" s="39">
        <f t="shared" si="99"/>
        <v>-1.7592139870950123</v>
      </c>
      <c r="R584" s="39">
        <f t="shared" si="104"/>
        <v>2.6416330359226419</v>
      </c>
      <c r="S584" s="39">
        <f t="shared" si="105"/>
        <v>-9.6416330359226414</v>
      </c>
      <c r="T584" s="22" t="str">
        <f t="shared" si="100"/>
        <v>Den114121</v>
      </c>
      <c r="U584" t="str">
        <f t="shared" si="106"/>
        <v>no</v>
      </c>
      <c r="V584" s="31">
        <v>0</v>
      </c>
      <c r="W584" s="31" t="str">
        <f t="shared" si="107"/>
        <v>43398Denver NuggetsLos Angeles Lakers</v>
      </c>
      <c r="X584" s="9">
        <f>IFERROR(VLOOKUP(T584,October_Schedule_Table[Home Concat],1,FALSE),0)</f>
        <v>0</v>
      </c>
      <c r="Y584" s="9" t="str">
        <f>IFERROR(VLOOKUP(T584,October_Schedule_Table[[#All],[Away Concat]:[Away B2b]],4,FALSE),0)</f>
        <v>no</v>
      </c>
    </row>
    <row r="585" spans="1:25" x14ac:dyDescent="0.2">
      <c r="A585" s="24" t="s">
        <v>217</v>
      </c>
      <c r="B585" s="10">
        <v>43402</v>
      </c>
      <c r="C585" s="33" t="str">
        <f t="shared" si="101"/>
        <v>H</v>
      </c>
      <c r="D585" s="19">
        <v>10</v>
      </c>
      <c r="E585" s="19">
        <v>29</v>
      </c>
      <c r="F585" s="19">
        <v>2018</v>
      </c>
      <c r="G585" s="6" t="s">
        <v>42</v>
      </c>
      <c r="H585" s="6" t="s">
        <v>17</v>
      </c>
      <c r="I585" s="6" t="s">
        <v>202</v>
      </c>
      <c r="J585" s="6">
        <v>111</v>
      </c>
      <c r="K585" s="6" t="s">
        <v>21</v>
      </c>
      <c r="L585" s="6" t="s">
        <v>217</v>
      </c>
      <c r="M585" s="6">
        <v>116</v>
      </c>
      <c r="N585" s="13">
        <f t="shared" si="102"/>
        <v>5</v>
      </c>
      <c r="O585" s="13">
        <f t="shared" si="103"/>
        <v>3</v>
      </c>
      <c r="P585" s="39">
        <f t="shared" si="98"/>
        <v>3.8824190488276296</v>
      </c>
      <c r="Q585" s="39">
        <f t="shared" si="99"/>
        <v>-2.0784049104114897</v>
      </c>
      <c r="R585" s="39">
        <f t="shared" si="104"/>
        <v>8.9608239592391197</v>
      </c>
      <c r="S585" s="39">
        <f t="shared" si="105"/>
        <v>-3.9608239592391197</v>
      </c>
      <c r="T585" s="22" t="str">
        <f t="shared" si="100"/>
        <v>Den111116</v>
      </c>
      <c r="U585" t="str">
        <f t="shared" si="106"/>
        <v>no</v>
      </c>
      <c r="V585" s="31">
        <v>0</v>
      </c>
      <c r="W585" s="31" t="str">
        <f t="shared" si="107"/>
        <v>43402New Orleans PelicansDenver Nuggets</v>
      </c>
      <c r="X585" s="9" t="str">
        <f>IFERROR(VLOOKUP(T585,October_Schedule_Table[[#All],[Home Concat]:[Home B2b]],2,FALSE),0)</f>
        <v>no</v>
      </c>
      <c r="Y585" s="9">
        <f>IFERROR(VLOOKUP(T585,October_Schedule_Table[[#All],[Away Concat]:[Away B2b]],4,FALSE),0)</f>
        <v>0</v>
      </c>
    </row>
    <row r="586" spans="1:25" x14ac:dyDescent="0.2">
      <c r="A586" s="24" t="s">
        <v>217</v>
      </c>
      <c r="B586" s="12">
        <v>43404</v>
      </c>
      <c r="C586" s="33" t="str">
        <f t="shared" si="101"/>
        <v>A</v>
      </c>
      <c r="D586" s="18">
        <v>10</v>
      </c>
      <c r="E586" s="18">
        <v>31</v>
      </c>
      <c r="F586" s="18">
        <v>2018</v>
      </c>
      <c r="G586" s="5" t="s">
        <v>6</v>
      </c>
      <c r="H586" s="5" t="s">
        <v>21</v>
      </c>
      <c r="I586" s="5" t="s">
        <v>217</v>
      </c>
      <c r="J586" s="5">
        <v>108</v>
      </c>
      <c r="K586" s="5" t="s">
        <v>38</v>
      </c>
      <c r="L586" s="5" t="s">
        <v>214</v>
      </c>
      <c r="M586" s="5">
        <v>107</v>
      </c>
      <c r="N586" s="13">
        <f t="shared" si="102"/>
        <v>1</v>
      </c>
      <c r="O586" s="13">
        <f t="shared" si="103"/>
        <v>-3</v>
      </c>
      <c r="P586" s="39">
        <f t="shared" ref="P586:P649" si="108">IF(C586="H",VLOOKUP(L586,$AB$12:$AE$41,4,FALSE),VLOOKUP(I586,$AB$12:$AE$41,4,FALSE))</f>
        <v>3.8824190488276296</v>
      </c>
      <c r="Q586" s="39">
        <f t="shared" ref="Q586:Q649" si="109">IF(C586="H",VLOOKUP(I586,$AB$12:$AE$41,4,FALSE),VLOOKUP(L586,$AB$12:$AE$41,4,FALSE))</f>
        <v>-8.3647694850550796</v>
      </c>
      <c r="R586" s="39">
        <f t="shared" si="104"/>
        <v>9.24718853388271</v>
      </c>
      <c r="S586" s="39">
        <f t="shared" si="105"/>
        <v>-8.24718853388271</v>
      </c>
      <c r="T586" s="22" t="str">
        <f t="shared" ref="T586:T649" si="110">CONCATENATE(A586,J586,M586)</f>
        <v>Den108107</v>
      </c>
      <c r="U586" t="str">
        <f t="shared" si="106"/>
        <v>no</v>
      </c>
      <c r="V586" s="31">
        <v>0</v>
      </c>
      <c r="W586" s="31" t="str">
        <f t="shared" si="107"/>
        <v>43404Denver NuggetsChicago Bulls</v>
      </c>
      <c r="X586" s="9">
        <f>IFERROR(VLOOKUP(T586,October_Schedule_Table[Home Concat],1,FALSE),0)</f>
        <v>0</v>
      </c>
      <c r="Y586" s="9" t="str">
        <f>IFERROR(VLOOKUP(T586,October_Schedule_Table[[#All],[Away Concat]:[Away B2b]],4,FALSE),0)</f>
        <v>no</v>
      </c>
    </row>
    <row r="587" spans="1:25" x14ac:dyDescent="0.2">
      <c r="A587" s="24" t="s">
        <v>217</v>
      </c>
      <c r="B587" s="10">
        <v>43405</v>
      </c>
      <c r="C587" s="33" t="str">
        <f t="shared" ref="C587:C650" si="111">IF(A587=L587,"H","A")</f>
        <v>A</v>
      </c>
      <c r="D587" s="19">
        <v>11</v>
      </c>
      <c r="E587" s="19">
        <v>1</v>
      </c>
      <c r="F587" s="19">
        <v>2018</v>
      </c>
      <c r="G587" s="6" t="s">
        <v>12</v>
      </c>
      <c r="H587" s="6" t="s">
        <v>21</v>
      </c>
      <c r="I587" s="6" t="s">
        <v>217</v>
      </c>
      <c r="J587" s="6">
        <v>110</v>
      </c>
      <c r="K587" s="6" t="s">
        <v>36</v>
      </c>
      <c r="L587" s="6" t="s">
        <v>215</v>
      </c>
      <c r="M587" s="6">
        <v>91</v>
      </c>
      <c r="N587" s="13">
        <f t="shared" ref="N587:N650" si="112">IF(C587="H",M587-J587,J587-M587)</f>
        <v>19</v>
      </c>
      <c r="O587" s="13">
        <f t="shared" ref="O587:O650" si="113">IF(C587="H",3,-3)</f>
        <v>-3</v>
      </c>
      <c r="P587" s="39">
        <f t="shared" si="108"/>
        <v>3.8824190488276296</v>
      </c>
      <c r="Q587" s="39">
        <f t="shared" si="109"/>
        <v>-9.3173458825230995</v>
      </c>
      <c r="R587" s="39">
        <f t="shared" ref="R587:R650" si="114">O587+P587-Q587</f>
        <v>10.199764931350728</v>
      </c>
      <c r="S587" s="39">
        <f t="shared" ref="S587:S650" si="115">N587-R587</f>
        <v>8.8002350686492719</v>
      </c>
      <c r="T587" s="22" t="str">
        <f t="shared" si="110"/>
        <v>Den11091</v>
      </c>
      <c r="U587" t="str">
        <f t="shared" ref="U587:U650" si="116">IF(B587-B586=1,"yes","no")</f>
        <v>yes</v>
      </c>
      <c r="V587" s="31">
        <v>0</v>
      </c>
      <c r="W587" s="31" t="str">
        <f t="shared" ref="W587:W650" si="117">CONCATENATE(B587,H587,K587)</f>
        <v>43405Denver NuggetsCleveland Cavaliers</v>
      </c>
      <c r="X587" s="9">
        <f>IFERROR(VLOOKUP(T587,October_Schedule_Table[Home Concat],1,FALSE),0)</f>
        <v>0</v>
      </c>
      <c r="Y587" s="9" t="str">
        <f>IFERROR(VLOOKUP(T587,October_Schedule_Table[[#All],[Away Concat]:[Away B2b]],4,FALSE),0)</f>
        <v>yes</v>
      </c>
    </row>
    <row r="588" spans="1:25" x14ac:dyDescent="0.2">
      <c r="A588" s="24" t="s">
        <v>217</v>
      </c>
      <c r="B588" s="12">
        <v>43407</v>
      </c>
      <c r="C588" s="33" t="str">
        <f t="shared" si="111"/>
        <v>H</v>
      </c>
      <c r="D588" s="18">
        <v>11</v>
      </c>
      <c r="E588" s="18">
        <v>3</v>
      </c>
      <c r="F588" s="18">
        <v>2018</v>
      </c>
      <c r="G588" s="5" t="s">
        <v>42</v>
      </c>
      <c r="H588" s="5" t="s">
        <v>31</v>
      </c>
      <c r="I588" s="5" t="s">
        <v>225</v>
      </c>
      <c r="J588" s="5">
        <v>88</v>
      </c>
      <c r="K588" s="5" t="s">
        <v>21</v>
      </c>
      <c r="L588" s="5" t="s">
        <v>217</v>
      </c>
      <c r="M588" s="5">
        <v>103</v>
      </c>
      <c r="N588" s="13">
        <f t="shared" si="112"/>
        <v>15</v>
      </c>
      <c r="O588" s="13">
        <f t="shared" si="113"/>
        <v>3</v>
      </c>
      <c r="P588" s="39">
        <f t="shared" si="108"/>
        <v>3.8824190488276296</v>
      </c>
      <c r="Q588" s="39">
        <f t="shared" si="109"/>
        <v>5.7181998783674679</v>
      </c>
      <c r="R588" s="39">
        <f t="shared" si="114"/>
        <v>1.1642191704601617</v>
      </c>
      <c r="S588" s="39">
        <f t="shared" si="115"/>
        <v>13.835780829539839</v>
      </c>
      <c r="T588" s="22" t="str">
        <f t="shared" si="110"/>
        <v>Den88103</v>
      </c>
      <c r="U588" t="str">
        <f t="shared" si="116"/>
        <v>no</v>
      </c>
      <c r="V588" s="31">
        <v>0</v>
      </c>
      <c r="W588" s="31" t="str">
        <f t="shared" si="117"/>
        <v>43407Utah JazzDenver Nuggets</v>
      </c>
      <c r="X588" s="9" t="str">
        <f>IFERROR(VLOOKUP(T588,October_Schedule_Table[[#All],[Home Concat]:[Home B2b]],2,FALSE),0)</f>
        <v>no</v>
      </c>
      <c r="Y588" s="9">
        <f>IFERROR(VLOOKUP(T588,October_Schedule_Table[[#All],[Away Concat]:[Away B2b]],4,FALSE),0)</f>
        <v>0</v>
      </c>
    </row>
    <row r="589" spans="1:25" x14ac:dyDescent="0.2">
      <c r="A589" s="24" t="s">
        <v>217</v>
      </c>
      <c r="B589" s="10">
        <v>43409</v>
      </c>
      <c r="C589" s="33" t="str">
        <f t="shared" si="111"/>
        <v>H</v>
      </c>
      <c r="D589" s="19">
        <v>11</v>
      </c>
      <c r="E589" s="19">
        <v>5</v>
      </c>
      <c r="F589" s="19">
        <v>2018</v>
      </c>
      <c r="G589" s="6" t="s">
        <v>42</v>
      </c>
      <c r="H589" s="6" t="s">
        <v>8</v>
      </c>
      <c r="I589" s="6" t="s">
        <v>211</v>
      </c>
      <c r="J589" s="6">
        <v>107</v>
      </c>
      <c r="K589" s="6" t="s">
        <v>21</v>
      </c>
      <c r="L589" s="6" t="s">
        <v>217</v>
      </c>
      <c r="M589" s="6">
        <v>115</v>
      </c>
      <c r="N589" s="13">
        <f t="shared" si="112"/>
        <v>8</v>
      </c>
      <c r="O589" s="13">
        <f t="shared" si="113"/>
        <v>3</v>
      </c>
      <c r="P589" s="39">
        <f t="shared" si="108"/>
        <v>3.8824190488276296</v>
      </c>
      <c r="Q589" s="39">
        <f t="shared" si="109"/>
        <v>3.6672081997201897</v>
      </c>
      <c r="R589" s="39">
        <f t="shared" si="114"/>
        <v>3.2152108491074398</v>
      </c>
      <c r="S589" s="39">
        <f t="shared" si="115"/>
        <v>4.7847891508925606</v>
      </c>
      <c r="T589" s="22" t="str">
        <f t="shared" si="110"/>
        <v>Den107115</v>
      </c>
      <c r="U589" t="str">
        <f t="shared" si="116"/>
        <v>no</v>
      </c>
      <c r="V589" s="31">
        <v>0</v>
      </c>
      <c r="W589" s="31" t="str">
        <f t="shared" si="117"/>
        <v>43409Boston CelticsDenver Nuggets</v>
      </c>
      <c r="X589" s="9" t="str">
        <f>IFERROR(VLOOKUP(T589,October_Schedule_Table[[#All],[Home Concat]:[Home B2b]],2,FALSE),0)</f>
        <v>no</v>
      </c>
      <c r="Y589" s="9">
        <f>IFERROR(VLOOKUP(T589,October_Schedule_Table[[#All],[Away Concat]:[Away B2b]],4,FALSE),0)</f>
        <v>0</v>
      </c>
    </row>
    <row r="590" spans="1:25" x14ac:dyDescent="0.2">
      <c r="A590" s="24" t="s">
        <v>217</v>
      </c>
      <c r="B590" s="12">
        <v>43411</v>
      </c>
      <c r="C590" s="33" t="str">
        <f t="shared" si="111"/>
        <v>A</v>
      </c>
      <c r="D590" s="18">
        <v>11</v>
      </c>
      <c r="E590" s="18">
        <v>7</v>
      </c>
      <c r="F590" s="18">
        <v>2018</v>
      </c>
      <c r="G590" s="5" t="s">
        <v>6</v>
      </c>
      <c r="H590" s="5" t="s">
        <v>21</v>
      </c>
      <c r="I590" s="5" t="s">
        <v>217</v>
      </c>
      <c r="J590" s="5">
        <v>87</v>
      </c>
      <c r="K590" s="5" t="s">
        <v>19</v>
      </c>
      <c r="L590" s="5" t="s">
        <v>240</v>
      </c>
      <c r="M590" s="5">
        <v>89</v>
      </c>
      <c r="N590" s="13">
        <f t="shared" si="112"/>
        <v>-2</v>
      </c>
      <c r="O590" s="13">
        <f t="shared" si="113"/>
        <v>-3</v>
      </c>
      <c r="P590" s="39">
        <f t="shared" si="108"/>
        <v>3.8824190488276296</v>
      </c>
      <c r="Q590" s="39">
        <f t="shared" si="109"/>
        <v>-2.3364343413058002</v>
      </c>
      <c r="R590" s="39">
        <f t="shared" si="114"/>
        <v>3.2188533901334297</v>
      </c>
      <c r="S590" s="39">
        <f t="shared" si="115"/>
        <v>-5.2188533901334297</v>
      </c>
      <c r="T590" s="22" t="str">
        <f t="shared" si="110"/>
        <v>Den8789</v>
      </c>
      <c r="U590" t="str">
        <f t="shared" si="116"/>
        <v>no</v>
      </c>
      <c r="V590" s="31">
        <v>0</v>
      </c>
      <c r="W590" s="31" t="str">
        <f t="shared" si="117"/>
        <v>43411Denver NuggetsMemphis Grizzlies</v>
      </c>
      <c r="X590" s="9">
        <f>IFERROR(VLOOKUP(T590,October_Schedule_Table[Home Concat],1,FALSE),0)</f>
        <v>0</v>
      </c>
      <c r="Y590" s="9" t="str">
        <f>IFERROR(VLOOKUP(T590,October_Schedule_Table[[#All],[Away Concat]:[Away B2b]],4,FALSE),0)</f>
        <v>no</v>
      </c>
    </row>
    <row r="591" spans="1:25" x14ac:dyDescent="0.2">
      <c r="A591" s="24" t="s">
        <v>217</v>
      </c>
      <c r="B591" s="12">
        <v>43413</v>
      </c>
      <c r="C591" s="33" t="str">
        <f t="shared" si="111"/>
        <v>H</v>
      </c>
      <c r="D591" s="18">
        <v>11</v>
      </c>
      <c r="E591" s="18">
        <v>9</v>
      </c>
      <c r="F591" s="18">
        <v>2018</v>
      </c>
      <c r="G591" s="5" t="s">
        <v>42</v>
      </c>
      <c r="H591" s="5" t="s">
        <v>15</v>
      </c>
      <c r="I591" s="5" t="s">
        <v>212</v>
      </c>
      <c r="J591" s="5">
        <v>112</v>
      </c>
      <c r="K591" s="5" t="s">
        <v>21</v>
      </c>
      <c r="L591" s="5" t="s">
        <v>217</v>
      </c>
      <c r="M591" s="5">
        <v>110</v>
      </c>
      <c r="N591" s="13">
        <f t="shared" si="112"/>
        <v>-2</v>
      </c>
      <c r="O591" s="13">
        <f t="shared" si="113"/>
        <v>3</v>
      </c>
      <c r="P591" s="39">
        <f t="shared" si="108"/>
        <v>3.8824190488276296</v>
      </c>
      <c r="Q591" s="39">
        <f t="shared" si="109"/>
        <v>9.3423702051929958E-2</v>
      </c>
      <c r="R591" s="39">
        <f t="shared" si="114"/>
        <v>6.7889953467756996</v>
      </c>
      <c r="S591" s="39">
        <f t="shared" si="115"/>
        <v>-8.7889953467756996</v>
      </c>
      <c r="T591" s="22" t="str">
        <f t="shared" si="110"/>
        <v>Den112110</v>
      </c>
      <c r="U591" t="str">
        <f t="shared" si="116"/>
        <v>no</v>
      </c>
      <c r="V591" s="31">
        <v>0</v>
      </c>
      <c r="W591" s="31" t="str">
        <f t="shared" si="117"/>
        <v>43413Brooklyn NetsDenver Nuggets</v>
      </c>
      <c r="X591" s="9" t="str">
        <f>IFERROR(VLOOKUP(T591,October_Schedule_Table[[#All],[Home Concat]:[Home B2b]],2,FALSE),0)</f>
        <v>no</v>
      </c>
      <c r="Y591" s="9">
        <f>IFERROR(VLOOKUP(T591,October_Schedule_Table[[#All],[Away Concat]:[Away B2b]],4,FALSE),0)</f>
        <v>0</v>
      </c>
    </row>
    <row r="592" spans="1:25" x14ac:dyDescent="0.2">
      <c r="A592" s="24" t="s">
        <v>217</v>
      </c>
      <c r="B592" s="10">
        <v>43415</v>
      </c>
      <c r="C592" s="33" t="str">
        <f t="shared" si="111"/>
        <v>H</v>
      </c>
      <c r="D592" s="19">
        <v>11</v>
      </c>
      <c r="E592" s="19">
        <v>11</v>
      </c>
      <c r="F592" s="19">
        <v>2018</v>
      </c>
      <c r="G592" s="6" t="s">
        <v>6</v>
      </c>
      <c r="H592" s="6" t="s">
        <v>13</v>
      </c>
      <c r="I592" s="6" t="s">
        <v>229</v>
      </c>
      <c r="J592" s="6">
        <v>121</v>
      </c>
      <c r="K592" s="6" t="s">
        <v>21</v>
      </c>
      <c r="L592" s="6" t="s">
        <v>217</v>
      </c>
      <c r="M592" s="6">
        <v>114</v>
      </c>
      <c r="N592" s="13">
        <f t="shared" si="112"/>
        <v>-7</v>
      </c>
      <c r="O592" s="13">
        <f t="shared" si="113"/>
        <v>3</v>
      </c>
      <c r="P592" s="39">
        <f t="shared" si="108"/>
        <v>3.8824190488276296</v>
      </c>
      <c r="Q592" s="39">
        <f t="shared" si="109"/>
        <v>7.7638523148254706</v>
      </c>
      <c r="R592" s="39">
        <f t="shared" si="114"/>
        <v>-0.881433265997841</v>
      </c>
      <c r="S592" s="39">
        <f t="shared" si="115"/>
        <v>-6.118566734002159</v>
      </c>
      <c r="T592" s="22" t="str">
        <f t="shared" si="110"/>
        <v>Den121114</v>
      </c>
      <c r="U592" t="str">
        <f t="shared" si="116"/>
        <v>no</v>
      </c>
      <c r="V592" s="31">
        <v>0</v>
      </c>
      <c r="W592" s="31" t="str">
        <f t="shared" si="117"/>
        <v>43415Milwaukee BucksDenver Nuggets</v>
      </c>
      <c r="X592" s="9" t="str">
        <f>IFERROR(VLOOKUP(T592,October_Schedule_Table[[#All],[Home Concat]:[Home B2b]],2,FALSE),0)</f>
        <v>no</v>
      </c>
      <c r="Y592" s="9">
        <f>IFERROR(VLOOKUP(T592,October_Schedule_Table[[#All],[Away Concat]:[Away B2b]],4,FALSE),0)</f>
        <v>0</v>
      </c>
    </row>
    <row r="593" spans="1:25" x14ac:dyDescent="0.2">
      <c r="A593" s="24" t="s">
        <v>217</v>
      </c>
      <c r="B593" s="12">
        <v>43417</v>
      </c>
      <c r="C593" s="33" t="str">
        <f t="shared" si="111"/>
        <v>H</v>
      </c>
      <c r="D593" s="18">
        <v>11</v>
      </c>
      <c r="E593" s="18">
        <v>13</v>
      </c>
      <c r="F593" s="18">
        <v>2018</v>
      </c>
      <c r="G593" s="5" t="s">
        <v>42</v>
      </c>
      <c r="H593" s="5" t="s">
        <v>18</v>
      </c>
      <c r="I593" s="5" t="s">
        <v>226</v>
      </c>
      <c r="J593" s="5">
        <v>109</v>
      </c>
      <c r="K593" s="5" t="s">
        <v>21</v>
      </c>
      <c r="L593" s="5" t="s">
        <v>217</v>
      </c>
      <c r="M593" s="5">
        <v>99</v>
      </c>
      <c r="N593" s="13">
        <f t="shared" si="112"/>
        <v>-10</v>
      </c>
      <c r="O593" s="13">
        <f t="shared" si="113"/>
        <v>3</v>
      </c>
      <c r="P593" s="39">
        <f t="shared" si="108"/>
        <v>3.8824190488276296</v>
      </c>
      <c r="Q593" s="39">
        <f t="shared" si="109"/>
        <v>5.8261443988619703</v>
      </c>
      <c r="R593" s="39">
        <f t="shared" si="114"/>
        <v>1.0562746499656592</v>
      </c>
      <c r="S593" s="39">
        <f t="shared" si="115"/>
        <v>-11.056274649965658</v>
      </c>
      <c r="T593" s="22" t="str">
        <f t="shared" si="110"/>
        <v>Den10999</v>
      </c>
      <c r="U593" t="str">
        <f t="shared" si="116"/>
        <v>no</v>
      </c>
      <c r="V593" s="31">
        <v>0</v>
      </c>
      <c r="W593" s="31" t="str">
        <f t="shared" si="117"/>
        <v>43417Houston RocketsDenver Nuggets</v>
      </c>
      <c r="X593" s="9" t="str">
        <f>IFERROR(VLOOKUP(T593,October_Schedule_Table[[#All],[Home Concat]:[Home B2b]],2,FALSE),0)</f>
        <v>no</v>
      </c>
      <c r="Y593" s="9">
        <f>IFERROR(VLOOKUP(T593,October_Schedule_Table[[#All],[Away Concat]:[Away B2b]],4,FALSE),0)</f>
        <v>0</v>
      </c>
    </row>
    <row r="594" spans="1:25" x14ac:dyDescent="0.2">
      <c r="A594" s="24" t="s">
        <v>217</v>
      </c>
      <c r="B594" s="10">
        <v>43419</v>
      </c>
      <c r="C594" s="33" t="str">
        <f t="shared" si="111"/>
        <v>H</v>
      </c>
      <c r="D594" s="19">
        <v>11</v>
      </c>
      <c r="E594" s="19">
        <v>15</v>
      </c>
      <c r="F594" s="19">
        <v>2018</v>
      </c>
      <c r="G594" s="6" t="s">
        <v>42</v>
      </c>
      <c r="H594" s="6" t="s">
        <v>24</v>
      </c>
      <c r="I594" s="6" t="s">
        <v>210</v>
      </c>
      <c r="J594" s="6">
        <v>93</v>
      </c>
      <c r="K594" s="6" t="s">
        <v>21</v>
      </c>
      <c r="L594" s="6" t="s">
        <v>217</v>
      </c>
      <c r="M594" s="6">
        <v>138</v>
      </c>
      <c r="N594" s="13">
        <f t="shared" si="112"/>
        <v>45</v>
      </c>
      <c r="O594" s="13">
        <f t="shared" si="113"/>
        <v>3</v>
      </c>
      <c r="P594" s="39">
        <f t="shared" si="108"/>
        <v>3.8824190488276296</v>
      </c>
      <c r="Q594" s="39">
        <f t="shared" si="109"/>
        <v>-5.4191427575813904</v>
      </c>
      <c r="R594" s="39">
        <f t="shared" si="114"/>
        <v>12.301561806409019</v>
      </c>
      <c r="S594" s="39">
        <f t="shared" si="115"/>
        <v>32.698438193590981</v>
      </c>
      <c r="T594" s="22" t="str">
        <f t="shared" si="110"/>
        <v>Den93138</v>
      </c>
      <c r="U594" t="str">
        <f t="shared" si="116"/>
        <v>no</v>
      </c>
      <c r="V594" s="31">
        <v>0</v>
      </c>
      <c r="W594" s="31" t="str">
        <f t="shared" si="117"/>
        <v>43419Atlanta HawksDenver Nuggets</v>
      </c>
      <c r="X594" s="9" t="str">
        <f>IFERROR(VLOOKUP(T594,October_Schedule_Table[[#All],[Home Concat]:[Home B2b]],2,FALSE),0)</f>
        <v>no</v>
      </c>
      <c r="Y594" s="9">
        <f>IFERROR(VLOOKUP(T594,October_Schedule_Table[[#All],[Away Concat]:[Away B2b]],4,FALSE),0)</f>
        <v>0</v>
      </c>
    </row>
    <row r="595" spans="1:25" x14ac:dyDescent="0.2">
      <c r="A595" s="24" t="s">
        <v>217</v>
      </c>
      <c r="B595" s="10">
        <v>43421</v>
      </c>
      <c r="C595" s="33" t="str">
        <f t="shared" si="111"/>
        <v>A</v>
      </c>
      <c r="D595" s="19">
        <v>11</v>
      </c>
      <c r="E595" s="19">
        <v>17</v>
      </c>
      <c r="F595" s="19">
        <v>2018</v>
      </c>
      <c r="G595" s="6" t="s">
        <v>12</v>
      </c>
      <c r="H595" s="6" t="s">
        <v>21</v>
      </c>
      <c r="I595" s="6" t="s">
        <v>217</v>
      </c>
      <c r="J595" s="6">
        <v>115</v>
      </c>
      <c r="K595" s="6" t="s">
        <v>17</v>
      </c>
      <c r="L595" s="6" t="s">
        <v>202</v>
      </c>
      <c r="M595" s="6">
        <v>125</v>
      </c>
      <c r="N595" s="13">
        <f t="shared" si="112"/>
        <v>-10</v>
      </c>
      <c r="O595" s="13">
        <f t="shared" si="113"/>
        <v>-3</v>
      </c>
      <c r="P595" s="39">
        <f t="shared" si="108"/>
        <v>3.8824190488276296</v>
      </c>
      <c r="Q595" s="39">
        <f t="shared" si="109"/>
        <v>-2.0784049104114897</v>
      </c>
      <c r="R595" s="39">
        <f t="shared" si="114"/>
        <v>2.9608239592391192</v>
      </c>
      <c r="S595" s="39">
        <f t="shared" si="115"/>
        <v>-12.96082395923912</v>
      </c>
      <c r="T595" s="22" t="str">
        <f t="shared" si="110"/>
        <v>Den115125</v>
      </c>
      <c r="U595" t="str">
        <f t="shared" si="116"/>
        <v>no</v>
      </c>
      <c r="V595" s="31">
        <v>0</v>
      </c>
      <c r="W595" s="31" t="str">
        <f t="shared" si="117"/>
        <v>43421Denver NuggetsNew Orleans Pelicans</v>
      </c>
      <c r="X595" s="9">
        <f>IFERROR(VLOOKUP(T595,October_Schedule_Table[Home Concat],1,FALSE),0)</f>
        <v>0</v>
      </c>
      <c r="Y595" s="9" t="str">
        <f>IFERROR(VLOOKUP(T595,October_Schedule_Table[[#All],[Away Concat]:[Away B2b]],4,FALSE),0)</f>
        <v>no</v>
      </c>
    </row>
    <row r="596" spans="1:25" x14ac:dyDescent="0.2">
      <c r="A596" s="24" t="s">
        <v>217</v>
      </c>
      <c r="B596" s="12">
        <v>43423</v>
      </c>
      <c r="C596" s="33" t="str">
        <f t="shared" si="111"/>
        <v>A</v>
      </c>
      <c r="D596" s="18">
        <v>11</v>
      </c>
      <c r="E596" s="18">
        <v>19</v>
      </c>
      <c r="F596" s="18">
        <v>2018</v>
      </c>
      <c r="G596" s="5" t="s">
        <v>6</v>
      </c>
      <c r="H596" s="5" t="s">
        <v>21</v>
      </c>
      <c r="I596" s="5" t="s">
        <v>217</v>
      </c>
      <c r="J596" s="5">
        <v>98</v>
      </c>
      <c r="K596" s="5" t="s">
        <v>13</v>
      </c>
      <c r="L596" s="5" t="s">
        <v>229</v>
      </c>
      <c r="M596" s="5">
        <v>104</v>
      </c>
      <c r="N596" s="13">
        <f t="shared" si="112"/>
        <v>-6</v>
      </c>
      <c r="O596" s="13">
        <f t="shared" si="113"/>
        <v>-3</v>
      </c>
      <c r="P596" s="39">
        <f t="shared" si="108"/>
        <v>3.8824190488276296</v>
      </c>
      <c r="Q596" s="39">
        <f t="shared" si="109"/>
        <v>7.7638523148254706</v>
      </c>
      <c r="R596" s="39">
        <f t="shared" si="114"/>
        <v>-6.881433265997841</v>
      </c>
      <c r="S596" s="39">
        <f t="shared" si="115"/>
        <v>0.881433265997841</v>
      </c>
      <c r="T596" s="22" t="str">
        <f t="shared" si="110"/>
        <v>Den98104</v>
      </c>
      <c r="U596" t="str">
        <f t="shared" si="116"/>
        <v>no</v>
      </c>
      <c r="V596" s="31">
        <v>0</v>
      </c>
      <c r="W596" s="31" t="str">
        <f t="shared" si="117"/>
        <v>43423Denver NuggetsMilwaukee Bucks</v>
      </c>
      <c r="X596" s="9">
        <f>IFERROR(VLOOKUP(T596,October_Schedule_Table[Home Concat],1,FALSE),0)</f>
        <v>0</v>
      </c>
      <c r="Y596" s="9" t="str">
        <f>IFERROR(VLOOKUP(T596,October_Schedule_Table[[#All],[Away Concat]:[Away B2b]],4,FALSE),0)</f>
        <v>no</v>
      </c>
    </row>
    <row r="597" spans="1:25" x14ac:dyDescent="0.2">
      <c r="A597" s="24" t="s">
        <v>217</v>
      </c>
      <c r="B597" s="10">
        <v>43425</v>
      </c>
      <c r="C597" s="33" t="str">
        <f t="shared" si="111"/>
        <v>A</v>
      </c>
      <c r="D597" s="19">
        <v>11</v>
      </c>
      <c r="E597" s="19">
        <v>21</v>
      </c>
      <c r="F597" s="19">
        <v>2018</v>
      </c>
      <c r="G597" s="6" t="s">
        <v>6</v>
      </c>
      <c r="H597" s="6" t="s">
        <v>21</v>
      </c>
      <c r="I597" s="6" t="s">
        <v>217</v>
      </c>
      <c r="J597" s="6">
        <v>103</v>
      </c>
      <c r="K597" s="6" t="s">
        <v>34</v>
      </c>
      <c r="L597" s="6" t="s">
        <v>239</v>
      </c>
      <c r="M597" s="6">
        <v>101</v>
      </c>
      <c r="N597" s="13">
        <f t="shared" si="112"/>
        <v>2</v>
      </c>
      <c r="O597" s="13">
        <f t="shared" si="113"/>
        <v>-3</v>
      </c>
      <c r="P597" s="39">
        <f t="shared" si="108"/>
        <v>3.8824190488276296</v>
      </c>
      <c r="Q597" s="39">
        <f t="shared" si="109"/>
        <v>-1.35015846365794</v>
      </c>
      <c r="R597" s="39">
        <f t="shared" si="114"/>
        <v>2.2325775124855696</v>
      </c>
      <c r="S597" s="39">
        <f t="shared" si="115"/>
        <v>-0.23257751248556957</v>
      </c>
      <c r="T597" s="22" t="str">
        <f t="shared" si="110"/>
        <v>Den103101</v>
      </c>
      <c r="U597" t="str">
        <f t="shared" si="116"/>
        <v>no</v>
      </c>
      <c r="V597" s="31">
        <v>0</v>
      </c>
      <c r="W597" s="31" t="str">
        <f t="shared" si="117"/>
        <v>43425Denver NuggetsMinnesota Timberwolves</v>
      </c>
      <c r="X597" s="9">
        <f>IFERROR(VLOOKUP(T597,October_Schedule_Table[Home Concat],1,FALSE),0)</f>
        <v>0</v>
      </c>
      <c r="Y597" s="9" t="str">
        <f>IFERROR(VLOOKUP(T597,October_Schedule_Table[[#All],[Away Concat]:[Away B2b]],4,FALSE),0)</f>
        <v>no</v>
      </c>
    </row>
    <row r="598" spans="1:25" x14ac:dyDescent="0.2">
      <c r="A598" s="24" t="s">
        <v>217</v>
      </c>
      <c r="B598" s="12">
        <v>43427</v>
      </c>
      <c r="C598" s="33" t="str">
        <f t="shared" si="111"/>
        <v>H</v>
      </c>
      <c r="D598" s="18">
        <v>11</v>
      </c>
      <c r="E598" s="18">
        <v>23</v>
      </c>
      <c r="F598" s="18">
        <v>2018</v>
      </c>
      <c r="G598" s="5" t="s">
        <v>42</v>
      </c>
      <c r="H598" s="5" t="s">
        <v>27</v>
      </c>
      <c r="I598" s="5" t="s">
        <v>236</v>
      </c>
      <c r="J598" s="5">
        <v>87</v>
      </c>
      <c r="K598" s="5" t="s">
        <v>21</v>
      </c>
      <c r="L598" s="5" t="s">
        <v>217</v>
      </c>
      <c r="M598" s="5">
        <v>112</v>
      </c>
      <c r="N598" s="13">
        <f t="shared" si="112"/>
        <v>25</v>
      </c>
      <c r="O598" s="13">
        <f t="shared" si="113"/>
        <v>3</v>
      </c>
      <c r="P598" s="39">
        <f t="shared" si="108"/>
        <v>3.8824190488276296</v>
      </c>
      <c r="Q598" s="39">
        <f t="shared" si="109"/>
        <v>1.21811754667254</v>
      </c>
      <c r="R598" s="39">
        <f t="shared" si="114"/>
        <v>5.6643015021550891</v>
      </c>
      <c r="S598" s="39">
        <f t="shared" si="115"/>
        <v>19.335698497844909</v>
      </c>
      <c r="T598" s="22" t="str">
        <f t="shared" si="110"/>
        <v>Den87112</v>
      </c>
      <c r="U598" t="str">
        <f t="shared" si="116"/>
        <v>no</v>
      </c>
      <c r="V598" s="31">
        <v>0</v>
      </c>
      <c r="W598" s="31" t="str">
        <f t="shared" si="117"/>
        <v>43427Orlando MagicDenver Nuggets</v>
      </c>
      <c r="X598" s="9" t="str">
        <f>IFERROR(VLOOKUP(T598,October_Schedule_Table[[#All],[Home Concat]:[Home B2b]],2,FALSE),0)</f>
        <v>no</v>
      </c>
      <c r="Y598" s="9">
        <f>IFERROR(VLOOKUP(T598,October_Schedule_Table[[#All],[Away Concat]:[Away B2b]],4,FALSE),0)</f>
        <v>0</v>
      </c>
    </row>
    <row r="599" spans="1:25" x14ac:dyDescent="0.2">
      <c r="A599" s="24" t="s">
        <v>217</v>
      </c>
      <c r="B599" s="15">
        <v>43428</v>
      </c>
      <c r="C599" s="33" t="str">
        <f t="shared" si="111"/>
        <v>A</v>
      </c>
      <c r="D599" s="20">
        <v>11</v>
      </c>
      <c r="E599" s="20">
        <v>24</v>
      </c>
      <c r="F599" s="20">
        <v>2018</v>
      </c>
      <c r="G599" s="5" t="s">
        <v>6</v>
      </c>
      <c r="H599" s="5" t="s">
        <v>21</v>
      </c>
      <c r="I599" s="5" t="s">
        <v>217</v>
      </c>
      <c r="J599" s="5">
        <v>105</v>
      </c>
      <c r="K599" s="5" t="s">
        <v>10</v>
      </c>
      <c r="L599" s="5" t="s">
        <v>238</v>
      </c>
      <c r="M599" s="5">
        <v>98</v>
      </c>
      <c r="N599" s="13">
        <f t="shared" si="112"/>
        <v>7</v>
      </c>
      <c r="O599" s="13">
        <f t="shared" si="113"/>
        <v>-3</v>
      </c>
      <c r="P599" s="39">
        <f t="shared" si="108"/>
        <v>3.8824190488276296</v>
      </c>
      <c r="Q599" s="39">
        <f t="shared" si="109"/>
        <v>3.3970939396990349</v>
      </c>
      <c r="R599" s="39">
        <f t="shared" si="114"/>
        <v>-2.5146748908714054</v>
      </c>
      <c r="S599" s="39">
        <f t="shared" si="115"/>
        <v>9.5146748908714045</v>
      </c>
      <c r="T599" s="22" t="str">
        <f t="shared" si="110"/>
        <v>Den10598</v>
      </c>
      <c r="U599" t="str">
        <f t="shared" si="116"/>
        <v>yes</v>
      </c>
      <c r="V599" s="31" t="s">
        <v>284</v>
      </c>
      <c r="W599" s="31" t="str">
        <f t="shared" si="117"/>
        <v>43428Denver NuggetsOklahoma City Thunder</v>
      </c>
      <c r="X599" s="9"/>
      <c r="Y599" s="9"/>
    </row>
    <row r="600" spans="1:25" x14ac:dyDescent="0.2">
      <c r="A600" s="24" t="s">
        <v>217</v>
      </c>
      <c r="B600" s="10">
        <v>43431</v>
      </c>
      <c r="C600" s="33" t="str">
        <f t="shared" si="111"/>
        <v>H</v>
      </c>
      <c r="D600" s="19">
        <v>11</v>
      </c>
      <c r="E600" s="19">
        <v>27</v>
      </c>
      <c r="F600" s="19">
        <v>2018</v>
      </c>
      <c r="G600" s="6" t="s">
        <v>42</v>
      </c>
      <c r="H600" s="6" t="s">
        <v>39</v>
      </c>
      <c r="I600" s="13" t="s">
        <v>242</v>
      </c>
      <c r="J600" s="6">
        <v>85</v>
      </c>
      <c r="K600" s="6" t="s">
        <v>21</v>
      </c>
      <c r="L600" s="6" t="s">
        <v>217</v>
      </c>
      <c r="M600" s="6">
        <v>117</v>
      </c>
      <c r="N600" s="13">
        <f t="shared" si="112"/>
        <v>32</v>
      </c>
      <c r="O600" s="13">
        <f t="shared" si="113"/>
        <v>3</v>
      </c>
      <c r="P600" s="39">
        <f t="shared" si="108"/>
        <v>3.8824190488276296</v>
      </c>
      <c r="Q600" s="39">
        <f t="shared" si="109"/>
        <v>-1.7592139870950123</v>
      </c>
      <c r="R600" s="39">
        <f t="shared" si="114"/>
        <v>8.6416330359226414</v>
      </c>
      <c r="S600" s="39">
        <f t="shared" si="115"/>
        <v>23.358366964077359</v>
      </c>
      <c r="T600" s="22" t="str">
        <f t="shared" si="110"/>
        <v>Den85117</v>
      </c>
      <c r="U600" t="str">
        <f t="shared" si="116"/>
        <v>no</v>
      </c>
      <c r="V600" s="31">
        <v>0</v>
      </c>
      <c r="W600" s="31" t="str">
        <f t="shared" si="117"/>
        <v>43431Los Angeles LakersDenver Nuggets</v>
      </c>
      <c r="X600" s="9" t="str">
        <f>IFERROR(VLOOKUP(T600,October_Schedule_Table[[#All],[Home Concat]:[Home B2b]],2,FALSE),0)</f>
        <v>no</v>
      </c>
      <c r="Y600" s="9">
        <f>IFERROR(VLOOKUP(T600,October_Schedule_Table[[#All],[Away Concat]:[Away B2b]],4,FALSE),0)</f>
        <v>0</v>
      </c>
    </row>
    <row r="601" spans="1:25" x14ac:dyDescent="0.2">
      <c r="A601" s="24" t="s">
        <v>217</v>
      </c>
      <c r="B601" s="10">
        <v>43434</v>
      </c>
      <c r="C601" s="33" t="str">
        <f t="shared" si="111"/>
        <v>A</v>
      </c>
      <c r="D601" s="19">
        <v>11</v>
      </c>
      <c r="E601" s="19">
        <v>30</v>
      </c>
      <c r="F601" s="19">
        <v>2018</v>
      </c>
      <c r="G601" s="6" t="s">
        <v>9</v>
      </c>
      <c r="H601" s="6" t="s">
        <v>21</v>
      </c>
      <c r="I601" s="6" t="s">
        <v>217</v>
      </c>
      <c r="J601" s="6">
        <v>113</v>
      </c>
      <c r="K601" s="6" t="s">
        <v>40</v>
      </c>
      <c r="L601" s="6" t="s">
        <v>231</v>
      </c>
      <c r="M601" s="6">
        <v>112</v>
      </c>
      <c r="N601" s="13">
        <f t="shared" si="112"/>
        <v>1</v>
      </c>
      <c r="O601" s="13">
        <f t="shared" si="113"/>
        <v>-3</v>
      </c>
      <c r="P601" s="39">
        <f t="shared" si="108"/>
        <v>3.8824190488276296</v>
      </c>
      <c r="Q601" s="39">
        <f t="shared" si="109"/>
        <v>4.7456987811097902</v>
      </c>
      <c r="R601" s="39">
        <f t="shared" si="114"/>
        <v>-3.8632797322821606</v>
      </c>
      <c r="S601" s="39">
        <f t="shared" si="115"/>
        <v>4.8632797322821606</v>
      </c>
      <c r="T601" s="22" t="str">
        <f t="shared" si="110"/>
        <v>Den113112</v>
      </c>
      <c r="U601" t="str">
        <f t="shared" si="116"/>
        <v>no</v>
      </c>
      <c r="V601" s="31">
        <v>0</v>
      </c>
      <c r="W601" s="31" t="str">
        <f t="shared" si="117"/>
        <v>43434Denver NuggetsPortland Trail Blazers</v>
      </c>
      <c r="X601" s="9">
        <f>IFERROR(VLOOKUP(T601,October_Schedule_Table[Home Concat],1,FALSE),0)</f>
        <v>0</v>
      </c>
      <c r="Y601" s="9" t="str">
        <f>IFERROR(VLOOKUP(T601,October_Schedule_Table[[#All],[Away Concat]:[Away B2b]],4,FALSE),0)</f>
        <v>no</v>
      </c>
    </row>
    <row r="602" spans="1:25" x14ac:dyDescent="0.2">
      <c r="A602" s="24" t="s">
        <v>217</v>
      </c>
      <c r="B602" s="12">
        <v>43437</v>
      </c>
      <c r="C602" s="33" t="str">
        <f t="shared" si="111"/>
        <v>A</v>
      </c>
      <c r="D602" s="18">
        <v>12</v>
      </c>
      <c r="E602" s="18">
        <v>3</v>
      </c>
      <c r="F602" s="18">
        <v>2018</v>
      </c>
      <c r="G602" s="5" t="s">
        <v>23</v>
      </c>
      <c r="H602" s="5" t="s">
        <v>21</v>
      </c>
      <c r="I602" s="5" t="s">
        <v>217</v>
      </c>
      <c r="J602" s="5">
        <v>106</v>
      </c>
      <c r="K602" s="5" t="s">
        <v>37</v>
      </c>
      <c r="L602" s="5" t="s">
        <v>228</v>
      </c>
      <c r="M602" s="5">
        <v>103</v>
      </c>
      <c r="N602" s="13">
        <f t="shared" si="112"/>
        <v>3</v>
      </c>
      <c r="O602" s="13">
        <f t="shared" si="113"/>
        <v>-3</v>
      </c>
      <c r="P602" s="39">
        <f t="shared" si="108"/>
        <v>3.8824190488276296</v>
      </c>
      <c r="Q602" s="39">
        <f t="shared" si="109"/>
        <v>5.5303682054218104</v>
      </c>
      <c r="R602" s="39">
        <f t="shared" si="114"/>
        <v>-4.6479491565941808</v>
      </c>
      <c r="S602" s="39">
        <f t="shared" si="115"/>
        <v>7.6479491565941808</v>
      </c>
      <c r="T602" s="22" t="str">
        <f t="shared" si="110"/>
        <v>Den106103</v>
      </c>
      <c r="U602" t="str">
        <f t="shared" si="116"/>
        <v>no</v>
      </c>
      <c r="V602" s="31">
        <v>0</v>
      </c>
      <c r="W602" s="31" t="str">
        <f t="shared" si="117"/>
        <v>43437Denver NuggetsToronto Raptors</v>
      </c>
      <c r="X602" s="9">
        <f>IFERROR(VLOOKUP(T602,October_Schedule_Table[Home Concat],1,FALSE),0)</f>
        <v>0</v>
      </c>
      <c r="Y602" s="9" t="str">
        <f>IFERROR(VLOOKUP(T602,October_Schedule_Table[[#All],[Away Concat]:[Away B2b]],4,FALSE),0)</f>
        <v>no</v>
      </c>
    </row>
    <row r="603" spans="1:25" x14ac:dyDescent="0.2">
      <c r="A603" s="24" t="s">
        <v>217</v>
      </c>
      <c r="B603" s="10">
        <v>43439</v>
      </c>
      <c r="C603" s="33" t="str">
        <f t="shared" si="111"/>
        <v>A</v>
      </c>
      <c r="D603" s="19">
        <v>12</v>
      </c>
      <c r="E603" s="19">
        <v>5</v>
      </c>
      <c r="F603" s="19">
        <v>2018</v>
      </c>
      <c r="G603" s="6" t="s">
        <v>12</v>
      </c>
      <c r="H603" s="6" t="s">
        <v>21</v>
      </c>
      <c r="I603" s="6" t="s">
        <v>217</v>
      </c>
      <c r="J603" s="6">
        <v>124</v>
      </c>
      <c r="K603" s="6" t="s">
        <v>27</v>
      </c>
      <c r="L603" s="6" t="s">
        <v>236</v>
      </c>
      <c r="M603" s="6">
        <v>118</v>
      </c>
      <c r="N603" s="13">
        <f t="shared" si="112"/>
        <v>6</v>
      </c>
      <c r="O603" s="13">
        <f t="shared" si="113"/>
        <v>-3</v>
      </c>
      <c r="P603" s="39">
        <f t="shared" si="108"/>
        <v>3.8824190488276296</v>
      </c>
      <c r="Q603" s="39">
        <f t="shared" si="109"/>
        <v>1.21811754667254</v>
      </c>
      <c r="R603" s="39">
        <f t="shared" si="114"/>
        <v>-0.33569849784491046</v>
      </c>
      <c r="S603" s="39">
        <f t="shared" si="115"/>
        <v>6.3356984978449109</v>
      </c>
      <c r="T603" s="22" t="str">
        <f t="shared" si="110"/>
        <v>Den124118</v>
      </c>
      <c r="U603" t="str">
        <f t="shared" si="116"/>
        <v>no</v>
      </c>
      <c r="V603" s="31">
        <v>0</v>
      </c>
      <c r="W603" s="31" t="str">
        <f t="shared" si="117"/>
        <v>43439Denver NuggetsOrlando Magic</v>
      </c>
      <c r="X603" s="9">
        <f>IFERROR(VLOOKUP(T603,October_Schedule_Table[Home Concat],1,FALSE),0)</f>
        <v>0</v>
      </c>
      <c r="Y603" s="9" t="str">
        <f>IFERROR(VLOOKUP(T603,October_Schedule_Table[[#All],[Away Concat]:[Away B2b]],4,FALSE),0)</f>
        <v>no</v>
      </c>
    </row>
    <row r="604" spans="1:25" x14ac:dyDescent="0.2">
      <c r="A604" s="24" t="s">
        <v>217</v>
      </c>
      <c r="B604" s="12">
        <v>43441</v>
      </c>
      <c r="C604" s="33" t="str">
        <f t="shared" si="111"/>
        <v>A</v>
      </c>
      <c r="D604" s="18">
        <v>12</v>
      </c>
      <c r="E604" s="18">
        <v>7</v>
      </c>
      <c r="F604" s="18">
        <v>2018</v>
      </c>
      <c r="G604" s="5" t="s">
        <v>12</v>
      </c>
      <c r="H604" s="5" t="s">
        <v>21</v>
      </c>
      <c r="I604" s="5" t="s">
        <v>217</v>
      </c>
      <c r="J604" s="5">
        <v>107</v>
      </c>
      <c r="K604" s="5" t="s">
        <v>14</v>
      </c>
      <c r="L604" s="5" t="s">
        <v>213</v>
      </c>
      <c r="M604" s="5">
        <v>113</v>
      </c>
      <c r="N604" s="13">
        <f t="shared" si="112"/>
        <v>-6</v>
      </c>
      <c r="O604" s="13">
        <f t="shared" si="113"/>
        <v>-3</v>
      </c>
      <c r="P604" s="39">
        <f t="shared" si="108"/>
        <v>3.8824190488276296</v>
      </c>
      <c r="Q604" s="39">
        <f t="shared" si="109"/>
        <v>-1.224670842330648</v>
      </c>
      <c r="R604" s="39">
        <f t="shared" si="114"/>
        <v>2.1070898911582776</v>
      </c>
      <c r="S604" s="39">
        <f t="shared" si="115"/>
        <v>-8.107089891158278</v>
      </c>
      <c r="T604" s="22" t="str">
        <f t="shared" si="110"/>
        <v>Den107113</v>
      </c>
      <c r="U604" t="str">
        <f t="shared" si="116"/>
        <v>no</v>
      </c>
      <c r="V604" s="31">
        <v>0</v>
      </c>
      <c r="W604" s="31" t="str">
        <f t="shared" si="117"/>
        <v>43441Denver NuggetsCharlotte Hornets</v>
      </c>
      <c r="X604" s="9">
        <f>IFERROR(VLOOKUP(T604,October_Schedule_Table[Home Concat],1,FALSE),0)</f>
        <v>0</v>
      </c>
      <c r="Y604" s="9" t="str">
        <f>IFERROR(VLOOKUP(T604,October_Schedule_Table[[#All],[Away Concat]:[Away B2b]],4,FALSE),0)</f>
        <v>no</v>
      </c>
    </row>
    <row r="605" spans="1:25" x14ac:dyDescent="0.2">
      <c r="A605" s="24" t="s">
        <v>217</v>
      </c>
      <c r="B605" s="10">
        <v>43442</v>
      </c>
      <c r="C605" s="33" t="str">
        <f t="shared" si="111"/>
        <v>A</v>
      </c>
      <c r="D605" s="19">
        <v>12</v>
      </c>
      <c r="E605" s="19">
        <v>8</v>
      </c>
      <c r="F605" s="19">
        <v>2018</v>
      </c>
      <c r="G605" s="6" t="s">
        <v>23</v>
      </c>
      <c r="H605" s="6" t="s">
        <v>21</v>
      </c>
      <c r="I605" s="6" t="s">
        <v>217</v>
      </c>
      <c r="J605" s="6">
        <v>98</v>
      </c>
      <c r="K605" s="6" t="s">
        <v>24</v>
      </c>
      <c r="L605" s="6" t="s">
        <v>210</v>
      </c>
      <c r="M605" s="6">
        <v>106</v>
      </c>
      <c r="N605" s="13">
        <f t="shared" si="112"/>
        <v>-8</v>
      </c>
      <c r="O605" s="13">
        <f t="shared" si="113"/>
        <v>-3</v>
      </c>
      <c r="P605" s="39">
        <f t="shared" si="108"/>
        <v>3.8824190488276296</v>
      </c>
      <c r="Q605" s="39">
        <f t="shared" si="109"/>
        <v>-5.4191427575813904</v>
      </c>
      <c r="R605" s="39">
        <f t="shared" si="114"/>
        <v>6.30156180640902</v>
      </c>
      <c r="S605" s="39">
        <f t="shared" si="115"/>
        <v>-14.301561806409019</v>
      </c>
      <c r="T605" s="22" t="str">
        <f t="shared" si="110"/>
        <v>Den98106</v>
      </c>
      <c r="U605" t="str">
        <f t="shared" si="116"/>
        <v>yes</v>
      </c>
      <c r="V605" s="31">
        <v>0</v>
      </c>
      <c r="W605" s="31" t="str">
        <f t="shared" si="117"/>
        <v>43442Denver NuggetsAtlanta Hawks</v>
      </c>
      <c r="X605" s="9">
        <f>IFERROR(VLOOKUP(T605,October_Schedule_Table[Home Concat],1,FALSE),0)</f>
        <v>0</v>
      </c>
      <c r="Y605" s="9" t="str">
        <f>IFERROR(VLOOKUP(T605,October_Schedule_Table[[#All],[Away Concat]:[Away B2b]],4,FALSE),0)</f>
        <v>yes</v>
      </c>
    </row>
    <row r="606" spans="1:25" x14ac:dyDescent="0.2">
      <c r="A606" s="24" t="s">
        <v>217</v>
      </c>
      <c r="B606" s="12">
        <v>43444</v>
      </c>
      <c r="C606" s="33" t="str">
        <f t="shared" si="111"/>
        <v>H</v>
      </c>
      <c r="D606" s="18">
        <v>12</v>
      </c>
      <c r="E606" s="18">
        <v>10</v>
      </c>
      <c r="F606" s="18">
        <v>2018</v>
      </c>
      <c r="G606" s="5" t="s">
        <v>42</v>
      </c>
      <c r="H606" s="5" t="s">
        <v>19</v>
      </c>
      <c r="I606" s="5" t="s">
        <v>240</v>
      </c>
      <c r="J606" s="5">
        <v>99</v>
      </c>
      <c r="K606" s="5" t="s">
        <v>21</v>
      </c>
      <c r="L606" s="5" t="s">
        <v>217</v>
      </c>
      <c r="M606" s="5">
        <v>105</v>
      </c>
      <c r="N606" s="13">
        <f t="shared" si="112"/>
        <v>6</v>
      </c>
      <c r="O606" s="13">
        <f t="shared" si="113"/>
        <v>3</v>
      </c>
      <c r="P606" s="39">
        <f t="shared" si="108"/>
        <v>3.8824190488276296</v>
      </c>
      <c r="Q606" s="39">
        <f t="shared" si="109"/>
        <v>-2.3364343413058002</v>
      </c>
      <c r="R606" s="39">
        <f t="shared" si="114"/>
        <v>9.2188533901334289</v>
      </c>
      <c r="S606" s="39">
        <f t="shared" si="115"/>
        <v>-3.2188533901334289</v>
      </c>
      <c r="T606" s="22" t="str">
        <f t="shared" si="110"/>
        <v>Den99105</v>
      </c>
      <c r="U606" t="str">
        <f t="shared" si="116"/>
        <v>no</v>
      </c>
      <c r="V606" s="31">
        <v>0</v>
      </c>
      <c r="W606" s="31" t="str">
        <f t="shared" si="117"/>
        <v>43444Memphis GrizzliesDenver Nuggets</v>
      </c>
      <c r="X606" s="9" t="str">
        <f>IFERROR(VLOOKUP(T606,October_Schedule_Table[[#All],[Home Concat]:[Home B2b]],2,FALSE),0)</f>
        <v>no</v>
      </c>
      <c r="Y606" s="9">
        <f>IFERROR(VLOOKUP(T606,October_Schedule_Table[[#All],[Away Concat]:[Away B2b]],4,FALSE),0)</f>
        <v>0</v>
      </c>
    </row>
    <row r="607" spans="1:25" x14ac:dyDescent="0.2">
      <c r="A607" s="24" t="s">
        <v>217</v>
      </c>
      <c r="B607" s="10">
        <v>43448</v>
      </c>
      <c r="C607" s="33" t="str">
        <f t="shared" si="111"/>
        <v>H</v>
      </c>
      <c r="D607" s="19">
        <v>12</v>
      </c>
      <c r="E607" s="19">
        <v>14</v>
      </c>
      <c r="F607" s="19">
        <v>2018</v>
      </c>
      <c r="G607" s="6" t="s">
        <v>30</v>
      </c>
      <c r="H607" s="6" t="s">
        <v>10</v>
      </c>
      <c r="I607" s="6" t="s">
        <v>238</v>
      </c>
      <c r="J607" s="6">
        <v>98</v>
      </c>
      <c r="K607" s="6" t="s">
        <v>21</v>
      </c>
      <c r="L607" s="6" t="s">
        <v>217</v>
      </c>
      <c r="M607" s="6">
        <v>109</v>
      </c>
      <c r="N607" s="13">
        <f t="shared" si="112"/>
        <v>11</v>
      </c>
      <c r="O607" s="13">
        <f t="shared" si="113"/>
        <v>3</v>
      </c>
      <c r="P607" s="39">
        <f t="shared" si="108"/>
        <v>3.8824190488276296</v>
      </c>
      <c r="Q607" s="39">
        <f t="shared" si="109"/>
        <v>3.3970939396990349</v>
      </c>
      <c r="R607" s="39">
        <f t="shared" si="114"/>
        <v>3.4853251091285946</v>
      </c>
      <c r="S607" s="39">
        <f t="shared" si="115"/>
        <v>7.5146748908714054</v>
      </c>
      <c r="T607" s="22" t="str">
        <f t="shared" si="110"/>
        <v>Den98109</v>
      </c>
      <c r="U607" t="str">
        <f t="shared" si="116"/>
        <v>no</v>
      </c>
      <c r="V607" s="31">
        <v>0</v>
      </c>
      <c r="W607" s="31" t="str">
        <f t="shared" si="117"/>
        <v>43448Oklahoma City ThunderDenver Nuggets</v>
      </c>
      <c r="X607" s="9" t="str">
        <f>IFERROR(VLOOKUP(T607,October_Schedule_Table[[#All],[Home Concat]:[Home B2b]],2,FALSE),0)</f>
        <v>no</v>
      </c>
      <c r="Y607" s="9">
        <f>IFERROR(VLOOKUP(T607,October_Schedule_Table[[#All],[Away Concat]:[Away B2b]],4,FALSE),0)</f>
        <v>0</v>
      </c>
    </row>
    <row r="608" spans="1:25" x14ac:dyDescent="0.2">
      <c r="A608" s="24" t="s">
        <v>217</v>
      </c>
      <c r="B608" s="12">
        <v>43450</v>
      </c>
      <c r="C608" s="33" t="str">
        <f t="shared" si="111"/>
        <v>H</v>
      </c>
      <c r="D608" s="18">
        <v>12</v>
      </c>
      <c r="E608" s="18">
        <v>16</v>
      </c>
      <c r="F608" s="18">
        <v>2018</v>
      </c>
      <c r="G608" s="5" t="s">
        <v>6</v>
      </c>
      <c r="H608" s="5" t="s">
        <v>37</v>
      </c>
      <c r="I608" s="5" t="s">
        <v>228</v>
      </c>
      <c r="J608" s="5">
        <v>86</v>
      </c>
      <c r="K608" s="5" t="s">
        <v>21</v>
      </c>
      <c r="L608" s="5" t="s">
        <v>217</v>
      </c>
      <c r="M608" s="5">
        <v>95</v>
      </c>
      <c r="N608" s="13">
        <f t="shared" si="112"/>
        <v>9</v>
      </c>
      <c r="O608" s="13">
        <f t="shared" si="113"/>
        <v>3</v>
      </c>
      <c r="P608" s="39">
        <f t="shared" si="108"/>
        <v>3.8824190488276296</v>
      </c>
      <c r="Q608" s="39">
        <f t="shared" si="109"/>
        <v>5.5303682054218104</v>
      </c>
      <c r="R608" s="39">
        <f t="shared" si="114"/>
        <v>1.3520508434058192</v>
      </c>
      <c r="S608" s="39">
        <f t="shared" si="115"/>
        <v>7.6479491565941808</v>
      </c>
      <c r="T608" s="22" t="str">
        <f t="shared" si="110"/>
        <v>Den8695</v>
      </c>
      <c r="U608" t="str">
        <f t="shared" si="116"/>
        <v>no</v>
      </c>
      <c r="V608" s="31">
        <v>0</v>
      </c>
      <c r="W608" s="31" t="str">
        <f t="shared" si="117"/>
        <v>43450Toronto RaptorsDenver Nuggets</v>
      </c>
      <c r="X608" s="9" t="str">
        <f>IFERROR(VLOOKUP(T608,October_Schedule_Table[[#All],[Home Concat]:[Home B2b]],2,FALSE),0)</f>
        <v>no</v>
      </c>
      <c r="Y608" s="9">
        <f>IFERROR(VLOOKUP(T608,October_Schedule_Table[[#All],[Away Concat]:[Away B2b]],4,FALSE),0)</f>
        <v>0</v>
      </c>
    </row>
    <row r="609" spans="1:25" x14ac:dyDescent="0.2">
      <c r="A609" s="24" t="s">
        <v>217</v>
      </c>
      <c r="B609" s="10">
        <v>43452</v>
      </c>
      <c r="C609" s="33" t="str">
        <f t="shared" si="111"/>
        <v>H</v>
      </c>
      <c r="D609" s="19">
        <v>12</v>
      </c>
      <c r="E609" s="19">
        <v>18</v>
      </c>
      <c r="F609" s="19">
        <v>2018</v>
      </c>
      <c r="G609" s="6" t="s">
        <v>42</v>
      </c>
      <c r="H609" s="6" t="s">
        <v>28</v>
      </c>
      <c r="I609" s="6" t="s">
        <v>216</v>
      </c>
      <c r="J609" s="6">
        <v>118</v>
      </c>
      <c r="K609" s="6" t="s">
        <v>21</v>
      </c>
      <c r="L609" s="6" t="s">
        <v>217</v>
      </c>
      <c r="M609" s="6">
        <v>126</v>
      </c>
      <c r="N609" s="13">
        <f t="shared" si="112"/>
        <v>8</v>
      </c>
      <c r="O609" s="13">
        <f t="shared" si="113"/>
        <v>3</v>
      </c>
      <c r="P609" s="39">
        <f t="shared" si="108"/>
        <v>3.8824190488276296</v>
      </c>
      <c r="Q609" s="39">
        <f t="shared" si="109"/>
        <v>-1.1032792686349602</v>
      </c>
      <c r="R609" s="39">
        <f t="shared" si="114"/>
        <v>7.9856983174625897</v>
      </c>
      <c r="S609" s="39">
        <f t="shared" si="115"/>
        <v>1.4301682537410265E-2</v>
      </c>
      <c r="T609" s="22" t="str">
        <f t="shared" si="110"/>
        <v>Den118126</v>
      </c>
      <c r="U609" t="str">
        <f t="shared" si="116"/>
        <v>no</v>
      </c>
      <c r="V609" s="31">
        <v>0</v>
      </c>
      <c r="W609" s="31" t="str">
        <f t="shared" si="117"/>
        <v>43452Dallas MavericksDenver Nuggets</v>
      </c>
      <c r="X609" s="9" t="str">
        <f>IFERROR(VLOOKUP(T609,October_Schedule_Table[[#All],[Home Concat]:[Home B2b]],2,FALSE),0)</f>
        <v>no</v>
      </c>
      <c r="Y609" s="9">
        <f>IFERROR(VLOOKUP(T609,October_Schedule_Table[[#All],[Away Concat]:[Away B2b]],4,FALSE),0)</f>
        <v>0</v>
      </c>
    </row>
    <row r="610" spans="1:25" x14ac:dyDescent="0.2">
      <c r="A610" s="24" t="s">
        <v>217</v>
      </c>
      <c r="B610" s="12">
        <v>43456</v>
      </c>
      <c r="C610" s="33" t="str">
        <f t="shared" si="111"/>
        <v>A</v>
      </c>
      <c r="D610" s="18">
        <v>12</v>
      </c>
      <c r="E610" s="18">
        <v>22</v>
      </c>
      <c r="F610" s="18">
        <v>2018</v>
      </c>
      <c r="G610" s="5" t="s">
        <v>45</v>
      </c>
      <c r="H610" s="5" t="s">
        <v>21</v>
      </c>
      <c r="I610" s="5" t="s">
        <v>217</v>
      </c>
      <c r="J610" s="5">
        <v>111</v>
      </c>
      <c r="K610" s="5" t="s">
        <v>22</v>
      </c>
      <c r="L610" s="13" t="s">
        <v>241</v>
      </c>
      <c r="M610" s="5">
        <v>132</v>
      </c>
      <c r="N610" s="13">
        <f t="shared" si="112"/>
        <v>-21</v>
      </c>
      <c r="O610" s="13">
        <f t="shared" si="113"/>
        <v>-3</v>
      </c>
      <c r="P610" s="39">
        <f t="shared" si="108"/>
        <v>3.8824190488276296</v>
      </c>
      <c r="Q610" s="39">
        <f t="shared" si="109"/>
        <v>0.79686865378140981</v>
      </c>
      <c r="R610" s="39">
        <f t="shared" si="114"/>
        <v>8.5550395046219752E-2</v>
      </c>
      <c r="S610" s="39">
        <f t="shared" si="115"/>
        <v>-21.085550395046219</v>
      </c>
      <c r="T610" s="22" t="str">
        <f t="shared" si="110"/>
        <v>Den111132</v>
      </c>
      <c r="U610" t="str">
        <f t="shared" si="116"/>
        <v>no</v>
      </c>
      <c r="V610" s="31">
        <v>0</v>
      </c>
      <c r="W610" s="31" t="str">
        <f t="shared" si="117"/>
        <v>43456Denver NuggetsLos Angeles Clippers</v>
      </c>
      <c r="X610" s="9">
        <f>IFERROR(VLOOKUP(T610,October_Schedule_Table[Home Concat],1,FALSE),0)</f>
        <v>0</v>
      </c>
      <c r="Y610" s="9" t="str">
        <f>IFERROR(VLOOKUP(T610,October_Schedule_Table[[#All],[Away Concat]:[Away B2b]],4,FALSE),0)</f>
        <v>no</v>
      </c>
    </row>
    <row r="611" spans="1:25" x14ac:dyDescent="0.2">
      <c r="A611" s="24" t="s">
        <v>217</v>
      </c>
      <c r="B611" s="10">
        <v>43460</v>
      </c>
      <c r="C611" s="33" t="str">
        <f t="shared" si="111"/>
        <v>A</v>
      </c>
      <c r="D611" s="19">
        <v>12</v>
      </c>
      <c r="E611" s="19">
        <v>26</v>
      </c>
      <c r="F611" s="19">
        <v>2018</v>
      </c>
      <c r="G611" s="6" t="s">
        <v>33</v>
      </c>
      <c r="H611" s="6" t="s">
        <v>21</v>
      </c>
      <c r="I611" s="6" t="s">
        <v>217</v>
      </c>
      <c r="J611" s="6">
        <v>103</v>
      </c>
      <c r="K611" s="6" t="s">
        <v>35</v>
      </c>
      <c r="L611" s="6" t="s">
        <v>227</v>
      </c>
      <c r="M611" s="6">
        <v>111</v>
      </c>
      <c r="N611" s="13">
        <f t="shared" si="112"/>
        <v>-8</v>
      </c>
      <c r="O611" s="13">
        <f t="shared" si="113"/>
        <v>-3</v>
      </c>
      <c r="P611" s="39">
        <f t="shared" si="108"/>
        <v>3.8824190488276296</v>
      </c>
      <c r="Q611" s="39">
        <f t="shared" si="109"/>
        <v>1.8707824426420974</v>
      </c>
      <c r="R611" s="39">
        <f t="shared" si="114"/>
        <v>-0.98836339381446781</v>
      </c>
      <c r="S611" s="39">
        <f t="shared" si="115"/>
        <v>-7.0116366061855322</v>
      </c>
      <c r="T611" s="22" t="str">
        <f t="shared" si="110"/>
        <v>Den103111</v>
      </c>
      <c r="U611" t="str">
        <f t="shared" si="116"/>
        <v>no</v>
      </c>
      <c r="V611" s="31">
        <v>0</v>
      </c>
      <c r="W611" s="31" t="str">
        <f t="shared" si="117"/>
        <v>43460Denver NuggetsSan Antonio Spurs</v>
      </c>
      <c r="X611" s="9">
        <f>IFERROR(VLOOKUP(T611,October_Schedule_Table[Home Concat],1,FALSE),0)</f>
        <v>0</v>
      </c>
      <c r="Y611" s="9" t="str">
        <f>IFERROR(VLOOKUP(T611,October_Schedule_Table[[#All],[Away Concat]:[Away B2b]],4,FALSE),0)</f>
        <v>no</v>
      </c>
    </row>
    <row r="612" spans="1:25" x14ac:dyDescent="0.2">
      <c r="A612" s="24" t="s">
        <v>217</v>
      </c>
      <c r="B612" s="12">
        <v>43462</v>
      </c>
      <c r="C612" s="33" t="str">
        <f t="shared" si="111"/>
        <v>H</v>
      </c>
      <c r="D612" s="18">
        <v>12</v>
      </c>
      <c r="E612" s="18">
        <v>28</v>
      </c>
      <c r="F612" s="18">
        <v>2018</v>
      </c>
      <c r="G612" s="5" t="s">
        <v>42</v>
      </c>
      <c r="H612" s="5" t="s">
        <v>35</v>
      </c>
      <c r="I612" s="5" t="s">
        <v>227</v>
      </c>
      <c r="J612" s="5">
        <v>99</v>
      </c>
      <c r="K612" s="5" t="s">
        <v>21</v>
      </c>
      <c r="L612" s="5" t="s">
        <v>217</v>
      </c>
      <c r="M612" s="5">
        <v>102</v>
      </c>
      <c r="N612" s="13">
        <f t="shared" si="112"/>
        <v>3</v>
      </c>
      <c r="O612" s="13">
        <f t="shared" si="113"/>
        <v>3</v>
      </c>
      <c r="P612" s="39">
        <f t="shared" si="108"/>
        <v>3.8824190488276296</v>
      </c>
      <c r="Q612" s="39">
        <f t="shared" si="109"/>
        <v>1.8707824426420974</v>
      </c>
      <c r="R612" s="39">
        <f t="shared" si="114"/>
        <v>5.0116366061855322</v>
      </c>
      <c r="S612" s="39">
        <f t="shared" si="115"/>
        <v>-2.0116366061855322</v>
      </c>
      <c r="T612" s="22" t="str">
        <f t="shared" si="110"/>
        <v>Den99102</v>
      </c>
      <c r="U612" t="str">
        <f t="shared" si="116"/>
        <v>no</v>
      </c>
      <c r="V612" s="31">
        <v>0</v>
      </c>
      <c r="W612" s="31" t="str">
        <f t="shared" si="117"/>
        <v>43462San Antonio SpursDenver Nuggets</v>
      </c>
      <c r="X612" s="9" t="str">
        <f>IFERROR(VLOOKUP(T612,October_Schedule_Table[[#All],[Home Concat]:[Home B2b]],2,FALSE),0)</f>
        <v>no</v>
      </c>
      <c r="Y612" s="9">
        <f>IFERROR(VLOOKUP(T612,October_Schedule_Table[[#All],[Away Concat]:[Away B2b]],4,FALSE),0)</f>
        <v>0</v>
      </c>
    </row>
    <row r="613" spans="1:25" x14ac:dyDescent="0.2">
      <c r="A613" s="24" t="s">
        <v>217</v>
      </c>
      <c r="B613" s="12">
        <v>43463</v>
      </c>
      <c r="C613" s="33" t="str">
        <f t="shared" si="111"/>
        <v>A</v>
      </c>
      <c r="D613" s="18">
        <v>12</v>
      </c>
      <c r="E613" s="18">
        <v>29</v>
      </c>
      <c r="F613" s="18">
        <v>2018</v>
      </c>
      <c r="G613" s="5" t="s">
        <v>42</v>
      </c>
      <c r="H613" s="5" t="s">
        <v>21</v>
      </c>
      <c r="I613" s="5" t="s">
        <v>217</v>
      </c>
      <c r="J613" s="5">
        <v>122</v>
      </c>
      <c r="K613" s="5" t="s">
        <v>29</v>
      </c>
      <c r="L613" s="5" t="s">
        <v>232</v>
      </c>
      <c r="M613" s="5">
        <v>118</v>
      </c>
      <c r="N613" s="13">
        <f t="shared" si="112"/>
        <v>4</v>
      </c>
      <c r="O613" s="13">
        <f t="shared" si="113"/>
        <v>-3</v>
      </c>
      <c r="P613" s="39">
        <f t="shared" si="108"/>
        <v>3.8824190488276296</v>
      </c>
      <c r="Q613" s="39">
        <f t="shared" si="109"/>
        <v>-8.7034984309977705</v>
      </c>
      <c r="R613" s="39">
        <f t="shared" si="114"/>
        <v>9.585917479825401</v>
      </c>
      <c r="S613" s="39">
        <f t="shared" si="115"/>
        <v>-5.585917479825401</v>
      </c>
      <c r="T613" s="22" t="str">
        <f t="shared" si="110"/>
        <v>Den122118</v>
      </c>
      <c r="U613" t="str">
        <f t="shared" si="116"/>
        <v>yes</v>
      </c>
      <c r="V613" s="31" t="s">
        <v>285</v>
      </c>
      <c r="W613" s="31" t="str">
        <f t="shared" si="117"/>
        <v>43463Denver NuggetsPhoenix Suns</v>
      </c>
      <c r="X613" s="9"/>
      <c r="Y613" s="9"/>
    </row>
    <row r="614" spans="1:25" x14ac:dyDescent="0.2">
      <c r="A614" s="24" t="s">
        <v>217</v>
      </c>
      <c r="B614" s="10">
        <v>43466</v>
      </c>
      <c r="C614" s="33" t="str">
        <f t="shared" si="111"/>
        <v>H</v>
      </c>
      <c r="D614" s="19">
        <v>1</v>
      </c>
      <c r="E614" s="19">
        <v>1</v>
      </c>
      <c r="F614" s="19">
        <v>2019</v>
      </c>
      <c r="G614" s="6" t="s">
        <v>42</v>
      </c>
      <c r="H614" s="6" t="s">
        <v>25</v>
      </c>
      <c r="I614" s="13" t="s">
        <v>243</v>
      </c>
      <c r="J614" s="6">
        <v>108</v>
      </c>
      <c r="K614" s="6" t="s">
        <v>21</v>
      </c>
      <c r="L614" s="6" t="s">
        <v>217</v>
      </c>
      <c r="M614" s="6">
        <v>115</v>
      </c>
      <c r="N614" s="13">
        <f t="shared" si="112"/>
        <v>7</v>
      </c>
      <c r="O614" s="13">
        <f t="shared" si="113"/>
        <v>3</v>
      </c>
      <c r="P614" s="39">
        <f t="shared" si="108"/>
        <v>3.8824190488276296</v>
      </c>
      <c r="Q614" s="39">
        <f t="shared" si="109"/>
        <v>-9.3839578025397099</v>
      </c>
      <c r="R614" s="39">
        <f t="shared" si="114"/>
        <v>16.26637685136734</v>
      </c>
      <c r="S614" s="39">
        <f t="shared" si="115"/>
        <v>-9.2663768513673404</v>
      </c>
      <c r="T614" s="22" t="str">
        <f t="shared" si="110"/>
        <v>Den108115</v>
      </c>
      <c r="U614" t="str">
        <f t="shared" si="116"/>
        <v>no</v>
      </c>
      <c r="V614" s="31">
        <v>0</v>
      </c>
      <c r="W614" s="31" t="str">
        <f t="shared" si="117"/>
        <v>43466New York KnicksDenver Nuggets</v>
      </c>
      <c r="X614" s="9" t="str">
        <f>IFERROR(VLOOKUP(T614,October_Schedule_Table[[#All],[Home Concat]:[Home B2b]],2,FALSE),0)</f>
        <v>no</v>
      </c>
      <c r="Y614" s="9" t="str">
        <f>IFERROR(VLOOKUP(T614,October_Schedule_Table[[#All],[Away Concat]:[Away B2b]],4,FALSE),0)</f>
        <v>no</v>
      </c>
    </row>
    <row r="615" spans="1:25" x14ac:dyDescent="0.2">
      <c r="A615" s="24" t="s">
        <v>217</v>
      </c>
      <c r="B615" s="10">
        <v>43468</v>
      </c>
      <c r="C615" s="33" t="str">
        <f t="shared" si="111"/>
        <v>A</v>
      </c>
      <c r="D615" s="19">
        <v>1</v>
      </c>
      <c r="E615" s="19">
        <v>3</v>
      </c>
      <c r="F615" s="19">
        <v>2019</v>
      </c>
      <c r="G615" s="6" t="s">
        <v>30</v>
      </c>
      <c r="H615" s="6" t="s">
        <v>21</v>
      </c>
      <c r="I615" s="6" t="s">
        <v>217</v>
      </c>
      <c r="J615" s="6">
        <v>117</v>
      </c>
      <c r="K615" s="6" t="s">
        <v>32</v>
      </c>
      <c r="L615" s="6" t="s">
        <v>230</v>
      </c>
      <c r="M615" s="6">
        <v>113</v>
      </c>
      <c r="N615" s="13">
        <f t="shared" si="112"/>
        <v>4</v>
      </c>
      <c r="O615" s="13">
        <f t="shared" si="113"/>
        <v>-3</v>
      </c>
      <c r="P615" s="39">
        <f t="shared" si="108"/>
        <v>3.8824190488276296</v>
      </c>
      <c r="Q615" s="39">
        <f t="shared" si="109"/>
        <v>-0.90569424122478992</v>
      </c>
      <c r="R615" s="39">
        <f t="shared" si="114"/>
        <v>1.7881132900524195</v>
      </c>
      <c r="S615" s="39">
        <f t="shared" si="115"/>
        <v>2.2118867099475805</v>
      </c>
      <c r="T615" s="22" t="str">
        <f t="shared" si="110"/>
        <v>Den117113</v>
      </c>
      <c r="U615" t="str">
        <f t="shared" si="116"/>
        <v>no</v>
      </c>
      <c r="V615" s="31">
        <v>0</v>
      </c>
      <c r="W615" s="31" t="str">
        <f t="shared" si="117"/>
        <v>43468Denver NuggetsSacramento Kings</v>
      </c>
      <c r="X615" s="9">
        <f>IFERROR(VLOOKUP(T615,October_Schedule_Table[Home Concat],1,FALSE),0)</f>
        <v>0</v>
      </c>
      <c r="Y615" s="9" t="str">
        <f>IFERROR(VLOOKUP(T615,October_Schedule_Table[[#All],[Away Concat]:[Away B2b]],4,FALSE),0)</f>
        <v>no</v>
      </c>
    </row>
    <row r="616" spans="1:25" x14ac:dyDescent="0.2">
      <c r="A616" s="24" t="s">
        <v>217</v>
      </c>
      <c r="B616" s="12">
        <v>43470</v>
      </c>
      <c r="C616" s="33" t="str">
        <f t="shared" si="111"/>
        <v>H</v>
      </c>
      <c r="D616" s="18">
        <v>1</v>
      </c>
      <c r="E616" s="18">
        <v>5</v>
      </c>
      <c r="F616" s="18">
        <v>2019</v>
      </c>
      <c r="G616" s="5" t="s">
        <v>45</v>
      </c>
      <c r="H616" s="5" t="s">
        <v>14</v>
      </c>
      <c r="I616" s="5" t="s">
        <v>213</v>
      </c>
      <c r="J616" s="5">
        <v>110</v>
      </c>
      <c r="K616" s="5" t="s">
        <v>21</v>
      </c>
      <c r="L616" s="5" t="s">
        <v>217</v>
      </c>
      <c r="M616" s="5">
        <v>123</v>
      </c>
      <c r="N616" s="13">
        <f t="shared" si="112"/>
        <v>13</v>
      </c>
      <c r="O616" s="13">
        <f t="shared" si="113"/>
        <v>3</v>
      </c>
      <c r="P616" s="39">
        <f t="shared" si="108"/>
        <v>3.8824190488276296</v>
      </c>
      <c r="Q616" s="39">
        <f t="shared" si="109"/>
        <v>-1.224670842330648</v>
      </c>
      <c r="R616" s="39">
        <f t="shared" si="114"/>
        <v>8.107089891158278</v>
      </c>
      <c r="S616" s="39">
        <f t="shared" si="115"/>
        <v>4.892910108841722</v>
      </c>
      <c r="T616" s="22" t="str">
        <f t="shared" si="110"/>
        <v>Den110123</v>
      </c>
      <c r="U616" t="str">
        <f t="shared" si="116"/>
        <v>no</v>
      </c>
      <c r="V616" s="31">
        <v>0</v>
      </c>
      <c r="W616" s="31" t="str">
        <f t="shared" si="117"/>
        <v>43470Charlotte HornetsDenver Nuggets</v>
      </c>
      <c r="X616" s="9" t="str">
        <f>IFERROR(VLOOKUP(T616,October_Schedule_Table[[#All],[Home Concat]:[Home B2b]],2,FALSE),0)</f>
        <v>no</v>
      </c>
      <c r="Y616" s="9">
        <f>IFERROR(VLOOKUP(T616,October_Schedule_Table[[#All],[Away Concat]:[Away B2b]],4,FALSE),0)</f>
        <v>0</v>
      </c>
    </row>
    <row r="617" spans="1:25" x14ac:dyDescent="0.2">
      <c r="A617" s="24" t="s">
        <v>217</v>
      </c>
      <c r="B617" s="12">
        <v>43472</v>
      </c>
      <c r="C617" s="33" t="str">
        <f t="shared" si="111"/>
        <v>A</v>
      </c>
      <c r="D617" s="18">
        <v>1</v>
      </c>
      <c r="E617" s="18">
        <v>7</v>
      </c>
      <c r="F617" s="18">
        <v>2019</v>
      </c>
      <c r="G617" s="5" t="s">
        <v>6</v>
      </c>
      <c r="H617" s="5" t="s">
        <v>21</v>
      </c>
      <c r="I617" s="5" t="s">
        <v>217</v>
      </c>
      <c r="J617" s="5">
        <v>113</v>
      </c>
      <c r="K617" s="5" t="s">
        <v>18</v>
      </c>
      <c r="L617" s="5" t="s">
        <v>226</v>
      </c>
      <c r="M617" s="5">
        <v>125</v>
      </c>
      <c r="N617" s="13">
        <f t="shared" si="112"/>
        <v>-12</v>
      </c>
      <c r="O617" s="13">
        <f t="shared" si="113"/>
        <v>-3</v>
      </c>
      <c r="P617" s="39">
        <f t="shared" si="108"/>
        <v>3.8824190488276296</v>
      </c>
      <c r="Q617" s="39">
        <f t="shared" si="109"/>
        <v>5.8261443988619703</v>
      </c>
      <c r="R617" s="39">
        <f t="shared" si="114"/>
        <v>-4.9437253500343408</v>
      </c>
      <c r="S617" s="39">
        <f t="shared" si="115"/>
        <v>-7.0562746499656592</v>
      </c>
      <c r="T617" s="22" t="str">
        <f t="shared" si="110"/>
        <v>Den113125</v>
      </c>
      <c r="U617" t="str">
        <f t="shared" si="116"/>
        <v>no</v>
      </c>
      <c r="V617" s="31">
        <v>0</v>
      </c>
      <c r="W617" s="31" t="str">
        <f t="shared" si="117"/>
        <v>43472Denver NuggetsHouston Rockets</v>
      </c>
      <c r="X617" s="9">
        <f>IFERROR(VLOOKUP(T617,October_Schedule_Table[Home Concat],1,FALSE),0)</f>
        <v>0</v>
      </c>
      <c r="Y617" s="9" t="str">
        <f>IFERROR(VLOOKUP(T617,October_Schedule_Table[[#All],[Away Concat]:[Away B2b]],4,FALSE),0)</f>
        <v>no</v>
      </c>
    </row>
    <row r="618" spans="1:25" x14ac:dyDescent="0.2">
      <c r="A618" s="24" t="s">
        <v>217</v>
      </c>
      <c r="B618" s="10">
        <v>43473</v>
      </c>
      <c r="C618" s="33" t="str">
        <f t="shared" si="111"/>
        <v>A</v>
      </c>
      <c r="D618" s="19">
        <v>1</v>
      </c>
      <c r="E618" s="19">
        <v>8</v>
      </c>
      <c r="F618" s="19">
        <v>2019</v>
      </c>
      <c r="G618" s="6" t="s">
        <v>23</v>
      </c>
      <c r="H618" s="6" t="s">
        <v>21</v>
      </c>
      <c r="I618" s="6" t="s">
        <v>217</v>
      </c>
      <c r="J618" s="6">
        <v>103</v>
      </c>
      <c r="K618" s="6" t="s">
        <v>26</v>
      </c>
      <c r="L618" s="6" t="s">
        <v>235</v>
      </c>
      <c r="M618" s="6">
        <v>99</v>
      </c>
      <c r="N618" s="13">
        <f t="shared" si="112"/>
        <v>4</v>
      </c>
      <c r="O618" s="13">
        <f t="shared" si="113"/>
        <v>-3</v>
      </c>
      <c r="P618" s="39">
        <f t="shared" si="108"/>
        <v>3.8824190488276296</v>
      </c>
      <c r="Q618" s="39">
        <f t="shared" si="109"/>
        <v>-0.25037347985165948</v>
      </c>
      <c r="R618" s="39">
        <f t="shared" si="114"/>
        <v>1.132792528679289</v>
      </c>
      <c r="S618" s="39">
        <f t="shared" si="115"/>
        <v>2.867207471320711</v>
      </c>
      <c r="T618" s="22" t="str">
        <f t="shared" si="110"/>
        <v>Den10399</v>
      </c>
      <c r="U618" t="str">
        <f t="shared" si="116"/>
        <v>yes</v>
      </c>
      <c r="V618" s="31">
        <v>0</v>
      </c>
      <c r="W618" s="31" t="str">
        <f t="shared" si="117"/>
        <v>43473Denver NuggetsMiami Heat</v>
      </c>
      <c r="X618" s="9">
        <f>IFERROR(VLOOKUP(T618,October_Schedule_Table[Home Concat],1,FALSE),0)</f>
        <v>0</v>
      </c>
      <c r="Y618" s="9" t="str">
        <f>IFERROR(VLOOKUP(T618,October_Schedule_Table[[#All],[Away Concat]:[Away B2b]],4,FALSE),0)</f>
        <v>yes</v>
      </c>
    </row>
    <row r="619" spans="1:25" x14ac:dyDescent="0.2">
      <c r="A619" s="24" t="s">
        <v>217</v>
      </c>
      <c r="B619" s="10">
        <v>43475</v>
      </c>
      <c r="C619" s="33" t="str">
        <f t="shared" si="111"/>
        <v>H</v>
      </c>
      <c r="D619" s="19">
        <v>1</v>
      </c>
      <c r="E619" s="19">
        <v>10</v>
      </c>
      <c r="F619" s="19">
        <v>2019</v>
      </c>
      <c r="G619" s="6" t="s">
        <v>42</v>
      </c>
      <c r="H619" s="6" t="s">
        <v>22</v>
      </c>
      <c r="I619" s="13" t="s">
        <v>241</v>
      </c>
      <c r="J619" s="6">
        <v>100</v>
      </c>
      <c r="K619" s="6" t="s">
        <v>21</v>
      </c>
      <c r="L619" s="6" t="s">
        <v>217</v>
      </c>
      <c r="M619" s="6">
        <v>121</v>
      </c>
      <c r="N619" s="13">
        <f t="shared" si="112"/>
        <v>21</v>
      </c>
      <c r="O619" s="13">
        <f t="shared" si="113"/>
        <v>3</v>
      </c>
      <c r="P619" s="39">
        <f t="shared" si="108"/>
        <v>3.8824190488276296</v>
      </c>
      <c r="Q619" s="39">
        <f t="shared" si="109"/>
        <v>0.79686865378140981</v>
      </c>
      <c r="R619" s="39">
        <f t="shared" si="114"/>
        <v>6.0855503950462193</v>
      </c>
      <c r="S619" s="39">
        <f t="shared" si="115"/>
        <v>14.914449604953781</v>
      </c>
      <c r="T619" s="22" t="str">
        <f t="shared" si="110"/>
        <v>Den100121</v>
      </c>
      <c r="U619" t="str">
        <f t="shared" si="116"/>
        <v>no</v>
      </c>
      <c r="V619" s="31">
        <v>0</v>
      </c>
      <c r="W619" s="31" t="str">
        <f t="shared" si="117"/>
        <v>43475Los Angeles ClippersDenver Nuggets</v>
      </c>
      <c r="X619" s="9" t="str">
        <f>IFERROR(VLOOKUP(T619,October_Schedule_Table[[#All],[Home Concat]:[Home B2b]],2,FALSE),0)</f>
        <v>no</v>
      </c>
      <c r="Y619" s="9">
        <f>IFERROR(VLOOKUP(T619,October_Schedule_Table[[#All],[Away Concat]:[Away B2b]],4,FALSE),0)</f>
        <v>0</v>
      </c>
    </row>
    <row r="620" spans="1:25" x14ac:dyDescent="0.2">
      <c r="A620" s="24" t="s">
        <v>217</v>
      </c>
      <c r="B620" s="12">
        <v>43477</v>
      </c>
      <c r="C620" s="33" t="str">
        <f t="shared" si="111"/>
        <v>A</v>
      </c>
      <c r="D620" s="18">
        <v>1</v>
      </c>
      <c r="E620" s="18">
        <v>12</v>
      </c>
      <c r="F620" s="18">
        <v>2019</v>
      </c>
      <c r="G620" s="5" t="s">
        <v>42</v>
      </c>
      <c r="H620" s="5" t="s">
        <v>21</v>
      </c>
      <c r="I620" s="5" t="s">
        <v>217</v>
      </c>
      <c r="J620" s="5">
        <v>93</v>
      </c>
      <c r="K620" s="5" t="s">
        <v>29</v>
      </c>
      <c r="L620" s="5" t="s">
        <v>232</v>
      </c>
      <c r="M620" s="5">
        <v>102</v>
      </c>
      <c r="N620" s="13">
        <f t="shared" si="112"/>
        <v>-9</v>
      </c>
      <c r="O620" s="13">
        <f t="shared" si="113"/>
        <v>-3</v>
      </c>
      <c r="P620" s="39">
        <f t="shared" si="108"/>
        <v>3.8824190488276296</v>
      </c>
      <c r="Q620" s="39">
        <f t="shared" si="109"/>
        <v>-8.7034984309977705</v>
      </c>
      <c r="R620" s="39">
        <f t="shared" si="114"/>
        <v>9.585917479825401</v>
      </c>
      <c r="S620" s="39">
        <f t="shared" si="115"/>
        <v>-18.585917479825401</v>
      </c>
      <c r="T620" s="22" t="str">
        <f t="shared" si="110"/>
        <v>Den93102</v>
      </c>
      <c r="U620" t="str">
        <f t="shared" si="116"/>
        <v>no</v>
      </c>
      <c r="V620" s="31">
        <v>0</v>
      </c>
      <c r="W620" s="31" t="str">
        <f t="shared" si="117"/>
        <v>43477Denver NuggetsPhoenix Suns</v>
      </c>
      <c r="X620" s="9">
        <f>IFERROR(VLOOKUP(T620,October_Schedule_Table[Home Concat],1,FALSE),0)</f>
        <v>0</v>
      </c>
      <c r="Y620" s="9" t="str">
        <f>IFERROR(VLOOKUP(T620,October_Schedule_Table[[#All],[Away Concat]:[Away B2b]],4,FALSE),0)</f>
        <v>no</v>
      </c>
    </row>
    <row r="621" spans="1:25" x14ac:dyDescent="0.2">
      <c r="A621" s="24" t="s">
        <v>217</v>
      </c>
      <c r="B621" s="12">
        <v>43478</v>
      </c>
      <c r="C621" s="33" t="str">
        <f t="shared" si="111"/>
        <v>H</v>
      </c>
      <c r="D621" s="18">
        <v>1</v>
      </c>
      <c r="E621" s="18">
        <v>13</v>
      </c>
      <c r="F621" s="18">
        <v>2019</v>
      </c>
      <c r="G621" s="5" t="s">
        <v>6</v>
      </c>
      <c r="H621" s="5" t="s">
        <v>40</v>
      </c>
      <c r="I621" s="5" t="s">
        <v>231</v>
      </c>
      <c r="J621" s="5">
        <v>113</v>
      </c>
      <c r="K621" s="5" t="s">
        <v>21</v>
      </c>
      <c r="L621" s="5" t="s">
        <v>217</v>
      </c>
      <c r="M621" s="5">
        <v>116</v>
      </c>
      <c r="N621" s="13">
        <f t="shared" si="112"/>
        <v>3</v>
      </c>
      <c r="O621" s="13">
        <f t="shared" si="113"/>
        <v>3</v>
      </c>
      <c r="P621" s="39">
        <f t="shared" si="108"/>
        <v>3.8824190488276296</v>
      </c>
      <c r="Q621" s="39">
        <f t="shared" si="109"/>
        <v>4.7456987811097902</v>
      </c>
      <c r="R621" s="39">
        <f t="shared" si="114"/>
        <v>2.1367202677178394</v>
      </c>
      <c r="S621" s="39">
        <f t="shared" si="115"/>
        <v>0.86327973228216059</v>
      </c>
      <c r="T621" s="22" t="str">
        <f t="shared" si="110"/>
        <v>Den113116</v>
      </c>
      <c r="U621" t="str">
        <f t="shared" si="116"/>
        <v>yes</v>
      </c>
      <c r="V621" s="31">
        <v>0</v>
      </c>
      <c r="W621" s="31" t="str">
        <f t="shared" si="117"/>
        <v>43478Portland Trail BlazersDenver Nuggets</v>
      </c>
      <c r="X621" s="9" t="str">
        <f>IFERROR(VLOOKUP(T621,October_Schedule_Table[[#All],[Home Concat]:[Home B2b]],2,FALSE),0)</f>
        <v>yes</v>
      </c>
      <c r="Y621" s="9">
        <f>IFERROR(VLOOKUP(T621,October_Schedule_Table[[#All],[Away Concat]:[Away B2b]],4,FALSE),0)</f>
        <v>0</v>
      </c>
    </row>
    <row r="622" spans="1:25" x14ac:dyDescent="0.2">
      <c r="A622" s="24" t="s">
        <v>217</v>
      </c>
      <c r="B622" s="10">
        <v>43480</v>
      </c>
      <c r="C622" s="33" t="str">
        <f t="shared" si="111"/>
        <v>H</v>
      </c>
      <c r="D622" s="19">
        <v>1</v>
      </c>
      <c r="E622" s="19">
        <v>15</v>
      </c>
      <c r="F622" s="19">
        <v>2019</v>
      </c>
      <c r="G622" s="6" t="s">
        <v>42</v>
      </c>
      <c r="H622" s="6" t="s">
        <v>11</v>
      </c>
      <c r="I622" s="6" t="s">
        <v>224</v>
      </c>
      <c r="J622" s="6">
        <v>142</v>
      </c>
      <c r="K622" s="6" t="s">
        <v>21</v>
      </c>
      <c r="L622" s="6" t="s">
        <v>217</v>
      </c>
      <c r="M622" s="6">
        <v>111</v>
      </c>
      <c r="N622" s="13">
        <f t="shared" si="112"/>
        <v>-31</v>
      </c>
      <c r="O622" s="13">
        <f t="shared" si="113"/>
        <v>3</v>
      </c>
      <c r="P622" s="39">
        <f t="shared" si="108"/>
        <v>3.8824190488276296</v>
      </c>
      <c r="Q622" s="39">
        <f t="shared" si="109"/>
        <v>6.4927091902742058</v>
      </c>
      <c r="R622" s="39">
        <f t="shared" si="114"/>
        <v>0.38970985855342377</v>
      </c>
      <c r="S622" s="39">
        <f t="shared" si="115"/>
        <v>-31.389709858553424</v>
      </c>
      <c r="T622" s="22" t="str">
        <f t="shared" si="110"/>
        <v>Den142111</v>
      </c>
      <c r="U622" t="str">
        <f t="shared" si="116"/>
        <v>no</v>
      </c>
      <c r="V622" s="31">
        <v>0</v>
      </c>
      <c r="W622" s="31" t="str">
        <f t="shared" si="117"/>
        <v>43480Golden State WarriorsDenver Nuggets</v>
      </c>
      <c r="X622" s="9" t="str">
        <f>IFERROR(VLOOKUP(T622,October_Schedule_Table[[#All],[Home Concat]:[Home B2b]],2,FALSE),0)</f>
        <v>no</v>
      </c>
      <c r="Y622" s="9">
        <f>IFERROR(VLOOKUP(T622,October_Schedule_Table[[#All],[Away Concat]:[Away B2b]],4,FALSE),0)</f>
        <v>0</v>
      </c>
    </row>
    <row r="623" spans="1:25" x14ac:dyDescent="0.2">
      <c r="A623" s="24" t="s">
        <v>217</v>
      </c>
      <c r="B623" s="12">
        <v>43482</v>
      </c>
      <c r="C623" s="33" t="str">
        <f t="shared" si="111"/>
        <v>H</v>
      </c>
      <c r="D623" s="18">
        <v>1</v>
      </c>
      <c r="E623" s="18">
        <v>17</v>
      </c>
      <c r="F623" s="18">
        <v>2019</v>
      </c>
      <c r="G623" s="5" t="s">
        <v>42</v>
      </c>
      <c r="H623" s="5" t="s">
        <v>38</v>
      </c>
      <c r="I623" s="5" t="s">
        <v>214</v>
      </c>
      <c r="J623" s="5">
        <v>105</v>
      </c>
      <c r="K623" s="5" t="s">
        <v>21</v>
      </c>
      <c r="L623" s="5" t="s">
        <v>217</v>
      </c>
      <c r="M623" s="5">
        <v>135</v>
      </c>
      <c r="N623" s="13">
        <f t="shared" si="112"/>
        <v>30</v>
      </c>
      <c r="O623" s="13">
        <f t="shared" si="113"/>
        <v>3</v>
      </c>
      <c r="P623" s="39">
        <f t="shared" si="108"/>
        <v>3.8824190488276296</v>
      </c>
      <c r="Q623" s="39">
        <f t="shared" si="109"/>
        <v>-8.3647694850550796</v>
      </c>
      <c r="R623" s="39">
        <f t="shared" si="114"/>
        <v>15.24718853388271</v>
      </c>
      <c r="S623" s="39">
        <f t="shared" si="115"/>
        <v>14.75281146611729</v>
      </c>
      <c r="T623" s="22" t="str">
        <f t="shared" si="110"/>
        <v>Den105135</v>
      </c>
      <c r="U623" t="str">
        <f t="shared" si="116"/>
        <v>no</v>
      </c>
      <c r="V623" s="31">
        <v>0</v>
      </c>
      <c r="W623" s="31" t="str">
        <f t="shared" si="117"/>
        <v>43482Chicago BullsDenver Nuggets</v>
      </c>
      <c r="X623" s="9" t="str">
        <f>IFERROR(VLOOKUP(T623,October_Schedule_Table[[#All],[Home Concat]:[Home B2b]],2,FALSE),0)</f>
        <v>no</v>
      </c>
      <c r="Y623" s="9">
        <f>IFERROR(VLOOKUP(T623,October_Schedule_Table[[#All],[Away Concat]:[Away B2b]],4,FALSE),0)</f>
        <v>0</v>
      </c>
    </row>
    <row r="624" spans="1:25" x14ac:dyDescent="0.2">
      <c r="A624" s="24" t="s">
        <v>217</v>
      </c>
      <c r="B624" s="10">
        <v>43484</v>
      </c>
      <c r="C624" s="33" t="str">
        <f t="shared" si="111"/>
        <v>H</v>
      </c>
      <c r="D624" s="19">
        <v>1</v>
      </c>
      <c r="E624" s="19">
        <v>19</v>
      </c>
      <c r="F624" s="19">
        <v>2019</v>
      </c>
      <c r="G624" s="6" t="s">
        <v>30</v>
      </c>
      <c r="H624" s="6" t="s">
        <v>36</v>
      </c>
      <c r="I624" s="6" t="s">
        <v>215</v>
      </c>
      <c r="J624" s="6">
        <v>102</v>
      </c>
      <c r="K624" s="6" t="s">
        <v>21</v>
      </c>
      <c r="L624" s="6" t="s">
        <v>217</v>
      </c>
      <c r="M624" s="6">
        <v>124</v>
      </c>
      <c r="N624" s="13">
        <f t="shared" si="112"/>
        <v>22</v>
      </c>
      <c r="O624" s="13">
        <f t="shared" si="113"/>
        <v>3</v>
      </c>
      <c r="P624" s="39">
        <f t="shared" si="108"/>
        <v>3.8824190488276296</v>
      </c>
      <c r="Q624" s="39">
        <f t="shared" si="109"/>
        <v>-9.3173458825230995</v>
      </c>
      <c r="R624" s="39">
        <f t="shared" si="114"/>
        <v>16.199764931350728</v>
      </c>
      <c r="S624" s="39">
        <f t="shared" si="115"/>
        <v>5.8002350686492719</v>
      </c>
      <c r="T624" s="22" t="str">
        <f t="shared" si="110"/>
        <v>Den102124</v>
      </c>
      <c r="U624" t="str">
        <f t="shared" si="116"/>
        <v>no</v>
      </c>
      <c r="V624" s="31">
        <v>0</v>
      </c>
      <c r="W624" s="31" t="str">
        <f t="shared" si="117"/>
        <v>43484Cleveland CavaliersDenver Nuggets</v>
      </c>
      <c r="X624" s="9" t="str">
        <f>IFERROR(VLOOKUP(T624,October_Schedule_Table[[#All],[Home Concat]:[Home B2b]],2,FALSE),0)</f>
        <v>no</v>
      </c>
      <c r="Y624" s="9">
        <f>IFERROR(VLOOKUP(T624,October_Schedule_Table[[#All],[Away Concat]:[Away B2b]],4,FALSE),0)</f>
        <v>0</v>
      </c>
    </row>
    <row r="625" spans="1:25" x14ac:dyDescent="0.2">
      <c r="A625" s="24" t="s">
        <v>217</v>
      </c>
      <c r="B625" s="10">
        <v>43488</v>
      </c>
      <c r="C625" s="33" t="str">
        <f t="shared" si="111"/>
        <v>A</v>
      </c>
      <c r="D625" s="19">
        <v>1</v>
      </c>
      <c r="E625" s="19">
        <v>23</v>
      </c>
      <c r="F625" s="19">
        <v>2019</v>
      </c>
      <c r="G625" s="6" t="s">
        <v>9</v>
      </c>
      <c r="H625" s="6" t="s">
        <v>21</v>
      </c>
      <c r="I625" s="6" t="s">
        <v>217</v>
      </c>
      <c r="J625" s="6">
        <v>108</v>
      </c>
      <c r="K625" s="6" t="s">
        <v>31</v>
      </c>
      <c r="L625" s="6" t="s">
        <v>225</v>
      </c>
      <c r="M625" s="6">
        <v>114</v>
      </c>
      <c r="N625" s="13">
        <f t="shared" si="112"/>
        <v>-6</v>
      </c>
      <c r="O625" s="13">
        <f t="shared" si="113"/>
        <v>-3</v>
      </c>
      <c r="P625" s="39">
        <f t="shared" si="108"/>
        <v>3.8824190488276296</v>
      </c>
      <c r="Q625" s="39">
        <f t="shared" si="109"/>
        <v>5.7181998783674679</v>
      </c>
      <c r="R625" s="39">
        <f t="shared" si="114"/>
        <v>-4.8357808295398383</v>
      </c>
      <c r="S625" s="39">
        <f t="shared" si="115"/>
        <v>-1.1642191704601617</v>
      </c>
      <c r="T625" s="22" t="str">
        <f t="shared" si="110"/>
        <v>Den108114</v>
      </c>
      <c r="U625" t="str">
        <f t="shared" si="116"/>
        <v>no</v>
      </c>
      <c r="V625" s="31">
        <v>0</v>
      </c>
      <c r="W625" s="31" t="str">
        <f t="shared" si="117"/>
        <v>43488Denver NuggetsUtah Jazz</v>
      </c>
      <c r="X625" s="9">
        <f>IFERROR(VLOOKUP(T625,October_Schedule_Table[Home Concat],1,FALSE),0)</f>
        <v>0</v>
      </c>
      <c r="Y625" s="9" t="str">
        <f>IFERROR(VLOOKUP(T625,October_Schedule_Table[[#All],[Away Concat]:[Away B2b]],4,FALSE),0)</f>
        <v>no</v>
      </c>
    </row>
    <row r="626" spans="1:25" x14ac:dyDescent="0.2">
      <c r="A626" s="24" t="s">
        <v>217</v>
      </c>
      <c r="B626" s="12">
        <v>43490</v>
      </c>
      <c r="C626" s="33" t="str">
        <f t="shared" si="111"/>
        <v>H</v>
      </c>
      <c r="D626" s="18">
        <v>1</v>
      </c>
      <c r="E626" s="18">
        <v>25</v>
      </c>
      <c r="F626" s="18">
        <v>2019</v>
      </c>
      <c r="G626" s="5" t="s">
        <v>42</v>
      </c>
      <c r="H626" s="5" t="s">
        <v>29</v>
      </c>
      <c r="I626" s="5" t="s">
        <v>232</v>
      </c>
      <c r="J626" s="5">
        <v>95</v>
      </c>
      <c r="K626" s="5" t="s">
        <v>21</v>
      </c>
      <c r="L626" s="5" t="s">
        <v>217</v>
      </c>
      <c r="M626" s="5">
        <v>132</v>
      </c>
      <c r="N626" s="13">
        <f t="shared" si="112"/>
        <v>37</v>
      </c>
      <c r="O626" s="13">
        <f t="shared" si="113"/>
        <v>3</v>
      </c>
      <c r="P626" s="39">
        <f t="shared" si="108"/>
        <v>3.8824190488276296</v>
      </c>
      <c r="Q626" s="39">
        <f t="shared" si="109"/>
        <v>-8.7034984309977705</v>
      </c>
      <c r="R626" s="39">
        <f t="shared" si="114"/>
        <v>15.585917479825401</v>
      </c>
      <c r="S626" s="39">
        <f t="shared" si="115"/>
        <v>21.414082520174599</v>
      </c>
      <c r="T626" s="22" t="str">
        <f t="shared" si="110"/>
        <v>Den95132</v>
      </c>
      <c r="U626" t="str">
        <f t="shared" si="116"/>
        <v>no</v>
      </c>
      <c r="V626" s="31">
        <v>0</v>
      </c>
      <c r="W626" s="31" t="str">
        <f t="shared" si="117"/>
        <v>43490Phoenix SunsDenver Nuggets</v>
      </c>
      <c r="X626" s="9" t="str">
        <f>IFERROR(VLOOKUP(T626,October_Schedule_Table[[#All],[Home Concat]:[Home B2b]],2,FALSE),0)</f>
        <v>no</v>
      </c>
      <c r="Y626" s="9">
        <f>IFERROR(VLOOKUP(T626,October_Schedule_Table[[#All],[Away Concat]:[Away B2b]],4,FALSE),0)</f>
        <v>0</v>
      </c>
    </row>
    <row r="627" spans="1:25" x14ac:dyDescent="0.2">
      <c r="A627" s="24" t="s">
        <v>217</v>
      </c>
      <c r="B627" s="10">
        <v>43491</v>
      </c>
      <c r="C627" s="33" t="str">
        <f t="shared" si="111"/>
        <v>H</v>
      </c>
      <c r="D627" s="19">
        <v>1</v>
      </c>
      <c r="E627" s="19">
        <v>26</v>
      </c>
      <c r="F627" s="19">
        <v>2019</v>
      </c>
      <c r="G627" s="6" t="s">
        <v>42</v>
      </c>
      <c r="H627" s="6" t="s">
        <v>7</v>
      </c>
      <c r="I627" s="6" t="s">
        <v>237</v>
      </c>
      <c r="J627" s="6">
        <v>110</v>
      </c>
      <c r="K627" s="6" t="s">
        <v>21</v>
      </c>
      <c r="L627" s="6" t="s">
        <v>217</v>
      </c>
      <c r="M627" s="6">
        <v>126</v>
      </c>
      <c r="N627" s="13">
        <f t="shared" si="112"/>
        <v>16</v>
      </c>
      <c r="O627" s="13">
        <f t="shared" si="113"/>
        <v>3</v>
      </c>
      <c r="P627" s="39">
        <f t="shared" si="108"/>
        <v>3.8824190488276296</v>
      </c>
      <c r="Q627" s="39">
        <f t="shared" si="109"/>
        <v>2.2516349031661402</v>
      </c>
      <c r="R627" s="39">
        <f t="shared" si="114"/>
        <v>4.6307841456614893</v>
      </c>
      <c r="S627" s="39">
        <f t="shared" si="115"/>
        <v>11.36921585433851</v>
      </c>
      <c r="T627" s="22" t="str">
        <f t="shared" si="110"/>
        <v>Den110126</v>
      </c>
      <c r="U627" t="str">
        <f t="shared" si="116"/>
        <v>yes</v>
      </c>
      <c r="V627" s="31">
        <v>0</v>
      </c>
      <c r="W627" s="31" t="str">
        <f t="shared" si="117"/>
        <v>43491Philadelphia 76ersDenver Nuggets</v>
      </c>
      <c r="X627" s="9" t="str">
        <f>IFERROR(VLOOKUP(T627,October_Schedule_Table[[#All],[Home Concat]:[Home B2b]],2,FALSE),0)</f>
        <v>yes</v>
      </c>
      <c r="Y627" s="9">
        <f>IFERROR(VLOOKUP(T627,October_Schedule_Table[[#All],[Away Concat]:[Away B2b]],4,FALSE),0)</f>
        <v>0</v>
      </c>
    </row>
    <row r="628" spans="1:25" x14ac:dyDescent="0.2">
      <c r="A628" s="24" t="s">
        <v>217</v>
      </c>
      <c r="B628" s="12">
        <v>43493</v>
      </c>
      <c r="C628" s="33" t="str">
        <f t="shared" si="111"/>
        <v>A</v>
      </c>
      <c r="D628" s="18">
        <v>1</v>
      </c>
      <c r="E628" s="18">
        <v>28</v>
      </c>
      <c r="F628" s="18">
        <v>2019</v>
      </c>
      <c r="G628" s="5" t="s">
        <v>6</v>
      </c>
      <c r="H628" s="5" t="s">
        <v>21</v>
      </c>
      <c r="I628" s="5" t="s">
        <v>217</v>
      </c>
      <c r="J628" s="5">
        <v>95</v>
      </c>
      <c r="K628" s="5" t="s">
        <v>19</v>
      </c>
      <c r="L628" s="5" t="s">
        <v>240</v>
      </c>
      <c r="M628" s="5">
        <v>92</v>
      </c>
      <c r="N628" s="13">
        <f t="shared" si="112"/>
        <v>3</v>
      </c>
      <c r="O628" s="13">
        <f t="shared" si="113"/>
        <v>-3</v>
      </c>
      <c r="P628" s="39">
        <f t="shared" si="108"/>
        <v>3.8824190488276296</v>
      </c>
      <c r="Q628" s="39">
        <f t="shared" si="109"/>
        <v>-2.3364343413058002</v>
      </c>
      <c r="R628" s="39">
        <f t="shared" si="114"/>
        <v>3.2188533901334297</v>
      </c>
      <c r="S628" s="39">
        <f t="shared" si="115"/>
        <v>-0.21885339013342975</v>
      </c>
      <c r="T628" s="22" t="str">
        <f t="shared" si="110"/>
        <v>Den9592</v>
      </c>
      <c r="U628" t="str">
        <f t="shared" si="116"/>
        <v>no</v>
      </c>
      <c r="V628" s="31">
        <v>0</v>
      </c>
      <c r="W628" s="31" t="str">
        <f t="shared" si="117"/>
        <v>43493Denver NuggetsMemphis Grizzlies</v>
      </c>
      <c r="X628" s="9">
        <f>IFERROR(VLOOKUP(T628,October_Schedule_Table[Home Concat],1,FALSE),0)</f>
        <v>0</v>
      </c>
      <c r="Y628" s="9" t="str">
        <f>IFERROR(VLOOKUP(T628,October_Schedule_Table[[#All],[Away Concat]:[Away B2b]],4,FALSE),0)</f>
        <v>no</v>
      </c>
    </row>
    <row r="629" spans="1:25" x14ac:dyDescent="0.2">
      <c r="A629" s="24" t="s">
        <v>217</v>
      </c>
      <c r="B629" s="10">
        <v>43495</v>
      </c>
      <c r="C629" s="33" t="str">
        <f t="shared" si="111"/>
        <v>A</v>
      </c>
      <c r="D629" s="19">
        <v>1</v>
      </c>
      <c r="E629" s="19">
        <v>30</v>
      </c>
      <c r="F629" s="19">
        <v>2019</v>
      </c>
      <c r="G629" s="6" t="s">
        <v>6</v>
      </c>
      <c r="H629" s="6" t="s">
        <v>21</v>
      </c>
      <c r="I629" s="6" t="s">
        <v>217</v>
      </c>
      <c r="J629" s="6">
        <v>105</v>
      </c>
      <c r="K629" s="6" t="s">
        <v>17</v>
      </c>
      <c r="L629" s="6" t="s">
        <v>202</v>
      </c>
      <c r="M629" s="6">
        <v>99</v>
      </c>
      <c r="N629" s="13">
        <f t="shared" si="112"/>
        <v>6</v>
      </c>
      <c r="O629" s="13">
        <f t="shared" si="113"/>
        <v>-3</v>
      </c>
      <c r="P629" s="39">
        <f t="shared" si="108"/>
        <v>3.8824190488276296</v>
      </c>
      <c r="Q629" s="39">
        <f t="shared" si="109"/>
        <v>-2.0784049104114897</v>
      </c>
      <c r="R629" s="39">
        <f t="shared" si="114"/>
        <v>2.9608239592391192</v>
      </c>
      <c r="S629" s="39">
        <f t="shared" si="115"/>
        <v>3.0391760407608808</v>
      </c>
      <c r="T629" s="22" t="str">
        <f t="shared" si="110"/>
        <v>Den10599</v>
      </c>
      <c r="U629" t="str">
        <f t="shared" si="116"/>
        <v>no</v>
      </c>
      <c r="V629" s="31">
        <v>0</v>
      </c>
      <c r="W629" s="31" t="str">
        <f t="shared" si="117"/>
        <v>43495Denver NuggetsNew Orleans Pelicans</v>
      </c>
      <c r="X629" s="9">
        <f>IFERROR(VLOOKUP(T629,October_Schedule_Table[Home Concat],1,FALSE),0)</f>
        <v>0</v>
      </c>
      <c r="Y629" s="9" t="str">
        <f>IFERROR(VLOOKUP(T629,October_Schedule_Table[[#All],[Away Concat]:[Away B2b]],4,FALSE),0)</f>
        <v>no</v>
      </c>
    </row>
    <row r="630" spans="1:25" x14ac:dyDescent="0.2">
      <c r="A630" s="24" t="s">
        <v>217</v>
      </c>
      <c r="B630" s="12">
        <v>43497</v>
      </c>
      <c r="C630" s="33" t="str">
        <f t="shared" si="111"/>
        <v>H</v>
      </c>
      <c r="D630" s="18">
        <v>2</v>
      </c>
      <c r="E630" s="18">
        <v>1</v>
      </c>
      <c r="F630" s="18">
        <v>2019</v>
      </c>
      <c r="G630" s="5" t="s">
        <v>30</v>
      </c>
      <c r="H630" s="5" t="s">
        <v>18</v>
      </c>
      <c r="I630" s="5" t="s">
        <v>226</v>
      </c>
      <c r="J630" s="5">
        <v>122</v>
      </c>
      <c r="K630" s="5" t="s">
        <v>21</v>
      </c>
      <c r="L630" s="5" t="s">
        <v>217</v>
      </c>
      <c r="M630" s="5">
        <v>136</v>
      </c>
      <c r="N630" s="13">
        <f t="shared" si="112"/>
        <v>14</v>
      </c>
      <c r="O630" s="13">
        <f t="shared" si="113"/>
        <v>3</v>
      </c>
      <c r="P630" s="39">
        <f t="shared" si="108"/>
        <v>3.8824190488276296</v>
      </c>
      <c r="Q630" s="39">
        <f t="shared" si="109"/>
        <v>5.8261443988619703</v>
      </c>
      <c r="R630" s="39">
        <f t="shared" si="114"/>
        <v>1.0562746499656592</v>
      </c>
      <c r="S630" s="39">
        <f t="shared" si="115"/>
        <v>12.943725350034342</v>
      </c>
      <c r="T630" s="22" t="str">
        <f t="shared" si="110"/>
        <v>Den122136</v>
      </c>
      <c r="U630" t="str">
        <f t="shared" si="116"/>
        <v>no</v>
      </c>
      <c r="V630" s="31">
        <v>0</v>
      </c>
      <c r="W630" s="31" t="str">
        <f t="shared" si="117"/>
        <v>43497Houston RocketsDenver Nuggets</v>
      </c>
      <c r="X630" s="9" t="str">
        <f>IFERROR(VLOOKUP(T630,October_Schedule_Table[[#All],[Home Concat]:[Home B2b]],2,FALSE),0)</f>
        <v>no</v>
      </c>
      <c r="Y630" s="9">
        <f>IFERROR(VLOOKUP(T630,October_Schedule_Table[[#All],[Away Concat]:[Away B2b]],4,FALSE),0)</f>
        <v>0</v>
      </c>
    </row>
    <row r="631" spans="1:25" x14ac:dyDescent="0.2">
      <c r="A631" s="24" t="s">
        <v>217</v>
      </c>
      <c r="B631" s="12">
        <v>43498</v>
      </c>
      <c r="C631" s="33" t="str">
        <f t="shared" si="111"/>
        <v>A</v>
      </c>
      <c r="D631" s="18">
        <v>2</v>
      </c>
      <c r="E631" s="18">
        <v>2</v>
      </c>
      <c r="F631" s="18">
        <v>2019</v>
      </c>
      <c r="G631" s="5" t="s">
        <v>42</v>
      </c>
      <c r="H631" s="5" t="s">
        <v>21</v>
      </c>
      <c r="I631" s="5" t="s">
        <v>217</v>
      </c>
      <c r="J631" s="5">
        <v>107</v>
      </c>
      <c r="K631" s="5" t="s">
        <v>34</v>
      </c>
      <c r="L631" s="5" t="s">
        <v>239</v>
      </c>
      <c r="M631" s="5">
        <v>106</v>
      </c>
      <c r="N631" s="13">
        <f t="shared" si="112"/>
        <v>1</v>
      </c>
      <c r="O631" s="13">
        <f t="shared" si="113"/>
        <v>-3</v>
      </c>
      <c r="P631" s="39">
        <f t="shared" si="108"/>
        <v>3.8824190488276296</v>
      </c>
      <c r="Q631" s="39">
        <f t="shared" si="109"/>
        <v>-1.35015846365794</v>
      </c>
      <c r="R631" s="39">
        <f t="shared" si="114"/>
        <v>2.2325775124855696</v>
      </c>
      <c r="S631" s="39">
        <f t="shared" si="115"/>
        <v>-1.2325775124855696</v>
      </c>
      <c r="T631" s="22" t="str">
        <f t="shared" si="110"/>
        <v>Den107106</v>
      </c>
      <c r="U631" t="str">
        <f t="shared" si="116"/>
        <v>yes</v>
      </c>
      <c r="V631" s="31">
        <v>0</v>
      </c>
      <c r="W631" s="31" t="str">
        <f t="shared" si="117"/>
        <v>43498Denver NuggetsMinnesota Timberwolves</v>
      </c>
      <c r="X631" s="9">
        <f>IFERROR(VLOOKUP(T631,October_Schedule_Table[Home Concat],1,FALSE),0)</f>
        <v>0</v>
      </c>
      <c r="Y631" s="9" t="str">
        <f>IFERROR(VLOOKUP(T631,October_Schedule_Table[[#All],[Away Concat]:[Away B2b]],4,FALSE),0)</f>
        <v>yes</v>
      </c>
    </row>
    <row r="632" spans="1:25" x14ac:dyDescent="0.2">
      <c r="A632" s="24" t="s">
        <v>217</v>
      </c>
      <c r="B632" s="10">
        <v>43500</v>
      </c>
      <c r="C632" s="33" t="str">
        <f t="shared" si="111"/>
        <v>A</v>
      </c>
      <c r="D632" s="19">
        <v>2</v>
      </c>
      <c r="E632" s="19">
        <v>4</v>
      </c>
      <c r="F632" s="19">
        <v>2019</v>
      </c>
      <c r="G632" s="6" t="s">
        <v>12</v>
      </c>
      <c r="H632" s="6" t="s">
        <v>21</v>
      </c>
      <c r="I632" s="6" t="s">
        <v>217</v>
      </c>
      <c r="J632" s="6">
        <v>103</v>
      </c>
      <c r="K632" s="6" t="s">
        <v>16</v>
      </c>
      <c r="L632" s="6" t="s">
        <v>218</v>
      </c>
      <c r="M632" s="6">
        <v>129</v>
      </c>
      <c r="N632" s="13">
        <f t="shared" si="112"/>
        <v>-26</v>
      </c>
      <c r="O632" s="13">
        <f t="shared" si="113"/>
        <v>-3</v>
      </c>
      <c r="P632" s="39">
        <f t="shared" si="108"/>
        <v>3.8824190488276296</v>
      </c>
      <c r="Q632" s="39">
        <f t="shared" si="109"/>
        <v>-0.23602730858504994</v>
      </c>
      <c r="R632" s="39">
        <f t="shared" si="114"/>
        <v>1.1184463574126795</v>
      </c>
      <c r="S632" s="39">
        <f t="shared" si="115"/>
        <v>-27.11844635741268</v>
      </c>
      <c r="T632" s="22" t="str">
        <f t="shared" si="110"/>
        <v>Den103129</v>
      </c>
      <c r="U632" t="str">
        <f t="shared" si="116"/>
        <v>no</v>
      </c>
      <c r="V632" s="31">
        <v>0</v>
      </c>
      <c r="W632" s="31" t="str">
        <f t="shared" si="117"/>
        <v>43500Denver NuggetsDetroit Pistons</v>
      </c>
      <c r="X632" s="9">
        <f>IFERROR(VLOOKUP(T632,October_Schedule_Table[Home Concat],1,FALSE),0)</f>
        <v>0</v>
      </c>
      <c r="Y632" s="9" t="str">
        <f>IFERROR(VLOOKUP(T632,October_Schedule_Table[[#All],[Away Concat]:[Away B2b]],4,FALSE),0)</f>
        <v>no</v>
      </c>
    </row>
    <row r="633" spans="1:25" x14ac:dyDescent="0.2">
      <c r="A633" s="24" t="s">
        <v>217</v>
      </c>
      <c r="B633" s="12">
        <v>43502</v>
      </c>
      <c r="C633" s="33" t="str">
        <f t="shared" si="111"/>
        <v>A</v>
      </c>
      <c r="D633" s="18">
        <v>2</v>
      </c>
      <c r="E633" s="18">
        <v>6</v>
      </c>
      <c r="F633" s="18">
        <v>2019</v>
      </c>
      <c r="G633" s="5" t="s">
        <v>23</v>
      </c>
      <c r="H633" s="5" t="s">
        <v>21</v>
      </c>
      <c r="I633" s="5" t="s">
        <v>217</v>
      </c>
      <c r="J633" s="5">
        <v>130</v>
      </c>
      <c r="K633" s="5" t="s">
        <v>15</v>
      </c>
      <c r="L633" s="5" t="s">
        <v>212</v>
      </c>
      <c r="M633" s="5">
        <v>135</v>
      </c>
      <c r="N633" s="13">
        <f t="shared" si="112"/>
        <v>-5</v>
      </c>
      <c r="O633" s="13">
        <f t="shared" si="113"/>
        <v>-3</v>
      </c>
      <c r="P633" s="39">
        <f t="shared" si="108"/>
        <v>3.8824190488276296</v>
      </c>
      <c r="Q633" s="39">
        <f t="shared" si="109"/>
        <v>9.3423702051929958E-2</v>
      </c>
      <c r="R633" s="39">
        <f t="shared" si="114"/>
        <v>0.7889953467756996</v>
      </c>
      <c r="S633" s="39">
        <f t="shared" si="115"/>
        <v>-5.7889953467756996</v>
      </c>
      <c r="T633" s="22" t="str">
        <f t="shared" si="110"/>
        <v>Den130135</v>
      </c>
      <c r="U633" t="str">
        <f t="shared" si="116"/>
        <v>no</v>
      </c>
      <c r="V633" s="31">
        <v>0</v>
      </c>
      <c r="W633" s="31" t="str">
        <f t="shared" si="117"/>
        <v>43502Denver NuggetsBrooklyn Nets</v>
      </c>
      <c r="X633" s="9">
        <f>IFERROR(VLOOKUP(T633,October_Schedule_Table[Home Concat],1,FALSE),0)</f>
        <v>0</v>
      </c>
      <c r="Y633" s="9" t="str">
        <f>IFERROR(VLOOKUP(T633,October_Schedule_Table[[#All],[Away Concat]:[Away B2b]],4,FALSE),0)</f>
        <v>no</v>
      </c>
    </row>
    <row r="634" spans="1:25" x14ac:dyDescent="0.2">
      <c r="A634" s="24" t="s">
        <v>217</v>
      </c>
      <c r="B634" s="10">
        <v>43504</v>
      </c>
      <c r="C634" s="33" t="str">
        <f t="shared" si="111"/>
        <v>A</v>
      </c>
      <c r="D634" s="19">
        <v>2</v>
      </c>
      <c r="E634" s="19">
        <v>8</v>
      </c>
      <c r="F634" s="19">
        <v>2019</v>
      </c>
      <c r="G634" s="6" t="s">
        <v>12</v>
      </c>
      <c r="H634" s="6" t="s">
        <v>21</v>
      </c>
      <c r="I634" s="6" t="s">
        <v>217</v>
      </c>
      <c r="J634" s="6">
        <v>110</v>
      </c>
      <c r="K634" s="6" t="s">
        <v>7</v>
      </c>
      <c r="L634" s="6" t="s">
        <v>237</v>
      </c>
      <c r="M634" s="6">
        <v>117</v>
      </c>
      <c r="N634" s="13">
        <f t="shared" si="112"/>
        <v>-7</v>
      </c>
      <c r="O634" s="13">
        <f t="shared" si="113"/>
        <v>-3</v>
      </c>
      <c r="P634" s="39">
        <f t="shared" si="108"/>
        <v>3.8824190488276296</v>
      </c>
      <c r="Q634" s="39">
        <f t="shared" si="109"/>
        <v>2.2516349031661402</v>
      </c>
      <c r="R634" s="39">
        <f t="shared" si="114"/>
        <v>-1.3692158543385107</v>
      </c>
      <c r="S634" s="39">
        <f t="shared" si="115"/>
        <v>-5.6307841456614893</v>
      </c>
      <c r="T634" s="22" t="str">
        <f t="shared" si="110"/>
        <v>Den110117</v>
      </c>
      <c r="U634" t="str">
        <f t="shared" si="116"/>
        <v>no</v>
      </c>
      <c r="V634" s="31">
        <v>0</v>
      </c>
      <c r="W634" s="31" t="str">
        <f t="shared" si="117"/>
        <v>43504Denver NuggetsPhiladelphia 76ers</v>
      </c>
      <c r="X634" s="9">
        <f>IFERROR(VLOOKUP(T634,October_Schedule_Table[Home Concat],1,FALSE),0)</f>
        <v>0</v>
      </c>
      <c r="Y634" s="9" t="str">
        <f>IFERROR(VLOOKUP(T634,October_Schedule_Table[[#All],[Away Concat]:[Away B2b]],4,FALSE),0)</f>
        <v>no</v>
      </c>
    </row>
    <row r="635" spans="1:25" x14ac:dyDescent="0.2">
      <c r="A635" s="24" t="s">
        <v>217</v>
      </c>
      <c r="B635" s="10">
        <v>43507</v>
      </c>
      <c r="C635" s="33" t="str">
        <f t="shared" si="111"/>
        <v>H</v>
      </c>
      <c r="D635" s="19">
        <v>2</v>
      </c>
      <c r="E635" s="19">
        <v>11</v>
      </c>
      <c r="F635" s="19">
        <v>2019</v>
      </c>
      <c r="G635" s="6" t="s">
        <v>42</v>
      </c>
      <c r="H635" s="6" t="s">
        <v>26</v>
      </c>
      <c r="I635" s="6" t="s">
        <v>235</v>
      </c>
      <c r="J635" s="6">
        <v>87</v>
      </c>
      <c r="K635" s="6" t="s">
        <v>21</v>
      </c>
      <c r="L635" s="6" t="s">
        <v>217</v>
      </c>
      <c r="M635" s="6">
        <v>103</v>
      </c>
      <c r="N635" s="13">
        <f t="shared" si="112"/>
        <v>16</v>
      </c>
      <c r="O635" s="13">
        <f t="shared" si="113"/>
        <v>3</v>
      </c>
      <c r="P635" s="39">
        <f t="shared" si="108"/>
        <v>3.8824190488276296</v>
      </c>
      <c r="Q635" s="39">
        <f t="shared" si="109"/>
        <v>-0.25037347985165948</v>
      </c>
      <c r="R635" s="39">
        <f t="shared" si="114"/>
        <v>7.132792528679289</v>
      </c>
      <c r="S635" s="39">
        <f t="shared" si="115"/>
        <v>8.867207471320711</v>
      </c>
      <c r="T635" s="22" t="str">
        <f t="shared" si="110"/>
        <v>Den87103</v>
      </c>
      <c r="U635" t="str">
        <f t="shared" si="116"/>
        <v>no</v>
      </c>
      <c r="V635" s="31">
        <v>0</v>
      </c>
      <c r="W635" s="31" t="str">
        <f t="shared" si="117"/>
        <v>43507Miami HeatDenver Nuggets</v>
      </c>
      <c r="X635" s="9" t="str">
        <f>IFERROR(VLOOKUP(T635,October_Schedule_Table[[#All],[Home Concat]:[Home B2b]],2,FALSE),0)</f>
        <v>no</v>
      </c>
      <c r="Y635" s="9">
        <f>IFERROR(VLOOKUP(T635,October_Schedule_Table[[#All],[Away Concat]:[Away B2b]],4,FALSE),0)</f>
        <v>0</v>
      </c>
    </row>
    <row r="636" spans="1:25" x14ac:dyDescent="0.2">
      <c r="A636" s="24" t="s">
        <v>217</v>
      </c>
      <c r="B636" s="12">
        <v>43509</v>
      </c>
      <c r="C636" s="33" t="str">
        <f t="shared" si="111"/>
        <v>H</v>
      </c>
      <c r="D636" s="18">
        <v>2</v>
      </c>
      <c r="E636" s="18">
        <v>13</v>
      </c>
      <c r="F636" s="18">
        <v>2019</v>
      </c>
      <c r="G636" s="5" t="s">
        <v>42</v>
      </c>
      <c r="H636" s="5" t="s">
        <v>32</v>
      </c>
      <c r="I636" s="5" t="s">
        <v>230</v>
      </c>
      <c r="J636" s="5">
        <v>118</v>
      </c>
      <c r="K636" s="5" t="s">
        <v>21</v>
      </c>
      <c r="L636" s="5" t="s">
        <v>217</v>
      </c>
      <c r="M636" s="5">
        <v>120</v>
      </c>
      <c r="N636" s="13">
        <f t="shared" si="112"/>
        <v>2</v>
      </c>
      <c r="O636" s="13">
        <f t="shared" si="113"/>
        <v>3</v>
      </c>
      <c r="P636" s="39">
        <f t="shared" si="108"/>
        <v>3.8824190488276296</v>
      </c>
      <c r="Q636" s="39">
        <f t="shared" si="109"/>
        <v>-0.90569424122478992</v>
      </c>
      <c r="R636" s="39">
        <f t="shared" si="114"/>
        <v>7.7881132900524195</v>
      </c>
      <c r="S636" s="39">
        <f t="shared" si="115"/>
        <v>-5.7881132900524195</v>
      </c>
      <c r="T636" s="22" t="str">
        <f t="shared" si="110"/>
        <v>Den118120</v>
      </c>
      <c r="U636" t="str">
        <f t="shared" si="116"/>
        <v>no</v>
      </c>
      <c r="V636" s="31">
        <v>0</v>
      </c>
      <c r="W636" s="31" t="str">
        <f t="shared" si="117"/>
        <v>43509Sacramento KingsDenver Nuggets</v>
      </c>
      <c r="X636" s="9" t="str">
        <f>IFERROR(VLOOKUP(T636,October_Schedule_Table[[#All],[Home Concat]:[Home B2b]],2,FALSE),0)</f>
        <v>no</v>
      </c>
      <c r="Y636" s="9">
        <f>IFERROR(VLOOKUP(T636,October_Schedule_Table[[#All],[Away Concat]:[Away B2b]],4,FALSE),0)</f>
        <v>0</v>
      </c>
    </row>
    <row r="637" spans="1:25" x14ac:dyDescent="0.2">
      <c r="A637" s="24" t="s">
        <v>217</v>
      </c>
      <c r="B637" s="12">
        <v>43518</v>
      </c>
      <c r="C637" s="33" t="str">
        <f t="shared" si="111"/>
        <v>A</v>
      </c>
      <c r="D637" s="18">
        <v>2</v>
      </c>
      <c r="E637" s="18">
        <v>22</v>
      </c>
      <c r="F637" s="18">
        <v>2019</v>
      </c>
      <c r="G637" s="5" t="s">
        <v>33</v>
      </c>
      <c r="H637" s="5" t="s">
        <v>21</v>
      </c>
      <c r="I637" s="5" t="s">
        <v>217</v>
      </c>
      <c r="J637" s="5">
        <v>114</v>
      </c>
      <c r="K637" s="5" t="s">
        <v>28</v>
      </c>
      <c r="L637" s="5" t="s">
        <v>216</v>
      </c>
      <c r="M637" s="5">
        <v>104</v>
      </c>
      <c r="N637" s="13">
        <f t="shared" si="112"/>
        <v>10</v>
      </c>
      <c r="O637" s="13">
        <f t="shared" si="113"/>
        <v>-3</v>
      </c>
      <c r="P637" s="39">
        <f t="shared" si="108"/>
        <v>3.8824190488276296</v>
      </c>
      <c r="Q637" s="39">
        <f t="shared" si="109"/>
        <v>-1.1032792686349602</v>
      </c>
      <c r="R637" s="39">
        <f t="shared" si="114"/>
        <v>1.9856983174625897</v>
      </c>
      <c r="S637" s="39">
        <f t="shared" si="115"/>
        <v>8.0143016825374112</v>
      </c>
      <c r="T637" s="22" t="str">
        <f t="shared" si="110"/>
        <v>Den114104</v>
      </c>
      <c r="U637" t="str">
        <f t="shared" si="116"/>
        <v>no</v>
      </c>
      <c r="V637" s="31">
        <v>0</v>
      </c>
      <c r="W637" s="31" t="str">
        <f t="shared" si="117"/>
        <v>43518Denver NuggetsDallas Mavericks</v>
      </c>
      <c r="X637" s="9">
        <f>IFERROR(VLOOKUP(T637,October_Schedule_Table[Home Concat],1,FALSE),0)</f>
        <v>0</v>
      </c>
      <c r="Y637" s="9" t="str">
        <f>IFERROR(VLOOKUP(T637,October_Schedule_Table[[#All],[Away Concat]:[Away B2b]],4,FALSE),0)</f>
        <v>no</v>
      </c>
    </row>
    <row r="638" spans="1:25" x14ac:dyDescent="0.2">
      <c r="A638" s="24" t="s">
        <v>217</v>
      </c>
      <c r="B638" s="10">
        <v>43520</v>
      </c>
      <c r="C638" s="33" t="str">
        <f t="shared" si="111"/>
        <v>H</v>
      </c>
      <c r="D638" s="19">
        <v>2</v>
      </c>
      <c r="E638" s="19">
        <v>24</v>
      </c>
      <c r="F638" s="19">
        <v>2019</v>
      </c>
      <c r="G638" s="6" t="s">
        <v>45</v>
      </c>
      <c r="H638" s="6" t="s">
        <v>22</v>
      </c>
      <c r="I638" s="13" t="s">
        <v>241</v>
      </c>
      <c r="J638" s="6">
        <v>96</v>
      </c>
      <c r="K638" s="6" t="s">
        <v>21</v>
      </c>
      <c r="L638" s="6" t="s">
        <v>217</v>
      </c>
      <c r="M638" s="6">
        <v>123</v>
      </c>
      <c r="N638" s="13">
        <f t="shared" si="112"/>
        <v>27</v>
      </c>
      <c r="O638" s="13">
        <f t="shared" si="113"/>
        <v>3</v>
      </c>
      <c r="P638" s="39">
        <f t="shared" si="108"/>
        <v>3.8824190488276296</v>
      </c>
      <c r="Q638" s="39">
        <f t="shared" si="109"/>
        <v>0.79686865378140981</v>
      </c>
      <c r="R638" s="39">
        <f t="shared" si="114"/>
        <v>6.0855503950462193</v>
      </c>
      <c r="S638" s="39">
        <f t="shared" si="115"/>
        <v>20.914449604953781</v>
      </c>
      <c r="T638" s="22" t="str">
        <f t="shared" si="110"/>
        <v>Den96123</v>
      </c>
      <c r="U638" t="str">
        <f t="shared" si="116"/>
        <v>no</v>
      </c>
      <c r="V638" s="31">
        <v>0</v>
      </c>
      <c r="W638" s="31" t="str">
        <f t="shared" si="117"/>
        <v>43520Los Angeles ClippersDenver Nuggets</v>
      </c>
      <c r="X638" s="9" t="str">
        <f>IFERROR(VLOOKUP(T638,October_Schedule_Table[[#All],[Home Concat]:[Home B2b]],2,FALSE),0)</f>
        <v>no</v>
      </c>
      <c r="Y638" s="9">
        <f>IFERROR(VLOOKUP(T638,October_Schedule_Table[[#All],[Away Concat]:[Away B2b]],4,FALSE),0)</f>
        <v>0</v>
      </c>
    </row>
    <row r="639" spans="1:25" x14ac:dyDescent="0.2">
      <c r="A639" s="24" t="s">
        <v>217</v>
      </c>
      <c r="B639" s="12">
        <v>43522</v>
      </c>
      <c r="C639" s="33" t="str">
        <f t="shared" si="111"/>
        <v>H</v>
      </c>
      <c r="D639" s="18">
        <v>2</v>
      </c>
      <c r="E639" s="18">
        <v>26</v>
      </c>
      <c r="F639" s="18">
        <v>2019</v>
      </c>
      <c r="G639" s="5" t="s">
        <v>9</v>
      </c>
      <c r="H639" s="5" t="s">
        <v>10</v>
      </c>
      <c r="I639" s="5" t="s">
        <v>238</v>
      </c>
      <c r="J639" s="5">
        <v>112</v>
      </c>
      <c r="K639" s="5" t="s">
        <v>21</v>
      </c>
      <c r="L639" s="5" t="s">
        <v>217</v>
      </c>
      <c r="M639" s="5">
        <v>121</v>
      </c>
      <c r="N639" s="13">
        <f t="shared" si="112"/>
        <v>9</v>
      </c>
      <c r="O639" s="13">
        <f t="shared" si="113"/>
        <v>3</v>
      </c>
      <c r="P639" s="39">
        <f t="shared" si="108"/>
        <v>3.8824190488276296</v>
      </c>
      <c r="Q639" s="39">
        <f t="shared" si="109"/>
        <v>3.3970939396990349</v>
      </c>
      <c r="R639" s="39">
        <f t="shared" si="114"/>
        <v>3.4853251091285946</v>
      </c>
      <c r="S639" s="39">
        <f t="shared" si="115"/>
        <v>5.5146748908714054</v>
      </c>
      <c r="T639" s="22" t="str">
        <f t="shared" si="110"/>
        <v>Den112121</v>
      </c>
      <c r="U639" t="str">
        <f t="shared" si="116"/>
        <v>no</v>
      </c>
      <c r="V639" s="31">
        <v>0</v>
      </c>
      <c r="W639" s="31" t="str">
        <f t="shared" si="117"/>
        <v>43522Oklahoma City ThunderDenver Nuggets</v>
      </c>
      <c r="X639" s="9" t="str">
        <f>IFERROR(VLOOKUP(T639,October_Schedule_Table[[#All],[Home Concat]:[Home B2b]],2,FALSE),0)</f>
        <v>no</v>
      </c>
      <c r="Y639" s="9">
        <f>IFERROR(VLOOKUP(T639,October_Schedule_Table[[#All],[Away Concat]:[Away B2b]],4,FALSE),0)</f>
        <v>0</v>
      </c>
    </row>
    <row r="640" spans="1:25" x14ac:dyDescent="0.2">
      <c r="A640" s="24" t="s">
        <v>217</v>
      </c>
      <c r="B640" s="10">
        <v>43524</v>
      </c>
      <c r="C640" s="33" t="str">
        <f t="shared" si="111"/>
        <v>H</v>
      </c>
      <c r="D640" s="19">
        <v>2</v>
      </c>
      <c r="E640" s="19">
        <v>28</v>
      </c>
      <c r="F640" s="19">
        <v>2019</v>
      </c>
      <c r="G640" s="6" t="s">
        <v>9</v>
      </c>
      <c r="H640" s="6" t="s">
        <v>31</v>
      </c>
      <c r="I640" s="6" t="s">
        <v>225</v>
      </c>
      <c r="J640" s="6">
        <v>111</v>
      </c>
      <c r="K640" s="6" t="s">
        <v>21</v>
      </c>
      <c r="L640" s="6" t="s">
        <v>217</v>
      </c>
      <c r="M640" s="6">
        <v>104</v>
      </c>
      <c r="N640" s="13">
        <f t="shared" si="112"/>
        <v>-7</v>
      </c>
      <c r="O640" s="13">
        <f t="shared" si="113"/>
        <v>3</v>
      </c>
      <c r="P640" s="39">
        <f t="shared" si="108"/>
        <v>3.8824190488276296</v>
      </c>
      <c r="Q640" s="39">
        <f t="shared" si="109"/>
        <v>5.7181998783674679</v>
      </c>
      <c r="R640" s="39">
        <f t="shared" si="114"/>
        <v>1.1642191704601617</v>
      </c>
      <c r="S640" s="39">
        <f t="shared" si="115"/>
        <v>-8.1642191704601608</v>
      </c>
      <c r="T640" s="22" t="str">
        <f t="shared" si="110"/>
        <v>Den111104</v>
      </c>
      <c r="U640" t="str">
        <f t="shared" si="116"/>
        <v>no</v>
      </c>
      <c r="V640" s="31">
        <v>0</v>
      </c>
      <c r="W640" s="31" t="str">
        <f t="shared" si="117"/>
        <v>43524Utah JazzDenver Nuggets</v>
      </c>
      <c r="X640" s="9" t="str">
        <f>IFERROR(VLOOKUP(T640,October_Schedule_Table[[#All],[Home Concat]:[Home B2b]],2,FALSE),0)</f>
        <v>no</v>
      </c>
      <c r="Y640" s="9">
        <f>IFERROR(VLOOKUP(T640,October_Schedule_Table[[#All],[Away Concat]:[Away B2b]],4,FALSE),0)</f>
        <v>0</v>
      </c>
    </row>
    <row r="641" spans="1:25" x14ac:dyDescent="0.2">
      <c r="A641" s="24" t="s">
        <v>217</v>
      </c>
      <c r="B641" s="12">
        <v>43526</v>
      </c>
      <c r="C641" s="33" t="str">
        <f t="shared" si="111"/>
        <v>H</v>
      </c>
      <c r="D641" s="18">
        <v>3</v>
      </c>
      <c r="E641" s="18">
        <v>2</v>
      </c>
      <c r="F641" s="18">
        <v>2019</v>
      </c>
      <c r="G641" s="5" t="s">
        <v>42</v>
      </c>
      <c r="H641" s="5" t="s">
        <v>17</v>
      </c>
      <c r="I641" s="5" t="s">
        <v>202</v>
      </c>
      <c r="J641" s="5">
        <v>120</v>
      </c>
      <c r="K641" s="5" t="s">
        <v>21</v>
      </c>
      <c r="L641" s="5" t="s">
        <v>217</v>
      </c>
      <c r="M641" s="5">
        <v>112</v>
      </c>
      <c r="N641" s="13">
        <f t="shared" si="112"/>
        <v>-8</v>
      </c>
      <c r="O641" s="13">
        <f t="shared" si="113"/>
        <v>3</v>
      </c>
      <c r="P641" s="39">
        <f t="shared" si="108"/>
        <v>3.8824190488276296</v>
      </c>
      <c r="Q641" s="39">
        <f t="shared" si="109"/>
        <v>-2.0784049104114897</v>
      </c>
      <c r="R641" s="39">
        <f t="shared" si="114"/>
        <v>8.9608239592391197</v>
      </c>
      <c r="S641" s="39">
        <f t="shared" si="115"/>
        <v>-16.960823959239121</v>
      </c>
      <c r="T641" s="22" t="str">
        <f t="shared" si="110"/>
        <v>Den120112</v>
      </c>
      <c r="U641" t="str">
        <f t="shared" si="116"/>
        <v>no</v>
      </c>
      <c r="V641" s="31">
        <v>0</v>
      </c>
      <c r="W641" s="31" t="str">
        <f t="shared" si="117"/>
        <v>43526New Orleans PelicansDenver Nuggets</v>
      </c>
      <c r="X641" s="9" t="str">
        <f>IFERROR(VLOOKUP(T641,October_Schedule_Table[[#All],[Home Concat]:[Home B2b]],2,FALSE),0)</f>
        <v>no</v>
      </c>
      <c r="Y641" s="9">
        <f>IFERROR(VLOOKUP(T641,October_Schedule_Table[[#All],[Away Concat]:[Away B2b]],4,FALSE),0)</f>
        <v>0</v>
      </c>
    </row>
    <row r="642" spans="1:25" x14ac:dyDescent="0.2">
      <c r="A642" s="24" t="s">
        <v>217</v>
      </c>
      <c r="B642" s="10">
        <v>43528</v>
      </c>
      <c r="C642" s="33" t="str">
        <f t="shared" si="111"/>
        <v>A</v>
      </c>
      <c r="D642" s="19">
        <v>3</v>
      </c>
      <c r="E642" s="19">
        <v>4</v>
      </c>
      <c r="F642" s="19">
        <v>2019</v>
      </c>
      <c r="G642" s="6" t="s">
        <v>33</v>
      </c>
      <c r="H642" s="6" t="s">
        <v>21</v>
      </c>
      <c r="I642" s="6" t="s">
        <v>217</v>
      </c>
      <c r="J642" s="6">
        <v>103</v>
      </c>
      <c r="K642" s="6" t="s">
        <v>35</v>
      </c>
      <c r="L642" s="6" t="s">
        <v>227</v>
      </c>
      <c r="M642" s="6">
        <v>104</v>
      </c>
      <c r="N642" s="13">
        <f t="shared" si="112"/>
        <v>-1</v>
      </c>
      <c r="O642" s="13">
        <f t="shared" si="113"/>
        <v>-3</v>
      </c>
      <c r="P642" s="39">
        <f t="shared" si="108"/>
        <v>3.8824190488276296</v>
      </c>
      <c r="Q642" s="39">
        <f t="shared" si="109"/>
        <v>1.8707824426420974</v>
      </c>
      <c r="R642" s="39">
        <f t="shared" si="114"/>
        <v>-0.98836339381446781</v>
      </c>
      <c r="S642" s="39">
        <f t="shared" si="115"/>
        <v>-1.1636606185532195E-2</v>
      </c>
      <c r="T642" s="22" t="str">
        <f t="shared" si="110"/>
        <v>Den103104</v>
      </c>
      <c r="U642" t="str">
        <f t="shared" si="116"/>
        <v>no</v>
      </c>
      <c r="V642" s="31">
        <v>0</v>
      </c>
      <c r="W642" s="31" t="str">
        <f t="shared" si="117"/>
        <v>43528Denver NuggetsSan Antonio Spurs</v>
      </c>
      <c r="X642" s="9">
        <f>IFERROR(VLOOKUP(T642,October_Schedule_Table[Home Concat],1,FALSE),0)</f>
        <v>0</v>
      </c>
      <c r="Y642" s="9" t="str">
        <f>IFERROR(VLOOKUP(T642,October_Schedule_Table[[#All],[Away Concat]:[Away B2b]],4,FALSE),0)</f>
        <v>no</v>
      </c>
    </row>
    <row r="643" spans="1:25" x14ac:dyDescent="0.2">
      <c r="A643" s="24" t="s">
        <v>217</v>
      </c>
      <c r="B643" s="12">
        <v>43530</v>
      </c>
      <c r="C643" s="33" t="str">
        <f t="shared" si="111"/>
        <v>A</v>
      </c>
      <c r="D643" s="18">
        <v>3</v>
      </c>
      <c r="E643" s="18">
        <v>6</v>
      </c>
      <c r="F643" s="18">
        <v>2019</v>
      </c>
      <c r="G643" s="5" t="s">
        <v>9</v>
      </c>
      <c r="H643" s="5" t="s">
        <v>21</v>
      </c>
      <c r="I643" s="5" t="s">
        <v>217</v>
      </c>
      <c r="J643" s="5">
        <v>115</v>
      </c>
      <c r="K643" s="5" t="s">
        <v>39</v>
      </c>
      <c r="L643" s="13" t="s">
        <v>242</v>
      </c>
      <c r="M643" s="5">
        <v>99</v>
      </c>
      <c r="N643" s="13">
        <f t="shared" si="112"/>
        <v>16</v>
      </c>
      <c r="O643" s="13">
        <f t="shared" si="113"/>
        <v>-3</v>
      </c>
      <c r="P643" s="39">
        <f t="shared" si="108"/>
        <v>3.8824190488276296</v>
      </c>
      <c r="Q643" s="39">
        <f t="shared" si="109"/>
        <v>-1.7592139870950123</v>
      </c>
      <c r="R643" s="39">
        <f t="shared" si="114"/>
        <v>2.6416330359226419</v>
      </c>
      <c r="S643" s="39">
        <f t="shared" si="115"/>
        <v>13.358366964077359</v>
      </c>
      <c r="T643" s="22" t="str">
        <f t="shared" si="110"/>
        <v>Den11599</v>
      </c>
      <c r="U643" t="str">
        <f t="shared" si="116"/>
        <v>no</v>
      </c>
      <c r="V643" s="31">
        <v>0</v>
      </c>
      <c r="W643" s="31" t="str">
        <f t="shared" si="117"/>
        <v>43530Denver NuggetsLos Angeles Lakers</v>
      </c>
      <c r="X643" s="9">
        <f>IFERROR(VLOOKUP(T643,October_Schedule_Table[Home Concat],1,FALSE),0)</f>
        <v>0</v>
      </c>
      <c r="Y643" s="9" t="str">
        <f>IFERROR(VLOOKUP(T643,October_Schedule_Table[[#All],[Away Concat]:[Away B2b]],4,FALSE),0)</f>
        <v>no</v>
      </c>
    </row>
    <row r="644" spans="1:25" x14ac:dyDescent="0.2">
      <c r="A644" s="24" t="s">
        <v>217</v>
      </c>
      <c r="B644" s="10">
        <v>43532</v>
      </c>
      <c r="C644" s="33" t="str">
        <f t="shared" si="111"/>
        <v>A</v>
      </c>
      <c r="D644" s="19">
        <v>3</v>
      </c>
      <c r="E644" s="19">
        <v>8</v>
      </c>
      <c r="F644" s="19">
        <v>2019</v>
      </c>
      <c r="G644" s="6" t="s">
        <v>9</v>
      </c>
      <c r="H644" s="6" t="s">
        <v>21</v>
      </c>
      <c r="I644" s="6" t="s">
        <v>217</v>
      </c>
      <c r="J644" s="6">
        <v>105</v>
      </c>
      <c r="K644" s="6" t="s">
        <v>11</v>
      </c>
      <c r="L644" s="6" t="s">
        <v>224</v>
      </c>
      <c r="M644" s="6">
        <v>122</v>
      </c>
      <c r="N644" s="13">
        <f t="shared" si="112"/>
        <v>-17</v>
      </c>
      <c r="O644" s="13">
        <f t="shared" si="113"/>
        <v>-3</v>
      </c>
      <c r="P644" s="39">
        <f t="shared" si="108"/>
        <v>3.8824190488276296</v>
      </c>
      <c r="Q644" s="39">
        <f t="shared" si="109"/>
        <v>6.4927091902742058</v>
      </c>
      <c r="R644" s="39">
        <f t="shared" si="114"/>
        <v>-5.6102901414465762</v>
      </c>
      <c r="S644" s="39">
        <f t="shared" si="115"/>
        <v>-11.389709858553424</v>
      </c>
      <c r="T644" s="22" t="str">
        <f t="shared" si="110"/>
        <v>Den105122</v>
      </c>
      <c r="U644" t="str">
        <f t="shared" si="116"/>
        <v>no</v>
      </c>
      <c r="V644" s="31">
        <v>0</v>
      </c>
      <c r="W644" s="31" t="str">
        <f t="shared" si="117"/>
        <v>43532Denver NuggetsGolden State Warriors</v>
      </c>
      <c r="X644" s="9">
        <f>IFERROR(VLOOKUP(T644,October_Schedule_Table[Home Concat],1,FALSE),0)</f>
        <v>0</v>
      </c>
      <c r="Y644" s="9" t="str">
        <f>IFERROR(VLOOKUP(T644,October_Schedule_Table[[#All],[Away Concat]:[Away B2b]],4,FALSE),0)</f>
        <v>no</v>
      </c>
    </row>
    <row r="645" spans="1:25" x14ac:dyDescent="0.2">
      <c r="A645" s="24" t="s">
        <v>217</v>
      </c>
      <c r="B645" s="10">
        <v>43536</v>
      </c>
      <c r="C645" s="33" t="str">
        <f t="shared" si="111"/>
        <v>H</v>
      </c>
      <c r="D645" s="19">
        <v>3</v>
      </c>
      <c r="E645" s="19">
        <v>12</v>
      </c>
      <c r="F645" s="19">
        <v>2019</v>
      </c>
      <c r="G645" s="6" t="s">
        <v>9</v>
      </c>
      <c r="H645" s="6" t="s">
        <v>34</v>
      </c>
      <c r="I645" s="6" t="s">
        <v>239</v>
      </c>
      <c r="J645" s="6">
        <v>107</v>
      </c>
      <c r="K645" s="6" t="s">
        <v>21</v>
      </c>
      <c r="L645" s="6" t="s">
        <v>217</v>
      </c>
      <c r="M645" s="6">
        <v>133</v>
      </c>
      <c r="N645" s="13">
        <f t="shared" si="112"/>
        <v>26</v>
      </c>
      <c r="O645" s="13">
        <f t="shared" si="113"/>
        <v>3</v>
      </c>
      <c r="P645" s="39">
        <f t="shared" si="108"/>
        <v>3.8824190488276296</v>
      </c>
      <c r="Q645" s="39">
        <f t="shared" si="109"/>
        <v>-1.35015846365794</v>
      </c>
      <c r="R645" s="39">
        <f t="shared" si="114"/>
        <v>8.2325775124855696</v>
      </c>
      <c r="S645" s="39">
        <f t="shared" si="115"/>
        <v>17.76742248751443</v>
      </c>
      <c r="T645" s="22" t="str">
        <f t="shared" si="110"/>
        <v>Den107133</v>
      </c>
      <c r="U645" t="str">
        <f t="shared" si="116"/>
        <v>no</v>
      </c>
      <c r="V645" s="31">
        <v>0</v>
      </c>
      <c r="W645" s="31" t="str">
        <f t="shared" si="117"/>
        <v>43536Minnesota TimberwolvesDenver Nuggets</v>
      </c>
      <c r="X645" s="9" t="str">
        <f>IFERROR(VLOOKUP(T645,October_Schedule_Table[[#All],[Home Concat]:[Home B2b]],2,FALSE),0)</f>
        <v>no</v>
      </c>
      <c r="Y645" s="9">
        <f>IFERROR(VLOOKUP(T645,October_Schedule_Table[[#All],[Away Concat]:[Away B2b]],4,FALSE),0)</f>
        <v>0</v>
      </c>
    </row>
    <row r="646" spans="1:25" x14ac:dyDescent="0.2">
      <c r="A646" s="24" t="s">
        <v>217</v>
      </c>
      <c r="B646" s="12">
        <v>43538</v>
      </c>
      <c r="C646" s="33" t="str">
        <f t="shared" si="111"/>
        <v>H</v>
      </c>
      <c r="D646" s="18">
        <v>3</v>
      </c>
      <c r="E646" s="18">
        <v>14</v>
      </c>
      <c r="F646" s="18">
        <v>2019</v>
      </c>
      <c r="G646" s="5" t="s">
        <v>9</v>
      </c>
      <c r="H646" s="5" t="s">
        <v>28</v>
      </c>
      <c r="I646" s="5" t="s">
        <v>216</v>
      </c>
      <c r="J646" s="5">
        <v>99</v>
      </c>
      <c r="K646" s="5" t="s">
        <v>21</v>
      </c>
      <c r="L646" s="5" t="s">
        <v>217</v>
      </c>
      <c r="M646" s="5">
        <v>100</v>
      </c>
      <c r="N646" s="13">
        <f t="shared" si="112"/>
        <v>1</v>
      </c>
      <c r="O646" s="13">
        <f t="shared" si="113"/>
        <v>3</v>
      </c>
      <c r="P646" s="39">
        <f t="shared" si="108"/>
        <v>3.8824190488276296</v>
      </c>
      <c r="Q646" s="39">
        <f t="shared" si="109"/>
        <v>-1.1032792686349602</v>
      </c>
      <c r="R646" s="39">
        <f t="shared" si="114"/>
        <v>7.9856983174625897</v>
      </c>
      <c r="S646" s="39">
        <f t="shared" si="115"/>
        <v>-6.9856983174625897</v>
      </c>
      <c r="T646" s="22" t="str">
        <f t="shared" si="110"/>
        <v>Den99100</v>
      </c>
      <c r="U646" t="str">
        <f t="shared" si="116"/>
        <v>no</v>
      </c>
      <c r="V646" s="31">
        <v>0</v>
      </c>
      <c r="W646" s="31" t="str">
        <f t="shared" si="117"/>
        <v>43538Dallas MavericksDenver Nuggets</v>
      </c>
      <c r="X646" s="9" t="str">
        <f>IFERROR(VLOOKUP(T646,October_Schedule_Table[[#All],[Home Concat]:[Home B2b]],2,FALSE),0)</f>
        <v>no</v>
      </c>
      <c r="Y646" s="9">
        <f>IFERROR(VLOOKUP(T646,October_Schedule_Table[[#All],[Away Concat]:[Away B2b]],4,FALSE),0)</f>
        <v>0</v>
      </c>
    </row>
    <row r="647" spans="1:25" x14ac:dyDescent="0.2">
      <c r="A647" s="24" t="s">
        <v>217</v>
      </c>
      <c r="B647" s="10">
        <v>43540</v>
      </c>
      <c r="C647" s="33" t="str">
        <f t="shared" si="111"/>
        <v>H</v>
      </c>
      <c r="D647" s="19">
        <v>3</v>
      </c>
      <c r="E647" s="19">
        <v>16</v>
      </c>
      <c r="F647" s="19">
        <v>2019</v>
      </c>
      <c r="G647" s="6" t="s">
        <v>42</v>
      </c>
      <c r="H647" s="6" t="s">
        <v>20</v>
      </c>
      <c r="I647" s="6" t="s">
        <v>234</v>
      </c>
      <c r="J647" s="6">
        <v>100</v>
      </c>
      <c r="K647" s="6" t="s">
        <v>21</v>
      </c>
      <c r="L647" s="6" t="s">
        <v>217</v>
      </c>
      <c r="M647" s="6">
        <v>102</v>
      </c>
      <c r="N647" s="13">
        <f t="shared" si="112"/>
        <v>2</v>
      </c>
      <c r="O647" s="13">
        <f t="shared" si="113"/>
        <v>3</v>
      </c>
      <c r="P647" s="39">
        <f t="shared" si="108"/>
        <v>3.8824190488276296</v>
      </c>
      <c r="Q647" s="39">
        <f t="shared" si="109"/>
        <v>2.3960160409532198</v>
      </c>
      <c r="R647" s="39">
        <f t="shared" si="114"/>
        <v>4.4864030078744097</v>
      </c>
      <c r="S647" s="39">
        <f t="shared" si="115"/>
        <v>-2.4864030078744097</v>
      </c>
      <c r="T647" s="22" t="str">
        <f t="shared" si="110"/>
        <v>Den100102</v>
      </c>
      <c r="U647" t="str">
        <f t="shared" si="116"/>
        <v>no</v>
      </c>
      <c r="V647" s="31">
        <v>0</v>
      </c>
      <c r="W647" s="31" t="str">
        <f t="shared" si="117"/>
        <v>43540Indiana PacersDenver Nuggets</v>
      </c>
      <c r="X647" s="9" t="str">
        <f>IFERROR(VLOOKUP(T647,October_Schedule_Table[[#All],[Home Concat]:[Home B2b]],2,FALSE),0)</f>
        <v>no</v>
      </c>
      <c r="Y647" s="9">
        <f>IFERROR(VLOOKUP(T647,October_Schedule_Table[[#All],[Away Concat]:[Away B2b]],4,FALSE),0)</f>
        <v>0</v>
      </c>
    </row>
    <row r="648" spans="1:25" x14ac:dyDescent="0.2">
      <c r="A648" s="24" t="s">
        <v>217</v>
      </c>
      <c r="B648" s="12">
        <v>43542</v>
      </c>
      <c r="C648" s="33" t="str">
        <f t="shared" si="111"/>
        <v>A</v>
      </c>
      <c r="D648" s="18">
        <v>3</v>
      </c>
      <c r="E648" s="18">
        <v>18</v>
      </c>
      <c r="F648" s="18">
        <v>2019</v>
      </c>
      <c r="G648" s="5" t="s">
        <v>23</v>
      </c>
      <c r="H648" s="5" t="s">
        <v>21</v>
      </c>
      <c r="I648" s="5" t="s">
        <v>217</v>
      </c>
      <c r="J648" s="5">
        <v>114</v>
      </c>
      <c r="K648" s="5" t="s">
        <v>8</v>
      </c>
      <c r="L648" s="5" t="s">
        <v>211</v>
      </c>
      <c r="M648" s="5">
        <v>105</v>
      </c>
      <c r="N648" s="13">
        <f t="shared" si="112"/>
        <v>9</v>
      </c>
      <c r="O648" s="13">
        <f t="shared" si="113"/>
        <v>-3</v>
      </c>
      <c r="P648" s="39">
        <f t="shared" si="108"/>
        <v>3.8824190488276296</v>
      </c>
      <c r="Q648" s="39">
        <f t="shared" si="109"/>
        <v>3.6672081997201897</v>
      </c>
      <c r="R648" s="39">
        <f t="shared" si="114"/>
        <v>-2.7847891508925602</v>
      </c>
      <c r="S648" s="39">
        <f t="shared" si="115"/>
        <v>11.784789150892561</v>
      </c>
      <c r="T648" s="22" t="str">
        <f t="shared" si="110"/>
        <v>Den114105</v>
      </c>
      <c r="U648" t="str">
        <f t="shared" si="116"/>
        <v>no</v>
      </c>
      <c r="V648" s="31">
        <v>0</v>
      </c>
      <c r="W648" s="31" t="str">
        <f t="shared" si="117"/>
        <v>43542Denver NuggetsBoston Celtics</v>
      </c>
      <c r="X648" s="9">
        <f>IFERROR(VLOOKUP(T648,October_Schedule_Table[Home Concat],1,FALSE),0)</f>
        <v>0</v>
      </c>
      <c r="Y648" s="9" t="str">
        <f>IFERROR(VLOOKUP(T648,October_Schedule_Table[[#All],[Away Concat]:[Away B2b]],4,FALSE),0)</f>
        <v>no</v>
      </c>
    </row>
    <row r="649" spans="1:25" x14ac:dyDescent="0.2">
      <c r="A649" s="24" t="s">
        <v>217</v>
      </c>
      <c r="B649" s="10">
        <v>43545</v>
      </c>
      <c r="C649" s="33" t="str">
        <f t="shared" si="111"/>
        <v>A</v>
      </c>
      <c r="D649" s="19">
        <v>3</v>
      </c>
      <c r="E649" s="19">
        <v>21</v>
      </c>
      <c r="F649" s="19">
        <v>2019</v>
      </c>
      <c r="G649" s="6" t="s">
        <v>12</v>
      </c>
      <c r="H649" s="6" t="s">
        <v>21</v>
      </c>
      <c r="I649" s="6" t="s">
        <v>217</v>
      </c>
      <c r="J649" s="6">
        <v>113</v>
      </c>
      <c r="K649" s="6" t="s">
        <v>41</v>
      </c>
      <c r="L649" s="6" t="s">
        <v>233</v>
      </c>
      <c r="M649" s="6">
        <v>108</v>
      </c>
      <c r="N649" s="13">
        <f t="shared" si="112"/>
        <v>5</v>
      </c>
      <c r="O649" s="13">
        <f t="shared" si="113"/>
        <v>-3</v>
      </c>
      <c r="P649" s="39">
        <f t="shared" si="108"/>
        <v>3.8824190488276296</v>
      </c>
      <c r="Q649" s="39">
        <f t="shared" si="109"/>
        <v>-3.2175804343859502</v>
      </c>
      <c r="R649" s="39">
        <f t="shared" si="114"/>
        <v>4.0999994832135798</v>
      </c>
      <c r="S649" s="39">
        <f t="shared" si="115"/>
        <v>0.90000051678642023</v>
      </c>
      <c r="T649" s="22" t="str">
        <f t="shared" si="110"/>
        <v>Den113108</v>
      </c>
      <c r="U649" t="str">
        <f t="shared" si="116"/>
        <v>no</v>
      </c>
      <c r="V649" s="31">
        <v>0</v>
      </c>
      <c r="W649" s="31" t="str">
        <f t="shared" si="117"/>
        <v>43545Denver NuggetsWashington Wizards</v>
      </c>
      <c r="X649" s="9">
        <f>IFERROR(VLOOKUP(T649,October_Schedule_Table[Home Concat],1,FALSE),0)</f>
        <v>0</v>
      </c>
      <c r="Y649" s="9" t="str">
        <f>IFERROR(VLOOKUP(T649,October_Schedule_Table[[#All],[Away Concat]:[Away B2b]],4,FALSE),0)</f>
        <v>no</v>
      </c>
    </row>
    <row r="650" spans="1:25" x14ac:dyDescent="0.2">
      <c r="A650" s="24" t="s">
        <v>217</v>
      </c>
      <c r="B650" s="12">
        <v>43546</v>
      </c>
      <c r="C650" s="33" t="str">
        <f t="shared" si="111"/>
        <v>A</v>
      </c>
      <c r="D650" s="18">
        <v>3</v>
      </c>
      <c r="E650" s="18">
        <v>22</v>
      </c>
      <c r="F650" s="18">
        <v>2019</v>
      </c>
      <c r="G650" s="5" t="s">
        <v>23</v>
      </c>
      <c r="H650" s="5" t="s">
        <v>21</v>
      </c>
      <c r="I650" s="5" t="s">
        <v>217</v>
      </c>
      <c r="J650" s="5">
        <v>111</v>
      </c>
      <c r="K650" s="5" t="s">
        <v>25</v>
      </c>
      <c r="L650" s="13" t="s">
        <v>243</v>
      </c>
      <c r="M650" s="5">
        <v>93</v>
      </c>
      <c r="N650" s="13">
        <f t="shared" si="112"/>
        <v>18</v>
      </c>
      <c r="O650" s="13">
        <f t="shared" si="113"/>
        <v>-3</v>
      </c>
      <c r="P650" s="39">
        <f t="shared" ref="P650:P713" si="118">IF(C650="H",VLOOKUP(L650,$AB$12:$AE$41,4,FALSE),VLOOKUP(I650,$AB$12:$AE$41,4,FALSE))</f>
        <v>3.8824190488276296</v>
      </c>
      <c r="Q650" s="39">
        <f t="shared" ref="Q650:Q713" si="119">IF(C650="H",VLOOKUP(I650,$AB$12:$AE$41,4,FALSE),VLOOKUP(L650,$AB$12:$AE$41,4,FALSE))</f>
        <v>-9.3839578025397099</v>
      </c>
      <c r="R650" s="39">
        <f t="shared" si="114"/>
        <v>10.26637685136734</v>
      </c>
      <c r="S650" s="39">
        <f t="shared" si="115"/>
        <v>7.7336231486326596</v>
      </c>
      <c r="T650" s="22" t="str">
        <f t="shared" ref="T650:T713" si="120">CONCATENATE(A650,J650,M650)</f>
        <v>Den11193</v>
      </c>
      <c r="U650" t="str">
        <f t="shared" si="116"/>
        <v>yes</v>
      </c>
      <c r="V650" s="31">
        <v>0</v>
      </c>
      <c r="W650" s="31" t="str">
        <f t="shared" si="117"/>
        <v>43546Denver NuggetsNew York Knicks</v>
      </c>
      <c r="X650" s="9">
        <f>IFERROR(VLOOKUP(T650,October_Schedule_Table[Home Concat],1,FALSE),0)</f>
        <v>0</v>
      </c>
      <c r="Y650" s="9" t="str">
        <f>IFERROR(VLOOKUP(T650,October_Schedule_Table[[#All],[Away Concat]:[Away B2b]],4,FALSE),0)</f>
        <v>yes</v>
      </c>
    </row>
    <row r="651" spans="1:25" x14ac:dyDescent="0.2">
      <c r="A651" s="24" t="s">
        <v>217</v>
      </c>
      <c r="B651" s="10">
        <v>43548</v>
      </c>
      <c r="C651" s="33" t="str">
        <f t="shared" ref="C651:C714" si="121">IF(A651=L651,"H","A")</f>
        <v>A</v>
      </c>
      <c r="D651" s="19">
        <v>3</v>
      </c>
      <c r="E651" s="19">
        <v>24</v>
      </c>
      <c r="F651" s="19">
        <v>2019</v>
      </c>
      <c r="G651" s="6" t="s">
        <v>45</v>
      </c>
      <c r="H651" s="6" t="s">
        <v>21</v>
      </c>
      <c r="I651" s="6" t="s">
        <v>217</v>
      </c>
      <c r="J651" s="6">
        <v>88</v>
      </c>
      <c r="K651" s="6" t="s">
        <v>20</v>
      </c>
      <c r="L651" s="6" t="s">
        <v>234</v>
      </c>
      <c r="M651" s="6">
        <v>124</v>
      </c>
      <c r="N651" s="13">
        <f t="shared" ref="N651:N714" si="122">IF(C651="H",M651-J651,J651-M651)</f>
        <v>-36</v>
      </c>
      <c r="O651" s="13">
        <f t="shared" ref="O651:O714" si="123">IF(C651="H",3,-3)</f>
        <v>-3</v>
      </c>
      <c r="P651" s="39">
        <f t="shared" si="118"/>
        <v>3.8824190488276296</v>
      </c>
      <c r="Q651" s="39">
        <f t="shared" si="119"/>
        <v>2.3960160409532198</v>
      </c>
      <c r="R651" s="39">
        <f t="shared" ref="R651:R714" si="124">O651+P651-Q651</f>
        <v>-1.5135969921255903</v>
      </c>
      <c r="S651" s="39">
        <f t="shared" ref="S651:S714" si="125">N651-R651</f>
        <v>-34.486403007874408</v>
      </c>
      <c r="T651" s="22" t="str">
        <f t="shared" si="120"/>
        <v>Den88124</v>
      </c>
      <c r="U651" t="str">
        <f t="shared" ref="U651:U714" si="126">IF(B651-B650=1,"yes","no")</f>
        <v>no</v>
      </c>
      <c r="V651" s="31">
        <v>0</v>
      </c>
      <c r="W651" s="31" t="str">
        <f t="shared" ref="W651:W714" si="127">CONCATENATE(B651,H651,K651)</f>
        <v>43548Denver NuggetsIndiana Pacers</v>
      </c>
      <c r="X651" s="9">
        <f>IFERROR(VLOOKUP(T651,October_Schedule_Table[Home Concat],1,FALSE),0)</f>
        <v>0</v>
      </c>
      <c r="Y651" s="9" t="str">
        <f>IFERROR(VLOOKUP(T651,October_Schedule_Table[[#All],[Away Concat]:[Away B2b]],4,FALSE),0)</f>
        <v>no</v>
      </c>
    </row>
    <row r="652" spans="1:25" x14ac:dyDescent="0.2">
      <c r="A652" s="24" t="s">
        <v>217</v>
      </c>
      <c r="B652" s="12">
        <v>43550</v>
      </c>
      <c r="C652" s="33" t="str">
        <f t="shared" si="121"/>
        <v>H</v>
      </c>
      <c r="D652" s="18">
        <v>3</v>
      </c>
      <c r="E652" s="18">
        <v>26</v>
      </c>
      <c r="F652" s="18">
        <v>2019</v>
      </c>
      <c r="G652" s="5" t="s">
        <v>42</v>
      </c>
      <c r="H652" s="5" t="s">
        <v>16</v>
      </c>
      <c r="I652" s="5" t="s">
        <v>218</v>
      </c>
      <c r="J652" s="5">
        <v>92</v>
      </c>
      <c r="K652" s="5" t="s">
        <v>21</v>
      </c>
      <c r="L652" s="5" t="s">
        <v>217</v>
      </c>
      <c r="M652" s="5">
        <v>95</v>
      </c>
      <c r="N652" s="13">
        <f t="shared" si="122"/>
        <v>3</v>
      </c>
      <c r="O652" s="13">
        <f t="shared" si="123"/>
        <v>3</v>
      </c>
      <c r="P652" s="39">
        <f t="shared" si="118"/>
        <v>3.8824190488276296</v>
      </c>
      <c r="Q652" s="39">
        <f t="shared" si="119"/>
        <v>-0.23602730858504994</v>
      </c>
      <c r="R652" s="39">
        <f t="shared" si="124"/>
        <v>7.1184463574126795</v>
      </c>
      <c r="S652" s="39">
        <f t="shared" si="125"/>
        <v>-4.1184463574126795</v>
      </c>
      <c r="T652" s="22" t="str">
        <f t="shared" si="120"/>
        <v>Den9295</v>
      </c>
      <c r="U652" t="str">
        <f t="shared" si="126"/>
        <v>no</v>
      </c>
      <c r="V652" s="31">
        <v>0</v>
      </c>
      <c r="W652" s="31" t="str">
        <f t="shared" si="127"/>
        <v>43550Detroit PistonsDenver Nuggets</v>
      </c>
      <c r="X652" s="9" t="str">
        <f>IFERROR(VLOOKUP(T652,October_Schedule_Table[[#All],[Home Concat]:[Home B2b]],2,FALSE),0)</f>
        <v>no</v>
      </c>
      <c r="Y652" s="9">
        <f>IFERROR(VLOOKUP(T652,October_Schedule_Table[[#All],[Away Concat]:[Away B2b]],4,FALSE),0)</f>
        <v>0</v>
      </c>
    </row>
    <row r="653" spans="1:25" x14ac:dyDescent="0.2">
      <c r="A653" s="24" t="s">
        <v>217</v>
      </c>
      <c r="B653" s="12">
        <v>43552</v>
      </c>
      <c r="C653" s="33" t="str">
        <f t="shared" si="121"/>
        <v>A</v>
      </c>
      <c r="D653" s="18">
        <v>3</v>
      </c>
      <c r="E653" s="18">
        <v>28</v>
      </c>
      <c r="F653" s="18">
        <v>2019</v>
      </c>
      <c r="G653" s="5" t="s">
        <v>6</v>
      </c>
      <c r="H653" s="5" t="s">
        <v>21</v>
      </c>
      <c r="I653" s="5" t="s">
        <v>217</v>
      </c>
      <c r="J653" s="5">
        <v>85</v>
      </c>
      <c r="K653" s="5" t="s">
        <v>18</v>
      </c>
      <c r="L653" s="5" t="s">
        <v>226</v>
      </c>
      <c r="M653" s="5">
        <v>112</v>
      </c>
      <c r="N653" s="13">
        <f t="shared" si="122"/>
        <v>-27</v>
      </c>
      <c r="O653" s="13">
        <f t="shared" si="123"/>
        <v>-3</v>
      </c>
      <c r="P653" s="39">
        <f t="shared" si="118"/>
        <v>3.8824190488276296</v>
      </c>
      <c r="Q653" s="39">
        <f t="shared" si="119"/>
        <v>5.8261443988619703</v>
      </c>
      <c r="R653" s="39">
        <f t="shared" si="124"/>
        <v>-4.9437253500343408</v>
      </c>
      <c r="S653" s="39">
        <f t="shared" si="125"/>
        <v>-22.056274649965658</v>
      </c>
      <c r="T653" s="22" t="str">
        <f t="shared" si="120"/>
        <v>Den85112</v>
      </c>
      <c r="U653" t="str">
        <f t="shared" si="126"/>
        <v>no</v>
      </c>
      <c r="V653" s="31">
        <v>0</v>
      </c>
      <c r="W653" s="31" t="str">
        <f t="shared" si="127"/>
        <v>43552Denver NuggetsHouston Rockets</v>
      </c>
      <c r="X653" s="9">
        <f>IFERROR(VLOOKUP(T653,October_Schedule_Table[Home Concat],1,FALSE),0)</f>
        <v>0</v>
      </c>
      <c r="Y653" s="9" t="str">
        <f>IFERROR(VLOOKUP(T653,October_Schedule_Table[[#All],[Away Concat]:[Away B2b]],4,FALSE),0)</f>
        <v>no</v>
      </c>
    </row>
    <row r="654" spans="1:25" x14ac:dyDescent="0.2">
      <c r="A654" s="24" t="s">
        <v>217</v>
      </c>
      <c r="B654" s="10">
        <v>43553</v>
      </c>
      <c r="C654" s="33" t="str">
        <f t="shared" si="121"/>
        <v>A</v>
      </c>
      <c r="D654" s="19">
        <v>3</v>
      </c>
      <c r="E654" s="19">
        <v>29</v>
      </c>
      <c r="F654" s="19">
        <v>2019</v>
      </c>
      <c r="G654" s="6" t="s">
        <v>6</v>
      </c>
      <c r="H654" s="6" t="s">
        <v>21</v>
      </c>
      <c r="I654" s="6" t="s">
        <v>217</v>
      </c>
      <c r="J654" s="6">
        <v>115</v>
      </c>
      <c r="K654" s="6" t="s">
        <v>10</v>
      </c>
      <c r="L654" s="6" t="s">
        <v>238</v>
      </c>
      <c r="M654" s="6">
        <v>105</v>
      </c>
      <c r="N654" s="13">
        <f t="shared" si="122"/>
        <v>10</v>
      </c>
      <c r="O654" s="13">
        <f t="shared" si="123"/>
        <v>-3</v>
      </c>
      <c r="P654" s="39">
        <f t="shared" si="118"/>
        <v>3.8824190488276296</v>
      </c>
      <c r="Q654" s="39">
        <f t="shared" si="119"/>
        <v>3.3970939396990349</v>
      </c>
      <c r="R654" s="39">
        <f t="shared" si="124"/>
        <v>-2.5146748908714054</v>
      </c>
      <c r="S654" s="39">
        <f t="shared" si="125"/>
        <v>12.514674890871405</v>
      </c>
      <c r="T654" s="22" t="str">
        <f t="shared" si="120"/>
        <v>Den115105</v>
      </c>
      <c r="U654" t="str">
        <f t="shared" si="126"/>
        <v>yes</v>
      </c>
      <c r="V654" s="31">
        <v>0</v>
      </c>
      <c r="W654" s="31" t="str">
        <f t="shared" si="127"/>
        <v>43553Denver NuggetsOklahoma City Thunder</v>
      </c>
      <c r="X654" s="9">
        <f>IFERROR(VLOOKUP(T654,October_Schedule_Table[Home Concat],1,FALSE),0)</f>
        <v>0</v>
      </c>
      <c r="Y654" s="9" t="str">
        <f>IFERROR(VLOOKUP(T654,October_Schedule_Table[[#All],[Away Concat]:[Away B2b]],4,FALSE),0)</f>
        <v>yes</v>
      </c>
    </row>
    <row r="655" spans="1:25" x14ac:dyDescent="0.2">
      <c r="A655" s="24" t="s">
        <v>217</v>
      </c>
      <c r="B655" s="10">
        <v>43555</v>
      </c>
      <c r="C655" s="33" t="str">
        <f t="shared" si="121"/>
        <v>H</v>
      </c>
      <c r="D655" s="19">
        <v>3</v>
      </c>
      <c r="E655" s="19">
        <v>31</v>
      </c>
      <c r="F655" s="19">
        <v>2019</v>
      </c>
      <c r="G655" s="6" t="s">
        <v>6</v>
      </c>
      <c r="H655" s="6" t="s">
        <v>41</v>
      </c>
      <c r="I655" s="6" t="s">
        <v>233</v>
      </c>
      <c r="J655" s="6">
        <v>95</v>
      </c>
      <c r="K655" s="6" t="s">
        <v>21</v>
      </c>
      <c r="L655" s="6" t="s">
        <v>217</v>
      </c>
      <c r="M655" s="6">
        <v>90</v>
      </c>
      <c r="N655" s="13">
        <f t="shared" si="122"/>
        <v>-5</v>
      </c>
      <c r="O655" s="13">
        <f t="shared" si="123"/>
        <v>3</v>
      </c>
      <c r="P655" s="39">
        <f t="shared" si="118"/>
        <v>3.8824190488276296</v>
      </c>
      <c r="Q655" s="39">
        <f t="shared" si="119"/>
        <v>-3.2175804343859502</v>
      </c>
      <c r="R655" s="39">
        <f t="shared" si="124"/>
        <v>10.09999948321358</v>
      </c>
      <c r="S655" s="39">
        <f t="shared" si="125"/>
        <v>-15.09999948321358</v>
      </c>
      <c r="T655" s="22" t="str">
        <f t="shared" si="120"/>
        <v>Den9590</v>
      </c>
      <c r="U655" t="str">
        <f t="shared" si="126"/>
        <v>no</v>
      </c>
      <c r="V655" s="31">
        <v>0</v>
      </c>
      <c r="W655" s="31" t="str">
        <f t="shared" si="127"/>
        <v>43555Washington WizardsDenver Nuggets</v>
      </c>
      <c r="X655" s="9" t="str">
        <f>IFERROR(VLOOKUP(T655,October_Schedule_Table[[#All],[Home Concat]:[Home B2b]],2,FALSE),0)</f>
        <v>no</v>
      </c>
      <c r="Y655" s="9">
        <f>IFERROR(VLOOKUP(T655,October_Schedule_Table[[#All],[Away Concat]:[Away B2b]],4,FALSE),0)</f>
        <v>0</v>
      </c>
    </row>
    <row r="656" spans="1:25" x14ac:dyDescent="0.2">
      <c r="A656" s="24" t="s">
        <v>217</v>
      </c>
      <c r="B656" s="12">
        <v>43557</v>
      </c>
      <c r="C656" s="33" t="str">
        <f t="shared" si="121"/>
        <v>A</v>
      </c>
      <c r="D656" s="18">
        <v>4</v>
      </c>
      <c r="E656" s="18">
        <v>2</v>
      </c>
      <c r="F656" s="18">
        <v>2019</v>
      </c>
      <c r="G656" s="5" t="s">
        <v>9</v>
      </c>
      <c r="H656" s="5" t="s">
        <v>21</v>
      </c>
      <c r="I656" s="5" t="s">
        <v>217</v>
      </c>
      <c r="J656" s="13">
        <v>102</v>
      </c>
      <c r="K656" s="5" t="s">
        <v>11</v>
      </c>
      <c r="L656" s="5" t="s">
        <v>224</v>
      </c>
      <c r="M656" s="13">
        <v>116</v>
      </c>
      <c r="N656" s="13">
        <f t="shared" si="122"/>
        <v>-14</v>
      </c>
      <c r="O656" s="13">
        <f t="shared" si="123"/>
        <v>-3</v>
      </c>
      <c r="P656" s="39">
        <f t="shared" si="118"/>
        <v>3.8824190488276296</v>
      </c>
      <c r="Q656" s="39">
        <f t="shared" si="119"/>
        <v>6.4927091902742058</v>
      </c>
      <c r="R656" s="39">
        <f t="shared" si="124"/>
        <v>-5.6102901414465762</v>
      </c>
      <c r="S656" s="39">
        <f t="shared" si="125"/>
        <v>-8.3897098585534238</v>
      </c>
      <c r="T656" s="22" t="str">
        <f t="shared" si="120"/>
        <v>Den102116</v>
      </c>
      <c r="U656" t="str">
        <f t="shared" si="126"/>
        <v>no</v>
      </c>
      <c r="V656" s="31">
        <v>0</v>
      </c>
      <c r="W656" s="31" t="str">
        <f t="shared" si="127"/>
        <v>43557Denver NuggetsGolden State Warriors</v>
      </c>
      <c r="X656" s="9">
        <f>IFERROR(VLOOKUP(T656,October_Schedule_Table[Home Concat],1,FALSE),0)</f>
        <v>0</v>
      </c>
      <c r="Y656" s="9" t="str">
        <f>IFERROR(VLOOKUP(T656,October_Schedule_Table[[#All],[Away Concat]:[Away B2b]],4,FALSE),0)</f>
        <v>no</v>
      </c>
    </row>
    <row r="657" spans="1:25" x14ac:dyDescent="0.2">
      <c r="A657" s="24" t="s">
        <v>217</v>
      </c>
      <c r="B657" s="12">
        <v>43558</v>
      </c>
      <c r="C657" s="33" t="str">
        <f t="shared" si="121"/>
        <v>H</v>
      </c>
      <c r="D657" s="18">
        <v>4</v>
      </c>
      <c r="E657" s="18">
        <v>3</v>
      </c>
      <c r="F657" s="18">
        <v>2019</v>
      </c>
      <c r="G657" s="5" t="s">
        <v>42</v>
      </c>
      <c r="H657" s="5" t="s">
        <v>35</v>
      </c>
      <c r="I657" s="5" t="s">
        <v>227</v>
      </c>
      <c r="J657" s="13">
        <v>85</v>
      </c>
      <c r="K657" s="5" t="s">
        <v>21</v>
      </c>
      <c r="L657" s="5" t="s">
        <v>217</v>
      </c>
      <c r="M657" s="13">
        <v>113</v>
      </c>
      <c r="N657" s="13">
        <f t="shared" si="122"/>
        <v>28</v>
      </c>
      <c r="O657" s="13">
        <f t="shared" si="123"/>
        <v>3</v>
      </c>
      <c r="P657" s="39">
        <f t="shared" si="118"/>
        <v>3.8824190488276296</v>
      </c>
      <c r="Q657" s="39">
        <f t="shared" si="119"/>
        <v>1.8707824426420974</v>
      </c>
      <c r="R657" s="39">
        <f t="shared" si="124"/>
        <v>5.0116366061855322</v>
      </c>
      <c r="S657" s="39">
        <f t="shared" si="125"/>
        <v>22.988363393814467</v>
      </c>
      <c r="T657" s="22" t="str">
        <f t="shared" si="120"/>
        <v>Den85113</v>
      </c>
      <c r="U657" t="str">
        <f t="shared" si="126"/>
        <v>yes</v>
      </c>
      <c r="V657" s="31" t="s">
        <v>286</v>
      </c>
      <c r="W657" s="31" t="str">
        <f t="shared" si="127"/>
        <v>43558San Antonio SpursDenver Nuggets</v>
      </c>
      <c r="X657" s="9"/>
      <c r="Y657" s="9"/>
    </row>
    <row r="658" spans="1:25" x14ac:dyDescent="0.2">
      <c r="A658" s="24" t="s">
        <v>217</v>
      </c>
      <c r="B658" s="10">
        <v>43560</v>
      </c>
      <c r="C658" s="33" t="str">
        <f t="shared" si="121"/>
        <v>H</v>
      </c>
      <c r="D658" s="19">
        <v>4</v>
      </c>
      <c r="E658" s="19">
        <v>5</v>
      </c>
      <c r="F658" s="19">
        <v>2019</v>
      </c>
      <c r="G658" s="6" t="s">
        <v>9</v>
      </c>
      <c r="H658" s="6" t="s">
        <v>40</v>
      </c>
      <c r="I658" s="6" t="s">
        <v>231</v>
      </c>
      <c r="J658" s="11">
        <v>110</v>
      </c>
      <c r="K658" s="6" t="s">
        <v>21</v>
      </c>
      <c r="L658" s="6" t="s">
        <v>217</v>
      </c>
      <c r="M658" s="11">
        <v>119</v>
      </c>
      <c r="N658" s="13">
        <f t="shared" si="122"/>
        <v>9</v>
      </c>
      <c r="O658" s="13">
        <f t="shared" si="123"/>
        <v>3</v>
      </c>
      <c r="P658" s="39">
        <f t="shared" si="118"/>
        <v>3.8824190488276296</v>
      </c>
      <c r="Q658" s="39">
        <f t="shared" si="119"/>
        <v>4.7456987811097902</v>
      </c>
      <c r="R658" s="39">
        <f t="shared" si="124"/>
        <v>2.1367202677178394</v>
      </c>
      <c r="S658" s="39">
        <f t="shared" si="125"/>
        <v>6.8632797322821606</v>
      </c>
      <c r="T658" s="22" t="str">
        <f t="shared" si="120"/>
        <v>Den110119</v>
      </c>
      <c r="U658" t="str">
        <f t="shared" si="126"/>
        <v>no</v>
      </c>
      <c r="V658" s="31">
        <v>0</v>
      </c>
      <c r="W658" s="31" t="str">
        <f t="shared" si="127"/>
        <v>43560Portland Trail BlazersDenver Nuggets</v>
      </c>
      <c r="X658" s="9" t="str">
        <f>IFERROR(VLOOKUP(T658,October_Schedule_Table[[#All],[Home Concat]:[Home B2b]],2,FALSE),0)</f>
        <v>no</v>
      </c>
      <c r="Y658" s="9">
        <f>IFERROR(VLOOKUP(T658,October_Schedule_Table[[#All],[Away Concat]:[Away B2b]],4,FALSE),0)</f>
        <v>0</v>
      </c>
    </row>
    <row r="659" spans="1:25" x14ac:dyDescent="0.2">
      <c r="A659" s="24" t="s">
        <v>217</v>
      </c>
      <c r="B659" s="10">
        <v>43562</v>
      </c>
      <c r="C659" s="33" t="str">
        <f t="shared" si="121"/>
        <v>A</v>
      </c>
      <c r="D659" s="19">
        <v>4</v>
      </c>
      <c r="E659" s="19">
        <v>7</v>
      </c>
      <c r="F659" s="19">
        <v>2019</v>
      </c>
      <c r="G659" s="11" t="s">
        <v>42</v>
      </c>
      <c r="H659" s="11" t="s">
        <v>21</v>
      </c>
      <c r="I659" s="11" t="s">
        <v>217</v>
      </c>
      <c r="J659" s="11">
        <v>108</v>
      </c>
      <c r="K659" s="11" t="s">
        <v>40</v>
      </c>
      <c r="L659" s="11" t="s">
        <v>231</v>
      </c>
      <c r="M659" s="11">
        <v>115</v>
      </c>
      <c r="N659" s="13">
        <f t="shared" si="122"/>
        <v>-7</v>
      </c>
      <c r="O659" s="13">
        <f t="shared" si="123"/>
        <v>-3</v>
      </c>
      <c r="P659" s="39">
        <f t="shared" si="118"/>
        <v>3.8824190488276296</v>
      </c>
      <c r="Q659" s="39">
        <f t="shared" si="119"/>
        <v>4.7456987811097902</v>
      </c>
      <c r="R659" s="39">
        <f t="shared" si="124"/>
        <v>-3.8632797322821606</v>
      </c>
      <c r="S659" s="39">
        <f t="shared" si="125"/>
        <v>-3.1367202677178394</v>
      </c>
      <c r="T659" s="22" t="str">
        <f t="shared" si="120"/>
        <v>Den108115</v>
      </c>
      <c r="U659" t="str">
        <f t="shared" si="126"/>
        <v>no</v>
      </c>
      <c r="V659" s="31">
        <v>0</v>
      </c>
      <c r="W659" s="31" t="str">
        <f t="shared" si="127"/>
        <v>43562Denver NuggetsPortland Trail Blazers</v>
      </c>
      <c r="X659" s="9" t="str">
        <f>IFERROR(VLOOKUP(T659,October_Schedule_Table[[#All],[Home Concat]:[Home B2b]],2,FALSE),0)</f>
        <v>no</v>
      </c>
      <c r="Y659" s="9" t="str">
        <f>IFERROR(VLOOKUP(T659,October_Schedule_Table[[#All],[Away Concat]:[Away B2b]],4,FALSE),0)</f>
        <v>no</v>
      </c>
    </row>
    <row r="660" spans="1:25" x14ac:dyDescent="0.2">
      <c r="A660" s="24" t="s">
        <v>217</v>
      </c>
      <c r="B660" s="12">
        <v>43564</v>
      </c>
      <c r="C660" s="33" t="str">
        <f t="shared" si="121"/>
        <v>A</v>
      </c>
      <c r="D660" s="18">
        <v>4</v>
      </c>
      <c r="E660" s="18">
        <v>9</v>
      </c>
      <c r="F660" s="18">
        <v>2019</v>
      </c>
      <c r="G660" s="13" t="s">
        <v>42</v>
      </c>
      <c r="H660" s="13" t="s">
        <v>21</v>
      </c>
      <c r="I660" s="13" t="s">
        <v>217</v>
      </c>
      <c r="J660" s="13">
        <v>108</v>
      </c>
      <c r="K660" s="13" t="s">
        <v>31</v>
      </c>
      <c r="L660" s="13" t="s">
        <v>225</v>
      </c>
      <c r="M660" s="13">
        <v>118</v>
      </c>
      <c r="N660" s="13">
        <f t="shared" si="122"/>
        <v>-10</v>
      </c>
      <c r="O660" s="13">
        <f t="shared" si="123"/>
        <v>-3</v>
      </c>
      <c r="P660" s="39">
        <f t="shared" si="118"/>
        <v>3.8824190488276296</v>
      </c>
      <c r="Q660" s="39">
        <f t="shared" si="119"/>
        <v>5.7181998783674679</v>
      </c>
      <c r="R660" s="39">
        <f t="shared" si="124"/>
        <v>-4.8357808295398383</v>
      </c>
      <c r="S660" s="39">
        <f t="shared" si="125"/>
        <v>-5.1642191704601617</v>
      </c>
      <c r="T660" s="22" t="str">
        <f t="shared" si="120"/>
        <v>Den108118</v>
      </c>
      <c r="U660" t="str">
        <f t="shared" si="126"/>
        <v>no</v>
      </c>
      <c r="V660" s="31">
        <v>0</v>
      </c>
      <c r="W660" s="31" t="str">
        <f t="shared" si="127"/>
        <v>43564Denver NuggetsUtah Jazz</v>
      </c>
      <c r="X660" s="9">
        <f>IFERROR(VLOOKUP(T660,October_Schedule_Table[Home Concat],1,FALSE),0)</f>
        <v>0</v>
      </c>
      <c r="Y660" s="9" t="str">
        <f>IFERROR(VLOOKUP(T660,October_Schedule_Table[[#All],[Away Concat]:[Away B2b]],4,FALSE),0)</f>
        <v>no</v>
      </c>
    </row>
    <row r="661" spans="1:25" x14ac:dyDescent="0.2">
      <c r="A661" s="24" t="s">
        <v>217</v>
      </c>
      <c r="B661" s="12">
        <v>43565</v>
      </c>
      <c r="C661" s="33" t="str">
        <f t="shared" si="121"/>
        <v>H</v>
      </c>
      <c r="D661" s="18">
        <v>4</v>
      </c>
      <c r="E661" s="18">
        <v>10</v>
      </c>
      <c r="F661" s="18">
        <v>2019</v>
      </c>
      <c r="G661" s="13" t="s">
        <v>9</v>
      </c>
      <c r="H661" s="13" t="s">
        <v>34</v>
      </c>
      <c r="I661" s="13" t="s">
        <v>239</v>
      </c>
      <c r="J661" s="13">
        <v>95</v>
      </c>
      <c r="K661" s="13" t="s">
        <v>21</v>
      </c>
      <c r="L661" s="13" t="s">
        <v>217</v>
      </c>
      <c r="M661" s="13">
        <v>99</v>
      </c>
      <c r="N661" s="13">
        <f t="shared" si="122"/>
        <v>4</v>
      </c>
      <c r="O661" s="13">
        <f t="shared" si="123"/>
        <v>3</v>
      </c>
      <c r="P661" s="39">
        <f t="shared" si="118"/>
        <v>3.8824190488276296</v>
      </c>
      <c r="Q661" s="39">
        <f t="shared" si="119"/>
        <v>-1.35015846365794</v>
      </c>
      <c r="R661" s="39">
        <f t="shared" si="124"/>
        <v>8.2325775124855696</v>
      </c>
      <c r="S661" s="39">
        <f t="shared" si="125"/>
        <v>-4.2325775124855696</v>
      </c>
      <c r="T661" s="22" t="str">
        <f t="shared" si="120"/>
        <v>Den9599</v>
      </c>
      <c r="U661" t="str">
        <f t="shared" si="126"/>
        <v>yes</v>
      </c>
      <c r="V661" s="31" t="s">
        <v>287</v>
      </c>
      <c r="W661" s="31" t="str">
        <f t="shared" si="127"/>
        <v>43565Minnesota TimberwolvesDenver Nuggets</v>
      </c>
      <c r="X661" s="9"/>
      <c r="Y661" s="9"/>
    </row>
    <row r="662" spans="1:25" x14ac:dyDescent="0.2">
      <c r="A662" s="24" t="s">
        <v>218</v>
      </c>
      <c r="B662" s="12">
        <v>43390</v>
      </c>
      <c r="C662" s="33" t="str">
        <f t="shared" si="121"/>
        <v>H</v>
      </c>
      <c r="D662" s="18">
        <v>10</v>
      </c>
      <c r="E662" s="18">
        <v>17</v>
      </c>
      <c r="F662" s="18">
        <v>2018</v>
      </c>
      <c r="G662" s="5" t="s">
        <v>12</v>
      </c>
      <c r="H662" s="5" t="s">
        <v>15</v>
      </c>
      <c r="I662" s="5" t="str">
        <f t="shared" ref="I662:I693" si="128">LEFT(H662,3)</f>
        <v>Bro</v>
      </c>
      <c r="J662" s="5">
        <v>100</v>
      </c>
      <c r="K662" s="5" t="s">
        <v>16</v>
      </c>
      <c r="L662" s="5" t="str">
        <f t="shared" ref="L662:L693" si="129">LEFT(K662,3)</f>
        <v>Det</v>
      </c>
      <c r="M662" s="5">
        <v>103</v>
      </c>
      <c r="N662" s="13">
        <f t="shared" si="122"/>
        <v>3</v>
      </c>
      <c r="O662" s="13">
        <f t="shared" si="123"/>
        <v>3</v>
      </c>
      <c r="P662" s="39">
        <f t="shared" si="118"/>
        <v>-0.23602730858504994</v>
      </c>
      <c r="Q662" s="39">
        <f t="shared" si="119"/>
        <v>9.3423702051929958E-2</v>
      </c>
      <c r="R662" s="39">
        <f t="shared" si="124"/>
        <v>2.6705489893630201</v>
      </c>
      <c r="S662" s="39">
        <f t="shared" si="125"/>
        <v>0.3294510106369799</v>
      </c>
      <c r="T662" s="22" t="str">
        <f t="shared" si="120"/>
        <v>Det100103</v>
      </c>
      <c r="U662" t="str">
        <f t="shared" si="126"/>
        <v>no</v>
      </c>
      <c r="V662" s="31">
        <v>0</v>
      </c>
      <c r="W662" s="31" t="str">
        <f t="shared" si="127"/>
        <v>43390Brooklyn NetsDetroit Pistons</v>
      </c>
      <c r="X662" s="9" t="str">
        <f>IFERROR(VLOOKUP(T662,October_Schedule_Table[[#All],[Home Concat]:[Home B2b]],2,FALSE),0)</f>
        <v>no</v>
      </c>
      <c r="Y662" s="9">
        <f>IFERROR(VLOOKUP(T662,October_Schedule_Table[[#All],[Away Concat]:[Away B2b]],4,FALSE),0)</f>
        <v>0</v>
      </c>
    </row>
    <row r="663" spans="1:25" x14ac:dyDescent="0.2">
      <c r="A663" s="24" t="s">
        <v>218</v>
      </c>
      <c r="B663" s="12">
        <v>43393</v>
      </c>
      <c r="C663" s="33" t="str">
        <f t="shared" si="121"/>
        <v>A</v>
      </c>
      <c r="D663" s="18">
        <v>10</v>
      </c>
      <c r="E663" s="18">
        <v>20</v>
      </c>
      <c r="F663" s="18">
        <v>2018</v>
      </c>
      <c r="G663" s="5" t="s">
        <v>6</v>
      </c>
      <c r="H663" s="5" t="s">
        <v>16</v>
      </c>
      <c r="I663" s="5" t="str">
        <f t="shared" si="128"/>
        <v>Det</v>
      </c>
      <c r="J663" s="5">
        <v>118</v>
      </c>
      <c r="K663" s="5" t="s">
        <v>38</v>
      </c>
      <c r="L663" s="5" t="str">
        <f t="shared" si="129"/>
        <v>Chi</v>
      </c>
      <c r="M663" s="5">
        <v>116</v>
      </c>
      <c r="N663" s="13">
        <f t="shared" si="122"/>
        <v>2</v>
      </c>
      <c r="O663" s="13">
        <f t="shared" si="123"/>
        <v>-3</v>
      </c>
      <c r="P663" s="39">
        <f t="shared" si="118"/>
        <v>-0.23602730858504994</v>
      </c>
      <c r="Q663" s="39">
        <f t="shared" si="119"/>
        <v>-8.3647694850550796</v>
      </c>
      <c r="R663" s="39">
        <f t="shared" si="124"/>
        <v>5.1287421764700296</v>
      </c>
      <c r="S663" s="39">
        <f t="shared" si="125"/>
        <v>-3.1287421764700296</v>
      </c>
      <c r="T663" s="22" t="str">
        <f t="shared" si="120"/>
        <v>Det118116</v>
      </c>
      <c r="U663" t="str">
        <f t="shared" si="126"/>
        <v>no</v>
      </c>
      <c r="V663" s="31">
        <v>0</v>
      </c>
      <c r="W663" s="31" t="str">
        <f t="shared" si="127"/>
        <v>43393Detroit PistonsChicago Bulls</v>
      </c>
      <c r="X663" s="9">
        <f>IFERROR(VLOOKUP(T663,October_Schedule_Table[Home Concat],1,FALSE),0)</f>
        <v>0</v>
      </c>
      <c r="Y663" s="9" t="str">
        <f>IFERROR(VLOOKUP(T663,October_Schedule_Table[[#All],[Away Concat]:[Away B2b]],4,FALSE),0)</f>
        <v>no</v>
      </c>
    </row>
    <row r="664" spans="1:25" x14ac:dyDescent="0.2">
      <c r="A664" s="24" t="s">
        <v>218</v>
      </c>
      <c r="B664" s="10">
        <v>43396</v>
      </c>
      <c r="C664" s="33" t="str">
        <f t="shared" si="121"/>
        <v>H</v>
      </c>
      <c r="D664" s="19">
        <v>10</v>
      </c>
      <c r="E664" s="19">
        <v>23</v>
      </c>
      <c r="F664" s="19">
        <v>2018</v>
      </c>
      <c r="G664" s="6" t="s">
        <v>12</v>
      </c>
      <c r="H664" s="6" t="s">
        <v>7</v>
      </c>
      <c r="I664" s="5" t="str">
        <f t="shared" si="128"/>
        <v>Phi</v>
      </c>
      <c r="J664" s="6">
        <v>132</v>
      </c>
      <c r="K664" s="6" t="s">
        <v>16</v>
      </c>
      <c r="L664" s="5" t="str">
        <f t="shared" si="129"/>
        <v>Det</v>
      </c>
      <c r="M664" s="6">
        <v>133</v>
      </c>
      <c r="N664" s="13">
        <f t="shared" si="122"/>
        <v>1</v>
      </c>
      <c r="O664" s="13">
        <f t="shared" si="123"/>
        <v>3</v>
      </c>
      <c r="P664" s="39">
        <f t="shared" si="118"/>
        <v>-0.23602730858504994</v>
      </c>
      <c r="Q664" s="39">
        <f t="shared" si="119"/>
        <v>2.2516349031661402</v>
      </c>
      <c r="R664" s="39">
        <f t="shared" si="124"/>
        <v>0.51233778824880982</v>
      </c>
      <c r="S664" s="39">
        <f t="shared" si="125"/>
        <v>0.48766221175119018</v>
      </c>
      <c r="T664" s="22" t="str">
        <f t="shared" si="120"/>
        <v>Det132133</v>
      </c>
      <c r="U664" t="str">
        <f t="shared" si="126"/>
        <v>no</v>
      </c>
      <c r="V664" s="31">
        <v>0</v>
      </c>
      <c r="W664" s="31" t="str">
        <f t="shared" si="127"/>
        <v>43396Philadelphia 76ersDetroit Pistons</v>
      </c>
      <c r="X664" s="9" t="str">
        <f>IFERROR(VLOOKUP(T664,October_Schedule_Table[[#All],[Home Concat]:[Home B2b]],2,FALSE),0)</f>
        <v>no</v>
      </c>
      <c r="Y664" s="9">
        <f>IFERROR(VLOOKUP(T664,October_Schedule_Table[[#All],[Away Concat]:[Away B2b]],4,FALSE),0)</f>
        <v>0</v>
      </c>
    </row>
    <row r="665" spans="1:25" x14ac:dyDescent="0.2">
      <c r="A665" s="24" t="s">
        <v>218</v>
      </c>
      <c r="B665" s="12">
        <v>43398</v>
      </c>
      <c r="C665" s="33" t="str">
        <f t="shared" si="121"/>
        <v>H</v>
      </c>
      <c r="D665" s="18">
        <v>10</v>
      </c>
      <c r="E665" s="18">
        <v>25</v>
      </c>
      <c r="F665" s="18">
        <v>2018</v>
      </c>
      <c r="G665" s="5" t="s">
        <v>12</v>
      </c>
      <c r="H665" s="5" t="s">
        <v>36</v>
      </c>
      <c r="I665" s="5" t="str">
        <f t="shared" si="128"/>
        <v>Cle</v>
      </c>
      <c r="J665" s="5">
        <v>103</v>
      </c>
      <c r="K665" s="5" t="s">
        <v>16</v>
      </c>
      <c r="L665" s="5" t="str">
        <f t="shared" si="129"/>
        <v>Det</v>
      </c>
      <c r="M665" s="5">
        <v>110</v>
      </c>
      <c r="N665" s="13">
        <f t="shared" si="122"/>
        <v>7</v>
      </c>
      <c r="O665" s="13">
        <f t="shared" si="123"/>
        <v>3</v>
      </c>
      <c r="P665" s="39">
        <f t="shared" si="118"/>
        <v>-0.23602730858504994</v>
      </c>
      <c r="Q665" s="39">
        <f t="shared" si="119"/>
        <v>-9.3173458825230995</v>
      </c>
      <c r="R665" s="39">
        <f t="shared" si="124"/>
        <v>12.081318573938049</v>
      </c>
      <c r="S665" s="39">
        <f t="shared" si="125"/>
        <v>-5.0813185739380486</v>
      </c>
      <c r="T665" s="22" t="str">
        <f t="shared" si="120"/>
        <v>Det103110</v>
      </c>
      <c r="U665" t="str">
        <f t="shared" si="126"/>
        <v>no</v>
      </c>
      <c r="V665" s="31">
        <v>0</v>
      </c>
      <c r="W665" s="31" t="str">
        <f t="shared" si="127"/>
        <v>43398Cleveland CavaliersDetroit Pistons</v>
      </c>
      <c r="X665" s="9" t="str">
        <f>IFERROR(VLOOKUP(T665,October_Schedule_Table[[#All],[Home Concat]:[Home B2b]],2,FALSE),0)</f>
        <v>no</v>
      </c>
      <c r="Y665" s="9">
        <f>IFERROR(VLOOKUP(T665,October_Schedule_Table[[#All],[Away Concat]:[Away B2b]],4,FALSE),0)</f>
        <v>0</v>
      </c>
    </row>
    <row r="666" spans="1:25" x14ac:dyDescent="0.2">
      <c r="A666" s="24" t="s">
        <v>218</v>
      </c>
      <c r="B666" s="10">
        <v>43400</v>
      </c>
      <c r="C666" s="33" t="str">
        <f t="shared" si="121"/>
        <v>H</v>
      </c>
      <c r="D666" s="19">
        <v>10</v>
      </c>
      <c r="E666" s="19">
        <v>27</v>
      </c>
      <c r="F666" s="19">
        <v>2018</v>
      </c>
      <c r="G666" s="6" t="s">
        <v>12</v>
      </c>
      <c r="H666" s="6" t="s">
        <v>8</v>
      </c>
      <c r="I666" s="5" t="str">
        <f t="shared" si="128"/>
        <v>Bos</v>
      </c>
      <c r="J666" s="6">
        <v>109</v>
      </c>
      <c r="K666" s="6" t="s">
        <v>16</v>
      </c>
      <c r="L666" s="5" t="str">
        <f t="shared" si="129"/>
        <v>Det</v>
      </c>
      <c r="M666" s="6">
        <v>89</v>
      </c>
      <c r="N666" s="13">
        <f t="shared" si="122"/>
        <v>-20</v>
      </c>
      <c r="O666" s="13">
        <f t="shared" si="123"/>
        <v>3</v>
      </c>
      <c r="P666" s="39">
        <f t="shared" si="118"/>
        <v>-0.23602730858504994</v>
      </c>
      <c r="Q666" s="39">
        <f t="shared" si="119"/>
        <v>3.6672081997201897</v>
      </c>
      <c r="R666" s="39">
        <f t="shared" si="124"/>
        <v>-0.90323550830523969</v>
      </c>
      <c r="S666" s="39">
        <f t="shared" si="125"/>
        <v>-19.09676449169476</v>
      </c>
      <c r="T666" s="22" t="str">
        <f t="shared" si="120"/>
        <v>Det10989</v>
      </c>
      <c r="U666" t="str">
        <f t="shared" si="126"/>
        <v>no</v>
      </c>
      <c r="V666" s="31">
        <v>0</v>
      </c>
      <c r="W666" s="31" t="str">
        <f t="shared" si="127"/>
        <v>43400Boston CelticsDetroit Pistons</v>
      </c>
      <c r="X666" s="9" t="str">
        <f>IFERROR(VLOOKUP(T666,October_Schedule_Table[[#All],[Home Concat]:[Home B2b]],2,FALSE),0)</f>
        <v>no</v>
      </c>
      <c r="Y666" s="9">
        <f>IFERROR(VLOOKUP(T666,October_Schedule_Table[[#All],[Away Concat]:[Away B2b]],4,FALSE),0)</f>
        <v>0</v>
      </c>
    </row>
    <row r="667" spans="1:25" x14ac:dyDescent="0.2">
      <c r="A667" s="24" t="s">
        <v>218</v>
      </c>
      <c r="B667" s="10">
        <v>43403</v>
      </c>
      <c r="C667" s="33" t="str">
        <f t="shared" si="121"/>
        <v>A</v>
      </c>
      <c r="D667" s="19">
        <v>10</v>
      </c>
      <c r="E667" s="19">
        <v>30</v>
      </c>
      <c r="F667" s="19">
        <v>2018</v>
      </c>
      <c r="G667" s="6" t="s">
        <v>23</v>
      </c>
      <c r="H667" s="6" t="s">
        <v>16</v>
      </c>
      <c r="I667" s="5" t="str">
        <f t="shared" si="128"/>
        <v>Det</v>
      </c>
      <c r="J667" s="6">
        <v>105</v>
      </c>
      <c r="K667" s="6" t="s">
        <v>8</v>
      </c>
      <c r="L667" s="5" t="str">
        <f t="shared" si="129"/>
        <v>Bos</v>
      </c>
      <c r="M667" s="6">
        <v>108</v>
      </c>
      <c r="N667" s="13">
        <f t="shared" si="122"/>
        <v>-3</v>
      </c>
      <c r="O667" s="13">
        <f t="shared" si="123"/>
        <v>-3</v>
      </c>
      <c r="P667" s="39">
        <f t="shared" si="118"/>
        <v>-0.23602730858504994</v>
      </c>
      <c r="Q667" s="39">
        <f t="shared" si="119"/>
        <v>3.6672081997201897</v>
      </c>
      <c r="R667" s="39">
        <f t="shared" si="124"/>
        <v>-6.9032355083052401</v>
      </c>
      <c r="S667" s="39">
        <f t="shared" si="125"/>
        <v>3.9032355083052401</v>
      </c>
      <c r="T667" s="22" t="str">
        <f t="shared" si="120"/>
        <v>Det105108</v>
      </c>
      <c r="U667" t="str">
        <f t="shared" si="126"/>
        <v>no</v>
      </c>
      <c r="V667" s="31">
        <v>0</v>
      </c>
      <c r="W667" s="31" t="str">
        <f t="shared" si="127"/>
        <v>43403Detroit PistonsBoston Celtics</v>
      </c>
      <c r="X667" s="9">
        <f>IFERROR(VLOOKUP(T667,October_Schedule_Table[Home Concat],1,FALSE),0)</f>
        <v>0</v>
      </c>
      <c r="Y667" s="9" t="str">
        <f>IFERROR(VLOOKUP(T667,October_Schedule_Table[[#All],[Away Concat]:[Away B2b]],4,FALSE),0)</f>
        <v>no</v>
      </c>
    </row>
    <row r="668" spans="1:25" x14ac:dyDescent="0.2">
      <c r="A668" s="24" t="s">
        <v>218</v>
      </c>
      <c r="B668" s="12">
        <v>43404</v>
      </c>
      <c r="C668" s="33" t="str">
        <f t="shared" si="121"/>
        <v>A</v>
      </c>
      <c r="D668" s="18">
        <v>10</v>
      </c>
      <c r="E668" s="18">
        <v>31</v>
      </c>
      <c r="F668" s="18">
        <v>2018</v>
      </c>
      <c r="G668" s="5" t="s">
        <v>23</v>
      </c>
      <c r="H668" s="5" t="s">
        <v>16</v>
      </c>
      <c r="I668" s="5" t="str">
        <f t="shared" si="128"/>
        <v>Det</v>
      </c>
      <c r="J668" s="5">
        <v>119</v>
      </c>
      <c r="K668" s="5" t="s">
        <v>15</v>
      </c>
      <c r="L668" s="5" t="str">
        <f t="shared" si="129"/>
        <v>Bro</v>
      </c>
      <c r="M668" s="5">
        <v>120</v>
      </c>
      <c r="N668" s="13">
        <f t="shared" si="122"/>
        <v>-1</v>
      </c>
      <c r="O668" s="13">
        <f t="shared" si="123"/>
        <v>-3</v>
      </c>
      <c r="P668" s="39">
        <f t="shared" si="118"/>
        <v>-0.23602730858504994</v>
      </c>
      <c r="Q668" s="39">
        <f t="shared" si="119"/>
        <v>9.3423702051929958E-2</v>
      </c>
      <c r="R668" s="39">
        <f t="shared" si="124"/>
        <v>-3.3294510106369799</v>
      </c>
      <c r="S668" s="39">
        <f t="shared" si="125"/>
        <v>2.3294510106369799</v>
      </c>
      <c r="T668" s="22" t="str">
        <f t="shared" si="120"/>
        <v>Det119120</v>
      </c>
      <c r="U668" t="str">
        <f t="shared" si="126"/>
        <v>yes</v>
      </c>
      <c r="V668" s="31">
        <v>0</v>
      </c>
      <c r="W668" s="31" t="str">
        <f t="shared" si="127"/>
        <v>43404Detroit PistonsBrooklyn Nets</v>
      </c>
      <c r="X668" s="9">
        <f>IFERROR(VLOOKUP(T668,October_Schedule_Table[Home Concat],1,FALSE),0)</f>
        <v>0</v>
      </c>
      <c r="Y668" s="9" t="str">
        <f>IFERROR(VLOOKUP(T668,October_Schedule_Table[[#All],[Away Concat]:[Away B2b]],4,FALSE),0)</f>
        <v>yes</v>
      </c>
    </row>
    <row r="669" spans="1:25" x14ac:dyDescent="0.2">
      <c r="A669" s="24" t="s">
        <v>218</v>
      </c>
      <c r="B669" s="10">
        <v>43407</v>
      </c>
      <c r="C669" s="33" t="str">
        <f t="shared" si="121"/>
        <v>A</v>
      </c>
      <c r="D669" s="19">
        <v>11</v>
      </c>
      <c r="E669" s="19">
        <v>3</v>
      </c>
      <c r="F669" s="19">
        <v>2018</v>
      </c>
      <c r="G669" s="6" t="s">
        <v>60</v>
      </c>
      <c r="H669" s="6" t="s">
        <v>16</v>
      </c>
      <c r="I669" s="5" t="str">
        <f t="shared" si="128"/>
        <v>Det</v>
      </c>
      <c r="J669" s="6">
        <v>99</v>
      </c>
      <c r="K669" s="6" t="s">
        <v>7</v>
      </c>
      <c r="L669" s="5" t="str">
        <f t="shared" si="129"/>
        <v>Phi</v>
      </c>
      <c r="M669" s="6">
        <v>109</v>
      </c>
      <c r="N669" s="13">
        <f t="shared" si="122"/>
        <v>-10</v>
      </c>
      <c r="O669" s="13">
        <f t="shared" si="123"/>
        <v>-3</v>
      </c>
      <c r="P669" s="39">
        <f t="shared" si="118"/>
        <v>-0.23602730858504994</v>
      </c>
      <c r="Q669" s="39">
        <f t="shared" si="119"/>
        <v>2.2516349031661402</v>
      </c>
      <c r="R669" s="39">
        <f t="shared" si="124"/>
        <v>-5.4876622117511902</v>
      </c>
      <c r="S669" s="39">
        <f t="shared" si="125"/>
        <v>-4.5123377882488098</v>
      </c>
      <c r="T669" s="22" t="str">
        <f t="shared" si="120"/>
        <v>Det99109</v>
      </c>
      <c r="U669" t="str">
        <f t="shared" si="126"/>
        <v>no</v>
      </c>
      <c r="V669" s="31">
        <v>0</v>
      </c>
      <c r="W669" s="31" t="str">
        <f t="shared" si="127"/>
        <v>43407Detroit PistonsPhiladelphia 76ers</v>
      </c>
      <c r="X669" s="9">
        <f>IFERROR(VLOOKUP(T669,October_Schedule_Table[Home Concat],1,FALSE),0)</f>
        <v>0</v>
      </c>
      <c r="Y669" s="9" t="str">
        <f>IFERROR(VLOOKUP(T669,October_Schedule_Table[[#All],[Away Concat]:[Away B2b]],4,FALSE),0)</f>
        <v>no</v>
      </c>
    </row>
    <row r="670" spans="1:25" x14ac:dyDescent="0.2">
      <c r="A670" s="24" t="s">
        <v>218</v>
      </c>
      <c r="B670" s="12">
        <v>43409</v>
      </c>
      <c r="C670" s="33" t="str">
        <f t="shared" si="121"/>
        <v>H</v>
      </c>
      <c r="D670" s="18">
        <v>11</v>
      </c>
      <c r="E670" s="18">
        <v>5</v>
      </c>
      <c r="F670" s="18">
        <v>2018</v>
      </c>
      <c r="G670" s="5" t="s">
        <v>12</v>
      </c>
      <c r="H670" s="5" t="s">
        <v>26</v>
      </c>
      <c r="I670" s="5" t="str">
        <f t="shared" si="128"/>
        <v>Mia</v>
      </c>
      <c r="J670" s="5">
        <v>120</v>
      </c>
      <c r="K670" s="5" t="s">
        <v>16</v>
      </c>
      <c r="L670" s="5" t="str">
        <f t="shared" si="129"/>
        <v>Det</v>
      </c>
      <c r="M670" s="5">
        <v>115</v>
      </c>
      <c r="N670" s="13">
        <f t="shared" si="122"/>
        <v>-5</v>
      </c>
      <c r="O670" s="13">
        <f t="shared" si="123"/>
        <v>3</v>
      </c>
      <c r="P670" s="39">
        <f t="shared" si="118"/>
        <v>-0.23602730858504994</v>
      </c>
      <c r="Q670" s="39">
        <f t="shared" si="119"/>
        <v>-0.25037347985165948</v>
      </c>
      <c r="R670" s="39">
        <f t="shared" si="124"/>
        <v>3.0143461712666095</v>
      </c>
      <c r="S670" s="39">
        <f t="shared" si="125"/>
        <v>-8.0143461712666095</v>
      </c>
      <c r="T670" s="22" t="str">
        <f t="shared" si="120"/>
        <v>Det120115</v>
      </c>
      <c r="U670" t="str">
        <f t="shared" si="126"/>
        <v>no</v>
      </c>
      <c r="V670" s="31">
        <v>0</v>
      </c>
      <c r="W670" s="31" t="str">
        <f t="shared" si="127"/>
        <v>43409Miami HeatDetroit Pistons</v>
      </c>
      <c r="X670" s="9" t="str">
        <f>IFERROR(VLOOKUP(T670,October_Schedule_Table[[#All],[Home Concat]:[Home B2b]],2,FALSE),0)</f>
        <v>no</v>
      </c>
      <c r="Y670" s="9">
        <f>IFERROR(VLOOKUP(T670,October_Schedule_Table[[#All],[Away Concat]:[Away B2b]],4,FALSE),0)</f>
        <v>0</v>
      </c>
    </row>
    <row r="671" spans="1:25" x14ac:dyDescent="0.2">
      <c r="A671" s="24" t="s">
        <v>218</v>
      </c>
      <c r="B671" s="12">
        <v>43411</v>
      </c>
      <c r="C671" s="33" t="str">
        <f t="shared" si="121"/>
        <v>A</v>
      </c>
      <c r="D671" s="18">
        <v>11</v>
      </c>
      <c r="E671" s="18">
        <v>7</v>
      </c>
      <c r="F671" s="18">
        <v>2018</v>
      </c>
      <c r="G671" s="5" t="s">
        <v>12</v>
      </c>
      <c r="H671" s="5" t="s">
        <v>16</v>
      </c>
      <c r="I671" s="5" t="str">
        <f t="shared" si="128"/>
        <v>Det</v>
      </c>
      <c r="J671" s="5">
        <v>103</v>
      </c>
      <c r="K671" s="5" t="s">
        <v>27</v>
      </c>
      <c r="L671" s="5" t="str">
        <f t="shared" si="129"/>
        <v>Orl</v>
      </c>
      <c r="M671" s="5">
        <v>96</v>
      </c>
      <c r="N671" s="13">
        <f t="shared" si="122"/>
        <v>7</v>
      </c>
      <c r="O671" s="13">
        <f t="shared" si="123"/>
        <v>-3</v>
      </c>
      <c r="P671" s="39">
        <f t="shared" si="118"/>
        <v>-0.23602730858504994</v>
      </c>
      <c r="Q671" s="39">
        <f t="shared" si="119"/>
        <v>1.21811754667254</v>
      </c>
      <c r="R671" s="39">
        <f t="shared" si="124"/>
        <v>-4.4541448552575904</v>
      </c>
      <c r="S671" s="39">
        <f t="shared" si="125"/>
        <v>11.45414485525759</v>
      </c>
      <c r="T671" s="22" t="str">
        <f t="shared" si="120"/>
        <v>Det10396</v>
      </c>
      <c r="U671" t="str">
        <f t="shared" si="126"/>
        <v>no</v>
      </c>
      <c r="V671" s="31">
        <v>0</v>
      </c>
      <c r="W671" s="31" t="str">
        <f t="shared" si="127"/>
        <v>43411Detroit PistonsOrlando Magic</v>
      </c>
      <c r="X671" s="9">
        <f>IFERROR(VLOOKUP(T671,October_Schedule_Table[Home Concat],1,FALSE),0)</f>
        <v>0</v>
      </c>
      <c r="Y671" s="9" t="str">
        <f>IFERROR(VLOOKUP(T671,October_Schedule_Table[[#All],[Away Concat]:[Away B2b]],4,FALSE),0)</f>
        <v>no</v>
      </c>
    </row>
    <row r="672" spans="1:25" x14ac:dyDescent="0.2">
      <c r="A672" s="24" t="s">
        <v>218</v>
      </c>
      <c r="B672" s="10">
        <v>43413</v>
      </c>
      <c r="C672" s="33" t="str">
        <f t="shared" si="121"/>
        <v>A</v>
      </c>
      <c r="D672" s="19">
        <v>11</v>
      </c>
      <c r="E672" s="19">
        <v>9</v>
      </c>
      <c r="F672" s="19">
        <v>2018</v>
      </c>
      <c r="G672" s="6" t="s">
        <v>23</v>
      </c>
      <c r="H672" s="6" t="s">
        <v>16</v>
      </c>
      <c r="I672" s="5" t="str">
        <f t="shared" si="128"/>
        <v>Det</v>
      </c>
      <c r="J672" s="6">
        <v>124</v>
      </c>
      <c r="K672" s="6" t="s">
        <v>24</v>
      </c>
      <c r="L672" s="5" t="str">
        <f t="shared" si="129"/>
        <v>Atl</v>
      </c>
      <c r="M672" s="6">
        <v>109</v>
      </c>
      <c r="N672" s="13">
        <f t="shared" si="122"/>
        <v>15</v>
      </c>
      <c r="O672" s="13">
        <f t="shared" si="123"/>
        <v>-3</v>
      </c>
      <c r="P672" s="39">
        <f t="shared" si="118"/>
        <v>-0.23602730858504994</v>
      </c>
      <c r="Q672" s="39">
        <f t="shared" si="119"/>
        <v>-5.4191427575813904</v>
      </c>
      <c r="R672" s="39">
        <f t="shared" si="124"/>
        <v>2.1831154489963405</v>
      </c>
      <c r="S672" s="39">
        <f t="shared" si="125"/>
        <v>12.81688455100366</v>
      </c>
      <c r="T672" s="22" t="str">
        <f t="shared" si="120"/>
        <v>Det124109</v>
      </c>
      <c r="U672" t="str">
        <f t="shared" si="126"/>
        <v>no</v>
      </c>
      <c r="V672" s="31">
        <v>0</v>
      </c>
      <c r="W672" s="31" t="str">
        <f t="shared" si="127"/>
        <v>43413Detroit PistonsAtlanta Hawks</v>
      </c>
      <c r="X672" s="9">
        <f>IFERROR(VLOOKUP(T672,October_Schedule_Table[Home Concat],1,FALSE),0)</f>
        <v>0</v>
      </c>
      <c r="Y672" s="9" t="str">
        <f>IFERROR(VLOOKUP(T672,October_Schedule_Table[[#All],[Away Concat]:[Away B2b]],4,FALSE),0)</f>
        <v>no</v>
      </c>
    </row>
    <row r="673" spans="1:25" x14ac:dyDescent="0.2">
      <c r="A673" s="24" t="s">
        <v>218</v>
      </c>
      <c r="B673" s="10">
        <v>43415</v>
      </c>
      <c r="C673" s="33" t="str">
        <f t="shared" si="121"/>
        <v>H</v>
      </c>
      <c r="D673" s="19">
        <v>11</v>
      </c>
      <c r="E673" s="19">
        <v>11</v>
      </c>
      <c r="F673" s="19">
        <v>2018</v>
      </c>
      <c r="G673" s="6" t="s">
        <v>61</v>
      </c>
      <c r="H673" s="6" t="s">
        <v>14</v>
      </c>
      <c r="I673" s="5" t="str">
        <f t="shared" si="128"/>
        <v>Cha</v>
      </c>
      <c r="J673" s="6">
        <v>113</v>
      </c>
      <c r="K673" s="6" t="s">
        <v>16</v>
      </c>
      <c r="L673" s="5" t="str">
        <f t="shared" si="129"/>
        <v>Det</v>
      </c>
      <c r="M673" s="6">
        <v>103</v>
      </c>
      <c r="N673" s="13">
        <f t="shared" si="122"/>
        <v>-10</v>
      </c>
      <c r="O673" s="13">
        <f t="shared" si="123"/>
        <v>3</v>
      </c>
      <c r="P673" s="39">
        <f t="shared" si="118"/>
        <v>-0.23602730858504994</v>
      </c>
      <c r="Q673" s="39">
        <f t="shared" si="119"/>
        <v>-1.224670842330648</v>
      </c>
      <c r="R673" s="39">
        <f t="shared" si="124"/>
        <v>3.9886435337455981</v>
      </c>
      <c r="S673" s="39">
        <f t="shared" si="125"/>
        <v>-13.988643533745599</v>
      </c>
      <c r="T673" s="22" t="str">
        <f t="shared" si="120"/>
        <v>Det113103</v>
      </c>
      <c r="U673" t="str">
        <f t="shared" si="126"/>
        <v>no</v>
      </c>
      <c r="V673" s="31">
        <v>0</v>
      </c>
      <c r="W673" s="31" t="str">
        <f t="shared" si="127"/>
        <v>43415Charlotte HornetsDetroit Pistons</v>
      </c>
      <c r="X673" s="9" t="str">
        <f>IFERROR(VLOOKUP(T673,October_Schedule_Table[[#All],[Home Concat]:[Home B2b]],2,FALSE),0)</f>
        <v>no</v>
      </c>
      <c r="Y673" s="9">
        <f>IFERROR(VLOOKUP(T673,October_Schedule_Table[[#All],[Away Concat]:[Away B2b]],4,FALSE),0)</f>
        <v>0</v>
      </c>
    </row>
    <row r="674" spans="1:25" x14ac:dyDescent="0.2">
      <c r="A674" s="24" t="s">
        <v>218</v>
      </c>
      <c r="B674" s="12">
        <v>43418</v>
      </c>
      <c r="C674" s="33" t="str">
        <f t="shared" si="121"/>
        <v>A</v>
      </c>
      <c r="D674" s="18">
        <v>11</v>
      </c>
      <c r="E674" s="18">
        <v>14</v>
      </c>
      <c r="F674" s="18">
        <v>2018</v>
      </c>
      <c r="G674" s="5" t="s">
        <v>23</v>
      </c>
      <c r="H674" s="5" t="s">
        <v>16</v>
      </c>
      <c r="I674" s="5" t="str">
        <f t="shared" si="128"/>
        <v>Det</v>
      </c>
      <c r="J674" s="5">
        <v>106</v>
      </c>
      <c r="K674" s="5" t="s">
        <v>37</v>
      </c>
      <c r="L674" s="5" t="str">
        <f t="shared" si="129"/>
        <v>Tor</v>
      </c>
      <c r="M674" s="5">
        <v>104</v>
      </c>
      <c r="N674" s="13">
        <f t="shared" si="122"/>
        <v>2</v>
      </c>
      <c r="O674" s="13">
        <f t="shared" si="123"/>
        <v>-3</v>
      </c>
      <c r="P674" s="39">
        <f t="shared" si="118"/>
        <v>-0.23602730858504994</v>
      </c>
      <c r="Q674" s="39">
        <f t="shared" si="119"/>
        <v>5.5303682054218104</v>
      </c>
      <c r="R674" s="39">
        <f t="shared" si="124"/>
        <v>-8.7663955140068595</v>
      </c>
      <c r="S674" s="39">
        <f t="shared" si="125"/>
        <v>10.766395514006859</v>
      </c>
      <c r="T674" s="22" t="str">
        <f t="shared" si="120"/>
        <v>Det106104</v>
      </c>
      <c r="U674" t="str">
        <f t="shared" si="126"/>
        <v>no</v>
      </c>
      <c r="V674" s="31">
        <v>0</v>
      </c>
      <c r="W674" s="31" t="str">
        <f t="shared" si="127"/>
        <v>43418Detroit PistonsToronto Raptors</v>
      </c>
      <c r="X674" s="9">
        <f>IFERROR(VLOOKUP(T674,October_Schedule_Table[Home Concat],1,FALSE),0)</f>
        <v>0</v>
      </c>
      <c r="Y674" s="9" t="str">
        <f>IFERROR(VLOOKUP(T674,October_Schedule_Table[[#All],[Away Concat]:[Away B2b]],4,FALSE),0)</f>
        <v>no</v>
      </c>
    </row>
    <row r="675" spans="1:25" x14ac:dyDescent="0.2">
      <c r="A675" s="24" t="s">
        <v>218</v>
      </c>
      <c r="B675" s="12">
        <v>43423</v>
      </c>
      <c r="C675" s="33" t="str">
        <f t="shared" si="121"/>
        <v>H</v>
      </c>
      <c r="D675" s="18">
        <v>11</v>
      </c>
      <c r="E675" s="18">
        <v>19</v>
      </c>
      <c r="F675" s="18">
        <v>2018</v>
      </c>
      <c r="G675" s="5" t="s">
        <v>12</v>
      </c>
      <c r="H675" s="5" t="s">
        <v>36</v>
      </c>
      <c r="I675" s="5" t="str">
        <f t="shared" si="128"/>
        <v>Cle</v>
      </c>
      <c r="J675" s="5">
        <v>102</v>
      </c>
      <c r="K675" s="5" t="s">
        <v>16</v>
      </c>
      <c r="L675" s="5" t="str">
        <f t="shared" si="129"/>
        <v>Det</v>
      </c>
      <c r="M675" s="5">
        <v>113</v>
      </c>
      <c r="N675" s="13">
        <f t="shared" si="122"/>
        <v>11</v>
      </c>
      <c r="O675" s="13">
        <f t="shared" si="123"/>
        <v>3</v>
      </c>
      <c r="P675" s="39">
        <f t="shared" si="118"/>
        <v>-0.23602730858504994</v>
      </c>
      <c r="Q675" s="39">
        <f t="shared" si="119"/>
        <v>-9.3173458825230995</v>
      </c>
      <c r="R675" s="39">
        <f t="shared" si="124"/>
        <v>12.081318573938049</v>
      </c>
      <c r="S675" s="39">
        <f t="shared" si="125"/>
        <v>-1.0813185739380486</v>
      </c>
      <c r="T675" s="22" t="str">
        <f t="shared" si="120"/>
        <v>Det102113</v>
      </c>
      <c r="U675" t="str">
        <f t="shared" si="126"/>
        <v>no</v>
      </c>
      <c r="V675" s="31">
        <v>0</v>
      </c>
      <c r="W675" s="31" t="str">
        <f t="shared" si="127"/>
        <v>43423Cleveland CavaliersDetroit Pistons</v>
      </c>
      <c r="X675" s="9" t="str">
        <f>IFERROR(VLOOKUP(T675,October_Schedule_Table[[#All],[Home Concat]:[Home B2b]],2,FALSE),0)</f>
        <v>no</v>
      </c>
      <c r="Y675" s="9">
        <f>IFERROR(VLOOKUP(T675,October_Schedule_Table[[#All],[Away Concat]:[Away B2b]],4,FALSE),0)</f>
        <v>0</v>
      </c>
    </row>
    <row r="676" spans="1:25" x14ac:dyDescent="0.2">
      <c r="A676" s="24" t="s">
        <v>218</v>
      </c>
      <c r="B676" s="10">
        <v>43425</v>
      </c>
      <c r="C676" s="33" t="str">
        <f t="shared" si="121"/>
        <v>A</v>
      </c>
      <c r="D676" s="19">
        <v>11</v>
      </c>
      <c r="E676" s="19">
        <v>21</v>
      </c>
      <c r="F676" s="19">
        <v>2018</v>
      </c>
      <c r="G676" s="6" t="s">
        <v>6</v>
      </c>
      <c r="H676" s="6" t="s">
        <v>16</v>
      </c>
      <c r="I676" s="5" t="str">
        <f t="shared" si="128"/>
        <v>Det</v>
      </c>
      <c r="J676" s="6">
        <v>124</v>
      </c>
      <c r="K676" s="6" t="s">
        <v>18</v>
      </c>
      <c r="L676" s="5" t="str">
        <f t="shared" si="129"/>
        <v>Hou</v>
      </c>
      <c r="M676" s="6">
        <v>126</v>
      </c>
      <c r="N676" s="13">
        <f t="shared" si="122"/>
        <v>-2</v>
      </c>
      <c r="O676" s="13">
        <f t="shared" si="123"/>
        <v>-3</v>
      </c>
      <c r="P676" s="39">
        <f t="shared" si="118"/>
        <v>-0.23602730858504994</v>
      </c>
      <c r="Q676" s="39">
        <f t="shared" si="119"/>
        <v>5.8261443988619703</v>
      </c>
      <c r="R676" s="39">
        <f t="shared" si="124"/>
        <v>-9.0621717074470212</v>
      </c>
      <c r="S676" s="39">
        <f t="shared" si="125"/>
        <v>7.0621717074470212</v>
      </c>
      <c r="T676" s="22" t="str">
        <f t="shared" si="120"/>
        <v>Det124126</v>
      </c>
      <c r="U676" t="str">
        <f t="shared" si="126"/>
        <v>no</v>
      </c>
      <c r="V676" s="31">
        <v>0</v>
      </c>
      <c r="W676" s="31" t="str">
        <f t="shared" si="127"/>
        <v>43425Detroit PistonsHouston Rockets</v>
      </c>
      <c r="X676" s="9">
        <f>IFERROR(VLOOKUP(T676,October_Schedule_Table[Home Concat],1,FALSE),0)</f>
        <v>0</v>
      </c>
      <c r="Y676" s="9" t="str">
        <f>IFERROR(VLOOKUP(T676,October_Schedule_Table[[#All],[Away Concat]:[Away B2b]],4,FALSE),0)</f>
        <v>no</v>
      </c>
    </row>
    <row r="677" spans="1:25" x14ac:dyDescent="0.2">
      <c r="A677" s="24" t="s">
        <v>218</v>
      </c>
      <c r="B677" s="10">
        <v>43427</v>
      </c>
      <c r="C677" s="33" t="str">
        <f t="shared" si="121"/>
        <v>H</v>
      </c>
      <c r="D677" s="19">
        <v>11</v>
      </c>
      <c r="E677" s="19">
        <v>23</v>
      </c>
      <c r="F677" s="19">
        <v>2018</v>
      </c>
      <c r="G677" s="6" t="s">
        <v>12</v>
      </c>
      <c r="H677" s="6" t="s">
        <v>18</v>
      </c>
      <c r="I677" s="5" t="str">
        <f t="shared" si="128"/>
        <v>Hou</v>
      </c>
      <c r="J677" s="6">
        <v>111</v>
      </c>
      <c r="K677" s="6" t="s">
        <v>16</v>
      </c>
      <c r="L677" s="5" t="str">
        <f t="shared" si="129"/>
        <v>Det</v>
      </c>
      <c r="M677" s="6">
        <v>116</v>
      </c>
      <c r="N677" s="13">
        <f t="shared" si="122"/>
        <v>5</v>
      </c>
      <c r="O677" s="13">
        <f t="shared" si="123"/>
        <v>3</v>
      </c>
      <c r="P677" s="39">
        <f t="shared" si="118"/>
        <v>-0.23602730858504994</v>
      </c>
      <c r="Q677" s="39">
        <f t="shared" si="119"/>
        <v>5.8261443988619703</v>
      </c>
      <c r="R677" s="39">
        <f t="shared" si="124"/>
        <v>-3.0621717074470203</v>
      </c>
      <c r="S677" s="39">
        <f t="shared" si="125"/>
        <v>8.0621717074470212</v>
      </c>
      <c r="T677" s="22" t="str">
        <f t="shared" si="120"/>
        <v>Det111116</v>
      </c>
      <c r="U677" t="str">
        <f t="shared" si="126"/>
        <v>no</v>
      </c>
      <c r="V677" s="31">
        <v>0</v>
      </c>
      <c r="W677" s="31" t="str">
        <f t="shared" si="127"/>
        <v>43427Houston RocketsDetroit Pistons</v>
      </c>
      <c r="X677" s="9" t="str">
        <f>IFERROR(VLOOKUP(T677,October_Schedule_Table[[#All],[Home Concat]:[Home B2b]],2,FALSE),0)</f>
        <v>no</v>
      </c>
      <c r="Y677" s="9">
        <f>IFERROR(VLOOKUP(T677,October_Schedule_Table[[#All],[Away Concat]:[Away B2b]],4,FALSE),0)</f>
        <v>0</v>
      </c>
    </row>
    <row r="678" spans="1:25" x14ac:dyDescent="0.2">
      <c r="A678" s="24" t="s">
        <v>218</v>
      </c>
      <c r="B678" s="15">
        <v>43429</v>
      </c>
      <c r="C678" s="33" t="str">
        <f t="shared" si="121"/>
        <v>H</v>
      </c>
      <c r="D678" s="20">
        <v>11</v>
      </c>
      <c r="E678" s="20">
        <v>25</v>
      </c>
      <c r="F678" s="20">
        <v>2018</v>
      </c>
      <c r="G678" s="5" t="s">
        <v>64</v>
      </c>
      <c r="H678" s="5" t="s">
        <v>29</v>
      </c>
      <c r="I678" s="5" t="str">
        <f t="shared" si="128"/>
        <v>Pho</v>
      </c>
      <c r="J678" s="5">
        <v>107</v>
      </c>
      <c r="K678" s="5" t="s">
        <v>16</v>
      </c>
      <c r="L678" s="5" t="str">
        <f t="shared" si="129"/>
        <v>Det</v>
      </c>
      <c r="M678" s="5">
        <v>118</v>
      </c>
      <c r="N678" s="13">
        <f t="shared" si="122"/>
        <v>11</v>
      </c>
      <c r="O678" s="13">
        <f t="shared" si="123"/>
        <v>3</v>
      </c>
      <c r="P678" s="39">
        <f t="shared" si="118"/>
        <v>-0.23602730858504994</v>
      </c>
      <c r="Q678" s="39">
        <f t="shared" si="119"/>
        <v>-8.7034984309977705</v>
      </c>
      <c r="R678" s="39">
        <f t="shared" si="124"/>
        <v>11.467471122412721</v>
      </c>
      <c r="S678" s="39">
        <f t="shared" si="125"/>
        <v>-0.46747112241272148</v>
      </c>
      <c r="T678" s="22" t="str">
        <f t="shared" si="120"/>
        <v>Det107118</v>
      </c>
      <c r="U678" t="str">
        <f t="shared" si="126"/>
        <v>no</v>
      </c>
      <c r="V678" s="31">
        <v>0</v>
      </c>
      <c r="W678" s="31" t="str">
        <f t="shared" si="127"/>
        <v>43429Phoenix SunsDetroit Pistons</v>
      </c>
      <c r="X678" s="9" t="str">
        <f>IFERROR(VLOOKUP(T678,October_Schedule_Table[[#All],[Home Concat]:[Home B2b]],2,FALSE),0)</f>
        <v>no</v>
      </c>
      <c r="Y678" s="9">
        <f>IFERROR(VLOOKUP(T678,October_Schedule_Table[[#All],[Away Concat]:[Away B2b]],4,FALSE),0)</f>
        <v>0</v>
      </c>
    </row>
    <row r="679" spans="1:25" x14ac:dyDescent="0.2">
      <c r="A679" s="24" t="s">
        <v>218</v>
      </c>
      <c r="B679" s="10">
        <v>43431</v>
      </c>
      <c r="C679" s="33" t="str">
        <f t="shared" si="121"/>
        <v>H</v>
      </c>
      <c r="D679" s="19">
        <v>11</v>
      </c>
      <c r="E679" s="19">
        <v>27</v>
      </c>
      <c r="F679" s="19">
        <v>2018</v>
      </c>
      <c r="G679" s="6" t="s">
        <v>12</v>
      </c>
      <c r="H679" s="6" t="s">
        <v>25</v>
      </c>
      <c r="I679" s="13" t="s">
        <v>243</v>
      </c>
      <c r="J679" s="6">
        <v>108</v>
      </c>
      <c r="K679" s="6" t="s">
        <v>16</v>
      </c>
      <c r="L679" s="5" t="str">
        <f t="shared" si="129"/>
        <v>Det</v>
      </c>
      <c r="M679" s="6">
        <v>115</v>
      </c>
      <c r="N679" s="13">
        <f t="shared" si="122"/>
        <v>7</v>
      </c>
      <c r="O679" s="13">
        <f t="shared" si="123"/>
        <v>3</v>
      </c>
      <c r="P679" s="39">
        <f t="shared" si="118"/>
        <v>-0.23602730858504994</v>
      </c>
      <c r="Q679" s="39">
        <f t="shared" si="119"/>
        <v>-9.3839578025397099</v>
      </c>
      <c r="R679" s="39">
        <f t="shared" si="124"/>
        <v>12.147930493954661</v>
      </c>
      <c r="S679" s="39">
        <f t="shared" si="125"/>
        <v>-5.1479304939546608</v>
      </c>
      <c r="T679" s="22" t="str">
        <f t="shared" si="120"/>
        <v>Det108115</v>
      </c>
      <c r="U679" t="str">
        <f t="shared" si="126"/>
        <v>no</v>
      </c>
      <c r="V679" s="31">
        <v>0</v>
      </c>
      <c r="W679" s="31" t="str">
        <f t="shared" si="127"/>
        <v>43431New York KnicksDetroit Pistons</v>
      </c>
      <c r="X679" s="9" t="str">
        <f>IFERROR(VLOOKUP(T679,October_Schedule_Table[[#All],[Home Concat]:[Home B2b]],2,FALSE),0)</f>
        <v>no</v>
      </c>
      <c r="Y679" s="9">
        <f>IFERROR(VLOOKUP(T679,October_Schedule_Table[[#All],[Away Concat]:[Away B2b]],4,FALSE),0)</f>
        <v>0</v>
      </c>
    </row>
    <row r="680" spans="1:25" x14ac:dyDescent="0.2">
      <c r="A680" s="24" t="s">
        <v>218</v>
      </c>
      <c r="B680" s="12">
        <v>43434</v>
      </c>
      <c r="C680" s="33" t="str">
        <f t="shared" si="121"/>
        <v>H</v>
      </c>
      <c r="D680" s="18">
        <v>11</v>
      </c>
      <c r="E680" s="18">
        <v>30</v>
      </c>
      <c r="F680" s="18">
        <v>2018</v>
      </c>
      <c r="G680" s="5" t="s">
        <v>12</v>
      </c>
      <c r="H680" s="5" t="s">
        <v>38</v>
      </c>
      <c r="I680" s="5" t="str">
        <f t="shared" si="128"/>
        <v>Chi</v>
      </c>
      <c r="J680" s="5">
        <v>88</v>
      </c>
      <c r="K680" s="5" t="s">
        <v>16</v>
      </c>
      <c r="L680" s="5" t="str">
        <f t="shared" si="129"/>
        <v>Det</v>
      </c>
      <c r="M680" s="5">
        <v>107</v>
      </c>
      <c r="N680" s="13">
        <f t="shared" si="122"/>
        <v>19</v>
      </c>
      <c r="O680" s="13">
        <f t="shared" si="123"/>
        <v>3</v>
      </c>
      <c r="P680" s="39">
        <f t="shared" si="118"/>
        <v>-0.23602730858504994</v>
      </c>
      <c r="Q680" s="39">
        <f t="shared" si="119"/>
        <v>-8.3647694850550796</v>
      </c>
      <c r="R680" s="39">
        <f t="shared" si="124"/>
        <v>11.128742176470031</v>
      </c>
      <c r="S680" s="39">
        <f t="shared" si="125"/>
        <v>7.8712578235299695</v>
      </c>
      <c r="T680" s="22" t="str">
        <f t="shared" si="120"/>
        <v>Det88107</v>
      </c>
      <c r="U680" t="str">
        <f t="shared" si="126"/>
        <v>no</v>
      </c>
      <c r="V680" s="31">
        <v>0</v>
      </c>
      <c r="W680" s="31" t="str">
        <f t="shared" si="127"/>
        <v>43434Chicago BullsDetroit Pistons</v>
      </c>
      <c r="X680" s="9" t="str">
        <f>IFERROR(VLOOKUP(T680,October_Schedule_Table[[#All],[Home Concat]:[Home B2b]],2,FALSE),0)</f>
        <v>no</v>
      </c>
      <c r="Y680" s="9">
        <f>IFERROR(VLOOKUP(T680,October_Schedule_Table[[#All],[Away Concat]:[Away B2b]],4,FALSE),0)</f>
        <v>0</v>
      </c>
    </row>
    <row r="681" spans="1:25" x14ac:dyDescent="0.2">
      <c r="A681" s="24" t="s">
        <v>218</v>
      </c>
      <c r="B681" s="10">
        <v>43435</v>
      </c>
      <c r="C681" s="33" t="str">
        <f t="shared" si="121"/>
        <v>H</v>
      </c>
      <c r="D681" s="19">
        <v>12</v>
      </c>
      <c r="E681" s="19">
        <v>1</v>
      </c>
      <c r="F681" s="19">
        <v>2018</v>
      </c>
      <c r="G681" s="6" t="s">
        <v>12</v>
      </c>
      <c r="H681" s="6" t="s">
        <v>11</v>
      </c>
      <c r="I681" s="5" t="str">
        <f t="shared" si="128"/>
        <v>Gol</v>
      </c>
      <c r="J681" s="6">
        <v>102</v>
      </c>
      <c r="K681" s="6" t="s">
        <v>16</v>
      </c>
      <c r="L681" s="5" t="str">
        <f t="shared" si="129"/>
        <v>Det</v>
      </c>
      <c r="M681" s="6">
        <v>111</v>
      </c>
      <c r="N681" s="13">
        <f t="shared" si="122"/>
        <v>9</v>
      </c>
      <c r="O681" s="13">
        <f t="shared" si="123"/>
        <v>3</v>
      </c>
      <c r="P681" s="39">
        <f t="shared" si="118"/>
        <v>-0.23602730858504994</v>
      </c>
      <c r="Q681" s="39">
        <f t="shared" si="119"/>
        <v>6.4927091902742058</v>
      </c>
      <c r="R681" s="39">
        <f t="shared" si="124"/>
        <v>-3.7287364988592557</v>
      </c>
      <c r="S681" s="39">
        <f t="shared" si="125"/>
        <v>12.728736498859256</v>
      </c>
      <c r="T681" s="22" t="str">
        <f t="shared" si="120"/>
        <v>Det102111</v>
      </c>
      <c r="U681" t="str">
        <f t="shared" si="126"/>
        <v>yes</v>
      </c>
      <c r="V681" s="31">
        <v>0</v>
      </c>
      <c r="W681" s="31" t="str">
        <f t="shared" si="127"/>
        <v>43435Golden State WarriorsDetroit Pistons</v>
      </c>
      <c r="X681" s="9" t="str">
        <f>IFERROR(VLOOKUP(T681,October_Schedule_Table[[#All],[Home Concat]:[Home B2b]],2,FALSE),0)</f>
        <v>yes</v>
      </c>
      <c r="Y681" s="9" t="str">
        <f>IFERROR(VLOOKUP(T681,October_Schedule_Table[[#All],[Away Concat]:[Away B2b]],4,FALSE),0)</f>
        <v>yes</v>
      </c>
    </row>
    <row r="682" spans="1:25" x14ac:dyDescent="0.2">
      <c r="A682" s="24" t="s">
        <v>218</v>
      </c>
      <c r="B682" s="12">
        <v>43437</v>
      </c>
      <c r="C682" s="33" t="str">
        <f t="shared" si="121"/>
        <v>H</v>
      </c>
      <c r="D682" s="18">
        <v>12</v>
      </c>
      <c r="E682" s="18">
        <v>3</v>
      </c>
      <c r="F682" s="18">
        <v>2018</v>
      </c>
      <c r="G682" s="5" t="s">
        <v>12</v>
      </c>
      <c r="H682" s="5" t="s">
        <v>10</v>
      </c>
      <c r="I682" s="5" t="str">
        <f t="shared" si="128"/>
        <v>Okl</v>
      </c>
      <c r="J682" s="5">
        <v>110</v>
      </c>
      <c r="K682" s="5" t="s">
        <v>16</v>
      </c>
      <c r="L682" s="5" t="str">
        <f t="shared" si="129"/>
        <v>Det</v>
      </c>
      <c r="M682" s="5">
        <v>83</v>
      </c>
      <c r="N682" s="13">
        <f t="shared" si="122"/>
        <v>-27</v>
      </c>
      <c r="O682" s="13">
        <f t="shared" si="123"/>
        <v>3</v>
      </c>
      <c r="P682" s="39">
        <f t="shared" si="118"/>
        <v>-0.23602730858504994</v>
      </c>
      <c r="Q682" s="39">
        <f t="shared" si="119"/>
        <v>3.3970939396990349</v>
      </c>
      <c r="R682" s="39">
        <f t="shared" si="124"/>
        <v>-0.63312124828408489</v>
      </c>
      <c r="S682" s="39">
        <f t="shared" si="125"/>
        <v>-26.366878751715916</v>
      </c>
      <c r="T682" s="22" t="str">
        <f t="shared" si="120"/>
        <v>Det11083</v>
      </c>
      <c r="U682" t="str">
        <f t="shared" si="126"/>
        <v>no</v>
      </c>
      <c r="V682" s="31">
        <v>0</v>
      </c>
      <c r="W682" s="31" t="str">
        <f t="shared" si="127"/>
        <v>43437Oklahoma City ThunderDetroit Pistons</v>
      </c>
      <c r="X682" s="9" t="str">
        <f>IFERROR(VLOOKUP(T682,October_Schedule_Table[[#All],[Home Concat]:[Home B2b]],2,FALSE),0)</f>
        <v>no</v>
      </c>
      <c r="Y682" s="9">
        <f>IFERROR(VLOOKUP(T682,October_Schedule_Table[[#All],[Away Concat]:[Away B2b]],4,FALSE),0)</f>
        <v>0</v>
      </c>
    </row>
    <row r="683" spans="1:25" x14ac:dyDescent="0.2">
      <c r="A683" s="24" t="s">
        <v>218</v>
      </c>
      <c r="B683" s="12">
        <v>43439</v>
      </c>
      <c r="C683" s="33" t="str">
        <f t="shared" si="121"/>
        <v>A</v>
      </c>
      <c r="D683" s="18">
        <v>12</v>
      </c>
      <c r="E683" s="18">
        <v>5</v>
      </c>
      <c r="F683" s="18">
        <v>2018</v>
      </c>
      <c r="G683" s="5" t="s">
        <v>6</v>
      </c>
      <c r="H683" s="5" t="s">
        <v>16</v>
      </c>
      <c r="I683" s="5" t="str">
        <f t="shared" si="128"/>
        <v>Det</v>
      </c>
      <c r="J683" s="5">
        <v>92</v>
      </c>
      <c r="K683" s="5" t="s">
        <v>13</v>
      </c>
      <c r="L683" s="5" t="str">
        <f t="shared" si="129"/>
        <v>Mil</v>
      </c>
      <c r="M683" s="5">
        <v>115</v>
      </c>
      <c r="N683" s="13">
        <f t="shared" si="122"/>
        <v>-23</v>
      </c>
      <c r="O683" s="13">
        <f t="shared" si="123"/>
        <v>-3</v>
      </c>
      <c r="P683" s="39">
        <f t="shared" si="118"/>
        <v>-0.23602730858504994</v>
      </c>
      <c r="Q683" s="39">
        <f t="shared" si="119"/>
        <v>7.7638523148254706</v>
      </c>
      <c r="R683" s="39">
        <f t="shared" si="124"/>
        <v>-10.999879623410521</v>
      </c>
      <c r="S683" s="39">
        <f t="shared" si="125"/>
        <v>-12.000120376589479</v>
      </c>
      <c r="T683" s="22" t="str">
        <f t="shared" si="120"/>
        <v>Det92115</v>
      </c>
      <c r="U683" t="str">
        <f t="shared" si="126"/>
        <v>no</v>
      </c>
      <c r="V683" s="31">
        <v>0</v>
      </c>
      <c r="W683" s="31" t="str">
        <f t="shared" si="127"/>
        <v>43439Detroit PistonsMilwaukee Bucks</v>
      </c>
      <c r="X683" s="9">
        <f>IFERROR(VLOOKUP(T683,October_Schedule_Table[Home Concat],1,FALSE),0)</f>
        <v>0</v>
      </c>
      <c r="Y683" s="9" t="str">
        <f>IFERROR(VLOOKUP(T683,October_Schedule_Table[[#All],[Away Concat]:[Away B2b]],4,FALSE),0)</f>
        <v>no</v>
      </c>
    </row>
    <row r="684" spans="1:25" x14ac:dyDescent="0.2">
      <c r="A684" s="24" t="s">
        <v>218</v>
      </c>
      <c r="B684" s="10">
        <v>43441</v>
      </c>
      <c r="C684" s="33" t="str">
        <f t="shared" si="121"/>
        <v>H</v>
      </c>
      <c r="D684" s="19">
        <v>12</v>
      </c>
      <c r="E684" s="19">
        <v>7</v>
      </c>
      <c r="F684" s="19">
        <v>2018</v>
      </c>
      <c r="G684" s="6" t="s">
        <v>12</v>
      </c>
      <c r="H684" s="6" t="s">
        <v>7</v>
      </c>
      <c r="I684" s="5" t="str">
        <f t="shared" si="128"/>
        <v>Phi</v>
      </c>
      <c r="J684" s="6">
        <v>117</v>
      </c>
      <c r="K684" s="6" t="s">
        <v>16</v>
      </c>
      <c r="L684" s="5" t="str">
        <f t="shared" si="129"/>
        <v>Det</v>
      </c>
      <c r="M684" s="6">
        <v>111</v>
      </c>
      <c r="N684" s="13">
        <f t="shared" si="122"/>
        <v>-6</v>
      </c>
      <c r="O684" s="13">
        <f t="shared" si="123"/>
        <v>3</v>
      </c>
      <c r="P684" s="39">
        <f t="shared" si="118"/>
        <v>-0.23602730858504994</v>
      </c>
      <c r="Q684" s="39">
        <f t="shared" si="119"/>
        <v>2.2516349031661402</v>
      </c>
      <c r="R684" s="39">
        <f t="shared" si="124"/>
        <v>0.51233778824880982</v>
      </c>
      <c r="S684" s="39">
        <f t="shared" si="125"/>
        <v>-6.5123377882488098</v>
      </c>
      <c r="T684" s="22" t="str">
        <f t="shared" si="120"/>
        <v>Det117111</v>
      </c>
      <c r="U684" t="str">
        <f t="shared" si="126"/>
        <v>no</v>
      </c>
      <c r="V684" s="31">
        <v>0</v>
      </c>
      <c r="W684" s="31" t="str">
        <f t="shared" si="127"/>
        <v>43441Philadelphia 76ersDetroit Pistons</v>
      </c>
      <c r="X684" s="9" t="str">
        <f>IFERROR(VLOOKUP(T684,October_Schedule_Table[[#All],[Home Concat]:[Home B2b]],2,FALSE),0)</f>
        <v>no</v>
      </c>
      <c r="Y684" s="9">
        <f>IFERROR(VLOOKUP(T684,October_Schedule_Table[[#All],[Away Concat]:[Away B2b]],4,FALSE),0)</f>
        <v>0</v>
      </c>
    </row>
    <row r="685" spans="1:25" x14ac:dyDescent="0.2">
      <c r="A685" s="24" t="s">
        <v>218</v>
      </c>
      <c r="B685" s="10">
        <v>43444</v>
      </c>
      <c r="C685" s="33" t="str">
        <f t="shared" si="121"/>
        <v>A</v>
      </c>
      <c r="D685" s="19">
        <v>12</v>
      </c>
      <c r="E685" s="19">
        <v>10</v>
      </c>
      <c r="F685" s="19">
        <v>2018</v>
      </c>
      <c r="G685" s="6" t="s">
        <v>12</v>
      </c>
      <c r="H685" s="6" t="s">
        <v>16</v>
      </c>
      <c r="I685" s="5" t="str">
        <f t="shared" si="128"/>
        <v>Det</v>
      </c>
      <c r="J685" s="6">
        <v>102</v>
      </c>
      <c r="K685" s="6" t="s">
        <v>7</v>
      </c>
      <c r="L685" s="5" t="str">
        <f t="shared" si="129"/>
        <v>Phi</v>
      </c>
      <c r="M685" s="6">
        <v>116</v>
      </c>
      <c r="N685" s="13">
        <f t="shared" si="122"/>
        <v>-14</v>
      </c>
      <c r="O685" s="13">
        <f t="shared" si="123"/>
        <v>-3</v>
      </c>
      <c r="P685" s="39">
        <f t="shared" si="118"/>
        <v>-0.23602730858504994</v>
      </c>
      <c r="Q685" s="39">
        <f t="shared" si="119"/>
        <v>2.2516349031661402</v>
      </c>
      <c r="R685" s="39">
        <f t="shared" si="124"/>
        <v>-5.4876622117511902</v>
      </c>
      <c r="S685" s="39">
        <f t="shared" si="125"/>
        <v>-8.5123377882488107</v>
      </c>
      <c r="T685" s="22" t="str">
        <f t="shared" si="120"/>
        <v>Det102116</v>
      </c>
      <c r="U685" t="str">
        <f t="shared" si="126"/>
        <v>no</v>
      </c>
      <c r="V685" s="31">
        <v>0</v>
      </c>
      <c r="W685" s="31" t="str">
        <f t="shared" si="127"/>
        <v>43444Detroit PistonsPhiladelphia 76ers</v>
      </c>
      <c r="X685" s="9">
        <f>IFERROR(VLOOKUP(T685,October_Schedule_Table[Home Concat],1,FALSE),0)</f>
        <v>0</v>
      </c>
      <c r="Y685" s="9" t="str">
        <f>IFERROR(VLOOKUP(T685,October_Schedule_Table[[#All],[Away Concat]:[Away B2b]],4,FALSE),0)</f>
        <v>no</v>
      </c>
    </row>
    <row r="686" spans="1:25" x14ac:dyDescent="0.2">
      <c r="A686" s="24" t="s">
        <v>218</v>
      </c>
      <c r="B686" s="12">
        <v>43446</v>
      </c>
      <c r="C686" s="33" t="str">
        <f t="shared" si="121"/>
        <v>A</v>
      </c>
      <c r="D686" s="18">
        <v>12</v>
      </c>
      <c r="E686" s="18">
        <v>12</v>
      </c>
      <c r="F686" s="18">
        <v>2018</v>
      </c>
      <c r="G686" s="5" t="s">
        <v>12</v>
      </c>
      <c r="H686" s="5" t="s">
        <v>16</v>
      </c>
      <c r="I686" s="5" t="str">
        <f t="shared" si="128"/>
        <v>Det</v>
      </c>
      <c r="J686" s="5">
        <v>107</v>
      </c>
      <c r="K686" s="5" t="s">
        <v>14</v>
      </c>
      <c r="L686" s="5" t="str">
        <f t="shared" si="129"/>
        <v>Cha</v>
      </c>
      <c r="M686" s="5">
        <v>108</v>
      </c>
      <c r="N686" s="13">
        <f t="shared" si="122"/>
        <v>-1</v>
      </c>
      <c r="O686" s="13">
        <f t="shared" si="123"/>
        <v>-3</v>
      </c>
      <c r="P686" s="39">
        <f t="shared" si="118"/>
        <v>-0.23602730858504994</v>
      </c>
      <c r="Q686" s="39">
        <f t="shared" si="119"/>
        <v>-1.224670842330648</v>
      </c>
      <c r="R686" s="39">
        <f t="shared" si="124"/>
        <v>-2.0113564662544019</v>
      </c>
      <c r="S686" s="39">
        <f t="shared" si="125"/>
        <v>1.0113564662544019</v>
      </c>
      <c r="T686" s="22" t="str">
        <f t="shared" si="120"/>
        <v>Det107108</v>
      </c>
      <c r="U686" t="str">
        <f t="shared" si="126"/>
        <v>no</v>
      </c>
      <c r="V686" s="31">
        <v>0</v>
      </c>
      <c r="W686" s="31" t="str">
        <f t="shared" si="127"/>
        <v>43446Detroit PistonsCharlotte Hornets</v>
      </c>
      <c r="X686" s="9">
        <f>IFERROR(VLOOKUP(T686,October_Schedule_Table[Home Concat],1,FALSE),0)</f>
        <v>0</v>
      </c>
      <c r="Y686" s="9" t="str">
        <f>IFERROR(VLOOKUP(T686,October_Schedule_Table[[#All],[Away Concat]:[Away B2b]],4,FALSE),0)</f>
        <v>no</v>
      </c>
    </row>
    <row r="687" spans="1:25" x14ac:dyDescent="0.2">
      <c r="A687" s="24" t="s">
        <v>218</v>
      </c>
      <c r="B687" s="12">
        <v>43451</v>
      </c>
      <c r="C687" s="33" t="str">
        <f t="shared" si="121"/>
        <v>H</v>
      </c>
      <c r="D687" s="18">
        <v>12</v>
      </c>
      <c r="E687" s="18">
        <v>17</v>
      </c>
      <c r="F687" s="18">
        <v>2018</v>
      </c>
      <c r="G687" s="5" t="s">
        <v>12</v>
      </c>
      <c r="H687" s="5" t="s">
        <v>13</v>
      </c>
      <c r="I687" s="5" t="str">
        <f t="shared" si="128"/>
        <v>Mil</v>
      </c>
      <c r="J687" s="5">
        <v>107</v>
      </c>
      <c r="K687" s="5" t="s">
        <v>16</v>
      </c>
      <c r="L687" s="5" t="str">
        <f t="shared" si="129"/>
        <v>Det</v>
      </c>
      <c r="M687" s="5">
        <v>104</v>
      </c>
      <c r="N687" s="13">
        <f t="shared" si="122"/>
        <v>-3</v>
      </c>
      <c r="O687" s="13">
        <f t="shared" si="123"/>
        <v>3</v>
      </c>
      <c r="P687" s="39">
        <f t="shared" si="118"/>
        <v>-0.23602730858504994</v>
      </c>
      <c r="Q687" s="39">
        <f t="shared" si="119"/>
        <v>7.7638523148254706</v>
      </c>
      <c r="R687" s="39">
        <f t="shared" si="124"/>
        <v>-4.9998796234105205</v>
      </c>
      <c r="S687" s="39">
        <f t="shared" si="125"/>
        <v>1.9998796234105205</v>
      </c>
      <c r="T687" s="22" t="str">
        <f t="shared" si="120"/>
        <v>Det107104</v>
      </c>
      <c r="U687" t="str">
        <f t="shared" si="126"/>
        <v>no</v>
      </c>
      <c r="V687" s="31">
        <v>0</v>
      </c>
      <c r="W687" s="31" t="str">
        <f t="shared" si="127"/>
        <v>43451Milwaukee BucksDetroit Pistons</v>
      </c>
      <c r="X687" s="9" t="str">
        <f>IFERROR(VLOOKUP(T687,October_Schedule_Table[[#All],[Home Concat]:[Home B2b]],2,FALSE),0)</f>
        <v>no</v>
      </c>
      <c r="Y687" s="9">
        <f>IFERROR(VLOOKUP(T687,October_Schedule_Table[[#All],[Away Concat]:[Away B2b]],4,FALSE),0)</f>
        <v>0</v>
      </c>
    </row>
    <row r="688" spans="1:25" x14ac:dyDescent="0.2">
      <c r="A688" s="24" t="s">
        <v>218</v>
      </c>
      <c r="B688" s="10">
        <v>43453</v>
      </c>
      <c r="C688" s="33" t="str">
        <f t="shared" si="121"/>
        <v>A</v>
      </c>
      <c r="D688" s="19">
        <v>12</v>
      </c>
      <c r="E688" s="19">
        <v>19</v>
      </c>
      <c r="F688" s="19">
        <v>2018</v>
      </c>
      <c r="G688" s="6" t="s">
        <v>6</v>
      </c>
      <c r="H688" s="6" t="s">
        <v>16</v>
      </c>
      <c r="I688" s="5" t="str">
        <f t="shared" si="128"/>
        <v>Det</v>
      </c>
      <c r="J688" s="6">
        <v>129</v>
      </c>
      <c r="K688" s="6" t="s">
        <v>34</v>
      </c>
      <c r="L688" s="5" t="str">
        <f t="shared" si="129"/>
        <v>Min</v>
      </c>
      <c r="M688" s="6">
        <v>123</v>
      </c>
      <c r="N688" s="13">
        <f t="shared" si="122"/>
        <v>6</v>
      </c>
      <c r="O688" s="13">
        <f t="shared" si="123"/>
        <v>-3</v>
      </c>
      <c r="P688" s="39">
        <f t="shared" si="118"/>
        <v>-0.23602730858504994</v>
      </c>
      <c r="Q688" s="39">
        <f t="shared" si="119"/>
        <v>-1.35015846365794</v>
      </c>
      <c r="R688" s="39">
        <f t="shared" si="124"/>
        <v>-1.8858688449271099</v>
      </c>
      <c r="S688" s="39">
        <f t="shared" si="125"/>
        <v>7.8858688449271099</v>
      </c>
      <c r="T688" s="22" t="str">
        <f t="shared" si="120"/>
        <v>Det129123</v>
      </c>
      <c r="U688" t="str">
        <f t="shared" si="126"/>
        <v>no</v>
      </c>
      <c r="V688" s="31">
        <v>0</v>
      </c>
      <c r="W688" s="31" t="str">
        <f t="shared" si="127"/>
        <v>43453Detroit PistonsMinnesota Timberwolves</v>
      </c>
      <c r="X688" s="9">
        <f>IFERROR(VLOOKUP(T688,October_Schedule_Table[Home Concat],1,FALSE),0)</f>
        <v>0</v>
      </c>
      <c r="Y688" s="9" t="str">
        <f>IFERROR(VLOOKUP(T688,October_Schedule_Table[[#All],[Away Concat]:[Away B2b]],4,FALSE),0)</f>
        <v>no</v>
      </c>
    </row>
    <row r="689" spans="1:25" x14ac:dyDescent="0.2">
      <c r="A689" s="24" t="s">
        <v>218</v>
      </c>
      <c r="B689" s="12">
        <v>43455</v>
      </c>
      <c r="C689" s="33" t="str">
        <f t="shared" si="121"/>
        <v>A</v>
      </c>
      <c r="D689" s="18">
        <v>12</v>
      </c>
      <c r="E689" s="18">
        <v>21</v>
      </c>
      <c r="F689" s="18">
        <v>2018</v>
      </c>
      <c r="G689" s="5" t="s">
        <v>12</v>
      </c>
      <c r="H689" s="5" t="s">
        <v>16</v>
      </c>
      <c r="I689" s="5" t="str">
        <f t="shared" si="128"/>
        <v>Det</v>
      </c>
      <c r="J689" s="5">
        <v>86</v>
      </c>
      <c r="K689" s="5" t="s">
        <v>14</v>
      </c>
      <c r="L689" s="5" t="str">
        <f t="shared" si="129"/>
        <v>Cha</v>
      </c>
      <c r="M689" s="5">
        <v>98</v>
      </c>
      <c r="N689" s="13">
        <f t="shared" si="122"/>
        <v>-12</v>
      </c>
      <c r="O689" s="13">
        <f t="shared" si="123"/>
        <v>-3</v>
      </c>
      <c r="P689" s="39">
        <f t="shared" si="118"/>
        <v>-0.23602730858504994</v>
      </c>
      <c r="Q689" s="39">
        <f t="shared" si="119"/>
        <v>-1.224670842330648</v>
      </c>
      <c r="R689" s="39">
        <f t="shared" si="124"/>
        <v>-2.0113564662544019</v>
      </c>
      <c r="S689" s="39">
        <f t="shared" si="125"/>
        <v>-9.9886435337455985</v>
      </c>
      <c r="T689" s="22" t="str">
        <f t="shared" si="120"/>
        <v>Det8698</v>
      </c>
      <c r="U689" t="str">
        <f t="shared" si="126"/>
        <v>no</v>
      </c>
      <c r="V689" s="31">
        <v>0</v>
      </c>
      <c r="W689" s="31" t="str">
        <f t="shared" si="127"/>
        <v>43455Detroit PistonsCharlotte Hornets</v>
      </c>
      <c r="X689" s="9">
        <f>IFERROR(VLOOKUP(T689,October_Schedule_Table[Home Concat],1,FALSE),0)</f>
        <v>0</v>
      </c>
      <c r="Y689" s="9" t="str">
        <f>IFERROR(VLOOKUP(T689,October_Schedule_Table[[#All],[Away Concat]:[Away B2b]],4,FALSE),0)</f>
        <v>no</v>
      </c>
    </row>
    <row r="690" spans="1:25" x14ac:dyDescent="0.2">
      <c r="A690" s="24" t="s">
        <v>218</v>
      </c>
      <c r="B690" s="10">
        <v>43457</v>
      </c>
      <c r="C690" s="33" t="str">
        <f t="shared" si="121"/>
        <v>H</v>
      </c>
      <c r="D690" s="19">
        <v>12</v>
      </c>
      <c r="E690" s="19">
        <v>23</v>
      </c>
      <c r="F690" s="19">
        <v>2018</v>
      </c>
      <c r="G690" s="6" t="s">
        <v>64</v>
      </c>
      <c r="H690" s="6" t="s">
        <v>24</v>
      </c>
      <c r="I690" s="5" t="str">
        <f t="shared" si="128"/>
        <v>Atl</v>
      </c>
      <c r="J690" s="6">
        <v>98</v>
      </c>
      <c r="K690" s="6" t="s">
        <v>16</v>
      </c>
      <c r="L690" s="5" t="str">
        <f t="shared" si="129"/>
        <v>Det</v>
      </c>
      <c r="M690" s="6">
        <v>95</v>
      </c>
      <c r="N690" s="13">
        <f t="shared" si="122"/>
        <v>-3</v>
      </c>
      <c r="O690" s="13">
        <f t="shared" si="123"/>
        <v>3</v>
      </c>
      <c r="P690" s="39">
        <f t="shared" si="118"/>
        <v>-0.23602730858504994</v>
      </c>
      <c r="Q690" s="39">
        <f t="shared" si="119"/>
        <v>-5.4191427575813904</v>
      </c>
      <c r="R690" s="39">
        <f t="shared" si="124"/>
        <v>8.1831154489963396</v>
      </c>
      <c r="S690" s="39">
        <f t="shared" si="125"/>
        <v>-11.18311544899634</v>
      </c>
      <c r="T690" s="22" t="str">
        <f t="shared" si="120"/>
        <v>Det9895</v>
      </c>
      <c r="U690" t="str">
        <f t="shared" si="126"/>
        <v>no</v>
      </c>
      <c r="V690" s="31">
        <v>0</v>
      </c>
      <c r="W690" s="31" t="str">
        <f t="shared" si="127"/>
        <v>43457Atlanta HawksDetroit Pistons</v>
      </c>
      <c r="X690" s="9" t="str">
        <f>IFERROR(VLOOKUP(T690,October_Schedule_Table[[#All],[Home Concat]:[Home B2b]],2,FALSE),0)</f>
        <v>no</v>
      </c>
      <c r="Y690" s="9">
        <f>IFERROR(VLOOKUP(T690,October_Schedule_Table[[#All],[Away Concat]:[Away B2b]],4,FALSE),0)</f>
        <v>0</v>
      </c>
    </row>
    <row r="691" spans="1:25" x14ac:dyDescent="0.2">
      <c r="A691" s="24" t="s">
        <v>218</v>
      </c>
      <c r="B691" s="12">
        <v>43460</v>
      </c>
      <c r="C691" s="33" t="str">
        <f t="shared" si="121"/>
        <v>H</v>
      </c>
      <c r="D691" s="18">
        <v>12</v>
      </c>
      <c r="E691" s="18">
        <v>26</v>
      </c>
      <c r="F691" s="18">
        <v>2018</v>
      </c>
      <c r="G691" s="5" t="s">
        <v>12</v>
      </c>
      <c r="H691" s="5" t="s">
        <v>41</v>
      </c>
      <c r="I691" s="5" t="str">
        <f t="shared" si="128"/>
        <v>Was</v>
      </c>
      <c r="J691" s="5">
        <v>95</v>
      </c>
      <c r="K691" s="5" t="s">
        <v>16</v>
      </c>
      <c r="L691" s="5" t="str">
        <f t="shared" si="129"/>
        <v>Det</v>
      </c>
      <c r="M691" s="5">
        <v>106</v>
      </c>
      <c r="N691" s="13">
        <f t="shared" si="122"/>
        <v>11</v>
      </c>
      <c r="O691" s="13">
        <f t="shared" si="123"/>
        <v>3</v>
      </c>
      <c r="P691" s="39">
        <f t="shared" si="118"/>
        <v>-0.23602730858504994</v>
      </c>
      <c r="Q691" s="39">
        <f t="shared" si="119"/>
        <v>-3.2175804343859502</v>
      </c>
      <c r="R691" s="39">
        <f t="shared" si="124"/>
        <v>5.9815531258009003</v>
      </c>
      <c r="S691" s="39">
        <f t="shared" si="125"/>
        <v>5.0184468741990997</v>
      </c>
      <c r="T691" s="22" t="str">
        <f t="shared" si="120"/>
        <v>Det95106</v>
      </c>
      <c r="U691" t="str">
        <f t="shared" si="126"/>
        <v>no</v>
      </c>
      <c r="V691" s="31">
        <v>0</v>
      </c>
      <c r="W691" s="31" t="str">
        <f t="shared" si="127"/>
        <v>43460Washington WizardsDetroit Pistons</v>
      </c>
      <c r="X691" s="9" t="str">
        <f>IFERROR(VLOOKUP(T691,October_Schedule_Table[[#All],[Home Concat]:[Home B2b]],2,FALSE),0)</f>
        <v>no</v>
      </c>
      <c r="Y691" s="9">
        <f>IFERROR(VLOOKUP(T691,October_Schedule_Table[[#All],[Away Concat]:[Away B2b]],4,FALSE),0)</f>
        <v>0</v>
      </c>
    </row>
    <row r="692" spans="1:25" x14ac:dyDescent="0.2">
      <c r="A692" s="24" t="s">
        <v>218</v>
      </c>
      <c r="B692" s="10">
        <v>43462</v>
      </c>
      <c r="C692" s="33" t="str">
        <f t="shared" si="121"/>
        <v>A</v>
      </c>
      <c r="D692" s="19">
        <v>12</v>
      </c>
      <c r="E692" s="19">
        <v>28</v>
      </c>
      <c r="F692" s="19">
        <v>2018</v>
      </c>
      <c r="G692" s="6" t="s">
        <v>12</v>
      </c>
      <c r="H692" s="6" t="s">
        <v>16</v>
      </c>
      <c r="I692" s="5" t="str">
        <f t="shared" si="128"/>
        <v>Det</v>
      </c>
      <c r="J692" s="6">
        <v>88</v>
      </c>
      <c r="K692" s="6" t="s">
        <v>20</v>
      </c>
      <c r="L692" s="5" t="str">
        <f t="shared" si="129"/>
        <v>Ind</v>
      </c>
      <c r="M692" s="6">
        <v>125</v>
      </c>
      <c r="N692" s="13">
        <f t="shared" si="122"/>
        <v>-37</v>
      </c>
      <c r="O692" s="13">
        <f t="shared" si="123"/>
        <v>-3</v>
      </c>
      <c r="P692" s="39">
        <f t="shared" si="118"/>
        <v>-0.23602730858504994</v>
      </c>
      <c r="Q692" s="39">
        <f t="shared" si="119"/>
        <v>2.3960160409532198</v>
      </c>
      <c r="R692" s="39">
        <f t="shared" si="124"/>
        <v>-5.6320433495382698</v>
      </c>
      <c r="S692" s="39">
        <f t="shared" si="125"/>
        <v>-31.367956650461728</v>
      </c>
      <c r="T692" s="22" t="str">
        <f t="shared" si="120"/>
        <v>Det88125</v>
      </c>
      <c r="U692" t="str">
        <f t="shared" si="126"/>
        <v>no</v>
      </c>
      <c r="V692" s="31">
        <v>0</v>
      </c>
      <c r="W692" s="31" t="str">
        <f t="shared" si="127"/>
        <v>43462Detroit PistonsIndiana Pacers</v>
      </c>
      <c r="X692" s="9">
        <f>IFERROR(VLOOKUP(T692,October_Schedule_Table[Home Concat],1,FALSE),0)</f>
        <v>0</v>
      </c>
      <c r="Y692" s="9" t="str">
        <f>IFERROR(VLOOKUP(T692,October_Schedule_Table[[#All],[Away Concat]:[Away B2b]],4,FALSE),0)</f>
        <v>no</v>
      </c>
    </row>
    <row r="693" spans="1:25" x14ac:dyDescent="0.2">
      <c r="A693" s="24" t="s">
        <v>218</v>
      </c>
      <c r="B693" s="12">
        <v>43464</v>
      </c>
      <c r="C693" s="33" t="str">
        <f t="shared" si="121"/>
        <v>A</v>
      </c>
      <c r="D693" s="18">
        <v>12</v>
      </c>
      <c r="E693" s="18">
        <v>30</v>
      </c>
      <c r="F693" s="18">
        <v>2018</v>
      </c>
      <c r="G693" s="5" t="s">
        <v>61</v>
      </c>
      <c r="H693" s="5" t="s">
        <v>16</v>
      </c>
      <c r="I693" s="5" t="str">
        <f t="shared" si="128"/>
        <v>Det</v>
      </c>
      <c r="J693" s="5">
        <v>107</v>
      </c>
      <c r="K693" s="5" t="s">
        <v>27</v>
      </c>
      <c r="L693" s="5" t="str">
        <f t="shared" si="129"/>
        <v>Orl</v>
      </c>
      <c r="M693" s="5">
        <v>109</v>
      </c>
      <c r="N693" s="13">
        <f t="shared" si="122"/>
        <v>-2</v>
      </c>
      <c r="O693" s="13">
        <f t="shared" si="123"/>
        <v>-3</v>
      </c>
      <c r="P693" s="39">
        <f t="shared" si="118"/>
        <v>-0.23602730858504994</v>
      </c>
      <c r="Q693" s="39">
        <f t="shared" si="119"/>
        <v>1.21811754667254</v>
      </c>
      <c r="R693" s="39">
        <f t="shared" si="124"/>
        <v>-4.4541448552575904</v>
      </c>
      <c r="S693" s="39">
        <f t="shared" si="125"/>
        <v>2.4541448552575904</v>
      </c>
      <c r="T693" s="22" t="str">
        <f t="shared" si="120"/>
        <v>Det107109</v>
      </c>
      <c r="U693" t="str">
        <f t="shared" si="126"/>
        <v>no</v>
      </c>
      <c r="V693" s="31">
        <v>0</v>
      </c>
      <c r="W693" s="31" t="str">
        <f t="shared" si="127"/>
        <v>43464Detroit PistonsOrlando Magic</v>
      </c>
      <c r="X693" s="9">
        <f>IFERROR(VLOOKUP(T693,October_Schedule_Table[Home Concat],1,FALSE),0)</f>
        <v>0</v>
      </c>
      <c r="Y693" s="9" t="str">
        <f>IFERROR(VLOOKUP(T693,October_Schedule_Table[[#All],[Away Concat]:[Away B2b]],4,FALSE),0)</f>
        <v>no</v>
      </c>
    </row>
    <row r="694" spans="1:25" x14ac:dyDescent="0.2">
      <c r="A694" s="24" t="s">
        <v>218</v>
      </c>
      <c r="B694" s="10">
        <v>43466</v>
      </c>
      <c r="C694" s="33" t="str">
        <f t="shared" si="121"/>
        <v>A</v>
      </c>
      <c r="D694" s="19">
        <v>1</v>
      </c>
      <c r="E694" s="19">
        <v>1</v>
      </c>
      <c r="F694" s="19">
        <v>2019</v>
      </c>
      <c r="G694" s="6" t="s">
        <v>6</v>
      </c>
      <c r="H694" s="6" t="s">
        <v>16</v>
      </c>
      <c r="I694" s="5" t="str">
        <f t="shared" ref="I694:I725" si="130">LEFT(H694,3)</f>
        <v>Det</v>
      </c>
      <c r="J694" s="6">
        <v>98</v>
      </c>
      <c r="K694" s="6" t="s">
        <v>13</v>
      </c>
      <c r="L694" s="5" t="str">
        <f t="shared" ref="L694:L725" si="131">LEFT(K694,3)</f>
        <v>Mil</v>
      </c>
      <c r="M694" s="6">
        <v>121</v>
      </c>
      <c r="N694" s="13">
        <f t="shared" si="122"/>
        <v>-23</v>
      </c>
      <c r="O694" s="13">
        <f t="shared" si="123"/>
        <v>-3</v>
      </c>
      <c r="P694" s="39">
        <f t="shared" si="118"/>
        <v>-0.23602730858504994</v>
      </c>
      <c r="Q694" s="39">
        <f t="shared" si="119"/>
        <v>7.7638523148254706</v>
      </c>
      <c r="R694" s="39">
        <f t="shared" si="124"/>
        <v>-10.999879623410521</v>
      </c>
      <c r="S694" s="39">
        <f t="shared" si="125"/>
        <v>-12.000120376589479</v>
      </c>
      <c r="T694" s="22" t="str">
        <f t="shared" si="120"/>
        <v>Det98121</v>
      </c>
      <c r="U694" t="str">
        <f t="shared" si="126"/>
        <v>no</v>
      </c>
      <c r="V694" s="31">
        <v>0</v>
      </c>
      <c r="W694" s="31" t="str">
        <f t="shared" si="127"/>
        <v>43466Detroit PistonsMilwaukee Bucks</v>
      </c>
      <c r="X694" s="9">
        <f>IFERROR(VLOOKUP(T694,October_Schedule_Table[Home Concat],1,FALSE),0)</f>
        <v>0</v>
      </c>
      <c r="Y694" s="9" t="str">
        <f>IFERROR(VLOOKUP(T694,October_Schedule_Table[[#All],[Away Concat]:[Away B2b]],4,FALSE),0)</f>
        <v>no</v>
      </c>
    </row>
    <row r="695" spans="1:25" x14ac:dyDescent="0.2">
      <c r="A695" s="24" t="s">
        <v>218</v>
      </c>
      <c r="B695" s="12">
        <v>43467</v>
      </c>
      <c r="C695" s="33" t="str">
        <f t="shared" si="121"/>
        <v>A</v>
      </c>
      <c r="D695" s="18">
        <v>1</v>
      </c>
      <c r="E695" s="18">
        <v>2</v>
      </c>
      <c r="F695" s="18">
        <v>2019</v>
      </c>
      <c r="G695" s="5" t="s">
        <v>6</v>
      </c>
      <c r="H695" s="5" t="s">
        <v>16</v>
      </c>
      <c r="I695" s="5" t="str">
        <f t="shared" si="130"/>
        <v>Det</v>
      </c>
      <c r="J695" s="5">
        <v>101</v>
      </c>
      <c r="K695" s="5" t="s">
        <v>19</v>
      </c>
      <c r="L695" s="5" t="str">
        <f t="shared" si="131"/>
        <v>Mem</v>
      </c>
      <c r="M695" s="5">
        <v>94</v>
      </c>
      <c r="N695" s="13">
        <f t="shared" si="122"/>
        <v>7</v>
      </c>
      <c r="O695" s="13">
        <f t="shared" si="123"/>
        <v>-3</v>
      </c>
      <c r="P695" s="39">
        <f t="shared" si="118"/>
        <v>-0.23602730858504994</v>
      </c>
      <c r="Q695" s="39">
        <f t="shared" si="119"/>
        <v>-2.3364343413058002</v>
      </c>
      <c r="R695" s="39">
        <f t="shared" si="124"/>
        <v>-0.89959296727924976</v>
      </c>
      <c r="S695" s="39">
        <f t="shared" si="125"/>
        <v>7.8995929672792498</v>
      </c>
      <c r="T695" s="22" t="str">
        <f t="shared" si="120"/>
        <v>Det10194</v>
      </c>
      <c r="U695" t="str">
        <f t="shared" si="126"/>
        <v>yes</v>
      </c>
      <c r="V695" s="31">
        <v>0</v>
      </c>
      <c r="W695" s="31" t="str">
        <f t="shared" si="127"/>
        <v>43467Detroit PistonsMemphis Grizzlies</v>
      </c>
      <c r="X695" s="9">
        <f>IFERROR(VLOOKUP(T695,October_Schedule_Table[Home Concat],1,FALSE),0)</f>
        <v>0</v>
      </c>
      <c r="Y695" s="9" t="str">
        <f>IFERROR(VLOOKUP(T695,October_Schedule_Table[[#All],[Away Concat]:[Away B2b]],4,FALSE),0)</f>
        <v>yes</v>
      </c>
    </row>
    <row r="696" spans="1:25" x14ac:dyDescent="0.2">
      <c r="A696" s="24" t="s">
        <v>218</v>
      </c>
      <c r="B696" s="10">
        <v>43470</v>
      </c>
      <c r="C696" s="33" t="str">
        <f t="shared" si="121"/>
        <v>H</v>
      </c>
      <c r="D696" s="19">
        <v>1</v>
      </c>
      <c r="E696" s="19">
        <v>5</v>
      </c>
      <c r="F696" s="19">
        <v>2019</v>
      </c>
      <c r="G696" s="6" t="s">
        <v>12</v>
      </c>
      <c r="H696" s="6" t="s">
        <v>31</v>
      </c>
      <c r="I696" s="5" t="str">
        <f t="shared" si="130"/>
        <v>Uta</v>
      </c>
      <c r="J696" s="6">
        <v>110</v>
      </c>
      <c r="K696" s="6" t="s">
        <v>16</v>
      </c>
      <c r="L696" s="5" t="str">
        <f t="shared" si="131"/>
        <v>Det</v>
      </c>
      <c r="M696" s="6">
        <v>105</v>
      </c>
      <c r="N696" s="13">
        <f t="shared" si="122"/>
        <v>-5</v>
      </c>
      <c r="O696" s="13">
        <f t="shared" si="123"/>
        <v>3</v>
      </c>
      <c r="P696" s="39">
        <f t="shared" si="118"/>
        <v>-0.23602730858504994</v>
      </c>
      <c r="Q696" s="39">
        <f t="shared" si="119"/>
        <v>5.7181998783674679</v>
      </c>
      <c r="R696" s="39">
        <f t="shared" si="124"/>
        <v>-2.9542271869525178</v>
      </c>
      <c r="S696" s="39">
        <f t="shared" si="125"/>
        <v>-2.0457728130474822</v>
      </c>
      <c r="T696" s="22" t="str">
        <f t="shared" si="120"/>
        <v>Det110105</v>
      </c>
      <c r="U696" t="str">
        <f t="shared" si="126"/>
        <v>no</v>
      </c>
      <c r="V696" s="31">
        <v>0</v>
      </c>
      <c r="W696" s="31" t="str">
        <f t="shared" si="127"/>
        <v>43470Utah JazzDetroit Pistons</v>
      </c>
      <c r="X696" s="9" t="str">
        <f>IFERROR(VLOOKUP(T696,October_Schedule_Table[[#All],[Home Concat]:[Home B2b]],2,FALSE),0)</f>
        <v>no</v>
      </c>
      <c r="Y696" s="9">
        <f>IFERROR(VLOOKUP(T696,October_Schedule_Table[[#All],[Away Concat]:[Away B2b]],4,FALSE),0)</f>
        <v>0</v>
      </c>
    </row>
    <row r="697" spans="1:25" x14ac:dyDescent="0.2">
      <c r="A697" s="24" t="s">
        <v>218</v>
      </c>
      <c r="B697" s="12">
        <v>43472</v>
      </c>
      <c r="C697" s="33" t="str">
        <f t="shared" si="121"/>
        <v>H</v>
      </c>
      <c r="D697" s="18">
        <v>1</v>
      </c>
      <c r="E697" s="18">
        <v>7</v>
      </c>
      <c r="F697" s="18">
        <v>2019</v>
      </c>
      <c r="G697" s="5" t="s">
        <v>12</v>
      </c>
      <c r="H697" s="5" t="s">
        <v>35</v>
      </c>
      <c r="I697" s="5" t="str">
        <f t="shared" si="130"/>
        <v>San</v>
      </c>
      <c r="J697" s="5">
        <v>119</v>
      </c>
      <c r="K697" s="5" t="s">
        <v>16</v>
      </c>
      <c r="L697" s="5" t="str">
        <f t="shared" si="131"/>
        <v>Det</v>
      </c>
      <c r="M697" s="5">
        <v>107</v>
      </c>
      <c r="N697" s="13">
        <f t="shared" si="122"/>
        <v>-12</v>
      </c>
      <c r="O697" s="13">
        <f t="shared" si="123"/>
        <v>3</v>
      </c>
      <c r="P697" s="39">
        <f t="shared" si="118"/>
        <v>-0.23602730858504994</v>
      </c>
      <c r="Q697" s="39">
        <f t="shared" si="119"/>
        <v>1.8707824426420974</v>
      </c>
      <c r="R697" s="39">
        <f t="shared" si="124"/>
        <v>0.89319024877285269</v>
      </c>
      <c r="S697" s="39">
        <f t="shared" si="125"/>
        <v>-12.893190248772854</v>
      </c>
      <c r="T697" s="22" t="str">
        <f t="shared" si="120"/>
        <v>Det119107</v>
      </c>
      <c r="U697" t="str">
        <f t="shared" si="126"/>
        <v>no</v>
      </c>
      <c r="V697" s="31">
        <v>0</v>
      </c>
      <c r="W697" s="31" t="str">
        <f t="shared" si="127"/>
        <v>43472San Antonio SpursDetroit Pistons</v>
      </c>
      <c r="X697" s="9" t="str">
        <f>IFERROR(VLOOKUP(T697,October_Schedule_Table[[#All],[Home Concat]:[Home B2b]],2,FALSE),0)</f>
        <v>no</v>
      </c>
      <c r="Y697" s="9">
        <f>IFERROR(VLOOKUP(T697,October_Schedule_Table[[#All],[Away Concat]:[Away B2b]],4,FALSE),0)</f>
        <v>0</v>
      </c>
    </row>
    <row r="698" spans="1:25" x14ac:dyDescent="0.2">
      <c r="A698" s="24" t="s">
        <v>218</v>
      </c>
      <c r="B698" s="10">
        <v>43474</v>
      </c>
      <c r="C698" s="33" t="str">
        <f t="shared" si="121"/>
        <v>A</v>
      </c>
      <c r="D698" s="19">
        <v>1</v>
      </c>
      <c r="E698" s="19">
        <v>9</v>
      </c>
      <c r="F698" s="19">
        <v>2019</v>
      </c>
      <c r="G698" s="6" t="s">
        <v>9</v>
      </c>
      <c r="H698" s="6" t="s">
        <v>16</v>
      </c>
      <c r="I698" s="5" t="str">
        <f t="shared" si="130"/>
        <v>Det</v>
      </c>
      <c r="J698" s="6">
        <v>100</v>
      </c>
      <c r="K698" s="6" t="s">
        <v>39</v>
      </c>
      <c r="L698" s="13" t="s">
        <v>242</v>
      </c>
      <c r="M698" s="6">
        <v>113</v>
      </c>
      <c r="N698" s="13">
        <f t="shared" si="122"/>
        <v>-13</v>
      </c>
      <c r="O698" s="13">
        <f t="shared" si="123"/>
        <v>-3</v>
      </c>
      <c r="P698" s="39">
        <f t="shared" si="118"/>
        <v>-0.23602730858504994</v>
      </c>
      <c r="Q698" s="39">
        <f t="shared" si="119"/>
        <v>-1.7592139870950123</v>
      </c>
      <c r="R698" s="39">
        <f t="shared" si="124"/>
        <v>-1.4768133214900376</v>
      </c>
      <c r="S698" s="39">
        <f t="shared" si="125"/>
        <v>-11.523186678509962</v>
      </c>
      <c r="T698" s="22" t="str">
        <f t="shared" si="120"/>
        <v>Det100113</v>
      </c>
      <c r="U698" t="str">
        <f t="shared" si="126"/>
        <v>no</v>
      </c>
      <c r="V698" s="31">
        <v>0</v>
      </c>
      <c r="W698" s="31" t="str">
        <f t="shared" si="127"/>
        <v>43474Detroit PistonsLos Angeles Lakers</v>
      </c>
      <c r="X698" s="9">
        <f>IFERROR(VLOOKUP(T698,October_Schedule_Table[Home Concat],1,FALSE),0)</f>
        <v>0</v>
      </c>
      <c r="Y698" s="9" t="str">
        <f>IFERROR(VLOOKUP(T698,October_Schedule_Table[[#All],[Away Concat]:[Away B2b]],4,FALSE),0)</f>
        <v>no</v>
      </c>
    </row>
    <row r="699" spans="1:25" x14ac:dyDescent="0.2">
      <c r="A699" s="24" t="s">
        <v>218</v>
      </c>
      <c r="B699" s="12">
        <v>43475</v>
      </c>
      <c r="C699" s="33" t="str">
        <f t="shared" si="121"/>
        <v>A</v>
      </c>
      <c r="D699" s="18">
        <v>1</v>
      </c>
      <c r="E699" s="18">
        <v>10</v>
      </c>
      <c r="F699" s="18">
        <v>2019</v>
      </c>
      <c r="G699" s="5" t="s">
        <v>30</v>
      </c>
      <c r="H699" s="5" t="s">
        <v>16</v>
      </c>
      <c r="I699" s="5" t="str">
        <f t="shared" si="130"/>
        <v>Det</v>
      </c>
      <c r="J699" s="5">
        <v>102</v>
      </c>
      <c r="K699" s="5" t="s">
        <v>32</v>
      </c>
      <c r="L699" s="5" t="str">
        <f t="shared" si="131"/>
        <v>Sac</v>
      </c>
      <c r="M699" s="5">
        <v>112</v>
      </c>
      <c r="N699" s="13">
        <f t="shared" si="122"/>
        <v>-10</v>
      </c>
      <c r="O699" s="13">
        <f t="shared" si="123"/>
        <v>-3</v>
      </c>
      <c r="P699" s="39">
        <f t="shared" si="118"/>
        <v>-0.23602730858504994</v>
      </c>
      <c r="Q699" s="39">
        <f t="shared" si="119"/>
        <v>-0.90569424122478992</v>
      </c>
      <c r="R699" s="39">
        <f t="shared" si="124"/>
        <v>-2.33033306736026</v>
      </c>
      <c r="S699" s="39">
        <f t="shared" si="125"/>
        <v>-7.66966693263974</v>
      </c>
      <c r="T699" s="22" t="str">
        <f t="shared" si="120"/>
        <v>Det102112</v>
      </c>
      <c r="U699" t="str">
        <f t="shared" si="126"/>
        <v>yes</v>
      </c>
      <c r="V699" s="31">
        <v>0</v>
      </c>
      <c r="W699" s="31" t="str">
        <f t="shared" si="127"/>
        <v>43475Detroit PistonsSacramento Kings</v>
      </c>
      <c r="X699" s="9">
        <f>IFERROR(VLOOKUP(T699,October_Schedule_Table[Home Concat],1,FALSE),0)</f>
        <v>0</v>
      </c>
      <c r="Y699" s="9" t="str">
        <f>IFERROR(VLOOKUP(T699,October_Schedule_Table[[#All],[Away Concat]:[Away B2b]],4,FALSE),0)</f>
        <v>yes</v>
      </c>
    </row>
    <row r="700" spans="1:25" x14ac:dyDescent="0.2">
      <c r="A700" s="24" t="s">
        <v>218</v>
      </c>
      <c r="B700" s="10">
        <v>43477</v>
      </c>
      <c r="C700" s="33" t="str">
        <f t="shared" si="121"/>
        <v>A</v>
      </c>
      <c r="D700" s="19">
        <v>1</v>
      </c>
      <c r="E700" s="19">
        <v>12</v>
      </c>
      <c r="F700" s="19">
        <v>2019</v>
      </c>
      <c r="G700" s="6" t="s">
        <v>61</v>
      </c>
      <c r="H700" s="6" t="s">
        <v>16</v>
      </c>
      <c r="I700" s="5" t="str">
        <f t="shared" si="130"/>
        <v>Det</v>
      </c>
      <c r="J700" s="6">
        <v>109</v>
      </c>
      <c r="K700" s="6" t="s">
        <v>22</v>
      </c>
      <c r="L700" s="13" t="s">
        <v>241</v>
      </c>
      <c r="M700" s="6">
        <v>104</v>
      </c>
      <c r="N700" s="13">
        <f t="shared" si="122"/>
        <v>5</v>
      </c>
      <c r="O700" s="13">
        <f t="shared" si="123"/>
        <v>-3</v>
      </c>
      <c r="P700" s="39">
        <f t="shared" si="118"/>
        <v>-0.23602730858504994</v>
      </c>
      <c r="Q700" s="39">
        <f t="shared" si="119"/>
        <v>0.79686865378140981</v>
      </c>
      <c r="R700" s="39">
        <f t="shared" si="124"/>
        <v>-4.0328959623664602</v>
      </c>
      <c r="S700" s="39">
        <f t="shared" si="125"/>
        <v>9.0328959623664602</v>
      </c>
      <c r="T700" s="22" t="str">
        <f t="shared" si="120"/>
        <v>Det109104</v>
      </c>
      <c r="U700" t="str">
        <f t="shared" si="126"/>
        <v>no</v>
      </c>
      <c r="V700" s="31">
        <v>0</v>
      </c>
      <c r="W700" s="31" t="str">
        <f t="shared" si="127"/>
        <v>43477Detroit PistonsLos Angeles Clippers</v>
      </c>
      <c r="X700" s="9">
        <f>IFERROR(VLOOKUP(T700,October_Schedule_Table[Home Concat],1,FALSE),0)</f>
        <v>0</v>
      </c>
      <c r="Y700" s="9" t="str">
        <f>IFERROR(VLOOKUP(T700,October_Schedule_Table[[#All],[Away Concat]:[Away B2b]],4,FALSE),0)</f>
        <v>no</v>
      </c>
    </row>
    <row r="701" spans="1:25" x14ac:dyDescent="0.2">
      <c r="A701" s="24" t="s">
        <v>218</v>
      </c>
      <c r="B701" s="12">
        <v>43479</v>
      </c>
      <c r="C701" s="33" t="str">
        <f t="shared" si="121"/>
        <v>A</v>
      </c>
      <c r="D701" s="18">
        <v>1</v>
      </c>
      <c r="E701" s="18">
        <v>14</v>
      </c>
      <c r="F701" s="18">
        <v>2019</v>
      </c>
      <c r="G701" s="5" t="s">
        <v>42</v>
      </c>
      <c r="H701" s="5" t="s">
        <v>16</v>
      </c>
      <c r="I701" s="5" t="str">
        <f t="shared" si="130"/>
        <v>Det</v>
      </c>
      <c r="J701" s="5">
        <v>94</v>
      </c>
      <c r="K701" s="5" t="s">
        <v>31</v>
      </c>
      <c r="L701" s="5" t="str">
        <f t="shared" si="131"/>
        <v>Uta</v>
      </c>
      <c r="M701" s="5">
        <v>100</v>
      </c>
      <c r="N701" s="13">
        <f t="shared" si="122"/>
        <v>-6</v>
      </c>
      <c r="O701" s="13">
        <f t="shared" si="123"/>
        <v>-3</v>
      </c>
      <c r="P701" s="39">
        <f t="shared" si="118"/>
        <v>-0.23602730858504994</v>
      </c>
      <c r="Q701" s="39">
        <f t="shared" si="119"/>
        <v>5.7181998783674679</v>
      </c>
      <c r="R701" s="39">
        <f t="shared" si="124"/>
        <v>-8.9542271869525187</v>
      </c>
      <c r="S701" s="39">
        <f t="shared" si="125"/>
        <v>2.9542271869525187</v>
      </c>
      <c r="T701" s="22" t="str">
        <f t="shared" si="120"/>
        <v>Det94100</v>
      </c>
      <c r="U701" t="str">
        <f t="shared" si="126"/>
        <v>no</v>
      </c>
      <c r="V701" s="31">
        <v>0</v>
      </c>
      <c r="W701" s="31" t="str">
        <f t="shared" si="127"/>
        <v>43479Detroit PistonsUtah Jazz</v>
      </c>
      <c r="X701" s="9">
        <f>IFERROR(VLOOKUP(T701,October_Schedule_Table[Home Concat],1,FALSE),0)</f>
        <v>0</v>
      </c>
      <c r="Y701" s="9" t="str">
        <f>IFERROR(VLOOKUP(T701,October_Schedule_Table[[#All],[Away Concat]:[Away B2b]],4,FALSE),0)</f>
        <v>no</v>
      </c>
    </row>
    <row r="702" spans="1:25" x14ac:dyDescent="0.2">
      <c r="A702" s="24" t="s">
        <v>218</v>
      </c>
      <c r="B702" s="10">
        <v>43481</v>
      </c>
      <c r="C702" s="33" t="str">
        <f t="shared" si="121"/>
        <v>H</v>
      </c>
      <c r="D702" s="19">
        <v>1</v>
      </c>
      <c r="E702" s="19">
        <v>16</v>
      </c>
      <c r="F702" s="19">
        <v>2019</v>
      </c>
      <c r="G702" s="6" t="s">
        <v>12</v>
      </c>
      <c r="H702" s="6" t="s">
        <v>27</v>
      </c>
      <c r="I702" s="5" t="str">
        <f t="shared" si="130"/>
        <v>Orl</v>
      </c>
      <c r="J702" s="6">
        <v>115</v>
      </c>
      <c r="K702" s="6" t="s">
        <v>16</v>
      </c>
      <c r="L702" s="5" t="str">
        <f t="shared" si="131"/>
        <v>Det</v>
      </c>
      <c r="M702" s="6">
        <v>120</v>
      </c>
      <c r="N702" s="13">
        <f t="shared" si="122"/>
        <v>5</v>
      </c>
      <c r="O702" s="13">
        <f t="shared" si="123"/>
        <v>3</v>
      </c>
      <c r="P702" s="39">
        <f t="shared" si="118"/>
        <v>-0.23602730858504994</v>
      </c>
      <c r="Q702" s="39">
        <f t="shared" si="119"/>
        <v>1.21811754667254</v>
      </c>
      <c r="R702" s="39">
        <f t="shared" si="124"/>
        <v>1.54585514474241</v>
      </c>
      <c r="S702" s="39">
        <f t="shared" si="125"/>
        <v>3.45414485525759</v>
      </c>
      <c r="T702" s="22" t="str">
        <f t="shared" si="120"/>
        <v>Det115120</v>
      </c>
      <c r="U702" t="str">
        <f t="shared" si="126"/>
        <v>no</v>
      </c>
      <c r="V702" s="31">
        <v>0</v>
      </c>
      <c r="W702" s="31" t="str">
        <f t="shared" si="127"/>
        <v>43481Orlando MagicDetroit Pistons</v>
      </c>
      <c r="X702" s="9" t="str">
        <f>IFERROR(VLOOKUP(T702,October_Schedule_Table[[#All],[Home Concat]:[Home B2b]],2,FALSE),0)</f>
        <v>no</v>
      </c>
      <c r="Y702" s="9">
        <f>IFERROR(VLOOKUP(T702,October_Schedule_Table[[#All],[Away Concat]:[Away B2b]],4,FALSE),0)</f>
        <v>0</v>
      </c>
    </row>
    <row r="703" spans="1:25" x14ac:dyDescent="0.2">
      <c r="A703" s="24" t="s">
        <v>218</v>
      </c>
      <c r="B703" s="12">
        <v>43483</v>
      </c>
      <c r="C703" s="33" t="str">
        <f t="shared" si="121"/>
        <v>H</v>
      </c>
      <c r="D703" s="18">
        <v>1</v>
      </c>
      <c r="E703" s="18">
        <v>18</v>
      </c>
      <c r="F703" s="18">
        <v>2019</v>
      </c>
      <c r="G703" s="5" t="s">
        <v>12</v>
      </c>
      <c r="H703" s="5" t="s">
        <v>26</v>
      </c>
      <c r="I703" s="5" t="str">
        <f t="shared" si="130"/>
        <v>Mia</v>
      </c>
      <c r="J703" s="5">
        <v>93</v>
      </c>
      <c r="K703" s="5" t="s">
        <v>16</v>
      </c>
      <c r="L703" s="5" t="str">
        <f t="shared" si="131"/>
        <v>Det</v>
      </c>
      <c r="M703" s="5">
        <v>98</v>
      </c>
      <c r="N703" s="13">
        <f t="shared" si="122"/>
        <v>5</v>
      </c>
      <c r="O703" s="13">
        <f t="shared" si="123"/>
        <v>3</v>
      </c>
      <c r="P703" s="39">
        <f t="shared" si="118"/>
        <v>-0.23602730858504994</v>
      </c>
      <c r="Q703" s="39">
        <f t="shared" si="119"/>
        <v>-0.25037347985165948</v>
      </c>
      <c r="R703" s="39">
        <f t="shared" si="124"/>
        <v>3.0143461712666095</v>
      </c>
      <c r="S703" s="39">
        <f t="shared" si="125"/>
        <v>1.9856538287333905</v>
      </c>
      <c r="T703" s="22" t="str">
        <f t="shared" si="120"/>
        <v>Det9398</v>
      </c>
      <c r="U703" t="str">
        <f t="shared" si="126"/>
        <v>no</v>
      </c>
      <c r="V703" s="31">
        <v>0</v>
      </c>
      <c r="W703" s="31" t="str">
        <f t="shared" si="127"/>
        <v>43483Miami HeatDetroit Pistons</v>
      </c>
      <c r="X703" s="9" t="str">
        <f>IFERROR(VLOOKUP(T703,October_Schedule_Table[[#All],[Home Concat]:[Home B2b]],2,FALSE),0)</f>
        <v>no</v>
      </c>
      <c r="Y703" s="9">
        <f>IFERROR(VLOOKUP(T703,October_Schedule_Table[[#All],[Away Concat]:[Away B2b]],4,FALSE),0)</f>
        <v>0</v>
      </c>
    </row>
    <row r="704" spans="1:25" x14ac:dyDescent="0.2">
      <c r="A704" s="24" t="s">
        <v>218</v>
      </c>
      <c r="B704" s="10">
        <v>43484</v>
      </c>
      <c r="C704" s="33" t="str">
        <f t="shared" si="121"/>
        <v>H</v>
      </c>
      <c r="D704" s="19">
        <v>1</v>
      </c>
      <c r="E704" s="19">
        <v>19</v>
      </c>
      <c r="F704" s="19">
        <v>2019</v>
      </c>
      <c r="G704" s="6" t="s">
        <v>12</v>
      </c>
      <c r="H704" s="6" t="s">
        <v>32</v>
      </c>
      <c r="I704" s="5" t="str">
        <f t="shared" si="130"/>
        <v>Sac</v>
      </c>
      <c r="J704" s="6">
        <v>103</v>
      </c>
      <c r="K704" s="6" t="s">
        <v>16</v>
      </c>
      <c r="L704" s="5" t="str">
        <f t="shared" si="131"/>
        <v>Det</v>
      </c>
      <c r="M704" s="6">
        <v>101</v>
      </c>
      <c r="N704" s="13">
        <f t="shared" si="122"/>
        <v>-2</v>
      </c>
      <c r="O704" s="13">
        <f t="shared" si="123"/>
        <v>3</v>
      </c>
      <c r="P704" s="39">
        <f t="shared" si="118"/>
        <v>-0.23602730858504994</v>
      </c>
      <c r="Q704" s="39">
        <f t="shared" si="119"/>
        <v>-0.90569424122478992</v>
      </c>
      <c r="R704" s="39">
        <f t="shared" si="124"/>
        <v>3.66966693263974</v>
      </c>
      <c r="S704" s="39">
        <f t="shared" si="125"/>
        <v>-5.66966693263974</v>
      </c>
      <c r="T704" s="22" t="str">
        <f t="shared" si="120"/>
        <v>Det103101</v>
      </c>
      <c r="U704" t="str">
        <f t="shared" si="126"/>
        <v>yes</v>
      </c>
      <c r="V704" s="31">
        <v>0</v>
      </c>
      <c r="W704" s="31" t="str">
        <f t="shared" si="127"/>
        <v>43484Sacramento KingsDetroit Pistons</v>
      </c>
      <c r="X704" s="9" t="str">
        <f>IFERROR(VLOOKUP(T704,October_Schedule_Table[[#All],[Home Concat]:[Home B2b]],2,FALSE),0)</f>
        <v>yes</v>
      </c>
      <c r="Y704" s="9">
        <f>IFERROR(VLOOKUP(T704,October_Schedule_Table[[#All],[Away Concat]:[Away B2b]],4,FALSE),0)</f>
        <v>0</v>
      </c>
    </row>
    <row r="705" spans="1:25" x14ac:dyDescent="0.2">
      <c r="A705" s="24" t="s">
        <v>218</v>
      </c>
      <c r="B705" s="10">
        <v>43486</v>
      </c>
      <c r="C705" s="33" t="str">
        <f t="shared" si="121"/>
        <v>A</v>
      </c>
      <c r="D705" s="19">
        <v>1</v>
      </c>
      <c r="E705" s="19">
        <v>21</v>
      </c>
      <c r="F705" s="19">
        <v>2019</v>
      </c>
      <c r="G705" s="6" t="s">
        <v>75</v>
      </c>
      <c r="H705" s="6" t="s">
        <v>16</v>
      </c>
      <c r="I705" s="5" t="str">
        <f t="shared" si="130"/>
        <v>Det</v>
      </c>
      <c r="J705" s="6">
        <v>87</v>
      </c>
      <c r="K705" s="6" t="s">
        <v>41</v>
      </c>
      <c r="L705" s="5" t="str">
        <f t="shared" si="131"/>
        <v>Was</v>
      </c>
      <c r="M705" s="6">
        <v>101</v>
      </c>
      <c r="N705" s="13">
        <f t="shared" si="122"/>
        <v>-14</v>
      </c>
      <c r="O705" s="13">
        <f t="shared" si="123"/>
        <v>-3</v>
      </c>
      <c r="P705" s="39">
        <f t="shared" si="118"/>
        <v>-0.23602730858504994</v>
      </c>
      <c r="Q705" s="39">
        <f t="shared" si="119"/>
        <v>-3.2175804343859502</v>
      </c>
      <c r="R705" s="39">
        <f t="shared" si="124"/>
        <v>-1.8446874199099739E-2</v>
      </c>
      <c r="S705" s="39">
        <f t="shared" si="125"/>
        <v>-13.9815531258009</v>
      </c>
      <c r="T705" s="22" t="str">
        <f t="shared" si="120"/>
        <v>Det87101</v>
      </c>
      <c r="U705" t="str">
        <f t="shared" si="126"/>
        <v>no</v>
      </c>
      <c r="V705" s="31">
        <v>0</v>
      </c>
      <c r="W705" s="31" t="str">
        <f t="shared" si="127"/>
        <v>43486Detroit PistonsWashington Wizards</v>
      </c>
      <c r="X705" s="9">
        <f>IFERROR(VLOOKUP(T705,October_Schedule_Table[Home Concat],1,FALSE),0)</f>
        <v>0</v>
      </c>
      <c r="Y705" s="9" t="str">
        <f>IFERROR(VLOOKUP(T705,October_Schedule_Table[[#All],[Away Concat]:[Away B2b]],4,FALSE),0)</f>
        <v>no</v>
      </c>
    </row>
    <row r="706" spans="1:25" x14ac:dyDescent="0.2">
      <c r="A706" s="24" t="s">
        <v>218</v>
      </c>
      <c r="B706" s="12">
        <v>43488</v>
      </c>
      <c r="C706" s="33" t="str">
        <f t="shared" si="121"/>
        <v>A</v>
      </c>
      <c r="D706" s="18">
        <v>1</v>
      </c>
      <c r="E706" s="18">
        <v>23</v>
      </c>
      <c r="F706" s="18">
        <v>2019</v>
      </c>
      <c r="G706" s="5" t="s">
        <v>6</v>
      </c>
      <c r="H706" s="5" t="s">
        <v>16</v>
      </c>
      <c r="I706" s="5" t="str">
        <f t="shared" si="130"/>
        <v>Det</v>
      </c>
      <c r="J706" s="5">
        <v>98</v>
      </c>
      <c r="K706" s="5" t="s">
        <v>17</v>
      </c>
      <c r="L706" s="5" t="str">
        <f t="shared" si="131"/>
        <v>New</v>
      </c>
      <c r="M706" s="5">
        <v>94</v>
      </c>
      <c r="N706" s="13">
        <f t="shared" si="122"/>
        <v>4</v>
      </c>
      <c r="O706" s="13">
        <f t="shared" si="123"/>
        <v>-3</v>
      </c>
      <c r="P706" s="39">
        <f t="shared" si="118"/>
        <v>-0.23602730858504994</v>
      </c>
      <c r="Q706" s="39">
        <f t="shared" si="119"/>
        <v>-2.0784049104114897</v>
      </c>
      <c r="R706" s="39">
        <f t="shared" si="124"/>
        <v>-1.1576223981735603</v>
      </c>
      <c r="S706" s="39">
        <f t="shared" si="125"/>
        <v>5.1576223981735598</v>
      </c>
      <c r="T706" s="22" t="str">
        <f t="shared" si="120"/>
        <v>Det9894</v>
      </c>
      <c r="U706" t="str">
        <f t="shared" si="126"/>
        <v>no</v>
      </c>
      <c r="V706" s="31">
        <v>0</v>
      </c>
      <c r="W706" s="31" t="str">
        <f t="shared" si="127"/>
        <v>43488Detroit PistonsNew Orleans Pelicans</v>
      </c>
      <c r="X706" s="9">
        <f>IFERROR(VLOOKUP(T706,October_Schedule_Table[Home Concat],1,FALSE),0)</f>
        <v>0</v>
      </c>
      <c r="Y706" s="9" t="str">
        <f>IFERROR(VLOOKUP(T706,October_Schedule_Table[[#All],[Away Concat]:[Away B2b]],4,FALSE),0)</f>
        <v>no</v>
      </c>
    </row>
    <row r="707" spans="1:25" x14ac:dyDescent="0.2">
      <c r="A707" s="24" t="s">
        <v>218</v>
      </c>
      <c r="B707" s="10">
        <v>43490</v>
      </c>
      <c r="C707" s="33" t="str">
        <f t="shared" si="121"/>
        <v>A</v>
      </c>
      <c r="D707" s="19">
        <v>1</v>
      </c>
      <c r="E707" s="19">
        <v>25</v>
      </c>
      <c r="F707" s="19">
        <v>2019</v>
      </c>
      <c r="G707" s="6" t="s">
        <v>33</v>
      </c>
      <c r="H707" s="6" t="s">
        <v>16</v>
      </c>
      <c r="I707" s="5" t="str">
        <f t="shared" si="130"/>
        <v>Det</v>
      </c>
      <c r="J707" s="6">
        <v>101</v>
      </c>
      <c r="K707" s="6" t="s">
        <v>28</v>
      </c>
      <c r="L707" s="5" t="str">
        <f t="shared" si="131"/>
        <v>Dal</v>
      </c>
      <c r="M707" s="6">
        <v>106</v>
      </c>
      <c r="N707" s="13">
        <f t="shared" si="122"/>
        <v>-5</v>
      </c>
      <c r="O707" s="13">
        <f t="shared" si="123"/>
        <v>-3</v>
      </c>
      <c r="P707" s="39">
        <f t="shared" si="118"/>
        <v>-0.23602730858504994</v>
      </c>
      <c r="Q707" s="39">
        <f t="shared" si="119"/>
        <v>-1.1032792686349602</v>
      </c>
      <c r="R707" s="39">
        <f t="shared" si="124"/>
        <v>-2.1327480399500898</v>
      </c>
      <c r="S707" s="39">
        <f t="shared" si="125"/>
        <v>-2.8672519600499102</v>
      </c>
      <c r="T707" s="22" t="str">
        <f t="shared" si="120"/>
        <v>Det101106</v>
      </c>
      <c r="U707" t="str">
        <f t="shared" si="126"/>
        <v>no</v>
      </c>
      <c r="V707" s="31">
        <v>0</v>
      </c>
      <c r="W707" s="31" t="str">
        <f t="shared" si="127"/>
        <v>43490Detroit PistonsDallas Mavericks</v>
      </c>
      <c r="X707" s="9">
        <f>IFERROR(VLOOKUP(T707,October_Schedule_Table[Home Concat],1,FALSE),0)</f>
        <v>0</v>
      </c>
      <c r="Y707" s="9" t="str">
        <f>IFERROR(VLOOKUP(T707,October_Schedule_Table[[#All],[Away Concat]:[Away B2b]],4,FALSE),0)</f>
        <v>no</v>
      </c>
    </row>
    <row r="708" spans="1:25" x14ac:dyDescent="0.2">
      <c r="A708" s="24" t="s">
        <v>218</v>
      </c>
      <c r="B708" s="12">
        <v>43494</v>
      </c>
      <c r="C708" s="33" t="str">
        <f t="shared" si="121"/>
        <v>H</v>
      </c>
      <c r="D708" s="18">
        <v>1</v>
      </c>
      <c r="E708" s="18">
        <v>29</v>
      </c>
      <c r="F708" s="18">
        <v>2019</v>
      </c>
      <c r="G708" s="5" t="s">
        <v>12</v>
      </c>
      <c r="H708" s="5" t="s">
        <v>13</v>
      </c>
      <c r="I708" s="5" t="str">
        <f t="shared" si="130"/>
        <v>Mil</v>
      </c>
      <c r="J708" s="5">
        <v>115</v>
      </c>
      <c r="K708" s="5" t="s">
        <v>16</v>
      </c>
      <c r="L708" s="5" t="str">
        <f t="shared" si="131"/>
        <v>Det</v>
      </c>
      <c r="M708" s="5">
        <v>105</v>
      </c>
      <c r="N708" s="13">
        <f t="shared" si="122"/>
        <v>-10</v>
      </c>
      <c r="O708" s="13">
        <f t="shared" si="123"/>
        <v>3</v>
      </c>
      <c r="P708" s="39">
        <f t="shared" si="118"/>
        <v>-0.23602730858504994</v>
      </c>
      <c r="Q708" s="39">
        <f t="shared" si="119"/>
        <v>7.7638523148254706</v>
      </c>
      <c r="R708" s="39">
        <f t="shared" si="124"/>
        <v>-4.9998796234105205</v>
      </c>
      <c r="S708" s="39">
        <f t="shared" si="125"/>
        <v>-5.0001203765894795</v>
      </c>
      <c r="T708" s="22" t="str">
        <f t="shared" si="120"/>
        <v>Det115105</v>
      </c>
      <c r="U708" t="str">
        <f t="shared" si="126"/>
        <v>no</v>
      </c>
      <c r="V708" s="31">
        <v>0</v>
      </c>
      <c r="W708" s="31" t="str">
        <f t="shared" si="127"/>
        <v>43494Milwaukee BucksDetroit Pistons</v>
      </c>
      <c r="X708" s="9" t="str">
        <f>IFERROR(VLOOKUP(T708,October_Schedule_Table[[#All],[Home Concat]:[Home B2b]],2,FALSE),0)</f>
        <v>no</v>
      </c>
      <c r="Y708" s="9">
        <f>IFERROR(VLOOKUP(T708,October_Schedule_Table[[#All],[Away Concat]:[Away B2b]],4,FALSE),0)</f>
        <v>0</v>
      </c>
    </row>
    <row r="709" spans="1:25" x14ac:dyDescent="0.2">
      <c r="A709" s="24" t="s">
        <v>218</v>
      </c>
      <c r="B709" s="10">
        <v>43496</v>
      </c>
      <c r="C709" s="33" t="str">
        <f t="shared" si="121"/>
        <v>H</v>
      </c>
      <c r="D709" s="19">
        <v>1</v>
      </c>
      <c r="E709" s="19">
        <v>31</v>
      </c>
      <c r="F709" s="19">
        <v>2019</v>
      </c>
      <c r="G709" s="6" t="s">
        <v>12</v>
      </c>
      <c r="H709" s="6" t="s">
        <v>28</v>
      </c>
      <c r="I709" s="5" t="str">
        <f t="shared" si="130"/>
        <v>Dal</v>
      </c>
      <c r="J709" s="6">
        <v>89</v>
      </c>
      <c r="K709" s="6" t="s">
        <v>16</v>
      </c>
      <c r="L709" s="5" t="str">
        <f t="shared" si="131"/>
        <v>Det</v>
      </c>
      <c r="M709" s="6">
        <v>93</v>
      </c>
      <c r="N709" s="13">
        <f t="shared" si="122"/>
        <v>4</v>
      </c>
      <c r="O709" s="13">
        <f t="shared" si="123"/>
        <v>3</v>
      </c>
      <c r="P709" s="39">
        <f t="shared" si="118"/>
        <v>-0.23602730858504994</v>
      </c>
      <c r="Q709" s="39">
        <f t="shared" si="119"/>
        <v>-1.1032792686349602</v>
      </c>
      <c r="R709" s="39">
        <f t="shared" si="124"/>
        <v>3.8672519600499102</v>
      </c>
      <c r="S709" s="39">
        <f t="shared" si="125"/>
        <v>0.13274803995008977</v>
      </c>
      <c r="T709" s="22" t="str">
        <f t="shared" si="120"/>
        <v>Det8993</v>
      </c>
      <c r="U709" t="str">
        <f t="shared" si="126"/>
        <v>no</v>
      </c>
      <c r="V709" s="31">
        <v>0</v>
      </c>
      <c r="W709" s="31" t="str">
        <f t="shared" si="127"/>
        <v>43496Dallas MavericksDetroit Pistons</v>
      </c>
      <c r="X709" s="9" t="str">
        <f>IFERROR(VLOOKUP(T709,October_Schedule_Table[[#All],[Home Concat]:[Home B2b]],2,FALSE),0)</f>
        <v>no</v>
      </c>
      <c r="Y709" s="9">
        <f>IFERROR(VLOOKUP(T709,October_Schedule_Table[[#All],[Away Concat]:[Away B2b]],4,FALSE),0)</f>
        <v>0</v>
      </c>
    </row>
    <row r="710" spans="1:25" x14ac:dyDescent="0.2">
      <c r="A710" s="24" t="s">
        <v>218</v>
      </c>
      <c r="B710" s="12">
        <v>43498</v>
      </c>
      <c r="C710" s="33" t="str">
        <f t="shared" si="121"/>
        <v>H</v>
      </c>
      <c r="D710" s="18">
        <v>2</v>
      </c>
      <c r="E710" s="18">
        <v>2</v>
      </c>
      <c r="F710" s="18">
        <v>2019</v>
      </c>
      <c r="G710" s="5" t="s">
        <v>45</v>
      </c>
      <c r="H710" s="5" t="s">
        <v>22</v>
      </c>
      <c r="I710" s="13" t="s">
        <v>241</v>
      </c>
      <c r="J710" s="5">
        <v>111</v>
      </c>
      <c r="K710" s="5" t="s">
        <v>16</v>
      </c>
      <c r="L710" s="5" t="str">
        <f t="shared" si="131"/>
        <v>Det</v>
      </c>
      <c r="M710" s="5">
        <v>101</v>
      </c>
      <c r="N710" s="13">
        <f t="shared" si="122"/>
        <v>-10</v>
      </c>
      <c r="O710" s="13">
        <f t="shared" si="123"/>
        <v>3</v>
      </c>
      <c r="P710" s="39">
        <f t="shared" si="118"/>
        <v>-0.23602730858504994</v>
      </c>
      <c r="Q710" s="39">
        <f t="shared" si="119"/>
        <v>0.79686865378140981</v>
      </c>
      <c r="R710" s="39">
        <f t="shared" si="124"/>
        <v>1.9671040376335402</v>
      </c>
      <c r="S710" s="39">
        <f t="shared" si="125"/>
        <v>-11.96710403763354</v>
      </c>
      <c r="T710" s="22" t="str">
        <f t="shared" si="120"/>
        <v>Det111101</v>
      </c>
      <c r="U710" t="str">
        <f t="shared" si="126"/>
        <v>no</v>
      </c>
      <c r="V710" s="31">
        <v>0</v>
      </c>
      <c r="W710" s="31" t="str">
        <f t="shared" si="127"/>
        <v>43498Los Angeles ClippersDetroit Pistons</v>
      </c>
      <c r="X710" s="9" t="str">
        <f>IFERROR(VLOOKUP(T710,October_Schedule_Table[[#All],[Home Concat]:[Home B2b]],2,FALSE),0)</f>
        <v>no</v>
      </c>
      <c r="Y710" s="9">
        <f>IFERROR(VLOOKUP(T710,October_Schedule_Table[[#All],[Away Concat]:[Away B2b]],4,FALSE),0)</f>
        <v>0</v>
      </c>
    </row>
    <row r="711" spans="1:25" x14ac:dyDescent="0.2">
      <c r="A711" s="24" t="s">
        <v>218</v>
      </c>
      <c r="B711" s="10">
        <v>43500</v>
      </c>
      <c r="C711" s="33" t="str">
        <f t="shared" si="121"/>
        <v>H</v>
      </c>
      <c r="D711" s="19">
        <v>2</v>
      </c>
      <c r="E711" s="19">
        <v>4</v>
      </c>
      <c r="F711" s="19">
        <v>2019</v>
      </c>
      <c r="G711" s="6" t="s">
        <v>12</v>
      </c>
      <c r="H711" s="6" t="s">
        <v>21</v>
      </c>
      <c r="I711" s="5" t="str">
        <f t="shared" si="130"/>
        <v>Den</v>
      </c>
      <c r="J711" s="6">
        <v>103</v>
      </c>
      <c r="K711" s="6" t="s">
        <v>16</v>
      </c>
      <c r="L711" s="5" t="str">
        <f t="shared" si="131"/>
        <v>Det</v>
      </c>
      <c r="M711" s="6">
        <v>129</v>
      </c>
      <c r="N711" s="13">
        <f t="shared" si="122"/>
        <v>26</v>
      </c>
      <c r="O711" s="13">
        <f t="shared" si="123"/>
        <v>3</v>
      </c>
      <c r="P711" s="39">
        <f t="shared" si="118"/>
        <v>-0.23602730858504994</v>
      </c>
      <c r="Q711" s="39">
        <f t="shared" si="119"/>
        <v>3.8824190488276296</v>
      </c>
      <c r="R711" s="39">
        <f t="shared" si="124"/>
        <v>-1.1184463574126795</v>
      </c>
      <c r="S711" s="39">
        <f t="shared" si="125"/>
        <v>27.11844635741268</v>
      </c>
      <c r="T711" s="22" t="str">
        <f t="shared" si="120"/>
        <v>Det103129</v>
      </c>
      <c r="U711" t="str">
        <f t="shared" si="126"/>
        <v>no</v>
      </c>
      <c r="V711" s="31">
        <v>0</v>
      </c>
      <c r="W711" s="31" t="str">
        <f t="shared" si="127"/>
        <v>43500Denver NuggetsDetroit Pistons</v>
      </c>
      <c r="X711" s="9" t="str">
        <f>IFERROR(VLOOKUP(T711,October_Schedule_Table[[#All],[Home Concat]:[Home B2b]],2,FALSE),0)</f>
        <v>no</v>
      </c>
      <c r="Y711" s="9">
        <f>IFERROR(VLOOKUP(T711,October_Schedule_Table[[#All],[Away Concat]:[Away B2b]],4,FALSE),0)</f>
        <v>0</v>
      </c>
    </row>
    <row r="712" spans="1:25" x14ac:dyDescent="0.2">
      <c r="A712" s="24" t="s">
        <v>218</v>
      </c>
      <c r="B712" s="12">
        <v>43501</v>
      </c>
      <c r="C712" s="33" t="str">
        <f t="shared" si="121"/>
        <v>A</v>
      </c>
      <c r="D712" s="18">
        <v>2</v>
      </c>
      <c r="E712" s="18">
        <v>5</v>
      </c>
      <c r="F712" s="18">
        <v>2019</v>
      </c>
      <c r="G712" s="5" t="s">
        <v>23</v>
      </c>
      <c r="H712" s="5" t="s">
        <v>16</v>
      </c>
      <c r="I712" s="5" t="str">
        <f t="shared" si="130"/>
        <v>Det</v>
      </c>
      <c r="J712" s="5">
        <v>105</v>
      </c>
      <c r="K712" s="5" t="s">
        <v>25</v>
      </c>
      <c r="L712" s="13" t="s">
        <v>243</v>
      </c>
      <c r="M712" s="5">
        <v>92</v>
      </c>
      <c r="N712" s="13">
        <f t="shared" si="122"/>
        <v>13</v>
      </c>
      <c r="O712" s="13">
        <f t="shared" si="123"/>
        <v>-3</v>
      </c>
      <c r="P712" s="39">
        <f t="shared" si="118"/>
        <v>-0.23602730858504994</v>
      </c>
      <c r="Q712" s="39">
        <f t="shared" si="119"/>
        <v>-9.3839578025397099</v>
      </c>
      <c r="R712" s="39">
        <f t="shared" si="124"/>
        <v>6.14793049395466</v>
      </c>
      <c r="S712" s="39">
        <f t="shared" si="125"/>
        <v>6.85206950604534</v>
      </c>
      <c r="T712" s="22" t="str">
        <f t="shared" si="120"/>
        <v>Det10592</v>
      </c>
      <c r="U712" t="str">
        <f t="shared" si="126"/>
        <v>yes</v>
      </c>
      <c r="V712" s="31">
        <v>0</v>
      </c>
      <c r="W712" s="31" t="str">
        <f t="shared" si="127"/>
        <v>43501Detroit PistonsNew York Knicks</v>
      </c>
      <c r="X712" s="9">
        <f>IFERROR(VLOOKUP(T712,October_Schedule_Table[Home Concat],1,FALSE),0)</f>
        <v>0</v>
      </c>
      <c r="Y712" s="9" t="str">
        <f>IFERROR(VLOOKUP(T712,October_Schedule_Table[[#All],[Away Concat]:[Away B2b]],4,FALSE),0)</f>
        <v>yes</v>
      </c>
    </row>
    <row r="713" spans="1:25" x14ac:dyDescent="0.2">
      <c r="A713" s="24" t="s">
        <v>218</v>
      </c>
      <c r="B713" s="12">
        <v>43504</v>
      </c>
      <c r="C713" s="33" t="str">
        <f t="shared" si="121"/>
        <v>H</v>
      </c>
      <c r="D713" s="18">
        <v>2</v>
      </c>
      <c r="E713" s="18">
        <v>8</v>
      </c>
      <c r="F713" s="18">
        <v>2019</v>
      </c>
      <c r="G713" s="5" t="s">
        <v>12</v>
      </c>
      <c r="H713" s="5" t="s">
        <v>25</v>
      </c>
      <c r="I713" s="13" t="s">
        <v>243</v>
      </c>
      <c r="J713" s="5">
        <v>103</v>
      </c>
      <c r="K713" s="5" t="s">
        <v>16</v>
      </c>
      <c r="L713" s="5" t="str">
        <f t="shared" si="131"/>
        <v>Det</v>
      </c>
      <c r="M713" s="5">
        <v>120</v>
      </c>
      <c r="N713" s="13">
        <f t="shared" si="122"/>
        <v>17</v>
      </c>
      <c r="O713" s="13">
        <f t="shared" si="123"/>
        <v>3</v>
      </c>
      <c r="P713" s="39">
        <f t="shared" si="118"/>
        <v>-0.23602730858504994</v>
      </c>
      <c r="Q713" s="39">
        <f t="shared" si="119"/>
        <v>-9.3839578025397099</v>
      </c>
      <c r="R713" s="39">
        <f t="shared" si="124"/>
        <v>12.147930493954661</v>
      </c>
      <c r="S713" s="39">
        <f t="shared" si="125"/>
        <v>4.8520695060453392</v>
      </c>
      <c r="T713" s="22" t="str">
        <f t="shared" si="120"/>
        <v>Det103120</v>
      </c>
      <c r="U713" t="str">
        <f t="shared" si="126"/>
        <v>no</v>
      </c>
      <c r="V713" s="31">
        <v>0</v>
      </c>
      <c r="W713" s="31" t="str">
        <f t="shared" si="127"/>
        <v>43504New York KnicksDetroit Pistons</v>
      </c>
      <c r="X713" s="9" t="str">
        <f>IFERROR(VLOOKUP(T713,October_Schedule_Table[[#All],[Home Concat]:[Home B2b]],2,FALSE),0)</f>
        <v>no</v>
      </c>
      <c r="Y713" s="9">
        <f>IFERROR(VLOOKUP(T713,October_Schedule_Table[[#All],[Away Concat]:[Away B2b]],4,FALSE),0)</f>
        <v>0</v>
      </c>
    </row>
    <row r="714" spans="1:25" x14ac:dyDescent="0.2">
      <c r="A714" s="24" t="s">
        <v>218</v>
      </c>
      <c r="B714" s="10">
        <v>43507</v>
      </c>
      <c r="C714" s="33" t="str">
        <f t="shared" si="121"/>
        <v>H</v>
      </c>
      <c r="D714" s="19">
        <v>2</v>
      </c>
      <c r="E714" s="19">
        <v>11</v>
      </c>
      <c r="F714" s="19">
        <v>2019</v>
      </c>
      <c r="G714" s="6" t="s">
        <v>12</v>
      </c>
      <c r="H714" s="6" t="s">
        <v>41</v>
      </c>
      <c r="I714" s="5" t="str">
        <f t="shared" si="130"/>
        <v>Was</v>
      </c>
      <c r="J714" s="6">
        <v>112</v>
      </c>
      <c r="K714" s="6" t="s">
        <v>16</v>
      </c>
      <c r="L714" s="5" t="str">
        <f t="shared" si="131"/>
        <v>Det</v>
      </c>
      <c r="M714" s="6">
        <v>121</v>
      </c>
      <c r="N714" s="13">
        <f t="shared" si="122"/>
        <v>9</v>
      </c>
      <c r="O714" s="13">
        <f t="shared" si="123"/>
        <v>3</v>
      </c>
      <c r="P714" s="39">
        <f t="shared" ref="P714:P777" si="132">IF(C714="H",VLOOKUP(L714,$AB$12:$AE$41,4,FALSE),VLOOKUP(I714,$AB$12:$AE$41,4,FALSE))</f>
        <v>-0.23602730858504994</v>
      </c>
      <c r="Q714" s="39">
        <f t="shared" ref="Q714:Q777" si="133">IF(C714="H",VLOOKUP(I714,$AB$12:$AE$41,4,FALSE),VLOOKUP(L714,$AB$12:$AE$41,4,FALSE))</f>
        <v>-3.2175804343859502</v>
      </c>
      <c r="R714" s="39">
        <f t="shared" si="124"/>
        <v>5.9815531258009003</v>
      </c>
      <c r="S714" s="39">
        <f t="shared" si="125"/>
        <v>3.0184468741990997</v>
      </c>
      <c r="T714" s="22" t="str">
        <f t="shared" ref="T714:T777" si="134">CONCATENATE(A714,J714,M714)</f>
        <v>Det112121</v>
      </c>
      <c r="U714" t="str">
        <f t="shared" si="126"/>
        <v>no</v>
      </c>
      <c r="V714" s="31">
        <v>0</v>
      </c>
      <c r="W714" s="31" t="str">
        <f t="shared" si="127"/>
        <v>43507Washington WizardsDetroit Pistons</v>
      </c>
      <c r="X714" s="9" t="str">
        <f>IFERROR(VLOOKUP(T714,October_Schedule_Table[[#All],[Home Concat]:[Home B2b]],2,FALSE),0)</f>
        <v>no</v>
      </c>
      <c r="Y714" s="9">
        <f>IFERROR(VLOOKUP(T714,October_Schedule_Table[[#All],[Away Concat]:[Away B2b]],4,FALSE),0)</f>
        <v>0</v>
      </c>
    </row>
    <row r="715" spans="1:25" x14ac:dyDescent="0.2">
      <c r="A715" s="24" t="s">
        <v>218</v>
      </c>
      <c r="B715" s="10">
        <v>43509</v>
      </c>
      <c r="C715" s="33" t="str">
        <f t="shared" ref="C715:C778" si="135">IF(A715=L715,"H","A")</f>
        <v>A</v>
      </c>
      <c r="D715" s="19">
        <v>2</v>
      </c>
      <c r="E715" s="19">
        <v>13</v>
      </c>
      <c r="F715" s="19">
        <v>2019</v>
      </c>
      <c r="G715" s="6" t="s">
        <v>23</v>
      </c>
      <c r="H715" s="6" t="s">
        <v>16</v>
      </c>
      <c r="I715" s="5" t="str">
        <f t="shared" si="130"/>
        <v>Det</v>
      </c>
      <c r="J715" s="6">
        <v>110</v>
      </c>
      <c r="K715" s="6" t="s">
        <v>8</v>
      </c>
      <c r="L715" s="5" t="str">
        <f t="shared" si="131"/>
        <v>Bos</v>
      </c>
      <c r="M715" s="6">
        <v>118</v>
      </c>
      <c r="N715" s="13">
        <f t="shared" ref="N715:N778" si="136">IF(C715="H",M715-J715,J715-M715)</f>
        <v>-8</v>
      </c>
      <c r="O715" s="13">
        <f t="shared" ref="O715:O778" si="137">IF(C715="H",3,-3)</f>
        <v>-3</v>
      </c>
      <c r="P715" s="39">
        <f t="shared" si="132"/>
        <v>-0.23602730858504994</v>
      </c>
      <c r="Q715" s="39">
        <f t="shared" si="133"/>
        <v>3.6672081997201897</v>
      </c>
      <c r="R715" s="39">
        <f t="shared" ref="R715:R778" si="138">O715+P715-Q715</f>
        <v>-6.9032355083052401</v>
      </c>
      <c r="S715" s="39">
        <f t="shared" ref="S715:S778" si="139">N715-R715</f>
        <v>-1.0967644916947599</v>
      </c>
      <c r="T715" s="22" t="str">
        <f t="shared" si="134"/>
        <v>Det110118</v>
      </c>
      <c r="U715" t="str">
        <f t="shared" ref="U715:U778" si="140">IF(B715-B714=1,"yes","no")</f>
        <v>no</v>
      </c>
      <c r="V715" s="31">
        <v>0</v>
      </c>
      <c r="W715" s="31" t="str">
        <f t="shared" ref="W715:W778" si="141">CONCATENATE(B715,H715,K715)</f>
        <v>43509Detroit PistonsBoston Celtics</v>
      </c>
      <c r="X715" s="9">
        <f>IFERROR(VLOOKUP(T715,October_Schedule_Table[Home Concat],1,FALSE),0)</f>
        <v>0</v>
      </c>
      <c r="Y715" s="9" t="str">
        <f>IFERROR(VLOOKUP(T715,October_Schedule_Table[[#All],[Away Concat]:[Away B2b]],4,FALSE),0)</f>
        <v>no</v>
      </c>
    </row>
    <row r="716" spans="1:25" x14ac:dyDescent="0.2">
      <c r="A716" s="24" t="s">
        <v>218</v>
      </c>
      <c r="B716" s="12">
        <v>43518</v>
      </c>
      <c r="C716" s="33" t="str">
        <f t="shared" si="135"/>
        <v>A</v>
      </c>
      <c r="D716" s="18">
        <v>2</v>
      </c>
      <c r="E716" s="18">
        <v>22</v>
      </c>
      <c r="F716" s="18">
        <v>2019</v>
      </c>
      <c r="G716" s="5" t="s">
        <v>23</v>
      </c>
      <c r="H716" s="5" t="s">
        <v>16</v>
      </c>
      <c r="I716" s="5" t="str">
        <f t="shared" si="130"/>
        <v>Det</v>
      </c>
      <c r="J716" s="5">
        <v>125</v>
      </c>
      <c r="K716" s="5" t="s">
        <v>24</v>
      </c>
      <c r="L716" s="5" t="str">
        <f t="shared" si="131"/>
        <v>Atl</v>
      </c>
      <c r="M716" s="5">
        <v>122</v>
      </c>
      <c r="N716" s="13">
        <f t="shared" si="136"/>
        <v>3</v>
      </c>
      <c r="O716" s="13">
        <f t="shared" si="137"/>
        <v>-3</v>
      </c>
      <c r="P716" s="39">
        <f t="shared" si="132"/>
        <v>-0.23602730858504994</v>
      </c>
      <c r="Q716" s="39">
        <f t="shared" si="133"/>
        <v>-5.4191427575813904</v>
      </c>
      <c r="R716" s="39">
        <f t="shared" si="138"/>
        <v>2.1831154489963405</v>
      </c>
      <c r="S716" s="39">
        <f t="shared" si="139"/>
        <v>0.81688455100365953</v>
      </c>
      <c r="T716" s="22" t="str">
        <f t="shared" si="134"/>
        <v>Det125122</v>
      </c>
      <c r="U716" t="str">
        <f t="shared" si="140"/>
        <v>no</v>
      </c>
      <c r="V716" s="31">
        <v>0</v>
      </c>
      <c r="W716" s="31" t="str">
        <f t="shared" si="141"/>
        <v>43518Detroit PistonsAtlanta Hawks</v>
      </c>
      <c r="X716" s="9">
        <f>IFERROR(VLOOKUP(T716,October_Schedule_Table[Home Concat],1,FALSE),0)</f>
        <v>0</v>
      </c>
      <c r="Y716" s="9" t="str">
        <f>IFERROR(VLOOKUP(T716,October_Schedule_Table[[#All],[Away Concat]:[Away B2b]],4,FALSE),0)</f>
        <v>no</v>
      </c>
    </row>
    <row r="717" spans="1:25" x14ac:dyDescent="0.2">
      <c r="A717" s="24" t="s">
        <v>218</v>
      </c>
      <c r="B717" s="10">
        <v>43519</v>
      </c>
      <c r="C717" s="33" t="str">
        <f t="shared" si="135"/>
        <v>A</v>
      </c>
      <c r="D717" s="19">
        <v>2</v>
      </c>
      <c r="E717" s="19">
        <v>23</v>
      </c>
      <c r="F717" s="19">
        <v>2019</v>
      </c>
      <c r="G717" s="6" t="s">
        <v>23</v>
      </c>
      <c r="H717" s="6" t="s">
        <v>16</v>
      </c>
      <c r="I717" s="5" t="str">
        <f t="shared" si="130"/>
        <v>Det</v>
      </c>
      <c r="J717" s="6">
        <v>119</v>
      </c>
      <c r="K717" s="6" t="s">
        <v>26</v>
      </c>
      <c r="L717" s="5" t="str">
        <f t="shared" si="131"/>
        <v>Mia</v>
      </c>
      <c r="M717" s="6">
        <v>96</v>
      </c>
      <c r="N717" s="13">
        <f t="shared" si="136"/>
        <v>23</v>
      </c>
      <c r="O717" s="13">
        <f t="shared" si="137"/>
        <v>-3</v>
      </c>
      <c r="P717" s="39">
        <f t="shared" si="132"/>
        <v>-0.23602730858504994</v>
      </c>
      <c r="Q717" s="39">
        <f t="shared" si="133"/>
        <v>-0.25037347985165948</v>
      </c>
      <c r="R717" s="39">
        <f t="shared" si="138"/>
        <v>-2.9856538287333905</v>
      </c>
      <c r="S717" s="39">
        <f t="shared" si="139"/>
        <v>25.98565382873339</v>
      </c>
      <c r="T717" s="22" t="str">
        <f t="shared" si="134"/>
        <v>Det11996</v>
      </c>
      <c r="U717" t="str">
        <f t="shared" si="140"/>
        <v>yes</v>
      </c>
      <c r="V717" s="31">
        <v>0</v>
      </c>
      <c r="W717" s="31" t="str">
        <f t="shared" si="141"/>
        <v>43519Detroit PistonsMiami Heat</v>
      </c>
      <c r="X717" s="9">
        <f>IFERROR(VLOOKUP(T717,October_Schedule_Table[Home Concat],1,FALSE),0)</f>
        <v>0</v>
      </c>
      <c r="Y717" s="9" t="str">
        <f>IFERROR(VLOOKUP(T717,October_Schedule_Table[[#All],[Away Concat]:[Away B2b]],4,FALSE),0)</f>
        <v>yes</v>
      </c>
    </row>
    <row r="718" spans="1:25" x14ac:dyDescent="0.2">
      <c r="A718" s="24" t="s">
        <v>218</v>
      </c>
      <c r="B718" s="12">
        <v>43521</v>
      </c>
      <c r="C718" s="33" t="str">
        <f t="shared" si="135"/>
        <v>H</v>
      </c>
      <c r="D718" s="18">
        <v>2</v>
      </c>
      <c r="E718" s="18">
        <v>25</v>
      </c>
      <c r="F718" s="18">
        <v>2019</v>
      </c>
      <c r="G718" s="5" t="s">
        <v>12</v>
      </c>
      <c r="H718" s="5" t="s">
        <v>20</v>
      </c>
      <c r="I718" s="5" t="str">
        <f t="shared" si="130"/>
        <v>Ind</v>
      </c>
      <c r="J718" s="5">
        <v>109</v>
      </c>
      <c r="K718" s="5" t="s">
        <v>16</v>
      </c>
      <c r="L718" s="5" t="str">
        <f t="shared" si="131"/>
        <v>Det</v>
      </c>
      <c r="M718" s="5">
        <v>113</v>
      </c>
      <c r="N718" s="13">
        <f t="shared" si="136"/>
        <v>4</v>
      </c>
      <c r="O718" s="13">
        <f t="shared" si="137"/>
        <v>3</v>
      </c>
      <c r="P718" s="39">
        <f t="shared" si="132"/>
        <v>-0.23602730858504994</v>
      </c>
      <c r="Q718" s="39">
        <f t="shared" si="133"/>
        <v>2.3960160409532198</v>
      </c>
      <c r="R718" s="39">
        <f t="shared" si="138"/>
        <v>0.36795665046173021</v>
      </c>
      <c r="S718" s="39">
        <f t="shared" si="139"/>
        <v>3.6320433495382698</v>
      </c>
      <c r="T718" s="22" t="str">
        <f t="shared" si="134"/>
        <v>Det109113</v>
      </c>
      <c r="U718" t="str">
        <f t="shared" si="140"/>
        <v>no</v>
      </c>
      <c r="V718" s="31">
        <v>0</v>
      </c>
      <c r="W718" s="31" t="str">
        <f t="shared" si="141"/>
        <v>43521Indiana PacersDetroit Pistons</v>
      </c>
      <c r="X718" s="9" t="str">
        <f>IFERROR(VLOOKUP(T718,October_Schedule_Table[[#All],[Home Concat]:[Home B2b]],2,FALSE),0)</f>
        <v>no</v>
      </c>
      <c r="Y718" s="9">
        <f>IFERROR(VLOOKUP(T718,October_Schedule_Table[[#All],[Away Concat]:[Away B2b]],4,FALSE),0)</f>
        <v>0</v>
      </c>
    </row>
    <row r="719" spans="1:25" x14ac:dyDescent="0.2">
      <c r="A719" s="24" t="s">
        <v>218</v>
      </c>
      <c r="B719" s="12">
        <v>43523</v>
      </c>
      <c r="C719" s="33" t="str">
        <f t="shared" si="135"/>
        <v>A</v>
      </c>
      <c r="D719" s="18">
        <v>2</v>
      </c>
      <c r="E719" s="18">
        <v>27</v>
      </c>
      <c r="F719" s="18">
        <v>2019</v>
      </c>
      <c r="G719" s="5" t="s">
        <v>33</v>
      </c>
      <c r="H719" s="5" t="s">
        <v>16</v>
      </c>
      <c r="I719" s="5" t="str">
        <f t="shared" si="130"/>
        <v>Det</v>
      </c>
      <c r="J719" s="5">
        <v>93</v>
      </c>
      <c r="K719" s="5" t="s">
        <v>35</v>
      </c>
      <c r="L719" s="5" t="str">
        <f t="shared" si="131"/>
        <v>San</v>
      </c>
      <c r="M719" s="5">
        <v>105</v>
      </c>
      <c r="N719" s="13">
        <f t="shared" si="136"/>
        <v>-12</v>
      </c>
      <c r="O719" s="13">
        <f t="shared" si="137"/>
        <v>-3</v>
      </c>
      <c r="P719" s="39">
        <f t="shared" si="132"/>
        <v>-0.23602730858504994</v>
      </c>
      <c r="Q719" s="39">
        <f t="shared" si="133"/>
        <v>1.8707824426420974</v>
      </c>
      <c r="R719" s="39">
        <f t="shared" si="138"/>
        <v>-5.1068097512271473</v>
      </c>
      <c r="S719" s="39">
        <f t="shared" si="139"/>
        <v>-6.8931902487728527</v>
      </c>
      <c r="T719" s="22" t="str">
        <f t="shared" si="134"/>
        <v>Det93105</v>
      </c>
      <c r="U719" t="str">
        <f t="shared" si="140"/>
        <v>no</v>
      </c>
      <c r="V719" s="31">
        <v>0</v>
      </c>
      <c r="W719" s="31" t="str">
        <f t="shared" si="141"/>
        <v>43523Detroit PistonsSan Antonio Spurs</v>
      </c>
      <c r="X719" s="9">
        <f>IFERROR(VLOOKUP(T719,October_Schedule_Table[Home Concat],1,FALSE),0)</f>
        <v>0</v>
      </c>
      <c r="Y719" s="9" t="str">
        <f>IFERROR(VLOOKUP(T719,October_Schedule_Table[[#All],[Away Concat]:[Away B2b]],4,FALSE),0)</f>
        <v>no</v>
      </c>
    </row>
    <row r="720" spans="1:25" x14ac:dyDescent="0.2">
      <c r="A720" s="24" t="s">
        <v>218</v>
      </c>
      <c r="B720" s="10">
        <v>43526</v>
      </c>
      <c r="C720" s="33" t="str">
        <f t="shared" si="135"/>
        <v>A</v>
      </c>
      <c r="D720" s="19">
        <v>3</v>
      </c>
      <c r="E720" s="19">
        <v>2</v>
      </c>
      <c r="F720" s="19">
        <v>2019</v>
      </c>
      <c r="G720" s="6" t="s">
        <v>45</v>
      </c>
      <c r="H720" s="6" t="s">
        <v>16</v>
      </c>
      <c r="I720" s="5" t="str">
        <f t="shared" si="130"/>
        <v>Det</v>
      </c>
      <c r="J720" s="6">
        <v>129</v>
      </c>
      <c r="K720" s="6" t="s">
        <v>36</v>
      </c>
      <c r="L720" s="5" t="str">
        <f t="shared" si="131"/>
        <v>Cle</v>
      </c>
      <c r="M720" s="6">
        <v>93</v>
      </c>
      <c r="N720" s="13">
        <f t="shared" si="136"/>
        <v>36</v>
      </c>
      <c r="O720" s="13">
        <f t="shared" si="137"/>
        <v>-3</v>
      </c>
      <c r="P720" s="39">
        <f t="shared" si="132"/>
        <v>-0.23602730858504994</v>
      </c>
      <c r="Q720" s="39">
        <f t="shared" si="133"/>
        <v>-9.3173458825230995</v>
      </c>
      <c r="R720" s="39">
        <f t="shared" si="138"/>
        <v>6.0813185739380495</v>
      </c>
      <c r="S720" s="39">
        <f t="shared" si="139"/>
        <v>29.918681426061951</v>
      </c>
      <c r="T720" s="22" t="str">
        <f t="shared" si="134"/>
        <v>Det12993</v>
      </c>
      <c r="U720" t="str">
        <f t="shared" si="140"/>
        <v>no</v>
      </c>
      <c r="V720" s="31">
        <v>0</v>
      </c>
      <c r="W720" s="31" t="str">
        <f t="shared" si="141"/>
        <v>43526Detroit PistonsCleveland Cavaliers</v>
      </c>
      <c r="X720" s="9">
        <f>IFERROR(VLOOKUP(T720,October_Schedule_Table[Home Concat],1,FALSE),0)</f>
        <v>0</v>
      </c>
      <c r="Y720" s="9" t="str">
        <f>IFERROR(VLOOKUP(T720,October_Schedule_Table[[#All],[Away Concat]:[Away B2b]],4,FALSE),0)</f>
        <v>no</v>
      </c>
    </row>
    <row r="721" spans="1:25" x14ac:dyDescent="0.2">
      <c r="A721" s="24" t="s">
        <v>218</v>
      </c>
      <c r="B721" s="10">
        <v>43527</v>
      </c>
      <c r="C721" s="33" t="str">
        <f t="shared" si="135"/>
        <v>H</v>
      </c>
      <c r="D721" s="19">
        <v>3</v>
      </c>
      <c r="E721" s="19">
        <v>3</v>
      </c>
      <c r="F721" s="19">
        <v>2019</v>
      </c>
      <c r="G721" s="6" t="s">
        <v>43</v>
      </c>
      <c r="H721" s="6" t="s">
        <v>37</v>
      </c>
      <c r="I721" s="5" t="str">
        <f t="shared" si="130"/>
        <v>Tor</v>
      </c>
      <c r="J721" s="6">
        <v>107</v>
      </c>
      <c r="K721" s="6" t="s">
        <v>16</v>
      </c>
      <c r="L721" s="5" t="str">
        <f t="shared" si="131"/>
        <v>Det</v>
      </c>
      <c r="M721" s="6">
        <v>112</v>
      </c>
      <c r="N721" s="13">
        <f t="shared" si="136"/>
        <v>5</v>
      </c>
      <c r="O721" s="13">
        <f t="shared" si="137"/>
        <v>3</v>
      </c>
      <c r="P721" s="39">
        <f t="shared" si="132"/>
        <v>-0.23602730858504994</v>
      </c>
      <c r="Q721" s="39">
        <f t="shared" si="133"/>
        <v>5.5303682054218104</v>
      </c>
      <c r="R721" s="39">
        <f t="shared" si="138"/>
        <v>-2.7663955140068603</v>
      </c>
      <c r="S721" s="39">
        <f t="shared" si="139"/>
        <v>7.7663955140068603</v>
      </c>
      <c r="T721" s="22" t="str">
        <f t="shared" si="134"/>
        <v>Det107112</v>
      </c>
      <c r="U721" t="str">
        <f t="shared" si="140"/>
        <v>yes</v>
      </c>
      <c r="V721" s="31">
        <v>0</v>
      </c>
      <c r="W721" s="31" t="str">
        <f t="shared" si="141"/>
        <v>43527Toronto RaptorsDetroit Pistons</v>
      </c>
      <c r="X721" s="9" t="str">
        <f>IFERROR(VLOOKUP(T721,October_Schedule_Table[[#All],[Home Concat]:[Home B2b]],2,FALSE),0)</f>
        <v>yes</v>
      </c>
      <c r="Y721" s="9">
        <f>IFERROR(VLOOKUP(T721,October_Schedule_Table[[#All],[Away Concat]:[Away B2b]],4,FALSE),0)</f>
        <v>0</v>
      </c>
    </row>
    <row r="722" spans="1:25" x14ac:dyDescent="0.2">
      <c r="A722" s="24" t="s">
        <v>218</v>
      </c>
      <c r="B722" s="12">
        <v>43530</v>
      </c>
      <c r="C722" s="33" t="str">
        <f t="shared" si="135"/>
        <v>H</v>
      </c>
      <c r="D722" s="18">
        <v>3</v>
      </c>
      <c r="E722" s="18">
        <v>6</v>
      </c>
      <c r="F722" s="18">
        <v>2019</v>
      </c>
      <c r="G722" s="5" t="s">
        <v>12</v>
      </c>
      <c r="H722" s="5" t="s">
        <v>34</v>
      </c>
      <c r="I722" s="5" t="str">
        <f t="shared" si="130"/>
        <v>Min</v>
      </c>
      <c r="J722" s="5">
        <v>114</v>
      </c>
      <c r="K722" s="5" t="s">
        <v>16</v>
      </c>
      <c r="L722" s="5" t="str">
        <f t="shared" si="131"/>
        <v>Det</v>
      </c>
      <c r="M722" s="5">
        <v>131</v>
      </c>
      <c r="N722" s="13">
        <f t="shared" si="136"/>
        <v>17</v>
      </c>
      <c r="O722" s="13">
        <f t="shared" si="137"/>
        <v>3</v>
      </c>
      <c r="P722" s="39">
        <f t="shared" si="132"/>
        <v>-0.23602730858504994</v>
      </c>
      <c r="Q722" s="39">
        <f t="shared" si="133"/>
        <v>-1.35015846365794</v>
      </c>
      <c r="R722" s="39">
        <f t="shared" si="138"/>
        <v>4.1141311550728901</v>
      </c>
      <c r="S722" s="39">
        <f t="shared" si="139"/>
        <v>12.88586884492711</v>
      </c>
      <c r="T722" s="22" t="str">
        <f t="shared" si="134"/>
        <v>Det114131</v>
      </c>
      <c r="U722" t="str">
        <f t="shared" si="140"/>
        <v>no</v>
      </c>
      <c r="V722" s="31">
        <v>0</v>
      </c>
      <c r="W722" s="31" t="str">
        <f t="shared" si="141"/>
        <v>43530Minnesota TimberwolvesDetroit Pistons</v>
      </c>
      <c r="X722" s="9" t="str">
        <f>IFERROR(VLOOKUP(T722,October_Schedule_Table[[#All],[Home Concat]:[Home B2b]],2,FALSE),0)</f>
        <v>no</v>
      </c>
      <c r="Y722" s="9">
        <f>IFERROR(VLOOKUP(T722,October_Schedule_Table[[#All],[Away Concat]:[Away B2b]],4,FALSE),0)</f>
        <v>0</v>
      </c>
    </row>
    <row r="723" spans="1:25" x14ac:dyDescent="0.2">
      <c r="A723" s="24" t="s">
        <v>218</v>
      </c>
      <c r="B723" s="12">
        <v>43532</v>
      </c>
      <c r="C723" s="33" t="str">
        <f t="shared" si="135"/>
        <v>A</v>
      </c>
      <c r="D723" s="18">
        <v>3</v>
      </c>
      <c r="E723" s="18">
        <v>8</v>
      </c>
      <c r="F723" s="18">
        <v>2019</v>
      </c>
      <c r="G723" s="5" t="s">
        <v>6</v>
      </c>
      <c r="H723" s="5" t="s">
        <v>16</v>
      </c>
      <c r="I723" s="5" t="str">
        <f t="shared" si="130"/>
        <v>Det</v>
      </c>
      <c r="J723" s="5">
        <v>112</v>
      </c>
      <c r="K723" s="5" t="s">
        <v>38</v>
      </c>
      <c r="L723" s="5" t="str">
        <f t="shared" si="131"/>
        <v>Chi</v>
      </c>
      <c r="M723" s="5">
        <v>104</v>
      </c>
      <c r="N723" s="13">
        <f t="shared" si="136"/>
        <v>8</v>
      </c>
      <c r="O723" s="13">
        <f t="shared" si="137"/>
        <v>-3</v>
      </c>
      <c r="P723" s="39">
        <f t="shared" si="132"/>
        <v>-0.23602730858504994</v>
      </c>
      <c r="Q723" s="39">
        <f t="shared" si="133"/>
        <v>-8.3647694850550796</v>
      </c>
      <c r="R723" s="39">
        <f t="shared" si="138"/>
        <v>5.1287421764700296</v>
      </c>
      <c r="S723" s="39">
        <f t="shared" si="139"/>
        <v>2.8712578235299704</v>
      </c>
      <c r="T723" s="22" t="str">
        <f t="shared" si="134"/>
        <v>Det112104</v>
      </c>
      <c r="U723" t="str">
        <f t="shared" si="140"/>
        <v>no</v>
      </c>
      <c r="V723" s="31">
        <v>0</v>
      </c>
      <c r="W723" s="31" t="str">
        <f t="shared" si="141"/>
        <v>43532Detroit PistonsChicago Bulls</v>
      </c>
      <c r="X723" s="9">
        <f>IFERROR(VLOOKUP(T723,October_Schedule_Table[Home Concat],1,FALSE),0)</f>
        <v>0</v>
      </c>
      <c r="Y723" s="9" t="str">
        <f>IFERROR(VLOOKUP(T723,October_Schedule_Table[[#All],[Away Concat]:[Away B2b]],4,FALSE),0)</f>
        <v>no</v>
      </c>
    </row>
    <row r="724" spans="1:25" x14ac:dyDescent="0.2">
      <c r="A724" s="24" t="s">
        <v>218</v>
      </c>
      <c r="B724" s="10">
        <v>43534</v>
      </c>
      <c r="C724" s="33" t="str">
        <f t="shared" si="135"/>
        <v>H</v>
      </c>
      <c r="D724" s="19">
        <v>3</v>
      </c>
      <c r="E724" s="19">
        <v>10</v>
      </c>
      <c r="F724" s="19">
        <v>2019</v>
      </c>
      <c r="G724" s="6" t="s">
        <v>63</v>
      </c>
      <c r="H724" s="6" t="s">
        <v>38</v>
      </c>
      <c r="I724" s="5" t="str">
        <f t="shared" si="130"/>
        <v>Chi</v>
      </c>
      <c r="J724" s="6">
        <v>108</v>
      </c>
      <c r="K724" s="6" t="s">
        <v>16</v>
      </c>
      <c r="L724" s="5" t="str">
        <f t="shared" si="131"/>
        <v>Det</v>
      </c>
      <c r="M724" s="6">
        <v>131</v>
      </c>
      <c r="N724" s="13">
        <f t="shared" si="136"/>
        <v>23</v>
      </c>
      <c r="O724" s="13">
        <f t="shared" si="137"/>
        <v>3</v>
      </c>
      <c r="P724" s="39">
        <f t="shared" si="132"/>
        <v>-0.23602730858504994</v>
      </c>
      <c r="Q724" s="39">
        <f t="shared" si="133"/>
        <v>-8.3647694850550796</v>
      </c>
      <c r="R724" s="39">
        <f t="shared" si="138"/>
        <v>11.128742176470031</v>
      </c>
      <c r="S724" s="39">
        <f t="shared" si="139"/>
        <v>11.871257823529969</v>
      </c>
      <c r="T724" s="22" t="str">
        <f t="shared" si="134"/>
        <v>Det108131</v>
      </c>
      <c r="U724" t="str">
        <f t="shared" si="140"/>
        <v>no</v>
      </c>
      <c r="V724" s="31">
        <v>0</v>
      </c>
      <c r="W724" s="31" t="str">
        <f t="shared" si="141"/>
        <v>43534Chicago BullsDetroit Pistons</v>
      </c>
      <c r="X724" s="9" t="str">
        <f>IFERROR(VLOOKUP(T724,October_Schedule_Table[[#All],[Home Concat]:[Home B2b]],2,FALSE),0)</f>
        <v>no</v>
      </c>
      <c r="Y724" s="9">
        <f>IFERROR(VLOOKUP(T724,October_Schedule_Table[[#All],[Away Concat]:[Away B2b]],4,FALSE),0)</f>
        <v>0</v>
      </c>
    </row>
    <row r="725" spans="1:25" x14ac:dyDescent="0.2">
      <c r="A725" s="24" t="s">
        <v>218</v>
      </c>
      <c r="B725" s="10">
        <v>43535</v>
      </c>
      <c r="C725" s="33" t="str">
        <f t="shared" si="135"/>
        <v>A</v>
      </c>
      <c r="D725" s="19">
        <v>3</v>
      </c>
      <c r="E725" s="19">
        <v>11</v>
      </c>
      <c r="F725" s="19">
        <v>2019</v>
      </c>
      <c r="G725" s="6" t="s">
        <v>23</v>
      </c>
      <c r="H725" s="6" t="s">
        <v>16</v>
      </c>
      <c r="I725" s="5" t="str">
        <f t="shared" si="130"/>
        <v>Det</v>
      </c>
      <c r="J725" s="6">
        <v>75</v>
      </c>
      <c r="K725" s="6" t="s">
        <v>15</v>
      </c>
      <c r="L725" s="5" t="str">
        <f t="shared" si="131"/>
        <v>Bro</v>
      </c>
      <c r="M725" s="6">
        <v>103</v>
      </c>
      <c r="N725" s="13">
        <f t="shared" si="136"/>
        <v>-28</v>
      </c>
      <c r="O725" s="13">
        <f t="shared" si="137"/>
        <v>-3</v>
      </c>
      <c r="P725" s="39">
        <f t="shared" si="132"/>
        <v>-0.23602730858504994</v>
      </c>
      <c r="Q725" s="39">
        <f t="shared" si="133"/>
        <v>9.3423702051929958E-2</v>
      </c>
      <c r="R725" s="39">
        <f t="shared" si="138"/>
        <v>-3.3294510106369799</v>
      </c>
      <c r="S725" s="39">
        <f t="shared" si="139"/>
        <v>-24.67054898936302</v>
      </c>
      <c r="T725" s="22" t="str">
        <f t="shared" si="134"/>
        <v>Det75103</v>
      </c>
      <c r="U725" t="str">
        <f t="shared" si="140"/>
        <v>yes</v>
      </c>
      <c r="V725" s="31">
        <v>0</v>
      </c>
      <c r="W725" s="31" t="str">
        <f t="shared" si="141"/>
        <v>43535Detroit PistonsBrooklyn Nets</v>
      </c>
      <c r="X725" s="9">
        <f>IFERROR(VLOOKUP(T725,October_Schedule_Table[Home Concat],1,FALSE),0)</f>
        <v>0</v>
      </c>
      <c r="Y725" s="9" t="str">
        <f>IFERROR(VLOOKUP(T725,October_Schedule_Table[[#All],[Away Concat]:[Away B2b]],4,FALSE),0)</f>
        <v>yes</v>
      </c>
    </row>
    <row r="726" spans="1:25" x14ac:dyDescent="0.2">
      <c r="A726" s="24" t="s">
        <v>218</v>
      </c>
      <c r="B726" s="12">
        <v>43537</v>
      </c>
      <c r="C726" s="33" t="str">
        <f t="shared" si="135"/>
        <v>A</v>
      </c>
      <c r="D726" s="18">
        <v>3</v>
      </c>
      <c r="E726" s="18">
        <v>13</v>
      </c>
      <c r="F726" s="18">
        <v>2019</v>
      </c>
      <c r="G726" s="5" t="s">
        <v>23</v>
      </c>
      <c r="H726" s="5" t="s">
        <v>16</v>
      </c>
      <c r="I726" s="5" t="str">
        <f t="shared" ref="I726:I741" si="142">LEFT(H726,3)</f>
        <v>Det</v>
      </c>
      <c r="J726" s="5">
        <v>74</v>
      </c>
      <c r="K726" s="5" t="s">
        <v>26</v>
      </c>
      <c r="L726" s="5" t="str">
        <f t="shared" ref="L726:L740" si="143">LEFT(K726,3)</f>
        <v>Mia</v>
      </c>
      <c r="M726" s="5">
        <v>108</v>
      </c>
      <c r="N726" s="13">
        <f t="shared" si="136"/>
        <v>-34</v>
      </c>
      <c r="O726" s="13">
        <f t="shared" si="137"/>
        <v>-3</v>
      </c>
      <c r="P726" s="39">
        <f t="shared" si="132"/>
        <v>-0.23602730858504994</v>
      </c>
      <c r="Q726" s="39">
        <f t="shared" si="133"/>
        <v>-0.25037347985165948</v>
      </c>
      <c r="R726" s="39">
        <f t="shared" si="138"/>
        <v>-2.9856538287333905</v>
      </c>
      <c r="S726" s="39">
        <f t="shared" si="139"/>
        <v>-31.01434617126661</v>
      </c>
      <c r="T726" s="22" t="str">
        <f t="shared" si="134"/>
        <v>Det74108</v>
      </c>
      <c r="U726" t="str">
        <f t="shared" si="140"/>
        <v>no</v>
      </c>
      <c r="V726" s="31">
        <v>0</v>
      </c>
      <c r="W726" s="31" t="str">
        <f t="shared" si="141"/>
        <v>43537Detroit PistonsMiami Heat</v>
      </c>
      <c r="X726" s="9">
        <f>IFERROR(VLOOKUP(T726,October_Schedule_Table[Home Concat],1,FALSE),0)</f>
        <v>0</v>
      </c>
      <c r="Y726" s="9" t="str">
        <f>IFERROR(VLOOKUP(T726,October_Schedule_Table[[#All],[Away Concat]:[Away B2b]],4,FALSE),0)</f>
        <v>no</v>
      </c>
    </row>
    <row r="727" spans="1:25" x14ac:dyDescent="0.2">
      <c r="A727" s="24" t="s">
        <v>218</v>
      </c>
      <c r="B727" s="12">
        <v>43539</v>
      </c>
      <c r="C727" s="33" t="str">
        <f t="shared" si="135"/>
        <v>H</v>
      </c>
      <c r="D727" s="18">
        <v>3</v>
      </c>
      <c r="E727" s="18">
        <v>15</v>
      </c>
      <c r="F727" s="18">
        <v>2019</v>
      </c>
      <c r="G727" s="5" t="s">
        <v>12</v>
      </c>
      <c r="H727" s="5" t="s">
        <v>39</v>
      </c>
      <c r="I727" s="13" t="s">
        <v>242</v>
      </c>
      <c r="J727" s="5">
        <v>97</v>
      </c>
      <c r="K727" s="5" t="s">
        <v>16</v>
      </c>
      <c r="L727" s="5" t="str">
        <f t="shared" si="143"/>
        <v>Det</v>
      </c>
      <c r="M727" s="5">
        <v>111</v>
      </c>
      <c r="N727" s="13">
        <f t="shared" si="136"/>
        <v>14</v>
      </c>
      <c r="O727" s="13">
        <f t="shared" si="137"/>
        <v>3</v>
      </c>
      <c r="P727" s="39">
        <f t="shared" si="132"/>
        <v>-0.23602730858504994</v>
      </c>
      <c r="Q727" s="39">
        <f t="shared" si="133"/>
        <v>-1.7592139870950123</v>
      </c>
      <c r="R727" s="39">
        <f t="shared" si="138"/>
        <v>4.5231866785099619</v>
      </c>
      <c r="S727" s="39">
        <f t="shared" si="139"/>
        <v>9.4768133214900381</v>
      </c>
      <c r="T727" s="22" t="str">
        <f t="shared" si="134"/>
        <v>Det97111</v>
      </c>
      <c r="U727" t="str">
        <f t="shared" si="140"/>
        <v>no</v>
      </c>
      <c r="V727" s="31">
        <v>0</v>
      </c>
      <c r="W727" s="31" t="str">
        <f t="shared" si="141"/>
        <v>43539Los Angeles LakersDetroit Pistons</v>
      </c>
      <c r="X727" s="9" t="str">
        <f>IFERROR(VLOOKUP(T727,October_Schedule_Table[[#All],[Home Concat]:[Home B2b]],2,FALSE),0)</f>
        <v>no</v>
      </c>
      <c r="Y727" s="9">
        <f>IFERROR(VLOOKUP(T727,October_Schedule_Table[[#All],[Away Concat]:[Away B2b]],4,FALSE),0)</f>
        <v>0</v>
      </c>
    </row>
    <row r="728" spans="1:25" x14ac:dyDescent="0.2">
      <c r="A728" s="24" t="s">
        <v>218</v>
      </c>
      <c r="B728" s="10">
        <v>43541</v>
      </c>
      <c r="C728" s="33" t="str">
        <f t="shared" si="135"/>
        <v>H</v>
      </c>
      <c r="D728" s="19">
        <v>3</v>
      </c>
      <c r="E728" s="19">
        <v>17</v>
      </c>
      <c r="F728" s="19">
        <v>2019</v>
      </c>
      <c r="G728" s="6" t="s">
        <v>64</v>
      </c>
      <c r="H728" s="6" t="s">
        <v>37</v>
      </c>
      <c r="I728" s="5" t="str">
        <f t="shared" si="142"/>
        <v>Tor</v>
      </c>
      <c r="J728" s="6">
        <v>107</v>
      </c>
      <c r="K728" s="6" t="s">
        <v>16</v>
      </c>
      <c r="L728" s="5" t="str">
        <f t="shared" si="143"/>
        <v>Det</v>
      </c>
      <c r="M728" s="6">
        <v>110</v>
      </c>
      <c r="N728" s="13">
        <f t="shared" si="136"/>
        <v>3</v>
      </c>
      <c r="O728" s="13">
        <f t="shared" si="137"/>
        <v>3</v>
      </c>
      <c r="P728" s="39">
        <f t="shared" si="132"/>
        <v>-0.23602730858504994</v>
      </c>
      <c r="Q728" s="39">
        <f t="shared" si="133"/>
        <v>5.5303682054218104</v>
      </c>
      <c r="R728" s="39">
        <f t="shared" si="138"/>
        <v>-2.7663955140068603</v>
      </c>
      <c r="S728" s="39">
        <f t="shared" si="139"/>
        <v>5.7663955140068603</v>
      </c>
      <c r="T728" s="22" t="str">
        <f t="shared" si="134"/>
        <v>Det107110</v>
      </c>
      <c r="U728" t="str">
        <f t="shared" si="140"/>
        <v>no</v>
      </c>
      <c r="V728" s="31">
        <v>0</v>
      </c>
      <c r="W728" s="31" t="str">
        <f t="shared" si="141"/>
        <v>43541Toronto RaptorsDetroit Pistons</v>
      </c>
      <c r="X728" s="9" t="str">
        <f>IFERROR(VLOOKUP(T728,October_Schedule_Table[[#All],[Home Concat]:[Home B2b]],2,FALSE),0)</f>
        <v>no</v>
      </c>
      <c r="Y728" s="9">
        <f>IFERROR(VLOOKUP(T728,October_Schedule_Table[[#All],[Away Concat]:[Away B2b]],4,FALSE),0)</f>
        <v>0</v>
      </c>
    </row>
    <row r="729" spans="1:25" x14ac:dyDescent="0.2">
      <c r="A729" s="24" t="s">
        <v>218</v>
      </c>
      <c r="B729" s="10">
        <v>43542</v>
      </c>
      <c r="C729" s="33" t="str">
        <f t="shared" si="135"/>
        <v>A</v>
      </c>
      <c r="D729" s="19">
        <v>3</v>
      </c>
      <c r="E729" s="19">
        <v>18</v>
      </c>
      <c r="F729" s="19">
        <v>2019</v>
      </c>
      <c r="G729" s="6" t="s">
        <v>12</v>
      </c>
      <c r="H729" s="6" t="s">
        <v>16</v>
      </c>
      <c r="I729" s="5" t="str">
        <f t="shared" si="142"/>
        <v>Det</v>
      </c>
      <c r="J729" s="6">
        <v>119</v>
      </c>
      <c r="K729" s="6" t="s">
        <v>36</v>
      </c>
      <c r="L729" s="5" t="str">
        <f t="shared" si="143"/>
        <v>Cle</v>
      </c>
      <c r="M729" s="6">
        <v>126</v>
      </c>
      <c r="N729" s="13">
        <f t="shared" si="136"/>
        <v>-7</v>
      </c>
      <c r="O729" s="13">
        <f t="shared" si="137"/>
        <v>-3</v>
      </c>
      <c r="P729" s="39">
        <f t="shared" si="132"/>
        <v>-0.23602730858504994</v>
      </c>
      <c r="Q729" s="39">
        <f t="shared" si="133"/>
        <v>-9.3173458825230995</v>
      </c>
      <c r="R729" s="39">
        <f t="shared" si="138"/>
        <v>6.0813185739380495</v>
      </c>
      <c r="S729" s="39">
        <f t="shared" si="139"/>
        <v>-13.081318573938049</v>
      </c>
      <c r="T729" s="22" t="str">
        <f t="shared" si="134"/>
        <v>Det119126</v>
      </c>
      <c r="U729" t="str">
        <f t="shared" si="140"/>
        <v>yes</v>
      </c>
      <c r="V729" s="31">
        <v>0</v>
      </c>
      <c r="W729" s="31" t="str">
        <f t="shared" si="141"/>
        <v>43542Detroit PistonsCleveland Cavaliers</v>
      </c>
      <c r="X729" s="9">
        <f>IFERROR(VLOOKUP(T729,October_Schedule_Table[Home Concat],1,FALSE),0)</f>
        <v>0</v>
      </c>
      <c r="Y729" s="9" t="str">
        <f>IFERROR(VLOOKUP(T729,October_Schedule_Table[[#All],[Away Concat]:[Away B2b]],4,FALSE),0)</f>
        <v>yes</v>
      </c>
    </row>
    <row r="730" spans="1:25" x14ac:dyDescent="0.2">
      <c r="A730" s="24" t="s">
        <v>218</v>
      </c>
      <c r="B730" s="12">
        <v>43545</v>
      </c>
      <c r="C730" s="33" t="str">
        <f t="shared" si="135"/>
        <v>A</v>
      </c>
      <c r="D730" s="18">
        <v>3</v>
      </c>
      <c r="E730" s="18">
        <v>21</v>
      </c>
      <c r="F730" s="18">
        <v>2019</v>
      </c>
      <c r="G730" s="5" t="s">
        <v>30</v>
      </c>
      <c r="H730" s="5" t="s">
        <v>16</v>
      </c>
      <c r="I730" s="5" t="str">
        <f t="shared" si="142"/>
        <v>Det</v>
      </c>
      <c r="J730" s="5">
        <v>118</v>
      </c>
      <c r="K730" s="5" t="s">
        <v>29</v>
      </c>
      <c r="L730" s="5" t="str">
        <f t="shared" si="143"/>
        <v>Pho</v>
      </c>
      <c r="M730" s="5">
        <v>98</v>
      </c>
      <c r="N730" s="13">
        <f t="shared" si="136"/>
        <v>20</v>
      </c>
      <c r="O730" s="13">
        <f t="shared" si="137"/>
        <v>-3</v>
      </c>
      <c r="P730" s="39">
        <f t="shared" si="132"/>
        <v>-0.23602730858504994</v>
      </c>
      <c r="Q730" s="39">
        <f t="shared" si="133"/>
        <v>-8.7034984309977705</v>
      </c>
      <c r="R730" s="39">
        <f t="shared" si="138"/>
        <v>5.4674711224127206</v>
      </c>
      <c r="S730" s="39">
        <f t="shared" si="139"/>
        <v>14.532528877587279</v>
      </c>
      <c r="T730" s="22" t="str">
        <f t="shared" si="134"/>
        <v>Det11898</v>
      </c>
      <c r="U730" t="str">
        <f t="shared" si="140"/>
        <v>no</v>
      </c>
      <c r="V730" s="31">
        <v>0</v>
      </c>
      <c r="W730" s="31" t="str">
        <f t="shared" si="141"/>
        <v>43545Detroit PistonsPhoenix Suns</v>
      </c>
      <c r="X730" s="9">
        <f>IFERROR(VLOOKUP(T730,October_Schedule_Table[Home Concat],1,FALSE),0)</f>
        <v>0</v>
      </c>
      <c r="Y730" s="9" t="str">
        <f>IFERROR(VLOOKUP(T730,October_Schedule_Table[[#All],[Away Concat]:[Away B2b]],4,FALSE),0)</f>
        <v>no</v>
      </c>
    </row>
    <row r="731" spans="1:25" x14ac:dyDescent="0.2">
      <c r="A731" s="24" t="s">
        <v>218</v>
      </c>
      <c r="B731" s="10">
        <v>43547</v>
      </c>
      <c r="C731" s="33" t="str">
        <f t="shared" si="135"/>
        <v>A</v>
      </c>
      <c r="D731" s="19">
        <v>3</v>
      </c>
      <c r="E731" s="19">
        <v>23</v>
      </c>
      <c r="F731" s="19">
        <v>2019</v>
      </c>
      <c r="G731" s="6" t="s">
        <v>30</v>
      </c>
      <c r="H731" s="6" t="s">
        <v>16</v>
      </c>
      <c r="I731" s="5" t="str">
        <f t="shared" si="142"/>
        <v>Det</v>
      </c>
      <c r="J731" s="6">
        <v>112</v>
      </c>
      <c r="K731" s="6" t="s">
        <v>40</v>
      </c>
      <c r="L731" s="5" t="str">
        <f t="shared" si="143"/>
        <v>Por</v>
      </c>
      <c r="M731" s="6">
        <v>117</v>
      </c>
      <c r="N731" s="13">
        <f t="shared" si="136"/>
        <v>-5</v>
      </c>
      <c r="O731" s="13">
        <f t="shared" si="137"/>
        <v>-3</v>
      </c>
      <c r="P731" s="39">
        <f t="shared" si="132"/>
        <v>-0.23602730858504994</v>
      </c>
      <c r="Q731" s="39">
        <f t="shared" si="133"/>
        <v>4.7456987811097902</v>
      </c>
      <c r="R731" s="39">
        <f t="shared" si="138"/>
        <v>-7.9817260896948401</v>
      </c>
      <c r="S731" s="39">
        <f t="shared" si="139"/>
        <v>2.9817260896948401</v>
      </c>
      <c r="T731" s="22" t="str">
        <f t="shared" si="134"/>
        <v>Det112117</v>
      </c>
      <c r="U731" t="str">
        <f t="shared" si="140"/>
        <v>no</v>
      </c>
      <c r="V731" s="31">
        <v>0</v>
      </c>
      <c r="W731" s="31" t="str">
        <f t="shared" si="141"/>
        <v>43547Detroit PistonsPortland Trail Blazers</v>
      </c>
      <c r="X731" s="9">
        <f>IFERROR(VLOOKUP(T731,October_Schedule_Table[Home Concat],1,FALSE),0)</f>
        <v>0</v>
      </c>
      <c r="Y731" s="9" t="str">
        <f>IFERROR(VLOOKUP(T731,October_Schedule_Table[[#All],[Away Concat]:[Away B2b]],4,FALSE),0)</f>
        <v>no</v>
      </c>
    </row>
    <row r="732" spans="1:25" x14ac:dyDescent="0.2">
      <c r="A732" s="24" t="s">
        <v>218</v>
      </c>
      <c r="B732" s="12">
        <v>43548</v>
      </c>
      <c r="C732" s="33" t="str">
        <f t="shared" si="135"/>
        <v>A</v>
      </c>
      <c r="D732" s="18">
        <v>3</v>
      </c>
      <c r="E732" s="18">
        <v>24</v>
      </c>
      <c r="F732" s="18">
        <v>2019</v>
      </c>
      <c r="G732" s="5" t="s">
        <v>33</v>
      </c>
      <c r="H732" s="5" t="s">
        <v>16</v>
      </c>
      <c r="I732" s="5" t="str">
        <f t="shared" si="142"/>
        <v>Det</v>
      </c>
      <c r="J732" s="5">
        <v>114</v>
      </c>
      <c r="K732" s="5" t="s">
        <v>11</v>
      </c>
      <c r="L732" s="5" t="str">
        <f t="shared" si="143"/>
        <v>Gol</v>
      </c>
      <c r="M732" s="5">
        <v>121</v>
      </c>
      <c r="N732" s="13">
        <f t="shared" si="136"/>
        <v>-7</v>
      </c>
      <c r="O732" s="13">
        <f t="shared" si="137"/>
        <v>-3</v>
      </c>
      <c r="P732" s="39">
        <f t="shared" si="132"/>
        <v>-0.23602730858504994</v>
      </c>
      <c r="Q732" s="39">
        <f t="shared" si="133"/>
        <v>6.4927091902742058</v>
      </c>
      <c r="R732" s="39">
        <f t="shared" si="138"/>
        <v>-9.7287364988592557</v>
      </c>
      <c r="S732" s="39">
        <f t="shared" si="139"/>
        <v>2.7287364988592557</v>
      </c>
      <c r="T732" s="22" t="str">
        <f t="shared" si="134"/>
        <v>Det114121</v>
      </c>
      <c r="U732" t="str">
        <f t="shared" si="140"/>
        <v>yes</v>
      </c>
      <c r="V732" s="31" t="s">
        <v>288</v>
      </c>
      <c r="W732" s="31" t="str">
        <f t="shared" si="141"/>
        <v>43548Detroit PistonsGolden State Warriors</v>
      </c>
      <c r="X732" s="9"/>
      <c r="Y732" s="9"/>
    </row>
    <row r="733" spans="1:25" x14ac:dyDescent="0.2">
      <c r="A733" s="24" t="s">
        <v>218</v>
      </c>
      <c r="B733" s="10">
        <v>43550</v>
      </c>
      <c r="C733" s="33" t="str">
        <f t="shared" si="135"/>
        <v>A</v>
      </c>
      <c r="D733" s="19">
        <v>3</v>
      </c>
      <c r="E733" s="19">
        <v>26</v>
      </c>
      <c r="F733" s="19">
        <v>2019</v>
      </c>
      <c r="G733" s="6" t="s">
        <v>42</v>
      </c>
      <c r="H733" s="6" t="s">
        <v>16</v>
      </c>
      <c r="I733" s="5" t="str">
        <f t="shared" si="142"/>
        <v>Det</v>
      </c>
      <c r="J733" s="6">
        <v>92</v>
      </c>
      <c r="K733" s="6" t="s">
        <v>21</v>
      </c>
      <c r="L733" s="5" t="str">
        <f t="shared" si="143"/>
        <v>Den</v>
      </c>
      <c r="M733" s="6">
        <v>95</v>
      </c>
      <c r="N733" s="13">
        <f t="shared" si="136"/>
        <v>-3</v>
      </c>
      <c r="O733" s="13">
        <f t="shared" si="137"/>
        <v>-3</v>
      </c>
      <c r="P733" s="39">
        <f t="shared" si="132"/>
        <v>-0.23602730858504994</v>
      </c>
      <c r="Q733" s="39">
        <f t="shared" si="133"/>
        <v>3.8824190488276296</v>
      </c>
      <c r="R733" s="39">
        <f t="shared" si="138"/>
        <v>-7.1184463574126795</v>
      </c>
      <c r="S733" s="39">
        <f t="shared" si="139"/>
        <v>4.1184463574126795</v>
      </c>
      <c r="T733" s="22" t="str">
        <f t="shared" si="134"/>
        <v>Det9295</v>
      </c>
      <c r="U733" t="str">
        <f t="shared" si="140"/>
        <v>no</v>
      </c>
      <c r="V733" s="31">
        <v>0</v>
      </c>
      <c r="W733" s="31" t="str">
        <f t="shared" si="141"/>
        <v>43550Detroit PistonsDenver Nuggets</v>
      </c>
      <c r="X733" s="9">
        <f>IFERROR(VLOOKUP(T733,October_Schedule_Table[Home Concat],1,FALSE),0)</f>
        <v>0</v>
      </c>
      <c r="Y733" s="9" t="str">
        <f>IFERROR(VLOOKUP(T733,October_Schedule_Table[[#All],[Away Concat]:[Away B2b]],4,FALSE),0)</f>
        <v>no</v>
      </c>
    </row>
    <row r="734" spans="1:25" x14ac:dyDescent="0.2">
      <c r="A734" s="24" t="s">
        <v>218</v>
      </c>
      <c r="B734" s="12">
        <v>43552</v>
      </c>
      <c r="C734" s="33" t="str">
        <f t="shared" si="135"/>
        <v>H</v>
      </c>
      <c r="D734" s="18">
        <v>3</v>
      </c>
      <c r="E734" s="18">
        <v>28</v>
      </c>
      <c r="F734" s="18">
        <v>2019</v>
      </c>
      <c r="G734" s="5" t="s">
        <v>12</v>
      </c>
      <c r="H734" s="5" t="s">
        <v>27</v>
      </c>
      <c r="I734" s="5" t="str">
        <f t="shared" si="142"/>
        <v>Orl</v>
      </c>
      <c r="J734" s="5">
        <v>98</v>
      </c>
      <c r="K734" s="5" t="s">
        <v>16</v>
      </c>
      <c r="L734" s="5" t="str">
        <f t="shared" si="143"/>
        <v>Det</v>
      </c>
      <c r="M734" s="5">
        <v>115</v>
      </c>
      <c r="N734" s="13">
        <f t="shared" si="136"/>
        <v>17</v>
      </c>
      <c r="O734" s="13">
        <f t="shared" si="137"/>
        <v>3</v>
      </c>
      <c r="P734" s="39">
        <f t="shared" si="132"/>
        <v>-0.23602730858504994</v>
      </c>
      <c r="Q734" s="39">
        <f t="shared" si="133"/>
        <v>1.21811754667254</v>
      </c>
      <c r="R734" s="39">
        <f t="shared" si="138"/>
        <v>1.54585514474241</v>
      </c>
      <c r="S734" s="39">
        <f t="shared" si="139"/>
        <v>15.45414485525759</v>
      </c>
      <c r="T734" s="22" t="str">
        <f t="shared" si="134"/>
        <v>Det98115</v>
      </c>
      <c r="U734" t="str">
        <f t="shared" si="140"/>
        <v>no</v>
      </c>
      <c r="V734" s="31">
        <v>0</v>
      </c>
      <c r="W734" s="31" t="str">
        <f t="shared" si="141"/>
        <v>43552Orlando MagicDetroit Pistons</v>
      </c>
      <c r="X734" s="9" t="str">
        <f>IFERROR(VLOOKUP(T734,October_Schedule_Table[[#All],[Home Concat]:[Home B2b]],2,FALSE),0)</f>
        <v>no</v>
      </c>
      <c r="Y734" s="9">
        <f>IFERROR(VLOOKUP(T734,October_Schedule_Table[[#All],[Away Concat]:[Away B2b]],4,FALSE),0)</f>
        <v>0</v>
      </c>
    </row>
    <row r="735" spans="1:25" x14ac:dyDescent="0.2">
      <c r="A735" s="24" t="s">
        <v>218</v>
      </c>
      <c r="B735" s="10">
        <v>43554</v>
      </c>
      <c r="C735" s="33" t="str">
        <f t="shared" si="135"/>
        <v>H</v>
      </c>
      <c r="D735" s="19">
        <v>3</v>
      </c>
      <c r="E735" s="19">
        <v>30</v>
      </c>
      <c r="F735" s="19">
        <v>2019</v>
      </c>
      <c r="G735" s="6" t="s">
        <v>12</v>
      </c>
      <c r="H735" s="6" t="s">
        <v>40</v>
      </c>
      <c r="I735" s="5" t="str">
        <f t="shared" si="142"/>
        <v>Por</v>
      </c>
      <c r="J735" s="6">
        <v>90</v>
      </c>
      <c r="K735" s="6" t="s">
        <v>16</v>
      </c>
      <c r="L735" s="5" t="str">
        <f t="shared" si="143"/>
        <v>Det</v>
      </c>
      <c r="M735" s="6">
        <v>99</v>
      </c>
      <c r="N735" s="13">
        <f t="shared" si="136"/>
        <v>9</v>
      </c>
      <c r="O735" s="13">
        <f t="shared" si="137"/>
        <v>3</v>
      </c>
      <c r="P735" s="39">
        <f t="shared" si="132"/>
        <v>-0.23602730858504994</v>
      </c>
      <c r="Q735" s="39">
        <f t="shared" si="133"/>
        <v>4.7456987811097902</v>
      </c>
      <c r="R735" s="39">
        <f t="shared" si="138"/>
        <v>-1.9817260896948401</v>
      </c>
      <c r="S735" s="39">
        <f t="shared" si="139"/>
        <v>10.98172608969484</v>
      </c>
      <c r="T735" s="22" t="str">
        <f t="shared" si="134"/>
        <v>Det9099</v>
      </c>
      <c r="U735" t="str">
        <f t="shared" si="140"/>
        <v>no</v>
      </c>
      <c r="V735" s="31">
        <v>0</v>
      </c>
      <c r="W735" s="31" t="str">
        <f t="shared" si="141"/>
        <v>43554Portland Trail BlazersDetroit Pistons</v>
      </c>
      <c r="X735" s="9" t="str">
        <f>IFERROR(VLOOKUP(T735,October_Schedule_Table[[#All],[Home Concat]:[Home B2b]],2,FALSE),0)</f>
        <v>no</v>
      </c>
      <c r="Y735" s="9">
        <f>IFERROR(VLOOKUP(T735,October_Schedule_Table[[#All],[Away Concat]:[Away B2b]],4,FALSE),0)</f>
        <v>0</v>
      </c>
    </row>
    <row r="736" spans="1:25" x14ac:dyDescent="0.2">
      <c r="A736" s="24" t="s">
        <v>218</v>
      </c>
      <c r="B736" s="12">
        <v>43556</v>
      </c>
      <c r="C736" s="33" t="str">
        <f t="shared" si="135"/>
        <v>A</v>
      </c>
      <c r="D736" s="18">
        <v>4</v>
      </c>
      <c r="E736" s="18">
        <v>1</v>
      </c>
      <c r="F736" s="18">
        <v>2019</v>
      </c>
      <c r="G736" s="5" t="s">
        <v>12</v>
      </c>
      <c r="H736" s="5" t="s">
        <v>16</v>
      </c>
      <c r="I736" s="5" t="str">
        <f t="shared" si="142"/>
        <v>Det</v>
      </c>
      <c r="J736" s="13">
        <v>102</v>
      </c>
      <c r="K736" s="5" t="s">
        <v>20</v>
      </c>
      <c r="L736" s="5" t="str">
        <f t="shared" si="143"/>
        <v>Ind</v>
      </c>
      <c r="M736" s="13">
        <v>111</v>
      </c>
      <c r="N736" s="13">
        <f t="shared" si="136"/>
        <v>-9</v>
      </c>
      <c r="O736" s="13">
        <f t="shared" si="137"/>
        <v>-3</v>
      </c>
      <c r="P736" s="39">
        <f t="shared" si="132"/>
        <v>-0.23602730858504994</v>
      </c>
      <c r="Q736" s="39">
        <f t="shared" si="133"/>
        <v>2.3960160409532198</v>
      </c>
      <c r="R736" s="39">
        <f t="shared" si="138"/>
        <v>-5.6320433495382698</v>
      </c>
      <c r="S736" s="39">
        <f t="shared" si="139"/>
        <v>-3.3679566504617302</v>
      </c>
      <c r="T736" s="22" t="str">
        <f t="shared" si="134"/>
        <v>Det102111</v>
      </c>
      <c r="U736" t="str">
        <f t="shared" si="140"/>
        <v>no</v>
      </c>
      <c r="V736" s="31">
        <v>0</v>
      </c>
      <c r="W736" s="31" t="str">
        <f t="shared" si="141"/>
        <v>43556Detroit PistonsIndiana Pacers</v>
      </c>
      <c r="X736" s="9" t="str">
        <f>IFERROR(VLOOKUP(T736,October_Schedule_Table[[#All],[Home Concat]:[Home B2b]],2,FALSE),0)</f>
        <v>yes</v>
      </c>
      <c r="Y736" s="9" t="str">
        <f>IFERROR(VLOOKUP(T736,October_Schedule_Table[[#All],[Away Concat]:[Away B2b]],4,FALSE),0)</f>
        <v>yes</v>
      </c>
    </row>
    <row r="737" spans="1:25" x14ac:dyDescent="0.2">
      <c r="A737" s="24" t="s">
        <v>218</v>
      </c>
      <c r="B737" s="12">
        <v>43558</v>
      </c>
      <c r="C737" s="33" t="str">
        <f t="shared" si="135"/>
        <v>H</v>
      </c>
      <c r="D737" s="18">
        <v>4</v>
      </c>
      <c r="E737" s="18">
        <v>3</v>
      </c>
      <c r="F737" s="18">
        <v>2019</v>
      </c>
      <c r="G737" s="5" t="s">
        <v>12</v>
      </c>
      <c r="H737" s="5" t="s">
        <v>20</v>
      </c>
      <c r="I737" s="5" t="str">
        <f t="shared" si="142"/>
        <v>Ind</v>
      </c>
      <c r="J737" s="13">
        <v>108</v>
      </c>
      <c r="K737" s="5" t="s">
        <v>16</v>
      </c>
      <c r="L737" s="5" t="str">
        <f t="shared" si="143"/>
        <v>Det</v>
      </c>
      <c r="M737" s="13">
        <v>89</v>
      </c>
      <c r="N737" s="13">
        <f t="shared" si="136"/>
        <v>-19</v>
      </c>
      <c r="O737" s="13">
        <f t="shared" si="137"/>
        <v>3</v>
      </c>
      <c r="P737" s="39">
        <f t="shared" si="132"/>
        <v>-0.23602730858504994</v>
      </c>
      <c r="Q737" s="39">
        <f t="shared" si="133"/>
        <v>2.3960160409532198</v>
      </c>
      <c r="R737" s="39">
        <f t="shared" si="138"/>
        <v>0.36795665046173021</v>
      </c>
      <c r="S737" s="39">
        <f t="shared" si="139"/>
        <v>-19.367956650461728</v>
      </c>
      <c r="T737" s="22" t="str">
        <f t="shared" si="134"/>
        <v>Det10889</v>
      </c>
      <c r="U737" t="str">
        <f t="shared" si="140"/>
        <v>no</v>
      </c>
      <c r="V737" s="31">
        <v>0</v>
      </c>
      <c r="W737" s="31" t="str">
        <f t="shared" si="141"/>
        <v>43558Indiana PacersDetroit Pistons</v>
      </c>
      <c r="X737" s="9" t="str">
        <f>IFERROR(VLOOKUP(T737,October_Schedule_Table[[#All],[Home Concat]:[Home B2b]],2,FALSE),0)</f>
        <v>no</v>
      </c>
      <c r="Y737" s="9">
        <f>IFERROR(VLOOKUP(T737,October_Schedule_Table[[#All],[Away Concat]:[Away B2b]],4,FALSE),0)</f>
        <v>0</v>
      </c>
    </row>
    <row r="738" spans="1:25" x14ac:dyDescent="0.2">
      <c r="A738" s="24" t="s">
        <v>218</v>
      </c>
      <c r="B738" s="10">
        <v>43560</v>
      </c>
      <c r="C738" s="33" t="str">
        <f t="shared" si="135"/>
        <v>A</v>
      </c>
      <c r="D738" s="19">
        <v>4</v>
      </c>
      <c r="E738" s="19">
        <v>5</v>
      </c>
      <c r="F738" s="19">
        <v>2019</v>
      </c>
      <c r="G738" s="6" t="s">
        <v>6</v>
      </c>
      <c r="H738" s="6" t="s">
        <v>16</v>
      </c>
      <c r="I738" s="5" t="str">
        <f t="shared" si="142"/>
        <v>Det</v>
      </c>
      <c r="J738" s="11">
        <v>110</v>
      </c>
      <c r="K738" s="6" t="s">
        <v>10</v>
      </c>
      <c r="L738" s="5" t="str">
        <f t="shared" si="143"/>
        <v>Okl</v>
      </c>
      <c r="M738" s="11">
        <v>123</v>
      </c>
      <c r="N738" s="13">
        <f t="shared" si="136"/>
        <v>-13</v>
      </c>
      <c r="O738" s="13">
        <f t="shared" si="137"/>
        <v>-3</v>
      </c>
      <c r="P738" s="39">
        <f t="shared" si="132"/>
        <v>-0.23602730858504994</v>
      </c>
      <c r="Q738" s="39">
        <f t="shared" si="133"/>
        <v>3.3970939396990349</v>
      </c>
      <c r="R738" s="39">
        <f t="shared" si="138"/>
        <v>-6.6331212482840849</v>
      </c>
      <c r="S738" s="39">
        <f t="shared" si="139"/>
        <v>-6.3668787517159151</v>
      </c>
      <c r="T738" s="22" t="str">
        <f t="shared" si="134"/>
        <v>Det110123</v>
      </c>
      <c r="U738" t="str">
        <f t="shared" si="140"/>
        <v>no</v>
      </c>
      <c r="V738" s="31">
        <v>0</v>
      </c>
      <c r="W738" s="31" t="str">
        <f t="shared" si="141"/>
        <v>43560Detroit PistonsOklahoma City Thunder</v>
      </c>
      <c r="X738" s="9">
        <f>IFERROR(VLOOKUP(T738,October_Schedule_Table[Home Concat],1,FALSE),0)</f>
        <v>0</v>
      </c>
      <c r="Y738" s="9" t="str">
        <f>IFERROR(VLOOKUP(T738,October_Schedule_Table[[#All],[Away Concat]:[Away B2b]],4,FALSE),0)</f>
        <v>no</v>
      </c>
    </row>
    <row r="739" spans="1:25" x14ac:dyDescent="0.2">
      <c r="A739" s="24" t="s">
        <v>218</v>
      </c>
      <c r="B739" s="10">
        <v>43562</v>
      </c>
      <c r="C739" s="33" t="str">
        <f t="shared" si="135"/>
        <v>H</v>
      </c>
      <c r="D739" s="19">
        <v>4</v>
      </c>
      <c r="E739" s="19">
        <v>7</v>
      </c>
      <c r="F739" s="19">
        <v>2019</v>
      </c>
      <c r="G739" s="11" t="s">
        <v>64</v>
      </c>
      <c r="H739" s="11" t="s">
        <v>14</v>
      </c>
      <c r="I739" s="5" t="str">
        <f t="shared" si="142"/>
        <v>Cha</v>
      </c>
      <c r="J739" s="11">
        <v>104</v>
      </c>
      <c r="K739" s="11" t="s">
        <v>16</v>
      </c>
      <c r="L739" s="5" t="str">
        <f t="shared" si="143"/>
        <v>Det</v>
      </c>
      <c r="M739" s="11">
        <v>91</v>
      </c>
      <c r="N739" s="13">
        <f t="shared" si="136"/>
        <v>-13</v>
      </c>
      <c r="O739" s="13">
        <f t="shared" si="137"/>
        <v>3</v>
      </c>
      <c r="P739" s="39">
        <f t="shared" si="132"/>
        <v>-0.23602730858504994</v>
      </c>
      <c r="Q739" s="39">
        <f t="shared" si="133"/>
        <v>-1.224670842330648</v>
      </c>
      <c r="R739" s="39">
        <f t="shared" si="138"/>
        <v>3.9886435337455981</v>
      </c>
      <c r="S739" s="39">
        <f t="shared" si="139"/>
        <v>-16.988643533745599</v>
      </c>
      <c r="T739" s="22" t="str">
        <f t="shared" si="134"/>
        <v>Det10491</v>
      </c>
      <c r="U739" t="str">
        <f t="shared" si="140"/>
        <v>no</v>
      </c>
      <c r="V739" s="31">
        <v>0</v>
      </c>
      <c r="W739" s="31" t="str">
        <f t="shared" si="141"/>
        <v>43562Charlotte HornetsDetroit Pistons</v>
      </c>
      <c r="X739" s="9" t="str">
        <f>IFERROR(VLOOKUP(T739,October_Schedule_Table[[#All],[Home Concat]:[Home B2b]],2,FALSE),0)</f>
        <v>no</v>
      </c>
      <c r="Y739" s="9">
        <f>IFERROR(VLOOKUP(T739,October_Schedule_Table[[#All],[Away Concat]:[Away B2b]],4,FALSE),0)</f>
        <v>0</v>
      </c>
    </row>
    <row r="740" spans="1:25" x14ac:dyDescent="0.2">
      <c r="A740" s="24" t="s">
        <v>218</v>
      </c>
      <c r="B740" s="12">
        <v>43564</v>
      </c>
      <c r="C740" s="33" t="str">
        <f t="shared" si="135"/>
        <v>H</v>
      </c>
      <c r="D740" s="18">
        <v>4</v>
      </c>
      <c r="E740" s="18">
        <v>9</v>
      </c>
      <c r="F740" s="18">
        <v>2019</v>
      </c>
      <c r="G740" s="13" t="s">
        <v>12</v>
      </c>
      <c r="H740" s="13" t="s">
        <v>19</v>
      </c>
      <c r="I740" s="5" t="str">
        <f t="shared" si="142"/>
        <v>Mem</v>
      </c>
      <c r="J740" s="13">
        <v>93</v>
      </c>
      <c r="K740" s="13" t="s">
        <v>16</v>
      </c>
      <c r="L740" s="5" t="str">
        <f t="shared" si="143"/>
        <v>Det</v>
      </c>
      <c r="M740" s="13">
        <v>100</v>
      </c>
      <c r="N740" s="13">
        <f t="shared" si="136"/>
        <v>7</v>
      </c>
      <c r="O740" s="13">
        <f t="shared" si="137"/>
        <v>3</v>
      </c>
      <c r="P740" s="39">
        <f t="shared" si="132"/>
        <v>-0.23602730858504994</v>
      </c>
      <c r="Q740" s="39">
        <f t="shared" si="133"/>
        <v>-2.3364343413058002</v>
      </c>
      <c r="R740" s="39">
        <f t="shared" si="138"/>
        <v>5.1004070327207502</v>
      </c>
      <c r="S740" s="39">
        <f t="shared" si="139"/>
        <v>1.8995929672792498</v>
      </c>
      <c r="T740" s="22" t="str">
        <f t="shared" si="134"/>
        <v>Det93100</v>
      </c>
      <c r="U740" t="str">
        <f t="shared" si="140"/>
        <v>no</v>
      </c>
      <c r="V740" s="31">
        <v>0</v>
      </c>
      <c r="W740" s="31" t="str">
        <f t="shared" si="141"/>
        <v>43564Memphis GrizzliesDetroit Pistons</v>
      </c>
      <c r="X740" s="9" t="str">
        <f>IFERROR(VLOOKUP(T740,October_Schedule_Table[[#All],[Home Concat]:[Home B2b]],2,FALSE),0)</f>
        <v>no</v>
      </c>
      <c r="Y740" s="9">
        <f>IFERROR(VLOOKUP(T740,October_Schedule_Table[[#All],[Away Concat]:[Away B2b]],4,FALSE),0)</f>
        <v>0</v>
      </c>
    </row>
    <row r="741" spans="1:25" x14ac:dyDescent="0.2">
      <c r="A741" s="24" t="s">
        <v>218</v>
      </c>
      <c r="B741" s="12">
        <v>43565</v>
      </c>
      <c r="C741" s="33" t="str">
        <f t="shared" si="135"/>
        <v>A</v>
      </c>
      <c r="D741" s="18">
        <v>4</v>
      </c>
      <c r="E741" s="18">
        <v>10</v>
      </c>
      <c r="F741" s="18">
        <v>2019</v>
      </c>
      <c r="G741" s="13" t="s">
        <v>6</v>
      </c>
      <c r="H741" s="13" t="s">
        <v>16</v>
      </c>
      <c r="I741" s="5" t="str">
        <f t="shared" si="142"/>
        <v>Det</v>
      </c>
      <c r="J741" s="13">
        <v>115</v>
      </c>
      <c r="K741" s="13" t="s">
        <v>25</v>
      </c>
      <c r="L741" s="13" t="s">
        <v>243</v>
      </c>
      <c r="M741" s="13">
        <v>89</v>
      </c>
      <c r="N741" s="13">
        <f t="shared" si="136"/>
        <v>26</v>
      </c>
      <c r="O741" s="13">
        <f t="shared" si="137"/>
        <v>-3</v>
      </c>
      <c r="P741" s="39">
        <f t="shared" si="132"/>
        <v>-0.23602730858504994</v>
      </c>
      <c r="Q741" s="39">
        <f t="shared" si="133"/>
        <v>-9.3839578025397099</v>
      </c>
      <c r="R741" s="39">
        <f t="shared" si="138"/>
        <v>6.14793049395466</v>
      </c>
      <c r="S741" s="39">
        <f t="shared" si="139"/>
        <v>19.852069506045339</v>
      </c>
      <c r="T741" s="22" t="str">
        <f t="shared" si="134"/>
        <v>Det11589</v>
      </c>
      <c r="U741" t="str">
        <f t="shared" si="140"/>
        <v>yes</v>
      </c>
      <c r="V741" s="31" t="s">
        <v>289</v>
      </c>
      <c r="W741" s="31" t="str">
        <f t="shared" si="141"/>
        <v>43565Detroit PistonsNew York Knicks</v>
      </c>
      <c r="X741" s="9"/>
      <c r="Y741" s="9"/>
    </row>
    <row r="742" spans="1:25" x14ac:dyDescent="0.2">
      <c r="A742" s="24" t="s">
        <v>224</v>
      </c>
      <c r="B742" s="12">
        <v>43389</v>
      </c>
      <c r="C742" s="33" t="str">
        <f t="shared" si="135"/>
        <v>H</v>
      </c>
      <c r="D742" s="18">
        <v>10</v>
      </c>
      <c r="E742" s="18">
        <v>16</v>
      </c>
      <c r="F742" s="18">
        <v>2018</v>
      </c>
      <c r="G742" s="5" t="s">
        <v>9</v>
      </c>
      <c r="H742" s="5" t="s">
        <v>10</v>
      </c>
      <c r="I742" s="5" t="s">
        <v>238</v>
      </c>
      <c r="J742" s="5">
        <v>100</v>
      </c>
      <c r="K742" s="5" t="s">
        <v>11</v>
      </c>
      <c r="L742" s="5" t="s">
        <v>224</v>
      </c>
      <c r="M742" s="5">
        <v>108</v>
      </c>
      <c r="N742" s="13">
        <f t="shared" si="136"/>
        <v>8</v>
      </c>
      <c r="O742" s="13">
        <f t="shared" si="137"/>
        <v>3</v>
      </c>
      <c r="P742" s="39">
        <f t="shared" si="132"/>
        <v>6.4927091902742058</v>
      </c>
      <c r="Q742" s="39">
        <f t="shared" si="133"/>
        <v>3.3970939396990349</v>
      </c>
      <c r="R742" s="39">
        <f t="shared" si="138"/>
        <v>6.09561525057517</v>
      </c>
      <c r="S742" s="39">
        <f t="shared" si="139"/>
        <v>1.90438474942483</v>
      </c>
      <c r="T742" s="22" t="str">
        <f t="shared" si="134"/>
        <v>Gol100108</v>
      </c>
      <c r="U742" t="str">
        <f t="shared" si="140"/>
        <v>no</v>
      </c>
      <c r="V742" s="31">
        <v>0</v>
      </c>
      <c r="W742" s="31" t="str">
        <f t="shared" si="141"/>
        <v>43389Oklahoma City ThunderGolden State Warriors</v>
      </c>
      <c r="X742" s="9" t="str">
        <f>IFERROR(VLOOKUP(T742,October_Schedule_Table[[#All],[Home Concat]:[Home B2b]],2,FALSE),0)</f>
        <v>no</v>
      </c>
      <c r="Y742" s="9">
        <f>IFERROR(VLOOKUP(T742,October_Schedule_Table[[#All],[Away Concat]:[Away B2b]],4,FALSE),0)</f>
        <v>0</v>
      </c>
    </row>
    <row r="743" spans="1:25" x14ac:dyDescent="0.2">
      <c r="A743" s="24" t="s">
        <v>224</v>
      </c>
      <c r="B743" s="12">
        <v>43392</v>
      </c>
      <c r="C743" s="33" t="str">
        <f t="shared" si="135"/>
        <v>A</v>
      </c>
      <c r="D743" s="18">
        <v>10</v>
      </c>
      <c r="E743" s="18">
        <v>19</v>
      </c>
      <c r="F743" s="18">
        <v>2018</v>
      </c>
      <c r="G743" s="5" t="s">
        <v>9</v>
      </c>
      <c r="H743" s="5" t="s">
        <v>11</v>
      </c>
      <c r="I743" s="5" t="s">
        <v>224</v>
      </c>
      <c r="J743" s="5">
        <v>124</v>
      </c>
      <c r="K743" s="5" t="s">
        <v>31</v>
      </c>
      <c r="L743" s="5" t="s">
        <v>225</v>
      </c>
      <c r="M743" s="5">
        <v>123</v>
      </c>
      <c r="N743" s="13">
        <f t="shared" si="136"/>
        <v>1</v>
      </c>
      <c r="O743" s="13">
        <f t="shared" si="137"/>
        <v>-3</v>
      </c>
      <c r="P743" s="39">
        <f t="shared" si="132"/>
        <v>6.4927091902742058</v>
      </c>
      <c r="Q743" s="39">
        <f t="shared" si="133"/>
        <v>5.7181998783674679</v>
      </c>
      <c r="R743" s="39">
        <f t="shared" si="138"/>
        <v>-2.2254906880932621</v>
      </c>
      <c r="S743" s="39">
        <f t="shared" si="139"/>
        <v>3.2254906880932621</v>
      </c>
      <c r="T743" s="22" t="str">
        <f t="shared" si="134"/>
        <v>Gol124123</v>
      </c>
      <c r="U743" t="str">
        <f t="shared" si="140"/>
        <v>no</v>
      </c>
      <c r="V743" s="31">
        <v>0</v>
      </c>
      <c r="W743" s="31" t="str">
        <f t="shared" si="141"/>
        <v>43392Golden State WarriorsUtah Jazz</v>
      </c>
      <c r="X743" s="9">
        <f>IFERROR(VLOOKUP(T743,October_Schedule_Table[Home Concat],1,FALSE),0)</f>
        <v>0</v>
      </c>
      <c r="Y743" s="9" t="str">
        <f>IFERROR(VLOOKUP(T743,October_Schedule_Table[[#All],[Away Concat]:[Away B2b]],4,FALSE),0)</f>
        <v>no</v>
      </c>
    </row>
    <row r="744" spans="1:25" x14ac:dyDescent="0.2">
      <c r="A744" s="24" t="s">
        <v>224</v>
      </c>
      <c r="B744" s="10">
        <v>43394</v>
      </c>
      <c r="C744" s="33" t="str">
        <f t="shared" si="135"/>
        <v>A</v>
      </c>
      <c r="D744" s="19">
        <v>10</v>
      </c>
      <c r="E744" s="19">
        <v>21</v>
      </c>
      <c r="F744" s="19">
        <v>2018</v>
      </c>
      <c r="G744" s="6" t="s">
        <v>6</v>
      </c>
      <c r="H744" s="6" t="s">
        <v>11</v>
      </c>
      <c r="I744" s="6" t="s">
        <v>224</v>
      </c>
      <c r="J744" s="6">
        <v>98</v>
      </c>
      <c r="K744" s="6" t="s">
        <v>21</v>
      </c>
      <c r="L744" s="6" t="s">
        <v>217</v>
      </c>
      <c r="M744" s="6">
        <v>100</v>
      </c>
      <c r="N744" s="13">
        <f t="shared" si="136"/>
        <v>-2</v>
      </c>
      <c r="O744" s="13">
        <f t="shared" si="137"/>
        <v>-3</v>
      </c>
      <c r="P744" s="39">
        <f t="shared" si="132"/>
        <v>6.4927091902742058</v>
      </c>
      <c r="Q744" s="39">
        <f t="shared" si="133"/>
        <v>3.8824190488276296</v>
      </c>
      <c r="R744" s="39">
        <f t="shared" si="138"/>
        <v>-0.38970985855342377</v>
      </c>
      <c r="S744" s="39">
        <f t="shared" si="139"/>
        <v>-1.6102901414465762</v>
      </c>
      <c r="T744" s="22" t="str">
        <f t="shared" si="134"/>
        <v>Gol98100</v>
      </c>
      <c r="U744" t="str">
        <f t="shared" si="140"/>
        <v>no</v>
      </c>
      <c r="V744" s="31">
        <v>0</v>
      </c>
      <c r="W744" s="31" t="str">
        <f t="shared" si="141"/>
        <v>43394Golden State WarriorsDenver Nuggets</v>
      </c>
      <c r="X744" s="9">
        <f>IFERROR(VLOOKUP(T744,October_Schedule_Table[Home Concat],1,FALSE),0)</f>
        <v>0</v>
      </c>
      <c r="Y744" s="9" t="str">
        <f>IFERROR(VLOOKUP(T744,October_Schedule_Table[[#All],[Away Concat]:[Away B2b]],4,FALSE),0)</f>
        <v>no</v>
      </c>
    </row>
    <row r="745" spans="1:25" x14ac:dyDescent="0.2">
      <c r="A745" s="24" t="s">
        <v>224</v>
      </c>
      <c r="B745" s="10">
        <v>43395</v>
      </c>
      <c r="C745" s="33" t="str">
        <f t="shared" si="135"/>
        <v>H</v>
      </c>
      <c r="D745" s="19">
        <v>10</v>
      </c>
      <c r="E745" s="19">
        <v>22</v>
      </c>
      <c r="F745" s="19">
        <v>2018</v>
      </c>
      <c r="G745" s="6" t="s">
        <v>9</v>
      </c>
      <c r="H745" s="6" t="s">
        <v>29</v>
      </c>
      <c r="I745" s="6" t="s">
        <v>232</v>
      </c>
      <c r="J745" s="6">
        <v>103</v>
      </c>
      <c r="K745" s="6" t="s">
        <v>11</v>
      </c>
      <c r="L745" s="6" t="s">
        <v>224</v>
      </c>
      <c r="M745" s="6">
        <v>123</v>
      </c>
      <c r="N745" s="13">
        <f t="shared" si="136"/>
        <v>20</v>
      </c>
      <c r="O745" s="13">
        <f t="shared" si="137"/>
        <v>3</v>
      </c>
      <c r="P745" s="39">
        <f t="shared" si="132"/>
        <v>6.4927091902742058</v>
      </c>
      <c r="Q745" s="39">
        <f t="shared" si="133"/>
        <v>-8.7034984309977705</v>
      </c>
      <c r="R745" s="39">
        <f t="shared" si="138"/>
        <v>18.196207621271974</v>
      </c>
      <c r="S745" s="39">
        <f t="shared" si="139"/>
        <v>1.8037923787280263</v>
      </c>
      <c r="T745" s="22" t="str">
        <f t="shared" si="134"/>
        <v>Gol103123</v>
      </c>
      <c r="U745" t="str">
        <f t="shared" si="140"/>
        <v>yes</v>
      </c>
      <c r="V745" s="31">
        <v>0</v>
      </c>
      <c r="W745" s="31" t="str">
        <f t="shared" si="141"/>
        <v>43395Phoenix SunsGolden State Warriors</v>
      </c>
      <c r="X745" s="9" t="str">
        <f>IFERROR(VLOOKUP(T745,October_Schedule_Table[[#All],[Home Concat]:[Home B2b]],2,FALSE),0)</f>
        <v>yes</v>
      </c>
      <c r="Y745" s="9">
        <f>IFERROR(VLOOKUP(T745,October_Schedule_Table[[#All],[Away Concat]:[Away B2b]],4,FALSE),0)</f>
        <v>0</v>
      </c>
    </row>
    <row r="746" spans="1:25" x14ac:dyDescent="0.2">
      <c r="A746" s="24" t="s">
        <v>224</v>
      </c>
      <c r="B746" s="12">
        <v>43397</v>
      </c>
      <c r="C746" s="33" t="str">
        <f t="shared" si="135"/>
        <v>H</v>
      </c>
      <c r="D746" s="18">
        <v>10</v>
      </c>
      <c r="E746" s="18">
        <v>24</v>
      </c>
      <c r="F746" s="18">
        <v>2018</v>
      </c>
      <c r="G746" s="5" t="s">
        <v>9</v>
      </c>
      <c r="H746" s="5" t="s">
        <v>41</v>
      </c>
      <c r="I746" s="5" t="s">
        <v>233</v>
      </c>
      <c r="J746" s="5">
        <v>122</v>
      </c>
      <c r="K746" s="5" t="s">
        <v>11</v>
      </c>
      <c r="L746" s="5" t="s">
        <v>224</v>
      </c>
      <c r="M746" s="5">
        <v>144</v>
      </c>
      <c r="N746" s="13">
        <f t="shared" si="136"/>
        <v>22</v>
      </c>
      <c r="O746" s="13">
        <f t="shared" si="137"/>
        <v>3</v>
      </c>
      <c r="P746" s="39">
        <f t="shared" si="132"/>
        <v>6.4927091902742058</v>
      </c>
      <c r="Q746" s="39">
        <f t="shared" si="133"/>
        <v>-3.2175804343859502</v>
      </c>
      <c r="R746" s="39">
        <f t="shared" si="138"/>
        <v>12.710289624660156</v>
      </c>
      <c r="S746" s="39">
        <f t="shared" si="139"/>
        <v>9.289710375339844</v>
      </c>
      <c r="T746" s="22" t="str">
        <f t="shared" si="134"/>
        <v>Gol122144</v>
      </c>
      <c r="U746" t="str">
        <f t="shared" si="140"/>
        <v>no</v>
      </c>
      <c r="V746" s="31">
        <v>0</v>
      </c>
      <c r="W746" s="31" t="str">
        <f t="shared" si="141"/>
        <v>43397Washington WizardsGolden State Warriors</v>
      </c>
      <c r="X746" s="9" t="str">
        <f>IFERROR(VLOOKUP(T746,October_Schedule_Table[[#All],[Home Concat]:[Home B2b]],2,FALSE),0)</f>
        <v>no</v>
      </c>
      <c r="Y746" s="9">
        <f>IFERROR(VLOOKUP(T746,October_Schedule_Table[[#All],[Away Concat]:[Away B2b]],4,FALSE),0)</f>
        <v>0</v>
      </c>
    </row>
    <row r="747" spans="1:25" x14ac:dyDescent="0.2">
      <c r="A747" s="24" t="s">
        <v>224</v>
      </c>
      <c r="B747" s="12">
        <v>43399</v>
      </c>
      <c r="C747" s="33" t="str">
        <f t="shared" si="135"/>
        <v>A</v>
      </c>
      <c r="D747" s="18">
        <v>10</v>
      </c>
      <c r="E747" s="18">
        <v>26</v>
      </c>
      <c r="F747" s="18">
        <v>2018</v>
      </c>
      <c r="G747" s="5" t="s">
        <v>23</v>
      </c>
      <c r="H747" s="5" t="s">
        <v>11</v>
      </c>
      <c r="I747" s="5" t="s">
        <v>224</v>
      </c>
      <c r="J747" s="5">
        <v>128</v>
      </c>
      <c r="K747" s="5" t="s">
        <v>25</v>
      </c>
      <c r="L747" s="13" t="s">
        <v>243</v>
      </c>
      <c r="M747" s="5">
        <v>100</v>
      </c>
      <c r="N747" s="13">
        <f t="shared" si="136"/>
        <v>28</v>
      </c>
      <c r="O747" s="13">
        <f t="shared" si="137"/>
        <v>-3</v>
      </c>
      <c r="P747" s="39">
        <f t="shared" si="132"/>
        <v>6.4927091902742058</v>
      </c>
      <c r="Q747" s="39">
        <f t="shared" si="133"/>
        <v>-9.3839578025397099</v>
      </c>
      <c r="R747" s="39">
        <f t="shared" si="138"/>
        <v>12.876666992813917</v>
      </c>
      <c r="S747" s="39">
        <f t="shared" si="139"/>
        <v>15.123333007186083</v>
      </c>
      <c r="T747" s="22" t="str">
        <f t="shared" si="134"/>
        <v>Gol128100</v>
      </c>
      <c r="U747" t="str">
        <f t="shared" si="140"/>
        <v>no</v>
      </c>
      <c r="V747" s="31">
        <v>0</v>
      </c>
      <c r="W747" s="31" t="str">
        <f t="shared" si="141"/>
        <v>43399Golden State WarriorsNew York Knicks</v>
      </c>
      <c r="X747" s="9">
        <f>IFERROR(VLOOKUP(T747,October_Schedule_Table[Home Concat],1,FALSE),0)</f>
        <v>0</v>
      </c>
      <c r="Y747" s="9" t="str">
        <f>IFERROR(VLOOKUP(T747,October_Schedule_Table[[#All],[Away Concat]:[Away B2b]],4,FALSE),0)</f>
        <v>no</v>
      </c>
    </row>
    <row r="748" spans="1:25" x14ac:dyDescent="0.2">
      <c r="A748" s="24" t="s">
        <v>224</v>
      </c>
      <c r="B748" s="10">
        <v>43401</v>
      </c>
      <c r="C748" s="33" t="str">
        <f t="shared" si="135"/>
        <v>A</v>
      </c>
      <c r="D748" s="19">
        <v>10</v>
      </c>
      <c r="E748" s="19">
        <v>28</v>
      </c>
      <c r="F748" s="19">
        <v>2018</v>
      </c>
      <c r="G748" s="6" t="s">
        <v>45</v>
      </c>
      <c r="H748" s="6" t="s">
        <v>11</v>
      </c>
      <c r="I748" s="6" t="s">
        <v>224</v>
      </c>
      <c r="J748" s="6">
        <v>120</v>
      </c>
      <c r="K748" s="6" t="s">
        <v>15</v>
      </c>
      <c r="L748" s="6" t="s">
        <v>212</v>
      </c>
      <c r="M748" s="6">
        <v>114</v>
      </c>
      <c r="N748" s="13">
        <f t="shared" si="136"/>
        <v>6</v>
      </c>
      <c r="O748" s="13">
        <f t="shared" si="137"/>
        <v>-3</v>
      </c>
      <c r="P748" s="39">
        <f t="shared" si="132"/>
        <v>6.4927091902742058</v>
      </c>
      <c r="Q748" s="39">
        <f t="shared" si="133"/>
        <v>9.3423702051929958E-2</v>
      </c>
      <c r="R748" s="39">
        <f t="shared" si="138"/>
        <v>3.3992854882222758</v>
      </c>
      <c r="S748" s="39">
        <f t="shared" si="139"/>
        <v>2.6007145117777242</v>
      </c>
      <c r="T748" s="22" t="str">
        <f t="shared" si="134"/>
        <v>Gol120114</v>
      </c>
      <c r="U748" t="str">
        <f t="shared" si="140"/>
        <v>no</v>
      </c>
      <c r="V748" s="31">
        <v>0</v>
      </c>
      <c r="W748" s="31" t="str">
        <f t="shared" si="141"/>
        <v>43401Golden State WarriorsBrooklyn Nets</v>
      </c>
      <c r="X748" s="9">
        <f>IFERROR(VLOOKUP(T748,October_Schedule_Table[Home Concat],1,FALSE),0)</f>
        <v>0</v>
      </c>
      <c r="Y748" s="9" t="str">
        <f>IFERROR(VLOOKUP(T748,October_Schedule_Table[[#All],[Away Concat]:[Away B2b]],4,FALSE),0)</f>
        <v>no</v>
      </c>
    </row>
    <row r="749" spans="1:25" x14ac:dyDescent="0.2">
      <c r="A749" s="24" t="s">
        <v>224</v>
      </c>
      <c r="B749" s="12">
        <v>43402</v>
      </c>
      <c r="C749" s="33" t="str">
        <f t="shared" si="135"/>
        <v>A</v>
      </c>
      <c r="D749" s="18">
        <v>10</v>
      </c>
      <c r="E749" s="18">
        <v>29</v>
      </c>
      <c r="F749" s="18">
        <v>2018</v>
      </c>
      <c r="G749" s="5" t="s">
        <v>6</v>
      </c>
      <c r="H749" s="5" t="s">
        <v>11</v>
      </c>
      <c r="I749" s="5" t="s">
        <v>224</v>
      </c>
      <c r="J749" s="5">
        <v>149</v>
      </c>
      <c r="K749" s="5" t="s">
        <v>38</v>
      </c>
      <c r="L749" s="5" t="s">
        <v>214</v>
      </c>
      <c r="M749" s="5">
        <v>124</v>
      </c>
      <c r="N749" s="13">
        <f t="shared" si="136"/>
        <v>25</v>
      </c>
      <c r="O749" s="13">
        <f t="shared" si="137"/>
        <v>-3</v>
      </c>
      <c r="P749" s="39">
        <f t="shared" si="132"/>
        <v>6.4927091902742058</v>
      </c>
      <c r="Q749" s="39">
        <f t="shared" si="133"/>
        <v>-8.3647694850550796</v>
      </c>
      <c r="R749" s="39">
        <f t="shared" si="138"/>
        <v>11.857478675329286</v>
      </c>
      <c r="S749" s="39">
        <f t="shared" si="139"/>
        <v>13.142521324670714</v>
      </c>
      <c r="T749" s="22" t="str">
        <f t="shared" si="134"/>
        <v>Gol149124</v>
      </c>
      <c r="U749" t="str">
        <f t="shared" si="140"/>
        <v>yes</v>
      </c>
      <c r="V749" s="31">
        <v>0</v>
      </c>
      <c r="W749" s="31" t="str">
        <f t="shared" si="141"/>
        <v>43402Golden State WarriorsChicago Bulls</v>
      </c>
      <c r="X749" s="9">
        <f>IFERROR(VLOOKUP(T749,October_Schedule_Table[Home Concat],1,FALSE),0)</f>
        <v>0</v>
      </c>
      <c r="Y749" s="9" t="str">
        <f>IFERROR(VLOOKUP(T749,October_Schedule_Table[[#All],[Away Concat]:[Away B2b]],4,FALSE),0)</f>
        <v>yes</v>
      </c>
    </row>
    <row r="750" spans="1:25" x14ac:dyDescent="0.2">
      <c r="A750" s="24" t="s">
        <v>224</v>
      </c>
      <c r="B750" s="10">
        <v>43404</v>
      </c>
      <c r="C750" s="33" t="str">
        <f t="shared" si="135"/>
        <v>H</v>
      </c>
      <c r="D750" s="19">
        <v>10</v>
      </c>
      <c r="E750" s="19">
        <v>31</v>
      </c>
      <c r="F750" s="19">
        <v>2018</v>
      </c>
      <c r="G750" s="6" t="s">
        <v>9</v>
      </c>
      <c r="H750" s="6" t="s">
        <v>17</v>
      </c>
      <c r="I750" s="6" t="s">
        <v>202</v>
      </c>
      <c r="J750" s="6">
        <v>121</v>
      </c>
      <c r="K750" s="6" t="s">
        <v>11</v>
      </c>
      <c r="L750" s="6" t="s">
        <v>224</v>
      </c>
      <c r="M750" s="6">
        <v>131</v>
      </c>
      <c r="N750" s="13">
        <f t="shared" si="136"/>
        <v>10</v>
      </c>
      <c r="O750" s="13">
        <f t="shared" si="137"/>
        <v>3</v>
      </c>
      <c r="P750" s="39">
        <f t="shared" si="132"/>
        <v>6.4927091902742058</v>
      </c>
      <c r="Q750" s="39">
        <f t="shared" si="133"/>
        <v>-2.0784049104114897</v>
      </c>
      <c r="R750" s="39">
        <f t="shared" si="138"/>
        <v>11.571114100685694</v>
      </c>
      <c r="S750" s="39">
        <f t="shared" si="139"/>
        <v>-1.5711141006856941</v>
      </c>
      <c r="T750" s="22" t="str">
        <f t="shared" si="134"/>
        <v>Gol121131</v>
      </c>
      <c r="U750" t="str">
        <f t="shared" si="140"/>
        <v>no</v>
      </c>
      <c r="V750" s="31">
        <v>0</v>
      </c>
      <c r="W750" s="31" t="str">
        <f t="shared" si="141"/>
        <v>43404New Orleans PelicansGolden State Warriors</v>
      </c>
      <c r="X750" s="9" t="str">
        <f>IFERROR(VLOOKUP(T750,October_Schedule_Table[[#All],[Home Concat]:[Home B2b]],2,FALSE),0)</f>
        <v>no</v>
      </c>
      <c r="Y750" s="9">
        <f>IFERROR(VLOOKUP(T750,October_Schedule_Table[[#All],[Away Concat]:[Away B2b]],4,FALSE),0)</f>
        <v>0</v>
      </c>
    </row>
    <row r="751" spans="1:25" x14ac:dyDescent="0.2">
      <c r="A751" s="24" t="s">
        <v>224</v>
      </c>
      <c r="B751" s="12">
        <v>43406</v>
      </c>
      <c r="C751" s="33" t="str">
        <f t="shared" si="135"/>
        <v>H</v>
      </c>
      <c r="D751" s="18">
        <v>11</v>
      </c>
      <c r="E751" s="18">
        <v>2</v>
      </c>
      <c r="F751" s="18">
        <v>2018</v>
      </c>
      <c r="G751" s="5" t="s">
        <v>9</v>
      </c>
      <c r="H751" s="5" t="s">
        <v>34</v>
      </c>
      <c r="I751" s="5" t="s">
        <v>239</v>
      </c>
      <c r="J751" s="5">
        <v>99</v>
      </c>
      <c r="K751" s="5" t="s">
        <v>11</v>
      </c>
      <c r="L751" s="5" t="s">
        <v>224</v>
      </c>
      <c r="M751" s="5">
        <v>116</v>
      </c>
      <c r="N751" s="13">
        <f t="shared" si="136"/>
        <v>17</v>
      </c>
      <c r="O751" s="13">
        <f t="shared" si="137"/>
        <v>3</v>
      </c>
      <c r="P751" s="39">
        <f t="shared" si="132"/>
        <v>6.4927091902742058</v>
      </c>
      <c r="Q751" s="39">
        <f t="shared" si="133"/>
        <v>-1.35015846365794</v>
      </c>
      <c r="R751" s="39">
        <f t="shared" si="138"/>
        <v>10.842867653932146</v>
      </c>
      <c r="S751" s="39">
        <f t="shared" si="139"/>
        <v>6.1571323460678542</v>
      </c>
      <c r="T751" s="22" t="str">
        <f t="shared" si="134"/>
        <v>Gol99116</v>
      </c>
      <c r="U751" t="str">
        <f t="shared" si="140"/>
        <v>no</v>
      </c>
      <c r="V751" s="31">
        <v>0</v>
      </c>
      <c r="W751" s="31" t="str">
        <f t="shared" si="141"/>
        <v>43406Minnesota TimberwolvesGolden State Warriors</v>
      </c>
      <c r="X751" s="9" t="str">
        <f>IFERROR(VLOOKUP(T751,October_Schedule_Table[[#All],[Home Concat]:[Home B2b]],2,FALSE),0)</f>
        <v>no</v>
      </c>
      <c r="Y751" s="9">
        <f>IFERROR(VLOOKUP(T751,October_Schedule_Table[[#All],[Away Concat]:[Away B2b]],4,FALSE),0)</f>
        <v>0</v>
      </c>
    </row>
    <row r="752" spans="1:25" x14ac:dyDescent="0.2">
      <c r="A752" s="24" t="s">
        <v>224</v>
      </c>
      <c r="B752" s="10">
        <v>43409</v>
      </c>
      <c r="C752" s="33" t="str">
        <f t="shared" si="135"/>
        <v>H</v>
      </c>
      <c r="D752" s="19">
        <v>11</v>
      </c>
      <c r="E752" s="19">
        <v>5</v>
      </c>
      <c r="F752" s="19">
        <v>2018</v>
      </c>
      <c r="G752" s="6" t="s">
        <v>9</v>
      </c>
      <c r="H752" s="6" t="s">
        <v>19</v>
      </c>
      <c r="I752" s="6" t="s">
        <v>240</v>
      </c>
      <c r="J752" s="6">
        <v>101</v>
      </c>
      <c r="K752" s="6" t="s">
        <v>11</v>
      </c>
      <c r="L752" s="6" t="s">
        <v>224</v>
      </c>
      <c r="M752" s="6">
        <v>117</v>
      </c>
      <c r="N752" s="13">
        <f t="shared" si="136"/>
        <v>16</v>
      </c>
      <c r="O752" s="13">
        <f t="shared" si="137"/>
        <v>3</v>
      </c>
      <c r="P752" s="39">
        <f t="shared" si="132"/>
        <v>6.4927091902742058</v>
      </c>
      <c r="Q752" s="39">
        <f t="shared" si="133"/>
        <v>-2.3364343413058002</v>
      </c>
      <c r="R752" s="39">
        <f t="shared" si="138"/>
        <v>11.829143531580005</v>
      </c>
      <c r="S752" s="39">
        <f t="shared" si="139"/>
        <v>4.1708564684199949</v>
      </c>
      <c r="T752" s="22" t="str">
        <f t="shared" si="134"/>
        <v>Gol101117</v>
      </c>
      <c r="U752" t="str">
        <f t="shared" si="140"/>
        <v>no</v>
      </c>
      <c r="V752" s="31">
        <v>0</v>
      </c>
      <c r="W752" s="31" t="str">
        <f t="shared" si="141"/>
        <v>43409Memphis GrizzliesGolden State Warriors</v>
      </c>
      <c r="X752" s="9" t="str">
        <f>IFERROR(VLOOKUP(T752,October_Schedule_Table[[#All],[Home Concat]:[Home B2b]],2,FALSE),0)</f>
        <v>no</v>
      </c>
      <c r="Y752" s="9">
        <f>IFERROR(VLOOKUP(T752,October_Schedule_Table[[#All],[Away Concat]:[Away B2b]],4,FALSE),0)</f>
        <v>0</v>
      </c>
    </row>
    <row r="753" spans="1:25" x14ac:dyDescent="0.2">
      <c r="A753" s="24" t="s">
        <v>224</v>
      </c>
      <c r="B753" s="12">
        <v>43412</v>
      </c>
      <c r="C753" s="33" t="str">
        <f t="shared" si="135"/>
        <v>H</v>
      </c>
      <c r="D753" s="18">
        <v>11</v>
      </c>
      <c r="E753" s="18">
        <v>8</v>
      </c>
      <c r="F753" s="18">
        <v>2018</v>
      </c>
      <c r="G753" s="5" t="s">
        <v>9</v>
      </c>
      <c r="H753" s="5" t="s">
        <v>13</v>
      </c>
      <c r="I753" s="5" t="s">
        <v>229</v>
      </c>
      <c r="J753" s="5">
        <v>134</v>
      </c>
      <c r="K753" s="5" t="s">
        <v>11</v>
      </c>
      <c r="L753" s="5" t="s">
        <v>224</v>
      </c>
      <c r="M753" s="5">
        <v>111</v>
      </c>
      <c r="N753" s="13">
        <f t="shared" si="136"/>
        <v>-23</v>
      </c>
      <c r="O753" s="13">
        <f t="shared" si="137"/>
        <v>3</v>
      </c>
      <c r="P753" s="39">
        <f t="shared" si="132"/>
        <v>6.4927091902742058</v>
      </c>
      <c r="Q753" s="39">
        <f t="shared" si="133"/>
        <v>7.7638523148254706</v>
      </c>
      <c r="R753" s="39">
        <f t="shared" si="138"/>
        <v>1.7288568754487343</v>
      </c>
      <c r="S753" s="39">
        <f t="shared" si="139"/>
        <v>-24.728856875448734</v>
      </c>
      <c r="T753" s="22" t="str">
        <f t="shared" si="134"/>
        <v>Gol134111</v>
      </c>
      <c r="U753" t="str">
        <f t="shared" si="140"/>
        <v>no</v>
      </c>
      <c r="V753" s="31">
        <v>0</v>
      </c>
      <c r="W753" s="31" t="str">
        <f t="shared" si="141"/>
        <v>43412Milwaukee BucksGolden State Warriors</v>
      </c>
      <c r="X753" s="9" t="str">
        <f>IFERROR(VLOOKUP(T753,October_Schedule_Table[[#All],[Home Concat]:[Home B2b]],2,FALSE),0)</f>
        <v>no</v>
      </c>
      <c r="Y753" s="9">
        <f>IFERROR(VLOOKUP(T753,October_Schedule_Table[[#All],[Away Concat]:[Away B2b]],4,FALSE),0)</f>
        <v>0</v>
      </c>
    </row>
    <row r="754" spans="1:25" x14ac:dyDescent="0.2">
      <c r="A754" s="24" t="s">
        <v>224</v>
      </c>
      <c r="B754" s="10">
        <v>43414</v>
      </c>
      <c r="C754" s="33" t="str">
        <f t="shared" si="135"/>
        <v>H</v>
      </c>
      <c r="D754" s="19">
        <v>11</v>
      </c>
      <c r="E754" s="19">
        <v>10</v>
      </c>
      <c r="F754" s="19">
        <v>2018</v>
      </c>
      <c r="G754" s="6" t="s">
        <v>33</v>
      </c>
      <c r="H754" s="6" t="s">
        <v>15</v>
      </c>
      <c r="I754" s="6" t="s">
        <v>212</v>
      </c>
      <c r="J754" s="6">
        <v>100</v>
      </c>
      <c r="K754" s="6" t="s">
        <v>11</v>
      </c>
      <c r="L754" s="6" t="s">
        <v>224</v>
      </c>
      <c r="M754" s="6">
        <v>116</v>
      </c>
      <c r="N754" s="13">
        <f t="shared" si="136"/>
        <v>16</v>
      </c>
      <c r="O754" s="13">
        <f t="shared" si="137"/>
        <v>3</v>
      </c>
      <c r="P754" s="39">
        <f t="shared" si="132"/>
        <v>6.4927091902742058</v>
      </c>
      <c r="Q754" s="39">
        <f t="shared" si="133"/>
        <v>9.3423702051929958E-2</v>
      </c>
      <c r="R754" s="39">
        <f t="shared" si="138"/>
        <v>9.3992854882222758</v>
      </c>
      <c r="S754" s="39">
        <f t="shared" si="139"/>
        <v>6.6007145117777242</v>
      </c>
      <c r="T754" s="22" t="str">
        <f t="shared" si="134"/>
        <v>Gol100116</v>
      </c>
      <c r="U754" t="str">
        <f t="shared" si="140"/>
        <v>no</v>
      </c>
      <c r="V754" s="31">
        <v>0</v>
      </c>
      <c r="W754" s="31" t="str">
        <f t="shared" si="141"/>
        <v>43414Brooklyn NetsGolden State Warriors</v>
      </c>
      <c r="X754" s="9" t="str">
        <f>IFERROR(VLOOKUP(T754,October_Schedule_Table[[#All],[Home Concat]:[Home B2b]],2,FALSE),0)</f>
        <v>no</v>
      </c>
      <c r="Y754" s="9">
        <f>IFERROR(VLOOKUP(T754,October_Schedule_Table[[#All],[Away Concat]:[Away B2b]],4,FALSE),0)</f>
        <v>0</v>
      </c>
    </row>
    <row r="755" spans="1:25" x14ac:dyDescent="0.2">
      <c r="A755" s="24" t="s">
        <v>224</v>
      </c>
      <c r="B755" s="10">
        <v>43416</v>
      </c>
      <c r="C755" s="33" t="str">
        <f t="shared" si="135"/>
        <v>A</v>
      </c>
      <c r="D755" s="19">
        <v>11</v>
      </c>
      <c r="E755" s="19">
        <v>12</v>
      </c>
      <c r="F755" s="19">
        <v>2018</v>
      </c>
      <c r="G755" s="6" t="s">
        <v>9</v>
      </c>
      <c r="H755" s="6" t="s">
        <v>11</v>
      </c>
      <c r="I755" s="6" t="s">
        <v>224</v>
      </c>
      <c r="J755" s="6">
        <v>116</v>
      </c>
      <c r="K755" s="6" t="s">
        <v>22</v>
      </c>
      <c r="L755" s="13" t="s">
        <v>241</v>
      </c>
      <c r="M755" s="6">
        <v>121</v>
      </c>
      <c r="N755" s="13">
        <f t="shared" si="136"/>
        <v>-5</v>
      </c>
      <c r="O755" s="13">
        <f t="shared" si="137"/>
        <v>-3</v>
      </c>
      <c r="P755" s="39">
        <f t="shared" si="132"/>
        <v>6.4927091902742058</v>
      </c>
      <c r="Q755" s="39">
        <f t="shared" si="133"/>
        <v>0.79686865378140981</v>
      </c>
      <c r="R755" s="39">
        <f t="shared" si="138"/>
        <v>2.695840536492796</v>
      </c>
      <c r="S755" s="39">
        <f t="shared" si="139"/>
        <v>-7.6958405364927955</v>
      </c>
      <c r="T755" s="22" t="str">
        <f t="shared" si="134"/>
        <v>Gol116121</v>
      </c>
      <c r="U755" t="str">
        <f t="shared" si="140"/>
        <v>no</v>
      </c>
      <c r="V755" s="31">
        <v>0</v>
      </c>
      <c r="W755" s="31" t="str">
        <f t="shared" si="141"/>
        <v>43416Golden State WarriorsLos Angeles Clippers</v>
      </c>
      <c r="X755" s="9">
        <f>IFERROR(VLOOKUP(T755,October_Schedule_Table[Home Concat],1,FALSE),0)</f>
        <v>0</v>
      </c>
      <c r="Y755" s="9" t="str">
        <f>IFERROR(VLOOKUP(T755,October_Schedule_Table[[#All],[Away Concat]:[Away B2b]],4,FALSE),0)</f>
        <v>no</v>
      </c>
    </row>
    <row r="756" spans="1:25" x14ac:dyDescent="0.2">
      <c r="A756" s="24" t="s">
        <v>224</v>
      </c>
      <c r="B756" s="12">
        <v>43417</v>
      </c>
      <c r="C756" s="33" t="str">
        <f t="shared" si="135"/>
        <v>H</v>
      </c>
      <c r="D756" s="18">
        <v>11</v>
      </c>
      <c r="E756" s="18">
        <v>13</v>
      </c>
      <c r="F756" s="18">
        <v>2018</v>
      </c>
      <c r="G756" s="5" t="s">
        <v>9</v>
      </c>
      <c r="H756" s="5" t="s">
        <v>24</v>
      </c>
      <c r="I756" s="5" t="s">
        <v>210</v>
      </c>
      <c r="J756" s="5">
        <v>103</v>
      </c>
      <c r="K756" s="5" t="s">
        <v>11</v>
      </c>
      <c r="L756" s="5" t="s">
        <v>224</v>
      </c>
      <c r="M756" s="5">
        <v>110</v>
      </c>
      <c r="N756" s="13">
        <f t="shared" si="136"/>
        <v>7</v>
      </c>
      <c r="O756" s="13">
        <f t="shared" si="137"/>
        <v>3</v>
      </c>
      <c r="P756" s="39">
        <f t="shared" si="132"/>
        <v>6.4927091902742058</v>
      </c>
      <c r="Q756" s="39">
        <f t="shared" si="133"/>
        <v>-5.4191427575813904</v>
      </c>
      <c r="R756" s="39">
        <f t="shared" si="138"/>
        <v>14.911851947855595</v>
      </c>
      <c r="S756" s="39">
        <f t="shared" si="139"/>
        <v>-7.9118519478555953</v>
      </c>
      <c r="T756" s="22" t="str">
        <f t="shared" si="134"/>
        <v>Gol103110</v>
      </c>
      <c r="U756" t="str">
        <f t="shared" si="140"/>
        <v>yes</v>
      </c>
      <c r="V756" s="31">
        <v>0</v>
      </c>
      <c r="W756" s="31" t="str">
        <f t="shared" si="141"/>
        <v>43417Atlanta HawksGolden State Warriors</v>
      </c>
      <c r="X756" s="9" t="str">
        <f>IFERROR(VLOOKUP(T756,October_Schedule_Table[[#All],[Home Concat]:[Home B2b]],2,FALSE),0)</f>
        <v>yes</v>
      </c>
      <c r="Y756" s="9">
        <f>IFERROR(VLOOKUP(T756,October_Schedule_Table[[#All],[Away Concat]:[Away B2b]],4,FALSE),0)</f>
        <v>0</v>
      </c>
    </row>
    <row r="757" spans="1:25" x14ac:dyDescent="0.2">
      <c r="A757" s="24" t="s">
        <v>224</v>
      </c>
      <c r="B757" s="12">
        <v>43419</v>
      </c>
      <c r="C757" s="33" t="str">
        <f t="shared" si="135"/>
        <v>A</v>
      </c>
      <c r="D757" s="18">
        <v>11</v>
      </c>
      <c r="E757" s="18">
        <v>15</v>
      </c>
      <c r="F757" s="18">
        <v>2018</v>
      </c>
      <c r="G757" s="5" t="s">
        <v>6</v>
      </c>
      <c r="H757" s="5" t="s">
        <v>11</v>
      </c>
      <c r="I757" s="5" t="s">
        <v>224</v>
      </c>
      <c r="J757" s="5">
        <v>86</v>
      </c>
      <c r="K757" s="5" t="s">
        <v>18</v>
      </c>
      <c r="L757" s="5" t="s">
        <v>226</v>
      </c>
      <c r="M757" s="5">
        <v>107</v>
      </c>
      <c r="N757" s="13">
        <f t="shared" si="136"/>
        <v>-21</v>
      </c>
      <c r="O757" s="13">
        <f t="shared" si="137"/>
        <v>-3</v>
      </c>
      <c r="P757" s="39">
        <f t="shared" si="132"/>
        <v>6.4927091902742058</v>
      </c>
      <c r="Q757" s="39">
        <f t="shared" si="133"/>
        <v>5.8261443988619703</v>
      </c>
      <c r="R757" s="39">
        <f t="shared" si="138"/>
        <v>-2.3334352085877645</v>
      </c>
      <c r="S757" s="39">
        <f t="shared" si="139"/>
        <v>-18.666564791412235</v>
      </c>
      <c r="T757" s="22" t="str">
        <f t="shared" si="134"/>
        <v>Gol86107</v>
      </c>
      <c r="U757" t="str">
        <f t="shared" si="140"/>
        <v>no</v>
      </c>
      <c r="V757" s="31">
        <v>0</v>
      </c>
      <c r="W757" s="31" t="str">
        <f t="shared" si="141"/>
        <v>43419Golden State WarriorsHouston Rockets</v>
      </c>
      <c r="X757" s="9">
        <f>IFERROR(VLOOKUP(T757,October_Schedule_Table[Home Concat],1,FALSE),0)</f>
        <v>0</v>
      </c>
      <c r="Y757" s="9" t="str">
        <f>IFERROR(VLOOKUP(T757,October_Schedule_Table[[#All],[Away Concat]:[Away B2b]],4,FALSE),0)</f>
        <v>no</v>
      </c>
    </row>
    <row r="758" spans="1:25" x14ac:dyDescent="0.2">
      <c r="A758" s="24" t="s">
        <v>224</v>
      </c>
      <c r="B758" s="10">
        <v>43421</v>
      </c>
      <c r="C758" s="33" t="str">
        <f t="shared" si="135"/>
        <v>A</v>
      </c>
      <c r="D758" s="19">
        <v>11</v>
      </c>
      <c r="E758" s="19">
        <v>17</v>
      </c>
      <c r="F758" s="19">
        <v>2018</v>
      </c>
      <c r="G758" s="6" t="s">
        <v>33</v>
      </c>
      <c r="H758" s="6" t="s">
        <v>11</v>
      </c>
      <c r="I758" s="6" t="s">
        <v>224</v>
      </c>
      <c r="J758" s="6">
        <v>109</v>
      </c>
      <c r="K758" s="6" t="s">
        <v>28</v>
      </c>
      <c r="L758" s="6" t="s">
        <v>216</v>
      </c>
      <c r="M758" s="6">
        <v>112</v>
      </c>
      <c r="N758" s="13">
        <f t="shared" si="136"/>
        <v>-3</v>
      </c>
      <c r="O758" s="13">
        <f t="shared" si="137"/>
        <v>-3</v>
      </c>
      <c r="P758" s="39">
        <f t="shared" si="132"/>
        <v>6.4927091902742058</v>
      </c>
      <c r="Q758" s="39">
        <f t="shared" si="133"/>
        <v>-1.1032792686349602</v>
      </c>
      <c r="R758" s="39">
        <f t="shared" si="138"/>
        <v>4.595988458909166</v>
      </c>
      <c r="S758" s="39">
        <f t="shared" si="139"/>
        <v>-7.595988458909166</v>
      </c>
      <c r="T758" s="22" t="str">
        <f t="shared" si="134"/>
        <v>Gol109112</v>
      </c>
      <c r="U758" t="str">
        <f t="shared" si="140"/>
        <v>no</v>
      </c>
      <c r="V758" s="31">
        <v>0</v>
      </c>
      <c r="W758" s="31" t="str">
        <f t="shared" si="141"/>
        <v>43421Golden State WarriorsDallas Mavericks</v>
      </c>
      <c r="X758" s="9">
        <f>IFERROR(VLOOKUP(T758,October_Schedule_Table[Home Concat],1,FALSE),0)</f>
        <v>0</v>
      </c>
      <c r="Y758" s="9" t="str">
        <f>IFERROR(VLOOKUP(T758,October_Schedule_Table[[#All],[Away Concat]:[Away B2b]],4,FALSE),0)</f>
        <v>no</v>
      </c>
    </row>
    <row r="759" spans="1:25" x14ac:dyDescent="0.2">
      <c r="A759" s="24" t="s">
        <v>224</v>
      </c>
      <c r="B759" s="12">
        <v>43422</v>
      </c>
      <c r="C759" s="33" t="str">
        <f t="shared" si="135"/>
        <v>A</v>
      </c>
      <c r="D759" s="18">
        <v>11</v>
      </c>
      <c r="E759" s="18">
        <v>18</v>
      </c>
      <c r="F759" s="18">
        <v>2018</v>
      </c>
      <c r="G759" s="5" t="s">
        <v>12</v>
      </c>
      <c r="H759" s="5" t="s">
        <v>11</v>
      </c>
      <c r="I759" s="5" t="s">
        <v>224</v>
      </c>
      <c r="J759" s="5">
        <v>92</v>
      </c>
      <c r="K759" s="5" t="s">
        <v>35</v>
      </c>
      <c r="L759" s="5" t="s">
        <v>227</v>
      </c>
      <c r="M759" s="5">
        <v>104</v>
      </c>
      <c r="N759" s="13">
        <f t="shared" si="136"/>
        <v>-12</v>
      </c>
      <c r="O759" s="13">
        <f t="shared" si="137"/>
        <v>-3</v>
      </c>
      <c r="P759" s="39">
        <f t="shared" si="132"/>
        <v>6.4927091902742058</v>
      </c>
      <c r="Q759" s="39">
        <f t="shared" si="133"/>
        <v>1.8707824426420974</v>
      </c>
      <c r="R759" s="39">
        <f t="shared" si="138"/>
        <v>1.6219267476321084</v>
      </c>
      <c r="S759" s="39">
        <f t="shared" si="139"/>
        <v>-13.621926747632109</v>
      </c>
      <c r="T759" s="22" t="str">
        <f t="shared" si="134"/>
        <v>Gol92104</v>
      </c>
      <c r="U759" t="str">
        <f t="shared" si="140"/>
        <v>yes</v>
      </c>
      <c r="V759" s="31">
        <v>0</v>
      </c>
      <c r="W759" s="31" t="str">
        <f t="shared" si="141"/>
        <v>43422Golden State WarriorsSan Antonio Spurs</v>
      </c>
      <c r="X759" s="9">
        <f>IFERROR(VLOOKUP(T759,October_Schedule_Table[Home Concat],1,FALSE),0)</f>
        <v>0</v>
      </c>
      <c r="Y759" s="9" t="str">
        <f>IFERROR(VLOOKUP(T759,October_Schedule_Table[[#All],[Away Concat]:[Away B2b]],4,FALSE),0)</f>
        <v>yes</v>
      </c>
    </row>
    <row r="760" spans="1:25" x14ac:dyDescent="0.2">
      <c r="A760" s="24" t="s">
        <v>224</v>
      </c>
      <c r="B760" s="10">
        <v>43425</v>
      </c>
      <c r="C760" s="33" t="str">
        <f t="shared" si="135"/>
        <v>H</v>
      </c>
      <c r="D760" s="19">
        <v>11</v>
      </c>
      <c r="E760" s="19">
        <v>21</v>
      </c>
      <c r="F760" s="19">
        <v>2018</v>
      </c>
      <c r="G760" s="6" t="s">
        <v>9</v>
      </c>
      <c r="H760" s="6" t="s">
        <v>10</v>
      </c>
      <c r="I760" s="6" t="s">
        <v>238</v>
      </c>
      <c r="J760" s="6">
        <v>123</v>
      </c>
      <c r="K760" s="6" t="s">
        <v>11</v>
      </c>
      <c r="L760" s="6" t="s">
        <v>224</v>
      </c>
      <c r="M760" s="6">
        <v>95</v>
      </c>
      <c r="N760" s="13">
        <f t="shared" si="136"/>
        <v>-28</v>
      </c>
      <c r="O760" s="13">
        <f t="shared" si="137"/>
        <v>3</v>
      </c>
      <c r="P760" s="39">
        <f t="shared" si="132"/>
        <v>6.4927091902742058</v>
      </c>
      <c r="Q760" s="39">
        <f t="shared" si="133"/>
        <v>3.3970939396990349</v>
      </c>
      <c r="R760" s="39">
        <f t="shared" si="138"/>
        <v>6.09561525057517</v>
      </c>
      <c r="S760" s="39">
        <f t="shared" si="139"/>
        <v>-34.095615250575172</v>
      </c>
      <c r="T760" s="22" t="str">
        <f t="shared" si="134"/>
        <v>Gol12395</v>
      </c>
      <c r="U760" t="str">
        <f t="shared" si="140"/>
        <v>no</v>
      </c>
      <c r="V760" s="31">
        <v>0</v>
      </c>
      <c r="W760" s="31" t="str">
        <f t="shared" si="141"/>
        <v>43425Oklahoma City ThunderGolden State Warriors</v>
      </c>
      <c r="X760" s="9" t="str">
        <f>IFERROR(VLOOKUP(T760,October_Schedule_Table[[#All],[Home Concat]:[Home B2b]],2,FALSE),0)</f>
        <v>no</v>
      </c>
      <c r="Y760" s="9">
        <f>IFERROR(VLOOKUP(T760,October_Schedule_Table[[#All],[Away Concat]:[Away B2b]],4,FALSE),0)</f>
        <v>0</v>
      </c>
    </row>
    <row r="761" spans="1:25" x14ac:dyDescent="0.2">
      <c r="A761" s="24" t="s">
        <v>224</v>
      </c>
      <c r="B761" s="12">
        <v>43427</v>
      </c>
      <c r="C761" s="33" t="str">
        <f t="shared" si="135"/>
        <v>H</v>
      </c>
      <c r="D761" s="18">
        <v>11</v>
      </c>
      <c r="E761" s="18">
        <v>23</v>
      </c>
      <c r="F761" s="18">
        <v>2018</v>
      </c>
      <c r="G761" s="5" t="s">
        <v>9</v>
      </c>
      <c r="H761" s="5" t="s">
        <v>40</v>
      </c>
      <c r="I761" s="5" t="s">
        <v>231</v>
      </c>
      <c r="J761" s="5">
        <v>97</v>
      </c>
      <c r="K761" s="5" t="s">
        <v>11</v>
      </c>
      <c r="L761" s="5" t="s">
        <v>224</v>
      </c>
      <c r="M761" s="5">
        <v>125</v>
      </c>
      <c r="N761" s="13">
        <f t="shared" si="136"/>
        <v>28</v>
      </c>
      <c r="O761" s="13">
        <f t="shared" si="137"/>
        <v>3</v>
      </c>
      <c r="P761" s="39">
        <f t="shared" si="132"/>
        <v>6.4927091902742058</v>
      </c>
      <c r="Q761" s="39">
        <f t="shared" si="133"/>
        <v>4.7456987811097902</v>
      </c>
      <c r="R761" s="39">
        <f t="shared" si="138"/>
        <v>4.7470104091644147</v>
      </c>
      <c r="S761" s="39">
        <f t="shared" si="139"/>
        <v>23.252989590835586</v>
      </c>
      <c r="T761" s="22" t="str">
        <f t="shared" si="134"/>
        <v>Gol97125</v>
      </c>
      <c r="U761" t="str">
        <f t="shared" si="140"/>
        <v>no</v>
      </c>
      <c r="V761" s="31">
        <v>0</v>
      </c>
      <c r="W761" s="31" t="str">
        <f t="shared" si="141"/>
        <v>43427Portland Trail BlazersGolden State Warriors</v>
      </c>
      <c r="X761" s="9" t="str">
        <f>IFERROR(VLOOKUP(T761,October_Schedule_Table[[#All],[Home Concat]:[Home B2b]],2,FALSE),0)</f>
        <v>no</v>
      </c>
      <c r="Y761" s="9">
        <f>IFERROR(VLOOKUP(T761,October_Schedule_Table[[#All],[Away Concat]:[Away B2b]],4,FALSE),0)</f>
        <v>0</v>
      </c>
    </row>
    <row r="762" spans="1:25" x14ac:dyDescent="0.2">
      <c r="A762" s="24" t="s">
        <v>224</v>
      </c>
      <c r="B762" s="14">
        <v>43428</v>
      </c>
      <c r="C762" s="33" t="str">
        <f t="shared" si="135"/>
        <v>H</v>
      </c>
      <c r="D762" s="21">
        <v>11</v>
      </c>
      <c r="E762" s="21">
        <v>24</v>
      </c>
      <c r="F762" s="21">
        <v>2018</v>
      </c>
      <c r="G762" s="6" t="s">
        <v>33</v>
      </c>
      <c r="H762" s="6" t="s">
        <v>32</v>
      </c>
      <c r="I762" s="6" t="s">
        <v>230</v>
      </c>
      <c r="J762" s="6">
        <v>116</v>
      </c>
      <c r="K762" s="6" t="s">
        <v>11</v>
      </c>
      <c r="L762" s="6" t="s">
        <v>224</v>
      </c>
      <c r="M762" s="6">
        <v>117</v>
      </c>
      <c r="N762" s="13">
        <f t="shared" si="136"/>
        <v>1</v>
      </c>
      <c r="O762" s="13">
        <f t="shared" si="137"/>
        <v>3</v>
      </c>
      <c r="P762" s="39">
        <f t="shared" si="132"/>
        <v>6.4927091902742058</v>
      </c>
      <c r="Q762" s="39">
        <f t="shared" si="133"/>
        <v>-0.90569424122478992</v>
      </c>
      <c r="R762" s="39">
        <f t="shared" si="138"/>
        <v>10.398403431498995</v>
      </c>
      <c r="S762" s="39">
        <f t="shared" si="139"/>
        <v>-9.3984034314989948</v>
      </c>
      <c r="T762" s="22" t="str">
        <f t="shared" si="134"/>
        <v>Gol116117</v>
      </c>
      <c r="U762" t="str">
        <f t="shared" si="140"/>
        <v>yes</v>
      </c>
      <c r="V762" s="31">
        <v>0</v>
      </c>
      <c r="W762" s="31" t="str">
        <f t="shared" si="141"/>
        <v>43428Sacramento KingsGolden State Warriors</v>
      </c>
      <c r="X762" s="9" t="str">
        <f>IFERROR(VLOOKUP(T762,October_Schedule_Table[[#All],[Home Concat]:[Home B2b]],2,FALSE),0)</f>
        <v>yes</v>
      </c>
      <c r="Y762" s="9">
        <f>IFERROR(VLOOKUP(T762,October_Schedule_Table[[#All],[Away Concat]:[Away B2b]],4,FALSE),0)</f>
        <v>0</v>
      </c>
    </row>
    <row r="763" spans="1:25" x14ac:dyDescent="0.2">
      <c r="A763" s="24" t="s">
        <v>224</v>
      </c>
      <c r="B763" s="12">
        <v>43430</v>
      </c>
      <c r="C763" s="33" t="str">
        <f t="shared" si="135"/>
        <v>H</v>
      </c>
      <c r="D763" s="18">
        <v>11</v>
      </c>
      <c r="E763" s="18">
        <v>26</v>
      </c>
      <c r="F763" s="18">
        <v>2018</v>
      </c>
      <c r="G763" s="5" t="s">
        <v>9</v>
      </c>
      <c r="H763" s="5" t="s">
        <v>27</v>
      </c>
      <c r="I763" s="5" t="s">
        <v>236</v>
      </c>
      <c r="J763" s="5">
        <v>110</v>
      </c>
      <c r="K763" s="5" t="s">
        <v>11</v>
      </c>
      <c r="L763" s="5" t="s">
        <v>224</v>
      </c>
      <c r="M763" s="5">
        <v>116</v>
      </c>
      <c r="N763" s="13">
        <f t="shared" si="136"/>
        <v>6</v>
      </c>
      <c r="O763" s="13">
        <f t="shared" si="137"/>
        <v>3</v>
      </c>
      <c r="P763" s="39">
        <f t="shared" si="132"/>
        <v>6.4927091902742058</v>
      </c>
      <c r="Q763" s="39">
        <f t="shared" si="133"/>
        <v>1.21811754667254</v>
      </c>
      <c r="R763" s="39">
        <f t="shared" si="138"/>
        <v>8.2745916436016653</v>
      </c>
      <c r="S763" s="39">
        <f t="shared" si="139"/>
        <v>-2.2745916436016653</v>
      </c>
      <c r="T763" s="22" t="str">
        <f t="shared" si="134"/>
        <v>Gol110116</v>
      </c>
      <c r="U763" t="str">
        <f t="shared" si="140"/>
        <v>no</v>
      </c>
      <c r="V763" s="31">
        <v>0</v>
      </c>
      <c r="W763" s="31" t="str">
        <f t="shared" si="141"/>
        <v>43430Orlando MagicGolden State Warriors</v>
      </c>
      <c r="X763" s="9" t="str">
        <f>IFERROR(VLOOKUP(T763,October_Schedule_Table[[#All],[Home Concat]:[Home B2b]],2,FALSE),0)</f>
        <v>no</v>
      </c>
      <c r="Y763" s="9">
        <f>IFERROR(VLOOKUP(T763,October_Schedule_Table[[#All],[Away Concat]:[Away B2b]],4,FALSE),0)</f>
        <v>0</v>
      </c>
    </row>
    <row r="764" spans="1:25" x14ac:dyDescent="0.2">
      <c r="A764" s="24" t="s">
        <v>224</v>
      </c>
      <c r="B764" s="10">
        <v>43433</v>
      </c>
      <c r="C764" s="33" t="str">
        <f t="shared" si="135"/>
        <v>A</v>
      </c>
      <c r="D764" s="19">
        <v>11</v>
      </c>
      <c r="E764" s="19">
        <v>29</v>
      </c>
      <c r="F764" s="19">
        <v>2018</v>
      </c>
      <c r="G764" s="6" t="s">
        <v>6</v>
      </c>
      <c r="H764" s="6" t="s">
        <v>11</v>
      </c>
      <c r="I764" s="6" t="s">
        <v>224</v>
      </c>
      <c r="J764" s="6">
        <v>128</v>
      </c>
      <c r="K764" s="6" t="s">
        <v>37</v>
      </c>
      <c r="L764" s="6" t="s">
        <v>228</v>
      </c>
      <c r="M764" s="6">
        <v>131</v>
      </c>
      <c r="N764" s="13">
        <f t="shared" si="136"/>
        <v>-3</v>
      </c>
      <c r="O764" s="13">
        <f t="shared" si="137"/>
        <v>-3</v>
      </c>
      <c r="P764" s="39">
        <f t="shared" si="132"/>
        <v>6.4927091902742058</v>
      </c>
      <c r="Q764" s="39">
        <f t="shared" si="133"/>
        <v>5.5303682054218104</v>
      </c>
      <c r="R764" s="39">
        <f t="shared" si="138"/>
        <v>-2.0376590151476046</v>
      </c>
      <c r="S764" s="39">
        <f t="shared" si="139"/>
        <v>-0.96234098485239539</v>
      </c>
      <c r="T764" s="22" t="str">
        <f t="shared" si="134"/>
        <v>Gol128131</v>
      </c>
      <c r="U764" t="str">
        <f t="shared" si="140"/>
        <v>no</v>
      </c>
      <c r="V764" s="31">
        <v>0</v>
      </c>
      <c r="W764" s="31" t="str">
        <f t="shared" si="141"/>
        <v>43433Golden State WarriorsToronto Raptors</v>
      </c>
      <c r="X764" s="9">
        <f>IFERROR(VLOOKUP(T764,October_Schedule_Table[Home Concat],1,FALSE),0)</f>
        <v>0</v>
      </c>
      <c r="Y764" s="9" t="str">
        <f>IFERROR(VLOOKUP(T764,October_Schedule_Table[[#All],[Away Concat]:[Away B2b]],4,FALSE),0)</f>
        <v>no</v>
      </c>
    </row>
    <row r="765" spans="1:25" x14ac:dyDescent="0.2">
      <c r="A765" s="24" t="s">
        <v>224</v>
      </c>
      <c r="B765" s="12">
        <v>43435</v>
      </c>
      <c r="C765" s="33" t="str">
        <f t="shared" si="135"/>
        <v>A</v>
      </c>
      <c r="D765" s="18">
        <v>12</v>
      </c>
      <c r="E765" s="18">
        <v>1</v>
      </c>
      <c r="F765" s="18">
        <v>2018</v>
      </c>
      <c r="G765" s="5" t="s">
        <v>12</v>
      </c>
      <c r="H765" s="5" t="s">
        <v>11</v>
      </c>
      <c r="I765" s="5" t="s">
        <v>224</v>
      </c>
      <c r="J765" s="5">
        <v>102</v>
      </c>
      <c r="K765" s="5" t="s">
        <v>16</v>
      </c>
      <c r="L765" s="5" t="s">
        <v>218</v>
      </c>
      <c r="M765" s="5">
        <v>111</v>
      </c>
      <c r="N765" s="13">
        <f t="shared" si="136"/>
        <v>-9</v>
      </c>
      <c r="O765" s="13">
        <f t="shared" si="137"/>
        <v>-3</v>
      </c>
      <c r="P765" s="39">
        <f t="shared" si="132"/>
        <v>6.4927091902742058</v>
      </c>
      <c r="Q765" s="39">
        <f t="shared" si="133"/>
        <v>-0.23602730858504994</v>
      </c>
      <c r="R765" s="39">
        <f t="shared" si="138"/>
        <v>3.7287364988592557</v>
      </c>
      <c r="S765" s="39">
        <f t="shared" si="139"/>
        <v>-12.728736498859256</v>
      </c>
      <c r="T765" s="22" t="str">
        <f t="shared" si="134"/>
        <v>Gol102111</v>
      </c>
      <c r="U765" t="str">
        <f t="shared" si="140"/>
        <v>no</v>
      </c>
      <c r="V765" s="31">
        <v>0</v>
      </c>
      <c r="W765" s="31" t="str">
        <f t="shared" si="141"/>
        <v>43435Golden State WarriorsDetroit Pistons</v>
      </c>
      <c r="X765" s="9">
        <f>IFERROR(VLOOKUP(T765,October_Schedule_Table[Home Concat],1,FALSE),0)</f>
        <v>0</v>
      </c>
      <c r="Y765" s="9" t="str">
        <f>IFERROR(VLOOKUP(T765,October_Schedule_Table[[#All],[Away Concat]:[Away B2b]],4,FALSE),0)</f>
        <v>no</v>
      </c>
    </row>
    <row r="766" spans="1:25" x14ac:dyDescent="0.2">
      <c r="A766" s="24" t="s">
        <v>224</v>
      </c>
      <c r="B766" s="10">
        <v>43437</v>
      </c>
      <c r="C766" s="33" t="str">
        <f t="shared" si="135"/>
        <v>A</v>
      </c>
      <c r="D766" s="19">
        <v>12</v>
      </c>
      <c r="E766" s="19">
        <v>3</v>
      </c>
      <c r="F766" s="19">
        <v>2018</v>
      </c>
      <c r="G766" s="6" t="s">
        <v>23</v>
      </c>
      <c r="H766" s="6" t="s">
        <v>11</v>
      </c>
      <c r="I766" s="6" t="s">
        <v>224</v>
      </c>
      <c r="J766" s="6">
        <v>128</v>
      </c>
      <c r="K766" s="6" t="s">
        <v>24</v>
      </c>
      <c r="L766" s="6" t="s">
        <v>210</v>
      </c>
      <c r="M766" s="6">
        <v>111</v>
      </c>
      <c r="N766" s="13">
        <f t="shared" si="136"/>
        <v>17</v>
      </c>
      <c r="O766" s="13">
        <f t="shared" si="137"/>
        <v>-3</v>
      </c>
      <c r="P766" s="39">
        <f t="shared" si="132"/>
        <v>6.4927091902742058</v>
      </c>
      <c r="Q766" s="39">
        <f t="shared" si="133"/>
        <v>-5.4191427575813904</v>
      </c>
      <c r="R766" s="39">
        <f t="shared" si="138"/>
        <v>8.9118519478555953</v>
      </c>
      <c r="S766" s="39">
        <f t="shared" si="139"/>
        <v>8.0881480521444047</v>
      </c>
      <c r="T766" s="22" t="str">
        <f t="shared" si="134"/>
        <v>Gol128111</v>
      </c>
      <c r="U766" t="str">
        <f t="shared" si="140"/>
        <v>no</v>
      </c>
      <c r="V766" s="31">
        <v>0</v>
      </c>
      <c r="W766" s="31" t="str">
        <f t="shared" si="141"/>
        <v>43437Golden State WarriorsAtlanta Hawks</v>
      </c>
      <c r="X766" s="9">
        <f>IFERROR(VLOOKUP(T766,October_Schedule_Table[Home Concat],1,FALSE),0)</f>
        <v>0</v>
      </c>
      <c r="Y766" s="9" t="str">
        <f>IFERROR(VLOOKUP(T766,October_Schedule_Table[[#All],[Away Concat]:[Away B2b]],4,FALSE),0)</f>
        <v>no</v>
      </c>
    </row>
    <row r="767" spans="1:25" x14ac:dyDescent="0.2">
      <c r="A767" s="24" t="s">
        <v>224</v>
      </c>
      <c r="B767" s="12">
        <v>43439</v>
      </c>
      <c r="C767" s="33" t="str">
        <f t="shared" si="135"/>
        <v>A</v>
      </c>
      <c r="D767" s="18">
        <v>12</v>
      </c>
      <c r="E767" s="18">
        <v>5</v>
      </c>
      <c r="F767" s="18">
        <v>2018</v>
      </c>
      <c r="G767" s="5" t="s">
        <v>12</v>
      </c>
      <c r="H767" s="5" t="s">
        <v>11</v>
      </c>
      <c r="I767" s="5" t="s">
        <v>224</v>
      </c>
      <c r="J767" s="5">
        <v>129</v>
      </c>
      <c r="K767" s="5" t="s">
        <v>36</v>
      </c>
      <c r="L767" s="5" t="s">
        <v>215</v>
      </c>
      <c r="M767" s="5">
        <v>105</v>
      </c>
      <c r="N767" s="13">
        <f t="shared" si="136"/>
        <v>24</v>
      </c>
      <c r="O767" s="13">
        <f t="shared" si="137"/>
        <v>-3</v>
      </c>
      <c r="P767" s="39">
        <f t="shared" si="132"/>
        <v>6.4927091902742058</v>
      </c>
      <c r="Q767" s="39">
        <f t="shared" si="133"/>
        <v>-9.3173458825230995</v>
      </c>
      <c r="R767" s="39">
        <f t="shared" si="138"/>
        <v>12.810055072797304</v>
      </c>
      <c r="S767" s="39">
        <f t="shared" si="139"/>
        <v>11.189944927202696</v>
      </c>
      <c r="T767" s="22" t="str">
        <f t="shared" si="134"/>
        <v>Gol129105</v>
      </c>
      <c r="U767" t="str">
        <f t="shared" si="140"/>
        <v>no</v>
      </c>
      <c r="V767" s="31">
        <v>0</v>
      </c>
      <c r="W767" s="31" t="str">
        <f t="shared" si="141"/>
        <v>43439Golden State WarriorsCleveland Cavaliers</v>
      </c>
      <c r="X767" s="9">
        <f>IFERROR(VLOOKUP(T767,October_Schedule_Table[Home Concat],1,FALSE),0)</f>
        <v>0</v>
      </c>
      <c r="Y767" s="9" t="str">
        <f>IFERROR(VLOOKUP(T767,October_Schedule_Table[[#All],[Away Concat]:[Away B2b]],4,FALSE),0)</f>
        <v>no</v>
      </c>
    </row>
    <row r="768" spans="1:25" x14ac:dyDescent="0.2">
      <c r="A768" s="24" t="s">
        <v>224</v>
      </c>
      <c r="B768" s="10">
        <v>43441</v>
      </c>
      <c r="C768" s="33" t="str">
        <f t="shared" si="135"/>
        <v>A</v>
      </c>
      <c r="D768" s="19">
        <v>12</v>
      </c>
      <c r="E768" s="19">
        <v>7</v>
      </c>
      <c r="F768" s="19">
        <v>2018</v>
      </c>
      <c r="G768" s="6" t="s">
        <v>44</v>
      </c>
      <c r="H768" s="6" t="s">
        <v>11</v>
      </c>
      <c r="I768" s="6" t="s">
        <v>224</v>
      </c>
      <c r="J768" s="6">
        <v>105</v>
      </c>
      <c r="K768" s="6" t="s">
        <v>13</v>
      </c>
      <c r="L768" s="6" t="s">
        <v>229</v>
      </c>
      <c r="M768" s="6">
        <v>95</v>
      </c>
      <c r="N768" s="13">
        <f t="shared" si="136"/>
        <v>10</v>
      </c>
      <c r="O768" s="13">
        <f t="shared" si="137"/>
        <v>-3</v>
      </c>
      <c r="P768" s="39">
        <f t="shared" si="132"/>
        <v>6.4927091902742058</v>
      </c>
      <c r="Q768" s="39">
        <f t="shared" si="133"/>
        <v>7.7638523148254706</v>
      </c>
      <c r="R768" s="39">
        <f t="shared" si="138"/>
        <v>-4.2711431245512648</v>
      </c>
      <c r="S768" s="39">
        <f t="shared" si="139"/>
        <v>14.271143124551266</v>
      </c>
      <c r="T768" s="22" t="str">
        <f t="shared" si="134"/>
        <v>Gol10595</v>
      </c>
      <c r="U768" t="str">
        <f t="shared" si="140"/>
        <v>no</v>
      </c>
      <c r="V768" s="31">
        <v>0</v>
      </c>
      <c r="W768" s="31" t="str">
        <f t="shared" si="141"/>
        <v>43441Golden State WarriorsMilwaukee Bucks</v>
      </c>
      <c r="X768" s="9">
        <f>IFERROR(VLOOKUP(T768,October_Schedule_Table[Home Concat],1,FALSE),0)</f>
        <v>0</v>
      </c>
      <c r="Y768" s="9" t="str">
        <f>IFERROR(VLOOKUP(T768,October_Schedule_Table[[#All],[Away Concat]:[Away B2b]],4,FALSE),0)</f>
        <v>no</v>
      </c>
    </row>
    <row r="769" spans="1:25" x14ac:dyDescent="0.2">
      <c r="A769" s="24" t="s">
        <v>224</v>
      </c>
      <c r="B769" s="10">
        <v>43444</v>
      </c>
      <c r="C769" s="33" t="str">
        <f t="shared" si="135"/>
        <v>H</v>
      </c>
      <c r="D769" s="19">
        <v>12</v>
      </c>
      <c r="E769" s="19">
        <v>10</v>
      </c>
      <c r="F769" s="19">
        <v>2018</v>
      </c>
      <c r="G769" s="6" t="s">
        <v>9</v>
      </c>
      <c r="H769" s="6" t="s">
        <v>34</v>
      </c>
      <c r="I769" s="6" t="s">
        <v>239</v>
      </c>
      <c r="J769" s="6">
        <v>108</v>
      </c>
      <c r="K769" s="6" t="s">
        <v>11</v>
      </c>
      <c r="L769" s="6" t="s">
        <v>224</v>
      </c>
      <c r="M769" s="6">
        <v>116</v>
      </c>
      <c r="N769" s="13">
        <f t="shared" si="136"/>
        <v>8</v>
      </c>
      <c r="O769" s="13">
        <f t="shared" si="137"/>
        <v>3</v>
      </c>
      <c r="P769" s="39">
        <f t="shared" si="132"/>
        <v>6.4927091902742058</v>
      </c>
      <c r="Q769" s="39">
        <f t="shared" si="133"/>
        <v>-1.35015846365794</v>
      </c>
      <c r="R769" s="39">
        <f t="shared" si="138"/>
        <v>10.842867653932146</v>
      </c>
      <c r="S769" s="39">
        <f t="shared" si="139"/>
        <v>-2.8428676539321458</v>
      </c>
      <c r="T769" s="22" t="str">
        <f t="shared" si="134"/>
        <v>Gol108116</v>
      </c>
      <c r="U769" t="str">
        <f t="shared" si="140"/>
        <v>no</v>
      </c>
      <c r="V769" s="31">
        <v>0</v>
      </c>
      <c r="W769" s="31" t="str">
        <f t="shared" si="141"/>
        <v>43444Minnesota TimberwolvesGolden State Warriors</v>
      </c>
      <c r="X769" s="9" t="str">
        <f>IFERROR(VLOOKUP(T769,October_Schedule_Table[[#All],[Home Concat]:[Home B2b]],2,FALSE),0)</f>
        <v>no</v>
      </c>
      <c r="Y769" s="9">
        <f>IFERROR(VLOOKUP(T769,October_Schedule_Table[[#All],[Away Concat]:[Away B2b]],4,FALSE),0)</f>
        <v>0</v>
      </c>
    </row>
    <row r="770" spans="1:25" x14ac:dyDescent="0.2">
      <c r="A770" s="24" t="s">
        <v>224</v>
      </c>
      <c r="B770" s="12">
        <v>43446</v>
      </c>
      <c r="C770" s="33" t="str">
        <f t="shared" si="135"/>
        <v>H</v>
      </c>
      <c r="D770" s="18">
        <v>12</v>
      </c>
      <c r="E770" s="18">
        <v>12</v>
      </c>
      <c r="F770" s="18">
        <v>2018</v>
      </c>
      <c r="G770" s="5" t="s">
        <v>9</v>
      </c>
      <c r="H770" s="5" t="s">
        <v>37</v>
      </c>
      <c r="I770" s="5" t="s">
        <v>228</v>
      </c>
      <c r="J770" s="5">
        <v>113</v>
      </c>
      <c r="K770" s="5" t="s">
        <v>11</v>
      </c>
      <c r="L770" s="5" t="s">
        <v>224</v>
      </c>
      <c r="M770" s="5">
        <v>93</v>
      </c>
      <c r="N770" s="13">
        <f t="shared" si="136"/>
        <v>-20</v>
      </c>
      <c r="O770" s="13">
        <f t="shared" si="137"/>
        <v>3</v>
      </c>
      <c r="P770" s="39">
        <f t="shared" si="132"/>
        <v>6.4927091902742058</v>
      </c>
      <c r="Q770" s="39">
        <f t="shared" si="133"/>
        <v>5.5303682054218104</v>
      </c>
      <c r="R770" s="39">
        <f t="shared" si="138"/>
        <v>3.9623409848523945</v>
      </c>
      <c r="S770" s="39">
        <f t="shared" si="139"/>
        <v>-23.962340984852396</v>
      </c>
      <c r="T770" s="22" t="str">
        <f t="shared" si="134"/>
        <v>Gol11393</v>
      </c>
      <c r="U770" t="str">
        <f t="shared" si="140"/>
        <v>no</v>
      </c>
      <c r="V770" s="31">
        <v>0</v>
      </c>
      <c r="W770" s="31" t="str">
        <f t="shared" si="141"/>
        <v>43446Toronto RaptorsGolden State Warriors</v>
      </c>
      <c r="X770" s="9" t="str">
        <f>IFERROR(VLOOKUP(T770,October_Schedule_Table[[#All],[Home Concat]:[Home B2b]],2,FALSE),0)</f>
        <v>no</v>
      </c>
      <c r="Y770" s="9">
        <f>IFERROR(VLOOKUP(T770,October_Schedule_Table[[#All],[Away Concat]:[Away B2b]],4,FALSE),0)</f>
        <v>0</v>
      </c>
    </row>
    <row r="771" spans="1:25" x14ac:dyDescent="0.2">
      <c r="A771" s="24" t="s">
        <v>224</v>
      </c>
      <c r="B771" s="12">
        <v>43448</v>
      </c>
      <c r="C771" s="33" t="str">
        <f t="shared" si="135"/>
        <v>A</v>
      </c>
      <c r="D771" s="18">
        <v>12</v>
      </c>
      <c r="E771" s="18">
        <v>14</v>
      </c>
      <c r="F771" s="18">
        <v>2018</v>
      </c>
      <c r="G771" s="5" t="s">
        <v>30</v>
      </c>
      <c r="H771" s="5" t="s">
        <v>11</v>
      </c>
      <c r="I771" s="5" t="s">
        <v>224</v>
      </c>
      <c r="J771" s="5">
        <v>130</v>
      </c>
      <c r="K771" s="5" t="s">
        <v>32</v>
      </c>
      <c r="L771" s="5" t="s">
        <v>230</v>
      </c>
      <c r="M771" s="5">
        <v>125</v>
      </c>
      <c r="N771" s="13">
        <f t="shared" si="136"/>
        <v>5</v>
      </c>
      <c r="O771" s="13">
        <f t="shared" si="137"/>
        <v>-3</v>
      </c>
      <c r="P771" s="39">
        <f t="shared" si="132"/>
        <v>6.4927091902742058</v>
      </c>
      <c r="Q771" s="39">
        <f t="shared" si="133"/>
        <v>-0.90569424122478992</v>
      </c>
      <c r="R771" s="39">
        <f t="shared" si="138"/>
        <v>4.3984034314989957</v>
      </c>
      <c r="S771" s="39">
        <f t="shared" si="139"/>
        <v>0.60159656850100429</v>
      </c>
      <c r="T771" s="22" t="str">
        <f t="shared" si="134"/>
        <v>Gol130125</v>
      </c>
      <c r="U771" t="str">
        <f t="shared" si="140"/>
        <v>no</v>
      </c>
      <c r="V771" s="31">
        <v>0</v>
      </c>
      <c r="W771" s="31" t="str">
        <f t="shared" si="141"/>
        <v>43448Golden State WarriorsSacramento Kings</v>
      </c>
      <c r="X771" s="9">
        <f>IFERROR(VLOOKUP(T771,October_Schedule_Table[Home Concat],1,FALSE),0)</f>
        <v>0</v>
      </c>
      <c r="Y771" s="9" t="str">
        <f>IFERROR(VLOOKUP(T771,October_Schedule_Table[[#All],[Away Concat]:[Away B2b]],4,FALSE),0)</f>
        <v>no</v>
      </c>
    </row>
    <row r="772" spans="1:25" x14ac:dyDescent="0.2">
      <c r="A772" s="24" t="s">
        <v>224</v>
      </c>
      <c r="B772" s="10">
        <v>43451</v>
      </c>
      <c r="C772" s="33" t="str">
        <f t="shared" si="135"/>
        <v>H</v>
      </c>
      <c r="D772" s="19">
        <v>12</v>
      </c>
      <c r="E772" s="19">
        <v>17</v>
      </c>
      <c r="F772" s="19">
        <v>2018</v>
      </c>
      <c r="G772" s="6" t="s">
        <v>9</v>
      </c>
      <c r="H772" s="6" t="s">
        <v>19</v>
      </c>
      <c r="I772" s="6" t="s">
        <v>240</v>
      </c>
      <c r="J772" s="6">
        <v>93</v>
      </c>
      <c r="K772" s="6" t="s">
        <v>11</v>
      </c>
      <c r="L772" s="6" t="s">
        <v>224</v>
      </c>
      <c r="M772" s="6">
        <v>110</v>
      </c>
      <c r="N772" s="13">
        <f t="shared" si="136"/>
        <v>17</v>
      </c>
      <c r="O772" s="13">
        <f t="shared" si="137"/>
        <v>3</v>
      </c>
      <c r="P772" s="39">
        <f t="shared" si="132"/>
        <v>6.4927091902742058</v>
      </c>
      <c r="Q772" s="39">
        <f t="shared" si="133"/>
        <v>-2.3364343413058002</v>
      </c>
      <c r="R772" s="39">
        <f t="shared" si="138"/>
        <v>11.829143531580005</v>
      </c>
      <c r="S772" s="39">
        <f t="shared" si="139"/>
        <v>5.1708564684199949</v>
      </c>
      <c r="T772" s="22" t="str">
        <f t="shared" si="134"/>
        <v>Gol93110</v>
      </c>
      <c r="U772" t="str">
        <f t="shared" si="140"/>
        <v>no</v>
      </c>
      <c r="V772" s="31">
        <v>0</v>
      </c>
      <c r="W772" s="31" t="str">
        <f t="shared" si="141"/>
        <v>43451Memphis GrizzliesGolden State Warriors</v>
      </c>
      <c r="X772" s="9" t="str">
        <f>IFERROR(VLOOKUP(T772,October_Schedule_Table[[#All],[Home Concat]:[Home B2b]],2,FALSE),0)</f>
        <v>no</v>
      </c>
      <c r="Y772" s="9">
        <f>IFERROR(VLOOKUP(T772,October_Schedule_Table[[#All],[Away Concat]:[Away B2b]],4,FALSE),0)</f>
        <v>0</v>
      </c>
    </row>
    <row r="773" spans="1:25" x14ac:dyDescent="0.2">
      <c r="A773" s="24" t="s">
        <v>224</v>
      </c>
      <c r="B773" s="10">
        <v>43453</v>
      </c>
      <c r="C773" s="33" t="str">
        <f t="shared" si="135"/>
        <v>A</v>
      </c>
      <c r="D773" s="19">
        <v>12</v>
      </c>
      <c r="E773" s="19">
        <v>19</v>
      </c>
      <c r="F773" s="19">
        <v>2018</v>
      </c>
      <c r="G773" s="6" t="s">
        <v>42</v>
      </c>
      <c r="H773" s="6" t="s">
        <v>11</v>
      </c>
      <c r="I773" s="6" t="s">
        <v>224</v>
      </c>
      <c r="J773" s="6">
        <v>103</v>
      </c>
      <c r="K773" s="6" t="s">
        <v>31</v>
      </c>
      <c r="L773" s="6" t="s">
        <v>225</v>
      </c>
      <c r="M773" s="6">
        <v>108</v>
      </c>
      <c r="N773" s="13">
        <f t="shared" si="136"/>
        <v>-5</v>
      </c>
      <c r="O773" s="13">
        <f t="shared" si="137"/>
        <v>-3</v>
      </c>
      <c r="P773" s="39">
        <f t="shared" si="132"/>
        <v>6.4927091902742058</v>
      </c>
      <c r="Q773" s="39">
        <f t="shared" si="133"/>
        <v>5.7181998783674679</v>
      </c>
      <c r="R773" s="39">
        <f t="shared" si="138"/>
        <v>-2.2254906880932621</v>
      </c>
      <c r="S773" s="39">
        <f t="shared" si="139"/>
        <v>-2.7745093119067379</v>
      </c>
      <c r="T773" s="22" t="str">
        <f t="shared" si="134"/>
        <v>Gol103108</v>
      </c>
      <c r="U773" t="str">
        <f t="shared" si="140"/>
        <v>no</v>
      </c>
      <c r="V773" s="31">
        <v>0</v>
      </c>
      <c r="W773" s="31" t="str">
        <f t="shared" si="141"/>
        <v>43453Golden State WarriorsUtah Jazz</v>
      </c>
      <c r="X773" s="9">
        <f>IFERROR(VLOOKUP(T773,October_Schedule_Table[Home Concat],1,FALSE),0)</f>
        <v>0</v>
      </c>
      <c r="Y773" s="9" t="str">
        <f>IFERROR(VLOOKUP(T773,October_Schedule_Table[[#All],[Away Concat]:[Away B2b]],4,FALSE),0)</f>
        <v>no</v>
      </c>
    </row>
    <row r="774" spans="1:25" x14ac:dyDescent="0.2">
      <c r="A774" s="24" t="s">
        <v>224</v>
      </c>
      <c r="B774" s="12">
        <v>43456</v>
      </c>
      <c r="C774" s="33" t="str">
        <f t="shared" si="135"/>
        <v>H</v>
      </c>
      <c r="D774" s="18">
        <v>12</v>
      </c>
      <c r="E774" s="18">
        <v>22</v>
      </c>
      <c r="F774" s="18">
        <v>2018</v>
      </c>
      <c r="G774" s="5" t="s">
        <v>33</v>
      </c>
      <c r="H774" s="5" t="s">
        <v>28</v>
      </c>
      <c r="I774" s="5" t="s">
        <v>216</v>
      </c>
      <c r="J774" s="5">
        <v>116</v>
      </c>
      <c r="K774" s="5" t="s">
        <v>11</v>
      </c>
      <c r="L774" s="5" t="s">
        <v>224</v>
      </c>
      <c r="M774" s="5">
        <v>120</v>
      </c>
      <c r="N774" s="13">
        <f t="shared" si="136"/>
        <v>4</v>
      </c>
      <c r="O774" s="13">
        <f t="shared" si="137"/>
        <v>3</v>
      </c>
      <c r="P774" s="39">
        <f t="shared" si="132"/>
        <v>6.4927091902742058</v>
      </c>
      <c r="Q774" s="39">
        <f t="shared" si="133"/>
        <v>-1.1032792686349602</v>
      </c>
      <c r="R774" s="39">
        <f t="shared" si="138"/>
        <v>10.595988458909165</v>
      </c>
      <c r="S774" s="39">
        <f t="shared" si="139"/>
        <v>-6.5959884589091651</v>
      </c>
      <c r="T774" s="22" t="str">
        <f t="shared" si="134"/>
        <v>Gol116120</v>
      </c>
      <c r="U774" t="str">
        <f t="shared" si="140"/>
        <v>no</v>
      </c>
      <c r="V774" s="31">
        <v>0</v>
      </c>
      <c r="W774" s="31" t="str">
        <f t="shared" si="141"/>
        <v>43456Dallas MavericksGolden State Warriors</v>
      </c>
      <c r="X774" s="9" t="str">
        <f>IFERROR(VLOOKUP(T774,October_Schedule_Table[[#All],[Home Concat]:[Home B2b]],2,FALSE),0)</f>
        <v>no</v>
      </c>
      <c r="Y774" s="9">
        <f>IFERROR(VLOOKUP(T774,October_Schedule_Table[[#All],[Away Concat]:[Away B2b]],4,FALSE),0)</f>
        <v>0</v>
      </c>
    </row>
    <row r="775" spans="1:25" x14ac:dyDescent="0.2">
      <c r="A775" s="24" t="s">
        <v>224</v>
      </c>
      <c r="B775" s="10">
        <v>43457</v>
      </c>
      <c r="C775" s="33" t="str">
        <f t="shared" si="135"/>
        <v>H</v>
      </c>
      <c r="D775" s="19">
        <v>12</v>
      </c>
      <c r="E775" s="19">
        <v>23</v>
      </c>
      <c r="F775" s="19">
        <v>2018</v>
      </c>
      <c r="G775" s="6" t="s">
        <v>33</v>
      </c>
      <c r="H775" s="6" t="s">
        <v>22</v>
      </c>
      <c r="I775" s="13" t="s">
        <v>241</v>
      </c>
      <c r="J775" s="6">
        <v>127</v>
      </c>
      <c r="K775" s="6" t="s">
        <v>11</v>
      </c>
      <c r="L775" s="6" t="s">
        <v>224</v>
      </c>
      <c r="M775" s="6">
        <v>129</v>
      </c>
      <c r="N775" s="13">
        <f t="shared" si="136"/>
        <v>2</v>
      </c>
      <c r="O775" s="13">
        <f t="shared" si="137"/>
        <v>3</v>
      </c>
      <c r="P775" s="39">
        <f t="shared" si="132"/>
        <v>6.4927091902742058</v>
      </c>
      <c r="Q775" s="39">
        <f t="shared" si="133"/>
        <v>0.79686865378140981</v>
      </c>
      <c r="R775" s="39">
        <f t="shared" si="138"/>
        <v>8.6958405364927955</v>
      </c>
      <c r="S775" s="39">
        <f t="shared" si="139"/>
        <v>-6.6958405364927955</v>
      </c>
      <c r="T775" s="22" t="str">
        <f t="shared" si="134"/>
        <v>Gol127129</v>
      </c>
      <c r="U775" t="str">
        <f t="shared" si="140"/>
        <v>yes</v>
      </c>
      <c r="V775" s="31" t="s">
        <v>290</v>
      </c>
      <c r="W775" s="31" t="str">
        <f t="shared" si="141"/>
        <v>43457Los Angeles ClippersGolden State Warriors</v>
      </c>
      <c r="X775" s="9"/>
      <c r="Y775" s="9"/>
    </row>
    <row r="776" spans="1:25" x14ac:dyDescent="0.2">
      <c r="A776" s="24" t="s">
        <v>224</v>
      </c>
      <c r="B776" s="12">
        <v>43459</v>
      </c>
      <c r="C776" s="33" t="str">
        <f t="shared" si="135"/>
        <v>H</v>
      </c>
      <c r="D776" s="18">
        <v>12</v>
      </c>
      <c r="E776" s="18">
        <v>25</v>
      </c>
      <c r="F776" s="18">
        <v>2018</v>
      </c>
      <c r="G776" s="5" t="s">
        <v>6</v>
      </c>
      <c r="H776" s="5" t="s">
        <v>39</v>
      </c>
      <c r="I776" s="13" t="s">
        <v>242</v>
      </c>
      <c r="J776" s="5">
        <v>127</v>
      </c>
      <c r="K776" s="5" t="s">
        <v>11</v>
      </c>
      <c r="L776" s="5" t="s">
        <v>224</v>
      </c>
      <c r="M776" s="5">
        <v>101</v>
      </c>
      <c r="N776" s="13">
        <f t="shared" si="136"/>
        <v>-26</v>
      </c>
      <c r="O776" s="13">
        <f t="shared" si="137"/>
        <v>3</v>
      </c>
      <c r="P776" s="39">
        <f t="shared" si="132"/>
        <v>6.4927091902742058</v>
      </c>
      <c r="Q776" s="39">
        <f t="shared" si="133"/>
        <v>-1.7592139870950123</v>
      </c>
      <c r="R776" s="39">
        <f t="shared" si="138"/>
        <v>11.251923177369218</v>
      </c>
      <c r="S776" s="39">
        <f t="shared" si="139"/>
        <v>-37.251923177369221</v>
      </c>
      <c r="T776" s="22" t="str">
        <f t="shared" si="134"/>
        <v>Gol127101</v>
      </c>
      <c r="U776" t="str">
        <f t="shared" si="140"/>
        <v>no</v>
      </c>
      <c r="V776" s="31">
        <v>0</v>
      </c>
      <c r="W776" s="31" t="str">
        <f t="shared" si="141"/>
        <v>43459Los Angeles LakersGolden State Warriors</v>
      </c>
      <c r="X776" s="9" t="str">
        <f>IFERROR(VLOOKUP(T776,October_Schedule_Table[[#All],[Home Concat]:[Home B2b]],2,FALSE),0)</f>
        <v>no</v>
      </c>
      <c r="Y776" s="9">
        <f>IFERROR(VLOOKUP(T776,October_Schedule_Table[[#All],[Away Concat]:[Away B2b]],4,FALSE),0)</f>
        <v>0</v>
      </c>
    </row>
    <row r="777" spans="1:25" x14ac:dyDescent="0.2">
      <c r="A777" s="24" t="s">
        <v>224</v>
      </c>
      <c r="B777" s="10">
        <v>43461</v>
      </c>
      <c r="C777" s="33" t="str">
        <f t="shared" si="135"/>
        <v>H</v>
      </c>
      <c r="D777" s="19">
        <v>12</v>
      </c>
      <c r="E777" s="19">
        <v>27</v>
      </c>
      <c r="F777" s="19">
        <v>2018</v>
      </c>
      <c r="G777" s="6" t="s">
        <v>9</v>
      </c>
      <c r="H777" s="6" t="s">
        <v>40</v>
      </c>
      <c r="I777" s="6" t="s">
        <v>231</v>
      </c>
      <c r="J777" s="6">
        <v>110</v>
      </c>
      <c r="K777" s="6" t="s">
        <v>11</v>
      </c>
      <c r="L777" s="6" t="s">
        <v>224</v>
      </c>
      <c r="M777" s="6">
        <v>109</v>
      </c>
      <c r="N777" s="13">
        <f t="shared" si="136"/>
        <v>-1</v>
      </c>
      <c r="O777" s="13">
        <f t="shared" si="137"/>
        <v>3</v>
      </c>
      <c r="P777" s="39">
        <f t="shared" si="132"/>
        <v>6.4927091902742058</v>
      </c>
      <c r="Q777" s="39">
        <f t="shared" si="133"/>
        <v>4.7456987811097902</v>
      </c>
      <c r="R777" s="39">
        <f t="shared" si="138"/>
        <v>4.7470104091644147</v>
      </c>
      <c r="S777" s="39">
        <f t="shared" si="139"/>
        <v>-5.7470104091644147</v>
      </c>
      <c r="T777" s="22" t="str">
        <f t="shared" si="134"/>
        <v>Gol110109</v>
      </c>
      <c r="U777" t="str">
        <f t="shared" si="140"/>
        <v>no</v>
      </c>
      <c r="V777" s="31">
        <v>0</v>
      </c>
      <c r="W777" s="31" t="str">
        <f t="shared" si="141"/>
        <v>43461Portland Trail BlazersGolden State Warriors</v>
      </c>
      <c r="X777" s="9" t="str">
        <f>IFERROR(VLOOKUP(T777,October_Schedule_Table[[#All],[Home Concat]:[Home B2b]],2,FALSE),0)</f>
        <v>no</v>
      </c>
      <c r="Y777" s="9">
        <f>IFERROR(VLOOKUP(T777,October_Schedule_Table[[#All],[Away Concat]:[Away B2b]],4,FALSE),0)</f>
        <v>0</v>
      </c>
    </row>
    <row r="778" spans="1:25" x14ac:dyDescent="0.2">
      <c r="A778" s="24" t="s">
        <v>224</v>
      </c>
      <c r="B778" s="12">
        <v>43463</v>
      </c>
      <c r="C778" s="33" t="str">
        <f t="shared" si="135"/>
        <v>A</v>
      </c>
      <c r="D778" s="18">
        <v>12</v>
      </c>
      <c r="E778" s="18">
        <v>29</v>
      </c>
      <c r="F778" s="18">
        <v>2018</v>
      </c>
      <c r="G778" s="5" t="s">
        <v>30</v>
      </c>
      <c r="H778" s="5" t="s">
        <v>11</v>
      </c>
      <c r="I778" s="5" t="s">
        <v>224</v>
      </c>
      <c r="J778" s="5">
        <v>115</v>
      </c>
      <c r="K778" s="5" t="s">
        <v>40</v>
      </c>
      <c r="L778" s="5" t="s">
        <v>231</v>
      </c>
      <c r="M778" s="5">
        <v>105</v>
      </c>
      <c r="N778" s="13">
        <f t="shared" si="136"/>
        <v>10</v>
      </c>
      <c r="O778" s="13">
        <f t="shared" si="137"/>
        <v>-3</v>
      </c>
      <c r="P778" s="39">
        <f t="shared" ref="P778:P841" si="144">IF(C778="H",VLOOKUP(L778,$AB$12:$AE$41,4,FALSE),VLOOKUP(I778,$AB$12:$AE$41,4,FALSE))</f>
        <v>6.4927091902742058</v>
      </c>
      <c r="Q778" s="39">
        <f t="shared" ref="Q778:Q841" si="145">IF(C778="H",VLOOKUP(I778,$AB$12:$AE$41,4,FALSE),VLOOKUP(L778,$AB$12:$AE$41,4,FALSE))</f>
        <v>4.7456987811097902</v>
      </c>
      <c r="R778" s="39">
        <f t="shared" si="138"/>
        <v>-1.2529895908355844</v>
      </c>
      <c r="S778" s="39">
        <f t="shared" si="139"/>
        <v>11.252989590835584</v>
      </c>
      <c r="T778" s="22" t="str">
        <f t="shared" ref="T778:T841" si="146">CONCATENATE(A778,J778,M778)</f>
        <v>Gol115105</v>
      </c>
      <c r="U778" t="str">
        <f t="shared" si="140"/>
        <v>no</v>
      </c>
      <c r="V778" s="31">
        <v>0</v>
      </c>
      <c r="W778" s="31" t="str">
        <f t="shared" si="141"/>
        <v>43463Golden State WarriorsPortland Trail Blazers</v>
      </c>
      <c r="X778" s="9">
        <f>IFERROR(VLOOKUP(T778,October_Schedule_Table[Home Concat],1,FALSE),0)</f>
        <v>0</v>
      </c>
      <c r="Y778" s="9" t="str">
        <f>IFERROR(VLOOKUP(T778,October_Schedule_Table[[#All],[Away Concat]:[Away B2b]],4,FALSE),0)</f>
        <v>no</v>
      </c>
    </row>
    <row r="779" spans="1:25" x14ac:dyDescent="0.2">
      <c r="A779" s="24" t="s">
        <v>224</v>
      </c>
      <c r="B779" s="10">
        <v>43465</v>
      </c>
      <c r="C779" s="33" t="str">
        <f t="shared" ref="C779:C842" si="147">IF(A779=L779,"H","A")</f>
        <v>A</v>
      </c>
      <c r="D779" s="19">
        <v>12</v>
      </c>
      <c r="E779" s="19">
        <v>31</v>
      </c>
      <c r="F779" s="19">
        <v>2018</v>
      </c>
      <c r="G779" s="6" t="s">
        <v>42</v>
      </c>
      <c r="H779" s="6" t="s">
        <v>11</v>
      </c>
      <c r="I779" s="6" t="s">
        <v>224</v>
      </c>
      <c r="J779" s="6">
        <v>132</v>
      </c>
      <c r="K779" s="6" t="s">
        <v>29</v>
      </c>
      <c r="L779" s="6" t="s">
        <v>232</v>
      </c>
      <c r="M779" s="6">
        <v>109</v>
      </c>
      <c r="N779" s="13">
        <f t="shared" ref="N779:N842" si="148">IF(C779="H",M779-J779,J779-M779)</f>
        <v>23</v>
      </c>
      <c r="O779" s="13">
        <f t="shared" ref="O779:O842" si="149">IF(C779="H",3,-3)</f>
        <v>-3</v>
      </c>
      <c r="P779" s="39">
        <f t="shared" si="144"/>
        <v>6.4927091902742058</v>
      </c>
      <c r="Q779" s="39">
        <f t="shared" si="145"/>
        <v>-8.7034984309977705</v>
      </c>
      <c r="R779" s="39">
        <f t="shared" ref="R779:R842" si="150">O779+P779-Q779</f>
        <v>12.196207621271977</v>
      </c>
      <c r="S779" s="39">
        <f t="shared" ref="S779:S842" si="151">N779-R779</f>
        <v>10.803792378728023</v>
      </c>
      <c r="T779" s="22" t="str">
        <f t="shared" si="146"/>
        <v>Gol132109</v>
      </c>
      <c r="U779" t="str">
        <f t="shared" ref="U779:U842" si="152">IF(B779-B778=1,"yes","no")</f>
        <v>no</v>
      </c>
      <c r="V779" s="31">
        <v>0</v>
      </c>
      <c r="W779" s="31" t="str">
        <f t="shared" ref="W779:W842" si="153">CONCATENATE(B779,H779,K779)</f>
        <v>43465Golden State WarriorsPhoenix Suns</v>
      </c>
      <c r="X779" s="9">
        <f>IFERROR(VLOOKUP(T779,October_Schedule_Table[Home Concat],1,FALSE),0)</f>
        <v>0</v>
      </c>
      <c r="Y779" s="9" t="str">
        <f>IFERROR(VLOOKUP(T779,October_Schedule_Table[[#All],[Away Concat]:[Away B2b]],4,FALSE),0)</f>
        <v>no</v>
      </c>
    </row>
    <row r="780" spans="1:25" x14ac:dyDescent="0.2">
      <c r="A780" s="24" t="s">
        <v>224</v>
      </c>
      <c r="B780" s="12">
        <v>43468</v>
      </c>
      <c r="C780" s="33" t="str">
        <f t="shared" si="147"/>
        <v>H</v>
      </c>
      <c r="D780" s="18">
        <v>1</v>
      </c>
      <c r="E780" s="18">
        <v>3</v>
      </c>
      <c r="F780" s="18">
        <v>2019</v>
      </c>
      <c r="G780" s="5" t="s">
        <v>9</v>
      </c>
      <c r="H780" s="5" t="s">
        <v>18</v>
      </c>
      <c r="I780" s="5" t="s">
        <v>226</v>
      </c>
      <c r="J780" s="5">
        <v>135</v>
      </c>
      <c r="K780" s="5" t="s">
        <v>11</v>
      </c>
      <c r="L780" s="5" t="s">
        <v>224</v>
      </c>
      <c r="M780" s="5">
        <v>134</v>
      </c>
      <c r="N780" s="13">
        <f t="shared" si="148"/>
        <v>-1</v>
      </c>
      <c r="O780" s="13">
        <f t="shared" si="149"/>
        <v>3</v>
      </c>
      <c r="P780" s="39">
        <f t="shared" si="144"/>
        <v>6.4927091902742058</v>
      </c>
      <c r="Q780" s="39">
        <f t="shared" si="145"/>
        <v>5.8261443988619703</v>
      </c>
      <c r="R780" s="39">
        <f t="shared" si="150"/>
        <v>3.6665647914122346</v>
      </c>
      <c r="S780" s="39">
        <f t="shared" si="151"/>
        <v>-4.6665647914122346</v>
      </c>
      <c r="T780" s="22" t="str">
        <f t="shared" si="146"/>
        <v>Gol135134</v>
      </c>
      <c r="U780" t="str">
        <f t="shared" si="152"/>
        <v>no</v>
      </c>
      <c r="V780" s="31">
        <v>0</v>
      </c>
      <c r="W780" s="31" t="str">
        <f t="shared" si="153"/>
        <v>43468Houston RocketsGolden State Warriors</v>
      </c>
      <c r="X780" s="9" t="str">
        <f>IFERROR(VLOOKUP(T780,October_Schedule_Table[[#All],[Home Concat]:[Home B2b]],2,FALSE),0)</f>
        <v>no</v>
      </c>
      <c r="Y780" s="9">
        <f>IFERROR(VLOOKUP(T780,October_Schedule_Table[[#All],[Away Concat]:[Away B2b]],4,FALSE),0)</f>
        <v>0</v>
      </c>
    </row>
    <row r="781" spans="1:25" x14ac:dyDescent="0.2">
      <c r="A781" s="24" t="s">
        <v>224</v>
      </c>
      <c r="B781" s="12">
        <v>43470</v>
      </c>
      <c r="C781" s="33" t="str">
        <f t="shared" si="147"/>
        <v>A</v>
      </c>
      <c r="D781" s="18">
        <v>1</v>
      </c>
      <c r="E781" s="18">
        <v>5</v>
      </c>
      <c r="F781" s="18">
        <v>2019</v>
      </c>
      <c r="G781" s="5" t="s">
        <v>30</v>
      </c>
      <c r="H781" s="5" t="s">
        <v>11</v>
      </c>
      <c r="I781" s="5" t="s">
        <v>224</v>
      </c>
      <c r="J781" s="5">
        <v>127</v>
      </c>
      <c r="K781" s="5" t="s">
        <v>32</v>
      </c>
      <c r="L781" s="5" t="s">
        <v>230</v>
      </c>
      <c r="M781" s="5">
        <v>123</v>
      </c>
      <c r="N781" s="13">
        <f t="shared" si="148"/>
        <v>4</v>
      </c>
      <c r="O781" s="13">
        <f t="shared" si="149"/>
        <v>-3</v>
      </c>
      <c r="P781" s="39">
        <f t="shared" si="144"/>
        <v>6.4927091902742058</v>
      </c>
      <c r="Q781" s="39">
        <f t="shared" si="145"/>
        <v>-0.90569424122478992</v>
      </c>
      <c r="R781" s="39">
        <f t="shared" si="150"/>
        <v>4.3984034314989957</v>
      </c>
      <c r="S781" s="39">
        <f t="shared" si="151"/>
        <v>-0.39840343149899571</v>
      </c>
      <c r="T781" s="22" t="str">
        <f t="shared" si="146"/>
        <v>Gol127123</v>
      </c>
      <c r="U781" t="str">
        <f t="shared" si="152"/>
        <v>no</v>
      </c>
      <c r="V781" s="31">
        <v>0</v>
      </c>
      <c r="W781" s="31" t="str">
        <f t="shared" si="153"/>
        <v>43470Golden State WarriorsSacramento Kings</v>
      </c>
      <c r="X781" s="9">
        <f>IFERROR(VLOOKUP(T781,October_Schedule_Table[Home Concat],1,FALSE),0)</f>
        <v>0</v>
      </c>
      <c r="Y781" s="9" t="str">
        <f>IFERROR(VLOOKUP(T781,October_Schedule_Table[[#All],[Away Concat]:[Away B2b]],4,FALSE),0)</f>
        <v>no</v>
      </c>
    </row>
    <row r="782" spans="1:25" x14ac:dyDescent="0.2">
      <c r="A782" s="24" t="s">
        <v>224</v>
      </c>
      <c r="B782" s="10">
        <v>43473</v>
      </c>
      <c r="C782" s="33" t="str">
        <f t="shared" si="147"/>
        <v>H</v>
      </c>
      <c r="D782" s="19">
        <v>1</v>
      </c>
      <c r="E782" s="19">
        <v>8</v>
      </c>
      <c r="F782" s="19">
        <v>2019</v>
      </c>
      <c r="G782" s="6" t="s">
        <v>9</v>
      </c>
      <c r="H782" s="6" t="s">
        <v>25</v>
      </c>
      <c r="I782" s="13" t="s">
        <v>243</v>
      </c>
      <c r="J782" s="6">
        <v>95</v>
      </c>
      <c r="K782" s="6" t="s">
        <v>11</v>
      </c>
      <c r="L782" s="6" t="s">
        <v>224</v>
      </c>
      <c r="M782" s="6">
        <v>122</v>
      </c>
      <c r="N782" s="13">
        <f t="shared" si="148"/>
        <v>27</v>
      </c>
      <c r="O782" s="13">
        <f t="shared" si="149"/>
        <v>3</v>
      </c>
      <c r="P782" s="39">
        <f t="shared" si="144"/>
        <v>6.4927091902742058</v>
      </c>
      <c r="Q782" s="39">
        <f t="shared" si="145"/>
        <v>-9.3839578025397099</v>
      </c>
      <c r="R782" s="39">
        <f t="shared" si="150"/>
        <v>18.876666992813917</v>
      </c>
      <c r="S782" s="39">
        <f t="shared" si="151"/>
        <v>8.1233330071860834</v>
      </c>
      <c r="T782" s="22" t="str">
        <f t="shared" si="146"/>
        <v>Gol95122</v>
      </c>
      <c r="U782" t="str">
        <f t="shared" si="152"/>
        <v>no</v>
      </c>
      <c r="V782" s="31">
        <v>0</v>
      </c>
      <c r="W782" s="31" t="str">
        <f t="shared" si="153"/>
        <v>43473New York KnicksGolden State Warriors</v>
      </c>
      <c r="X782" s="9" t="str">
        <f>IFERROR(VLOOKUP(T782,October_Schedule_Table[[#All],[Home Concat]:[Home B2b]],2,FALSE),0)</f>
        <v>no</v>
      </c>
      <c r="Y782" s="9">
        <f>IFERROR(VLOOKUP(T782,October_Schedule_Table[[#All],[Away Concat]:[Away B2b]],4,FALSE),0)</f>
        <v>0</v>
      </c>
    </row>
    <row r="783" spans="1:25" x14ac:dyDescent="0.2">
      <c r="A783" s="24" t="s">
        <v>224</v>
      </c>
      <c r="B783" s="12">
        <v>43476</v>
      </c>
      <c r="C783" s="33" t="str">
        <f t="shared" si="147"/>
        <v>H</v>
      </c>
      <c r="D783" s="18">
        <v>1</v>
      </c>
      <c r="E783" s="18">
        <v>11</v>
      </c>
      <c r="F783" s="18">
        <v>2019</v>
      </c>
      <c r="G783" s="5" t="s">
        <v>9</v>
      </c>
      <c r="H783" s="5" t="s">
        <v>38</v>
      </c>
      <c r="I783" s="5" t="s">
        <v>214</v>
      </c>
      <c r="J783" s="5">
        <v>109</v>
      </c>
      <c r="K783" s="5" t="s">
        <v>11</v>
      </c>
      <c r="L783" s="5" t="s">
        <v>224</v>
      </c>
      <c r="M783" s="5">
        <v>146</v>
      </c>
      <c r="N783" s="13">
        <f t="shared" si="148"/>
        <v>37</v>
      </c>
      <c r="O783" s="13">
        <f t="shared" si="149"/>
        <v>3</v>
      </c>
      <c r="P783" s="39">
        <f t="shared" si="144"/>
        <v>6.4927091902742058</v>
      </c>
      <c r="Q783" s="39">
        <f t="shared" si="145"/>
        <v>-8.3647694850550796</v>
      </c>
      <c r="R783" s="39">
        <f t="shared" si="150"/>
        <v>17.857478675329283</v>
      </c>
      <c r="S783" s="39">
        <f t="shared" si="151"/>
        <v>19.142521324670717</v>
      </c>
      <c r="T783" s="22" t="str">
        <f t="shared" si="146"/>
        <v>Gol109146</v>
      </c>
      <c r="U783" t="str">
        <f t="shared" si="152"/>
        <v>no</v>
      </c>
      <c r="V783" s="31">
        <v>0</v>
      </c>
      <c r="W783" s="31" t="str">
        <f t="shared" si="153"/>
        <v>43476Chicago BullsGolden State Warriors</v>
      </c>
      <c r="X783" s="9" t="str">
        <f>IFERROR(VLOOKUP(T783,October_Schedule_Table[[#All],[Home Concat]:[Home B2b]],2,FALSE),0)</f>
        <v>no</v>
      </c>
      <c r="Y783" s="9">
        <f>IFERROR(VLOOKUP(T783,October_Schedule_Table[[#All],[Away Concat]:[Away B2b]],4,FALSE),0)</f>
        <v>0</v>
      </c>
    </row>
    <row r="784" spans="1:25" x14ac:dyDescent="0.2">
      <c r="A784" s="24" t="s">
        <v>224</v>
      </c>
      <c r="B784" s="10">
        <v>43478</v>
      </c>
      <c r="C784" s="33" t="str">
        <f t="shared" si="147"/>
        <v>A</v>
      </c>
      <c r="D784" s="19">
        <v>1</v>
      </c>
      <c r="E784" s="19">
        <v>13</v>
      </c>
      <c r="F784" s="19">
        <v>2019</v>
      </c>
      <c r="G784" s="6" t="s">
        <v>12</v>
      </c>
      <c r="H784" s="6" t="s">
        <v>11</v>
      </c>
      <c r="I784" s="6" t="s">
        <v>224</v>
      </c>
      <c r="J784" s="6">
        <v>119</v>
      </c>
      <c r="K784" s="6" t="s">
        <v>28</v>
      </c>
      <c r="L784" s="6" t="s">
        <v>216</v>
      </c>
      <c r="M784" s="6">
        <v>114</v>
      </c>
      <c r="N784" s="13">
        <f t="shared" si="148"/>
        <v>5</v>
      </c>
      <c r="O784" s="13">
        <f t="shared" si="149"/>
        <v>-3</v>
      </c>
      <c r="P784" s="39">
        <f t="shared" si="144"/>
        <v>6.4927091902742058</v>
      </c>
      <c r="Q784" s="39">
        <f t="shared" si="145"/>
        <v>-1.1032792686349602</v>
      </c>
      <c r="R784" s="39">
        <f t="shared" si="150"/>
        <v>4.595988458909166</v>
      </c>
      <c r="S784" s="39">
        <f t="shared" si="151"/>
        <v>0.40401154109083404</v>
      </c>
      <c r="T784" s="22" t="str">
        <f t="shared" si="146"/>
        <v>Gol119114</v>
      </c>
      <c r="U784" t="str">
        <f t="shared" si="152"/>
        <v>no</v>
      </c>
      <c r="V784" s="31">
        <v>0</v>
      </c>
      <c r="W784" s="31" t="str">
        <f t="shared" si="153"/>
        <v>43478Golden State WarriorsDallas Mavericks</v>
      </c>
      <c r="X784" s="9">
        <f>IFERROR(VLOOKUP(T784,October_Schedule_Table[Home Concat],1,FALSE),0)</f>
        <v>0</v>
      </c>
      <c r="Y784" s="9" t="str">
        <f>IFERROR(VLOOKUP(T784,October_Schedule_Table[[#All],[Away Concat]:[Away B2b]],4,FALSE),0)</f>
        <v>no</v>
      </c>
    </row>
    <row r="785" spans="1:25" x14ac:dyDescent="0.2">
      <c r="A785" s="24" t="s">
        <v>224</v>
      </c>
      <c r="B785" s="12">
        <v>43480</v>
      </c>
      <c r="C785" s="33" t="str">
        <f t="shared" si="147"/>
        <v>A</v>
      </c>
      <c r="D785" s="18">
        <v>1</v>
      </c>
      <c r="E785" s="18">
        <v>15</v>
      </c>
      <c r="F785" s="18">
        <v>2019</v>
      </c>
      <c r="G785" s="5" t="s">
        <v>42</v>
      </c>
      <c r="H785" s="5" t="s">
        <v>11</v>
      </c>
      <c r="I785" s="5" t="s">
        <v>224</v>
      </c>
      <c r="J785" s="5">
        <v>142</v>
      </c>
      <c r="K785" s="5" t="s">
        <v>21</v>
      </c>
      <c r="L785" s="5" t="s">
        <v>217</v>
      </c>
      <c r="M785" s="5">
        <v>111</v>
      </c>
      <c r="N785" s="13">
        <f t="shared" si="148"/>
        <v>31</v>
      </c>
      <c r="O785" s="13">
        <f t="shared" si="149"/>
        <v>-3</v>
      </c>
      <c r="P785" s="39">
        <f t="shared" si="144"/>
        <v>6.4927091902742058</v>
      </c>
      <c r="Q785" s="39">
        <f t="shared" si="145"/>
        <v>3.8824190488276296</v>
      </c>
      <c r="R785" s="39">
        <f t="shared" si="150"/>
        <v>-0.38970985855342377</v>
      </c>
      <c r="S785" s="39">
        <f t="shared" si="151"/>
        <v>31.389709858553424</v>
      </c>
      <c r="T785" s="22" t="str">
        <f t="shared" si="146"/>
        <v>Gol142111</v>
      </c>
      <c r="U785" t="str">
        <f t="shared" si="152"/>
        <v>no</v>
      </c>
      <c r="V785" s="31">
        <v>0</v>
      </c>
      <c r="W785" s="31" t="str">
        <f t="shared" si="153"/>
        <v>43480Golden State WarriorsDenver Nuggets</v>
      </c>
      <c r="X785" s="9">
        <f>IFERROR(VLOOKUP(T785,October_Schedule_Table[Home Concat],1,FALSE),0)</f>
        <v>0</v>
      </c>
      <c r="Y785" s="9" t="str">
        <f>IFERROR(VLOOKUP(T785,October_Schedule_Table[[#All],[Away Concat]:[Away B2b]],4,FALSE),0)</f>
        <v>no</v>
      </c>
    </row>
    <row r="786" spans="1:25" x14ac:dyDescent="0.2">
      <c r="A786" s="24" t="s">
        <v>224</v>
      </c>
      <c r="B786" s="10">
        <v>43481</v>
      </c>
      <c r="C786" s="33" t="str">
        <f t="shared" si="147"/>
        <v>H</v>
      </c>
      <c r="D786" s="19">
        <v>1</v>
      </c>
      <c r="E786" s="19">
        <v>16</v>
      </c>
      <c r="F786" s="19">
        <v>2019</v>
      </c>
      <c r="G786" s="6" t="s">
        <v>9</v>
      </c>
      <c r="H786" s="6" t="s">
        <v>17</v>
      </c>
      <c r="I786" s="6" t="s">
        <v>202</v>
      </c>
      <c r="J786" s="6">
        <v>140</v>
      </c>
      <c r="K786" s="6" t="s">
        <v>11</v>
      </c>
      <c r="L786" s="6" t="s">
        <v>224</v>
      </c>
      <c r="M786" s="6">
        <v>147</v>
      </c>
      <c r="N786" s="13">
        <f t="shared" si="148"/>
        <v>7</v>
      </c>
      <c r="O786" s="13">
        <f t="shared" si="149"/>
        <v>3</v>
      </c>
      <c r="P786" s="39">
        <f t="shared" si="144"/>
        <v>6.4927091902742058</v>
      </c>
      <c r="Q786" s="39">
        <f t="shared" si="145"/>
        <v>-2.0784049104114897</v>
      </c>
      <c r="R786" s="39">
        <f t="shared" si="150"/>
        <v>11.571114100685694</v>
      </c>
      <c r="S786" s="39">
        <f t="shared" si="151"/>
        <v>-4.5711141006856941</v>
      </c>
      <c r="T786" s="22" t="str">
        <f t="shared" si="146"/>
        <v>Gol140147</v>
      </c>
      <c r="U786" t="str">
        <f t="shared" si="152"/>
        <v>yes</v>
      </c>
      <c r="V786" s="31">
        <v>0</v>
      </c>
      <c r="W786" s="31" t="str">
        <f t="shared" si="153"/>
        <v>43481New Orleans PelicansGolden State Warriors</v>
      </c>
      <c r="X786" s="9" t="str">
        <f>IFERROR(VLOOKUP(T786,October_Schedule_Table[[#All],[Home Concat]:[Home B2b]],2,FALSE),0)</f>
        <v>yes</v>
      </c>
      <c r="Y786" s="9">
        <f>IFERROR(VLOOKUP(T786,October_Schedule_Table[[#All],[Away Concat]:[Away B2b]],4,FALSE),0)</f>
        <v>0</v>
      </c>
    </row>
    <row r="787" spans="1:25" x14ac:dyDescent="0.2">
      <c r="A787" s="24" t="s">
        <v>224</v>
      </c>
      <c r="B787" s="10">
        <v>43483</v>
      </c>
      <c r="C787" s="33" t="str">
        <f t="shared" si="147"/>
        <v>A</v>
      </c>
      <c r="D787" s="19">
        <v>1</v>
      </c>
      <c r="E787" s="19">
        <v>18</v>
      </c>
      <c r="F787" s="19">
        <v>2019</v>
      </c>
      <c r="G787" s="6" t="s">
        <v>9</v>
      </c>
      <c r="H787" s="6" t="s">
        <v>11</v>
      </c>
      <c r="I787" s="6" t="s">
        <v>224</v>
      </c>
      <c r="J787" s="6">
        <v>112</v>
      </c>
      <c r="K787" s="6" t="s">
        <v>22</v>
      </c>
      <c r="L787" s="13" t="s">
        <v>241</v>
      </c>
      <c r="M787" s="6">
        <v>94</v>
      </c>
      <c r="N787" s="13">
        <f t="shared" si="148"/>
        <v>18</v>
      </c>
      <c r="O787" s="13">
        <f t="shared" si="149"/>
        <v>-3</v>
      </c>
      <c r="P787" s="39">
        <f t="shared" si="144"/>
        <v>6.4927091902742058</v>
      </c>
      <c r="Q787" s="39">
        <f t="shared" si="145"/>
        <v>0.79686865378140981</v>
      </c>
      <c r="R787" s="39">
        <f t="shared" si="150"/>
        <v>2.695840536492796</v>
      </c>
      <c r="S787" s="39">
        <f t="shared" si="151"/>
        <v>15.304159463507204</v>
      </c>
      <c r="T787" s="22" t="str">
        <f t="shared" si="146"/>
        <v>Gol11294</v>
      </c>
      <c r="U787" t="str">
        <f t="shared" si="152"/>
        <v>no</v>
      </c>
      <c r="V787" s="31">
        <v>0</v>
      </c>
      <c r="W787" s="31" t="str">
        <f t="shared" si="153"/>
        <v>43483Golden State WarriorsLos Angeles Clippers</v>
      </c>
      <c r="X787" s="9">
        <f>IFERROR(VLOOKUP(T787,October_Schedule_Table[Home Concat],1,FALSE),0)</f>
        <v>0</v>
      </c>
      <c r="Y787" s="9" t="str">
        <f>IFERROR(VLOOKUP(T787,October_Schedule_Table[[#All],[Away Concat]:[Away B2b]],4,FALSE),0)</f>
        <v>no</v>
      </c>
    </row>
    <row r="788" spans="1:25" x14ac:dyDescent="0.2">
      <c r="A788" s="24" t="s">
        <v>224</v>
      </c>
      <c r="B788" s="12">
        <v>43486</v>
      </c>
      <c r="C788" s="33" t="str">
        <f t="shared" si="147"/>
        <v>A</v>
      </c>
      <c r="D788" s="18">
        <v>1</v>
      </c>
      <c r="E788" s="18">
        <v>21</v>
      </c>
      <c r="F788" s="18">
        <v>2019</v>
      </c>
      <c r="G788" s="5" t="s">
        <v>9</v>
      </c>
      <c r="H788" s="5" t="s">
        <v>11</v>
      </c>
      <c r="I788" s="5" t="s">
        <v>224</v>
      </c>
      <c r="J788" s="5">
        <v>130</v>
      </c>
      <c r="K788" s="5" t="s">
        <v>39</v>
      </c>
      <c r="L788" s="13" t="s">
        <v>242</v>
      </c>
      <c r="M788" s="5">
        <v>111</v>
      </c>
      <c r="N788" s="13">
        <f t="shared" si="148"/>
        <v>19</v>
      </c>
      <c r="O788" s="13">
        <f t="shared" si="149"/>
        <v>-3</v>
      </c>
      <c r="P788" s="39">
        <f t="shared" si="144"/>
        <v>6.4927091902742058</v>
      </c>
      <c r="Q788" s="39">
        <f t="shared" si="145"/>
        <v>-1.7592139870950123</v>
      </c>
      <c r="R788" s="39">
        <f t="shared" si="150"/>
        <v>5.2519231773692177</v>
      </c>
      <c r="S788" s="39">
        <f t="shared" si="151"/>
        <v>13.748076822630782</v>
      </c>
      <c r="T788" s="22" t="str">
        <f t="shared" si="146"/>
        <v>Gol130111</v>
      </c>
      <c r="U788" t="str">
        <f t="shared" si="152"/>
        <v>no</v>
      </c>
      <c r="V788" s="31">
        <v>0</v>
      </c>
      <c r="W788" s="31" t="str">
        <f t="shared" si="153"/>
        <v>43486Golden State WarriorsLos Angeles Lakers</v>
      </c>
      <c r="X788" s="9">
        <f>IFERROR(VLOOKUP(T788,October_Schedule_Table[Home Concat],1,FALSE),0)</f>
        <v>0</v>
      </c>
      <c r="Y788" s="9" t="str">
        <f>IFERROR(VLOOKUP(T788,October_Schedule_Table[[#All],[Away Concat]:[Away B2b]],4,FALSE),0)</f>
        <v>no</v>
      </c>
    </row>
    <row r="789" spans="1:25" x14ac:dyDescent="0.2">
      <c r="A789" s="24" t="s">
        <v>224</v>
      </c>
      <c r="B789" s="10">
        <v>43489</v>
      </c>
      <c r="C789" s="33" t="str">
        <f t="shared" si="147"/>
        <v>A</v>
      </c>
      <c r="D789" s="19">
        <v>1</v>
      </c>
      <c r="E789" s="19">
        <v>24</v>
      </c>
      <c r="F789" s="19">
        <v>2019</v>
      </c>
      <c r="G789" s="6" t="s">
        <v>6</v>
      </c>
      <c r="H789" s="6" t="s">
        <v>11</v>
      </c>
      <c r="I789" s="6" t="s">
        <v>224</v>
      </c>
      <c r="J789" s="6">
        <v>126</v>
      </c>
      <c r="K789" s="6" t="s">
        <v>41</v>
      </c>
      <c r="L789" s="6" t="s">
        <v>233</v>
      </c>
      <c r="M789" s="6">
        <v>118</v>
      </c>
      <c r="N789" s="13">
        <f t="shared" si="148"/>
        <v>8</v>
      </c>
      <c r="O789" s="13">
        <f t="shared" si="149"/>
        <v>-3</v>
      </c>
      <c r="P789" s="39">
        <f t="shared" si="144"/>
        <v>6.4927091902742058</v>
      </c>
      <c r="Q789" s="39">
        <f t="shared" si="145"/>
        <v>-3.2175804343859502</v>
      </c>
      <c r="R789" s="39">
        <f t="shared" si="150"/>
        <v>6.710289624660156</v>
      </c>
      <c r="S789" s="39">
        <f t="shared" si="151"/>
        <v>1.289710375339844</v>
      </c>
      <c r="T789" s="22" t="str">
        <f t="shared" si="146"/>
        <v>Gol126118</v>
      </c>
      <c r="U789" t="str">
        <f t="shared" si="152"/>
        <v>no</v>
      </c>
      <c r="V789" s="31">
        <v>0</v>
      </c>
      <c r="W789" s="31" t="str">
        <f t="shared" si="153"/>
        <v>43489Golden State WarriorsWashington Wizards</v>
      </c>
      <c r="X789" s="9">
        <f>IFERROR(VLOOKUP(T789,October_Schedule_Table[Home Concat],1,FALSE),0)</f>
        <v>0</v>
      </c>
      <c r="Y789" s="9" t="str">
        <f>IFERROR(VLOOKUP(T789,October_Schedule_Table[[#All],[Away Concat]:[Away B2b]],4,FALSE),0)</f>
        <v>no</v>
      </c>
    </row>
    <row r="790" spans="1:25" x14ac:dyDescent="0.2">
      <c r="A790" s="24" t="s">
        <v>224</v>
      </c>
      <c r="B790" s="12">
        <v>43491</v>
      </c>
      <c r="C790" s="33" t="str">
        <f t="shared" si="147"/>
        <v>A</v>
      </c>
      <c r="D790" s="18">
        <v>1</v>
      </c>
      <c r="E790" s="18">
        <v>26</v>
      </c>
      <c r="F790" s="18">
        <v>2019</v>
      </c>
      <c r="G790" s="5" t="s">
        <v>33</v>
      </c>
      <c r="H790" s="5" t="s">
        <v>11</v>
      </c>
      <c r="I790" s="5" t="s">
        <v>224</v>
      </c>
      <c r="J790" s="5">
        <v>115</v>
      </c>
      <c r="K790" s="5" t="s">
        <v>8</v>
      </c>
      <c r="L790" s="5" t="s">
        <v>211</v>
      </c>
      <c r="M790" s="5">
        <v>111</v>
      </c>
      <c r="N790" s="13">
        <f t="shared" si="148"/>
        <v>4</v>
      </c>
      <c r="O790" s="13">
        <f t="shared" si="149"/>
        <v>-3</v>
      </c>
      <c r="P790" s="39">
        <f t="shared" si="144"/>
        <v>6.4927091902742058</v>
      </c>
      <c r="Q790" s="39">
        <f t="shared" si="145"/>
        <v>3.6672081997201897</v>
      </c>
      <c r="R790" s="39">
        <f t="shared" si="150"/>
        <v>-0.17449900944598395</v>
      </c>
      <c r="S790" s="39">
        <f t="shared" si="151"/>
        <v>4.1744990094459844</v>
      </c>
      <c r="T790" s="22" t="str">
        <f t="shared" si="146"/>
        <v>Gol115111</v>
      </c>
      <c r="U790" t="str">
        <f t="shared" si="152"/>
        <v>no</v>
      </c>
      <c r="V790" s="31">
        <v>0</v>
      </c>
      <c r="W790" s="31" t="str">
        <f t="shared" si="153"/>
        <v>43491Golden State WarriorsBoston Celtics</v>
      </c>
      <c r="X790" s="9" t="str">
        <f>IFERROR(VLOOKUP(T790,October_Schedule_Table[[#All],[Home Concat]:[Home B2b]],2,FALSE),0)</f>
        <v>no</v>
      </c>
      <c r="Y790" s="9" t="str">
        <f>IFERROR(VLOOKUP(T790,October_Schedule_Table[[#All],[Away Concat]:[Away B2b]],4,FALSE),0)</f>
        <v>no</v>
      </c>
    </row>
    <row r="791" spans="1:25" x14ac:dyDescent="0.2">
      <c r="A791" s="24" t="s">
        <v>224</v>
      </c>
      <c r="B791" s="10">
        <v>43493</v>
      </c>
      <c r="C791" s="33" t="str">
        <f t="shared" si="147"/>
        <v>A</v>
      </c>
      <c r="D791" s="19">
        <v>1</v>
      </c>
      <c r="E791" s="19">
        <v>28</v>
      </c>
      <c r="F791" s="19">
        <v>2019</v>
      </c>
      <c r="G791" s="6" t="s">
        <v>12</v>
      </c>
      <c r="H791" s="6" t="s">
        <v>11</v>
      </c>
      <c r="I791" s="6" t="s">
        <v>224</v>
      </c>
      <c r="J791" s="6">
        <v>132</v>
      </c>
      <c r="K791" s="6" t="s">
        <v>20</v>
      </c>
      <c r="L791" s="6" t="s">
        <v>234</v>
      </c>
      <c r="M791" s="6">
        <v>100</v>
      </c>
      <c r="N791" s="13">
        <f t="shared" si="148"/>
        <v>32</v>
      </c>
      <c r="O791" s="13">
        <f t="shared" si="149"/>
        <v>-3</v>
      </c>
      <c r="P791" s="39">
        <f t="shared" si="144"/>
        <v>6.4927091902742058</v>
      </c>
      <c r="Q791" s="39">
        <f t="shared" si="145"/>
        <v>2.3960160409532198</v>
      </c>
      <c r="R791" s="39">
        <f t="shared" si="150"/>
        <v>1.0966931493209859</v>
      </c>
      <c r="S791" s="39">
        <f t="shared" si="151"/>
        <v>30.903306850679016</v>
      </c>
      <c r="T791" s="22" t="str">
        <f t="shared" si="146"/>
        <v>Gol132100</v>
      </c>
      <c r="U791" t="str">
        <f t="shared" si="152"/>
        <v>no</v>
      </c>
      <c r="V791" s="31">
        <v>0</v>
      </c>
      <c r="W791" s="31" t="str">
        <f t="shared" si="153"/>
        <v>43493Golden State WarriorsIndiana Pacers</v>
      </c>
      <c r="X791" s="9">
        <f>IFERROR(VLOOKUP(T791,October_Schedule_Table[Home Concat],1,FALSE),0)</f>
        <v>0</v>
      </c>
      <c r="Y791" s="9" t="str">
        <f>IFERROR(VLOOKUP(T791,October_Schedule_Table[[#All],[Away Concat]:[Away B2b]],4,FALSE),0)</f>
        <v>no</v>
      </c>
    </row>
    <row r="792" spans="1:25" x14ac:dyDescent="0.2">
      <c r="A792" s="24" t="s">
        <v>224</v>
      </c>
      <c r="B792" s="12">
        <v>43496</v>
      </c>
      <c r="C792" s="33" t="str">
        <f t="shared" si="147"/>
        <v>H</v>
      </c>
      <c r="D792" s="18">
        <v>1</v>
      </c>
      <c r="E792" s="18">
        <v>31</v>
      </c>
      <c r="F792" s="18">
        <v>2019</v>
      </c>
      <c r="G792" s="5" t="s">
        <v>9</v>
      </c>
      <c r="H792" s="5" t="s">
        <v>7</v>
      </c>
      <c r="I792" s="5" t="s">
        <v>237</v>
      </c>
      <c r="J792" s="5">
        <v>113</v>
      </c>
      <c r="K792" s="5" t="s">
        <v>11</v>
      </c>
      <c r="L792" s="5" t="s">
        <v>224</v>
      </c>
      <c r="M792" s="5">
        <v>104</v>
      </c>
      <c r="N792" s="13">
        <f t="shared" si="148"/>
        <v>-9</v>
      </c>
      <c r="O792" s="13">
        <f t="shared" si="149"/>
        <v>3</v>
      </c>
      <c r="P792" s="39">
        <f t="shared" si="144"/>
        <v>6.4927091902742058</v>
      </c>
      <c r="Q792" s="39">
        <f t="shared" si="145"/>
        <v>2.2516349031661402</v>
      </c>
      <c r="R792" s="39">
        <f t="shared" si="150"/>
        <v>7.2410742871080647</v>
      </c>
      <c r="S792" s="39">
        <f t="shared" si="151"/>
        <v>-16.241074287108063</v>
      </c>
      <c r="T792" s="22" t="str">
        <f t="shared" si="146"/>
        <v>Gol113104</v>
      </c>
      <c r="U792" t="str">
        <f t="shared" si="152"/>
        <v>no</v>
      </c>
      <c r="V792" s="31">
        <v>0</v>
      </c>
      <c r="W792" s="31" t="str">
        <f t="shared" si="153"/>
        <v>43496Philadelphia 76ersGolden State Warriors</v>
      </c>
      <c r="X792" s="9" t="str">
        <f>IFERROR(VLOOKUP(T792,October_Schedule_Table[[#All],[Home Concat]:[Home B2b]],2,FALSE),0)</f>
        <v>no</v>
      </c>
      <c r="Y792" s="9">
        <f>IFERROR(VLOOKUP(T792,October_Schedule_Table[[#All],[Away Concat]:[Away B2b]],4,FALSE),0)</f>
        <v>0</v>
      </c>
    </row>
    <row r="793" spans="1:25" x14ac:dyDescent="0.2">
      <c r="A793" s="24" t="s">
        <v>224</v>
      </c>
      <c r="B793" s="10">
        <v>43498</v>
      </c>
      <c r="C793" s="33" t="str">
        <f t="shared" si="147"/>
        <v>H</v>
      </c>
      <c r="D793" s="19">
        <v>2</v>
      </c>
      <c r="E793" s="19">
        <v>2</v>
      </c>
      <c r="F793" s="19">
        <v>2019</v>
      </c>
      <c r="G793" s="6" t="s">
        <v>33</v>
      </c>
      <c r="H793" s="6" t="s">
        <v>39</v>
      </c>
      <c r="I793" s="13" t="s">
        <v>242</v>
      </c>
      <c r="J793" s="6">
        <v>101</v>
      </c>
      <c r="K793" s="6" t="s">
        <v>11</v>
      </c>
      <c r="L793" s="6" t="s">
        <v>224</v>
      </c>
      <c r="M793" s="6">
        <v>115</v>
      </c>
      <c r="N793" s="13">
        <f t="shared" si="148"/>
        <v>14</v>
      </c>
      <c r="O793" s="13">
        <f t="shared" si="149"/>
        <v>3</v>
      </c>
      <c r="P793" s="39">
        <f t="shared" si="144"/>
        <v>6.4927091902742058</v>
      </c>
      <c r="Q793" s="39">
        <f t="shared" si="145"/>
        <v>-1.7592139870950123</v>
      </c>
      <c r="R793" s="39">
        <f t="shared" si="150"/>
        <v>11.251923177369218</v>
      </c>
      <c r="S793" s="39">
        <f t="shared" si="151"/>
        <v>2.7480768226307823</v>
      </c>
      <c r="T793" s="22" t="str">
        <f t="shared" si="146"/>
        <v>Gol101115</v>
      </c>
      <c r="U793" t="str">
        <f t="shared" si="152"/>
        <v>no</v>
      </c>
      <c r="V793" s="31">
        <v>0</v>
      </c>
      <c r="W793" s="31" t="str">
        <f t="shared" si="153"/>
        <v>43498Los Angeles LakersGolden State Warriors</v>
      </c>
      <c r="X793" s="9" t="str">
        <f>IFERROR(VLOOKUP(T793,October_Schedule_Table[[#All],[Home Concat]:[Home B2b]],2,FALSE),0)</f>
        <v>no</v>
      </c>
      <c r="Y793" s="9">
        <f>IFERROR(VLOOKUP(T793,October_Schedule_Table[[#All],[Away Concat]:[Away B2b]],4,FALSE),0)</f>
        <v>0</v>
      </c>
    </row>
    <row r="794" spans="1:25" x14ac:dyDescent="0.2">
      <c r="A794" s="24" t="s">
        <v>224</v>
      </c>
      <c r="B794" s="12">
        <v>43502</v>
      </c>
      <c r="C794" s="33" t="str">
        <f t="shared" si="147"/>
        <v>H</v>
      </c>
      <c r="D794" s="18">
        <v>2</v>
      </c>
      <c r="E794" s="18">
        <v>6</v>
      </c>
      <c r="F794" s="18">
        <v>2019</v>
      </c>
      <c r="G794" s="5" t="s">
        <v>9</v>
      </c>
      <c r="H794" s="5" t="s">
        <v>35</v>
      </c>
      <c r="I794" s="5" t="s">
        <v>227</v>
      </c>
      <c r="J794" s="5">
        <v>102</v>
      </c>
      <c r="K794" s="5" t="s">
        <v>11</v>
      </c>
      <c r="L794" s="5" t="s">
        <v>224</v>
      </c>
      <c r="M794" s="5">
        <v>141</v>
      </c>
      <c r="N794" s="13">
        <f t="shared" si="148"/>
        <v>39</v>
      </c>
      <c r="O794" s="13">
        <f t="shared" si="149"/>
        <v>3</v>
      </c>
      <c r="P794" s="39">
        <f t="shared" si="144"/>
        <v>6.4927091902742058</v>
      </c>
      <c r="Q794" s="39">
        <f t="shared" si="145"/>
        <v>1.8707824426420974</v>
      </c>
      <c r="R794" s="39">
        <f t="shared" si="150"/>
        <v>7.6219267476321075</v>
      </c>
      <c r="S794" s="39">
        <f t="shared" si="151"/>
        <v>31.378073252367891</v>
      </c>
      <c r="T794" s="22" t="str">
        <f t="shared" si="146"/>
        <v>Gol102141</v>
      </c>
      <c r="U794" t="str">
        <f t="shared" si="152"/>
        <v>no</v>
      </c>
      <c r="V794" s="31">
        <v>0</v>
      </c>
      <c r="W794" s="31" t="str">
        <f t="shared" si="153"/>
        <v>43502San Antonio SpursGolden State Warriors</v>
      </c>
      <c r="X794" s="9" t="str">
        <f>IFERROR(VLOOKUP(T794,October_Schedule_Table[[#All],[Home Concat]:[Home B2b]],2,FALSE),0)</f>
        <v>no</v>
      </c>
      <c r="Y794" s="9">
        <f>IFERROR(VLOOKUP(T794,October_Schedule_Table[[#All],[Away Concat]:[Away B2b]],4,FALSE),0)</f>
        <v>0</v>
      </c>
    </row>
    <row r="795" spans="1:25" x14ac:dyDescent="0.2">
      <c r="A795" s="24" t="s">
        <v>224</v>
      </c>
      <c r="B795" s="12">
        <v>43504</v>
      </c>
      <c r="C795" s="33" t="str">
        <f t="shared" si="147"/>
        <v>A</v>
      </c>
      <c r="D795" s="18">
        <v>2</v>
      </c>
      <c r="E795" s="18">
        <v>8</v>
      </c>
      <c r="F795" s="18">
        <v>2019</v>
      </c>
      <c r="G795" s="5" t="s">
        <v>42</v>
      </c>
      <c r="H795" s="5" t="s">
        <v>11</v>
      </c>
      <c r="I795" s="5" t="s">
        <v>224</v>
      </c>
      <c r="J795" s="5">
        <v>117</v>
      </c>
      <c r="K795" s="5" t="s">
        <v>29</v>
      </c>
      <c r="L795" s="5" t="s">
        <v>232</v>
      </c>
      <c r="M795" s="5">
        <v>107</v>
      </c>
      <c r="N795" s="13">
        <f t="shared" si="148"/>
        <v>10</v>
      </c>
      <c r="O795" s="13">
        <f t="shared" si="149"/>
        <v>-3</v>
      </c>
      <c r="P795" s="39">
        <f t="shared" si="144"/>
        <v>6.4927091902742058</v>
      </c>
      <c r="Q795" s="39">
        <f t="shared" si="145"/>
        <v>-8.7034984309977705</v>
      </c>
      <c r="R795" s="39">
        <f t="shared" si="150"/>
        <v>12.196207621271977</v>
      </c>
      <c r="S795" s="39">
        <f t="shared" si="151"/>
        <v>-2.1962076212719772</v>
      </c>
      <c r="T795" s="22" t="str">
        <f t="shared" si="146"/>
        <v>Gol117107</v>
      </c>
      <c r="U795" t="str">
        <f t="shared" si="152"/>
        <v>no</v>
      </c>
      <c r="V795" s="31">
        <v>0</v>
      </c>
      <c r="W795" s="31" t="str">
        <f t="shared" si="153"/>
        <v>43504Golden State WarriorsPhoenix Suns</v>
      </c>
      <c r="X795" s="9">
        <f>IFERROR(VLOOKUP(T795,October_Schedule_Table[Home Concat],1,FALSE),0)</f>
        <v>0</v>
      </c>
      <c r="Y795" s="9" t="str">
        <f>IFERROR(VLOOKUP(T795,October_Schedule_Table[[#All],[Away Concat]:[Away B2b]],4,FALSE),0)</f>
        <v>no</v>
      </c>
    </row>
    <row r="796" spans="1:25" x14ac:dyDescent="0.2">
      <c r="A796" s="24" t="s">
        <v>224</v>
      </c>
      <c r="B796" s="10">
        <v>43506</v>
      </c>
      <c r="C796" s="33" t="str">
        <f t="shared" si="147"/>
        <v>H</v>
      </c>
      <c r="D796" s="19">
        <v>2</v>
      </c>
      <c r="E796" s="19">
        <v>10</v>
      </c>
      <c r="F796" s="19">
        <v>2019</v>
      </c>
      <c r="G796" s="6" t="s">
        <v>33</v>
      </c>
      <c r="H796" s="6" t="s">
        <v>26</v>
      </c>
      <c r="I796" s="6" t="s">
        <v>235</v>
      </c>
      <c r="J796" s="6">
        <v>118</v>
      </c>
      <c r="K796" s="6" t="s">
        <v>11</v>
      </c>
      <c r="L796" s="6" t="s">
        <v>224</v>
      </c>
      <c r="M796" s="6">
        <v>120</v>
      </c>
      <c r="N796" s="13">
        <f t="shared" si="148"/>
        <v>2</v>
      </c>
      <c r="O796" s="13">
        <f t="shared" si="149"/>
        <v>3</v>
      </c>
      <c r="P796" s="39">
        <f t="shared" si="144"/>
        <v>6.4927091902742058</v>
      </c>
      <c r="Q796" s="39">
        <f t="shared" si="145"/>
        <v>-0.25037347985165948</v>
      </c>
      <c r="R796" s="39">
        <f t="shared" si="150"/>
        <v>9.7430826701258653</v>
      </c>
      <c r="S796" s="39">
        <f t="shared" si="151"/>
        <v>-7.7430826701258653</v>
      </c>
      <c r="T796" s="22" t="str">
        <f t="shared" si="146"/>
        <v>Gol118120</v>
      </c>
      <c r="U796" t="str">
        <f t="shared" si="152"/>
        <v>no</v>
      </c>
      <c r="V796" s="31">
        <v>0</v>
      </c>
      <c r="W796" s="31" t="str">
        <f t="shared" si="153"/>
        <v>43506Miami HeatGolden State Warriors</v>
      </c>
      <c r="X796" s="9" t="str">
        <f>IFERROR(VLOOKUP(T796,October_Schedule_Table[[#All],[Home Concat]:[Home B2b]],2,FALSE),0)</f>
        <v>no</v>
      </c>
      <c r="Y796" s="9">
        <f>IFERROR(VLOOKUP(T796,October_Schedule_Table[[#All],[Away Concat]:[Away B2b]],4,FALSE),0)</f>
        <v>0</v>
      </c>
    </row>
    <row r="797" spans="1:25" x14ac:dyDescent="0.2">
      <c r="A797" s="24" t="s">
        <v>224</v>
      </c>
      <c r="B797" s="12">
        <v>43508</v>
      </c>
      <c r="C797" s="33" t="str">
        <f t="shared" si="147"/>
        <v>H</v>
      </c>
      <c r="D797" s="18">
        <v>2</v>
      </c>
      <c r="E797" s="18">
        <v>12</v>
      </c>
      <c r="F797" s="18">
        <v>2019</v>
      </c>
      <c r="G797" s="5" t="s">
        <v>9</v>
      </c>
      <c r="H797" s="5" t="s">
        <v>31</v>
      </c>
      <c r="I797" s="5" t="s">
        <v>225</v>
      </c>
      <c r="J797" s="5">
        <v>108</v>
      </c>
      <c r="K797" s="5" t="s">
        <v>11</v>
      </c>
      <c r="L797" s="5" t="s">
        <v>224</v>
      </c>
      <c r="M797" s="5">
        <v>115</v>
      </c>
      <c r="N797" s="13">
        <f t="shared" si="148"/>
        <v>7</v>
      </c>
      <c r="O797" s="13">
        <f t="shared" si="149"/>
        <v>3</v>
      </c>
      <c r="P797" s="39">
        <f t="shared" si="144"/>
        <v>6.4927091902742058</v>
      </c>
      <c r="Q797" s="39">
        <f t="shared" si="145"/>
        <v>5.7181998783674679</v>
      </c>
      <c r="R797" s="39">
        <f t="shared" si="150"/>
        <v>3.774509311906737</v>
      </c>
      <c r="S797" s="39">
        <f t="shared" si="151"/>
        <v>3.225490688093263</v>
      </c>
      <c r="T797" s="22" t="str">
        <f t="shared" si="146"/>
        <v>Gol108115</v>
      </c>
      <c r="U797" t="str">
        <f t="shared" si="152"/>
        <v>no</v>
      </c>
      <c r="V797" s="31">
        <v>0</v>
      </c>
      <c r="W797" s="31" t="str">
        <f t="shared" si="153"/>
        <v>43508Utah JazzGolden State Warriors</v>
      </c>
      <c r="X797" s="9" t="str">
        <f>IFERROR(VLOOKUP(T797,October_Schedule_Table[[#All],[Home Concat]:[Home B2b]],2,FALSE),0)</f>
        <v>no</v>
      </c>
      <c r="Y797" s="9">
        <f>IFERROR(VLOOKUP(T797,October_Schedule_Table[[#All],[Away Concat]:[Away B2b]],4,FALSE),0)</f>
        <v>0</v>
      </c>
    </row>
    <row r="798" spans="1:25" x14ac:dyDescent="0.2">
      <c r="A798" s="24" t="s">
        <v>224</v>
      </c>
      <c r="B798" s="10">
        <v>43509</v>
      </c>
      <c r="C798" s="33" t="str">
        <f t="shared" si="147"/>
        <v>A</v>
      </c>
      <c r="D798" s="19">
        <v>2</v>
      </c>
      <c r="E798" s="19">
        <v>13</v>
      </c>
      <c r="F798" s="19">
        <v>2019</v>
      </c>
      <c r="G798" s="6" t="s">
        <v>9</v>
      </c>
      <c r="H798" s="6" t="s">
        <v>11</v>
      </c>
      <c r="I798" s="6" t="s">
        <v>224</v>
      </c>
      <c r="J798" s="6">
        <v>107</v>
      </c>
      <c r="K798" s="6" t="s">
        <v>40</v>
      </c>
      <c r="L798" s="6" t="s">
        <v>231</v>
      </c>
      <c r="M798" s="6">
        <v>129</v>
      </c>
      <c r="N798" s="13">
        <f t="shared" si="148"/>
        <v>-22</v>
      </c>
      <c r="O798" s="13">
        <f t="shared" si="149"/>
        <v>-3</v>
      </c>
      <c r="P798" s="39">
        <f t="shared" si="144"/>
        <v>6.4927091902742058</v>
      </c>
      <c r="Q798" s="39">
        <f t="shared" si="145"/>
        <v>4.7456987811097902</v>
      </c>
      <c r="R798" s="39">
        <f t="shared" si="150"/>
        <v>-1.2529895908355844</v>
      </c>
      <c r="S798" s="39">
        <f t="shared" si="151"/>
        <v>-20.747010409164417</v>
      </c>
      <c r="T798" s="22" t="str">
        <f t="shared" si="146"/>
        <v>Gol107129</v>
      </c>
      <c r="U798" t="str">
        <f t="shared" si="152"/>
        <v>yes</v>
      </c>
      <c r="V798" s="31">
        <v>0</v>
      </c>
      <c r="W798" s="31" t="str">
        <f t="shared" si="153"/>
        <v>43509Golden State WarriorsPortland Trail Blazers</v>
      </c>
      <c r="X798" s="9">
        <f>IFERROR(VLOOKUP(T798,October_Schedule_Table[Home Concat],1,FALSE),0)</f>
        <v>0</v>
      </c>
      <c r="Y798" s="9" t="str">
        <f>IFERROR(VLOOKUP(T798,October_Schedule_Table[[#All],[Away Concat]:[Away B2b]],4,FALSE),0)</f>
        <v>yes</v>
      </c>
    </row>
    <row r="799" spans="1:25" x14ac:dyDescent="0.2">
      <c r="A799" s="24" t="s">
        <v>224</v>
      </c>
      <c r="B799" s="10">
        <v>43517</v>
      </c>
      <c r="C799" s="33" t="str">
        <f t="shared" si="147"/>
        <v>H</v>
      </c>
      <c r="D799" s="19">
        <v>2</v>
      </c>
      <c r="E799" s="19">
        <v>21</v>
      </c>
      <c r="F799" s="19">
        <v>2019</v>
      </c>
      <c r="G799" s="6" t="s">
        <v>9</v>
      </c>
      <c r="H799" s="6" t="s">
        <v>32</v>
      </c>
      <c r="I799" s="6" t="s">
        <v>230</v>
      </c>
      <c r="J799" s="6">
        <v>123</v>
      </c>
      <c r="K799" s="6" t="s">
        <v>11</v>
      </c>
      <c r="L799" s="6" t="s">
        <v>224</v>
      </c>
      <c r="M799" s="6">
        <v>125</v>
      </c>
      <c r="N799" s="13">
        <f t="shared" si="148"/>
        <v>2</v>
      </c>
      <c r="O799" s="13">
        <f t="shared" si="149"/>
        <v>3</v>
      </c>
      <c r="P799" s="39">
        <f t="shared" si="144"/>
        <v>6.4927091902742058</v>
      </c>
      <c r="Q799" s="39">
        <f t="shared" si="145"/>
        <v>-0.90569424122478992</v>
      </c>
      <c r="R799" s="39">
        <f t="shared" si="150"/>
        <v>10.398403431498995</v>
      </c>
      <c r="S799" s="39">
        <f t="shared" si="151"/>
        <v>-8.3984034314989948</v>
      </c>
      <c r="T799" s="22" t="str">
        <f t="shared" si="146"/>
        <v>Gol123125</v>
      </c>
      <c r="U799" t="str">
        <f t="shared" si="152"/>
        <v>no</v>
      </c>
      <c r="V799" s="31">
        <v>0</v>
      </c>
      <c r="W799" s="31" t="str">
        <f t="shared" si="153"/>
        <v>43517Sacramento KingsGolden State Warriors</v>
      </c>
      <c r="X799" s="9" t="str">
        <f>IFERROR(VLOOKUP(T799,October_Schedule_Table[[#All],[Home Concat]:[Home B2b]],2,FALSE),0)</f>
        <v>no</v>
      </c>
      <c r="Y799" s="9">
        <f>IFERROR(VLOOKUP(T799,October_Schedule_Table[[#All],[Away Concat]:[Away B2b]],4,FALSE),0)</f>
        <v>0</v>
      </c>
    </row>
    <row r="800" spans="1:25" x14ac:dyDescent="0.2">
      <c r="A800" s="24" t="s">
        <v>224</v>
      </c>
      <c r="B800" s="12">
        <v>43519</v>
      </c>
      <c r="C800" s="33" t="str">
        <f t="shared" si="147"/>
        <v>H</v>
      </c>
      <c r="D800" s="18">
        <v>2</v>
      </c>
      <c r="E800" s="18">
        <v>23</v>
      </c>
      <c r="F800" s="18">
        <v>2019</v>
      </c>
      <c r="G800" s="5" t="s">
        <v>33</v>
      </c>
      <c r="H800" s="5" t="s">
        <v>18</v>
      </c>
      <c r="I800" s="5" t="s">
        <v>226</v>
      </c>
      <c r="J800" s="5">
        <v>118</v>
      </c>
      <c r="K800" s="5" t="s">
        <v>11</v>
      </c>
      <c r="L800" s="5" t="s">
        <v>224</v>
      </c>
      <c r="M800" s="5">
        <v>112</v>
      </c>
      <c r="N800" s="13">
        <f t="shared" si="148"/>
        <v>-6</v>
      </c>
      <c r="O800" s="13">
        <f t="shared" si="149"/>
        <v>3</v>
      </c>
      <c r="P800" s="39">
        <f t="shared" si="144"/>
        <v>6.4927091902742058</v>
      </c>
      <c r="Q800" s="39">
        <f t="shared" si="145"/>
        <v>5.8261443988619703</v>
      </c>
      <c r="R800" s="39">
        <f t="shared" si="150"/>
        <v>3.6665647914122346</v>
      </c>
      <c r="S800" s="39">
        <f t="shared" si="151"/>
        <v>-9.6665647914122346</v>
      </c>
      <c r="T800" s="22" t="str">
        <f t="shared" si="146"/>
        <v>Gol118112</v>
      </c>
      <c r="U800" t="str">
        <f t="shared" si="152"/>
        <v>no</v>
      </c>
      <c r="V800" s="31">
        <v>0</v>
      </c>
      <c r="W800" s="31" t="str">
        <f t="shared" si="153"/>
        <v>43519Houston RocketsGolden State Warriors</v>
      </c>
      <c r="X800" s="9" t="str">
        <f>IFERROR(VLOOKUP(T800,October_Schedule_Table[[#All],[Home Concat]:[Home B2b]],2,FALSE),0)</f>
        <v>no</v>
      </c>
      <c r="Y800" s="9">
        <f>IFERROR(VLOOKUP(T800,October_Schedule_Table[[#All],[Away Concat]:[Away B2b]],4,FALSE),0)</f>
        <v>0</v>
      </c>
    </row>
    <row r="801" spans="1:25" x14ac:dyDescent="0.2">
      <c r="A801" s="24" t="s">
        <v>224</v>
      </c>
      <c r="B801" s="12">
        <v>43521</v>
      </c>
      <c r="C801" s="33" t="str">
        <f t="shared" si="147"/>
        <v>A</v>
      </c>
      <c r="D801" s="18">
        <v>2</v>
      </c>
      <c r="E801" s="18">
        <v>25</v>
      </c>
      <c r="F801" s="18">
        <v>2019</v>
      </c>
      <c r="G801" s="5" t="s">
        <v>12</v>
      </c>
      <c r="H801" s="5" t="s">
        <v>11</v>
      </c>
      <c r="I801" s="5" t="s">
        <v>224</v>
      </c>
      <c r="J801" s="5">
        <v>121</v>
      </c>
      <c r="K801" s="5" t="s">
        <v>14</v>
      </c>
      <c r="L801" s="5" t="s">
        <v>213</v>
      </c>
      <c r="M801" s="5">
        <v>110</v>
      </c>
      <c r="N801" s="13">
        <f t="shared" si="148"/>
        <v>11</v>
      </c>
      <c r="O801" s="13">
        <f t="shared" si="149"/>
        <v>-3</v>
      </c>
      <c r="P801" s="39">
        <f t="shared" si="144"/>
        <v>6.4927091902742058</v>
      </c>
      <c r="Q801" s="39">
        <f t="shared" si="145"/>
        <v>-1.224670842330648</v>
      </c>
      <c r="R801" s="39">
        <f t="shared" si="150"/>
        <v>4.7173800326048543</v>
      </c>
      <c r="S801" s="39">
        <f t="shared" si="151"/>
        <v>6.2826199673951457</v>
      </c>
      <c r="T801" s="22" t="str">
        <f t="shared" si="146"/>
        <v>Gol121110</v>
      </c>
      <c r="U801" t="str">
        <f t="shared" si="152"/>
        <v>no</v>
      </c>
      <c r="V801" s="31">
        <v>0</v>
      </c>
      <c r="W801" s="31" t="str">
        <f t="shared" si="153"/>
        <v>43521Golden State WarriorsCharlotte Hornets</v>
      </c>
      <c r="X801" s="9">
        <f>IFERROR(VLOOKUP(T801,October_Schedule_Table[Home Concat],1,FALSE),0)</f>
        <v>0</v>
      </c>
      <c r="Y801" s="9" t="str">
        <f>IFERROR(VLOOKUP(T801,October_Schedule_Table[[#All],[Away Concat]:[Away B2b]],4,FALSE),0)</f>
        <v>no</v>
      </c>
    </row>
    <row r="802" spans="1:25" x14ac:dyDescent="0.2">
      <c r="A802" s="24" t="s">
        <v>224</v>
      </c>
      <c r="B802" s="10">
        <v>43523</v>
      </c>
      <c r="C802" s="33" t="str">
        <f t="shared" si="147"/>
        <v>A</v>
      </c>
      <c r="D802" s="19">
        <v>2</v>
      </c>
      <c r="E802" s="19">
        <v>27</v>
      </c>
      <c r="F802" s="19">
        <v>2019</v>
      </c>
      <c r="G802" s="6" t="s">
        <v>23</v>
      </c>
      <c r="H802" s="6" t="s">
        <v>11</v>
      </c>
      <c r="I802" s="6" t="s">
        <v>224</v>
      </c>
      <c r="J802" s="6">
        <v>125</v>
      </c>
      <c r="K802" s="6" t="s">
        <v>26</v>
      </c>
      <c r="L802" s="6" t="s">
        <v>235</v>
      </c>
      <c r="M802" s="6">
        <v>126</v>
      </c>
      <c r="N802" s="13">
        <f t="shared" si="148"/>
        <v>-1</v>
      </c>
      <c r="O802" s="13">
        <f t="shared" si="149"/>
        <v>-3</v>
      </c>
      <c r="P802" s="39">
        <f t="shared" si="144"/>
        <v>6.4927091902742058</v>
      </c>
      <c r="Q802" s="39">
        <f t="shared" si="145"/>
        <v>-0.25037347985165948</v>
      </c>
      <c r="R802" s="39">
        <f t="shared" si="150"/>
        <v>3.7430826701258653</v>
      </c>
      <c r="S802" s="39">
        <f t="shared" si="151"/>
        <v>-4.7430826701258653</v>
      </c>
      <c r="T802" s="22" t="str">
        <f t="shared" si="146"/>
        <v>Gol125126</v>
      </c>
      <c r="U802" t="str">
        <f t="shared" si="152"/>
        <v>no</v>
      </c>
      <c r="V802" s="31">
        <v>0</v>
      </c>
      <c r="W802" s="31" t="str">
        <f t="shared" si="153"/>
        <v>43523Golden State WarriorsMiami Heat</v>
      </c>
      <c r="X802" s="9">
        <f>IFERROR(VLOOKUP(T802,October_Schedule_Table[Home Concat],1,FALSE),0)</f>
        <v>0</v>
      </c>
      <c r="Y802" s="9" t="str">
        <f>IFERROR(VLOOKUP(T802,October_Schedule_Table[[#All],[Away Concat]:[Away B2b]],4,FALSE),0)</f>
        <v>no</v>
      </c>
    </row>
    <row r="803" spans="1:25" x14ac:dyDescent="0.2">
      <c r="A803" s="24" t="s">
        <v>224</v>
      </c>
      <c r="B803" s="12">
        <v>43524</v>
      </c>
      <c r="C803" s="33" t="str">
        <f t="shared" si="147"/>
        <v>A</v>
      </c>
      <c r="D803" s="18">
        <v>2</v>
      </c>
      <c r="E803" s="18">
        <v>28</v>
      </c>
      <c r="F803" s="18">
        <v>2019</v>
      </c>
      <c r="G803" s="5" t="s">
        <v>12</v>
      </c>
      <c r="H803" s="5" t="s">
        <v>11</v>
      </c>
      <c r="I803" s="5" t="s">
        <v>224</v>
      </c>
      <c r="J803" s="5">
        <v>96</v>
      </c>
      <c r="K803" s="5" t="s">
        <v>27</v>
      </c>
      <c r="L803" s="5" t="s">
        <v>236</v>
      </c>
      <c r="M803" s="5">
        <v>103</v>
      </c>
      <c r="N803" s="13">
        <f t="shared" si="148"/>
        <v>-7</v>
      </c>
      <c r="O803" s="13">
        <f t="shared" si="149"/>
        <v>-3</v>
      </c>
      <c r="P803" s="39">
        <f t="shared" si="144"/>
        <v>6.4927091902742058</v>
      </c>
      <c r="Q803" s="39">
        <f t="shared" si="145"/>
        <v>1.21811754667254</v>
      </c>
      <c r="R803" s="39">
        <f t="shared" si="150"/>
        <v>2.2745916436016658</v>
      </c>
      <c r="S803" s="39">
        <f t="shared" si="151"/>
        <v>-9.2745916436016653</v>
      </c>
      <c r="T803" s="22" t="str">
        <f t="shared" si="146"/>
        <v>Gol96103</v>
      </c>
      <c r="U803" t="str">
        <f t="shared" si="152"/>
        <v>yes</v>
      </c>
      <c r="V803" s="31">
        <v>0</v>
      </c>
      <c r="W803" s="31" t="str">
        <f t="shared" si="153"/>
        <v>43524Golden State WarriorsOrlando Magic</v>
      </c>
      <c r="X803" s="9">
        <f>IFERROR(VLOOKUP(T803,October_Schedule_Table[Home Concat],1,FALSE),0)</f>
        <v>0</v>
      </c>
      <c r="Y803" s="9" t="str">
        <f>IFERROR(VLOOKUP(T803,October_Schedule_Table[[#All],[Away Concat]:[Away B2b]],4,FALSE),0)</f>
        <v>yes</v>
      </c>
    </row>
    <row r="804" spans="1:25" x14ac:dyDescent="0.2">
      <c r="A804" s="24" t="s">
        <v>224</v>
      </c>
      <c r="B804" s="10">
        <v>43526</v>
      </c>
      <c r="C804" s="33" t="str">
        <f t="shared" si="147"/>
        <v>A</v>
      </c>
      <c r="D804" s="19">
        <v>3</v>
      </c>
      <c r="E804" s="19">
        <v>2</v>
      </c>
      <c r="F804" s="19">
        <v>2019</v>
      </c>
      <c r="G804" s="6" t="s">
        <v>33</v>
      </c>
      <c r="H804" s="6" t="s">
        <v>11</v>
      </c>
      <c r="I804" s="6" t="s">
        <v>224</v>
      </c>
      <c r="J804" s="6">
        <v>120</v>
      </c>
      <c r="K804" s="6" t="s">
        <v>7</v>
      </c>
      <c r="L804" s="6" t="s">
        <v>237</v>
      </c>
      <c r="M804" s="6">
        <v>117</v>
      </c>
      <c r="N804" s="13">
        <f t="shared" si="148"/>
        <v>3</v>
      </c>
      <c r="O804" s="13">
        <f t="shared" si="149"/>
        <v>-3</v>
      </c>
      <c r="P804" s="39">
        <f t="shared" si="144"/>
        <v>6.4927091902742058</v>
      </c>
      <c r="Q804" s="39">
        <f t="shared" si="145"/>
        <v>2.2516349031661402</v>
      </c>
      <c r="R804" s="39">
        <f t="shared" si="150"/>
        <v>1.2410742871080656</v>
      </c>
      <c r="S804" s="39">
        <f t="shared" si="151"/>
        <v>1.7589257128919344</v>
      </c>
      <c r="T804" s="22" t="str">
        <f t="shared" si="146"/>
        <v>Gol120117</v>
      </c>
      <c r="U804" t="str">
        <f t="shared" si="152"/>
        <v>no</v>
      </c>
      <c r="V804" s="31">
        <v>0</v>
      </c>
      <c r="W804" s="31" t="str">
        <f t="shared" si="153"/>
        <v>43526Golden State WarriorsPhiladelphia 76ers</v>
      </c>
      <c r="X804" s="9">
        <f>IFERROR(VLOOKUP(T804,October_Schedule_Table[Home Concat],1,FALSE),0)</f>
        <v>0</v>
      </c>
      <c r="Y804" s="9" t="str">
        <f>IFERROR(VLOOKUP(T804,October_Schedule_Table[[#All],[Away Concat]:[Away B2b]],4,FALSE),0)</f>
        <v>no</v>
      </c>
    </row>
    <row r="805" spans="1:25" x14ac:dyDescent="0.2">
      <c r="A805" s="24" t="s">
        <v>224</v>
      </c>
      <c r="B805" s="10">
        <v>43529</v>
      </c>
      <c r="C805" s="33" t="str">
        <f t="shared" si="147"/>
        <v>H</v>
      </c>
      <c r="D805" s="19">
        <v>3</v>
      </c>
      <c r="E805" s="19">
        <v>5</v>
      </c>
      <c r="F805" s="19">
        <v>2019</v>
      </c>
      <c r="G805" s="6" t="s">
        <v>9</v>
      </c>
      <c r="H805" s="6" t="s">
        <v>8</v>
      </c>
      <c r="I805" s="6" t="s">
        <v>211</v>
      </c>
      <c r="J805" s="6">
        <v>128</v>
      </c>
      <c r="K805" s="6" t="s">
        <v>11</v>
      </c>
      <c r="L805" s="6" t="s">
        <v>224</v>
      </c>
      <c r="M805" s="6">
        <v>95</v>
      </c>
      <c r="N805" s="13">
        <f t="shared" si="148"/>
        <v>-33</v>
      </c>
      <c r="O805" s="13">
        <f t="shared" si="149"/>
        <v>3</v>
      </c>
      <c r="P805" s="39">
        <f t="shared" si="144"/>
        <v>6.4927091902742058</v>
      </c>
      <c r="Q805" s="39">
        <f t="shared" si="145"/>
        <v>3.6672081997201897</v>
      </c>
      <c r="R805" s="39">
        <f t="shared" si="150"/>
        <v>5.8255009905540156</v>
      </c>
      <c r="S805" s="39">
        <f t="shared" si="151"/>
        <v>-38.825500990554019</v>
      </c>
      <c r="T805" s="22" t="str">
        <f t="shared" si="146"/>
        <v>Gol12895</v>
      </c>
      <c r="U805" t="str">
        <f t="shared" si="152"/>
        <v>no</v>
      </c>
      <c r="V805" s="31">
        <v>0</v>
      </c>
      <c r="W805" s="31" t="str">
        <f t="shared" si="153"/>
        <v>43529Boston CelticsGolden State Warriors</v>
      </c>
      <c r="X805" s="9" t="str">
        <f>IFERROR(VLOOKUP(T805,October_Schedule_Table[[#All],[Home Concat]:[Home B2b]],2,FALSE),0)</f>
        <v>no</v>
      </c>
      <c r="Y805" s="9">
        <f>IFERROR(VLOOKUP(T805,October_Schedule_Table[[#All],[Away Concat]:[Away B2b]],4,FALSE),0)</f>
        <v>0</v>
      </c>
    </row>
    <row r="806" spans="1:25" x14ac:dyDescent="0.2">
      <c r="A806" s="24" t="s">
        <v>224</v>
      </c>
      <c r="B806" s="12">
        <v>43532</v>
      </c>
      <c r="C806" s="33" t="str">
        <f t="shared" si="147"/>
        <v>H</v>
      </c>
      <c r="D806" s="18">
        <v>3</v>
      </c>
      <c r="E806" s="18">
        <v>8</v>
      </c>
      <c r="F806" s="18">
        <v>2019</v>
      </c>
      <c r="G806" s="5" t="s">
        <v>9</v>
      </c>
      <c r="H806" s="5" t="s">
        <v>21</v>
      </c>
      <c r="I806" s="5" t="s">
        <v>217</v>
      </c>
      <c r="J806" s="5">
        <v>105</v>
      </c>
      <c r="K806" s="5" t="s">
        <v>11</v>
      </c>
      <c r="L806" s="5" t="s">
        <v>224</v>
      </c>
      <c r="M806" s="5">
        <v>122</v>
      </c>
      <c r="N806" s="13">
        <f t="shared" si="148"/>
        <v>17</v>
      </c>
      <c r="O806" s="13">
        <f t="shared" si="149"/>
        <v>3</v>
      </c>
      <c r="P806" s="39">
        <f t="shared" si="144"/>
        <v>6.4927091902742058</v>
      </c>
      <c r="Q806" s="39">
        <f t="shared" si="145"/>
        <v>3.8824190488276296</v>
      </c>
      <c r="R806" s="39">
        <f t="shared" si="150"/>
        <v>5.6102901414465753</v>
      </c>
      <c r="S806" s="39">
        <f t="shared" si="151"/>
        <v>11.389709858553424</v>
      </c>
      <c r="T806" s="22" t="str">
        <f t="shared" si="146"/>
        <v>Gol105122</v>
      </c>
      <c r="U806" t="str">
        <f t="shared" si="152"/>
        <v>no</v>
      </c>
      <c r="V806" s="31">
        <v>0</v>
      </c>
      <c r="W806" s="31" t="str">
        <f t="shared" si="153"/>
        <v>43532Denver NuggetsGolden State Warriors</v>
      </c>
      <c r="X806" s="9" t="str">
        <f>IFERROR(VLOOKUP(T806,October_Schedule_Table[[#All],[Home Concat]:[Home B2b]],2,FALSE),0)</f>
        <v>no</v>
      </c>
      <c r="Y806" s="9">
        <f>IFERROR(VLOOKUP(T806,October_Schedule_Table[[#All],[Away Concat]:[Away B2b]],4,FALSE),0)</f>
        <v>0</v>
      </c>
    </row>
    <row r="807" spans="1:25" x14ac:dyDescent="0.2">
      <c r="A807" s="24" t="s">
        <v>224</v>
      </c>
      <c r="B807" s="10">
        <v>43534</v>
      </c>
      <c r="C807" s="33" t="str">
        <f t="shared" si="147"/>
        <v>H</v>
      </c>
      <c r="D807" s="19">
        <v>3</v>
      </c>
      <c r="E807" s="19">
        <v>10</v>
      </c>
      <c r="F807" s="19">
        <v>2019</v>
      </c>
      <c r="G807" s="6" t="s">
        <v>33</v>
      </c>
      <c r="H807" s="6" t="s">
        <v>29</v>
      </c>
      <c r="I807" s="6" t="s">
        <v>232</v>
      </c>
      <c r="J807" s="6">
        <v>115</v>
      </c>
      <c r="K807" s="6" t="s">
        <v>11</v>
      </c>
      <c r="L807" s="6" t="s">
        <v>224</v>
      </c>
      <c r="M807" s="6">
        <v>111</v>
      </c>
      <c r="N807" s="13">
        <f t="shared" si="148"/>
        <v>-4</v>
      </c>
      <c r="O807" s="13">
        <f t="shared" si="149"/>
        <v>3</v>
      </c>
      <c r="P807" s="39">
        <f t="shared" si="144"/>
        <v>6.4927091902742058</v>
      </c>
      <c r="Q807" s="39">
        <f t="shared" si="145"/>
        <v>-8.7034984309977705</v>
      </c>
      <c r="R807" s="39">
        <f t="shared" si="150"/>
        <v>18.196207621271974</v>
      </c>
      <c r="S807" s="39">
        <f t="shared" si="151"/>
        <v>-22.196207621271974</v>
      </c>
      <c r="T807" s="22" t="str">
        <f t="shared" si="146"/>
        <v>Gol115111</v>
      </c>
      <c r="U807" t="str">
        <f t="shared" si="152"/>
        <v>no</v>
      </c>
      <c r="V807" s="31">
        <v>0</v>
      </c>
      <c r="W807" s="31" t="str">
        <f t="shared" si="153"/>
        <v>43534Phoenix SunsGolden State Warriors</v>
      </c>
      <c r="X807" s="9" t="str">
        <f>IFERROR(VLOOKUP(T807,October_Schedule_Table[[#All],[Home Concat]:[Home B2b]],2,FALSE),0)</f>
        <v>no</v>
      </c>
      <c r="Y807" s="9" t="str">
        <f>IFERROR(VLOOKUP(T807,October_Schedule_Table[[#All],[Away Concat]:[Away B2b]],4,FALSE),0)</f>
        <v>no</v>
      </c>
    </row>
    <row r="808" spans="1:25" x14ac:dyDescent="0.2">
      <c r="A808" s="24" t="s">
        <v>224</v>
      </c>
      <c r="B808" s="12">
        <v>43537</v>
      </c>
      <c r="C808" s="33" t="str">
        <f t="shared" si="147"/>
        <v>A</v>
      </c>
      <c r="D808" s="18">
        <v>3</v>
      </c>
      <c r="E808" s="18">
        <v>13</v>
      </c>
      <c r="F808" s="18">
        <v>2019</v>
      </c>
      <c r="G808" s="5" t="s">
        <v>44</v>
      </c>
      <c r="H808" s="5" t="s">
        <v>11</v>
      </c>
      <c r="I808" s="5" t="s">
        <v>224</v>
      </c>
      <c r="J808" s="5">
        <v>106</v>
      </c>
      <c r="K808" s="5" t="s">
        <v>18</v>
      </c>
      <c r="L808" s="5" t="s">
        <v>226</v>
      </c>
      <c r="M808" s="5">
        <v>104</v>
      </c>
      <c r="N808" s="13">
        <f t="shared" si="148"/>
        <v>2</v>
      </c>
      <c r="O808" s="13">
        <f t="shared" si="149"/>
        <v>-3</v>
      </c>
      <c r="P808" s="39">
        <f t="shared" si="144"/>
        <v>6.4927091902742058</v>
      </c>
      <c r="Q808" s="39">
        <f t="shared" si="145"/>
        <v>5.8261443988619703</v>
      </c>
      <c r="R808" s="39">
        <f t="shared" si="150"/>
        <v>-2.3334352085877645</v>
      </c>
      <c r="S808" s="39">
        <f t="shared" si="151"/>
        <v>4.3334352085877645</v>
      </c>
      <c r="T808" s="22" t="str">
        <f t="shared" si="146"/>
        <v>Gol106104</v>
      </c>
      <c r="U808" t="str">
        <f t="shared" si="152"/>
        <v>no</v>
      </c>
      <c r="V808" s="31">
        <v>0</v>
      </c>
      <c r="W808" s="31" t="str">
        <f t="shared" si="153"/>
        <v>43537Golden State WarriorsHouston Rockets</v>
      </c>
      <c r="X808" s="9">
        <f>IFERROR(VLOOKUP(T808,October_Schedule_Table[Home Concat],1,FALSE),0)</f>
        <v>0</v>
      </c>
      <c r="Y808" s="9" t="str">
        <f>IFERROR(VLOOKUP(T808,October_Schedule_Table[[#All],[Away Concat]:[Away B2b]],4,FALSE),0)</f>
        <v>no</v>
      </c>
    </row>
    <row r="809" spans="1:25" x14ac:dyDescent="0.2">
      <c r="A809" s="24" t="s">
        <v>224</v>
      </c>
      <c r="B809" s="10">
        <v>43540</v>
      </c>
      <c r="C809" s="33" t="str">
        <f t="shared" si="147"/>
        <v>A</v>
      </c>
      <c r="D809" s="19">
        <v>3</v>
      </c>
      <c r="E809" s="19">
        <v>16</v>
      </c>
      <c r="F809" s="19">
        <v>2019</v>
      </c>
      <c r="G809" s="6" t="s">
        <v>33</v>
      </c>
      <c r="H809" s="6" t="s">
        <v>11</v>
      </c>
      <c r="I809" s="6" t="s">
        <v>224</v>
      </c>
      <c r="J809" s="6">
        <v>110</v>
      </c>
      <c r="K809" s="6" t="s">
        <v>10</v>
      </c>
      <c r="L809" s="6" t="s">
        <v>238</v>
      </c>
      <c r="M809" s="6">
        <v>88</v>
      </c>
      <c r="N809" s="13">
        <f t="shared" si="148"/>
        <v>22</v>
      </c>
      <c r="O809" s="13">
        <f t="shared" si="149"/>
        <v>-3</v>
      </c>
      <c r="P809" s="39">
        <f t="shared" si="144"/>
        <v>6.4927091902742058</v>
      </c>
      <c r="Q809" s="39">
        <f t="shared" si="145"/>
        <v>3.3970939396990349</v>
      </c>
      <c r="R809" s="39">
        <f t="shared" si="150"/>
        <v>9.561525057517084E-2</v>
      </c>
      <c r="S809" s="39">
        <f t="shared" si="151"/>
        <v>21.904384749424828</v>
      </c>
      <c r="T809" s="22" t="str">
        <f t="shared" si="146"/>
        <v>Gol11088</v>
      </c>
      <c r="U809" t="str">
        <f t="shared" si="152"/>
        <v>no</v>
      </c>
      <c r="V809" s="31">
        <v>0</v>
      </c>
      <c r="W809" s="31" t="str">
        <f t="shared" si="153"/>
        <v>43540Golden State WarriorsOklahoma City Thunder</v>
      </c>
      <c r="X809" s="9">
        <f>IFERROR(VLOOKUP(T809,October_Schedule_Table[Home Concat],1,FALSE),0)</f>
        <v>0</v>
      </c>
      <c r="Y809" s="9" t="str">
        <f>IFERROR(VLOOKUP(T809,October_Schedule_Table[[#All],[Away Concat]:[Away B2b]],4,FALSE),0)</f>
        <v>no</v>
      </c>
    </row>
    <row r="810" spans="1:25" x14ac:dyDescent="0.2">
      <c r="A810" s="24" t="s">
        <v>224</v>
      </c>
      <c r="B810" s="12">
        <v>43542</v>
      </c>
      <c r="C810" s="33" t="str">
        <f t="shared" si="147"/>
        <v>A</v>
      </c>
      <c r="D810" s="18">
        <v>3</v>
      </c>
      <c r="E810" s="18">
        <v>18</v>
      </c>
      <c r="F810" s="18">
        <v>2019</v>
      </c>
      <c r="G810" s="5" t="s">
        <v>6</v>
      </c>
      <c r="H810" s="5" t="s">
        <v>11</v>
      </c>
      <c r="I810" s="5" t="s">
        <v>224</v>
      </c>
      <c r="J810" s="5">
        <v>105</v>
      </c>
      <c r="K810" s="5" t="s">
        <v>35</v>
      </c>
      <c r="L810" s="5" t="s">
        <v>227</v>
      </c>
      <c r="M810" s="5">
        <v>111</v>
      </c>
      <c r="N810" s="13">
        <f t="shared" si="148"/>
        <v>-6</v>
      </c>
      <c r="O810" s="13">
        <f t="shared" si="149"/>
        <v>-3</v>
      </c>
      <c r="P810" s="39">
        <f t="shared" si="144"/>
        <v>6.4927091902742058</v>
      </c>
      <c r="Q810" s="39">
        <f t="shared" si="145"/>
        <v>1.8707824426420974</v>
      </c>
      <c r="R810" s="39">
        <f t="shared" si="150"/>
        <v>1.6219267476321084</v>
      </c>
      <c r="S810" s="39">
        <f t="shared" si="151"/>
        <v>-7.6219267476321084</v>
      </c>
      <c r="T810" s="22" t="str">
        <f t="shared" si="146"/>
        <v>Gol105111</v>
      </c>
      <c r="U810" t="str">
        <f t="shared" si="152"/>
        <v>no</v>
      </c>
      <c r="V810" s="31">
        <v>0</v>
      </c>
      <c r="W810" s="31" t="str">
        <f t="shared" si="153"/>
        <v>43542Golden State WarriorsSan Antonio Spurs</v>
      </c>
      <c r="X810" s="9">
        <f>IFERROR(VLOOKUP(T810,October_Schedule_Table[Home Concat],1,FALSE),0)</f>
        <v>0</v>
      </c>
      <c r="Y810" s="9" t="str">
        <f>IFERROR(VLOOKUP(T810,October_Schedule_Table[[#All],[Away Concat]:[Away B2b]],4,FALSE),0)</f>
        <v>no</v>
      </c>
    </row>
    <row r="811" spans="1:25" x14ac:dyDescent="0.2">
      <c r="A811" s="24" t="s">
        <v>224</v>
      </c>
      <c r="B811" s="10">
        <v>43543</v>
      </c>
      <c r="C811" s="33" t="str">
        <f t="shared" si="147"/>
        <v>A</v>
      </c>
      <c r="D811" s="19">
        <v>3</v>
      </c>
      <c r="E811" s="19">
        <v>19</v>
      </c>
      <c r="F811" s="19">
        <v>2019</v>
      </c>
      <c r="G811" s="6" t="s">
        <v>6</v>
      </c>
      <c r="H811" s="6" t="s">
        <v>11</v>
      </c>
      <c r="I811" s="6" t="s">
        <v>224</v>
      </c>
      <c r="J811" s="6">
        <v>117</v>
      </c>
      <c r="K811" s="6" t="s">
        <v>34</v>
      </c>
      <c r="L811" s="6" t="s">
        <v>239</v>
      </c>
      <c r="M811" s="6">
        <v>107</v>
      </c>
      <c r="N811" s="13">
        <f t="shared" si="148"/>
        <v>10</v>
      </c>
      <c r="O811" s="13">
        <f t="shared" si="149"/>
        <v>-3</v>
      </c>
      <c r="P811" s="39">
        <f t="shared" si="144"/>
        <v>6.4927091902742058</v>
      </c>
      <c r="Q811" s="39">
        <f t="shared" si="145"/>
        <v>-1.35015846365794</v>
      </c>
      <c r="R811" s="39">
        <f t="shared" si="150"/>
        <v>4.8428676539321458</v>
      </c>
      <c r="S811" s="39">
        <f t="shared" si="151"/>
        <v>5.1571323460678542</v>
      </c>
      <c r="T811" s="22" t="str">
        <f t="shared" si="146"/>
        <v>Gol117107</v>
      </c>
      <c r="U811" t="str">
        <f t="shared" si="152"/>
        <v>yes</v>
      </c>
      <c r="V811" s="31">
        <v>0</v>
      </c>
      <c r="W811" s="31" t="str">
        <f t="shared" si="153"/>
        <v>43543Golden State WarriorsMinnesota Timberwolves</v>
      </c>
      <c r="X811" s="9">
        <f>IFERROR(VLOOKUP(T811,October_Schedule_Table[Home Concat],1,FALSE),0)</f>
        <v>0</v>
      </c>
      <c r="Y811" s="9" t="str">
        <f>IFERROR(VLOOKUP(T811,October_Schedule_Table[[#All],[Away Concat]:[Away B2b]],4,FALSE),0)</f>
        <v>no</v>
      </c>
    </row>
    <row r="812" spans="1:25" x14ac:dyDescent="0.2">
      <c r="A812" s="24" t="s">
        <v>224</v>
      </c>
      <c r="B812" s="12">
        <v>43545</v>
      </c>
      <c r="C812" s="33" t="str">
        <f t="shared" si="147"/>
        <v>H</v>
      </c>
      <c r="D812" s="18">
        <v>3</v>
      </c>
      <c r="E812" s="18">
        <v>21</v>
      </c>
      <c r="F812" s="18">
        <v>2019</v>
      </c>
      <c r="G812" s="5" t="s">
        <v>9</v>
      </c>
      <c r="H812" s="5" t="s">
        <v>20</v>
      </c>
      <c r="I812" s="5" t="s">
        <v>234</v>
      </c>
      <c r="J812" s="5">
        <v>89</v>
      </c>
      <c r="K812" s="5" t="s">
        <v>11</v>
      </c>
      <c r="L812" s="5" t="s">
        <v>224</v>
      </c>
      <c r="M812" s="5">
        <v>112</v>
      </c>
      <c r="N812" s="13">
        <f t="shared" si="148"/>
        <v>23</v>
      </c>
      <c r="O812" s="13">
        <f t="shared" si="149"/>
        <v>3</v>
      </c>
      <c r="P812" s="39">
        <f t="shared" si="144"/>
        <v>6.4927091902742058</v>
      </c>
      <c r="Q812" s="39">
        <f t="shared" si="145"/>
        <v>2.3960160409532198</v>
      </c>
      <c r="R812" s="39">
        <f t="shared" si="150"/>
        <v>7.0966931493209851</v>
      </c>
      <c r="S812" s="39">
        <f t="shared" si="151"/>
        <v>15.903306850679016</v>
      </c>
      <c r="T812" s="22" t="str">
        <f t="shared" si="146"/>
        <v>Gol89112</v>
      </c>
      <c r="U812" t="str">
        <f t="shared" si="152"/>
        <v>no</v>
      </c>
      <c r="V812" s="31">
        <v>0</v>
      </c>
      <c r="W812" s="31" t="str">
        <f t="shared" si="153"/>
        <v>43545Indiana PacersGolden State Warriors</v>
      </c>
      <c r="X812" s="9" t="str">
        <f>IFERROR(VLOOKUP(T812,October_Schedule_Table[[#All],[Home Concat]:[Home B2b]],2,FALSE),0)</f>
        <v>no</v>
      </c>
      <c r="Y812" s="9">
        <f>IFERROR(VLOOKUP(T812,October_Schedule_Table[[#All],[Away Concat]:[Away B2b]],4,FALSE),0)</f>
        <v>0</v>
      </c>
    </row>
    <row r="813" spans="1:25" x14ac:dyDescent="0.2">
      <c r="A813" s="24" t="s">
        <v>224</v>
      </c>
      <c r="B813" s="10">
        <v>43547</v>
      </c>
      <c r="C813" s="33" t="str">
        <f t="shared" si="147"/>
        <v>H</v>
      </c>
      <c r="D813" s="19">
        <v>3</v>
      </c>
      <c r="E813" s="19">
        <v>23</v>
      </c>
      <c r="F813" s="19">
        <v>2019</v>
      </c>
      <c r="G813" s="6" t="s">
        <v>33</v>
      </c>
      <c r="H813" s="6" t="s">
        <v>28</v>
      </c>
      <c r="I813" s="6" t="s">
        <v>216</v>
      </c>
      <c r="J813" s="6">
        <v>126</v>
      </c>
      <c r="K813" s="6" t="s">
        <v>11</v>
      </c>
      <c r="L813" s="6" t="s">
        <v>224</v>
      </c>
      <c r="M813" s="6">
        <v>91</v>
      </c>
      <c r="N813" s="13">
        <f t="shared" si="148"/>
        <v>-35</v>
      </c>
      <c r="O813" s="13">
        <f t="shared" si="149"/>
        <v>3</v>
      </c>
      <c r="P813" s="39">
        <f t="shared" si="144"/>
        <v>6.4927091902742058</v>
      </c>
      <c r="Q813" s="39">
        <f t="shared" si="145"/>
        <v>-1.1032792686349602</v>
      </c>
      <c r="R813" s="39">
        <f t="shared" si="150"/>
        <v>10.595988458909165</v>
      </c>
      <c r="S813" s="39">
        <f t="shared" si="151"/>
        <v>-45.595988458909162</v>
      </c>
      <c r="T813" s="22" t="str">
        <f t="shared" si="146"/>
        <v>Gol12691</v>
      </c>
      <c r="U813" t="str">
        <f t="shared" si="152"/>
        <v>no</v>
      </c>
      <c r="V813" s="31">
        <v>0</v>
      </c>
      <c r="W813" s="31" t="str">
        <f t="shared" si="153"/>
        <v>43547Dallas MavericksGolden State Warriors</v>
      </c>
      <c r="X813" s="9" t="str">
        <f>IFERROR(VLOOKUP(T813,October_Schedule_Table[[#All],[Home Concat]:[Home B2b]],2,FALSE),0)</f>
        <v>no</v>
      </c>
      <c r="Y813" s="9">
        <f>IFERROR(VLOOKUP(T813,October_Schedule_Table[[#All],[Away Concat]:[Away B2b]],4,FALSE),0)</f>
        <v>0</v>
      </c>
    </row>
    <row r="814" spans="1:25" x14ac:dyDescent="0.2">
      <c r="A814" s="24" t="s">
        <v>224</v>
      </c>
      <c r="B814" s="12">
        <v>43548</v>
      </c>
      <c r="C814" s="33" t="str">
        <f t="shared" si="147"/>
        <v>H</v>
      </c>
      <c r="D814" s="18">
        <v>3</v>
      </c>
      <c r="E814" s="18">
        <v>24</v>
      </c>
      <c r="F814" s="18">
        <v>2019</v>
      </c>
      <c r="G814" s="5" t="s">
        <v>33</v>
      </c>
      <c r="H814" s="5" t="s">
        <v>16</v>
      </c>
      <c r="I814" s="5" t="s">
        <v>218</v>
      </c>
      <c r="J814" s="5">
        <v>114</v>
      </c>
      <c r="K814" s="5" t="s">
        <v>11</v>
      </c>
      <c r="L814" s="5" t="s">
        <v>224</v>
      </c>
      <c r="M814" s="5">
        <v>121</v>
      </c>
      <c r="N814" s="13">
        <f t="shared" si="148"/>
        <v>7</v>
      </c>
      <c r="O814" s="13">
        <f t="shared" si="149"/>
        <v>3</v>
      </c>
      <c r="P814" s="39">
        <f t="shared" si="144"/>
        <v>6.4927091902742058</v>
      </c>
      <c r="Q814" s="39">
        <f t="shared" si="145"/>
        <v>-0.23602730858504994</v>
      </c>
      <c r="R814" s="39">
        <f t="shared" si="150"/>
        <v>9.7287364988592557</v>
      </c>
      <c r="S814" s="39">
        <f t="shared" si="151"/>
        <v>-2.7287364988592557</v>
      </c>
      <c r="T814" s="22" t="str">
        <f t="shared" si="146"/>
        <v>Gol114121</v>
      </c>
      <c r="U814" t="str">
        <f t="shared" si="152"/>
        <v>yes</v>
      </c>
      <c r="V814" s="31" t="s">
        <v>288</v>
      </c>
      <c r="W814" s="31" t="str">
        <f t="shared" si="153"/>
        <v>43548Detroit PistonsGolden State Warriors</v>
      </c>
      <c r="X814" s="9"/>
      <c r="Y814" s="9"/>
    </row>
    <row r="815" spans="1:25" x14ac:dyDescent="0.2">
      <c r="A815" s="24" t="s">
        <v>224</v>
      </c>
      <c r="B815" s="12">
        <v>43551</v>
      </c>
      <c r="C815" s="33" t="str">
        <f t="shared" si="147"/>
        <v>A</v>
      </c>
      <c r="D815" s="18">
        <v>3</v>
      </c>
      <c r="E815" s="18">
        <v>27</v>
      </c>
      <c r="F815" s="18">
        <v>2019</v>
      </c>
      <c r="G815" s="5" t="s">
        <v>6</v>
      </c>
      <c r="H815" s="5" t="s">
        <v>11</v>
      </c>
      <c r="I815" s="5" t="s">
        <v>224</v>
      </c>
      <c r="J815" s="5">
        <v>118</v>
      </c>
      <c r="K815" s="5" t="s">
        <v>19</v>
      </c>
      <c r="L815" s="5" t="s">
        <v>240</v>
      </c>
      <c r="M815" s="5">
        <v>103</v>
      </c>
      <c r="N815" s="13">
        <f t="shared" si="148"/>
        <v>15</v>
      </c>
      <c r="O815" s="13">
        <f t="shared" si="149"/>
        <v>-3</v>
      </c>
      <c r="P815" s="39">
        <f t="shared" si="144"/>
        <v>6.4927091902742058</v>
      </c>
      <c r="Q815" s="39">
        <f t="shared" si="145"/>
        <v>-2.3364343413058002</v>
      </c>
      <c r="R815" s="39">
        <f t="shared" si="150"/>
        <v>5.829143531580006</v>
      </c>
      <c r="S815" s="39">
        <f t="shared" si="151"/>
        <v>9.1708564684199949</v>
      </c>
      <c r="T815" s="22" t="str">
        <f t="shared" si="146"/>
        <v>Gol118103</v>
      </c>
      <c r="U815" t="str">
        <f t="shared" si="152"/>
        <v>no</v>
      </c>
      <c r="V815" s="31">
        <v>0</v>
      </c>
      <c r="W815" s="31" t="str">
        <f t="shared" si="153"/>
        <v>43551Golden State WarriorsMemphis Grizzlies</v>
      </c>
      <c r="X815" s="9">
        <f>IFERROR(VLOOKUP(T815,October_Schedule_Table[Home Concat],1,FALSE),0)</f>
        <v>0</v>
      </c>
      <c r="Y815" s="9" t="str">
        <f>IFERROR(VLOOKUP(T815,October_Schedule_Table[[#All],[Away Concat]:[Away B2b]],4,FALSE),0)</f>
        <v>no</v>
      </c>
    </row>
    <row r="816" spans="1:25" x14ac:dyDescent="0.2">
      <c r="A816" s="24" t="s">
        <v>224</v>
      </c>
      <c r="B816" s="10">
        <v>43553</v>
      </c>
      <c r="C816" s="33" t="str">
        <f t="shared" si="147"/>
        <v>A</v>
      </c>
      <c r="D816" s="19">
        <v>3</v>
      </c>
      <c r="E816" s="19">
        <v>29</v>
      </c>
      <c r="F816" s="19">
        <v>2019</v>
      </c>
      <c r="G816" s="6" t="s">
        <v>6</v>
      </c>
      <c r="H816" s="6" t="s">
        <v>11</v>
      </c>
      <c r="I816" s="6" t="s">
        <v>224</v>
      </c>
      <c r="J816" s="6">
        <v>130</v>
      </c>
      <c r="K816" s="6" t="s">
        <v>34</v>
      </c>
      <c r="L816" s="6" t="s">
        <v>239</v>
      </c>
      <c r="M816" s="6">
        <v>131</v>
      </c>
      <c r="N816" s="13">
        <f t="shared" si="148"/>
        <v>-1</v>
      </c>
      <c r="O816" s="13">
        <f t="shared" si="149"/>
        <v>-3</v>
      </c>
      <c r="P816" s="39">
        <f t="shared" si="144"/>
        <v>6.4927091902742058</v>
      </c>
      <c r="Q816" s="39">
        <f t="shared" si="145"/>
        <v>-1.35015846365794</v>
      </c>
      <c r="R816" s="39">
        <f t="shared" si="150"/>
        <v>4.8428676539321458</v>
      </c>
      <c r="S816" s="39">
        <f t="shared" si="151"/>
        <v>-5.8428676539321458</v>
      </c>
      <c r="T816" s="22" t="str">
        <f t="shared" si="146"/>
        <v>Gol130131</v>
      </c>
      <c r="U816" t="str">
        <f t="shared" si="152"/>
        <v>no</v>
      </c>
      <c r="V816" s="31">
        <v>0</v>
      </c>
      <c r="W816" s="31" t="str">
        <f t="shared" si="153"/>
        <v>43553Golden State WarriorsMinnesota Timberwolves</v>
      </c>
      <c r="X816" s="9">
        <f>IFERROR(VLOOKUP(T816,October_Schedule_Table[Home Concat],1,FALSE),0)</f>
        <v>0</v>
      </c>
      <c r="Y816" s="9" t="str">
        <f>IFERROR(VLOOKUP(T816,October_Schedule_Table[[#All],[Away Concat]:[Away B2b]],4,FALSE),0)</f>
        <v>no</v>
      </c>
    </row>
    <row r="817" spans="1:25" x14ac:dyDescent="0.2">
      <c r="A817" s="24" t="s">
        <v>224</v>
      </c>
      <c r="B817" s="10">
        <v>43555</v>
      </c>
      <c r="C817" s="33" t="str">
        <f t="shared" si="147"/>
        <v>H</v>
      </c>
      <c r="D817" s="19">
        <v>3</v>
      </c>
      <c r="E817" s="19">
        <v>31</v>
      </c>
      <c r="F817" s="19">
        <v>2019</v>
      </c>
      <c r="G817" s="6" t="s">
        <v>33</v>
      </c>
      <c r="H817" s="6" t="s">
        <v>14</v>
      </c>
      <c r="I817" s="6" t="s">
        <v>213</v>
      </c>
      <c r="J817" s="6">
        <v>90</v>
      </c>
      <c r="K817" s="6" t="s">
        <v>11</v>
      </c>
      <c r="L817" s="6" t="s">
        <v>224</v>
      </c>
      <c r="M817" s="6">
        <v>137</v>
      </c>
      <c r="N817" s="13">
        <f t="shared" si="148"/>
        <v>47</v>
      </c>
      <c r="O817" s="13">
        <f t="shared" si="149"/>
        <v>3</v>
      </c>
      <c r="P817" s="39">
        <f t="shared" si="144"/>
        <v>6.4927091902742058</v>
      </c>
      <c r="Q817" s="39">
        <f t="shared" si="145"/>
        <v>-1.224670842330648</v>
      </c>
      <c r="R817" s="39">
        <f t="shared" si="150"/>
        <v>10.717380032604853</v>
      </c>
      <c r="S817" s="39">
        <f t="shared" si="151"/>
        <v>36.282619967395149</v>
      </c>
      <c r="T817" s="22" t="str">
        <f t="shared" si="146"/>
        <v>Gol90137</v>
      </c>
      <c r="U817" t="str">
        <f t="shared" si="152"/>
        <v>no</v>
      </c>
      <c r="V817" s="31">
        <v>0</v>
      </c>
      <c r="W817" s="31" t="str">
        <f t="shared" si="153"/>
        <v>43555Charlotte HornetsGolden State Warriors</v>
      </c>
      <c r="X817" s="9" t="str">
        <f>IFERROR(VLOOKUP(T817,October_Schedule_Table[[#All],[Home Concat]:[Home B2b]],2,FALSE),0)</f>
        <v>no</v>
      </c>
      <c r="Y817" s="9">
        <f>IFERROR(VLOOKUP(T817,October_Schedule_Table[[#All],[Away Concat]:[Away B2b]],4,FALSE),0)</f>
        <v>0</v>
      </c>
    </row>
    <row r="818" spans="1:25" x14ac:dyDescent="0.2">
      <c r="A818" s="24" t="s">
        <v>224</v>
      </c>
      <c r="B818" s="12">
        <v>43557</v>
      </c>
      <c r="C818" s="33" t="str">
        <f t="shared" si="147"/>
        <v>H</v>
      </c>
      <c r="D818" s="18">
        <v>4</v>
      </c>
      <c r="E818" s="18">
        <v>2</v>
      </c>
      <c r="F818" s="18">
        <v>2019</v>
      </c>
      <c r="G818" s="5" t="s">
        <v>9</v>
      </c>
      <c r="H818" s="5" t="s">
        <v>21</v>
      </c>
      <c r="I818" s="5" t="s">
        <v>217</v>
      </c>
      <c r="J818" s="13">
        <v>102</v>
      </c>
      <c r="K818" s="5" t="s">
        <v>11</v>
      </c>
      <c r="L818" s="5" t="s">
        <v>224</v>
      </c>
      <c r="M818" s="13">
        <v>116</v>
      </c>
      <c r="N818" s="13">
        <f t="shared" si="148"/>
        <v>14</v>
      </c>
      <c r="O818" s="13">
        <f t="shared" si="149"/>
        <v>3</v>
      </c>
      <c r="P818" s="39">
        <f t="shared" si="144"/>
        <v>6.4927091902742058</v>
      </c>
      <c r="Q818" s="39">
        <f t="shared" si="145"/>
        <v>3.8824190488276296</v>
      </c>
      <c r="R818" s="39">
        <f t="shared" si="150"/>
        <v>5.6102901414465753</v>
      </c>
      <c r="S818" s="39">
        <f t="shared" si="151"/>
        <v>8.3897098585534238</v>
      </c>
      <c r="T818" s="22" t="str">
        <f t="shared" si="146"/>
        <v>Gol102116</v>
      </c>
      <c r="U818" t="str">
        <f t="shared" si="152"/>
        <v>no</v>
      </c>
      <c r="V818" s="31">
        <v>0</v>
      </c>
      <c r="W818" s="31" t="str">
        <f t="shared" si="153"/>
        <v>43557Denver NuggetsGolden State Warriors</v>
      </c>
      <c r="X818" s="9" t="str">
        <f>IFERROR(VLOOKUP(T818,October_Schedule_Table[[#All],[Home Concat]:[Home B2b]],2,FALSE),0)</f>
        <v>no</v>
      </c>
      <c r="Y818" s="9">
        <f>IFERROR(VLOOKUP(T818,October_Schedule_Table[[#All],[Away Concat]:[Away B2b]],4,FALSE),0)</f>
        <v>0</v>
      </c>
    </row>
    <row r="819" spans="1:25" x14ac:dyDescent="0.2">
      <c r="A819" s="24" t="s">
        <v>224</v>
      </c>
      <c r="B819" s="12">
        <v>43559</v>
      </c>
      <c r="C819" s="33" t="str">
        <f t="shared" si="147"/>
        <v>A</v>
      </c>
      <c r="D819" s="18">
        <v>4</v>
      </c>
      <c r="E819" s="18">
        <v>4</v>
      </c>
      <c r="F819" s="18">
        <v>2019</v>
      </c>
      <c r="G819" s="5" t="s">
        <v>9</v>
      </c>
      <c r="H819" s="5" t="s">
        <v>11</v>
      </c>
      <c r="I819" s="5" t="s">
        <v>224</v>
      </c>
      <c r="J819" s="13">
        <v>108</v>
      </c>
      <c r="K819" s="5" t="s">
        <v>39</v>
      </c>
      <c r="L819" s="13" t="s">
        <v>242</v>
      </c>
      <c r="M819" s="13">
        <v>90</v>
      </c>
      <c r="N819" s="13">
        <f t="shared" si="148"/>
        <v>18</v>
      </c>
      <c r="O819" s="13">
        <f t="shared" si="149"/>
        <v>-3</v>
      </c>
      <c r="P819" s="39">
        <f t="shared" si="144"/>
        <v>6.4927091902742058</v>
      </c>
      <c r="Q819" s="39">
        <f t="shared" si="145"/>
        <v>-1.7592139870950123</v>
      </c>
      <c r="R819" s="39">
        <f t="shared" si="150"/>
        <v>5.2519231773692177</v>
      </c>
      <c r="S819" s="39">
        <f t="shared" si="151"/>
        <v>12.748076822630782</v>
      </c>
      <c r="T819" s="22" t="str">
        <f t="shared" si="146"/>
        <v>Gol10890</v>
      </c>
      <c r="U819" t="str">
        <f t="shared" si="152"/>
        <v>no</v>
      </c>
      <c r="V819" s="31">
        <v>0</v>
      </c>
      <c r="W819" s="31" t="str">
        <f t="shared" si="153"/>
        <v>43559Golden State WarriorsLos Angeles Lakers</v>
      </c>
      <c r="X819" s="9">
        <f>IFERROR(VLOOKUP(T819,October_Schedule_Table[Home Concat],1,FALSE),0)</f>
        <v>0</v>
      </c>
      <c r="Y819" s="9" t="str">
        <f>IFERROR(VLOOKUP(T819,October_Schedule_Table[[#All],[Away Concat]:[Away B2b]],4,FALSE),0)</f>
        <v>no</v>
      </c>
    </row>
    <row r="820" spans="1:25" x14ac:dyDescent="0.2">
      <c r="A820" s="24" t="s">
        <v>224</v>
      </c>
      <c r="B820" s="10">
        <v>43560</v>
      </c>
      <c r="C820" s="33" t="str">
        <f t="shared" si="147"/>
        <v>H</v>
      </c>
      <c r="D820" s="19">
        <v>4</v>
      </c>
      <c r="E820" s="19">
        <v>5</v>
      </c>
      <c r="F820" s="19">
        <v>2019</v>
      </c>
      <c r="G820" s="6" t="s">
        <v>9</v>
      </c>
      <c r="H820" s="6" t="s">
        <v>36</v>
      </c>
      <c r="I820" s="6" t="s">
        <v>215</v>
      </c>
      <c r="J820" s="11">
        <v>114</v>
      </c>
      <c r="K820" s="6" t="s">
        <v>11</v>
      </c>
      <c r="L820" s="6" t="s">
        <v>224</v>
      </c>
      <c r="M820" s="11">
        <v>120</v>
      </c>
      <c r="N820" s="13">
        <f t="shared" si="148"/>
        <v>6</v>
      </c>
      <c r="O820" s="13">
        <f t="shared" si="149"/>
        <v>3</v>
      </c>
      <c r="P820" s="39">
        <f t="shared" si="144"/>
        <v>6.4927091902742058</v>
      </c>
      <c r="Q820" s="39">
        <f t="shared" si="145"/>
        <v>-9.3173458825230995</v>
      </c>
      <c r="R820" s="39">
        <f t="shared" si="150"/>
        <v>18.810055072797304</v>
      </c>
      <c r="S820" s="39">
        <f t="shared" si="151"/>
        <v>-12.810055072797304</v>
      </c>
      <c r="T820" s="22" t="str">
        <f t="shared" si="146"/>
        <v>Gol114120</v>
      </c>
      <c r="U820" t="str">
        <f t="shared" si="152"/>
        <v>yes</v>
      </c>
      <c r="V820" s="31" t="s">
        <v>281</v>
      </c>
      <c r="W820" s="31" t="str">
        <f t="shared" si="153"/>
        <v>43560Cleveland CavaliersGolden State Warriors</v>
      </c>
      <c r="X820" s="9"/>
      <c r="Y820" s="9"/>
    </row>
    <row r="821" spans="1:25" x14ac:dyDescent="0.2">
      <c r="A821" s="24" t="s">
        <v>224</v>
      </c>
      <c r="B821" s="12">
        <v>43562</v>
      </c>
      <c r="C821" s="33" t="str">
        <f t="shared" si="147"/>
        <v>H</v>
      </c>
      <c r="D821" s="18">
        <v>4</v>
      </c>
      <c r="E821" s="18">
        <v>7</v>
      </c>
      <c r="F821" s="18">
        <v>2019</v>
      </c>
      <c r="G821" s="13" t="s">
        <v>33</v>
      </c>
      <c r="H821" s="13" t="s">
        <v>22</v>
      </c>
      <c r="I821" s="13" t="s">
        <v>241</v>
      </c>
      <c r="J821" s="13">
        <v>104</v>
      </c>
      <c r="K821" s="13" t="s">
        <v>11</v>
      </c>
      <c r="L821" s="13" t="s">
        <v>224</v>
      </c>
      <c r="M821" s="13">
        <v>131</v>
      </c>
      <c r="N821" s="13">
        <f t="shared" si="148"/>
        <v>27</v>
      </c>
      <c r="O821" s="13">
        <f t="shared" si="149"/>
        <v>3</v>
      </c>
      <c r="P821" s="39">
        <f t="shared" si="144"/>
        <v>6.4927091902742058</v>
      </c>
      <c r="Q821" s="39">
        <f t="shared" si="145"/>
        <v>0.79686865378140981</v>
      </c>
      <c r="R821" s="39">
        <f t="shared" si="150"/>
        <v>8.6958405364927955</v>
      </c>
      <c r="S821" s="39">
        <f t="shared" si="151"/>
        <v>18.304159463507204</v>
      </c>
      <c r="T821" s="22" t="str">
        <f t="shared" si="146"/>
        <v>Gol104131</v>
      </c>
      <c r="U821" t="str">
        <f t="shared" si="152"/>
        <v>no</v>
      </c>
      <c r="V821" s="31">
        <v>0</v>
      </c>
      <c r="W821" s="31" t="str">
        <f t="shared" si="153"/>
        <v>43562Los Angeles ClippersGolden State Warriors</v>
      </c>
      <c r="X821" s="9" t="str">
        <f>IFERROR(VLOOKUP(T821,October_Schedule_Table[[#All],[Home Concat]:[Home B2b]],2,FALSE),0)</f>
        <v>no</v>
      </c>
      <c r="Y821" s="9">
        <f>IFERROR(VLOOKUP(T821,October_Schedule_Table[[#All],[Away Concat]:[Away B2b]],4,FALSE),0)</f>
        <v>0</v>
      </c>
    </row>
    <row r="822" spans="1:25" x14ac:dyDescent="0.2">
      <c r="A822" s="24" t="s">
        <v>224</v>
      </c>
      <c r="B822" s="10">
        <v>43564</v>
      </c>
      <c r="C822" s="33" t="str">
        <f t="shared" si="147"/>
        <v>A</v>
      </c>
      <c r="D822" s="19">
        <v>4</v>
      </c>
      <c r="E822" s="19">
        <v>9</v>
      </c>
      <c r="F822" s="19">
        <v>2019</v>
      </c>
      <c r="G822" s="11" t="s">
        <v>6</v>
      </c>
      <c r="H822" s="11" t="s">
        <v>11</v>
      </c>
      <c r="I822" s="11" t="s">
        <v>224</v>
      </c>
      <c r="J822" s="11">
        <v>112</v>
      </c>
      <c r="K822" s="11" t="s">
        <v>17</v>
      </c>
      <c r="L822" s="11" t="s">
        <v>202</v>
      </c>
      <c r="M822" s="11">
        <v>103</v>
      </c>
      <c r="N822" s="13">
        <f t="shared" si="148"/>
        <v>9</v>
      </c>
      <c r="O822" s="13">
        <f t="shared" si="149"/>
        <v>-3</v>
      </c>
      <c r="P822" s="39">
        <f t="shared" si="144"/>
        <v>6.4927091902742058</v>
      </c>
      <c r="Q822" s="39">
        <f t="shared" si="145"/>
        <v>-2.0784049104114897</v>
      </c>
      <c r="R822" s="39">
        <f t="shared" si="150"/>
        <v>5.5711141006856959</v>
      </c>
      <c r="S822" s="39">
        <f t="shared" si="151"/>
        <v>3.4288858993143041</v>
      </c>
      <c r="T822" s="22" t="str">
        <f t="shared" si="146"/>
        <v>Gol112103</v>
      </c>
      <c r="U822" t="str">
        <f t="shared" si="152"/>
        <v>no</v>
      </c>
      <c r="V822" s="31">
        <v>0</v>
      </c>
      <c r="W822" s="31" t="str">
        <f t="shared" si="153"/>
        <v>43564Golden State WarriorsNew Orleans Pelicans</v>
      </c>
      <c r="X822" s="9">
        <f>IFERROR(VLOOKUP(T822,October_Schedule_Table[Home Concat],1,FALSE),0)</f>
        <v>0</v>
      </c>
      <c r="Y822" s="9" t="str">
        <f>IFERROR(VLOOKUP(T822,October_Schedule_Table[[#All],[Away Concat]:[Away B2b]],4,FALSE),0)</f>
        <v>no</v>
      </c>
    </row>
    <row r="823" spans="1:25" x14ac:dyDescent="0.2">
      <c r="A823" s="24" t="s">
        <v>224</v>
      </c>
      <c r="B823" s="12">
        <v>43565</v>
      </c>
      <c r="C823" s="33" t="str">
        <f t="shared" si="147"/>
        <v>A</v>
      </c>
      <c r="D823" s="18">
        <v>4</v>
      </c>
      <c r="E823" s="18">
        <v>10</v>
      </c>
      <c r="F823" s="18">
        <v>2019</v>
      </c>
      <c r="G823" s="13" t="s">
        <v>6</v>
      </c>
      <c r="H823" s="13" t="s">
        <v>11</v>
      </c>
      <c r="I823" s="13" t="s">
        <v>224</v>
      </c>
      <c r="J823" s="13">
        <v>117</v>
      </c>
      <c r="K823" s="13" t="s">
        <v>19</v>
      </c>
      <c r="L823" s="13" t="s">
        <v>240</v>
      </c>
      <c r="M823" s="13">
        <v>132</v>
      </c>
      <c r="N823" s="13">
        <f t="shared" si="148"/>
        <v>-15</v>
      </c>
      <c r="O823" s="13">
        <f t="shared" si="149"/>
        <v>-3</v>
      </c>
      <c r="P823" s="39">
        <f t="shared" si="144"/>
        <v>6.4927091902742058</v>
      </c>
      <c r="Q823" s="39">
        <f t="shared" si="145"/>
        <v>-2.3364343413058002</v>
      </c>
      <c r="R823" s="39">
        <f t="shared" si="150"/>
        <v>5.829143531580006</v>
      </c>
      <c r="S823" s="39">
        <f t="shared" si="151"/>
        <v>-20.829143531580005</v>
      </c>
      <c r="T823" s="22" t="str">
        <f t="shared" si="146"/>
        <v>Gol117132</v>
      </c>
      <c r="U823" t="str">
        <f t="shared" si="152"/>
        <v>yes</v>
      </c>
      <c r="V823" s="31" t="s">
        <v>291</v>
      </c>
      <c r="W823" s="31" t="str">
        <f t="shared" si="153"/>
        <v>43565Golden State WarriorsMemphis Grizzlies</v>
      </c>
      <c r="X823" s="9"/>
      <c r="Y823" s="9"/>
    </row>
    <row r="824" spans="1:25" x14ac:dyDescent="0.2">
      <c r="A824" s="24" t="s">
        <v>226</v>
      </c>
      <c r="B824" s="12">
        <v>43390</v>
      </c>
      <c r="C824" s="33" t="str">
        <f t="shared" si="147"/>
        <v>H</v>
      </c>
      <c r="D824" s="18">
        <v>10</v>
      </c>
      <c r="E824" s="18">
        <v>17</v>
      </c>
      <c r="F824" s="18">
        <v>2018</v>
      </c>
      <c r="G824" s="5" t="s">
        <v>6</v>
      </c>
      <c r="H824" s="5" t="s">
        <v>17</v>
      </c>
      <c r="I824" s="5" t="s">
        <v>202</v>
      </c>
      <c r="J824" s="5">
        <v>131</v>
      </c>
      <c r="K824" s="5" t="s">
        <v>18</v>
      </c>
      <c r="L824" s="5" t="s">
        <v>226</v>
      </c>
      <c r="M824" s="5">
        <v>112</v>
      </c>
      <c r="N824" s="13">
        <f t="shared" si="148"/>
        <v>-19</v>
      </c>
      <c r="O824" s="13">
        <f t="shared" si="149"/>
        <v>3</v>
      </c>
      <c r="P824" s="39">
        <f t="shared" si="144"/>
        <v>5.8261443988619703</v>
      </c>
      <c r="Q824" s="39">
        <f t="shared" si="145"/>
        <v>-2.0784049104114897</v>
      </c>
      <c r="R824" s="39">
        <f t="shared" si="150"/>
        <v>10.90454930927346</v>
      </c>
      <c r="S824" s="39">
        <f t="shared" si="151"/>
        <v>-29.90454930927346</v>
      </c>
      <c r="T824" s="22" t="str">
        <f t="shared" si="146"/>
        <v>Hou131112</v>
      </c>
      <c r="U824" t="str">
        <f t="shared" si="152"/>
        <v>no</v>
      </c>
      <c r="V824" s="31">
        <v>0</v>
      </c>
      <c r="W824" s="31" t="str">
        <f t="shared" si="153"/>
        <v>43390New Orleans PelicansHouston Rockets</v>
      </c>
      <c r="X824" s="9" t="str">
        <f>IFERROR(VLOOKUP(T824,October_Schedule_Table[[#All],[Home Concat]:[Home B2b]],2,FALSE),0)</f>
        <v>no</v>
      </c>
      <c r="Y824" s="9">
        <f>IFERROR(VLOOKUP(T824,October_Schedule_Table[[#All],[Away Concat]:[Away B2b]],4,FALSE),0)</f>
        <v>0</v>
      </c>
    </row>
    <row r="825" spans="1:25" x14ac:dyDescent="0.2">
      <c r="A825" s="24" t="s">
        <v>226</v>
      </c>
      <c r="B825" s="12">
        <v>43393</v>
      </c>
      <c r="C825" s="33" t="str">
        <f t="shared" si="147"/>
        <v>A</v>
      </c>
      <c r="D825" s="18">
        <v>10</v>
      </c>
      <c r="E825" s="18">
        <v>20</v>
      </c>
      <c r="F825" s="18">
        <v>2018</v>
      </c>
      <c r="G825" s="5" t="s">
        <v>9</v>
      </c>
      <c r="H825" s="5" t="s">
        <v>18</v>
      </c>
      <c r="I825" s="5" t="s">
        <v>226</v>
      </c>
      <c r="J825" s="5">
        <v>124</v>
      </c>
      <c r="K825" s="5" t="s">
        <v>39</v>
      </c>
      <c r="L825" s="13" t="s">
        <v>242</v>
      </c>
      <c r="M825" s="5">
        <v>115</v>
      </c>
      <c r="N825" s="13">
        <f t="shared" si="148"/>
        <v>9</v>
      </c>
      <c r="O825" s="13">
        <f t="shared" si="149"/>
        <v>-3</v>
      </c>
      <c r="P825" s="39">
        <f t="shared" si="144"/>
        <v>5.8261443988619703</v>
      </c>
      <c r="Q825" s="39">
        <f t="shared" si="145"/>
        <v>-1.7592139870950123</v>
      </c>
      <c r="R825" s="39">
        <f t="shared" si="150"/>
        <v>4.5853583859569831</v>
      </c>
      <c r="S825" s="39">
        <f t="shared" si="151"/>
        <v>4.4146416140430169</v>
      </c>
      <c r="T825" s="22" t="str">
        <f t="shared" si="146"/>
        <v>Hou124115</v>
      </c>
      <c r="U825" t="str">
        <f t="shared" si="152"/>
        <v>no</v>
      </c>
      <c r="V825" s="31">
        <v>0</v>
      </c>
      <c r="W825" s="31" t="str">
        <f t="shared" si="153"/>
        <v>43393Houston RocketsLos Angeles Lakers</v>
      </c>
      <c r="X825" s="9">
        <f>IFERROR(VLOOKUP(T825,October_Schedule_Table[Home Concat],1,FALSE),0)</f>
        <v>0</v>
      </c>
      <c r="Y825" s="9" t="str">
        <f>IFERROR(VLOOKUP(T825,October_Schedule_Table[[#All],[Away Concat]:[Away B2b]],4,FALSE),0)</f>
        <v>no</v>
      </c>
    </row>
    <row r="826" spans="1:25" x14ac:dyDescent="0.2">
      <c r="A826" s="24" t="s">
        <v>226</v>
      </c>
      <c r="B826" s="10">
        <v>43394</v>
      </c>
      <c r="C826" s="33" t="str">
        <f t="shared" si="147"/>
        <v>A</v>
      </c>
      <c r="D826" s="19">
        <v>10</v>
      </c>
      <c r="E826" s="19">
        <v>21</v>
      </c>
      <c r="F826" s="19">
        <v>2018</v>
      </c>
      <c r="G826" s="6" t="s">
        <v>42</v>
      </c>
      <c r="H826" s="6" t="s">
        <v>18</v>
      </c>
      <c r="I826" s="6" t="s">
        <v>226</v>
      </c>
      <c r="J826" s="6">
        <v>112</v>
      </c>
      <c r="K826" s="6" t="s">
        <v>22</v>
      </c>
      <c r="L826" s="13" t="s">
        <v>241</v>
      </c>
      <c r="M826" s="6">
        <v>115</v>
      </c>
      <c r="N826" s="13">
        <f t="shared" si="148"/>
        <v>-3</v>
      </c>
      <c r="O826" s="13">
        <f t="shared" si="149"/>
        <v>-3</v>
      </c>
      <c r="P826" s="39">
        <f t="shared" si="144"/>
        <v>5.8261443988619703</v>
      </c>
      <c r="Q826" s="39">
        <f t="shared" si="145"/>
        <v>0.79686865378140981</v>
      </c>
      <c r="R826" s="39">
        <f t="shared" si="150"/>
        <v>2.0292757450805605</v>
      </c>
      <c r="S826" s="39">
        <f t="shared" si="151"/>
        <v>-5.029275745080561</v>
      </c>
      <c r="T826" s="22" t="str">
        <f t="shared" si="146"/>
        <v>Hou112115</v>
      </c>
      <c r="U826" t="str">
        <f t="shared" si="152"/>
        <v>yes</v>
      </c>
      <c r="V826" s="31">
        <v>0</v>
      </c>
      <c r="W826" s="31" t="str">
        <f t="shared" si="153"/>
        <v>43394Houston RocketsLos Angeles Clippers</v>
      </c>
      <c r="X826" s="9">
        <f>IFERROR(VLOOKUP(T826,October_Schedule_Table[Home Concat],1,FALSE),0)</f>
        <v>0</v>
      </c>
      <c r="Y826" s="9" t="str">
        <f>IFERROR(VLOOKUP(T826,October_Schedule_Table[[#All],[Away Concat]:[Away B2b]],4,FALSE),0)</f>
        <v>yes</v>
      </c>
    </row>
    <row r="827" spans="1:25" x14ac:dyDescent="0.2">
      <c r="A827" s="24" t="s">
        <v>226</v>
      </c>
      <c r="B827" s="10">
        <v>43397</v>
      </c>
      <c r="C827" s="33" t="str">
        <f t="shared" si="147"/>
        <v>H</v>
      </c>
      <c r="D827" s="19">
        <v>10</v>
      </c>
      <c r="E827" s="19">
        <v>24</v>
      </c>
      <c r="F827" s="19">
        <v>2018</v>
      </c>
      <c r="G827" s="6" t="s">
        <v>6</v>
      </c>
      <c r="H827" s="6" t="s">
        <v>31</v>
      </c>
      <c r="I827" s="6" t="s">
        <v>225</v>
      </c>
      <c r="J827" s="6">
        <v>100</v>
      </c>
      <c r="K827" s="6" t="s">
        <v>18</v>
      </c>
      <c r="L827" s="6" t="s">
        <v>226</v>
      </c>
      <c r="M827" s="6">
        <v>89</v>
      </c>
      <c r="N827" s="13">
        <f t="shared" si="148"/>
        <v>-11</v>
      </c>
      <c r="O827" s="13">
        <f t="shared" si="149"/>
        <v>3</v>
      </c>
      <c r="P827" s="39">
        <f t="shared" si="144"/>
        <v>5.8261443988619703</v>
      </c>
      <c r="Q827" s="39">
        <f t="shared" si="145"/>
        <v>5.7181998783674679</v>
      </c>
      <c r="R827" s="39">
        <f t="shared" si="150"/>
        <v>3.1079445204945024</v>
      </c>
      <c r="S827" s="39">
        <f t="shared" si="151"/>
        <v>-14.107944520494502</v>
      </c>
      <c r="T827" s="22" t="str">
        <f t="shared" si="146"/>
        <v>Hou10089</v>
      </c>
      <c r="U827" t="str">
        <f t="shared" si="152"/>
        <v>no</v>
      </c>
      <c r="V827" s="31">
        <v>0</v>
      </c>
      <c r="W827" s="31" t="str">
        <f t="shared" si="153"/>
        <v>43397Utah JazzHouston Rockets</v>
      </c>
      <c r="X827" s="9" t="str">
        <f>IFERROR(VLOOKUP(T827,October_Schedule_Table[[#All],[Home Concat]:[Home B2b]],2,FALSE),0)</f>
        <v>no</v>
      </c>
      <c r="Y827" s="9">
        <f>IFERROR(VLOOKUP(T827,October_Schedule_Table[[#All],[Away Concat]:[Away B2b]],4,FALSE),0)</f>
        <v>0</v>
      </c>
    </row>
    <row r="828" spans="1:25" x14ac:dyDescent="0.2">
      <c r="A828" s="24" t="s">
        <v>226</v>
      </c>
      <c r="B828" s="12">
        <v>43399</v>
      </c>
      <c r="C828" s="33" t="str">
        <f t="shared" si="147"/>
        <v>H</v>
      </c>
      <c r="D828" s="18">
        <v>10</v>
      </c>
      <c r="E828" s="18">
        <v>26</v>
      </c>
      <c r="F828" s="18">
        <v>2018</v>
      </c>
      <c r="G828" s="5" t="s">
        <v>6</v>
      </c>
      <c r="H828" s="5" t="s">
        <v>22</v>
      </c>
      <c r="I828" s="13" t="s">
        <v>241</v>
      </c>
      <c r="J828" s="5">
        <v>133</v>
      </c>
      <c r="K828" s="5" t="s">
        <v>18</v>
      </c>
      <c r="L828" s="5" t="s">
        <v>226</v>
      </c>
      <c r="M828" s="5">
        <v>113</v>
      </c>
      <c r="N828" s="13">
        <f t="shared" si="148"/>
        <v>-20</v>
      </c>
      <c r="O828" s="13">
        <f t="shared" si="149"/>
        <v>3</v>
      </c>
      <c r="P828" s="39">
        <f t="shared" si="144"/>
        <v>5.8261443988619703</v>
      </c>
      <c r="Q828" s="39">
        <f t="shared" si="145"/>
        <v>0.79686865378140981</v>
      </c>
      <c r="R828" s="39">
        <f t="shared" si="150"/>
        <v>8.029275745080561</v>
      </c>
      <c r="S828" s="39">
        <f t="shared" si="151"/>
        <v>-28.029275745080561</v>
      </c>
      <c r="T828" s="22" t="str">
        <f t="shared" si="146"/>
        <v>Hou133113</v>
      </c>
      <c r="U828" t="str">
        <f t="shared" si="152"/>
        <v>no</v>
      </c>
      <c r="V828" s="31">
        <v>0</v>
      </c>
      <c r="W828" s="31" t="str">
        <f t="shared" si="153"/>
        <v>43399Los Angeles ClippersHouston Rockets</v>
      </c>
      <c r="X828" s="9" t="str">
        <f>IFERROR(VLOOKUP(T828,October_Schedule_Table[[#All],[Home Concat]:[Home B2b]],2,FALSE),0)</f>
        <v>no</v>
      </c>
      <c r="Y828" s="9">
        <f>IFERROR(VLOOKUP(T828,October_Schedule_Table[[#All],[Away Concat]:[Away B2b]],4,FALSE),0)</f>
        <v>0</v>
      </c>
    </row>
    <row r="829" spans="1:25" x14ac:dyDescent="0.2">
      <c r="A829" s="24" t="s">
        <v>226</v>
      </c>
      <c r="B829" s="10">
        <v>43403</v>
      </c>
      <c r="C829" s="33" t="str">
        <f t="shared" si="147"/>
        <v>H</v>
      </c>
      <c r="D829" s="19">
        <v>10</v>
      </c>
      <c r="E829" s="19">
        <v>30</v>
      </c>
      <c r="F829" s="19">
        <v>2018</v>
      </c>
      <c r="G829" s="6" t="s">
        <v>6</v>
      </c>
      <c r="H829" s="6" t="s">
        <v>40</v>
      </c>
      <c r="I829" s="6" t="s">
        <v>231</v>
      </c>
      <c r="J829" s="6">
        <v>104</v>
      </c>
      <c r="K829" s="6" t="s">
        <v>18</v>
      </c>
      <c r="L829" s="6" t="s">
        <v>226</v>
      </c>
      <c r="M829" s="6">
        <v>85</v>
      </c>
      <c r="N829" s="13">
        <f t="shared" si="148"/>
        <v>-19</v>
      </c>
      <c r="O829" s="13">
        <f t="shared" si="149"/>
        <v>3</v>
      </c>
      <c r="P829" s="39">
        <f t="shared" si="144"/>
        <v>5.8261443988619703</v>
      </c>
      <c r="Q829" s="39">
        <f t="shared" si="145"/>
        <v>4.7456987811097902</v>
      </c>
      <c r="R829" s="39">
        <f t="shared" si="150"/>
        <v>4.0804456177521802</v>
      </c>
      <c r="S829" s="39">
        <f t="shared" si="151"/>
        <v>-23.080445617752179</v>
      </c>
      <c r="T829" s="22" t="str">
        <f t="shared" si="146"/>
        <v>Hou10485</v>
      </c>
      <c r="U829" t="str">
        <f t="shared" si="152"/>
        <v>no</v>
      </c>
      <c r="V829" s="31">
        <v>0</v>
      </c>
      <c r="W829" s="31" t="str">
        <f t="shared" si="153"/>
        <v>43403Portland Trail BlazersHouston Rockets</v>
      </c>
      <c r="X829" s="9" t="str">
        <f>IFERROR(VLOOKUP(T829,October_Schedule_Table[[#All],[Home Concat]:[Home B2b]],2,FALSE),0)</f>
        <v>no</v>
      </c>
      <c r="Y829" s="9">
        <f>IFERROR(VLOOKUP(T829,October_Schedule_Table[[#All],[Away Concat]:[Away B2b]],4,FALSE),0)</f>
        <v>0</v>
      </c>
    </row>
    <row r="830" spans="1:25" x14ac:dyDescent="0.2">
      <c r="A830" s="24" t="s">
        <v>226</v>
      </c>
      <c r="B830" s="12">
        <v>43406</v>
      </c>
      <c r="C830" s="33" t="str">
        <f t="shared" si="147"/>
        <v>A</v>
      </c>
      <c r="D830" s="18">
        <v>11</v>
      </c>
      <c r="E830" s="18">
        <v>2</v>
      </c>
      <c r="F830" s="18">
        <v>2018</v>
      </c>
      <c r="G830" s="5" t="s">
        <v>23</v>
      </c>
      <c r="H830" s="5" t="s">
        <v>18</v>
      </c>
      <c r="I830" s="5" t="s">
        <v>226</v>
      </c>
      <c r="J830" s="5">
        <v>119</v>
      </c>
      <c r="K830" s="5" t="s">
        <v>15</v>
      </c>
      <c r="L830" s="5" t="s">
        <v>212</v>
      </c>
      <c r="M830" s="5">
        <v>111</v>
      </c>
      <c r="N830" s="13">
        <f t="shared" si="148"/>
        <v>8</v>
      </c>
      <c r="O830" s="13">
        <f t="shared" si="149"/>
        <v>-3</v>
      </c>
      <c r="P830" s="39">
        <f t="shared" si="144"/>
        <v>5.8261443988619703</v>
      </c>
      <c r="Q830" s="39">
        <f t="shared" si="145"/>
        <v>9.3423702051929958E-2</v>
      </c>
      <c r="R830" s="39">
        <f t="shared" si="150"/>
        <v>2.7327206968100404</v>
      </c>
      <c r="S830" s="39">
        <f t="shared" si="151"/>
        <v>5.2672793031899596</v>
      </c>
      <c r="T830" s="22" t="str">
        <f t="shared" si="146"/>
        <v>Hou119111</v>
      </c>
      <c r="U830" t="str">
        <f t="shared" si="152"/>
        <v>no</v>
      </c>
      <c r="V830" s="31">
        <v>0</v>
      </c>
      <c r="W830" s="31" t="str">
        <f t="shared" si="153"/>
        <v>43406Houston RocketsBrooklyn Nets</v>
      </c>
      <c r="X830" s="9">
        <f>IFERROR(VLOOKUP(T830,October_Schedule_Table[Home Concat],1,FALSE),0)</f>
        <v>0</v>
      </c>
      <c r="Y830" s="9" t="str">
        <f>IFERROR(VLOOKUP(T830,October_Schedule_Table[[#All],[Away Concat]:[Away B2b]],4,FALSE),0)</f>
        <v>no</v>
      </c>
    </row>
    <row r="831" spans="1:25" x14ac:dyDescent="0.2">
      <c r="A831" s="24" t="s">
        <v>226</v>
      </c>
      <c r="B831" s="10">
        <v>43407</v>
      </c>
      <c r="C831" s="33" t="str">
        <f t="shared" si="147"/>
        <v>A</v>
      </c>
      <c r="D831" s="19">
        <v>11</v>
      </c>
      <c r="E831" s="19">
        <v>3</v>
      </c>
      <c r="F831" s="19">
        <v>2018</v>
      </c>
      <c r="G831" s="6" t="s">
        <v>6</v>
      </c>
      <c r="H831" s="6" t="s">
        <v>18</v>
      </c>
      <c r="I831" s="6" t="s">
        <v>226</v>
      </c>
      <c r="J831" s="6">
        <v>96</v>
      </c>
      <c r="K831" s="6" t="s">
        <v>38</v>
      </c>
      <c r="L831" s="6" t="s">
        <v>214</v>
      </c>
      <c r="M831" s="6">
        <v>88</v>
      </c>
      <c r="N831" s="13">
        <f t="shared" si="148"/>
        <v>8</v>
      </c>
      <c r="O831" s="13">
        <f t="shared" si="149"/>
        <v>-3</v>
      </c>
      <c r="P831" s="39">
        <f t="shared" si="144"/>
        <v>5.8261443988619703</v>
      </c>
      <c r="Q831" s="39">
        <f t="shared" si="145"/>
        <v>-8.3647694850550796</v>
      </c>
      <c r="R831" s="39">
        <f t="shared" si="150"/>
        <v>11.19091388391705</v>
      </c>
      <c r="S831" s="39">
        <f t="shared" si="151"/>
        <v>-3.1909138839170499</v>
      </c>
      <c r="T831" s="22" t="str">
        <f t="shared" si="146"/>
        <v>Hou9688</v>
      </c>
      <c r="U831" t="str">
        <f t="shared" si="152"/>
        <v>yes</v>
      </c>
      <c r="V831" s="31" t="s">
        <v>271</v>
      </c>
      <c r="W831" s="31" t="str">
        <f t="shared" si="153"/>
        <v>43407Houston RocketsChicago Bulls</v>
      </c>
      <c r="X831" s="9"/>
      <c r="Y831" s="9"/>
    </row>
    <row r="832" spans="1:25" x14ac:dyDescent="0.2">
      <c r="A832" s="24" t="s">
        <v>226</v>
      </c>
      <c r="B832" s="12">
        <v>43409</v>
      </c>
      <c r="C832" s="33" t="str">
        <f t="shared" si="147"/>
        <v>A</v>
      </c>
      <c r="D832" s="18">
        <v>11</v>
      </c>
      <c r="E832" s="18">
        <v>5</v>
      </c>
      <c r="F832" s="18">
        <v>2018</v>
      </c>
      <c r="G832" s="5" t="s">
        <v>12</v>
      </c>
      <c r="H832" s="5" t="s">
        <v>18</v>
      </c>
      <c r="I832" s="5" t="s">
        <v>226</v>
      </c>
      <c r="J832" s="5">
        <v>98</v>
      </c>
      <c r="K832" s="5" t="s">
        <v>20</v>
      </c>
      <c r="L832" s="5" t="s">
        <v>234</v>
      </c>
      <c r="M832" s="5">
        <v>94</v>
      </c>
      <c r="N832" s="13">
        <f t="shared" si="148"/>
        <v>4</v>
      </c>
      <c r="O832" s="13">
        <f t="shared" si="149"/>
        <v>-3</v>
      </c>
      <c r="P832" s="39">
        <f t="shared" si="144"/>
        <v>5.8261443988619703</v>
      </c>
      <c r="Q832" s="39">
        <f t="shared" si="145"/>
        <v>2.3960160409532198</v>
      </c>
      <c r="R832" s="39">
        <f t="shared" si="150"/>
        <v>0.43012835790875048</v>
      </c>
      <c r="S832" s="39">
        <f t="shared" si="151"/>
        <v>3.5698716420912495</v>
      </c>
      <c r="T832" s="22" t="str">
        <f t="shared" si="146"/>
        <v>Hou9894</v>
      </c>
      <c r="U832" t="str">
        <f t="shared" si="152"/>
        <v>no</v>
      </c>
      <c r="V832" s="31">
        <v>0</v>
      </c>
      <c r="W832" s="31" t="str">
        <f t="shared" si="153"/>
        <v>43409Houston RocketsIndiana Pacers</v>
      </c>
      <c r="X832" s="9">
        <f>IFERROR(VLOOKUP(T832,October_Schedule_Table[Home Concat],1,FALSE),0)</f>
        <v>0</v>
      </c>
      <c r="Y832" s="9" t="str">
        <f>IFERROR(VLOOKUP(T832,October_Schedule_Table[[#All],[Away Concat]:[Away B2b]],4,FALSE),0)</f>
        <v>no</v>
      </c>
    </row>
    <row r="833" spans="1:25" x14ac:dyDescent="0.2">
      <c r="A833" s="24" t="s">
        <v>226</v>
      </c>
      <c r="B833" s="10">
        <v>43412</v>
      </c>
      <c r="C833" s="33" t="str">
        <f t="shared" si="147"/>
        <v>A</v>
      </c>
      <c r="D833" s="19">
        <v>11</v>
      </c>
      <c r="E833" s="19">
        <v>8</v>
      </c>
      <c r="F833" s="19">
        <v>2018</v>
      </c>
      <c r="G833" s="6" t="s">
        <v>6</v>
      </c>
      <c r="H833" s="6" t="s">
        <v>18</v>
      </c>
      <c r="I833" s="6" t="s">
        <v>226</v>
      </c>
      <c r="J833" s="6">
        <v>80</v>
      </c>
      <c r="K833" s="6" t="s">
        <v>10</v>
      </c>
      <c r="L833" s="6" t="s">
        <v>238</v>
      </c>
      <c r="M833" s="6">
        <v>98</v>
      </c>
      <c r="N833" s="13">
        <f t="shared" si="148"/>
        <v>-18</v>
      </c>
      <c r="O833" s="13">
        <f t="shared" si="149"/>
        <v>-3</v>
      </c>
      <c r="P833" s="39">
        <f t="shared" si="144"/>
        <v>5.8261443988619703</v>
      </c>
      <c r="Q833" s="39">
        <f t="shared" si="145"/>
        <v>3.3970939396990349</v>
      </c>
      <c r="R833" s="39">
        <f t="shared" si="150"/>
        <v>-0.57094954083706462</v>
      </c>
      <c r="S833" s="39">
        <f t="shared" si="151"/>
        <v>-17.429050459162937</v>
      </c>
      <c r="T833" s="22" t="str">
        <f t="shared" si="146"/>
        <v>Hou8098</v>
      </c>
      <c r="U833" t="str">
        <f t="shared" si="152"/>
        <v>no</v>
      </c>
      <c r="V833" s="31">
        <v>0</v>
      </c>
      <c r="W833" s="31" t="str">
        <f t="shared" si="153"/>
        <v>43412Houston RocketsOklahoma City Thunder</v>
      </c>
      <c r="X833" s="9">
        <f>IFERROR(VLOOKUP(T833,October_Schedule_Table[Home Concat],1,FALSE),0)</f>
        <v>0</v>
      </c>
      <c r="Y833" s="9" t="str">
        <f>IFERROR(VLOOKUP(T833,October_Schedule_Table[[#All],[Away Concat]:[Away B2b]],4,FALSE),0)</f>
        <v>no</v>
      </c>
    </row>
    <row r="834" spans="1:25" x14ac:dyDescent="0.2">
      <c r="A834" s="24" t="s">
        <v>226</v>
      </c>
      <c r="B834" s="12">
        <v>43414</v>
      </c>
      <c r="C834" s="33" t="str">
        <f t="shared" si="147"/>
        <v>A</v>
      </c>
      <c r="D834" s="18">
        <v>11</v>
      </c>
      <c r="E834" s="18">
        <v>10</v>
      </c>
      <c r="F834" s="18">
        <v>2018</v>
      </c>
      <c r="G834" s="5" t="s">
        <v>33</v>
      </c>
      <c r="H834" s="5" t="s">
        <v>18</v>
      </c>
      <c r="I834" s="5" t="s">
        <v>226</v>
      </c>
      <c r="J834" s="5">
        <v>89</v>
      </c>
      <c r="K834" s="5" t="s">
        <v>35</v>
      </c>
      <c r="L834" s="5" t="s">
        <v>227</v>
      </c>
      <c r="M834" s="5">
        <v>96</v>
      </c>
      <c r="N834" s="13">
        <f t="shared" si="148"/>
        <v>-7</v>
      </c>
      <c r="O834" s="13">
        <f t="shared" si="149"/>
        <v>-3</v>
      </c>
      <c r="P834" s="39">
        <f t="shared" si="144"/>
        <v>5.8261443988619703</v>
      </c>
      <c r="Q834" s="39">
        <f t="shared" si="145"/>
        <v>1.8707824426420974</v>
      </c>
      <c r="R834" s="39">
        <f t="shared" si="150"/>
        <v>0.95536195621987297</v>
      </c>
      <c r="S834" s="39">
        <f t="shared" si="151"/>
        <v>-7.955361956219873</v>
      </c>
      <c r="T834" s="22" t="str">
        <f t="shared" si="146"/>
        <v>Hou8996</v>
      </c>
      <c r="U834" t="str">
        <f t="shared" si="152"/>
        <v>no</v>
      </c>
      <c r="V834" s="31">
        <v>0</v>
      </c>
      <c r="W834" s="31" t="str">
        <f t="shared" si="153"/>
        <v>43414Houston RocketsSan Antonio Spurs</v>
      </c>
      <c r="X834" s="9">
        <f>IFERROR(VLOOKUP(T834,October_Schedule_Table[Home Concat],1,FALSE),0)</f>
        <v>0</v>
      </c>
      <c r="Y834" s="9" t="str">
        <f>IFERROR(VLOOKUP(T834,October_Schedule_Table[[#All],[Away Concat]:[Away B2b]],4,FALSE),0)</f>
        <v>no</v>
      </c>
    </row>
    <row r="835" spans="1:25" x14ac:dyDescent="0.2">
      <c r="A835" s="24" t="s">
        <v>226</v>
      </c>
      <c r="B835" s="12">
        <v>43415</v>
      </c>
      <c r="C835" s="33" t="str">
        <f t="shared" si="147"/>
        <v>H</v>
      </c>
      <c r="D835" s="18">
        <v>11</v>
      </c>
      <c r="E835" s="18">
        <v>11</v>
      </c>
      <c r="F835" s="18">
        <v>2018</v>
      </c>
      <c r="G835" s="5" t="s">
        <v>12</v>
      </c>
      <c r="H835" s="5" t="s">
        <v>20</v>
      </c>
      <c r="I835" s="5" t="s">
        <v>234</v>
      </c>
      <c r="J835" s="5">
        <v>103</v>
      </c>
      <c r="K835" s="5" t="s">
        <v>18</v>
      </c>
      <c r="L835" s="5" t="s">
        <v>226</v>
      </c>
      <c r="M835" s="5">
        <v>115</v>
      </c>
      <c r="N835" s="13">
        <f t="shared" si="148"/>
        <v>12</v>
      </c>
      <c r="O835" s="13">
        <f t="shared" si="149"/>
        <v>3</v>
      </c>
      <c r="P835" s="39">
        <f t="shared" si="144"/>
        <v>5.8261443988619703</v>
      </c>
      <c r="Q835" s="39">
        <f t="shared" si="145"/>
        <v>2.3960160409532198</v>
      </c>
      <c r="R835" s="39">
        <f t="shared" si="150"/>
        <v>6.4301283579087505</v>
      </c>
      <c r="S835" s="39">
        <f t="shared" si="151"/>
        <v>5.5698716420912495</v>
      </c>
      <c r="T835" s="22" t="str">
        <f t="shared" si="146"/>
        <v>Hou103115</v>
      </c>
      <c r="U835" t="str">
        <f t="shared" si="152"/>
        <v>yes</v>
      </c>
      <c r="V835" s="31">
        <v>0</v>
      </c>
      <c r="W835" s="31" t="str">
        <f t="shared" si="153"/>
        <v>43415Indiana PacersHouston Rockets</v>
      </c>
      <c r="X835" s="9" t="str">
        <f>IFERROR(VLOOKUP(T835,October_Schedule_Table[[#All],[Home Concat]:[Home B2b]],2,FALSE),0)</f>
        <v>yes</v>
      </c>
      <c r="Y835" s="9">
        <f>IFERROR(VLOOKUP(T835,October_Schedule_Table[[#All],[Away Concat]:[Away B2b]],4,FALSE),0)</f>
        <v>0</v>
      </c>
    </row>
    <row r="836" spans="1:25" x14ac:dyDescent="0.2">
      <c r="A836" s="24" t="s">
        <v>226</v>
      </c>
      <c r="B836" s="10">
        <v>43417</v>
      </c>
      <c r="C836" s="33" t="str">
        <f t="shared" si="147"/>
        <v>A</v>
      </c>
      <c r="D836" s="19">
        <v>11</v>
      </c>
      <c r="E836" s="19">
        <v>13</v>
      </c>
      <c r="F836" s="19">
        <v>2018</v>
      </c>
      <c r="G836" s="6" t="s">
        <v>42</v>
      </c>
      <c r="H836" s="6" t="s">
        <v>18</v>
      </c>
      <c r="I836" s="6" t="s">
        <v>226</v>
      </c>
      <c r="J836" s="6">
        <v>109</v>
      </c>
      <c r="K836" s="6" t="s">
        <v>21</v>
      </c>
      <c r="L836" s="6" t="s">
        <v>217</v>
      </c>
      <c r="M836" s="6">
        <v>99</v>
      </c>
      <c r="N836" s="13">
        <f t="shared" si="148"/>
        <v>10</v>
      </c>
      <c r="O836" s="13">
        <f t="shared" si="149"/>
        <v>-3</v>
      </c>
      <c r="P836" s="39">
        <f t="shared" si="144"/>
        <v>5.8261443988619703</v>
      </c>
      <c r="Q836" s="39">
        <f t="shared" si="145"/>
        <v>3.8824190488276296</v>
      </c>
      <c r="R836" s="39">
        <f t="shared" si="150"/>
        <v>-1.0562746499656592</v>
      </c>
      <c r="S836" s="39">
        <f t="shared" si="151"/>
        <v>11.056274649965658</v>
      </c>
      <c r="T836" s="22" t="str">
        <f t="shared" si="146"/>
        <v>Hou10999</v>
      </c>
      <c r="U836" t="str">
        <f t="shared" si="152"/>
        <v>no</v>
      </c>
      <c r="V836" s="31">
        <v>0</v>
      </c>
      <c r="W836" s="31" t="str">
        <f t="shared" si="153"/>
        <v>43417Houston RocketsDenver Nuggets</v>
      </c>
      <c r="X836" s="9">
        <f>IFERROR(VLOOKUP(T836,October_Schedule_Table[Home Concat],1,FALSE),0)</f>
        <v>0</v>
      </c>
      <c r="Y836" s="9" t="str">
        <f>IFERROR(VLOOKUP(T836,October_Schedule_Table[[#All],[Away Concat]:[Away B2b]],4,FALSE),0)</f>
        <v>no</v>
      </c>
    </row>
    <row r="837" spans="1:25" x14ac:dyDescent="0.2">
      <c r="A837" s="24" t="s">
        <v>226</v>
      </c>
      <c r="B837" s="10">
        <v>43419</v>
      </c>
      <c r="C837" s="33" t="str">
        <f t="shared" si="147"/>
        <v>H</v>
      </c>
      <c r="D837" s="19">
        <v>11</v>
      </c>
      <c r="E837" s="19">
        <v>15</v>
      </c>
      <c r="F837" s="19">
        <v>2018</v>
      </c>
      <c r="G837" s="6" t="s">
        <v>6</v>
      </c>
      <c r="H837" s="6" t="s">
        <v>11</v>
      </c>
      <c r="I837" s="6" t="s">
        <v>224</v>
      </c>
      <c r="J837" s="6">
        <v>86</v>
      </c>
      <c r="K837" s="6" t="s">
        <v>18</v>
      </c>
      <c r="L837" s="6" t="s">
        <v>226</v>
      </c>
      <c r="M837" s="6">
        <v>107</v>
      </c>
      <c r="N837" s="13">
        <f t="shared" si="148"/>
        <v>21</v>
      </c>
      <c r="O837" s="13">
        <f t="shared" si="149"/>
        <v>3</v>
      </c>
      <c r="P837" s="39">
        <f t="shared" si="144"/>
        <v>5.8261443988619703</v>
      </c>
      <c r="Q837" s="39">
        <f t="shared" si="145"/>
        <v>6.4927091902742058</v>
      </c>
      <c r="R837" s="39">
        <f t="shared" si="150"/>
        <v>2.3334352085877645</v>
      </c>
      <c r="S837" s="39">
        <f t="shared" si="151"/>
        <v>18.666564791412235</v>
      </c>
      <c r="T837" s="22" t="str">
        <f t="shared" si="146"/>
        <v>Hou86107</v>
      </c>
      <c r="U837" t="str">
        <f t="shared" si="152"/>
        <v>no</v>
      </c>
      <c r="V837" s="31">
        <v>0</v>
      </c>
      <c r="W837" s="31" t="str">
        <f t="shared" si="153"/>
        <v>43419Golden State WarriorsHouston Rockets</v>
      </c>
      <c r="X837" s="9" t="str">
        <f>IFERROR(VLOOKUP(T837,October_Schedule_Table[[#All],[Home Concat]:[Home B2b]],2,FALSE),0)</f>
        <v>no</v>
      </c>
      <c r="Y837" s="9">
        <f>IFERROR(VLOOKUP(T837,October_Schedule_Table[[#All],[Away Concat]:[Away B2b]],4,FALSE),0)</f>
        <v>0</v>
      </c>
    </row>
    <row r="838" spans="1:25" x14ac:dyDescent="0.2">
      <c r="A838" s="24" t="s">
        <v>226</v>
      </c>
      <c r="B838" s="12">
        <v>43421</v>
      </c>
      <c r="C838" s="33" t="str">
        <f t="shared" si="147"/>
        <v>H</v>
      </c>
      <c r="D838" s="18">
        <v>11</v>
      </c>
      <c r="E838" s="18">
        <v>17</v>
      </c>
      <c r="F838" s="18">
        <v>2018</v>
      </c>
      <c r="G838" s="5" t="s">
        <v>6</v>
      </c>
      <c r="H838" s="5" t="s">
        <v>32</v>
      </c>
      <c r="I838" s="5" t="s">
        <v>230</v>
      </c>
      <c r="J838" s="5">
        <v>112</v>
      </c>
      <c r="K838" s="5" t="s">
        <v>18</v>
      </c>
      <c r="L838" s="5" t="s">
        <v>226</v>
      </c>
      <c r="M838" s="5">
        <v>132</v>
      </c>
      <c r="N838" s="13">
        <f t="shared" si="148"/>
        <v>20</v>
      </c>
      <c r="O838" s="13">
        <f t="shared" si="149"/>
        <v>3</v>
      </c>
      <c r="P838" s="39">
        <f t="shared" si="144"/>
        <v>5.8261443988619703</v>
      </c>
      <c r="Q838" s="39">
        <f t="shared" si="145"/>
        <v>-0.90569424122478992</v>
      </c>
      <c r="R838" s="39">
        <f t="shared" si="150"/>
        <v>9.7318386400867603</v>
      </c>
      <c r="S838" s="39">
        <f t="shared" si="151"/>
        <v>10.26816135991324</v>
      </c>
      <c r="T838" s="22" t="str">
        <f t="shared" si="146"/>
        <v>Hou112132</v>
      </c>
      <c r="U838" t="str">
        <f t="shared" si="152"/>
        <v>no</v>
      </c>
      <c r="V838" s="31">
        <v>0</v>
      </c>
      <c r="W838" s="31" t="str">
        <f t="shared" si="153"/>
        <v>43421Sacramento KingsHouston Rockets</v>
      </c>
      <c r="X838" s="9" t="str">
        <f>IFERROR(VLOOKUP(T838,October_Schedule_Table[[#All],[Home Concat]:[Home B2b]],2,FALSE),0)</f>
        <v>no</v>
      </c>
      <c r="Y838" s="9">
        <f>IFERROR(VLOOKUP(T838,October_Schedule_Table[[#All],[Away Concat]:[Away B2b]],4,FALSE),0)</f>
        <v>0</v>
      </c>
    </row>
    <row r="839" spans="1:25" x14ac:dyDescent="0.2">
      <c r="A839" s="24" t="s">
        <v>226</v>
      </c>
      <c r="B839" s="10">
        <v>43425</v>
      </c>
      <c r="C839" s="33" t="str">
        <f t="shared" si="147"/>
        <v>H</v>
      </c>
      <c r="D839" s="19">
        <v>11</v>
      </c>
      <c r="E839" s="19">
        <v>21</v>
      </c>
      <c r="F839" s="19">
        <v>2018</v>
      </c>
      <c r="G839" s="6" t="s">
        <v>6</v>
      </c>
      <c r="H839" s="6" t="s">
        <v>16</v>
      </c>
      <c r="I839" s="6" t="s">
        <v>218</v>
      </c>
      <c r="J839" s="6">
        <v>124</v>
      </c>
      <c r="K839" s="6" t="s">
        <v>18</v>
      </c>
      <c r="L839" s="6" t="s">
        <v>226</v>
      </c>
      <c r="M839" s="6">
        <v>126</v>
      </c>
      <c r="N839" s="13">
        <f t="shared" si="148"/>
        <v>2</v>
      </c>
      <c r="O839" s="13">
        <f t="shared" si="149"/>
        <v>3</v>
      </c>
      <c r="P839" s="39">
        <f t="shared" si="144"/>
        <v>5.8261443988619703</v>
      </c>
      <c r="Q839" s="39">
        <f t="shared" si="145"/>
        <v>-0.23602730858504994</v>
      </c>
      <c r="R839" s="39">
        <f t="shared" si="150"/>
        <v>9.0621717074470212</v>
      </c>
      <c r="S839" s="39">
        <f t="shared" si="151"/>
        <v>-7.0621717074470212</v>
      </c>
      <c r="T839" s="22" t="str">
        <f t="shared" si="146"/>
        <v>Hou124126</v>
      </c>
      <c r="U839" t="str">
        <f t="shared" si="152"/>
        <v>no</v>
      </c>
      <c r="V839" s="31">
        <v>0</v>
      </c>
      <c r="W839" s="31" t="str">
        <f t="shared" si="153"/>
        <v>43425Detroit PistonsHouston Rockets</v>
      </c>
      <c r="X839" s="9" t="str">
        <f>IFERROR(VLOOKUP(T839,October_Schedule_Table[[#All],[Home Concat]:[Home B2b]],2,FALSE),0)</f>
        <v>no</v>
      </c>
      <c r="Y839" s="9">
        <f>IFERROR(VLOOKUP(T839,October_Schedule_Table[[#All],[Away Concat]:[Away B2b]],4,FALSE),0)</f>
        <v>0</v>
      </c>
    </row>
    <row r="840" spans="1:25" x14ac:dyDescent="0.2">
      <c r="A840" s="24" t="s">
        <v>226</v>
      </c>
      <c r="B840" s="12">
        <v>43427</v>
      </c>
      <c r="C840" s="33" t="str">
        <f t="shared" si="147"/>
        <v>A</v>
      </c>
      <c r="D840" s="18">
        <v>11</v>
      </c>
      <c r="E840" s="18">
        <v>23</v>
      </c>
      <c r="F840" s="18">
        <v>2018</v>
      </c>
      <c r="G840" s="5" t="s">
        <v>12</v>
      </c>
      <c r="H840" s="5" t="s">
        <v>18</v>
      </c>
      <c r="I840" s="5" t="s">
        <v>226</v>
      </c>
      <c r="J840" s="5">
        <v>111</v>
      </c>
      <c r="K840" s="5" t="s">
        <v>16</v>
      </c>
      <c r="L840" s="5" t="s">
        <v>218</v>
      </c>
      <c r="M840" s="5">
        <v>116</v>
      </c>
      <c r="N840" s="13">
        <f t="shared" si="148"/>
        <v>-5</v>
      </c>
      <c r="O840" s="13">
        <f t="shared" si="149"/>
        <v>-3</v>
      </c>
      <c r="P840" s="39">
        <f t="shared" si="144"/>
        <v>5.8261443988619703</v>
      </c>
      <c r="Q840" s="39">
        <f t="shared" si="145"/>
        <v>-0.23602730858504994</v>
      </c>
      <c r="R840" s="39">
        <f t="shared" si="150"/>
        <v>3.0621717074470203</v>
      </c>
      <c r="S840" s="39">
        <f t="shared" si="151"/>
        <v>-8.0621717074470212</v>
      </c>
      <c r="T840" s="22" t="str">
        <f t="shared" si="146"/>
        <v>Hou111116</v>
      </c>
      <c r="U840" t="str">
        <f t="shared" si="152"/>
        <v>no</v>
      </c>
      <c r="V840" s="31">
        <v>0</v>
      </c>
      <c r="W840" s="31" t="str">
        <f t="shared" si="153"/>
        <v>43427Houston RocketsDetroit Pistons</v>
      </c>
      <c r="X840" s="9">
        <f>IFERROR(VLOOKUP(T840,October_Schedule_Table[Home Concat],1,FALSE),0)</f>
        <v>0</v>
      </c>
      <c r="Y840" s="9" t="str">
        <f>IFERROR(VLOOKUP(T840,October_Schedule_Table[[#All],[Away Concat]:[Away B2b]],4,FALSE),0)</f>
        <v>no</v>
      </c>
    </row>
    <row r="841" spans="1:25" x14ac:dyDescent="0.2">
      <c r="A841" s="24" t="s">
        <v>226</v>
      </c>
      <c r="B841" s="14">
        <v>43428</v>
      </c>
      <c r="C841" s="33" t="str">
        <f t="shared" si="147"/>
        <v>A</v>
      </c>
      <c r="D841" s="21">
        <v>11</v>
      </c>
      <c r="E841" s="21">
        <v>24</v>
      </c>
      <c r="F841" s="21">
        <v>2018</v>
      </c>
      <c r="G841" s="6" t="s">
        <v>23</v>
      </c>
      <c r="H841" s="6" t="s">
        <v>18</v>
      </c>
      <c r="I841" s="6" t="s">
        <v>226</v>
      </c>
      <c r="J841" s="6">
        <v>108</v>
      </c>
      <c r="K841" s="6" t="s">
        <v>36</v>
      </c>
      <c r="L841" s="6" t="s">
        <v>215</v>
      </c>
      <c r="M841" s="6">
        <v>117</v>
      </c>
      <c r="N841" s="13">
        <f t="shared" si="148"/>
        <v>-9</v>
      </c>
      <c r="O841" s="13">
        <f t="shared" si="149"/>
        <v>-3</v>
      </c>
      <c r="P841" s="39">
        <f t="shared" si="144"/>
        <v>5.8261443988619703</v>
      </c>
      <c r="Q841" s="39">
        <f t="shared" si="145"/>
        <v>-9.3173458825230995</v>
      </c>
      <c r="R841" s="39">
        <f t="shared" si="150"/>
        <v>12.14349028138507</v>
      </c>
      <c r="S841" s="39">
        <f t="shared" si="151"/>
        <v>-21.14349028138507</v>
      </c>
      <c r="T841" s="22" t="str">
        <f t="shared" si="146"/>
        <v>Hou108117</v>
      </c>
      <c r="U841" t="str">
        <f t="shared" si="152"/>
        <v>yes</v>
      </c>
      <c r="V841" s="31" t="s">
        <v>279</v>
      </c>
      <c r="W841" s="31" t="str">
        <f t="shared" si="153"/>
        <v>43428Houston RocketsCleveland Cavaliers</v>
      </c>
      <c r="X841" s="9"/>
      <c r="Y841" s="9"/>
    </row>
    <row r="842" spans="1:25" x14ac:dyDescent="0.2">
      <c r="A842" s="24" t="s">
        <v>226</v>
      </c>
      <c r="B842" s="12">
        <v>43430</v>
      </c>
      <c r="C842" s="33" t="str">
        <f t="shared" si="147"/>
        <v>A</v>
      </c>
      <c r="D842" s="18">
        <v>11</v>
      </c>
      <c r="E842" s="18">
        <v>26</v>
      </c>
      <c r="F842" s="18">
        <v>2018</v>
      </c>
      <c r="G842" s="5" t="s">
        <v>12</v>
      </c>
      <c r="H842" s="5" t="s">
        <v>18</v>
      </c>
      <c r="I842" s="5" t="s">
        <v>226</v>
      </c>
      <c r="J842" s="5">
        <v>131</v>
      </c>
      <c r="K842" s="5" t="s">
        <v>41</v>
      </c>
      <c r="L842" s="5" t="s">
        <v>233</v>
      </c>
      <c r="M842" s="5">
        <v>135</v>
      </c>
      <c r="N842" s="13">
        <f t="shared" si="148"/>
        <v>-4</v>
      </c>
      <c r="O842" s="13">
        <f t="shared" si="149"/>
        <v>-3</v>
      </c>
      <c r="P842" s="39">
        <f t="shared" ref="P842:P905" si="154">IF(C842="H",VLOOKUP(L842,$AB$12:$AE$41,4,FALSE),VLOOKUP(I842,$AB$12:$AE$41,4,FALSE))</f>
        <v>5.8261443988619703</v>
      </c>
      <c r="Q842" s="39">
        <f t="shared" ref="Q842:Q905" si="155">IF(C842="H",VLOOKUP(I842,$AB$12:$AE$41,4,FALSE),VLOOKUP(L842,$AB$12:$AE$41,4,FALSE))</f>
        <v>-3.2175804343859502</v>
      </c>
      <c r="R842" s="39">
        <f t="shared" si="150"/>
        <v>6.0437248332479205</v>
      </c>
      <c r="S842" s="39">
        <f t="shared" si="151"/>
        <v>-10.043724833247921</v>
      </c>
      <c r="T842" s="22" t="str">
        <f t="shared" ref="T842:T905" si="156">CONCATENATE(A842,J842,M842)</f>
        <v>Hou131135</v>
      </c>
      <c r="U842" t="str">
        <f t="shared" si="152"/>
        <v>no</v>
      </c>
      <c r="V842" s="31">
        <v>0</v>
      </c>
      <c r="W842" s="31" t="str">
        <f t="shared" si="153"/>
        <v>43430Houston RocketsWashington Wizards</v>
      </c>
      <c r="X842" s="9">
        <f>IFERROR(VLOOKUP(T842,October_Schedule_Table[Home Concat],1,FALSE),0)</f>
        <v>0</v>
      </c>
      <c r="Y842" s="9" t="str">
        <f>IFERROR(VLOOKUP(T842,October_Schedule_Table[[#All],[Away Concat]:[Away B2b]],4,FALSE),0)</f>
        <v>no</v>
      </c>
    </row>
    <row r="843" spans="1:25" x14ac:dyDescent="0.2">
      <c r="A843" s="24" t="s">
        <v>226</v>
      </c>
      <c r="B843" s="12">
        <v>43432</v>
      </c>
      <c r="C843" s="33" t="str">
        <f t="shared" ref="C843:C906" si="157">IF(A843=L843,"H","A")</f>
        <v>H</v>
      </c>
      <c r="D843" s="18">
        <v>11</v>
      </c>
      <c r="E843" s="18">
        <v>28</v>
      </c>
      <c r="F843" s="18">
        <v>2018</v>
      </c>
      <c r="G843" s="5" t="s">
        <v>6</v>
      </c>
      <c r="H843" s="5" t="s">
        <v>28</v>
      </c>
      <c r="I843" s="5" t="s">
        <v>216</v>
      </c>
      <c r="J843" s="5">
        <v>128</v>
      </c>
      <c r="K843" s="5" t="s">
        <v>18</v>
      </c>
      <c r="L843" s="5" t="s">
        <v>226</v>
      </c>
      <c r="M843" s="5">
        <v>108</v>
      </c>
      <c r="N843" s="13">
        <f t="shared" ref="N843:N906" si="158">IF(C843="H",M843-J843,J843-M843)</f>
        <v>-20</v>
      </c>
      <c r="O843" s="13">
        <f t="shared" ref="O843:O906" si="159">IF(C843="H",3,-3)</f>
        <v>3</v>
      </c>
      <c r="P843" s="39">
        <f t="shared" si="154"/>
        <v>5.8261443988619703</v>
      </c>
      <c r="Q843" s="39">
        <f t="shared" si="155"/>
        <v>-1.1032792686349602</v>
      </c>
      <c r="R843" s="39">
        <f t="shared" ref="R843:R906" si="160">O843+P843-Q843</f>
        <v>9.9294236674969305</v>
      </c>
      <c r="S843" s="39">
        <f t="shared" ref="S843:S906" si="161">N843-R843</f>
        <v>-29.929423667496931</v>
      </c>
      <c r="T843" s="22" t="str">
        <f t="shared" si="156"/>
        <v>Hou128108</v>
      </c>
      <c r="U843" t="str">
        <f t="shared" ref="U843:U906" si="162">IF(B843-B842=1,"yes","no")</f>
        <v>no</v>
      </c>
      <c r="V843" s="31">
        <v>0</v>
      </c>
      <c r="W843" s="31" t="str">
        <f t="shared" ref="W843:W906" si="163">CONCATENATE(B843,H843,K843)</f>
        <v>43432Dallas MavericksHouston Rockets</v>
      </c>
      <c r="X843" s="9" t="str">
        <f>IFERROR(VLOOKUP(T843,October_Schedule_Table[[#All],[Home Concat]:[Home B2b]],2,FALSE),0)</f>
        <v>no</v>
      </c>
      <c r="Y843" s="9">
        <f>IFERROR(VLOOKUP(T843,October_Schedule_Table[[#All],[Away Concat]:[Away B2b]],4,FALSE),0)</f>
        <v>0</v>
      </c>
    </row>
    <row r="844" spans="1:25" x14ac:dyDescent="0.2">
      <c r="A844" s="24" t="s">
        <v>226</v>
      </c>
      <c r="B844" s="10">
        <v>43434</v>
      </c>
      <c r="C844" s="33" t="str">
        <f t="shared" si="157"/>
        <v>A</v>
      </c>
      <c r="D844" s="19">
        <v>11</v>
      </c>
      <c r="E844" s="19">
        <v>30</v>
      </c>
      <c r="F844" s="19">
        <v>2018</v>
      </c>
      <c r="G844" s="6" t="s">
        <v>6</v>
      </c>
      <c r="H844" s="6" t="s">
        <v>18</v>
      </c>
      <c r="I844" s="6" t="s">
        <v>226</v>
      </c>
      <c r="J844" s="6">
        <v>136</v>
      </c>
      <c r="K844" s="6" t="s">
        <v>35</v>
      </c>
      <c r="L844" s="6" t="s">
        <v>227</v>
      </c>
      <c r="M844" s="6">
        <v>105</v>
      </c>
      <c r="N844" s="13">
        <f t="shared" si="158"/>
        <v>31</v>
      </c>
      <c r="O844" s="13">
        <f t="shared" si="159"/>
        <v>-3</v>
      </c>
      <c r="P844" s="39">
        <f t="shared" si="154"/>
        <v>5.8261443988619703</v>
      </c>
      <c r="Q844" s="39">
        <f t="shared" si="155"/>
        <v>1.8707824426420974</v>
      </c>
      <c r="R844" s="39">
        <f t="shared" si="160"/>
        <v>0.95536195621987297</v>
      </c>
      <c r="S844" s="39">
        <f t="shared" si="161"/>
        <v>30.044638043780125</v>
      </c>
      <c r="T844" s="22" t="str">
        <f t="shared" si="156"/>
        <v>Hou136105</v>
      </c>
      <c r="U844" t="str">
        <f t="shared" si="162"/>
        <v>no</v>
      </c>
      <c r="V844" s="31">
        <v>0</v>
      </c>
      <c r="W844" s="31" t="str">
        <f t="shared" si="163"/>
        <v>43434Houston RocketsSan Antonio Spurs</v>
      </c>
      <c r="X844" s="9">
        <f>IFERROR(VLOOKUP(T844,October_Schedule_Table[Home Concat],1,FALSE),0)</f>
        <v>0</v>
      </c>
      <c r="Y844" s="9" t="str">
        <f>IFERROR(VLOOKUP(T844,October_Schedule_Table[[#All],[Away Concat]:[Away B2b]],4,FALSE),0)</f>
        <v>no</v>
      </c>
    </row>
    <row r="845" spans="1:25" x14ac:dyDescent="0.2">
      <c r="A845" s="24" t="s">
        <v>226</v>
      </c>
      <c r="B845" s="10">
        <v>43435</v>
      </c>
      <c r="C845" s="33" t="str">
        <f t="shared" si="157"/>
        <v>H</v>
      </c>
      <c r="D845" s="19">
        <v>12</v>
      </c>
      <c r="E845" s="19">
        <v>1</v>
      </c>
      <c r="F845" s="19">
        <v>2018</v>
      </c>
      <c r="G845" s="6" t="s">
        <v>6</v>
      </c>
      <c r="H845" s="6" t="s">
        <v>38</v>
      </c>
      <c r="I845" s="6" t="s">
        <v>214</v>
      </c>
      <c r="J845" s="6">
        <v>105</v>
      </c>
      <c r="K845" s="6" t="s">
        <v>18</v>
      </c>
      <c r="L845" s="6" t="s">
        <v>226</v>
      </c>
      <c r="M845" s="6">
        <v>121</v>
      </c>
      <c r="N845" s="13">
        <f t="shared" si="158"/>
        <v>16</v>
      </c>
      <c r="O845" s="13">
        <f t="shared" si="159"/>
        <v>3</v>
      </c>
      <c r="P845" s="39">
        <f t="shared" si="154"/>
        <v>5.8261443988619703</v>
      </c>
      <c r="Q845" s="39">
        <f t="shared" si="155"/>
        <v>-8.3647694850550796</v>
      </c>
      <c r="R845" s="39">
        <f t="shared" si="160"/>
        <v>17.190913883917048</v>
      </c>
      <c r="S845" s="39">
        <f t="shared" si="161"/>
        <v>-1.1909138839170481</v>
      </c>
      <c r="T845" s="22" t="str">
        <f t="shared" si="156"/>
        <v>Hou105121</v>
      </c>
      <c r="U845" t="str">
        <f t="shared" si="162"/>
        <v>yes</v>
      </c>
      <c r="V845" s="31" t="s">
        <v>274</v>
      </c>
      <c r="W845" s="31" t="str">
        <f t="shared" si="163"/>
        <v>43435Chicago BullsHouston Rockets</v>
      </c>
      <c r="X845" s="9"/>
      <c r="Y845" s="9"/>
    </row>
    <row r="846" spans="1:25" x14ac:dyDescent="0.2">
      <c r="A846" s="24" t="s">
        <v>226</v>
      </c>
      <c r="B846" s="12">
        <v>43437</v>
      </c>
      <c r="C846" s="33" t="str">
        <f t="shared" si="157"/>
        <v>A</v>
      </c>
      <c r="D846" s="18">
        <v>12</v>
      </c>
      <c r="E846" s="18">
        <v>3</v>
      </c>
      <c r="F846" s="18">
        <v>2018</v>
      </c>
      <c r="G846" s="5" t="s">
        <v>6</v>
      </c>
      <c r="H846" s="5" t="s">
        <v>18</v>
      </c>
      <c r="I846" s="5" t="s">
        <v>226</v>
      </c>
      <c r="J846" s="5">
        <v>91</v>
      </c>
      <c r="K846" s="5" t="s">
        <v>34</v>
      </c>
      <c r="L846" s="5" t="s">
        <v>239</v>
      </c>
      <c r="M846" s="5">
        <v>103</v>
      </c>
      <c r="N846" s="13">
        <f t="shared" si="158"/>
        <v>-12</v>
      </c>
      <c r="O846" s="13">
        <f t="shared" si="159"/>
        <v>-3</v>
      </c>
      <c r="P846" s="39">
        <f t="shared" si="154"/>
        <v>5.8261443988619703</v>
      </c>
      <c r="Q846" s="39">
        <f t="shared" si="155"/>
        <v>-1.35015846365794</v>
      </c>
      <c r="R846" s="39">
        <f t="shared" si="160"/>
        <v>4.1763028625199103</v>
      </c>
      <c r="S846" s="39">
        <f t="shared" si="161"/>
        <v>-16.176302862519911</v>
      </c>
      <c r="T846" s="22" t="str">
        <f t="shared" si="156"/>
        <v>Hou91103</v>
      </c>
      <c r="U846" t="str">
        <f t="shared" si="162"/>
        <v>no</v>
      </c>
      <c r="V846" s="31">
        <v>0</v>
      </c>
      <c r="W846" s="31" t="str">
        <f t="shared" si="163"/>
        <v>43437Houston RocketsMinnesota Timberwolves</v>
      </c>
      <c r="X846" s="9">
        <f>IFERROR(VLOOKUP(T846,October_Schedule_Table[Home Concat],1,FALSE),0)</f>
        <v>0</v>
      </c>
      <c r="Y846" s="9" t="str">
        <f>IFERROR(VLOOKUP(T846,October_Schedule_Table[[#All],[Away Concat]:[Away B2b]],4,FALSE),0)</f>
        <v>no</v>
      </c>
    </row>
    <row r="847" spans="1:25" x14ac:dyDescent="0.2">
      <c r="A847" s="24" t="s">
        <v>226</v>
      </c>
      <c r="B847" s="10">
        <v>43440</v>
      </c>
      <c r="C847" s="33" t="str">
        <f t="shared" si="157"/>
        <v>A</v>
      </c>
      <c r="D847" s="19">
        <v>12</v>
      </c>
      <c r="E847" s="19">
        <v>6</v>
      </c>
      <c r="F847" s="19">
        <v>2018</v>
      </c>
      <c r="G847" s="6" t="s">
        <v>9</v>
      </c>
      <c r="H847" s="6" t="s">
        <v>18</v>
      </c>
      <c r="I847" s="6" t="s">
        <v>226</v>
      </c>
      <c r="J847" s="6">
        <v>91</v>
      </c>
      <c r="K847" s="6" t="s">
        <v>31</v>
      </c>
      <c r="L847" s="6" t="s">
        <v>225</v>
      </c>
      <c r="M847" s="6">
        <v>118</v>
      </c>
      <c r="N847" s="13">
        <f t="shared" si="158"/>
        <v>-27</v>
      </c>
      <c r="O847" s="13">
        <f t="shared" si="159"/>
        <v>-3</v>
      </c>
      <c r="P847" s="39">
        <f t="shared" si="154"/>
        <v>5.8261443988619703</v>
      </c>
      <c r="Q847" s="39">
        <f t="shared" si="155"/>
        <v>5.7181998783674679</v>
      </c>
      <c r="R847" s="39">
        <f t="shared" si="160"/>
        <v>-2.8920554795054976</v>
      </c>
      <c r="S847" s="39">
        <f t="shared" si="161"/>
        <v>-24.107944520494502</v>
      </c>
      <c r="T847" s="22" t="str">
        <f t="shared" si="156"/>
        <v>Hou91118</v>
      </c>
      <c r="U847" t="str">
        <f t="shared" si="162"/>
        <v>no</v>
      </c>
      <c r="V847" s="31">
        <v>0</v>
      </c>
      <c r="W847" s="31" t="str">
        <f t="shared" si="163"/>
        <v>43440Houston RocketsUtah Jazz</v>
      </c>
      <c r="X847" s="9">
        <f>IFERROR(VLOOKUP(T847,October_Schedule_Table[Home Concat],1,FALSE),0)</f>
        <v>0</v>
      </c>
      <c r="Y847" s="9" t="str">
        <f>IFERROR(VLOOKUP(T847,October_Schedule_Table[[#All],[Away Concat]:[Away B2b]],4,FALSE),0)</f>
        <v>no</v>
      </c>
    </row>
    <row r="848" spans="1:25" x14ac:dyDescent="0.2">
      <c r="A848" s="24" t="s">
        <v>226</v>
      </c>
      <c r="B848" s="12">
        <v>43442</v>
      </c>
      <c r="C848" s="33" t="str">
        <f t="shared" si="157"/>
        <v>A</v>
      </c>
      <c r="D848" s="18">
        <v>12</v>
      </c>
      <c r="E848" s="18">
        <v>8</v>
      </c>
      <c r="F848" s="18">
        <v>2018</v>
      </c>
      <c r="G848" s="5" t="s">
        <v>43</v>
      </c>
      <c r="H848" s="5" t="s">
        <v>18</v>
      </c>
      <c r="I848" s="5" t="s">
        <v>226</v>
      </c>
      <c r="J848" s="5">
        <v>104</v>
      </c>
      <c r="K848" s="5" t="s">
        <v>28</v>
      </c>
      <c r="L848" s="5" t="s">
        <v>216</v>
      </c>
      <c r="M848" s="5">
        <v>107</v>
      </c>
      <c r="N848" s="13">
        <f t="shared" si="158"/>
        <v>-3</v>
      </c>
      <c r="O848" s="13">
        <f t="shared" si="159"/>
        <v>-3</v>
      </c>
      <c r="P848" s="39">
        <f t="shared" si="154"/>
        <v>5.8261443988619703</v>
      </c>
      <c r="Q848" s="39">
        <f t="shared" si="155"/>
        <v>-1.1032792686349602</v>
      </c>
      <c r="R848" s="39">
        <f t="shared" si="160"/>
        <v>3.9294236674969305</v>
      </c>
      <c r="S848" s="39">
        <f t="shared" si="161"/>
        <v>-6.9294236674969305</v>
      </c>
      <c r="T848" s="22" t="str">
        <f t="shared" si="156"/>
        <v>Hou104107</v>
      </c>
      <c r="U848" t="str">
        <f t="shared" si="162"/>
        <v>no</v>
      </c>
      <c r="V848" s="31">
        <v>0</v>
      </c>
      <c r="W848" s="31" t="str">
        <f t="shared" si="163"/>
        <v>43442Houston RocketsDallas Mavericks</v>
      </c>
      <c r="X848" s="9">
        <f>IFERROR(VLOOKUP(T848,October_Schedule_Table[Home Concat],1,FALSE),0)</f>
        <v>0</v>
      </c>
      <c r="Y848" s="9" t="str">
        <f>IFERROR(VLOOKUP(T848,October_Schedule_Table[[#All],[Away Concat]:[Away B2b]],4,FALSE),0)</f>
        <v>no</v>
      </c>
    </row>
    <row r="849" spans="1:25" x14ac:dyDescent="0.2">
      <c r="A849" s="24" t="s">
        <v>226</v>
      </c>
      <c r="B849" s="12">
        <v>43445</v>
      </c>
      <c r="C849" s="33" t="str">
        <f t="shared" si="157"/>
        <v>H</v>
      </c>
      <c r="D849" s="18">
        <v>12</v>
      </c>
      <c r="E849" s="18">
        <v>11</v>
      </c>
      <c r="F849" s="18">
        <v>2018</v>
      </c>
      <c r="G849" s="5" t="s">
        <v>6</v>
      </c>
      <c r="H849" s="5" t="s">
        <v>40</v>
      </c>
      <c r="I849" s="5" t="s">
        <v>231</v>
      </c>
      <c r="J849" s="5">
        <v>104</v>
      </c>
      <c r="K849" s="5" t="s">
        <v>18</v>
      </c>
      <c r="L849" s="5" t="s">
        <v>226</v>
      </c>
      <c r="M849" s="5">
        <v>111</v>
      </c>
      <c r="N849" s="13">
        <f t="shared" si="158"/>
        <v>7</v>
      </c>
      <c r="O849" s="13">
        <f t="shared" si="159"/>
        <v>3</v>
      </c>
      <c r="P849" s="39">
        <f t="shared" si="154"/>
        <v>5.8261443988619703</v>
      </c>
      <c r="Q849" s="39">
        <f t="shared" si="155"/>
        <v>4.7456987811097902</v>
      </c>
      <c r="R849" s="39">
        <f t="shared" si="160"/>
        <v>4.0804456177521802</v>
      </c>
      <c r="S849" s="39">
        <f t="shared" si="161"/>
        <v>2.9195543822478198</v>
      </c>
      <c r="T849" s="22" t="str">
        <f t="shared" si="156"/>
        <v>Hou104111</v>
      </c>
      <c r="U849" t="str">
        <f t="shared" si="162"/>
        <v>no</v>
      </c>
      <c r="V849" s="31">
        <v>0</v>
      </c>
      <c r="W849" s="31" t="str">
        <f t="shared" si="163"/>
        <v>43445Portland Trail BlazersHouston Rockets</v>
      </c>
      <c r="X849" s="9" t="str">
        <f>IFERROR(VLOOKUP(T849,October_Schedule_Table[[#All],[Home Concat]:[Home B2b]],2,FALSE),0)</f>
        <v>no</v>
      </c>
      <c r="Y849" s="9">
        <f>IFERROR(VLOOKUP(T849,October_Schedule_Table[[#All],[Away Concat]:[Away B2b]],4,FALSE),0)</f>
        <v>0</v>
      </c>
    </row>
    <row r="850" spans="1:25" x14ac:dyDescent="0.2">
      <c r="A850" s="24" t="s">
        <v>226</v>
      </c>
      <c r="B850" s="10">
        <v>43447</v>
      </c>
      <c r="C850" s="33" t="str">
        <f t="shared" si="157"/>
        <v>H</v>
      </c>
      <c r="D850" s="19">
        <v>12</v>
      </c>
      <c r="E850" s="19">
        <v>13</v>
      </c>
      <c r="F850" s="19">
        <v>2018</v>
      </c>
      <c r="G850" s="6" t="s">
        <v>6</v>
      </c>
      <c r="H850" s="6" t="s">
        <v>39</v>
      </c>
      <c r="I850" s="13" t="s">
        <v>242</v>
      </c>
      <c r="J850" s="6">
        <v>111</v>
      </c>
      <c r="K850" s="6" t="s">
        <v>18</v>
      </c>
      <c r="L850" s="6" t="s">
        <v>226</v>
      </c>
      <c r="M850" s="6">
        <v>126</v>
      </c>
      <c r="N850" s="13">
        <f t="shared" si="158"/>
        <v>15</v>
      </c>
      <c r="O850" s="13">
        <f t="shared" si="159"/>
        <v>3</v>
      </c>
      <c r="P850" s="39">
        <f t="shared" si="154"/>
        <v>5.8261443988619703</v>
      </c>
      <c r="Q850" s="39">
        <f t="shared" si="155"/>
        <v>-1.7592139870950123</v>
      </c>
      <c r="R850" s="39">
        <f t="shared" si="160"/>
        <v>10.585358385956983</v>
      </c>
      <c r="S850" s="39">
        <f t="shared" si="161"/>
        <v>4.4146416140430169</v>
      </c>
      <c r="T850" s="22" t="str">
        <f t="shared" si="156"/>
        <v>Hou111126</v>
      </c>
      <c r="U850" t="str">
        <f t="shared" si="162"/>
        <v>no</v>
      </c>
      <c r="V850" s="31">
        <v>0</v>
      </c>
      <c r="W850" s="31" t="str">
        <f t="shared" si="163"/>
        <v>43447Los Angeles LakersHouston Rockets</v>
      </c>
      <c r="X850" s="9" t="str">
        <f>IFERROR(VLOOKUP(T850,October_Schedule_Table[[#All],[Home Concat]:[Home B2b]],2,FALSE),0)</f>
        <v>no</v>
      </c>
      <c r="Y850" s="9">
        <f>IFERROR(VLOOKUP(T850,October_Schedule_Table[[#All],[Away Concat]:[Away B2b]],4,FALSE),0)</f>
        <v>0</v>
      </c>
    </row>
    <row r="851" spans="1:25" x14ac:dyDescent="0.2">
      <c r="A851" s="24" t="s">
        <v>226</v>
      </c>
      <c r="B851" s="10">
        <v>43449</v>
      </c>
      <c r="C851" s="33" t="str">
        <f t="shared" si="157"/>
        <v>A</v>
      </c>
      <c r="D851" s="19">
        <v>12</v>
      </c>
      <c r="E851" s="19">
        <v>15</v>
      </c>
      <c r="F851" s="19">
        <v>2018</v>
      </c>
      <c r="G851" s="6" t="s">
        <v>6</v>
      </c>
      <c r="H851" s="6" t="s">
        <v>18</v>
      </c>
      <c r="I851" s="6" t="s">
        <v>226</v>
      </c>
      <c r="J851" s="6">
        <v>105</v>
      </c>
      <c r="K851" s="6" t="s">
        <v>19</v>
      </c>
      <c r="L851" s="6" t="s">
        <v>240</v>
      </c>
      <c r="M851" s="6">
        <v>97</v>
      </c>
      <c r="N851" s="13">
        <f t="shared" si="158"/>
        <v>8</v>
      </c>
      <c r="O851" s="13">
        <f t="shared" si="159"/>
        <v>-3</v>
      </c>
      <c r="P851" s="39">
        <f t="shared" si="154"/>
        <v>5.8261443988619703</v>
      </c>
      <c r="Q851" s="39">
        <f t="shared" si="155"/>
        <v>-2.3364343413058002</v>
      </c>
      <c r="R851" s="39">
        <f t="shared" si="160"/>
        <v>5.1625787401677705</v>
      </c>
      <c r="S851" s="39">
        <f t="shared" si="161"/>
        <v>2.8374212598322295</v>
      </c>
      <c r="T851" s="22" t="str">
        <f t="shared" si="156"/>
        <v>Hou10597</v>
      </c>
      <c r="U851" t="str">
        <f t="shared" si="162"/>
        <v>no</v>
      </c>
      <c r="V851" s="31">
        <v>0</v>
      </c>
      <c r="W851" s="31" t="str">
        <f t="shared" si="163"/>
        <v>43449Houston RocketsMemphis Grizzlies</v>
      </c>
      <c r="X851" s="9">
        <f>IFERROR(VLOOKUP(T851,October_Schedule_Table[Home Concat],1,FALSE),0)</f>
        <v>0</v>
      </c>
      <c r="Y851" s="9" t="str">
        <f>IFERROR(VLOOKUP(T851,October_Schedule_Table[[#All],[Away Concat]:[Away B2b]],4,FALSE),0)</f>
        <v>no</v>
      </c>
    </row>
    <row r="852" spans="1:25" x14ac:dyDescent="0.2">
      <c r="A852" s="24" t="s">
        <v>226</v>
      </c>
      <c r="B852" s="12">
        <v>43451</v>
      </c>
      <c r="C852" s="33" t="str">
        <f t="shared" si="157"/>
        <v>H</v>
      </c>
      <c r="D852" s="18">
        <v>12</v>
      </c>
      <c r="E852" s="18">
        <v>17</v>
      </c>
      <c r="F852" s="18">
        <v>2018</v>
      </c>
      <c r="G852" s="5" t="s">
        <v>6</v>
      </c>
      <c r="H852" s="5" t="s">
        <v>31</v>
      </c>
      <c r="I852" s="5" t="s">
        <v>225</v>
      </c>
      <c r="J852" s="5">
        <v>97</v>
      </c>
      <c r="K852" s="5" t="s">
        <v>18</v>
      </c>
      <c r="L852" s="5" t="s">
        <v>226</v>
      </c>
      <c r="M852" s="5">
        <v>102</v>
      </c>
      <c r="N852" s="13">
        <f t="shared" si="158"/>
        <v>5</v>
      </c>
      <c r="O852" s="13">
        <f t="shared" si="159"/>
        <v>3</v>
      </c>
      <c r="P852" s="39">
        <f t="shared" si="154"/>
        <v>5.8261443988619703</v>
      </c>
      <c r="Q852" s="39">
        <f t="shared" si="155"/>
        <v>5.7181998783674679</v>
      </c>
      <c r="R852" s="39">
        <f t="shared" si="160"/>
        <v>3.1079445204945024</v>
      </c>
      <c r="S852" s="39">
        <f t="shared" si="161"/>
        <v>1.8920554795054976</v>
      </c>
      <c r="T852" s="22" t="str">
        <f t="shared" si="156"/>
        <v>Hou97102</v>
      </c>
      <c r="U852" t="str">
        <f t="shared" si="162"/>
        <v>no</v>
      </c>
      <c r="V852" s="31">
        <v>0</v>
      </c>
      <c r="W852" s="31" t="str">
        <f t="shared" si="163"/>
        <v>43451Utah JazzHouston Rockets</v>
      </c>
      <c r="X852" s="9" t="str">
        <f>IFERROR(VLOOKUP(T852,October_Schedule_Table[[#All],[Home Concat]:[Home B2b]],2,FALSE),0)</f>
        <v>no</v>
      </c>
      <c r="Y852" s="9">
        <f>IFERROR(VLOOKUP(T852,October_Schedule_Table[[#All],[Away Concat]:[Away B2b]],4,FALSE),0)</f>
        <v>0</v>
      </c>
    </row>
    <row r="853" spans="1:25" x14ac:dyDescent="0.2">
      <c r="A853" s="24" t="s">
        <v>226</v>
      </c>
      <c r="B853" s="10">
        <v>43453</v>
      </c>
      <c r="C853" s="33" t="str">
        <f t="shared" si="157"/>
        <v>H</v>
      </c>
      <c r="D853" s="19">
        <v>12</v>
      </c>
      <c r="E853" s="19">
        <v>19</v>
      </c>
      <c r="F853" s="19">
        <v>2018</v>
      </c>
      <c r="G853" s="6" t="s">
        <v>6</v>
      </c>
      <c r="H853" s="6" t="s">
        <v>41</v>
      </c>
      <c r="I853" s="6" t="s">
        <v>233</v>
      </c>
      <c r="J853" s="6">
        <v>118</v>
      </c>
      <c r="K853" s="6" t="s">
        <v>18</v>
      </c>
      <c r="L853" s="6" t="s">
        <v>226</v>
      </c>
      <c r="M853" s="6">
        <v>136</v>
      </c>
      <c r="N853" s="13">
        <f t="shared" si="158"/>
        <v>18</v>
      </c>
      <c r="O853" s="13">
        <f t="shared" si="159"/>
        <v>3</v>
      </c>
      <c r="P853" s="39">
        <f t="shared" si="154"/>
        <v>5.8261443988619703</v>
      </c>
      <c r="Q853" s="39">
        <f t="shared" si="155"/>
        <v>-3.2175804343859502</v>
      </c>
      <c r="R853" s="39">
        <f t="shared" si="160"/>
        <v>12.043724833247921</v>
      </c>
      <c r="S853" s="39">
        <f t="shared" si="161"/>
        <v>5.9562751667520786</v>
      </c>
      <c r="T853" s="22" t="str">
        <f t="shared" si="156"/>
        <v>Hou118136</v>
      </c>
      <c r="U853" t="str">
        <f t="shared" si="162"/>
        <v>no</v>
      </c>
      <c r="V853" s="31">
        <v>0</v>
      </c>
      <c r="W853" s="31" t="str">
        <f t="shared" si="163"/>
        <v>43453Washington WizardsHouston Rockets</v>
      </c>
      <c r="X853" s="9" t="str">
        <f>IFERROR(VLOOKUP(T853,October_Schedule_Table[[#All],[Home Concat]:[Home B2b]],2,FALSE),0)</f>
        <v>no</v>
      </c>
      <c r="Y853" s="9">
        <f>IFERROR(VLOOKUP(T853,October_Schedule_Table[[#All],[Away Concat]:[Away B2b]],4,FALSE),0)</f>
        <v>0</v>
      </c>
    </row>
    <row r="854" spans="1:25" x14ac:dyDescent="0.2">
      <c r="A854" s="24" t="s">
        <v>226</v>
      </c>
      <c r="B854" s="12">
        <v>43454</v>
      </c>
      <c r="C854" s="33" t="str">
        <f t="shared" si="157"/>
        <v>A</v>
      </c>
      <c r="D854" s="18">
        <v>12</v>
      </c>
      <c r="E854" s="18">
        <v>20</v>
      </c>
      <c r="F854" s="18">
        <v>2018</v>
      </c>
      <c r="G854" s="5" t="s">
        <v>6</v>
      </c>
      <c r="H854" s="5" t="s">
        <v>18</v>
      </c>
      <c r="I854" s="5" t="s">
        <v>226</v>
      </c>
      <c r="J854" s="5">
        <v>99</v>
      </c>
      <c r="K854" s="5" t="s">
        <v>26</v>
      </c>
      <c r="L854" s="5" t="s">
        <v>235</v>
      </c>
      <c r="M854" s="5">
        <v>101</v>
      </c>
      <c r="N854" s="13">
        <f t="shared" si="158"/>
        <v>-2</v>
      </c>
      <c r="O854" s="13">
        <f t="shared" si="159"/>
        <v>-3</v>
      </c>
      <c r="P854" s="39">
        <f t="shared" si="154"/>
        <v>5.8261443988619703</v>
      </c>
      <c r="Q854" s="39">
        <f t="shared" si="155"/>
        <v>-0.25037347985165948</v>
      </c>
      <c r="R854" s="39">
        <f t="shared" si="160"/>
        <v>3.0765178787136298</v>
      </c>
      <c r="S854" s="39">
        <f t="shared" si="161"/>
        <v>-5.0765178787136298</v>
      </c>
      <c r="T854" s="22" t="str">
        <f t="shared" si="156"/>
        <v>Hou99101</v>
      </c>
      <c r="U854" t="str">
        <f t="shared" si="162"/>
        <v>yes</v>
      </c>
      <c r="V854" s="31">
        <v>0</v>
      </c>
      <c r="W854" s="31" t="str">
        <f t="shared" si="163"/>
        <v>43454Houston RocketsMiami Heat</v>
      </c>
      <c r="X854" s="9">
        <f>IFERROR(VLOOKUP(T854,October_Schedule_Table[Home Concat],1,FALSE),0)</f>
        <v>0</v>
      </c>
      <c r="Y854" s="9" t="str">
        <f>IFERROR(VLOOKUP(T854,October_Schedule_Table[[#All],[Away Concat]:[Away B2b]],4,FALSE),0)</f>
        <v>yes</v>
      </c>
    </row>
    <row r="855" spans="1:25" x14ac:dyDescent="0.2">
      <c r="A855" s="24" t="s">
        <v>226</v>
      </c>
      <c r="B855" s="12">
        <v>43456</v>
      </c>
      <c r="C855" s="33" t="str">
        <f t="shared" si="157"/>
        <v>H</v>
      </c>
      <c r="D855" s="18">
        <v>12</v>
      </c>
      <c r="E855" s="18">
        <v>22</v>
      </c>
      <c r="F855" s="18">
        <v>2018</v>
      </c>
      <c r="G855" s="5" t="s">
        <v>6</v>
      </c>
      <c r="H855" s="5" t="s">
        <v>35</v>
      </c>
      <c r="I855" s="5" t="s">
        <v>227</v>
      </c>
      <c r="J855" s="5">
        <v>101</v>
      </c>
      <c r="K855" s="5" t="s">
        <v>18</v>
      </c>
      <c r="L855" s="5" t="s">
        <v>226</v>
      </c>
      <c r="M855" s="5">
        <v>108</v>
      </c>
      <c r="N855" s="13">
        <f t="shared" si="158"/>
        <v>7</v>
      </c>
      <c r="O855" s="13">
        <f t="shared" si="159"/>
        <v>3</v>
      </c>
      <c r="P855" s="39">
        <f t="shared" si="154"/>
        <v>5.8261443988619703</v>
      </c>
      <c r="Q855" s="39">
        <f t="shared" si="155"/>
        <v>1.8707824426420974</v>
      </c>
      <c r="R855" s="39">
        <f t="shared" si="160"/>
        <v>6.955361956219873</v>
      </c>
      <c r="S855" s="39">
        <f t="shared" si="161"/>
        <v>4.4638043780127035E-2</v>
      </c>
      <c r="T855" s="22" t="str">
        <f t="shared" si="156"/>
        <v>Hou101108</v>
      </c>
      <c r="U855" t="str">
        <f t="shared" si="162"/>
        <v>no</v>
      </c>
      <c r="V855" s="31">
        <v>0</v>
      </c>
      <c r="W855" s="31" t="str">
        <f t="shared" si="163"/>
        <v>43456San Antonio SpursHouston Rockets</v>
      </c>
      <c r="X855" s="9" t="str">
        <f>IFERROR(VLOOKUP(T855,October_Schedule_Table[[#All],[Home Concat]:[Home B2b]],2,FALSE),0)</f>
        <v>no</v>
      </c>
      <c r="Y855" s="9">
        <f>IFERROR(VLOOKUP(T855,October_Schedule_Table[[#All],[Away Concat]:[Away B2b]],4,FALSE),0)</f>
        <v>0</v>
      </c>
    </row>
    <row r="856" spans="1:25" x14ac:dyDescent="0.2">
      <c r="A856" s="24" t="s">
        <v>226</v>
      </c>
      <c r="B856" s="10">
        <v>43459</v>
      </c>
      <c r="C856" s="33" t="str">
        <f t="shared" si="157"/>
        <v>H</v>
      </c>
      <c r="D856" s="19">
        <v>12</v>
      </c>
      <c r="E856" s="19">
        <v>25</v>
      </c>
      <c r="F856" s="19">
        <v>2018</v>
      </c>
      <c r="G856" s="6" t="s">
        <v>62</v>
      </c>
      <c r="H856" s="6" t="s">
        <v>10</v>
      </c>
      <c r="I856" s="6" t="s">
        <v>238</v>
      </c>
      <c r="J856" s="6">
        <v>109</v>
      </c>
      <c r="K856" s="6" t="s">
        <v>18</v>
      </c>
      <c r="L856" s="6" t="s">
        <v>226</v>
      </c>
      <c r="M856" s="6">
        <v>113</v>
      </c>
      <c r="N856" s="13">
        <f t="shared" si="158"/>
        <v>4</v>
      </c>
      <c r="O856" s="13">
        <f t="shared" si="159"/>
        <v>3</v>
      </c>
      <c r="P856" s="39">
        <f t="shared" si="154"/>
        <v>5.8261443988619703</v>
      </c>
      <c r="Q856" s="39">
        <f t="shared" si="155"/>
        <v>3.3970939396990349</v>
      </c>
      <c r="R856" s="39">
        <f t="shared" si="160"/>
        <v>5.4290504591629354</v>
      </c>
      <c r="S856" s="39">
        <f t="shared" si="161"/>
        <v>-1.4290504591629354</v>
      </c>
      <c r="T856" s="22" t="str">
        <f t="shared" si="156"/>
        <v>Hou109113</v>
      </c>
      <c r="U856" t="str">
        <f t="shared" si="162"/>
        <v>no</v>
      </c>
      <c r="V856" s="31">
        <v>0</v>
      </c>
      <c r="W856" s="31" t="str">
        <f t="shared" si="163"/>
        <v>43459Oklahoma City ThunderHouston Rockets</v>
      </c>
      <c r="X856" s="9" t="str">
        <f>IFERROR(VLOOKUP(T856,October_Schedule_Table[[#All],[Home Concat]:[Home B2b]],2,FALSE),0)</f>
        <v>no</v>
      </c>
      <c r="Y856" s="9">
        <f>IFERROR(VLOOKUP(T856,October_Schedule_Table[[#All],[Away Concat]:[Away B2b]],4,FALSE),0)</f>
        <v>0</v>
      </c>
    </row>
    <row r="857" spans="1:25" x14ac:dyDescent="0.2">
      <c r="A857" s="24" t="s">
        <v>226</v>
      </c>
      <c r="B857" s="12">
        <v>43461</v>
      </c>
      <c r="C857" s="33" t="str">
        <f t="shared" si="157"/>
        <v>H</v>
      </c>
      <c r="D857" s="18">
        <v>12</v>
      </c>
      <c r="E857" s="18">
        <v>27</v>
      </c>
      <c r="F857" s="18">
        <v>2018</v>
      </c>
      <c r="G857" s="5" t="s">
        <v>6</v>
      </c>
      <c r="H857" s="5" t="s">
        <v>8</v>
      </c>
      <c r="I857" s="5" t="s">
        <v>211</v>
      </c>
      <c r="J857" s="5">
        <v>113</v>
      </c>
      <c r="K857" s="5" t="s">
        <v>18</v>
      </c>
      <c r="L857" s="5" t="s">
        <v>226</v>
      </c>
      <c r="M857" s="5">
        <v>127</v>
      </c>
      <c r="N857" s="13">
        <f t="shared" si="158"/>
        <v>14</v>
      </c>
      <c r="O857" s="13">
        <f t="shared" si="159"/>
        <v>3</v>
      </c>
      <c r="P857" s="39">
        <f t="shared" si="154"/>
        <v>5.8261443988619703</v>
      </c>
      <c r="Q857" s="39">
        <f t="shared" si="155"/>
        <v>3.6672081997201897</v>
      </c>
      <c r="R857" s="39">
        <f t="shared" si="160"/>
        <v>5.158936199141781</v>
      </c>
      <c r="S857" s="39">
        <f t="shared" si="161"/>
        <v>8.841063800858219</v>
      </c>
      <c r="T857" s="22" t="str">
        <f t="shared" si="156"/>
        <v>Hou113127</v>
      </c>
      <c r="U857" t="str">
        <f t="shared" si="162"/>
        <v>no</v>
      </c>
      <c r="V857" s="31">
        <v>0</v>
      </c>
      <c r="W857" s="31" t="str">
        <f t="shared" si="163"/>
        <v>43461Boston CelticsHouston Rockets</v>
      </c>
      <c r="X857" s="9" t="str">
        <f>IFERROR(VLOOKUP(T857,October_Schedule_Table[[#All],[Home Concat]:[Home B2b]],2,FALSE),0)</f>
        <v>no</v>
      </c>
      <c r="Y857" s="9">
        <f>IFERROR(VLOOKUP(T857,October_Schedule_Table[[#All],[Away Concat]:[Away B2b]],4,FALSE),0)</f>
        <v>0</v>
      </c>
    </row>
    <row r="858" spans="1:25" x14ac:dyDescent="0.2">
      <c r="A858" s="24" t="s">
        <v>226</v>
      </c>
      <c r="B858" s="10">
        <v>43463</v>
      </c>
      <c r="C858" s="33" t="str">
        <f t="shared" si="157"/>
        <v>A</v>
      </c>
      <c r="D858" s="19">
        <v>12</v>
      </c>
      <c r="E858" s="19">
        <v>29</v>
      </c>
      <c r="F858" s="19">
        <v>2018</v>
      </c>
      <c r="G858" s="6" t="s">
        <v>12</v>
      </c>
      <c r="H858" s="6" t="s">
        <v>18</v>
      </c>
      <c r="I858" s="6" t="s">
        <v>226</v>
      </c>
      <c r="J858" s="6">
        <v>108</v>
      </c>
      <c r="K858" s="6" t="s">
        <v>17</v>
      </c>
      <c r="L858" s="6" t="s">
        <v>202</v>
      </c>
      <c r="M858" s="6">
        <v>104</v>
      </c>
      <c r="N858" s="13">
        <f t="shared" si="158"/>
        <v>4</v>
      </c>
      <c r="O858" s="13">
        <f t="shared" si="159"/>
        <v>-3</v>
      </c>
      <c r="P858" s="39">
        <f t="shared" si="154"/>
        <v>5.8261443988619703</v>
      </c>
      <c r="Q858" s="39">
        <f t="shared" si="155"/>
        <v>-2.0784049104114897</v>
      </c>
      <c r="R858" s="39">
        <f t="shared" si="160"/>
        <v>4.9045493092734596</v>
      </c>
      <c r="S858" s="39">
        <f t="shared" si="161"/>
        <v>-0.90454930927345956</v>
      </c>
      <c r="T858" s="22" t="str">
        <f t="shared" si="156"/>
        <v>Hou108104</v>
      </c>
      <c r="U858" t="str">
        <f t="shared" si="162"/>
        <v>no</v>
      </c>
      <c r="V858" s="31">
        <v>0</v>
      </c>
      <c r="W858" s="31" t="str">
        <f t="shared" si="163"/>
        <v>43463Houston RocketsNew Orleans Pelicans</v>
      </c>
      <c r="X858" s="9">
        <f>IFERROR(VLOOKUP(T858,October_Schedule_Table[Home Concat],1,FALSE),0)</f>
        <v>0</v>
      </c>
      <c r="Y858" s="9" t="str">
        <f>IFERROR(VLOOKUP(T858,October_Schedule_Table[[#All],[Away Concat]:[Away B2b]],4,FALSE),0)</f>
        <v>no</v>
      </c>
    </row>
    <row r="859" spans="1:25" x14ac:dyDescent="0.2">
      <c r="A859" s="24" t="s">
        <v>226</v>
      </c>
      <c r="B859" s="10">
        <v>43465</v>
      </c>
      <c r="C859" s="33" t="str">
        <f t="shared" si="157"/>
        <v>H</v>
      </c>
      <c r="D859" s="19">
        <v>12</v>
      </c>
      <c r="E859" s="19">
        <v>31</v>
      </c>
      <c r="F859" s="19">
        <v>2018</v>
      </c>
      <c r="G859" s="6" t="s">
        <v>12</v>
      </c>
      <c r="H859" s="6" t="s">
        <v>19</v>
      </c>
      <c r="I859" s="6" t="s">
        <v>240</v>
      </c>
      <c r="J859" s="6">
        <v>101</v>
      </c>
      <c r="K859" s="6" t="s">
        <v>18</v>
      </c>
      <c r="L859" s="6" t="s">
        <v>226</v>
      </c>
      <c r="M859" s="6">
        <v>113</v>
      </c>
      <c r="N859" s="13">
        <f t="shared" si="158"/>
        <v>12</v>
      </c>
      <c r="O859" s="13">
        <f t="shared" si="159"/>
        <v>3</v>
      </c>
      <c r="P859" s="39">
        <f t="shared" si="154"/>
        <v>5.8261443988619703</v>
      </c>
      <c r="Q859" s="39">
        <f t="shared" si="155"/>
        <v>-2.3364343413058002</v>
      </c>
      <c r="R859" s="39">
        <f t="shared" si="160"/>
        <v>11.162578740167771</v>
      </c>
      <c r="S859" s="39">
        <f t="shared" si="161"/>
        <v>0.83742125983222948</v>
      </c>
      <c r="T859" s="22" t="str">
        <f t="shared" si="156"/>
        <v>Hou101113</v>
      </c>
      <c r="U859" t="str">
        <f t="shared" si="162"/>
        <v>no</v>
      </c>
      <c r="V859" s="31">
        <v>0</v>
      </c>
      <c r="W859" s="31" t="str">
        <f t="shared" si="163"/>
        <v>43465Memphis GrizzliesHouston Rockets</v>
      </c>
      <c r="X859" s="9" t="str">
        <f>IFERROR(VLOOKUP(T859,October_Schedule_Table[[#All],[Home Concat]:[Home B2b]],2,FALSE),0)</f>
        <v>no</v>
      </c>
      <c r="Y859" s="9">
        <f>IFERROR(VLOOKUP(T859,October_Schedule_Table[[#All],[Away Concat]:[Away B2b]],4,FALSE),0)</f>
        <v>0</v>
      </c>
    </row>
    <row r="860" spans="1:25" x14ac:dyDescent="0.2">
      <c r="A860" s="24" t="s">
        <v>226</v>
      </c>
      <c r="B860" s="12">
        <v>43468</v>
      </c>
      <c r="C860" s="33" t="str">
        <f t="shared" si="157"/>
        <v>A</v>
      </c>
      <c r="D860" s="18">
        <v>1</v>
      </c>
      <c r="E860" s="18">
        <v>3</v>
      </c>
      <c r="F860" s="18">
        <v>2019</v>
      </c>
      <c r="G860" s="5" t="s">
        <v>9</v>
      </c>
      <c r="H860" s="5" t="s">
        <v>18</v>
      </c>
      <c r="I860" s="5" t="s">
        <v>226</v>
      </c>
      <c r="J860" s="5">
        <v>135</v>
      </c>
      <c r="K860" s="5" t="s">
        <v>11</v>
      </c>
      <c r="L860" s="5" t="s">
        <v>224</v>
      </c>
      <c r="M860" s="5">
        <v>134</v>
      </c>
      <c r="N860" s="13">
        <f t="shared" si="158"/>
        <v>1</v>
      </c>
      <c r="O860" s="13">
        <f t="shared" si="159"/>
        <v>-3</v>
      </c>
      <c r="P860" s="39">
        <f t="shared" si="154"/>
        <v>5.8261443988619703</v>
      </c>
      <c r="Q860" s="39">
        <f t="shared" si="155"/>
        <v>6.4927091902742058</v>
      </c>
      <c r="R860" s="39">
        <f t="shared" si="160"/>
        <v>-3.6665647914122355</v>
      </c>
      <c r="S860" s="39">
        <f t="shared" si="161"/>
        <v>4.6665647914122355</v>
      </c>
      <c r="T860" s="22" t="str">
        <f t="shared" si="156"/>
        <v>Hou135134</v>
      </c>
      <c r="U860" t="str">
        <f t="shared" si="162"/>
        <v>no</v>
      </c>
      <c r="V860" s="31">
        <v>0</v>
      </c>
      <c r="W860" s="31" t="str">
        <f t="shared" si="163"/>
        <v>43468Houston RocketsGolden State Warriors</v>
      </c>
      <c r="X860" s="9">
        <f>IFERROR(VLOOKUP(T860,October_Schedule_Table[Home Concat],1,FALSE),0)</f>
        <v>0</v>
      </c>
      <c r="Y860" s="9" t="str">
        <f>IFERROR(VLOOKUP(T860,October_Schedule_Table[[#All],[Away Concat]:[Away B2b]],4,FALSE),0)</f>
        <v>no</v>
      </c>
    </row>
    <row r="861" spans="1:25" x14ac:dyDescent="0.2">
      <c r="A861" s="24" t="s">
        <v>226</v>
      </c>
      <c r="B861" s="10">
        <v>43470</v>
      </c>
      <c r="C861" s="33" t="str">
        <f t="shared" si="157"/>
        <v>A</v>
      </c>
      <c r="D861" s="19">
        <v>1</v>
      </c>
      <c r="E861" s="19">
        <v>5</v>
      </c>
      <c r="F861" s="19">
        <v>2019</v>
      </c>
      <c r="G861" s="6" t="s">
        <v>30</v>
      </c>
      <c r="H861" s="6" t="s">
        <v>18</v>
      </c>
      <c r="I861" s="6" t="s">
        <v>226</v>
      </c>
      <c r="J861" s="6">
        <v>101</v>
      </c>
      <c r="K861" s="6" t="s">
        <v>40</v>
      </c>
      <c r="L861" s="6" t="s">
        <v>231</v>
      </c>
      <c r="M861" s="6">
        <v>110</v>
      </c>
      <c r="N861" s="13">
        <f t="shared" si="158"/>
        <v>-9</v>
      </c>
      <c r="O861" s="13">
        <f t="shared" si="159"/>
        <v>-3</v>
      </c>
      <c r="P861" s="39">
        <f t="shared" si="154"/>
        <v>5.8261443988619703</v>
      </c>
      <c r="Q861" s="39">
        <f t="shared" si="155"/>
        <v>4.7456987811097902</v>
      </c>
      <c r="R861" s="39">
        <f t="shared" si="160"/>
        <v>-1.9195543822478198</v>
      </c>
      <c r="S861" s="39">
        <f t="shared" si="161"/>
        <v>-7.0804456177521802</v>
      </c>
      <c r="T861" s="22" t="str">
        <f t="shared" si="156"/>
        <v>Hou101110</v>
      </c>
      <c r="U861" t="str">
        <f t="shared" si="162"/>
        <v>no</v>
      </c>
      <c r="V861" s="31">
        <v>0</v>
      </c>
      <c r="W861" s="31" t="str">
        <f t="shared" si="163"/>
        <v>43470Houston RocketsPortland Trail Blazers</v>
      </c>
      <c r="X861" s="9">
        <f>IFERROR(VLOOKUP(T861,October_Schedule_Table[Home Concat],1,FALSE),0)</f>
        <v>0</v>
      </c>
      <c r="Y861" s="9" t="str">
        <f>IFERROR(VLOOKUP(T861,October_Schedule_Table[[#All],[Away Concat]:[Away B2b]],4,FALSE),0)</f>
        <v>no</v>
      </c>
    </row>
    <row r="862" spans="1:25" x14ac:dyDescent="0.2">
      <c r="A862" s="24" t="s">
        <v>226</v>
      </c>
      <c r="B862" s="12">
        <v>43472</v>
      </c>
      <c r="C862" s="33" t="str">
        <f t="shared" si="157"/>
        <v>H</v>
      </c>
      <c r="D862" s="18">
        <v>1</v>
      </c>
      <c r="E862" s="18">
        <v>7</v>
      </c>
      <c r="F862" s="18">
        <v>2019</v>
      </c>
      <c r="G862" s="5" t="s">
        <v>6</v>
      </c>
      <c r="H862" s="5" t="s">
        <v>21</v>
      </c>
      <c r="I862" s="5" t="s">
        <v>217</v>
      </c>
      <c r="J862" s="5">
        <v>113</v>
      </c>
      <c r="K862" s="5" t="s">
        <v>18</v>
      </c>
      <c r="L862" s="5" t="s">
        <v>226</v>
      </c>
      <c r="M862" s="5">
        <v>125</v>
      </c>
      <c r="N862" s="13">
        <f t="shared" si="158"/>
        <v>12</v>
      </c>
      <c r="O862" s="13">
        <f t="shared" si="159"/>
        <v>3</v>
      </c>
      <c r="P862" s="39">
        <f t="shared" si="154"/>
        <v>5.8261443988619703</v>
      </c>
      <c r="Q862" s="39">
        <f t="shared" si="155"/>
        <v>3.8824190488276296</v>
      </c>
      <c r="R862" s="39">
        <f t="shared" si="160"/>
        <v>4.9437253500343408</v>
      </c>
      <c r="S862" s="39">
        <f t="shared" si="161"/>
        <v>7.0562746499656592</v>
      </c>
      <c r="T862" s="22" t="str">
        <f t="shared" si="156"/>
        <v>Hou113125</v>
      </c>
      <c r="U862" t="str">
        <f t="shared" si="162"/>
        <v>no</v>
      </c>
      <c r="V862" s="31">
        <v>0</v>
      </c>
      <c r="W862" s="31" t="str">
        <f t="shared" si="163"/>
        <v>43472Denver NuggetsHouston Rockets</v>
      </c>
      <c r="X862" s="9" t="str">
        <f>IFERROR(VLOOKUP(T862,October_Schedule_Table[[#All],[Home Concat]:[Home B2b]],2,FALSE),0)</f>
        <v>no</v>
      </c>
      <c r="Y862" s="9">
        <f>IFERROR(VLOOKUP(T862,October_Schedule_Table[[#All],[Away Concat]:[Away B2b]],4,FALSE),0)</f>
        <v>0</v>
      </c>
    </row>
    <row r="863" spans="1:25" x14ac:dyDescent="0.2">
      <c r="A863" s="24" t="s">
        <v>226</v>
      </c>
      <c r="B863" s="10">
        <v>43474</v>
      </c>
      <c r="C863" s="33" t="str">
        <f t="shared" si="157"/>
        <v>H</v>
      </c>
      <c r="D863" s="19">
        <v>1</v>
      </c>
      <c r="E863" s="19">
        <v>9</v>
      </c>
      <c r="F863" s="19">
        <v>2019</v>
      </c>
      <c r="G863" s="6" t="s">
        <v>6</v>
      </c>
      <c r="H863" s="6" t="s">
        <v>13</v>
      </c>
      <c r="I863" s="6" t="s">
        <v>229</v>
      </c>
      <c r="J863" s="6">
        <v>116</v>
      </c>
      <c r="K863" s="6" t="s">
        <v>18</v>
      </c>
      <c r="L863" s="6" t="s">
        <v>226</v>
      </c>
      <c r="M863" s="6">
        <v>109</v>
      </c>
      <c r="N863" s="13">
        <f t="shared" si="158"/>
        <v>-7</v>
      </c>
      <c r="O863" s="13">
        <f t="shared" si="159"/>
        <v>3</v>
      </c>
      <c r="P863" s="39">
        <f t="shared" si="154"/>
        <v>5.8261443988619703</v>
      </c>
      <c r="Q863" s="39">
        <f t="shared" si="155"/>
        <v>7.7638523148254706</v>
      </c>
      <c r="R863" s="39">
        <f t="shared" si="160"/>
        <v>1.0622920840364998</v>
      </c>
      <c r="S863" s="39">
        <f t="shared" si="161"/>
        <v>-8.0622920840364998</v>
      </c>
      <c r="T863" s="22" t="str">
        <f t="shared" si="156"/>
        <v>Hou116109</v>
      </c>
      <c r="U863" t="str">
        <f t="shared" si="162"/>
        <v>no</v>
      </c>
      <c r="V863" s="31">
        <v>0</v>
      </c>
      <c r="W863" s="31" t="str">
        <f t="shared" si="163"/>
        <v>43474Milwaukee BucksHouston Rockets</v>
      </c>
      <c r="X863" s="9" t="str">
        <f>IFERROR(VLOOKUP(T863,October_Schedule_Table[[#All],[Home Concat]:[Home B2b]],2,FALSE),0)</f>
        <v>no</v>
      </c>
      <c r="Y863" s="9">
        <f>IFERROR(VLOOKUP(T863,October_Schedule_Table[[#All],[Away Concat]:[Away B2b]],4,FALSE),0)</f>
        <v>0</v>
      </c>
    </row>
    <row r="864" spans="1:25" x14ac:dyDescent="0.2">
      <c r="A864" s="24" t="s">
        <v>226</v>
      </c>
      <c r="B864" s="12">
        <v>43476</v>
      </c>
      <c r="C864" s="33" t="str">
        <f t="shared" si="157"/>
        <v>H</v>
      </c>
      <c r="D864" s="18">
        <v>1</v>
      </c>
      <c r="E864" s="18">
        <v>11</v>
      </c>
      <c r="F864" s="18">
        <v>2019</v>
      </c>
      <c r="G864" s="5" t="s">
        <v>6</v>
      </c>
      <c r="H864" s="5" t="s">
        <v>36</v>
      </c>
      <c r="I864" s="5" t="s">
        <v>215</v>
      </c>
      <c r="J864" s="5">
        <v>113</v>
      </c>
      <c r="K864" s="5" t="s">
        <v>18</v>
      </c>
      <c r="L864" s="5" t="s">
        <v>226</v>
      </c>
      <c r="M864" s="5">
        <v>141</v>
      </c>
      <c r="N864" s="13">
        <f t="shared" si="158"/>
        <v>28</v>
      </c>
      <c r="O864" s="13">
        <f t="shared" si="159"/>
        <v>3</v>
      </c>
      <c r="P864" s="39">
        <f t="shared" si="154"/>
        <v>5.8261443988619703</v>
      </c>
      <c r="Q864" s="39">
        <f t="shared" si="155"/>
        <v>-9.3173458825230995</v>
      </c>
      <c r="R864" s="39">
        <f t="shared" si="160"/>
        <v>18.14349028138507</v>
      </c>
      <c r="S864" s="39">
        <f t="shared" si="161"/>
        <v>9.8565097186149302</v>
      </c>
      <c r="T864" s="22" t="str">
        <f t="shared" si="156"/>
        <v>Hou113141</v>
      </c>
      <c r="U864" t="str">
        <f t="shared" si="162"/>
        <v>no</v>
      </c>
      <c r="V864" s="31">
        <v>0</v>
      </c>
      <c r="W864" s="31" t="str">
        <f t="shared" si="163"/>
        <v>43476Cleveland CavaliersHouston Rockets</v>
      </c>
      <c r="X864" s="9" t="str">
        <f>IFERROR(VLOOKUP(T864,October_Schedule_Table[[#All],[Home Concat]:[Home B2b]],2,FALSE),0)</f>
        <v>no</v>
      </c>
      <c r="Y864" s="9">
        <f>IFERROR(VLOOKUP(T864,October_Schedule_Table[[#All],[Away Concat]:[Away B2b]],4,FALSE),0)</f>
        <v>0</v>
      </c>
    </row>
    <row r="865" spans="1:25" x14ac:dyDescent="0.2">
      <c r="A865" s="24" t="s">
        <v>226</v>
      </c>
      <c r="B865" s="12">
        <v>43478</v>
      </c>
      <c r="C865" s="33" t="str">
        <f t="shared" si="157"/>
        <v>A</v>
      </c>
      <c r="D865" s="18">
        <v>1</v>
      </c>
      <c r="E865" s="18">
        <v>13</v>
      </c>
      <c r="F865" s="18">
        <v>2019</v>
      </c>
      <c r="G865" s="5" t="s">
        <v>43</v>
      </c>
      <c r="H865" s="5" t="s">
        <v>18</v>
      </c>
      <c r="I865" s="5" t="s">
        <v>226</v>
      </c>
      <c r="J865" s="5">
        <v>109</v>
      </c>
      <c r="K865" s="5" t="s">
        <v>27</v>
      </c>
      <c r="L865" s="5" t="s">
        <v>236</v>
      </c>
      <c r="M865" s="5">
        <v>116</v>
      </c>
      <c r="N865" s="13">
        <f t="shared" si="158"/>
        <v>-7</v>
      </c>
      <c r="O865" s="13">
        <f t="shared" si="159"/>
        <v>-3</v>
      </c>
      <c r="P865" s="39">
        <f t="shared" si="154"/>
        <v>5.8261443988619703</v>
      </c>
      <c r="Q865" s="39">
        <f t="shared" si="155"/>
        <v>1.21811754667254</v>
      </c>
      <c r="R865" s="39">
        <f t="shared" si="160"/>
        <v>1.6080268521894303</v>
      </c>
      <c r="S865" s="39">
        <f t="shared" si="161"/>
        <v>-8.6080268521894308</v>
      </c>
      <c r="T865" s="22" t="str">
        <f t="shared" si="156"/>
        <v>Hou109116</v>
      </c>
      <c r="U865" t="str">
        <f t="shared" si="162"/>
        <v>no</v>
      </c>
      <c r="V865" s="31">
        <v>0</v>
      </c>
      <c r="W865" s="31" t="str">
        <f t="shared" si="163"/>
        <v>43478Houston RocketsOrlando Magic</v>
      </c>
      <c r="X865" s="9">
        <f>IFERROR(VLOOKUP(T865,October_Schedule_Table[Home Concat],1,FALSE),0)</f>
        <v>0</v>
      </c>
      <c r="Y865" s="9" t="str">
        <f>IFERROR(VLOOKUP(T865,October_Schedule_Table[[#All],[Away Concat]:[Away B2b]],4,FALSE),0)</f>
        <v>no</v>
      </c>
    </row>
    <row r="866" spans="1:25" x14ac:dyDescent="0.2">
      <c r="A866" s="24" t="s">
        <v>226</v>
      </c>
      <c r="B866" s="10">
        <v>43479</v>
      </c>
      <c r="C866" s="33" t="str">
        <f t="shared" si="157"/>
        <v>H</v>
      </c>
      <c r="D866" s="19">
        <v>1</v>
      </c>
      <c r="E866" s="19">
        <v>14</v>
      </c>
      <c r="F866" s="19">
        <v>2019</v>
      </c>
      <c r="G866" s="6" t="s">
        <v>6</v>
      </c>
      <c r="H866" s="6" t="s">
        <v>19</v>
      </c>
      <c r="I866" s="6" t="s">
        <v>240</v>
      </c>
      <c r="J866" s="6">
        <v>94</v>
      </c>
      <c r="K866" s="6" t="s">
        <v>18</v>
      </c>
      <c r="L866" s="6" t="s">
        <v>226</v>
      </c>
      <c r="M866" s="6">
        <v>112</v>
      </c>
      <c r="N866" s="13">
        <f t="shared" si="158"/>
        <v>18</v>
      </c>
      <c r="O866" s="13">
        <f t="shared" si="159"/>
        <v>3</v>
      </c>
      <c r="P866" s="39">
        <f t="shared" si="154"/>
        <v>5.8261443988619703</v>
      </c>
      <c r="Q866" s="39">
        <f t="shared" si="155"/>
        <v>-2.3364343413058002</v>
      </c>
      <c r="R866" s="39">
        <f t="shared" si="160"/>
        <v>11.162578740167771</v>
      </c>
      <c r="S866" s="39">
        <f t="shared" si="161"/>
        <v>6.8374212598322295</v>
      </c>
      <c r="T866" s="22" t="str">
        <f t="shared" si="156"/>
        <v>Hou94112</v>
      </c>
      <c r="U866" t="str">
        <f t="shared" si="162"/>
        <v>yes</v>
      </c>
      <c r="V866" s="31">
        <v>0</v>
      </c>
      <c r="W866" s="31" t="str">
        <f t="shared" si="163"/>
        <v>43479Memphis GrizzliesHouston Rockets</v>
      </c>
      <c r="X866" s="9" t="str">
        <f>IFERROR(VLOOKUP(T866,October_Schedule_Table[[#All],[Home Concat]:[Home B2b]],2,FALSE),0)</f>
        <v>yes</v>
      </c>
      <c r="Y866" s="9">
        <f>IFERROR(VLOOKUP(T866,October_Schedule_Table[[#All],[Away Concat]:[Away B2b]],4,FALSE),0)</f>
        <v>0</v>
      </c>
    </row>
    <row r="867" spans="1:25" x14ac:dyDescent="0.2">
      <c r="A867" s="24" t="s">
        <v>226</v>
      </c>
      <c r="B867" s="12">
        <v>43481</v>
      </c>
      <c r="C867" s="33" t="str">
        <f t="shared" si="157"/>
        <v>H</v>
      </c>
      <c r="D867" s="18">
        <v>1</v>
      </c>
      <c r="E867" s="18">
        <v>16</v>
      </c>
      <c r="F867" s="18">
        <v>2019</v>
      </c>
      <c r="G867" s="5" t="s">
        <v>6</v>
      </c>
      <c r="H867" s="5" t="s">
        <v>15</v>
      </c>
      <c r="I867" s="5" t="s">
        <v>212</v>
      </c>
      <c r="J867" s="5">
        <v>145</v>
      </c>
      <c r="K867" s="5" t="s">
        <v>18</v>
      </c>
      <c r="L867" s="5" t="s">
        <v>226</v>
      </c>
      <c r="M867" s="5">
        <v>142</v>
      </c>
      <c r="N867" s="13">
        <f t="shared" si="158"/>
        <v>-3</v>
      </c>
      <c r="O867" s="13">
        <f t="shared" si="159"/>
        <v>3</v>
      </c>
      <c r="P867" s="39">
        <f t="shared" si="154"/>
        <v>5.8261443988619703</v>
      </c>
      <c r="Q867" s="39">
        <f t="shared" si="155"/>
        <v>9.3423702051929958E-2</v>
      </c>
      <c r="R867" s="39">
        <f t="shared" si="160"/>
        <v>8.7327206968100413</v>
      </c>
      <c r="S867" s="39">
        <f t="shared" si="161"/>
        <v>-11.732720696810041</v>
      </c>
      <c r="T867" s="22" t="str">
        <f t="shared" si="156"/>
        <v>Hou145142</v>
      </c>
      <c r="U867" t="str">
        <f t="shared" si="162"/>
        <v>no</v>
      </c>
      <c r="V867" s="31">
        <v>0</v>
      </c>
      <c r="W867" s="31" t="str">
        <f t="shared" si="163"/>
        <v>43481Brooklyn NetsHouston Rockets</v>
      </c>
      <c r="X867" s="9" t="str">
        <f>IFERROR(VLOOKUP(T867,October_Schedule_Table[[#All],[Home Concat]:[Home B2b]],2,FALSE),0)</f>
        <v>no</v>
      </c>
      <c r="Y867" s="9">
        <f>IFERROR(VLOOKUP(T867,October_Schedule_Table[[#All],[Away Concat]:[Away B2b]],4,FALSE),0)</f>
        <v>0</v>
      </c>
    </row>
    <row r="868" spans="1:25" x14ac:dyDescent="0.2">
      <c r="A868" s="24" t="s">
        <v>226</v>
      </c>
      <c r="B868" s="10">
        <v>43484</v>
      </c>
      <c r="C868" s="33" t="str">
        <f t="shared" si="157"/>
        <v>H</v>
      </c>
      <c r="D868" s="19">
        <v>1</v>
      </c>
      <c r="E868" s="19">
        <v>19</v>
      </c>
      <c r="F868" s="19">
        <v>2019</v>
      </c>
      <c r="G868" s="6" t="s">
        <v>33</v>
      </c>
      <c r="H868" s="6" t="s">
        <v>39</v>
      </c>
      <c r="I868" s="13" t="s">
        <v>242</v>
      </c>
      <c r="J868" s="6">
        <v>134</v>
      </c>
      <c r="K868" s="6" t="s">
        <v>18</v>
      </c>
      <c r="L868" s="6" t="s">
        <v>226</v>
      </c>
      <c r="M868" s="6">
        <v>138</v>
      </c>
      <c r="N868" s="13">
        <f t="shared" si="158"/>
        <v>4</v>
      </c>
      <c r="O868" s="13">
        <f t="shared" si="159"/>
        <v>3</v>
      </c>
      <c r="P868" s="39">
        <f t="shared" si="154"/>
        <v>5.8261443988619703</v>
      </c>
      <c r="Q868" s="39">
        <f t="shared" si="155"/>
        <v>-1.7592139870950123</v>
      </c>
      <c r="R868" s="39">
        <f t="shared" si="160"/>
        <v>10.585358385956983</v>
      </c>
      <c r="S868" s="39">
        <f t="shared" si="161"/>
        <v>-6.5853583859569831</v>
      </c>
      <c r="T868" s="22" t="str">
        <f t="shared" si="156"/>
        <v>Hou134138</v>
      </c>
      <c r="U868" t="str">
        <f t="shared" si="162"/>
        <v>no</v>
      </c>
      <c r="V868" s="31">
        <v>0</v>
      </c>
      <c r="W868" s="31" t="str">
        <f t="shared" si="163"/>
        <v>43484Los Angeles LakersHouston Rockets</v>
      </c>
      <c r="X868" s="9" t="str">
        <f>IFERROR(VLOOKUP(T868,October_Schedule_Table[[#All],[Home Concat]:[Home B2b]],2,FALSE),0)</f>
        <v>no</v>
      </c>
      <c r="Y868" s="9">
        <f>IFERROR(VLOOKUP(T868,October_Schedule_Table[[#All],[Away Concat]:[Away B2b]],4,FALSE),0)</f>
        <v>0</v>
      </c>
    </row>
    <row r="869" spans="1:25" x14ac:dyDescent="0.2">
      <c r="A869" s="24" t="s">
        <v>226</v>
      </c>
      <c r="B869" s="10">
        <v>43486</v>
      </c>
      <c r="C869" s="33" t="str">
        <f t="shared" si="157"/>
        <v>A</v>
      </c>
      <c r="D869" s="19">
        <v>1</v>
      </c>
      <c r="E869" s="19">
        <v>21</v>
      </c>
      <c r="F869" s="19">
        <v>2019</v>
      </c>
      <c r="G869" s="6" t="s">
        <v>6</v>
      </c>
      <c r="H869" s="6" t="s">
        <v>18</v>
      </c>
      <c r="I869" s="6" t="s">
        <v>226</v>
      </c>
      <c r="J869" s="6">
        <v>93</v>
      </c>
      <c r="K869" s="6" t="s">
        <v>7</v>
      </c>
      <c r="L869" s="6" t="s">
        <v>237</v>
      </c>
      <c r="M869" s="6">
        <v>121</v>
      </c>
      <c r="N869" s="13">
        <f t="shared" si="158"/>
        <v>-28</v>
      </c>
      <c r="O869" s="13">
        <f t="shared" si="159"/>
        <v>-3</v>
      </c>
      <c r="P869" s="39">
        <f t="shared" si="154"/>
        <v>5.8261443988619703</v>
      </c>
      <c r="Q869" s="39">
        <f t="shared" si="155"/>
        <v>2.2516349031661402</v>
      </c>
      <c r="R869" s="39">
        <f t="shared" si="160"/>
        <v>0.5745094956958301</v>
      </c>
      <c r="S869" s="39">
        <f t="shared" si="161"/>
        <v>-28.574509495695828</v>
      </c>
      <c r="T869" s="22" t="str">
        <f t="shared" si="156"/>
        <v>Hou93121</v>
      </c>
      <c r="U869" t="str">
        <f t="shared" si="162"/>
        <v>no</v>
      </c>
      <c r="V869" s="31">
        <v>0</v>
      </c>
      <c r="W869" s="31" t="str">
        <f t="shared" si="163"/>
        <v>43486Houston RocketsPhiladelphia 76ers</v>
      </c>
      <c r="X869" s="9">
        <f>IFERROR(VLOOKUP(T869,October_Schedule_Table[Home Concat],1,FALSE),0)</f>
        <v>0</v>
      </c>
      <c r="Y869" s="9" t="str">
        <f>IFERROR(VLOOKUP(T869,October_Schedule_Table[[#All],[Away Concat]:[Away B2b]],4,FALSE),0)</f>
        <v>no</v>
      </c>
    </row>
    <row r="870" spans="1:25" x14ac:dyDescent="0.2">
      <c r="A870" s="24" t="s">
        <v>226</v>
      </c>
      <c r="B870" s="12">
        <v>43488</v>
      </c>
      <c r="C870" s="33" t="str">
        <f t="shared" si="157"/>
        <v>A</v>
      </c>
      <c r="D870" s="18">
        <v>1</v>
      </c>
      <c r="E870" s="18">
        <v>23</v>
      </c>
      <c r="F870" s="18">
        <v>2019</v>
      </c>
      <c r="G870" s="5" t="s">
        <v>23</v>
      </c>
      <c r="H870" s="5" t="s">
        <v>18</v>
      </c>
      <c r="I870" s="5" t="s">
        <v>226</v>
      </c>
      <c r="J870" s="5">
        <v>114</v>
      </c>
      <c r="K870" s="5" t="s">
        <v>25</v>
      </c>
      <c r="L870" s="13" t="s">
        <v>243</v>
      </c>
      <c r="M870" s="5">
        <v>110</v>
      </c>
      <c r="N870" s="13">
        <f t="shared" si="158"/>
        <v>4</v>
      </c>
      <c r="O870" s="13">
        <f t="shared" si="159"/>
        <v>-3</v>
      </c>
      <c r="P870" s="39">
        <f t="shared" si="154"/>
        <v>5.8261443988619703</v>
      </c>
      <c r="Q870" s="39">
        <f t="shared" si="155"/>
        <v>-9.3839578025397099</v>
      </c>
      <c r="R870" s="39">
        <f t="shared" si="160"/>
        <v>12.21010220140168</v>
      </c>
      <c r="S870" s="39">
        <f t="shared" si="161"/>
        <v>-8.2101022014016802</v>
      </c>
      <c r="T870" s="22" t="str">
        <f t="shared" si="156"/>
        <v>Hou114110</v>
      </c>
      <c r="U870" t="str">
        <f t="shared" si="162"/>
        <v>no</v>
      </c>
      <c r="V870" s="31">
        <v>0</v>
      </c>
      <c r="W870" s="31" t="str">
        <f t="shared" si="163"/>
        <v>43488Houston RocketsNew York Knicks</v>
      </c>
      <c r="X870" s="9">
        <f>IFERROR(VLOOKUP(T870,October_Schedule_Table[Home Concat],1,FALSE),0)</f>
        <v>0</v>
      </c>
      <c r="Y870" s="9" t="str">
        <f>IFERROR(VLOOKUP(T870,October_Schedule_Table[[#All],[Away Concat]:[Away B2b]],4,FALSE),0)</f>
        <v>no</v>
      </c>
    </row>
    <row r="871" spans="1:25" x14ac:dyDescent="0.2">
      <c r="A871" s="24" t="s">
        <v>226</v>
      </c>
      <c r="B871" s="12">
        <v>43490</v>
      </c>
      <c r="C871" s="33" t="str">
        <f t="shared" si="157"/>
        <v>H</v>
      </c>
      <c r="D871" s="18">
        <v>1</v>
      </c>
      <c r="E871" s="18">
        <v>25</v>
      </c>
      <c r="F871" s="18">
        <v>2019</v>
      </c>
      <c r="G871" s="5" t="s">
        <v>6</v>
      </c>
      <c r="H871" s="5" t="s">
        <v>37</v>
      </c>
      <c r="I871" s="5" t="s">
        <v>228</v>
      </c>
      <c r="J871" s="5">
        <v>119</v>
      </c>
      <c r="K871" s="5" t="s">
        <v>18</v>
      </c>
      <c r="L871" s="5" t="s">
        <v>226</v>
      </c>
      <c r="M871" s="5">
        <v>121</v>
      </c>
      <c r="N871" s="13">
        <f t="shared" si="158"/>
        <v>2</v>
      </c>
      <c r="O871" s="13">
        <f t="shared" si="159"/>
        <v>3</v>
      </c>
      <c r="P871" s="39">
        <f t="shared" si="154"/>
        <v>5.8261443988619703</v>
      </c>
      <c r="Q871" s="39">
        <f t="shared" si="155"/>
        <v>5.5303682054218104</v>
      </c>
      <c r="R871" s="39">
        <f t="shared" si="160"/>
        <v>3.2957761934401599</v>
      </c>
      <c r="S871" s="39">
        <f t="shared" si="161"/>
        <v>-1.2957761934401599</v>
      </c>
      <c r="T871" s="22" t="str">
        <f t="shared" si="156"/>
        <v>Hou119121</v>
      </c>
      <c r="U871" t="str">
        <f t="shared" si="162"/>
        <v>no</v>
      </c>
      <c r="V871" s="31">
        <v>0</v>
      </c>
      <c r="W871" s="31" t="str">
        <f t="shared" si="163"/>
        <v>43490Toronto RaptorsHouston Rockets</v>
      </c>
      <c r="X871" s="9" t="str">
        <f>IFERROR(VLOOKUP(T871,October_Schedule_Table[[#All],[Home Concat]:[Home B2b]],2,FALSE),0)</f>
        <v>no</v>
      </c>
      <c r="Y871" s="9">
        <f>IFERROR(VLOOKUP(T871,October_Schedule_Table[[#All],[Away Concat]:[Away B2b]],4,FALSE),0)</f>
        <v>0</v>
      </c>
    </row>
    <row r="872" spans="1:25" x14ac:dyDescent="0.2">
      <c r="A872" s="24" t="s">
        <v>226</v>
      </c>
      <c r="B872" s="10">
        <v>43492</v>
      </c>
      <c r="C872" s="33" t="str">
        <f t="shared" si="157"/>
        <v>H</v>
      </c>
      <c r="D872" s="19">
        <v>1</v>
      </c>
      <c r="E872" s="19">
        <v>27</v>
      </c>
      <c r="F872" s="19">
        <v>2019</v>
      </c>
      <c r="G872" s="6" t="s">
        <v>12</v>
      </c>
      <c r="H872" s="6" t="s">
        <v>27</v>
      </c>
      <c r="I872" s="6" t="s">
        <v>236</v>
      </c>
      <c r="J872" s="6">
        <v>98</v>
      </c>
      <c r="K872" s="6" t="s">
        <v>18</v>
      </c>
      <c r="L872" s="6" t="s">
        <v>226</v>
      </c>
      <c r="M872" s="6">
        <v>103</v>
      </c>
      <c r="N872" s="13">
        <f t="shared" si="158"/>
        <v>5</v>
      </c>
      <c r="O872" s="13">
        <f t="shared" si="159"/>
        <v>3</v>
      </c>
      <c r="P872" s="39">
        <f t="shared" si="154"/>
        <v>5.8261443988619703</v>
      </c>
      <c r="Q872" s="39">
        <f t="shared" si="155"/>
        <v>1.21811754667254</v>
      </c>
      <c r="R872" s="39">
        <f t="shared" si="160"/>
        <v>7.6080268521894308</v>
      </c>
      <c r="S872" s="39">
        <f t="shared" si="161"/>
        <v>-2.6080268521894308</v>
      </c>
      <c r="T872" s="22" t="str">
        <f t="shared" si="156"/>
        <v>Hou98103</v>
      </c>
      <c r="U872" t="str">
        <f t="shared" si="162"/>
        <v>no</v>
      </c>
      <c r="V872" s="31">
        <v>0</v>
      </c>
      <c r="W872" s="31" t="str">
        <f t="shared" si="163"/>
        <v>43492Orlando MagicHouston Rockets</v>
      </c>
      <c r="X872" s="9" t="str">
        <f>IFERROR(VLOOKUP(T872,October_Schedule_Table[[#All],[Home Concat]:[Home B2b]],2,FALSE),0)</f>
        <v>no</v>
      </c>
      <c r="Y872" s="9">
        <f>IFERROR(VLOOKUP(T872,October_Schedule_Table[[#All],[Away Concat]:[Away B2b]],4,FALSE),0)</f>
        <v>0</v>
      </c>
    </row>
    <row r="873" spans="1:25" x14ac:dyDescent="0.2">
      <c r="A873" s="24" t="s">
        <v>226</v>
      </c>
      <c r="B873" s="12">
        <v>43494</v>
      </c>
      <c r="C873" s="33" t="str">
        <f t="shared" si="157"/>
        <v>H</v>
      </c>
      <c r="D873" s="18">
        <v>1</v>
      </c>
      <c r="E873" s="18">
        <v>29</v>
      </c>
      <c r="F873" s="18">
        <v>2019</v>
      </c>
      <c r="G873" s="5" t="s">
        <v>6</v>
      </c>
      <c r="H873" s="5" t="s">
        <v>17</v>
      </c>
      <c r="I873" s="5" t="s">
        <v>202</v>
      </c>
      <c r="J873" s="5">
        <v>121</v>
      </c>
      <c r="K873" s="5" t="s">
        <v>18</v>
      </c>
      <c r="L873" s="5" t="s">
        <v>226</v>
      </c>
      <c r="M873" s="5">
        <v>116</v>
      </c>
      <c r="N873" s="13">
        <f t="shared" si="158"/>
        <v>-5</v>
      </c>
      <c r="O873" s="13">
        <f t="shared" si="159"/>
        <v>3</v>
      </c>
      <c r="P873" s="39">
        <f t="shared" si="154"/>
        <v>5.8261443988619703</v>
      </c>
      <c r="Q873" s="39">
        <f t="shared" si="155"/>
        <v>-2.0784049104114897</v>
      </c>
      <c r="R873" s="39">
        <f t="shared" si="160"/>
        <v>10.90454930927346</v>
      </c>
      <c r="S873" s="39">
        <f t="shared" si="161"/>
        <v>-15.90454930927346</v>
      </c>
      <c r="T873" s="22" t="str">
        <f t="shared" si="156"/>
        <v>Hou121116</v>
      </c>
      <c r="U873" t="str">
        <f t="shared" si="162"/>
        <v>no</v>
      </c>
      <c r="V873" s="31">
        <v>0</v>
      </c>
      <c r="W873" s="31" t="str">
        <f t="shared" si="163"/>
        <v>43494New Orleans PelicansHouston Rockets</v>
      </c>
      <c r="X873" s="9" t="str">
        <f>IFERROR(VLOOKUP(T873,October_Schedule_Table[[#All],[Home Concat]:[Home B2b]],2,FALSE),0)</f>
        <v>no</v>
      </c>
      <c r="Y873" s="9">
        <f>IFERROR(VLOOKUP(T873,October_Schedule_Table[[#All],[Away Concat]:[Away B2b]],4,FALSE),0)</f>
        <v>0</v>
      </c>
    </row>
    <row r="874" spans="1:25" x14ac:dyDescent="0.2">
      <c r="A874" s="24" t="s">
        <v>226</v>
      </c>
      <c r="B874" s="10">
        <v>43497</v>
      </c>
      <c r="C874" s="33" t="str">
        <f t="shared" si="157"/>
        <v>A</v>
      </c>
      <c r="D874" s="19">
        <v>2</v>
      </c>
      <c r="E874" s="19">
        <v>1</v>
      </c>
      <c r="F874" s="19">
        <v>2019</v>
      </c>
      <c r="G874" s="6" t="s">
        <v>30</v>
      </c>
      <c r="H874" s="6" t="s">
        <v>18</v>
      </c>
      <c r="I874" s="6" t="s">
        <v>226</v>
      </c>
      <c r="J874" s="6">
        <v>122</v>
      </c>
      <c r="K874" s="6" t="s">
        <v>21</v>
      </c>
      <c r="L874" s="6" t="s">
        <v>217</v>
      </c>
      <c r="M874" s="6">
        <v>136</v>
      </c>
      <c r="N874" s="13">
        <f t="shared" si="158"/>
        <v>-14</v>
      </c>
      <c r="O874" s="13">
        <f t="shared" si="159"/>
        <v>-3</v>
      </c>
      <c r="P874" s="39">
        <f t="shared" si="154"/>
        <v>5.8261443988619703</v>
      </c>
      <c r="Q874" s="39">
        <f t="shared" si="155"/>
        <v>3.8824190488276296</v>
      </c>
      <c r="R874" s="39">
        <f t="shared" si="160"/>
        <v>-1.0562746499656592</v>
      </c>
      <c r="S874" s="39">
        <f t="shared" si="161"/>
        <v>-12.943725350034342</v>
      </c>
      <c r="T874" s="22" t="str">
        <f t="shared" si="156"/>
        <v>Hou122136</v>
      </c>
      <c r="U874" t="str">
        <f t="shared" si="162"/>
        <v>no</v>
      </c>
      <c r="V874" s="31">
        <v>0</v>
      </c>
      <c r="W874" s="31" t="str">
        <f t="shared" si="163"/>
        <v>43497Houston RocketsDenver Nuggets</v>
      </c>
      <c r="X874" s="9">
        <f>IFERROR(VLOOKUP(T874,October_Schedule_Table[Home Concat],1,FALSE),0)</f>
        <v>0</v>
      </c>
      <c r="Y874" s="9" t="str">
        <f>IFERROR(VLOOKUP(T874,October_Schedule_Table[[#All],[Away Concat]:[Away B2b]],4,FALSE),0)</f>
        <v>no</v>
      </c>
    </row>
    <row r="875" spans="1:25" x14ac:dyDescent="0.2">
      <c r="A875" s="24" t="s">
        <v>226</v>
      </c>
      <c r="B875" s="12">
        <v>43498</v>
      </c>
      <c r="C875" s="33" t="str">
        <f t="shared" si="157"/>
        <v>A</v>
      </c>
      <c r="D875" s="18">
        <v>2</v>
      </c>
      <c r="E875" s="18">
        <v>2</v>
      </c>
      <c r="F875" s="18">
        <v>2019</v>
      </c>
      <c r="G875" s="5" t="s">
        <v>42</v>
      </c>
      <c r="H875" s="5" t="s">
        <v>18</v>
      </c>
      <c r="I875" s="5" t="s">
        <v>226</v>
      </c>
      <c r="J875" s="5">
        <v>125</v>
      </c>
      <c r="K875" s="5" t="s">
        <v>31</v>
      </c>
      <c r="L875" s="5" t="s">
        <v>225</v>
      </c>
      <c r="M875" s="5">
        <v>98</v>
      </c>
      <c r="N875" s="13">
        <f t="shared" si="158"/>
        <v>27</v>
      </c>
      <c r="O875" s="13">
        <f t="shared" si="159"/>
        <v>-3</v>
      </c>
      <c r="P875" s="39">
        <f t="shared" si="154"/>
        <v>5.8261443988619703</v>
      </c>
      <c r="Q875" s="39">
        <f t="shared" si="155"/>
        <v>5.7181998783674679</v>
      </c>
      <c r="R875" s="39">
        <f t="shared" si="160"/>
        <v>-2.8920554795054976</v>
      </c>
      <c r="S875" s="39">
        <f t="shared" si="161"/>
        <v>29.892055479505498</v>
      </c>
      <c r="T875" s="22" t="str">
        <f t="shared" si="156"/>
        <v>Hou12598</v>
      </c>
      <c r="U875" t="str">
        <f t="shared" si="162"/>
        <v>yes</v>
      </c>
      <c r="V875" s="31" t="s">
        <v>292</v>
      </c>
      <c r="W875" s="31" t="str">
        <f t="shared" si="163"/>
        <v>43498Houston RocketsUtah Jazz</v>
      </c>
      <c r="X875" s="9"/>
      <c r="Y875" s="9"/>
    </row>
    <row r="876" spans="1:25" x14ac:dyDescent="0.2">
      <c r="A876" s="24" t="s">
        <v>226</v>
      </c>
      <c r="B876" s="10">
        <v>43500</v>
      </c>
      <c r="C876" s="33" t="str">
        <f t="shared" si="157"/>
        <v>A</v>
      </c>
      <c r="D876" s="19">
        <v>2</v>
      </c>
      <c r="E876" s="19">
        <v>4</v>
      </c>
      <c r="F876" s="19">
        <v>2019</v>
      </c>
      <c r="G876" s="6" t="s">
        <v>42</v>
      </c>
      <c r="H876" s="6" t="s">
        <v>18</v>
      </c>
      <c r="I876" s="6" t="s">
        <v>226</v>
      </c>
      <c r="J876" s="6">
        <v>118</v>
      </c>
      <c r="K876" s="6" t="s">
        <v>29</v>
      </c>
      <c r="L876" s="6" t="s">
        <v>232</v>
      </c>
      <c r="M876" s="6">
        <v>110</v>
      </c>
      <c r="N876" s="13">
        <f t="shared" si="158"/>
        <v>8</v>
      </c>
      <c r="O876" s="13">
        <f t="shared" si="159"/>
        <v>-3</v>
      </c>
      <c r="P876" s="39">
        <f t="shared" si="154"/>
        <v>5.8261443988619703</v>
      </c>
      <c r="Q876" s="39">
        <f t="shared" si="155"/>
        <v>-8.7034984309977705</v>
      </c>
      <c r="R876" s="39">
        <f t="shared" si="160"/>
        <v>11.529642829859741</v>
      </c>
      <c r="S876" s="39">
        <f t="shared" si="161"/>
        <v>-3.5296428298597409</v>
      </c>
      <c r="T876" s="22" t="str">
        <f t="shared" si="156"/>
        <v>Hou118110</v>
      </c>
      <c r="U876" t="str">
        <f t="shared" si="162"/>
        <v>no</v>
      </c>
      <c r="V876" s="31">
        <v>0</v>
      </c>
      <c r="W876" s="31" t="str">
        <f t="shared" si="163"/>
        <v>43500Houston RocketsPhoenix Suns</v>
      </c>
      <c r="X876" s="9">
        <f>IFERROR(VLOOKUP(T876,October_Schedule_Table[Home Concat],1,FALSE),0)</f>
        <v>0</v>
      </c>
      <c r="Y876" s="9" t="str">
        <f>IFERROR(VLOOKUP(T876,October_Schedule_Table[[#All],[Away Concat]:[Away B2b]],4,FALSE),0)</f>
        <v>no</v>
      </c>
    </row>
    <row r="877" spans="1:25" x14ac:dyDescent="0.2">
      <c r="A877" s="24" t="s">
        <v>226</v>
      </c>
      <c r="B877" s="12">
        <v>43502</v>
      </c>
      <c r="C877" s="33" t="str">
        <f t="shared" si="157"/>
        <v>A</v>
      </c>
      <c r="D877" s="18">
        <v>2</v>
      </c>
      <c r="E877" s="18">
        <v>6</v>
      </c>
      <c r="F877" s="18">
        <v>2019</v>
      </c>
      <c r="G877" s="5" t="s">
        <v>30</v>
      </c>
      <c r="H877" s="5" t="s">
        <v>18</v>
      </c>
      <c r="I877" s="5" t="s">
        <v>226</v>
      </c>
      <c r="J877" s="5">
        <v>127</v>
      </c>
      <c r="K877" s="5" t="s">
        <v>32</v>
      </c>
      <c r="L877" s="5" t="s">
        <v>230</v>
      </c>
      <c r="M877" s="5">
        <v>101</v>
      </c>
      <c r="N877" s="13">
        <f t="shared" si="158"/>
        <v>26</v>
      </c>
      <c r="O877" s="13">
        <f t="shared" si="159"/>
        <v>-3</v>
      </c>
      <c r="P877" s="39">
        <f t="shared" si="154"/>
        <v>5.8261443988619703</v>
      </c>
      <c r="Q877" s="39">
        <f t="shared" si="155"/>
        <v>-0.90569424122478992</v>
      </c>
      <c r="R877" s="39">
        <f t="shared" si="160"/>
        <v>3.7318386400867603</v>
      </c>
      <c r="S877" s="39">
        <f t="shared" si="161"/>
        <v>22.26816135991324</v>
      </c>
      <c r="T877" s="22" t="str">
        <f t="shared" si="156"/>
        <v>Hou127101</v>
      </c>
      <c r="U877" t="str">
        <f t="shared" si="162"/>
        <v>no</v>
      </c>
      <c r="V877" s="31">
        <v>0</v>
      </c>
      <c r="W877" s="31" t="str">
        <f t="shared" si="163"/>
        <v>43502Houston RocketsSacramento Kings</v>
      </c>
      <c r="X877" s="9">
        <f>IFERROR(VLOOKUP(T877,October_Schedule_Table[Home Concat],1,FALSE),0)</f>
        <v>0</v>
      </c>
      <c r="Y877" s="9" t="str">
        <f>IFERROR(VLOOKUP(T877,October_Schedule_Table[[#All],[Away Concat]:[Away B2b]],4,FALSE),0)</f>
        <v>no</v>
      </c>
    </row>
    <row r="878" spans="1:25" x14ac:dyDescent="0.2">
      <c r="A878" s="24" t="s">
        <v>226</v>
      </c>
      <c r="B878" s="10">
        <v>43505</v>
      </c>
      <c r="C878" s="33" t="str">
        <f t="shared" si="157"/>
        <v>H</v>
      </c>
      <c r="D878" s="19">
        <v>2</v>
      </c>
      <c r="E878" s="19">
        <v>9</v>
      </c>
      <c r="F878" s="19">
        <v>2019</v>
      </c>
      <c r="G878" s="6" t="s">
        <v>33</v>
      </c>
      <c r="H878" s="6" t="s">
        <v>10</v>
      </c>
      <c r="I878" s="6" t="s">
        <v>238</v>
      </c>
      <c r="J878" s="6">
        <v>117</v>
      </c>
      <c r="K878" s="6" t="s">
        <v>18</v>
      </c>
      <c r="L878" s="6" t="s">
        <v>226</v>
      </c>
      <c r="M878" s="6">
        <v>112</v>
      </c>
      <c r="N878" s="13">
        <f t="shared" si="158"/>
        <v>-5</v>
      </c>
      <c r="O878" s="13">
        <f t="shared" si="159"/>
        <v>3</v>
      </c>
      <c r="P878" s="39">
        <f t="shared" si="154"/>
        <v>5.8261443988619703</v>
      </c>
      <c r="Q878" s="39">
        <f t="shared" si="155"/>
        <v>3.3970939396990349</v>
      </c>
      <c r="R878" s="39">
        <f t="shared" si="160"/>
        <v>5.4290504591629354</v>
      </c>
      <c r="S878" s="39">
        <f t="shared" si="161"/>
        <v>-10.429050459162935</v>
      </c>
      <c r="T878" s="22" t="str">
        <f t="shared" si="156"/>
        <v>Hou117112</v>
      </c>
      <c r="U878" t="str">
        <f t="shared" si="162"/>
        <v>no</v>
      </c>
      <c r="V878" s="31">
        <v>0</v>
      </c>
      <c r="W878" s="31" t="str">
        <f t="shared" si="163"/>
        <v>43505Oklahoma City ThunderHouston Rockets</v>
      </c>
      <c r="X878" s="9" t="str">
        <f>IFERROR(VLOOKUP(T878,October_Schedule_Table[[#All],[Home Concat]:[Home B2b]],2,FALSE),0)</f>
        <v>no</v>
      </c>
      <c r="Y878" s="9">
        <f>IFERROR(VLOOKUP(T878,October_Schedule_Table[[#All],[Away Concat]:[Away B2b]],4,FALSE),0)</f>
        <v>0</v>
      </c>
    </row>
    <row r="879" spans="1:25" x14ac:dyDescent="0.2">
      <c r="A879" s="24" t="s">
        <v>226</v>
      </c>
      <c r="B879" s="12">
        <v>43507</v>
      </c>
      <c r="C879" s="33" t="str">
        <f t="shared" si="157"/>
        <v>H</v>
      </c>
      <c r="D879" s="18">
        <v>2</v>
      </c>
      <c r="E879" s="18">
        <v>11</v>
      </c>
      <c r="F879" s="18">
        <v>2019</v>
      </c>
      <c r="G879" s="5" t="s">
        <v>6</v>
      </c>
      <c r="H879" s="5" t="s">
        <v>28</v>
      </c>
      <c r="I879" s="5" t="s">
        <v>216</v>
      </c>
      <c r="J879" s="5">
        <v>104</v>
      </c>
      <c r="K879" s="5" t="s">
        <v>18</v>
      </c>
      <c r="L879" s="5" t="s">
        <v>226</v>
      </c>
      <c r="M879" s="5">
        <v>120</v>
      </c>
      <c r="N879" s="13">
        <f t="shared" si="158"/>
        <v>16</v>
      </c>
      <c r="O879" s="13">
        <f t="shared" si="159"/>
        <v>3</v>
      </c>
      <c r="P879" s="39">
        <f t="shared" si="154"/>
        <v>5.8261443988619703</v>
      </c>
      <c r="Q879" s="39">
        <f t="shared" si="155"/>
        <v>-1.1032792686349602</v>
      </c>
      <c r="R879" s="39">
        <f t="shared" si="160"/>
        <v>9.9294236674969305</v>
      </c>
      <c r="S879" s="39">
        <f t="shared" si="161"/>
        <v>6.0705763325030695</v>
      </c>
      <c r="T879" s="22" t="str">
        <f t="shared" si="156"/>
        <v>Hou104120</v>
      </c>
      <c r="U879" t="str">
        <f t="shared" si="162"/>
        <v>no</v>
      </c>
      <c r="V879" s="31">
        <v>0</v>
      </c>
      <c r="W879" s="31" t="str">
        <f t="shared" si="163"/>
        <v>43507Dallas MavericksHouston Rockets</v>
      </c>
      <c r="X879" s="9" t="str">
        <f>IFERROR(VLOOKUP(T879,October_Schedule_Table[[#All],[Home Concat]:[Home B2b]],2,FALSE),0)</f>
        <v>no</v>
      </c>
      <c r="Y879" s="9">
        <f>IFERROR(VLOOKUP(T879,October_Schedule_Table[[#All],[Away Concat]:[Away B2b]],4,FALSE),0)</f>
        <v>0</v>
      </c>
    </row>
    <row r="880" spans="1:25" x14ac:dyDescent="0.2">
      <c r="A880" s="24" t="s">
        <v>226</v>
      </c>
      <c r="B880" s="10">
        <v>43509</v>
      </c>
      <c r="C880" s="33" t="str">
        <f t="shared" si="157"/>
        <v>A</v>
      </c>
      <c r="D880" s="19">
        <v>2</v>
      </c>
      <c r="E880" s="19">
        <v>13</v>
      </c>
      <c r="F880" s="19">
        <v>2019</v>
      </c>
      <c r="G880" s="6" t="s">
        <v>6</v>
      </c>
      <c r="H880" s="6" t="s">
        <v>18</v>
      </c>
      <c r="I880" s="6" t="s">
        <v>226</v>
      </c>
      <c r="J880" s="6">
        <v>111</v>
      </c>
      <c r="K880" s="6" t="s">
        <v>34</v>
      </c>
      <c r="L880" s="6" t="s">
        <v>239</v>
      </c>
      <c r="M880" s="6">
        <v>121</v>
      </c>
      <c r="N880" s="13">
        <f t="shared" si="158"/>
        <v>-10</v>
      </c>
      <c r="O880" s="13">
        <f t="shared" si="159"/>
        <v>-3</v>
      </c>
      <c r="P880" s="39">
        <f t="shared" si="154"/>
        <v>5.8261443988619703</v>
      </c>
      <c r="Q880" s="39">
        <f t="shared" si="155"/>
        <v>-1.35015846365794</v>
      </c>
      <c r="R880" s="39">
        <f t="shared" si="160"/>
        <v>4.1763028625199103</v>
      </c>
      <c r="S880" s="39">
        <f t="shared" si="161"/>
        <v>-14.176302862519911</v>
      </c>
      <c r="T880" s="22" t="str">
        <f t="shared" si="156"/>
        <v>Hou111121</v>
      </c>
      <c r="U880" t="str">
        <f t="shared" si="162"/>
        <v>no</v>
      </c>
      <c r="V880" s="31">
        <v>0</v>
      </c>
      <c r="W880" s="31" t="str">
        <f t="shared" si="163"/>
        <v>43509Houston RocketsMinnesota Timberwolves</v>
      </c>
      <c r="X880" s="9">
        <f>IFERROR(VLOOKUP(T880,October_Schedule_Table[Home Concat],1,FALSE),0)</f>
        <v>0</v>
      </c>
      <c r="Y880" s="9" t="str">
        <f>IFERROR(VLOOKUP(T880,October_Schedule_Table[[#All],[Away Concat]:[Away B2b]],4,FALSE),0)</f>
        <v>no</v>
      </c>
    </row>
    <row r="881" spans="1:25" x14ac:dyDescent="0.2">
      <c r="A881" s="24" t="s">
        <v>226</v>
      </c>
      <c r="B881" s="12">
        <v>43517</v>
      </c>
      <c r="C881" s="33" t="str">
        <f t="shared" si="157"/>
        <v>A</v>
      </c>
      <c r="D881" s="18">
        <v>2</v>
      </c>
      <c r="E881" s="18">
        <v>21</v>
      </c>
      <c r="F881" s="18">
        <v>2019</v>
      </c>
      <c r="G881" s="5" t="s">
        <v>9</v>
      </c>
      <c r="H881" s="5" t="s">
        <v>18</v>
      </c>
      <c r="I881" s="5" t="s">
        <v>226</v>
      </c>
      <c r="J881" s="5">
        <v>106</v>
      </c>
      <c r="K881" s="5" t="s">
        <v>39</v>
      </c>
      <c r="L881" s="13" t="s">
        <v>242</v>
      </c>
      <c r="M881" s="5">
        <v>111</v>
      </c>
      <c r="N881" s="13">
        <f t="shared" si="158"/>
        <v>-5</v>
      </c>
      <c r="O881" s="13">
        <f t="shared" si="159"/>
        <v>-3</v>
      </c>
      <c r="P881" s="39">
        <f t="shared" si="154"/>
        <v>5.8261443988619703</v>
      </c>
      <c r="Q881" s="39">
        <f t="shared" si="155"/>
        <v>-1.7592139870950123</v>
      </c>
      <c r="R881" s="39">
        <f t="shared" si="160"/>
        <v>4.5853583859569831</v>
      </c>
      <c r="S881" s="39">
        <f t="shared" si="161"/>
        <v>-9.5853583859569831</v>
      </c>
      <c r="T881" s="22" t="str">
        <f t="shared" si="156"/>
        <v>Hou106111</v>
      </c>
      <c r="U881" t="str">
        <f t="shared" si="162"/>
        <v>no</v>
      </c>
      <c r="V881" s="31">
        <v>0</v>
      </c>
      <c r="W881" s="31" t="str">
        <f t="shared" si="163"/>
        <v>43517Houston RocketsLos Angeles Lakers</v>
      </c>
      <c r="X881" s="9">
        <f>IFERROR(VLOOKUP(T881,October_Schedule_Table[Home Concat],1,FALSE),0)</f>
        <v>0</v>
      </c>
      <c r="Y881" s="9" t="str">
        <f>IFERROR(VLOOKUP(T881,October_Schedule_Table[[#All],[Away Concat]:[Away B2b]],4,FALSE),0)</f>
        <v>no</v>
      </c>
    </row>
    <row r="882" spans="1:25" x14ac:dyDescent="0.2">
      <c r="A882" s="24" t="s">
        <v>226</v>
      </c>
      <c r="B882" s="10">
        <v>43519</v>
      </c>
      <c r="C882" s="33" t="str">
        <f t="shared" si="157"/>
        <v>A</v>
      </c>
      <c r="D882" s="19">
        <v>2</v>
      </c>
      <c r="E882" s="19">
        <v>23</v>
      </c>
      <c r="F882" s="19">
        <v>2019</v>
      </c>
      <c r="G882" s="6" t="s">
        <v>33</v>
      </c>
      <c r="H882" s="6" t="s">
        <v>18</v>
      </c>
      <c r="I882" s="6" t="s">
        <v>226</v>
      </c>
      <c r="J882" s="6">
        <v>118</v>
      </c>
      <c r="K882" s="6" t="s">
        <v>11</v>
      </c>
      <c r="L882" s="6" t="s">
        <v>224</v>
      </c>
      <c r="M882" s="6">
        <v>112</v>
      </c>
      <c r="N882" s="13">
        <f t="shared" si="158"/>
        <v>6</v>
      </c>
      <c r="O882" s="13">
        <f t="shared" si="159"/>
        <v>-3</v>
      </c>
      <c r="P882" s="39">
        <f t="shared" si="154"/>
        <v>5.8261443988619703</v>
      </c>
      <c r="Q882" s="39">
        <f t="shared" si="155"/>
        <v>6.4927091902742058</v>
      </c>
      <c r="R882" s="39">
        <f t="shared" si="160"/>
        <v>-3.6665647914122355</v>
      </c>
      <c r="S882" s="39">
        <f t="shared" si="161"/>
        <v>9.6665647914122346</v>
      </c>
      <c r="T882" s="22" t="str">
        <f t="shared" si="156"/>
        <v>Hou118112</v>
      </c>
      <c r="U882" t="str">
        <f t="shared" si="162"/>
        <v>no</v>
      </c>
      <c r="V882" s="31">
        <v>0</v>
      </c>
      <c r="W882" s="31" t="str">
        <f t="shared" si="163"/>
        <v>43519Houston RocketsGolden State Warriors</v>
      </c>
      <c r="X882" s="9">
        <f>IFERROR(VLOOKUP(T882,October_Schedule_Table[Home Concat],1,FALSE),0)</f>
        <v>0</v>
      </c>
      <c r="Y882" s="9" t="str">
        <f>IFERROR(VLOOKUP(T882,October_Schedule_Table[[#All],[Away Concat]:[Away B2b]],4,FALSE),0)</f>
        <v>no</v>
      </c>
    </row>
    <row r="883" spans="1:25" x14ac:dyDescent="0.2">
      <c r="A883" s="24" t="s">
        <v>226</v>
      </c>
      <c r="B883" s="10">
        <v>43521</v>
      </c>
      <c r="C883" s="33" t="str">
        <f t="shared" si="157"/>
        <v>H</v>
      </c>
      <c r="D883" s="19">
        <v>2</v>
      </c>
      <c r="E883" s="19">
        <v>25</v>
      </c>
      <c r="F883" s="19">
        <v>2019</v>
      </c>
      <c r="G883" s="6" t="s">
        <v>6</v>
      </c>
      <c r="H883" s="6" t="s">
        <v>24</v>
      </c>
      <c r="I883" s="6" t="s">
        <v>210</v>
      </c>
      <c r="J883" s="6">
        <v>111</v>
      </c>
      <c r="K883" s="6" t="s">
        <v>18</v>
      </c>
      <c r="L883" s="6" t="s">
        <v>226</v>
      </c>
      <c r="M883" s="6">
        <v>119</v>
      </c>
      <c r="N883" s="13">
        <f t="shared" si="158"/>
        <v>8</v>
      </c>
      <c r="O883" s="13">
        <f t="shared" si="159"/>
        <v>3</v>
      </c>
      <c r="P883" s="39">
        <f t="shared" si="154"/>
        <v>5.8261443988619703</v>
      </c>
      <c r="Q883" s="39">
        <f t="shared" si="155"/>
        <v>-5.4191427575813904</v>
      </c>
      <c r="R883" s="39">
        <f t="shared" si="160"/>
        <v>14.245287156443361</v>
      </c>
      <c r="S883" s="39">
        <f t="shared" si="161"/>
        <v>-6.2452871564433607</v>
      </c>
      <c r="T883" s="22" t="str">
        <f t="shared" si="156"/>
        <v>Hou111119</v>
      </c>
      <c r="U883" t="str">
        <f t="shared" si="162"/>
        <v>no</v>
      </c>
      <c r="V883" s="31">
        <v>0</v>
      </c>
      <c r="W883" s="31" t="str">
        <f t="shared" si="163"/>
        <v>43521Atlanta HawksHouston Rockets</v>
      </c>
      <c r="X883" s="9" t="str">
        <f>IFERROR(VLOOKUP(T883,October_Schedule_Table[[#All],[Home Concat]:[Home B2b]],2,FALSE),0)</f>
        <v>no</v>
      </c>
      <c r="Y883" s="9">
        <f>IFERROR(VLOOKUP(T883,October_Schedule_Table[[#All],[Away Concat]:[Away B2b]],4,FALSE),0)</f>
        <v>0</v>
      </c>
    </row>
    <row r="884" spans="1:25" x14ac:dyDescent="0.2">
      <c r="A884" s="24" t="s">
        <v>226</v>
      </c>
      <c r="B884" s="12">
        <v>43523</v>
      </c>
      <c r="C884" s="33" t="str">
        <f t="shared" si="157"/>
        <v>A</v>
      </c>
      <c r="D884" s="18">
        <v>2</v>
      </c>
      <c r="E884" s="18">
        <v>27</v>
      </c>
      <c r="F884" s="18">
        <v>2019</v>
      </c>
      <c r="G884" s="5" t="s">
        <v>12</v>
      </c>
      <c r="H884" s="5" t="s">
        <v>18</v>
      </c>
      <c r="I884" s="5" t="s">
        <v>226</v>
      </c>
      <c r="J884" s="5">
        <v>118</v>
      </c>
      <c r="K884" s="5" t="s">
        <v>14</v>
      </c>
      <c r="L884" s="5" t="s">
        <v>213</v>
      </c>
      <c r="M884" s="5">
        <v>113</v>
      </c>
      <c r="N884" s="13">
        <f t="shared" si="158"/>
        <v>5</v>
      </c>
      <c r="O884" s="13">
        <f t="shared" si="159"/>
        <v>-3</v>
      </c>
      <c r="P884" s="39">
        <f t="shared" si="154"/>
        <v>5.8261443988619703</v>
      </c>
      <c r="Q884" s="39">
        <f t="shared" si="155"/>
        <v>-1.224670842330648</v>
      </c>
      <c r="R884" s="39">
        <f t="shared" si="160"/>
        <v>4.0508152411926179</v>
      </c>
      <c r="S884" s="39">
        <f t="shared" si="161"/>
        <v>0.94918475880738207</v>
      </c>
      <c r="T884" s="22" t="str">
        <f t="shared" si="156"/>
        <v>Hou118113</v>
      </c>
      <c r="U884" t="str">
        <f t="shared" si="162"/>
        <v>no</v>
      </c>
      <c r="V884" s="31">
        <v>0</v>
      </c>
      <c r="W884" s="31" t="str">
        <f t="shared" si="163"/>
        <v>43523Houston RocketsCharlotte Hornets</v>
      </c>
      <c r="X884" s="9">
        <f>IFERROR(VLOOKUP(T884,October_Schedule_Table[Home Concat],1,FALSE),0)</f>
        <v>0</v>
      </c>
      <c r="Y884" s="9" t="str">
        <f>IFERROR(VLOOKUP(T884,October_Schedule_Table[[#All],[Away Concat]:[Away B2b]],4,FALSE),0)</f>
        <v>no</v>
      </c>
    </row>
    <row r="885" spans="1:25" x14ac:dyDescent="0.2">
      <c r="A885" s="24" t="s">
        <v>226</v>
      </c>
      <c r="B885" s="12">
        <v>43524</v>
      </c>
      <c r="C885" s="33" t="str">
        <f t="shared" si="157"/>
        <v>H</v>
      </c>
      <c r="D885" s="18">
        <v>2</v>
      </c>
      <c r="E885" s="18">
        <v>28</v>
      </c>
      <c r="F885" s="18">
        <v>2019</v>
      </c>
      <c r="G885" s="5" t="s">
        <v>6</v>
      </c>
      <c r="H885" s="5" t="s">
        <v>26</v>
      </c>
      <c r="I885" s="5" t="s">
        <v>235</v>
      </c>
      <c r="J885" s="5">
        <v>118</v>
      </c>
      <c r="K885" s="5" t="s">
        <v>18</v>
      </c>
      <c r="L885" s="5" t="s">
        <v>226</v>
      </c>
      <c r="M885" s="5">
        <v>121</v>
      </c>
      <c r="N885" s="13">
        <f t="shared" si="158"/>
        <v>3</v>
      </c>
      <c r="O885" s="13">
        <f t="shared" si="159"/>
        <v>3</v>
      </c>
      <c r="P885" s="39">
        <f t="shared" si="154"/>
        <v>5.8261443988619703</v>
      </c>
      <c r="Q885" s="39">
        <f t="shared" si="155"/>
        <v>-0.25037347985165948</v>
      </c>
      <c r="R885" s="39">
        <f t="shared" si="160"/>
        <v>9.0765178787136307</v>
      </c>
      <c r="S885" s="39">
        <f t="shared" si="161"/>
        <v>-6.0765178787136307</v>
      </c>
      <c r="T885" s="22" t="str">
        <f t="shared" si="156"/>
        <v>Hou118121</v>
      </c>
      <c r="U885" t="str">
        <f t="shared" si="162"/>
        <v>yes</v>
      </c>
      <c r="V885" s="31" t="s">
        <v>293</v>
      </c>
      <c r="W885" s="31" t="str">
        <f t="shared" si="163"/>
        <v>43524Miami HeatHouston Rockets</v>
      </c>
      <c r="X885" s="9"/>
      <c r="Y885" s="9"/>
    </row>
    <row r="886" spans="1:25" x14ac:dyDescent="0.2">
      <c r="A886" s="24" t="s">
        <v>226</v>
      </c>
      <c r="B886" s="10">
        <v>43527</v>
      </c>
      <c r="C886" s="33" t="str">
        <f t="shared" si="157"/>
        <v>A</v>
      </c>
      <c r="D886" s="19">
        <v>3</v>
      </c>
      <c r="E886" s="19">
        <v>3</v>
      </c>
      <c r="F886" s="19">
        <v>2019</v>
      </c>
      <c r="G886" s="6" t="s">
        <v>61</v>
      </c>
      <c r="H886" s="6" t="s">
        <v>18</v>
      </c>
      <c r="I886" s="6" t="s">
        <v>226</v>
      </c>
      <c r="J886" s="6">
        <v>115</v>
      </c>
      <c r="K886" s="6" t="s">
        <v>8</v>
      </c>
      <c r="L886" s="6" t="s">
        <v>211</v>
      </c>
      <c r="M886" s="6">
        <v>104</v>
      </c>
      <c r="N886" s="13">
        <f t="shared" si="158"/>
        <v>11</v>
      </c>
      <c r="O886" s="13">
        <f t="shared" si="159"/>
        <v>-3</v>
      </c>
      <c r="P886" s="39">
        <f t="shared" si="154"/>
        <v>5.8261443988619703</v>
      </c>
      <c r="Q886" s="39">
        <f t="shared" si="155"/>
        <v>3.6672081997201897</v>
      </c>
      <c r="R886" s="39">
        <f t="shared" si="160"/>
        <v>-0.84106380085821941</v>
      </c>
      <c r="S886" s="39">
        <f t="shared" si="161"/>
        <v>11.841063800858219</v>
      </c>
      <c r="T886" s="22" t="str">
        <f t="shared" si="156"/>
        <v>Hou115104</v>
      </c>
      <c r="U886" t="str">
        <f t="shared" si="162"/>
        <v>no</v>
      </c>
      <c r="V886" s="31">
        <v>0</v>
      </c>
      <c r="W886" s="31" t="str">
        <f t="shared" si="163"/>
        <v>43527Houston RocketsBoston Celtics</v>
      </c>
      <c r="X886" s="9">
        <f>IFERROR(VLOOKUP(T886,October_Schedule_Table[Home Concat],1,FALSE),0)</f>
        <v>0</v>
      </c>
      <c r="Y886" s="9" t="str">
        <f>IFERROR(VLOOKUP(T886,October_Schedule_Table[[#All],[Away Concat]:[Away B2b]],4,FALSE),0)</f>
        <v>no</v>
      </c>
    </row>
    <row r="887" spans="1:25" x14ac:dyDescent="0.2">
      <c r="A887" s="24" t="s">
        <v>226</v>
      </c>
      <c r="B887" s="12">
        <v>43529</v>
      </c>
      <c r="C887" s="33" t="str">
        <f t="shared" si="157"/>
        <v>A</v>
      </c>
      <c r="D887" s="18">
        <v>3</v>
      </c>
      <c r="E887" s="18">
        <v>5</v>
      </c>
      <c r="F887" s="18">
        <v>2019</v>
      </c>
      <c r="G887" s="5" t="s">
        <v>6</v>
      </c>
      <c r="H887" s="5" t="s">
        <v>18</v>
      </c>
      <c r="I887" s="5" t="s">
        <v>226</v>
      </c>
      <c r="J887" s="5">
        <v>107</v>
      </c>
      <c r="K887" s="5" t="s">
        <v>37</v>
      </c>
      <c r="L887" s="5" t="s">
        <v>228</v>
      </c>
      <c r="M887" s="5">
        <v>95</v>
      </c>
      <c r="N887" s="13">
        <f t="shared" si="158"/>
        <v>12</v>
      </c>
      <c r="O887" s="13">
        <f t="shared" si="159"/>
        <v>-3</v>
      </c>
      <c r="P887" s="39">
        <f t="shared" si="154"/>
        <v>5.8261443988619703</v>
      </c>
      <c r="Q887" s="39">
        <f t="shared" si="155"/>
        <v>5.5303682054218104</v>
      </c>
      <c r="R887" s="39">
        <f t="shared" si="160"/>
        <v>-2.7042238065598401</v>
      </c>
      <c r="S887" s="39">
        <f t="shared" si="161"/>
        <v>14.70422380655984</v>
      </c>
      <c r="T887" s="22" t="str">
        <f t="shared" si="156"/>
        <v>Hou10795</v>
      </c>
      <c r="U887" t="str">
        <f t="shared" si="162"/>
        <v>no</v>
      </c>
      <c r="V887" s="31">
        <v>0</v>
      </c>
      <c r="W887" s="31" t="str">
        <f t="shared" si="163"/>
        <v>43529Houston RocketsToronto Raptors</v>
      </c>
      <c r="X887" s="9">
        <f>IFERROR(VLOOKUP(T887,October_Schedule_Table[Home Concat],1,FALSE),0)</f>
        <v>0</v>
      </c>
      <c r="Y887" s="9" t="str">
        <f>IFERROR(VLOOKUP(T887,October_Schedule_Table[[#All],[Away Concat]:[Away B2b]],4,FALSE),0)</f>
        <v>no</v>
      </c>
    </row>
    <row r="888" spans="1:25" x14ac:dyDescent="0.2">
      <c r="A888" s="24" t="s">
        <v>226</v>
      </c>
      <c r="B888" s="10">
        <v>43532</v>
      </c>
      <c r="C888" s="33" t="str">
        <f t="shared" si="157"/>
        <v>H</v>
      </c>
      <c r="D888" s="19">
        <v>3</v>
      </c>
      <c r="E888" s="19">
        <v>8</v>
      </c>
      <c r="F888" s="19">
        <v>2019</v>
      </c>
      <c r="G888" s="6" t="s">
        <v>6</v>
      </c>
      <c r="H888" s="6" t="s">
        <v>7</v>
      </c>
      <c r="I888" s="6" t="s">
        <v>237</v>
      </c>
      <c r="J888" s="6">
        <v>91</v>
      </c>
      <c r="K888" s="6" t="s">
        <v>18</v>
      </c>
      <c r="L888" s="6" t="s">
        <v>226</v>
      </c>
      <c r="M888" s="6">
        <v>107</v>
      </c>
      <c r="N888" s="13">
        <f t="shared" si="158"/>
        <v>16</v>
      </c>
      <c r="O888" s="13">
        <f t="shared" si="159"/>
        <v>3</v>
      </c>
      <c r="P888" s="39">
        <f t="shared" si="154"/>
        <v>5.8261443988619703</v>
      </c>
      <c r="Q888" s="39">
        <f t="shared" si="155"/>
        <v>2.2516349031661402</v>
      </c>
      <c r="R888" s="39">
        <f t="shared" si="160"/>
        <v>6.5745094956958301</v>
      </c>
      <c r="S888" s="39">
        <f t="shared" si="161"/>
        <v>9.4254905043041699</v>
      </c>
      <c r="T888" s="22" t="str">
        <f t="shared" si="156"/>
        <v>Hou91107</v>
      </c>
      <c r="U888" t="str">
        <f t="shared" si="162"/>
        <v>no</v>
      </c>
      <c r="V888" s="31">
        <v>0</v>
      </c>
      <c r="W888" s="31" t="str">
        <f t="shared" si="163"/>
        <v>43532Philadelphia 76ersHouston Rockets</v>
      </c>
      <c r="X888" s="9" t="str">
        <f>IFERROR(VLOOKUP(T888,October_Schedule_Table[[#All],[Home Concat]:[Home B2b]],2,FALSE),0)</f>
        <v>no</v>
      </c>
      <c r="Y888" s="9">
        <f>IFERROR(VLOOKUP(T888,October_Schedule_Table[[#All],[Away Concat]:[Away B2b]],4,FALSE),0)</f>
        <v>0</v>
      </c>
    </row>
    <row r="889" spans="1:25" x14ac:dyDescent="0.2">
      <c r="A889" s="24" t="s">
        <v>226</v>
      </c>
      <c r="B889" s="10">
        <v>43534</v>
      </c>
      <c r="C889" s="33" t="str">
        <f t="shared" si="157"/>
        <v>A</v>
      </c>
      <c r="D889" s="19">
        <v>3</v>
      </c>
      <c r="E889" s="19">
        <v>10</v>
      </c>
      <c r="F889" s="19">
        <v>2019</v>
      </c>
      <c r="G889" s="6" t="s">
        <v>12</v>
      </c>
      <c r="H889" s="6" t="s">
        <v>18</v>
      </c>
      <c r="I889" s="6" t="s">
        <v>226</v>
      </c>
      <c r="J889" s="6">
        <v>94</v>
      </c>
      <c r="K889" s="6" t="s">
        <v>28</v>
      </c>
      <c r="L889" s="6" t="s">
        <v>216</v>
      </c>
      <c r="M889" s="6">
        <v>93</v>
      </c>
      <c r="N889" s="13">
        <f t="shared" si="158"/>
        <v>1</v>
      </c>
      <c r="O889" s="13">
        <f t="shared" si="159"/>
        <v>-3</v>
      </c>
      <c r="P889" s="39">
        <f t="shared" si="154"/>
        <v>5.8261443988619703</v>
      </c>
      <c r="Q889" s="39">
        <f t="shared" si="155"/>
        <v>-1.1032792686349602</v>
      </c>
      <c r="R889" s="39">
        <f t="shared" si="160"/>
        <v>3.9294236674969305</v>
      </c>
      <c r="S889" s="39">
        <f t="shared" si="161"/>
        <v>-2.9294236674969305</v>
      </c>
      <c r="T889" s="22" t="str">
        <f t="shared" si="156"/>
        <v>Hou9493</v>
      </c>
      <c r="U889" t="str">
        <f t="shared" si="162"/>
        <v>no</v>
      </c>
      <c r="V889" s="31">
        <v>0</v>
      </c>
      <c r="W889" s="31" t="str">
        <f t="shared" si="163"/>
        <v>43534Houston RocketsDallas Mavericks</v>
      </c>
      <c r="X889" s="9">
        <f>IFERROR(VLOOKUP(T889,October_Schedule_Table[Home Concat],1,FALSE),0)</f>
        <v>0</v>
      </c>
      <c r="Y889" s="9" t="str">
        <f>IFERROR(VLOOKUP(T889,October_Schedule_Table[[#All],[Away Concat]:[Away B2b]],4,FALSE),0)</f>
        <v>no</v>
      </c>
    </row>
    <row r="890" spans="1:25" x14ac:dyDescent="0.2">
      <c r="A890" s="24" t="s">
        <v>226</v>
      </c>
      <c r="B890" s="12">
        <v>43535</v>
      </c>
      <c r="C890" s="33" t="str">
        <f t="shared" si="157"/>
        <v>H</v>
      </c>
      <c r="D890" s="18">
        <v>3</v>
      </c>
      <c r="E890" s="18">
        <v>11</v>
      </c>
      <c r="F890" s="18">
        <v>2019</v>
      </c>
      <c r="G890" s="5" t="s">
        <v>6</v>
      </c>
      <c r="H890" s="5" t="s">
        <v>14</v>
      </c>
      <c r="I890" s="5" t="s">
        <v>213</v>
      </c>
      <c r="J890" s="5">
        <v>106</v>
      </c>
      <c r="K890" s="5" t="s">
        <v>18</v>
      </c>
      <c r="L890" s="5" t="s">
        <v>226</v>
      </c>
      <c r="M890" s="5">
        <v>118</v>
      </c>
      <c r="N890" s="13">
        <f t="shared" si="158"/>
        <v>12</v>
      </c>
      <c r="O890" s="13">
        <f t="shared" si="159"/>
        <v>3</v>
      </c>
      <c r="P890" s="39">
        <f t="shared" si="154"/>
        <v>5.8261443988619703</v>
      </c>
      <c r="Q890" s="39">
        <f t="shared" si="155"/>
        <v>-1.224670842330648</v>
      </c>
      <c r="R890" s="39">
        <f t="shared" si="160"/>
        <v>10.050815241192618</v>
      </c>
      <c r="S890" s="39">
        <f t="shared" si="161"/>
        <v>1.9491847588073821</v>
      </c>
      <c r="T890" s="22" t="str">
        <f t="shared" si="156"/>
        <v>Hou106118</v>
      </c>
      <c r="U890" t="str">
        <f t="shared" si="162"/>
        <v>yes</v>
      </c>
      <c r="V890" s="31">
        <v>0</v>
      </c>
      <c r="W890" s="31" t="str">
        <f t="shared" si="163"/>
        <v>43535Charlotte HornetsHouston Rockets</v>
      </c>
      <c r="X890" s="9" t="str">
        <f>IFERROR(VLOOKUP(T890,October_Schedule_Table[[#All],[Home Concat]:[Home B2b]],2,FALSE),0)</f>
        <v>yes</v>
      </c>
      <c r="Y890" s="9">
        <f>IFERROR(VLOOKUP(T890,October_Schedule_Table[[#All],[Away Concat]:[Away B2b]],4,FALSE),0)</f>
        <v>0</v>
      </c>
    </row>
    <row r="891" spans="1:25" x14ac:dyDescent="0.2">
      <c r="A891" s="24" t="s">
        <v>226</v>
      </c>
      <c r="B891" s="10">
        <v>43537</v>
      </c>
      <c r="C891" s="33" t="str">
        <f t="shared" si="157"/>
        <v>H</v>
      </c>
      <c r="D891" s="19">
        <v>3</v>
      </c>
      <c r="E891" s="19">
        <v>13</v>
      </c>
      <c r="F891" s="19">
        <v>2019</v>
      </c>
      <c r="G891" s="6" t="s">
        <v>44</v>
      </c>
      <c r="H891" s="6" t="s">
        <v>11</v>
      </c>
      <c r="I891" s="6" t="s">
        <v>224</v>
      </c>
      <c r="J891" s="6">
        <v>106</v>
      </c>
      <c r="K891" s="6" t="s">
        <v>18</v>
      </c>
      <c r="L891" s="6" t="s">
        <v>226</v>
      </c>
      <c r="M891" s="6">
        <v>104</v>
      </c>
      <c r="N891" s="13">
        <f t="shared" si="158"/>
        <v>-2</v>
      </c>
      <c r="O891" s="13">
        <f t="shared" si="159"/>
        <v>3</v>
      </c>
      <c r="P891" s="39">
        <f t="shared" si="154"/>
        <v>5.8261443988619703</v>
      </c>
      <c r="Q891" s="39">
        <f t="shared" si="155"/>
        <v>6.4927091902742058</v>
      </c>
      <c r="R891" s="39">
        <f t="shared" si="160"/>
        <v>2.3334352085877645</v>
      </c>
      <c r="S891" s="39">
        <f t="shared" si="161"/>
        <v>-4.3334352085877645</v>
      </c>
      <c r="T891" s="22" t="str">
        <f t="shared" si="156"/>
        <v>Hou106104</v>
      </c>
      <c r="U891" t="str">
        <f t="shared" si="162"/>
        <v>no</v>
      </c>
      <c r="V891" s="31">
        <v>0</v>
      </c>
      <c r="W891" s="31" t="str">
        <f t="shared" si="163"/>
        <v>43537Golden State WarriorsHouston Rockets</v>
      </c>
      <c r="X891" s="9" t="str">
        <f>IFERROR(VLOOKUP(T891,October_Schedule_Table[[#All],[Home Concat]:[Home B2b]],2,FALSE),0)</f>
        <v>no</v>
      </c>
      <c r="Y891" s="9">
        <f>IFERROR(VLOOKUP(T891,October_Schedule_Table[[#All],[Away Concat]:[Away B2b]],4,FALSE),0)</f>
        <v>0</v>
      </c>
    </row>
    <row r="892" spans="1:25" x14ac:dyDescent="0.2">
      <c r="A892" s="24" t="s">
        <v>226</v>
      </c>
      <c r="B892" s="12">
        <v>43539</v>
      </c>
      <c r="C892" s="33" t="str">
        <f t="shared" si="157"/>
        <v>H</v>
      </c>
      <c r="D892" s="18">
        <v>3</v>
      </c>
      <c r="E892" s="18">
        <v>15</v>
      </c>
      <c r="F892" s="18">
        <v>2019</v>
      </c>
      <c r="G892" s="5" t="s">
        <v>6</v>
      </c>
      <c r="H892" s="5" t="s">
        <v>29</v>
      </c>
      <c r="I892" s="5" t="s">
        <v>232</v>
      </c>
      <c r="J892" s="5">
        <v>102</v>
      </c>
      <c r="K892" s="5" t="s">
        <v>18</v>
      </c>
      <c r="L892" s="5" t="s">
        <v>226</v>
      </c>
      <c r="M892" s="5">
        <v>108</v>
      </c>
      <c r="N892" s="13">
        <f t="shared" si="158"/>
        <v>6</v>
      </c>
      <c r="O892" s="13">
        <f t="shared" si="159"/>
        <v>3</v>
      </c>
      <c r="P892" s="39">
        <f t="shared" si="154"/>
        <v>5.8261443988619703</v>
      </c>
      <c r="Q892" s="39">
        <f t="shared" si="155"/>
        <v>-8.7034984309977705</v>
      </c>
      <c r="R892" s="39">
        <f t="shared" si="160"/>
        <v>17.529642829859739</v>
      </c>
      <c r="S892" s="39">
        <f t="shared" si="161"/>
        <v>-11.529642829859739</v>
      </c>
      <c r="T892" s="22" t="str">
        <f t="shared" si="156"/>
        <v>Hou102108</v>
      </c>
      <c r="U892" t="str">
        <f t="shared" si="162"/>
        <v>no</v>
      </c>
      <c r="V892" s="31">
        <v>0</v>
      </c>
      <c r="W892" s="31" t="str">
        <f t="shared" si="163"/>
        <v>43539Phoenix SunsHouston Rockets</v>
      </c>
      <c r="X892" s="9" t="str">
        <f>IFERROR(VLOOKUP(T892,October_Schedule_Table[[#All],[Home Concat]:[Home B2b]],2,FALSE),0)</f>
        <v>no</v>
      </c>
      <c r="Y892" s="9">
        <f>IFERROR(VLOOKUP(T892,October_Schedule_Table[[#All],[Away Concat]:[Away B2b]],4,FALSE),0)</f>
        <v>0</v>
      </c>
    </row>
    <row r="893" spans="1:25" x14ac:dyDescent="0.2">
      <c r="A893" s="24" t="s">
        <v>226</v>
      </c>
      <c r="B893" s="10">
        <v>43541</v>
      </c>
      <c r="C893" s="33" t="str">
        <f t="shared" si="157"/>
        <v>H</v>
      </c>
      <c r="D893" s="19">
        <v>3</v>
      </c>
      <c r="E893" s="19">
        <v>17</v>
      </c>
      <c r="F893" s="19">
        <v>2019</v>
      </c>
      <c r="G893" s="6" t="s">
        <v>42</v>
      </c>
      <c r="H893" s="6" t="s">
        <v>34</v>
      </c>
      <c r="I893" s="6" t="s">
        <v>239</v>
      </c>
      <c r="J893" s="6">
        <v>102</v>
      </c>
      <c r="K893" s="6" t="s">
        <v>18</v>
      </c>
      <c r="L893" s="6" t="s">
        <v>226</v>
      </c>
      <c r="M893" s="6">
        <v>117</v>
      </c>
      <c r="N893" s="13">
        <f t="shared" si="158"/>
        <v>15</v>
      </c>
      <c r="O893" s="13">
        <f t="shared" si="159"/>
        <v>3</v>
      </c>
      <c r="P893" s="39">
        <f t="shared" si="154"/>
        <v>5.8261443988619703</v>
      </c>
      <c r="Q893" s="39">
        <f t="shared" si="155"/>
        <v>-1.35015846365794</v>
      </c>
      <c r="R893" s="39">
        <f t="shared" si="160"/>
        <v>10.176302862519911</v>
      </c>
      <c r="S893" s="39">
        <f t="shared" si="161"/>
        <v>4.8236971374800888</v>
      </c>
      <c r="T893" s="22" t="str">
        <f t="shared" si="156"/>
        <v>Hou102117</v>
      </c>
      <c r="U893" t="str">
        <f t="shared" si="162"/>
        <v>no</v>
      </c>
      <c r="V893" s="31">
        <v>0</v>
      </c>
      <c r="W893" s="31" t="str">
        <f t="shared" si="163"/>
        <v>43541Minnesota TimberwolvesHouston Rockets</v>
      </c>
      <c r="X893" s="9" t="str">
        <f>IFERROR(VLOOKUP(T893,October_Schedule_Table[[#All],[Home Concat]:[Home B2b]],2,FALSE),0)</f>
        <v>no</v>
      </c>
      <c r="Y893" s="9">
        <f>IFERROR(VLOOKUP(T893,October_Schedule_Table[[#All],[Away Concat]:[Away B2b]],4,FALSE),0)</f>
        <v>0</v>
      </c>
    </row>
    <row r="894" spans="1:25" x14ac:dyDescent="0.2">
      <c r="A894" s="24" t="s">
        <v>226</v>
      </c>
      <c r="B894" s="12">
        <v>43543</v>
      </c>
      <c r="C894" s="33" t="str">
        <f t="shared" si="157"/>
        <v>A</v>
      </c>
      <c r="D894" s="18">
        <v>3</v>
      </c>
      <c r="E894" s="18">
        <v>19</v>
      </c>
      <c r="F894" s="18">
        <v>2019</v>
      </c>
      <c r="G894" s="5" t="s">
        <v>23</v>
      </c>
      <c r="H894" s="5" t="s">
        <v>18</v>
      </c>
      <c r="I894" s="5" t="s">
        <v>226</v>
      </c>
      <c r="J894" s="5">
        <v>121</v>
      </c>
      <c r="K894" s="5" t="s">
        <v>24</v>
      </c>
      <c r="L894" s="5" t="s">
        <v>210</v>
      </c>
      <c r="M894" s="5">
        <v>105</v>
      </c>
      <c r="N894" s="13">
        <f t="shared" si="158"/>
        <v>16</v>
      </c>
      <c r="O894" s="13">
        <f t="shared" si="159"/>
        <v>-3</v>
      </c>
      <c r="P894" s="39">
        <f t="shared" si="154"/>
        <v>5.8261443988619703</v>
      </c>
      <c r="Q894" s="39">
        <f t="shared" si="155"/>
        <v>-5.4191427575813904</v>
      </c>
      <c r="R894" s="39">
        <f t="shared" si="160"/>
        <v>8.2452871564433607</v>
      </c>
      <c r="S894" s="39">
        <f t="shared" si="161"/>
        <v>7.7547128435566393</v>
      </c>
      <c r="T894" s="22" t="str">
        <f t="shared" si="156"/>
        <v>Hou121105</v>
      </c>
      <c r="U894" t="str">
        <f t="shared" si="162"/>
        <v>no</v>
      </c>
      <c r="V894" s="31">
        <v>0</v>
      </c>
      <c r="W894" s="31" t="str">
        <f t="shared" si="163"/>
        <v>43543Houston RocketsAtlanta Hawks</v>
      </c>
      <c r="X894" s="9">
        <f>IFERROR(VLOOKUP(T894,October_Schedule_Table[Home Concat],1,FALSE),0)</f>
        <v>0</v>
      </c>
      <c r="Y894" s="9" t="str">
        <f>IFERROR(VLOOKUP(T894,October_Schedule_Table[[#All],[Away Concat]:[Away B2b]],4,FALSE),0)</f>
        <v>no</v>
      </c>
    </row>
    <row r="895" spans="1:25" x14ac:dyDescent="0.2">
      <c r="A895" s="24" t="s">
        <v>226</v>
      </c>
      <c r="B895" s="10">
        <v>43544</v>
      </c>
      <c r="C895" s="33" t="str">
        <f t="shared" si="157"/>
        <v>A</v>
      </c>
      <c r="D895" s="19">
        <v>3</v>
      </c>
      <c r="E895" s="19">
        <v>20</v>
      </c>
      <c r="F895" s="19">
        <v>2019</v>
      </c>
      <c r="G895" s="6" t="s">
        <v>6</v>
      </c>
      <c r="H895" s="6" t="s">
        <v>18</v>
      </c>
      <c r="I895" s="6" t="s">
        <v>226</v>
      </c>
      <c r="J895" s="6">
        <v>125</v>
      </c>
      <c r="K895" s="6" t="s">
        <v>19</v>
      </c>
      <c r="L895" s="6" t="s">
        <v>240</v>
      </c>
      <c r="M895" s="6">
        <v>126</v>
      </c>
      <c r="N895" s="13">
        <f t="shared" si="158"/>
        <v>-1</v>
      </c>
      <c r="O895" s="13">
        <f t="shared" si="159"/>
        <v>-3</v>
      </c>
      <c r="P895" s="39">
        <f t="shared" si="154"/>
        <v>5.8261443988619703</v>
      </c>
      <c r="Q895" s="39">
        <f t="shared" si="155"/>
        <v>-2.3364343413058002</v>
      </c>
      <c r="R895" s="39">
        <f t="shared" si="160"/>
        <v>5.1625787401677705</v>
      </c>
      <c r="S895" s="39">
        <f t="shared" si="161"/>
        <v>-6.1625787401677705</v>
      </c>
      <c r="T895" s="22" t="str">
        <f t="shared" si="156"/>
        <v>Hou125126</v>
      </c>
      <c r="U895" t="str">
        <f t="shared" si="162"/>
        <v>yes</v>
      </c>
      <c r="V895" s="31">
        <v>0</v>
      </c>
      <c r="W895" s="31" t="str">
        <f t="shared" si="163"/>
        <v>43544Houston RocketsMemphis Grizzlies</v>
      </c>
      <c r="X895" s="9">
        <f>IFERROR(VLOOKUP(T895,October_Schedule_Table[Home Concat],1,FALSE),0)</f>
        <v>0</v>
      </c>
      <c r="Y895" s="9" t="str">
        <f>IFERROR(VLOOKUP(T895,October_Schedule_Table[[#All],[Away Concat]:[Away B2b]],4,FALSE),0)</f>
        <v>yes</v>
      </c>
    </row>
    <row r="896" spans="1:25" x14ac:dyDescent="0.2">
      <c r="A896" s="24" t="s">
        <v>226</v>
      </c>
      <c r="B896" s="12">
        <v>43546</v>
      </c>
      <c r="C896" s="33" t="str">
        <f t="shared" si="157"/>
        <v>H</v>
      </c>
      <c r="D896" s="18">
        <v>3</v>
      </c>
      <c r="E896" s="18">
        <v>22</v>
      </c>
      <c r="F896" s="18">
        <v>2019</v>
      </c>
      <c r="G896" s="5" t="s">
        <v>6</v>
      </c>
      <c r="H896" s="5" t="s">
        <v>35</v>
      </c>
      <c r="I896" s="5" t="s">
        <v>227</v>
      </c>
      <c r="J896" s="5">
        <v>105</v>
      </c>
      <c r="K896" s="5" t="s">
        <v>18</v>
      </c>
      <c r="L896" s="5" t="s">
        <v>226</v>
      </c>
      <c r="M896" s="5">
        <v>111</v>
      </c>
      <c r="N896" s="13">
        <f t="shared" si="158"/>
        <v>6</v>
      </c>
      <c r="O896" s="13">
        <f t="shared" si="159"/>
        <v>3</v>
      </c>
      <c r="P896" s="39">
        <f t="shared" si="154"/>
        <v>5.8261443988619703</v>
      </c>
      <c r="Q896" s="39">
        <f t="shared" si="155"/>
        <v>1.8707824426420974</v>
      </c>
      <c r="R896" s="39">
        <f t="shared" si="160"/>
        <v>6.955361956219873</v>
      </c>
      <c r="S896" s="39">
        <f t="shared" si="161"/>
        <v>-0.95536195621987297</v>
      </c>
      <c r="T896" s="22" t="str">
        <f t="shared" si="156"/>
        <v>Hou105111</v>
      </c>
      <c r="U896" t="str">
        <f t="shared" si="162"/>
        <v>no</v>
      </c>
      <c r="V896" s="31">
        <v>0</v>
      </c>
      <c r="W896" s="31" t="str">
        <f t="shared" si="163"/>
        <v>43546San Antonio SpursHouston Rockets</v>
      </c>
      <c r="X896" s="9" t="str">
        <f>IFERROR(VLOOKUP(T896,October_Schedule_Table[[#All],[Home Concat]:[Home B2b]],2,FALSE),0)</f>
        <v>no</v>
      </c>
      <c r="Y896" s="9">
        <f>IFERROR(VLOOKUP(T896,October_Schedule_Table[[#All],[Away Concat]:[Away B2b]],4,FALSE),0)</f>
        <v>0</v>
      </c>
    </row>
    <row r="897" spans="1:25" x14ac:dyDescent="0.2">
      <c r="A897" s="24" t="s">
        <v>226</v>
      </c>
      <c r="B897" s="12">
        <v>43548</v>
      </c>
      <c r="C897" s="33" t="str">
        <f t="shared" si="157"/>
        <v>A</v>
      </c>
      <c r="D897" s="18">
        <v>3</v>
      </c>
      <c r="E897" s="18">
        <v>24</v>
      </c>
      <c r="F897" s="18">
        <v>2019</v>
      </c>
      <c r="G897" s="5" t="s">
        <v>12</v>
      </c>
      <c r="H897" s="5" t="s">
        <v>18</v>
      </c>
      <c r="I897" s="5" t="s">
        <v>226</v>
      </c>
      <c r="J897" s="5">
        <v>113</v>
      </c>
      <c r="K897" s="5" t="s">
        <v>17</v>
      </c>
      <c r="L897" s="5" t="s">
        <v>202</v>
      </c>
      <c r="M897" s="5">
        <v>90</v>
      </c>
      <c r="N897" s="13">
        <f t="shared" si="158"/>
        <v>23</v>
      </c>
      <c r="O897" s="13">
        <f t="shared" si="159"/>
        <v>-3</v>
      </c>
      <c r="P897" s="39">
        <f t="shared" si="154"/>
        <v>5.8261443988619703</v>
      </c>
      <c r="Q897" s="39">
        <f t="shared" si="155"/>
        <v>-2.0784049104114897</v>
      </c>
      <c r="R897" s="39">
        <f t="shared" si="160"/>
        <v>4.9045493092734596</v>
      </c>
      <c r="S897" s="39">
        <f t="shared" si="161"/>
        <v>18.09545069072654</v>
      </c>
      <c r="T897" s="22" t="str">
        <f t="shared" si="156"/>
        <v>Hou11390</v>
      </c>
      <c r="U897" t="str">
        <f t="shared" si="162"/>
        <v>no</v>
      </c>
      <c r="V897" s="31">
        <v>0</v>
      </c>
      <c r="W897" s="31" t="str">
        <f t="shared" si="163"/>
        <v>43548Houston RocketsNew Orleans Pelicans</v>
      </c>
      <c r="X897" s="9">
        <f>IFERROR(VLOOKUP(T897,October_Schedule_Table[Home Concat],1,FALSE),0)</f>
        <v>0</v>
      </c>
      <c r="Y897" s="9" t="str">
        <f>IFERROR(VLOOKUP(T897,October_Schedule_Table[[#All],[Away Concat]:[Away B2b]],4,FALSE),0)</f>
        <v>no</v>
      </c>
    </row>
    <row r="898" spans="1:25" x14ac:dyDescent="0.2">
      <c r="A898" s="24" t="s">
        <v>226</v>
      </c>
      <c r="B898" s="10">
        <v>43550</v>
      </c>
      <c r="C898" s="33" t="str">
        <f t="shared" si="157"/>
        <v>A</v>
      </c>
      <c r="D898" s="19">
        <v>3</v>
      </c>
      <c r="E898" s="19">
        <v>26</v>
      </c>
      <c r="F898" s="19">
        <v>2019</v>
      </c>
      <c r="G898" s="6" t="s">
        <v>6</v>
      </c>
      <c r="H898" s="6" t="s">
        <v>18</v>
      </c>
      <c r="I898" s="6" t="s">
        <v>226</v>
      </c>
      <c r="J898" s="6">
        <v>94</v>
      </c>
      <c r="K898" s="6" t="s">
        <v>13</v>
      </c>
      <c r="L898" s="6" t="s">
        <v>229</v>
      </c>
      <c r="M898" s="6">
        <v>108</v>
      </c>
      <c r="N898" s="13">
        <f t="shared" si="158"/>
        <v>-14</v>
      </c>
      <c r="O898" s="13">
        <f t="shared" si="159"/>
        <v>-3</v>
      </c>
      <c r="P898" s="39">
        <f t="shared" si="154"/>
        <v>5.8261443988619703</v>
      </c>
      <c r="Q898" s="39">
        <f t="shared" si="155"/>
        <v>7.7638523148254706</v>
      </c>
      <c r="R898" s="39">
        <f t="shared" si="160"/>
        <v>-4.9377079159635002</v>
      </c>
      <c r="S898" s="39">
        <f t="shared" si="161"/>
        <v>-9.0622920840364998</v>
      </c>
      <c r="T898" s="22" t="str">
        <f t="shared" si="156"/>
        <v>Hou94108</v>
      </c>
      <c r="U898" t="str">
        <f t="shared" si="162"/>
        <v>no</v>
      </c>
      <c r="V898" s="31">
        <v>0</v>
      </c>
      <c r="W898" s="31" t="str">
        <f t="shared" si="163"/>
        <v>43550Houston RocketsMilwaukee Bucks</v>
      </c>
      <c r="X898" s="9">
        <f>IFERROR(VLOOKUP(T898,October_Schedule_Table[Home Concat],1,FALSE),0)</f>
        <v>0</v>
      </c>
      <c r="Y898" s="9" t="str">
        <f>IFERROR(VLOOKUP(T898,October_Schedule_Table[[#All],[Away Concat]:[Away B2b]],4,FALSE),0)</f>
        <v>no</v>
      </c>
    </row>
    <row r="899" spans="1:25" x14ac:dyDescent="0.2">
      <c r="A899" s="24" t="s">
        <v>226</v>
      </c>
      <c r="B899" s="10">
        <v>43552</v>
      </c>
      <c r="C899" s="33" t="str">
        <f t="shared" si="157"/>
        <v>H</v>
      </c>
      <c r="D899" s="19">
        <v>3</v>
      </c>
      <c r="E899" s="19">
        <v>28</v>
      </c>
      <c r="F899" s="19">
        <v>2019</v>
      </c>
      <c r="G899" s="6" t="s">
        <v>6</v>
      </c>
      <c r="H899" s="6" t="s">
        <v>21</v>
      </c>
      <c r="I899" s="6" t="s">
        <v>217</v>
      </c>
      <c r="J899" s="6">
        <v>85</v>
      </c>
      <c r="K899" s="6" t="s">
        <v>18</v>
      </c>
      <c r="L899" s="6" t="s">
        <v>226</v>
      </c>
      <c r="M899" s="6">
        <v>112</v>
      </c>
      <c r="N899" s="13">
        <f t="shared" si="158"/>
        <v>27</v>
      </c>
      <c r="O899" s="13">
        <f t="shared" si="159"/>
        <v>3</v>
      </c>
      <c r="P899" s="39">
        <f t="shared" si="154"/>
        <v>5.8261443988619703</v>
      </c>
      <c r="Q899" s="39">
        <f t="shared" si="155"/>
        <v>3.8824190488276296</v>
      </c>
      <c r="R899" s="39">
        <f t="shared" si="160"/>
        <v>4.9437253500343408</v>
      </c>
      <c r="S899" s="39">
        <f t="shared" si="161"/>
        <v>22.056274649965658</v>
      </c>
      <c r="T899" s="22" t="str">
        <f t="shared" si="156"/>
        <v>Hou85112</v>
      </c>
      <c r="U899" t="str">
        <f t="shared" si="162"/>
        <v>no</v>
      </c>
      <c r="V899" s="31">
        <v>0</v>
      </c>
      <c r="W899" s="31" t="str">
        <f t="shared" si="163"/>
        <v>43552Denver NuggetsHouston Rockets</v>
      </c>
      <c r="X899" s="9" t="str">
        <f>IFERROR(VLOOKUP(T899,October_Schedule_Table[[#All],[Home Concat]:[Home B2b]],2,FALSE),0)</f>
        <v>no</v>
      </c>
      <c r="Y899" s="9">
        <f>IFERROR(VLOOKUP(T899,October_Schedule_Table[[#All],[Away Concat]:[Away B2b]],4,FALSE),0)</f>
        <v>0</v>
      </c>
    </row>
    <row r="900" spans="1:25" x14ac:dyDescent="0.2">
      <c r="A900" s="24" t="s">
        <v>226</v>
      </c>
      <c r="B900" s="12">
        <v>43554</v>
      </c>
      <c r="C900" s="33" t="str">
        <f t="shared" si="157"/>
        <v>H</v>
      </c>
      <c r="D900" s="18">
        <v>3</v>
      </c>
      <c r="E900" s="18">
        <v>30</v>
      </c>
      <c r="F900" s="18">
        <v>2019</v>
      </c>
      <c r="G900" s="5" t="s">
        <v>43</v>
      </c>
      <c r="H900" s="5" t="s">
        <v>32</v>
      </c>
      <c r="I900" s="5" t="s">
        <v>230</v>
      </c>
      <c r="J900" s="5">
        <v>108</v>
      </c>
      <c r="K900" s="5" t="s">
        <v>18</v>
      </c>
      <c r="L900" s="5" t="s">
        <v>226</v>
      </c>
      <c r="M900" s="5">
        <v>119</v>
      </c>
      <c r="N900" s="13">
        <f t="shared" si="158"/>
        <v>11</v>
      </c>
      <c r="O900" s="13">
        <f t="shared" si="159"/>
        <v>3</v>
      </c>
      <c r="P900" s="39">
        <f t="shared" si="154"/>
        <v>5.8261443988619703</v>
      </c>
      <c r="Q900" s="39">
        <f t="shared" si="155"/>
        <v>-0.90569424122478992</v>
      </c>
      <c r="R900" s="39">
        <f t="shared" si="160"/>
        <v>9.7318386400867603</v>
      </c>
      <c r="S900" s="39">
        <f t="shared" si="161"/>
        <v>1.2681613599132397</v>
      </c>
      <c r="T900" s="22" t="str">
        <f t="shared" si="156"/>
        <v>Hou108119</v>
      </c>
      <c r="U900" t="str">
        <f t="shared" si="162"/>
        <v>no</v>
      </c>
      <c r="V900" s="31">
        <v>0</v>
      </c>
      <c r="W900" s="31" t="str">
        <f t="shared" si="163"/>
        <v>43554Sacramento KingsHouston Rockets</v>
      </c>
      <c r="X900" s="9" t="str">
        <f>IFERROR(VLOOKUP(T900,October_Schedule_Table[[#All],[Home Concat]:[Home B2b]],2,FALSE),0)</f>
        <v>no</v>
      </c>
      <c r="Y900" s="9">
        <f>IFERROR(VLOOKUP(T900,October_Schedule_Table[[#All],[Away Concat]:[Away B2b]],4,FALSE),0)</f>
        <v>0</v>
      </c>
    </row>
    <row r="901" spans="1:25" x14ac:dyDescent="0.2">
      <c r="A901" s="24" t="s">
        <v>226</v>
      </c>
      <c r="B901" s="12">
        <v>43557</v>
      </c>
      <c r="C901" s="33" t="str">
        <f t="shared" si="157"/>
        <v>A</v>
      </c>
      <c r="D901" s="18">
        <v>4</v>
      </c>
      <c r="E901" s="18">
        <v>2</v>
      </c>
      <c r="F901" s="18">
        <v>2019</v>
      </c>
      <c r="G901" s="5" t="s">
        <v>30</v>
      </c>
      <c r="H901" s="5" t="s">
        <v>18</v>
      </c>
      <c r="I901" s="5" t="s">
        <v>226</v>
      </c>
      <c r="J901" s="13">
        <v>130</v>
      </c>
      <c r="K901" s="5" t="s">
        <v>32</v>
      </c>
      <c r="L901" s="5" t="s">
        <v>230</v>
      </c>
      <c r="M901" s="13">
        <v>105</v>
      </c>
      <c r="N901" s="13">
        <f t="shared" si="158"/>
        <v>25</v>
      </c>
      <c r="O901" s="13">
        <f t="shared" si="159"/>
        <v>-3</v>
      </c>
      <c r="P901" s="39">
        <f t="shared" si="154"/>
        <v>5.8261443988619703</v>
      </c>
      <c r="Q901" s="39">
        <f t="shared" si="155"/>
        <v>-0.90569424122478992</v>
      </c>
      <c r="R901" s="39">
        <f t="shared" si="160"/>
        <v>3.7318386400867603</v>
      </c>
      <c r="S901" s="39">
        <f t="shared" si="161"/>
        <v>21.26816135991324</v>
      </c>
      <c r="T901" s="22" t="str">
        <f t="shared" si="156"/>
        <v>Hou130105</v>
      </c>
      <c r="U901" t="str">
        <f t="shared" si="162"/>
        <v>no</v>
      </c>
      <c r="V901" s="31">
        <v>0</v>
      </c>
      <c r="W901" s="31" t="str">
        <f t="shared" si="163"/>
        <v>43557Houston RocketsSacramento Kings</v>
      </c>
      <c r="X901" s="9">
        <f>IFERROR(VLOOKUP(T901,October_Schedule_Table[Home Concat],1,FALSE),0)</f>
        <v>0</v>
      </c>
      <c r="Y901" s="9" t="str">
        <f>IFERROR(VLOOKUP(T901,October_Schedule_Table[[#All],[Away Concat]:[Away B2b]],4,FALSE),0)</f>
        <v>no</v>
      </c>
    </row>
    <row r="902" spans="1:25" x14ac:dyDescent="0.2">
      <c r="A902" s="24" t="s">
        <v>226</v>
      </c>
      <c r="B902" s="10">
        <v>43558</v>
      </c>
      <c r="C902" s="33" t="str">
        <f t="shared" si="157"/>
        <v>A</v>
      </c>
      <c r="D902" s="19">
        <v>4</v>
      </c>
      <c r="E902" s="19">
        <v>3</v>
      </c>
      <c r="F902" s="19">
        <v>2019</v>
      </c>
      <c r="G902" s="6" t="s">
        <v>9</v>
      </c>
      <c r="H902" s="6" t="s">
        <v>18</v>
      </c>
      <c r="I902" s="6" t="s">
        <v>226</v>
      </c>
      <c r="J902" s="11">
        <v>135</v>
      </c>
      <c r="K902" s="6" t="s">
        <v>22</v>
      </c>
      <c r="L902" s="13" t="s">
        <v>241</v>
      </c>
      <c r="M902" s="11">
        <v>103</v>
      </c>
      <c r="N902" s="13">
        <f t="shared" si="158"/>
        <v>32</v>
      </c>
      <c r="O902" s="13">
        <f t="shared" si="159"/>
        <v>-3</v>
      </c>
      <c r="P902" s="39">
        <f t="shared" si="154"/>
        <v>5.8261443988619703</v>
      </c>
      <c r="Q902" s="39">
        <f t="shared" si="155"/>
        <v>0.79686865378140981</v>
      </c>
      <c r="R902" s="39">
        <f t="shared" si="160"/>
        <v>2.0292757450805605</v>
      </c>
      <c r="S902" s="39">
        <f t="shared" si="161"/>
        <v>29.970724254919439</v>
      </c>
      <c r="T902" s="22" t="str">
        <f t="shared" si="156"/>
        <v>Hou135103</v>
      </c>
      <c r="U902" t="str">
        <f t="shared" si="162"/>
        <v>yes</v>
      </c>
      <c r="V902" s="31">
        <v>0</v>
      </c>
      <c r="W902" s="31" t="str">
        <f t="shared" si="163"/>
        <v>43558Houston RocketsLos Angeles Clippers</v>
      </c>
      <c r="X902" s="9">
        <f>IFERROR(VLOOKUP(T902,October_Schedule_Table[Home Concat],1,FALSE),0)</f>
        <v>0</v>
      </c>
      <c r="Y902" s="9" t="str">
        <f>IFERROR(VLOOKUP(T902,October_Schedule_Table[[#All],[Away Concat]:[Away B2b]],4,FALSE),0)</f>
        <v>yes</v>
      </c>
    </row>
    <row r="903" spans="1:25" x14ac:dyDescent="0.2">
      <c r="A903" s="24" t="s">
        <v>226</v>
      </c>
      <c r="B903" s="10">
        <v>43560</v>
      </c>
      <c r="C903" s="33" t="str">
        <f t="shared" si="157"/>
        <v>H</v>
      </c>
      <c r="D903" s="19">
        <v>4</v>
      </c>
      <c r="E903" s="19">
        <v>5</v>
      </c>
      <c r="F903" s="19">
        <v>2019</v>
      </c>
      <c r="G903" s="6" t="s">
        <v>6</v>
      </c>
      <c r="H903" s="6" t="s">
        <v>25</v>
      </c>
      <c r="I903" s="13" t="s">
        <v>243</v>
      </c>
      <c r="J903" s="11">
        <v>96</v>
      </c>
      <c r="K903" s="6" t="s">
        <v>18</v>
      </c>
      <c r="L903" s="6" t="s">
        <v>226</v>
      </c>
      <c r="M903" s="11">
        <v>120</v>
      </c>
      <c r="N903" s="13">
        <f t="shared" si="158"/>
        <v>24</v>
      </c>
      <c r="O903" s="13">
        <f t="shared" si="159"/>
        <v>3</v>
      </c>
      <c r="P903" s="39">
        <f t="shared" si="154"/>
        <v>5.8261443988619703</v>
      </c>
      <c r="Q903" s="39">
        <f t="shared" si="155"/>
        <v>-9.3839578025397099</v>
      </c>
      <c r="R903" s="39">
        <f t="shared" si="160"/>
        <v>18.210102201401682</v>
      </c>
      <c r="S903" s="39">
        <f t="shared" si="161"/>
        <v>5.789897798598318</v>
      </c>
      <c r="T903" s="22" t="str">
        <f t="shared" si="156"/>
        <v>Hou96120</v>
      </c>
      <c r="U903" t="str">
        <f t="shared" si="162"/>
        <v>no</v>
      </c>
      <c r="V903" s="31">
        <v>0</v>
      </c>
      <c r="W903" s="31" t="str">
        <f t="shared" si="163"/>
        <v>43560New York KnicksHouston Rockets</v>
      </c>
      <c r="X903" s="9" t="str">
        <f>IFERROR(VLOOKUP(T903,October_Schedule_Table[[#All],[Home Concat]:[Home B2b]],2,FALSE),0)</f>
        <v>no</v>
      </c>
      <c r="Y903" s="9">
        <f>IFERROR(VLOOKUP(T903,October_Schedule_Table[[#All],[Away Concat]:[Away B2b]],4,FALSE),0)</f>
        <v>0</v>
      </c>
    </row>
    <row r="904" spans="1:25" x14ac:dyDescent="0.2">
      <c r="A904" s="24" t="s">
        <v>226</v>
      </c>
      <c r="B904" s="12">
        <v>43562</v>
      </c>
      <c r="C904" s="33" t="str">
        <f t="shared" si="157"/>
        <v>H</v>
      </c>
      <c r="D904" s="18">
        <v>4</v>
      </c>
      <c r="E904" s="18">
        <v>7</v>
      </c>
      <c r="F904" s="18">
        <v>2019</v>
      </c>
      <c r="G904" s="13" t="s">
        <v>12</v>
      </c>
      <c r="H904" s="13" t="s">
        <v>29</v>
      </c>
      <c r="I904" s="13" t="s">
        <v>232</v>
      </c>
      <c r="J904" s="13">
        <v>113</v>
      </c>
      <c r="K904" s="13" t="s">
        <v>18</v>
      </c>
      <c r="L904" s="13" t="s">
        <v>226</v>
      </c>
      <c r="M904" s="13">
        <v>149</v>
      </c>
      <c r="N904" s="13">
        <f t="shared" si="158"/>
        <v>36</v>
      </c>
      <c r="O904" s="13">
        <f t="shared" si="159"/>
        <v>3</v>
      </c>
      <c r="P904" s="39">
        <f t="shared" si="154"/>
        <v>5.8261443988619703</v>
      </c>
      <c r="Q904" s="39">
        <f t="shared" si="155"/>
        <v>-8.7034984309977705</v>
      </c>
      <c r="R904" s="39">
        <f t="shared" si="160"/>
        <v>17.529642829859739</v>
      </c>
      <c r="S904" s="39">
        <f t="shared" si="161"/>
        <v>18.470357170140261</v>
      </c>
      <c r="T904" s="22" t="str">
        <f t="shared" si="156"/>
        <v>Hou113149</v>
      </c>
      <c r="U904" t="str">
        <f t="shared" si="162"/>
        <v>no</v>
      </c>
      <c r="V904" s="31">
        <v>0</v>
      </c>
      <c r="W904" s="31" t="str">
        <f t="shared" si="163"/>
        <v>43562Phoenix SunsHouston Rockets</v>
      </c>
      <c r="X904" s="9" t="str">
        <f>IFERROR(VLOOKUP(T904,October_Schedule_Table[[#All],[Home Concat]:[Home B2b]],2,FALSE),0)</f>
        <v>no</v>
      </c>
      <c r="Y904" s="9">
        <f>IFERROR(VLOOKUP(T904,October_Schedule_Table[[#All],[Away Concat]:[Away B2b]],4,FALSE),0)</f>
        <v>0</v>
      </c>
    </row>
    <row r="905" spans="1:25" x14ac:dyDescent="0.2">
      <c r="A905" s="24" t="s">
        <v>226</v>
      </c>
      <c r="B905" s="12">
        <v>43564</v>
      </c>
      <c r="C905" s="33" t="str">
        <f t="shared" si="157"/>
        <v>A</v>
      </c>
      <c r="D905" s="18">
        <v>4</v>
      </c>
      <c r="E905" s="18">
        <v>9</v>
      </c>
      <c r="F905" s="18">
        <v>2019</v>
      </c>
      <c r="G905" s="13" t="s">
        <v>44</v>
      </c>
      <c r="H905" s="13" t="s">
        <v>18</v>
      </c>
      <c r="I905" s="13" t="s">
        <v>226</v>
      </c>
      <c r="J905" s="13">
        <v>111</v>
      </c>
      <c r="K905" s="13" t="s">
        <v>10</v>
      </c>
      <c r="L905" s="13" t="s">
        <v>238</v>
      </c>
      <c r="M905" s="13">
        <v>112</v>
      </c>
      <c r="N905" s="13">
        <f t="shared" si="158"/>
        <v>-1</v>
      </c>
      <c r="O905" s="13">
        <f t="shared" si="159"/>
        <v>-3</v>
      </c>
      <c r="P905" s="39">
        <f t="shared" si="154"/>
        <v>5.8261443988619703</v>
      </c>
      <c r="Q905" s="39">
        <f t="shared" si="155"/>
        <v>3.3970939396990349</v>
      </c>
      <c r="R905" s="39">
        <f t="shared" si="160"/>
        <v>-0.57094954083706462</v>
      </c>
      <c r="S905" s="39">
        <f t="shared" si="161"/>
        <v>-0.42905045916293538</v>
      </c>
      <c r="T905" s="22" t="str">
        <f t="shared" si="156"/>
        <v>Hou111112</v>
      </c>
      <c r="U905" t="str">
        <f t="shared" si="162"/>
        <v>no</v>
      </c>
      <c r="V905" s="31">
        <v>0</v>
      </c>
      <c r="W905" s="31" t="str">
        <f t="shared" si="163"/>
        <v>43564Houston RocketsOklahoma City Thunder</v>
      </c>
      <c r="X905" s="9">
        <f>IFERROR(VLOOKUP(T905,October_Schedule_Table[Home Concat],1,FALSE),0)</f>
        <v>0</v>
      </c>
      <c r="Y905" s="9" t="str">
        <f>IFERROR(VLOOKUP(T905,October_Schedule_Table[[#All],[Away Concat]:[Away B2b]],4,FALSE),0)</f>
        <v>no</v>
      </c>
    </row>
    <row r="906" spans="1:25" x14ac:dyDescent="0.2">
      <c r="A906" s="24" t="s">
        <v>234</v>
      </c>
      <c r="B906" s="12">
        <v>43390</v>
      </c>
      <c r="C906" s="33" t="str">
        <f t="shared" si="157"/>
        <v>H</v>
      </c>
      <c r="D906" s="18">
        <v>10</v>
      </c>
      <c r="E906" s="18">
        <v>17</v>
      </c>
      <c r="F906" s="18">
        <v>2018</v>
      </c>
      <c r="G906" s="5" t="s">
        <v>12</v>
      </c>
      <c r="H906" s="5" t="s">
        <v>19</v>
      </c>
      <c r="I906" s="5" t="s">
        <v>240</v>
      </c>
      <c r="J906" s="5">
        <v>83</v>
      </c>
      <c r="K906" s="5" t="s">
        <v>20</v>
      </c>
      <c r="L906" s="5" t="s">
        <v>234</v>
      </c>
      <c r="M906" s="5">
        <v>111</v>
      </c>
      <c r="N906" s="13">
        <f t="shared" si="158"/>
        <v>28</v>
      </c>
      <c r="O906" s="13">
        <f t="shared" si="159"/>
        <v>3</v>
      </c>
      <c r="P906" s="39">
        <f t="shared" ref="P906:P969" si="164">IF(C906="H",VLOOKUP(L906,$AB$12:$AE$41,4,FALSE),VLOOKUP(I906,$AB$12:$AE$41,4,FALSE))</f>
        <v>2.3960160409532198</v>
      </c>
      <c r="Q906" s="39">
        <f t="shared" ref="Q906:Q969" si="165">IF(C906="H",VLOOKUP(I906,$AB$12:$AE$41,4,FALSE),VLOOKUP(L906,$AB$12:$AE$41,4,FALSE))</f>
        <v>-2.3364343413058002</v>
      </c>
      <c r="R906" s="39">
        <f t="shared" si="160"/>
        <v>7.73245038225902</v>
      </c>
      <c r="S906" s="39">
        <f t="shared" si="161"/>
        <v>20.267549617740979</v>
      </c>
      <c r="T906" s="22" t="str">
        <f t="shared" ref="T906:T969" si="166">CONCATENATE(A906,J906,M906)</f>
        <v>Ind83111</v>
      </c>
      <c r="U906" t="str">
        <f t="shared" si="162"/>
        <v>no</v>
      </c>
      <c r="V906" s="31">
        <v>0</v>
      </c>
      <c r="W906" s="31" t="str">
        <f t="shared" si="163"/>
        <v>43390Memphis GrizzliesIndiana Pacers</v>
      </c>
      <c r="X906" s="9" t="str">
        <f>IFERROR(VLOOKUP(T906,October_Schedule_Table[[#All],[Home Concat]:[Home B2b]],2,FALSE),0)</f>
        <v>no</v>
      </c>
      <c r="Y906" s="9">
        <f>IFERROR(VLOOKUP(T906,October_Schedule_Table[[#All],[Away Concat]:[Away B2b]],4,FALSE),0)</f>
        <v>0</v>
      </c>
    </row>
    <row r="907" spans="1:25" x14ac:dyDescent="0.2">
      <c r="A907" s="24" t="s">
        <v>234</v>
      </c>
      <c r="B907" s="12">
        <v>43392</v>
      </c>
      <c r="C907" s="33" t="str">
        <f t="shared" ref="C907:C970" si="167">IF(A907=L907,"H","A")</f>
        <v>A</v>
      </c>
      <c r="D907" s="18">
        <v>10</v>
      </c>
      <c r="E907" s="18">
        <v>19</v>
      </c>
      <c r="F907" s="18">
        <v>2018</v>
      </c>
      <c r="G907" s="5" t="s">
        <v>33</v>
      </c>
      <c r="H907" s="5" t="s">
        <v>20</v>
      </c>
      <c r="I907" s="5" t="s">
        <v>234</v>
      </c>
      <c r="J907" s="5">
        <v>101</v>
      </c>
      <c r="K907" s="5" t="s">
        <v>13</v>
      </c>
      <c r="L907" s="5" t="s">
        <v>229</v>
      </c>
      <c r="M907" s="5">
        <v>118</v>
      </c>
      <c r="N907" s="13">
        <f t="shared" ref="N907:N970" si="168">IF(C907="H",M907-J907,J907-M907)</f>
        <v>-17</v>
      </c>
      <c r="O907" s="13">
        <f t="shared" ref="O907:O970" si="169">IF(C907="H",3,-3)</f>
        <v>-3</v>
      </c>
      <c r="P907" s="39">
        <f t="shared" si="164"/>
        <v>2.3960160409532198</v>
      </c>
      <c r="Q907" s="39">
        <f t="shared" si="165"/>
        <v>7.7638523148254706</v>
      </c>
      <c r="R907" s="39">
        <f t="shared" ref="R907:R970" si="170">O907+P907-Q907</f>
        <v>-8.3678362738722498</v>
      </c>
      <c r="S907" s="39">
        <f t="shared" ref="S907:S970" si="171">N907-R907</f>
        <v>-8.6321637261277502</v>
      </c>
      <c r="T907" s="22" t="str">
        <f t="shared" si="166"/>
        <v>Ind101118</v>
      </c>
      <c r="U907" t="str">
        <f t="shared" ref="U907:U970" si="172">IF(B907-B906=1,"yes","no")</f>
        <v>no</v>
      </c>
      <c r="V907" s="31">
        <v>0</v>
      </c>
      <c r="W907" s="31" t="str">
        <f t="shared" ref="W907:W970" si="173">CONCATENATE(B907,H907,K907)</f>
        <v>43392Indiana PacersMilwaukee Bucks</v>
      </c>
      <c r="X907" s="9">
        <f>IFERROR(VLOOKUP(T907,October_Schedule_Table[Home Concat],1,FALSE),0)</f>
        <v>0</v>
      </c>
      <c r="Y907" s="9" t="str">
        <f>IFERROR(VLOOKUP(T907,October_Schedule_Table[[#All],[Away Concat]:[Away B2b]],4,FALSE),0)</f>
        <v>no</v>
      </c>
    </row>
    <row r="908" spans="1:25" x14ac:dyDescent="0.2">
      <c r="A908" s="24" t="s">
        <v>234</v>
      </c>
      <c r="B908" s="10">
        <v>43393</v>
      </c>
      <c r="C908" s="33" t="str">
        <f t="shared" si="167"/>
        <v>H</v>
      </c>
      <c r="D908" s="19">
        <v>10</v>
      </c>
      <c r="E908" s="19">
        <v>20</v>
      </c>
      <c r="F908" s="19">
        <v>2018</v>
      </c>
      <c r="G908" s="6" t="s">
        <v>12</v>
      </c>
      <c r="H908" s="6" t="s">
        <v>15</v>
      </c>
      <c r="I908" s="6" t="s">
        <v>212</v>
      </c>
      <c r="J908" s="6">
        <v>112</v>
      </c>
      <c r="K908" s="6" t="s">
        <v>20</v>
      </c>
      <c r="L908" s="6" t="s">
        <v>234</v>
      </c>
      <c r="M908" s="6">
        <v>132</v>
      </c>
      <c r="N908" s="13">
        <f t="shared" si="168"/>
        <v>20</v>
      </c>
      <c r="O908" s="13">
        <f t="shared" si="169"/>
        <v>3</v>
      </c>
      <c r="P908" s="39">
        <f t="shared" si="164"/>
        <v>2.3960160409532198</v>
      </c>
      <c r="Q908" s="39">
        <f t="shared" si="165"/>
        <v>9.3423702051929958E-2</v>
      </c>
      <c r="R908" s="39">
        <f t="shared" si="170"/>
        <v>5.3025923389012899</v>
      </c>
      <c r="S908" s="39">
        <f t="shared" si="171"/>
        <v>14.69740766109871</v>
      </c>
      <c r="T908" s="22" t="str">
        <f t="shared" si="166"/>
        <v>Ind112132</v>
      </c>
      <c r="U908" t="str">
        <f t="shared" si="172"/>
        <v>yes</v>
      </c>
      <c r="V908" s="31" t="s">
        <v>267</v>
      </c>
      <c r="W908" s="31" t="str">
        <f t="shared" si="173"/>
        <v>43393Brooklyn NetsIndiana Pacers</v>
      </c>
      <c r="X908" s="9"/>
      <c r="Y908" s="9"/>
    </row>
    <row r="909" spans="1:25" x14ac:dyDescent="0.2">
      <c r="A909" s="24" t="s">
        <v>234</v>
      </c>
      <c r="B909" s="10">
        <v>43395</v>
      </c>
      <c r="C909" s="33" t="str">
        <f t="shared" si="167"/>
        <v>A</v>
      </c>
      <c r="D909" s="19">
        <v>10</v>
      </c>
      <c r="E909" s="19">
        <v>22</v>
      </c>
      <c r="F909" s="19">
        <v>2018</v>
      </c>
      <c r="G909" s="6" t="s">
        <v>6</v>
      </c>
      <c r="H909" s="6" t="s">
        <v>20</v>
      </c>
      <c r="I909" s="6" t="s">
        <v>234</v>
      </c>
      <c r="J909" s="6">
        <v>91</v>
      </c>
      <c r="K909" s="6" t="s">
        <v>34</v>
      </c>
      <c r="L909" s="6" t="s">
        <v>239</v>
      </c>
      <c r="M909" s="6">
        <v>101</v>
      </c>
      <c r="N909" s="13">
        <f t="shared" si="168"/>
        <v>-10</v>
      </c>
      <c r="O909" s="13">
        <f t="shared" si="169"/>
        <v>-3</v>
      </c>
      <c r="P909" s="39">
        <f t="shared" si="164"/>
        <v>2.3960160409532198</v>
      </c>
      <c r="Q909" s="39">
        <f t="shared" si="165"/>
        <v>-1.35015846365794</v>
      </c>
      <c r="R909" s="39">
        <f t="shared" si="170"/>
        <v>0.74617450461115986</v>
      </c>
      <c r="S909" s="39">
        <f t="shared" si="171"/>
        <v>-10.74617450461116</v>
      </c>
      <c r="T909" s="22" t="str">
        <f t="shared" si="166"/>
        <v>Ind91101</v>
      </c>
      <c r="U909" t="str">
        <f t="shared" si="172"/>
        <v>no</v>
      </c>
      <c r="V909" s="31">
        <v>0</v>
      </c>
      <c r="W909" s="31" t="str">
        <f t="shared" si="173"/>
        <v>43395Indiana PacersMinnesota Timberwolves</v>
      </c>
      <c r="X909" s="9">
        <f>IFERROR(VLOOKUP(T909,October_Schedule_Table[Home Concat],1,FALSE),0)</f>
        <v>0</v>
      </c>
      <c r="Y909" s="9" t="str">
        <f>IFERROR(VLOOKUP(T909,October_Schedule_Table[[#All],[Away Concat]:[Away B2b]],4,FALSE),0)</f>
        <v>no</v>
      </c>
    </row>
    <row r="910" spans="1:25" x14ac:dyDescent="0.2">
      <c r="A910" s="24" t="s">
        <v>234</v>
      </c>
      <c r="B910" s="12">
        <v>43397</v>
      </c>
      <c r="C910" s="33" t="str">
        <f t="shared" si="167"/>
        <v>A</v>
      </c>
      <c r="D910" s="18">
        <v>10</v>
      </c>
      <c r="E910" s="18">
        <v>24</v>
      </c>
      <c r="F910" s="18">
        <v>2018</v>
      </c>
      <c r="G910" s="5" t="s">
        <v>33</v>
      </c>
      <c r="H910" s="5" t="s">
        <v>20</v>
      </c>
      <c r="I910" s="5" t="s">
        <v>234</v>
      </c>
      <c r="J910" s="5">
        <v>116</v>
      </c>
      <c r="K910" s="5" t="s">
        <v>35</v>
      </c>
      <c r="L910" s="5" t="s">
        <v>227</v>
      </c>
      <c r="M910" s="5">
        <v>96</v>
      </c>
      <c r="N910" s="13">
        <f t="shared" si="168"/>
        <v>20</v>
      </c>
      <c r="O910" s="13">
        <f t="shared" si="169"/>
        <v>-3</v>
      </c>
      <c r="P910" s="39">
        <f t="shared" si="164"/>
        <v>2.3960160409532198</v>
      </c>
      <c r="Q910" s="39">
        <f t="shared" si="165"/>
        <v>1.8707824426420974</v>
      </c>
      <c r="R910" s="39">
        <f t="shared" si="170"/>
        <v>-2.4747664016888775</v>
      </c>
      <c r="S910" s="39">
        <f t="shared" si="171"/>
        <v>22.474766401688878</v>
      </c>
      <c r="T910" s="22" t="str">
        <f t="shared" si="166"/>
        <v>Ind11696</v>
      </c>
      <c r="U910" t="str">
        <f t="shared" si="172"/>
        <v>no</v>
      </c>
      <c r="V910" s="31">
        <v>0</v>
      </c>
      <c r="W910" s="31" t="str">
        <f t="shared" si="173"/>
        <v>43397Indiana PacersSan Antonio Spurs</v>
      </c>
      <c r="X910" s="9">
        <f>IFERROR(VLOOKUP(T910,October_Schedule_Table[Home Concat],1,FALSE),0)</f>
        <v>0</v>
      </c>
      <c r="Y910" s="9" t="str">
        <f>IFERROR(VLOOKUP(T910,October_Schedule_Table[[#All],[Away Concat]:[Away B2b]],4,FALSE),0)</f>
        <v>no</v>
      </c>
    </row>
    <row r="911" spans="1:25" x14ac:dyDescent="0.2">
      <c r="A911" s="24" t="s">
        <v>234</v>
      </c>
      <c r="B911" s="10">
        <v>43400</v>
      </c>
      <c r="C911" s="33" t="str">
        <f t="shared" si="167"/>
        <v>A</v>
      </c>
      <c r="D911" s="19">
        <v>10</v>
      </c>
      <c r="E911" s="19">
        <v>27</v>
      </c>
      <c r="F911" s="19">
        <v>2018</v>
      </c>
      <c r="G911" s="6" t="s">
        <v>23</v>
      </c>
      <c r="H911" s="6" t="s">
        <v>20</v>
      </c>
      <c r="I911" s="6" t="s">
        <v>234</v>
      </c>
      <c r="J911" s="6">
        <v>119</v>
      </c>
      <c r="K911" s="6" t="s">
        <v>36</v>
      </c>
      <c r="L911" s="6" t="s">
        <v>215</v>
      </c>
      <c r="M911" s="6">
        <v>107</v>
      </c>
      <c r="N911" s="13">
        <f t="shared" si="168"/>
        <v>12</v>
      </c>
      <c r="O911" s="13">
        <f t="shared" si="169"/>
        <v>-3</v>
      </c>
      <c r="P911" s="39">
        <f t="shared" si="164"/>
        <v>2.3960160409532198</v>
      </c>
      <c r="Q911" s="39">
        <f t="shared" si="165"/>
        <v>-9.3173458825230995</v>
      </c>
      <c r="R911" s="39">
        <f t="shared" si="170"/>
        <v>8.7133619234763202</v>
      </c>
      <c r="S911" s="39">
        <f t="shared" si="171"/>
        <v>3.2866380765236798</v>
      </c>
      <c r="T911" s="22" t="str">
        <f t="shared" si="166"/>
        <v>Ind119107</v>
      </c>
      <c r="U911" t="str">
        <f t="shared" si="172"/>
        <v>no</v>
      </c>
      <c r="V911" s="31">
        <v>0</v>
      </c>
      <c r="W911" s="31" t="str">
        <f t="shared" si="173"/>
        <v>43400Indiana PacersCleveland Cavaliers</v>
      </c>
      <c r="X911" s="9">
        <f>IFERROR(VLOOKUP(T911,October_Schedule_Table[Home Concat],1,FALSE),0)</f>
        <v>0</v>
      </c>
      <c r="Y911" s="9" t="str">
        <f>IFERROR(VLOOKUP(T911,October_Schedule_Table[[#All],[Away Concat]:[Away B2b]],4,FALSE),0)</f>
        <v>no</v>
      </c>
    </row>
    <row r="912" spans="1:25" x14ac:dyDescent="0.2">
      <c r="A912" s="24" t="s">
        <v>234</v>
      </c>
      <c r="B912" s="12">
        <v>43402</v>
      </c>
      <c r="C912" s="33" t="str">
        <f t="shared" si="167"/>
        <v>H</v>
      </c>
      <c r="D912" s="18">
        <v>10</v>
      </c>
      <c r="E912" s="18">
        <v>29</v>
      </c>
      <c r="F912" s="18">
        <v>2018</v>
      </c>
      <c r="G912" s="5" t="s">
        <v>12</v>
      </c>
      <c r="H912" s="5" t="s">
        <v>40</v>
      </c>
      <c r="I912" s="5" t="s">
        <v>231</v>
      </c>
      <c r="J912" s="5">
        <v>103</v>
      </c>
      <c r="K912" s="5" t="s">
        <v>20</v>
      </c>
      <c r="L912" s="5" t="s">
        <v>234</v>
      </c>
      <c r="M912" s="5">
        <v>93</v>
      </c>
      <c r="N912" s="13">
        <f t="shared" si="168"/>
        <v>-10</v>
      </c>
      <c r="O912" s="13">
        <f t="shared" si="169"/>
        <v>3</v>
      </c>
      <c r="P912" s="39">
        <f t="shared" si="164"/>
        <v>2.3960160409532198</v>
      </c>
      <c r="Q912" s="39">
        <f t="shared" si="165"/>
        <v>4.7456987811097902</v>
      </c>
      <c r="R912" s="39">
        <f t="shared" si="170"/>
        <v>0.6503172598434297</v>
      </c>
      <c r="S912" s="39">
        <f t="shared" si="171"/>
        <v>-10.65031725984343</v>
      </c>
      <c r="T912" s="22" t="str">
        <f t="shared" si="166"/>
        <v>Ind10393</v>
      </c>
      <c r="U912" t="str">
        <f t="shared" si="172"/>
        <v>no</v>
      </c>
      <c r="V912" s="31">
        <v>0</v>
      </c>
      <c r="W912" s="31" t="str">
        <f t="shared" si="173"/>
        <v>43402Portland Trail BlazersIndiana Pacers</v>
      </c>
      <c r="X912" s="9" t="str">
        <f>IFERROR(VLOOKUP(T912,October_Schedule_Table[[#All],[Home Concat]:[Home B2b]],2,FALSE),0)</f>
        <v>no</v>
      </c>
      <c r="Y912" s="9">
        <f>IFERROR(VLOOKUP(T912,October_Schedule_Table[[#All],[Away Concat]:[Away B2b]],4,FALSE),0)</f>
        <v>0</v>
      </c>
    </row>
    <row r="913" spans="1:25" x14ac:dyDescent="0.2">
      <c r="A913" s="24" t="s">
        <v>234</v>
      </c>
      <c r="B913" s="12">
        <v>43404</v>
      </c>
      <c r="C913" s="33" t="str">
        <f t="shared" si="167"/>
        <v>A</v>
      </c>
      <c r="D913" s="18">
        <v>10</v>
      </c>
      <c r="E913" s="18">
        <v>31</v>
      </c>
      <c r="F913" s="18">
        <v>2018</v>
      </c>
      <c r="G913" s="5" t="s">
        <v>6</v>
      </c>
      <c r="H913" s="5" t="s">
        <v>20</v>
      </c>
      <c r="I913" s="5" t="s">
        <v>234</v>
      </c>
      <c r="J913" s="5">
        <v>107</v>
      </c>
      <c r="K913" s="5" t="s">
        <v>25</v>
      </c>
      <c r="L913" s="13" t="s">
        <v>243</v>
      </c>
      <c r="M913" s="5">
        <v>101</v>
      </c>
      <c r="N913" s="13">
        <f t="shared" si="168"/>
        <v>6</v>
      </c>
      <c r="O913" s="13">
        <f t="shared" si="169"/>
        <v>-3</v>
      </c>
      <c r="P913" s="39">
        <f t="shared" si="164"/>
        <v>2.3960160409532198</v>
      </c>
      <c r="Q913" s="39">
        <f t="shared" si="165"/>
        <v>-9.3839578025397099</v>
      </c>
      <c r="R913" s="39">
        <f t="shared" si="170"/>
        <v>8.7799738434929289</v>
      </c>
      <c r="S913" s="39">
        <f t="shared" si="171"/>
        <v>-2.7799738434929289</v>
      </c>
      <c r="T913" s="22" t="str">
        <f t="shared" si="166"/>
        <v>Ind107101</v>
      </c>
      <c r="U913" t="str">
        <f t="shared" si="172"/>
        <v>no</v>
      </c>
      <c r="V913" s="31">
        <v>0</v>
      </c>
      <c r="W913" s="31" t="str">
        <f t="shared" si="173"/>
        <v>43404Indiana PacersNew York Knicks</v>
      </c>
      <c r="X913" s="9">
        <f>IFERROR(VLOOKUP(T913,October_Schedule_Table[Home Concat],1,FALSE),0)</f>
        <v>0</v>
      </c>
      <c r="Y913" s="9" t="str">
        <f>IFERROR(VLOOKUP(T913,October_Schedule_Table[[#All],[Away Concat]:[Away B2b]],4,FALSE),0)</f>
        <v>no</v>
      </c>
    </row>
    <row r="914" spans="1:25" x14ac:dyDescent="0.2">
      <c r="A914" s="24" t="s">
        <v>234</v>
      </c>
      <c r="B914" s="10">
        <v>43406</v>
      </c>
      <c r="C914" s="33" t="str">
        <f t="shared" si="167"/>
        <v>A</v>
      </c>
      <c r="D914" s="19">
        <v>11</v>
      </c>
      <c r="E914" s="19">
        <v>2</v>
      </c>
      <c r="F914" s="19">
        <v>2018</v>
      </c>
      <c r="G914" s="6" t="s">
        <v>6</v>
      </c>
      <c r="H914" s="6" t="s">
        <v>20</v>
      </c>
      <c r="I914" s="6" t="s">
        <v>234</v>
      </c>
      <c r="J914" s="6">
        <v>107</v>
      </c>
      <c r="K914" s="6" t="s">
        <v>38</v>
      </c>
      <c r="L914" s="6" t="s">
        <v>214</v>
      </c>
      <c r="M914" s="6">
        <v>105</v>
      </c>
      <c r="N914" s="13">
        <f t="shared" si="168"/>
        <v>2</v>
      </c>
      <c r="O914" s="13">
        <f t="shared" si="169"/>
        <v>-3</v>
      </c>
      <c r="P914" s="39">
        <f t="shared" si="164"/>
        <v>2.3960160409532198</v>
      </c>
      <c r="Q914" s="39">
        <f t="shared" si="165"/>
        <v>-8.3647694850550796</v>
      </c>
      <c r="R914" s="39">
        <f t="shared" si="170"/>
        <v>7.7607855260082994</v>
      </c>
      <c r="S914" s="39">
        <f t="shared" si="171"/>
        <v>-5.7607855260082994</v>
      </c>
      <c r="T914" s="22" t="str">
        <f t="shared" si="166"/>
        <v>Ind107105</v>
      </c>
      <c r="U914" t="str">
        <f t="shared" si="172"/>
        <v>no</v>
      </c>
      <c r="V914" s="31">
        <v>0</v>
      </c>
      <c r="W914" s="31" t="str">
        <f t="shared" si="173"/>
        <v>43406Indiana PacersChicago Bulls</v>
      </c>
      <c r="X914" s="9">
        <f>IFERROR(VLOOKUP(T914,October_Schedule_Table[Home Concat],1,FALSE),0)</f>
        <v>0</v>
      </c>
      <c r="Y914" s="9" t="str">
        <f>IFERROR(VLOOKUP(T914,October_Schedule_Table[[#All],[Away Concat]:[Away B2b]],4,FALSE),0)</f>
        <v>no</v>
      </c>
    </row>
    <row r="915" spans="1:25" x14ac:dyDescent="0.2">
      <c r="A915" s="24" t="s">
        <v>234</v>
      </c>
      <c r="B915" s="10">
        <v>43407</v>
      </c>
      <c r="C915" s="33" t="str">
        <f t="shared" si="167"/>
        <v>H</v>
      </c>
      <c r="D915" s="19">
        <v>11</v>
      </c>
      <c r="E915" s="19">
        <v>3</v>
      </c>
      <c r="F915" s="19">
        <v>2018</v>
      </c>
      <c r="G915" s="6" t="s">
        <v>12</v>
      </c>
      <c r="H915" s="6" t="s">
        <v>8</v>
      </c>
      <c r="I915" s="6" t="s">
        <v>211</v>
      </c>
      <c r="J915" s="6">
        <v>101</v>
      </c>
      <c r="K915" s="6" t="s">
        <v>20</v>
      </c>
      <c r="L915" s="6" t="s">
        <v>234</v>
      </c>
      <c r="M915" s="6">
        <v>102</v>
      </c>
      <c r="N915" s="13">
        <f t="shared" si="168"/>
        <v>1</v>
      </c>
      <c r="O915" s="13">
        <f t="shared" si="169"/>
        <v>3</v>
      </c>
      <c r="P915" s="39">
        <f t="shared" si="164"/>
        <v>2.3960160409532198</v>
      </c>
      <c r="Q915" s="39">
        <f t="shared" si="165"/>
        <v>3.6672081997201897</v>
      </c>
      <c r="R915" s="39">
        <f t="shared" si="170"/>
        <v>1.7288078412330301</v>
      </c>
      <c r="S915" s="39">
        <f t="shared" si="171"/>
        <v>-0.72880784123303011</v>
      </c>
      <c r="T915" s="22" t="str">
        <f t="shared" si="166"/>
        <v>Ind101102</v>
      </c>
      <c r="U915" t="str">
        <f t="shared" si="172"/>
        <v>yes</v>
      </c>
      <c r="V915" s="31">
        <v>0</v>
      </c>
      <c r="W915" s="31" t="str">
        <f t="shared" si="173"/>
        <v>43407Boston CelticsIndiana Pacers</v>
      </c>
      <c r="X915" s="9" t="str">
        <f>IFERROR(VLOOKUP(T915,October_Schedule_Table[[#All],[Home Concat]:[Home B2b]],2,FALSE),0)</f>
        <v>yes</v>
      </c>
      <c r="Y915" s="9">
        <f>IFERROR(VLOOKUP(T915,October_Schedule_Table[[#All],[Away Concat]:[Away B2b]],4,FALSE),0)</f>
        <v>0</v>
      </c>
    </row>
    <row r="916" spans="1:25" x14ac:dyDescent="0.2">
      <c r="A916" s="24" t="s">
        <v>234</v>
      </c>
      <c r="B916" s="12">
        <v>43409</v>
      </c>
      <c r="C916" s="33" t="str">
        <f t="shared" si="167"/>
        <v>H</v>
      </c>
      <c r="D916" s="18">
        <v>11</v>
      </c>
      <c r="E916" s="18">
        <v>5</v>
      </c>
      <c r="F916" s="18">
        <v>2018</v>
      </c>
      <c r="G916" s="5" t="s">
        <v>12</v>
      </c>
      <c r="H916" s="5" t="s">
        <v>18</v>
      </c>
      <c r="I916" s="5" t="s">
        <v>226</v>
      </c>
      <c r="J916" s="5">
        <v>98</v>
      </c>
      <c r="K916" s="5" t="s">
        <v>20</v>
      </c>
      <c r="L916" s="5" t="s">
        <v>234</v>
      </c>
      <c r="M916" s="5">
        <v>94</v>
      </c>
      <c r="N916" s="13">
        <f t="shared" si="168"/>
        <v>-4</v>
      </c>
      <c r="O916" s="13">
        <f t="shared" si="169"/>
        <v>3</v>
      </c>
      <c r="P916" s="39">
        <f t="shared" si="164"/>
        <v>2.3960160409532198</v>
      </c>
      <c r="Q916" s="39">
        <f t="shared" si="165"/>
        <v>5.8261443988619703</v>
      </c>
      <c r="R916" s="39">
        <f t="shared" si="170"/>
        <v>-0.43012835790875048</v>
      </c>
      <c r="S916" s="39">
        <f t="shared" si="171"/>
        <v>-3.5698716420912495</v>
      </c>
      <c r="T916" s="22" t="str">
        <f t="shared" si="166"/>
        <v>Ind9894</v>
      </c>
      <c r="U916" t="str">
        <f t="shared" si="172"/>
        <v>no</v>
      </c>
      <c r="V916" s="31">
        <v>0</v>
      </c>
      <c r="W916" s="31" t="str">
        <f t="shared" si="173"/>
        <v>43409Houston RocketsIndiana Pacers</v>
      </c>
      <c r="X916" s="9" t="str">
        <f>IFERROR(VLOOKUP(T916,October_Schedule_Table[[#All],[Home Concat]:[Home B2b]],2,FALSE),0)</f>
        <v>no</v>
      </c>
      <c r="Y916" s="9">
        <f>IFERROR(VLOOKUP(T916,October_Schedule_Table[[#All],[Away Concat]:[Away B2b]],4,FALSE),0)</f>
        <v>0</v>
      </c>
    </row>
    <row r="917" spans="1:25" x14ac:dyDescent="0.2">
      <c r="A917" s="24" t="s">
        <v>234</v>
      </c>
      <c r="B917" s="10">
        <v>43411</v>
      </c>
      <c r="C917" s="33" t="str">
        <f t="shared" si="167"/>
        <v>H</v>
      </c>
      <c r="D917" s="19">
        <v>11</v>
      </c>
      <c r="E917" s="19">
        <v>7</v>
      </c>
      <c r="F917" s="19">
        <v>2018</v>
      </c>
      <c r="G917" s="6" t="s">
        <v>6</v>
      </c>
      <c r="H917" s="6" t="s">
        <v>7</v>
      </c>
      <c r="I917" s="6" t="s">
        <v>237</v>
      </c>
      <c r="J917" s="6">
        <v>100</v>
      </c>
      <c r="K917" s="6" t="s">
        <v>20</v>
      </c>
      <c r="L917" s="6" t="s">
        <v>234</v>
      </c>
      <c r="M917" s="6">
        <v>94</v>
      </c>
      <c r="N917" s="13">
        <f t="shared" si="168"/>
        <v>-6</v>
      </c>
      <c r="O917" s="13">
        <f t="shared" si="169"/>
        <v>3</v>
      </c>
      <c r="P917" s="39">
        <f t="shared" si="164"/>
        <v>2.3960160409532198</v>
      </c>
      <c r="Q917" s="39">
        <f t="shared" si="165"/>
        <v>2.2516349031661402</v>
      </c>
      <c r="R917" s="39">
        <f t="shared" si="170"/>
        <v>3.1443811377870796</v>
      </c>
      <c r="S917" s="39">
        <f t="shared" si="171"/>
        <v>-9.1443811377870787</v>
      </c>
      <c r="T917" s="22" t="str">
        <f t="shared" si="166"/>
        <v>Ind10094</v>
      </c>
      <c r="U917" t="str">
        <f t="shared" si="172"/>
        <v>no</v>
      </c>
      <c r="V917" s="31">
        <v>0</v>
      </c>
      <c r="W917" s="31" t="str">
        <f t="shared" si="173"/>
        <v>43411Philadelphia 76ersIndiana Pacers</v>
      </c>
      <c r="X917" s="9" t="str">
        <f>IFERROR(VLOOKUP(T917,October_Schedule_Table[[#All],[Home Concat]:[Home B2b]],2,FALSE),0)</f>
        <v>no</v>
      </c>
      <c r="Y917" s="9">
        <f>IFERROR(VLOOKUP(T917,October_Schedule_Table[[#All],[Away Concat]:[Away B2b]],4,FALSE),0)</f>
        <v>0</v>
      </c>
    </row>
    <row r="918" spans="1:25" x14ac:dyDescent="0.2">
      <c r="A918" s="24" t="s">
        <v>234</v>
      </c>
      <c r="B918" s="12">
        <v>43413</v>
      </c>
      <c r="C918" s="33" t="str">
        <f t="shared" si="167"/>
        <v>A</v>
      </c>
      <c r="D918" s="18">
        <v>11</v>
      </c>
      <c r="E918" s="18">
        <v>9</v>
      </c>
      <c r="F918" s="18">
        <v>2018</v>
      </c>
      <c r="G918" s="5" t="s">
        <v>6</v>
      </c>
      <c r="H918" s="5" t="s">
        <v>20</v>
      </c>
      <c r="I918" s="5" t="s">
        <v>234</v>
      </c>
      <c r="J918" s="5">
        <v>110</v>
      </c>
      <c r="K918" s="5" t="s">
        <v>26</v>
      </c>
      <c r="L918" s="5" t="s">
        <v>235</v>
      </c>
      <c r="M918" s="5">
        <v>102</v>
      </c>
      <c r="N918" s="13">
        <f t="shared" si="168"/>
        <v>8</v>
      </c>
      <c r="O918" s="13">
        <f t="shared" si="169"/>
        <v>-3</v>
      </c>
      <c r="P918" s="39">
        <f t="shared" si="164"/>
        <v>2.3960160409532198</v>
      </c>
      <c r="Q918" s="39">
        <f t="shared" si="165"/>
        <v>-0.25037347985165948</v>
      </c>
      <c r="R918" s="39">
        <f t="shared" si="170"/>
        <v>-0.35361047919512067</v>
      </c>
      <c r="S918" s="39">
        <f t="shared" si="171"/>
        <v>8.3536104791951207</v>
      </c>
      <c r="T918" s="22" t="str">
        <f t="shared" si="166"/>
        <v>Ind110102</v>
      </c>
      <c r="U918" t="str">
        <f t="shared" si="172"/>
        <v>no</v>
      </c>
      <c r="V918" s="31">
        <v>0</v>
      </c>
      <c r="W918" s="31" t="str">
        <f t="shared" si="173"/>
        <v>43413Indiana PacersMiami Heat</v>
      </c>
      <c r="X918" s="9">
        <f>IFERROR(VLOOKUP(T918,October_Schedule_Table[Home Concat],1,FALSE),0)</f>
        <v>0</v>
      </c>
      <c r="Y918" s="9" t="str">
        <f>IFERROR(VLOOKUP(T918,October_Schedule_Table[[#All],[Away Concat]:[Away B2b]],4,FALSE),0)</f>
        <v>no</v>
      </c>
    </row>
    <row r="919" spans="1:25" x14ac:dyDescent="0.2">
      <c r="A919" s="24" t="s">
        <v>234</v>
      </c>
      <c r="B919" s="10">
        <v>43415</v>
      </c>
      <c r="C919" s="33" t="str">
        <f t="shared" si="167"/>
        <v>A</v>
      </c>
      <c r="D919" s="19">
        <v>11</v>
      </c>
      <c r="E919" s="19">
        <v>11</v>
      </c>
      <c r="F919" s="19">
        <v>2018</v>
      </c>
      <c r="G919" s="6" t="s">
        <v>12</v>
      </c>
      <c r="H919" s="6" t="s">
        <v>20</v>
      </c>
      <c r="I919" s="6" t="s">
        <v>234</v>
      </c>
      <c r="J919" s="6">
        <v>103</v>
      </c>
      <c r="K919" s="6" t="s">
        <v>18</v>
      </c>
      <c r="L919" s="6" t="s">
        <v>226</v>
      </c>
      <c r="M919" s="6">
        <v>115</v>
      </c>
      <c r="N919" s="13">
        <f t="shared" si="168"/>
        <v>-12</v>
      </c>
      <c r="O919" s="13">
        <f t="shared" si="169"/>
        <v>-3</v>
      </c>
      <c r="P919" s="39">
        <f t="shared" si="164"/>
        <v>2.3960160409532198</v>
      </c>
      <c r="Q919" s="39">
        <f t="shared" si="165"/>
        <v>5.8261443988619703</v>
      </c>
      <c r="R919" s="39">
        <f t="shared" si="170"/>
        <v>-6.4301283579087505</v>
      </c>
      <c r="S919" s="39">
        <f t="shared" si="171"/>
        <v>-5.5698716420912495</v>
      </c>
      <c r="T919" s="22" t="str">
        <f t="shared" si="166"/>
        <v>Ind103115</v>
      </c>
      <c r="U919" t="str">
        <f t="shared" si="172"/>
        <v>no</v>
      </c>
      <c r="V919" s="31">
        <v>0</v>
      </c>
      <c r="W919" s="31" t="str">
        <f t="shared" si="173"/>
        <v>43415Indiana PacersHouston Rockets</v>
      </c>
      <c r="X919" s="9">
        <f>IFERROR(VLOOKUP(T919,October_Schedule_Table[Home Concat],1,FALSE),0)</f>
        <v>0</v>
      </c>
      <c r="Y919" s="9" t="str">
        <f>IFERROR(VLOOKUP(T919,October_Schedule_Table[[#All],[Away Concat]:[Away B2b]],4,FALSE),0)</f>
        <v>no</v>
      </c>
    </row>
    <row r="920" spans="1:25" x14ac:dyDescent="0.2">
      <c r="A920" s="24" t="s">
        <v>234</v>
      </c>
      <c r="B920" s="12">
        <v>43420</v>
      </c>
      <c r="C920" s="33" t="str">
        <f t="shared" si="167"/>
        <v>H</v>
      </c>
      <c r="D920" s="18">
        <v>11</v>
      </c>
      <c r="E920" s="18">
        <v>16</v>
      </c>
      <c r="F920" s="18">
        <v>2018</v>
      </c>
      <c r="G920" s="5" t="s">
        <v>12</v>
      </c>
      <c r="H920" s="5" t="s">
        <v>26</v>
      </c>
      <c r="I920" s="5" t="s">
        <v>235</v>
      </c>
      <c r="J920" s="5">
        <v>91</v>
      </c>
      <c r="K920" s="5" t="s">
        <v>20</v>
      </c>
      <c r="L920" s="5" t="s">
        <v>234</v>
      </c>
      <c r="M920" s="5">
        <v>99</v>
      </c>
      <c r="N920" s="13">
        <f t="shared" si="168"/>
        <v>8</v>
      </c>
      <c r="O920" s="13">
        <f t="shared" si="169"/>
        <v>3</v>
      </c>
      <c r="P920" s="39">
        <f t="shared" si="164"/>
        <v>2.3960160409532198</v>
      </c>
      <c r="Q920" s="39">
        <f t="shared" si="165"/>
        <v>-0.25037347985165948</v>
      </c>
      <c r="R920" s="39">
        <f t="shared" si="170"/>
        <v>5.6463895208048793</v>
      </c>
      <c r="S920" s="39">
        <f t="shared" si="171"/>
        <v>2.3536104791951207</v>
      </c>
      <c r="T920" s="22" t="str">
        <f t="shared" si="166"/>
        <v>Ind9199</v>
      </c>
      <c r="U920" t="str">
        <f t="shared" si="172"/>
        <v>no</v>
      </c>
      <c r="V920" s="31">
        <v>0</v>
      </c>
      <c r="W920" s="31" t="str">
        <f t="shared" si="173"/>
        <v>43420Miami HeatIndiana Pacers</v>
      </c>
      <c r="X920" s="9" t="str">
        <f>IFERROR(VLOOKUP(T920,October_Schedule_Table[[#All],[Home Concat]:[Home B2b]],2,FALSE),0)</f>
        <v>no</v>
      </c>
      <c r="Y920" s="9">
        <f>IFERROR(VLOOKUP(T920,October_Schedule_Table[[#All],[Away Concat]:[Away B2b]],4,FALSE),0)</f>
        <v>0</v>
      </c>
    </row>
    <row r="921" spans="1:25" x14ac:dyDescent="0.2">
      <c r="A921" s="24" t="s">
        <v>234</v>
      </c>
      <c r="B921" s="10">
        <v>43421</v>
      </c>
      <c r="C921" s="33" t="str">
        <f t="shared" si="167"/>
        <v>H</v>
      </c>
      <c r="D921" s="19">
        <v>11</v>
      </c>
      <c r="E921" s="19">
        <v>17</v>
      </c>
      <c r="F921" s="19">
        <v>2018</v>
      </c>
      <c r="G921" s="6" t="s">
        <v>12</v>
      </c>
      <c r="H921" s="6" t="s">
        <v>24</v>
      </c>
      <c r="I921" s="6" t="s">
        <v>210</v>
      </c>
      <c r="J921" s="6">
        <v>89</v>
      </c>
      <c r="K921" s="6" t="s">
        <v>20</v>
      </c>
      <c r="L921" s="6" t="s">
        <v>234</v>
      </c>
      <c r="M921" s="6">
        <v>97</v>
      </c>
      <c r="N921" s="13">
        <f t="shared" si="168"/>
        <v>8</v>
      </c>
      <c r="O921" s="13">
        <f t="shared" si="169"/>
        <v>3</v>
      </c>
      <c r="P921" s="39">
        <f t="shared" si="164"/>
        <v>2.3960160409532198</v>
      </c>
      <c r="Q921" s="39">
        <f t="shared" si="165"/>
        <v>-5.4191427575813904</v>
      </c>
      <c r="R921" s="39">
        <f t="shared" si="170"/>
        <v>10.815158798534611</v>
      </c>
      <c r="S921" s="39">
        <f t="shared" si="171"/>
        <v>-2.8151587985346112</v>
      </c>
      <c r="T921" s="22" t="str">
        <f t="shared" si="166"/>
        <v>Ind8997</v>
      </c>
      <c r="U921" t="str">
        <f t="shared" si="172"/>
        <v>yes</v>
      </c>
      <c r="V921" s="31">
        <v>0</v>
      </c>
      <c r="W921" s="31" t="str">
        <f t="shared" si="173"/>
        <v>43421Atlanta HawksIndiana Pacers</v>
      </c>
      <c r="X921" s="9" t="str">
        <f>IFERROR(VLOOKUP(T921,October_Schedule_Table[[#All],[Home Concat]:[Home B2b]],2,FALSE),0)</f>
        <v>yes</v>
      </c>
      <c r="Y921" s="9">
        <f>IFERROR(VLOOKUP(T921,October_Schedule_Table[[#All],[Away Concat]:[Away B2b]],4,FALSE),0)</f>
        <v>0</v>
      </c>
    </row>
    <row r="922" spans="1:25" x14ac:dyDescent="0.2">
      <c r="A922" s="24" t="s">
        <v>234</v>
      </c>
      <c r="B922" s="12">
        <v>43423</v>
      </c>
      <c r="C922" s="33" t="str">
        <f t="shared" si="167"/>
        <v>H</v>
      </c>
      <c r="D922" s="18">
        <v>11</v>
      </c>
      <c r="E922" s="18">
        <v>19</v>
      </c>
      <c r="F922" s="18">
        <v>2018</v>
      </c>
      <c r="G922" s="5" t="s">
        <v>12</v>
      </c>
      <c r="H922" s="5" t="s">
        <v>31</v>
      </c>
      <c r="I922" s="5" t="s">
        <v>225</v>
      </c>
      <c r="J922" s="5">
        <v>94</v>
      </c>
      <c r="K922" s="5" t="s">
        <v>20</v>
      </c>
      <c r="L922" s="5" t="s">
        <v>234</v>
      </c>
      <c r="M922" s="5">
        <v>121</v>
      </c>
      <c r="N922" s="13">
        <f t="shared" si="168"/>
        <v>27</v>
      </c>
      <c r="O922" s="13">
        <f t="shared" si="169"/>
        <v>3</v>
      </c>
      <c r="P922" s="39">
        <f t="shared" si="164"/>
        <v>2.3960160409532198</v>
      </c>
      <c r="Q922" s="39">
        <f t="shared" si="165"/>
        <v>5.7181998783674679</v>
      </c>
      <c r="R922" s="39">
        <f t="shared" si="170"/>
        <v>-0.32218383741424805</v>
      </c>
      <c r="S922" s="39">
        <f t="shared" si="171"/>
        <v>27.322183837414247</v>
      </c>
      <c r="T922" s="22" t="str">
        <f t="shared" si="166"/>
        <v>Ind94121</v>
      </c>
      <c r="U922" t="str">
        <f t="shared" si="172"/>
        <v>no</v>
      </c>
      <c r="V922" s="31">
        <v>0</v>
      </c>
      <c r="W922" s="31" t="str">
        <f t="shared" si="173"/>
        <v>43423Utah JazzIndiana Pacers</v>
      </c>
      <c r="X922" s="9" t="str">
        <f>IFERROR(VLOOKUP(T922,October_Schedule_Table[[#All],[Home Concat]:[Home B2b]],2,FALSE),0)</f>
        <v>no</v>
      </c>
      <c r="Y922" s="9">
        <f>IFERROR(VLOOKUP(T922,October_Schedule_Table[[#All],[Away Concat]:[Away B2b]],4,FALSE),0)</f>
        <v>0</v>
      </c>
    </row>
    <row r="923" spans="1:25" x14ac:dyDescent="0.2">
      <c r="A923" s="24" t="s">
        <v>234</v>
      </c>
      <c r="B923" s="12">
        <v>43425</v>
      </c>
      <c r="C923" s="33" t="str">
        <f t="shared" si="167"/>
        <v>A</v>
      </c>
      <c r="D923" s="18">
        <v>11</v>
      </c>
      <c r="E923" s="18">
        <v>21</v>
      </c>
      <c r="F923" s="18">
        <v>2018</v>
      </c>
      <c r="G923" s="5" t="s">
        <v>12</v>
      </c>
      <c r="H923" s="5" t="s">
        <v>20</v>
      </c>
      <c r="I923" s="5" t="s">
        <v>234</v>
      </c>
      <c r="J923" s="5">
        <v>109</v>
      </c>
      <c r="K923" s="5" t="s">
        <v>14</v>
      </c>
      <c r="L923" s="5" t="s">
        <v>213</v>
      </c>
      <c r="M923" s="5">
        <v>127</v>
      </c>
      <c r="N923" s="13">
        <f t="shared" si="168"/>
        <v>-18</v>
      </c>
      <c r="O923" s="13">
        <f t="shared" si="169"/>
        <v>-3</v>
      </c>
      <c r="P923" s="39">
        <f t="shared" si="164"/>
        <v>2.3960160409532198</v>
      </c>
      <c r="Q923" s="39">
        <f t="shared" si="165"/>
        <v>-1.224670842330648</v>
      </c>
      <c r="R923" s="39">
        <f t="shared" si="170"/>
        <v>0.6206868832838679</v>
      </c>
      <c r="S923" s="39">
        <f t="shared" si="171"/>
        <v>-18.620686883283867</v>
      </c>
      <c r="T923" s="22" t="str">
        <f t="shared" si="166"/>
        <v>Ind109127</v>
      </c>
      <c r="U923" t="str">
        <f t="shared" si="172"/>
        <v>no</v>
      </c>
      <c r="V923" s="31">
        <v>0</v>
      </c>
      <c r="W923" s="31" t="str">
        <f t="shared" si="173"/>
        <v>43425Indiana PacersCharlotte Hornets</v>
      </c>
      <c r="X923" s="9">
        <f>IFERROR(VLOOKUP(T923,October_Schedule_Table[Home Concat],1,FALSE),0)</f>
        <v>0</v>
      </c>
      <c r="Y923" s="9" t="str">
        <f>IFERROR(VLOOKUP(T923,October_Schedule_Table[[#All],[Away Concat]:[Away B2b]],4,FALSE),0)</f>
        <v>no</v>
      </c>
    </row>
    <row r="924" spans="1:25" x14ac:dyDescent="0.2">
      <c r="A924" s="24" t="s">
        <v>234</v>
      </c>
      <c r="B924" s="10">
        <v>43427</v>
      </c>
      <c r="C924" s="33" t="str">
        <f t="shared" si="167"/>
        <v>H</v>
      </c>
      <c r="D924" s="19">
        <v>11</v>
      </c>
      <c r="E924" s="19">
        <v>23</v>
      </c>
      <c r="F924" s="19">
        <v>2018</v>
      </c>
      <c r="G924" s="6" t="s">
        <v>6</v>
      </c>
      <c r="H924" s="6" t="s">
        <v>35</v>
      </c>
      <c r="I924" s="6" t="s">
        <v>227</v>
      </c>
      <c r="J924" s="6">
        <v>111</v>
      </c>
      <c r="K924" s="6" t="s">
        <v>20</v>
      </c>
      <c r="L924" s="6" t="s">
        <v>234</v>
      </c>
      <c r="M924" s="6">
        <v>100</v>
      </c>
      <c r="N924" s="13">
        <f t="shared" si="168"/>
        <v>-11</v>
      </c>
      <c r="O924" s="13">
        <f t="shared" si="169"/>
        <v>3</v>
      </c>
      <c r="P924" s="39">
        <f t="shared" si="164"/>
        <v>2.3960160409532198</v>
      </c>
      <c r="Q924" s="39">
        <f t="shared" si="165"/>
        <v>1.8707824426420974</v>
      </c>
      <c r="R924" s="39">
        <f t="shared" si="170"/>
        <v>3.5252335983111225</v>
      </c>
      <c r="S924" s="39">
        <f t="shared" si="171"/>
        <v>-14.525233598311122</v>
      </c>
      <c r="T924" s="22" t="str">
        <f t="shared" si="166"/>
        <v>Ind111100</v>
      </c>
      <c r="U924" t="str">
        <f t="shared" si="172"/>
        <v>no</v>
      </c>
      <c r="V924" s="31">
        <v>0</v>
      </c>
      <c r="W924" s="31" t="str">
        <f t="shared" si="173"/>
        <v>43427San Antonio SpursIndiana Pacers</v>
      </c>
      <c r="X924" s="9" t="str">
        <f>IFERROR(VLOOKUP(T924,October_Schedule_Table[[#All],[Home Concat]:[Home B2b]],2,FALSE),0)</f>
        <v>no</v>
      </c>
      <c r="Y924" s="9">
        <f>IFERROR(VLOOKUP(T924,October_Schedule_Table[[#All],[Away Concat]:[Away B2b]],4,FALSE),0)</f>
        <v>0</v>
      </c>
    </row>
    <row r="925" spans="1:25" x14ac:dyDescent="0.2">
      <c r="A925" s="24" t="s">
        <v>234</v>
      </c>
      <c r="B925" s="10">
        <v>43430</v>
      </c>
      <c r="C925" s="33" t="str">
        <f t="shared" si="167"/>
        <v>A</v>
      </c>
      <c r="D925" s="19">
        <v>11</v>
      </c>
      <c r="E925" s="19">
        <v>26</v>
      </c>
      <c r="F925" s="19">
        <v>2018</v>
      </c>
      <c r="G925" s="6" t="s">
        <v>42</v>
      </c>
      <c r="H925" s="6" t="s">
        <v>20</v>
      </c>
      <c r="I925" s="6" t="s">
        <v>234</v>
      </c>
      <c r="J925" s="6">
        <v>121</v>
      </c>
      <c r="K925" s="6" t="s">
        <v>31</v>
      </c>
      <c r="L925" s="6" t="s">
        <v>225</v>
      </c>
      <c r="M925" s="6">
        <v>88</v>
      </c>
      <c r="N925" s="13">
        <f t="shared" si="168"/>
        <v>33</v>
      </c>
      <c r="O925" s="13">
        <f t="shared" si="169"/>
        <v>-3</v>
      </c>
      <c r="P925" s="39">
        <f t="shared" si="164"/>
        <v>2.3960160409532198</v>
      </c>
      <c r="Q925" s="39">
        <f t="shared" si="165"/>
        <v>5.7181998783674679</v>
      </c>
      <c r="R925" s="39">
        <f t="shared" si="170"/>
        <v>-6.3221838374142481</v>
      </c>
      <c r="S925" s="39">
        <f t="shared" si="171"/>
        <v>39.322183837414251</v>
      </c>
      <c r="T925" s="22" t="str">
        <f t="shared" si="166"/>
        <v>Ind12188</v>
      </c>
      <c r="U925" t="str">
        <f t="shared" si="172"/>
        <v>no</v>
      </c>
      <c r="V925" s="31">
        <v>0</v>
      </c>
      <c r="W925" s="31" t="str">
        <f t="shared" si="173"/>
        <v>43430Indiana PacersUtah Jazz</v>
      </c>
      <c r="X925" s="9">
        <f>IFERROR(VLOOKUP(T925,October_Schedule_Table[Home Concat],1,FALSE),0)</f>
        <v>0</v>
      </c>
      <c r="Y925" s="9" t="str">
        <f>IFERROR(VLOOKUP(T925,October_Schedule_Table[[#All],[Away Concat]:[Away B2b]],4,FALSE),0)</f>
        <v>no</v>
      </c>
    </row>
    <row r="926" spans="1:25" x14ac:dyDescent="0.2">
      <c r="A926" s="24" t="s">
        <v>234</v>
      </c>
      <c r="B926" s="12">
        <v>43431</v>
      </c>
      <c r="C926" s="33" t="str">
        <f t="shared" si="167"/>
        <v>A</v>
      </c>
      <c r="D926" s="18">
        <v>11</v>
      </c>
      <c r="E926" s="18">
        <v>27</v>
      </c>
      <c r="F926" s="18">
        <v>2018</v>
      </c>
      <c r="G926" s="5" t="s">
        <v>42</v>
      </c>
      <c r="H926" s="5" t="s">
        <v>20</v>
      </c>
      <c r="I926" s="5" t="s">
        <v>234</v>
      </c>
      <c r="J926" s="5">
        <v>109</v>
      </c>
      <c r="K926" s="5" t="s">
        <v>29</v>
      </c>
      <c r="L926" s="5" t="s">
        <v>232</v>
      </c>
      <c r="M926" s="5">
        <v>104</v>
      </c>
      <c r="N926" s="13">
        <f t="shared" si="168"/>
        <v>5</v>
      </c>
      <c r="O926" s="13">
        <f t="shared" si="169"/>
        <v>-3</v>
      </c>
      <c r="P926" s="39">
        <f t="shared" si="164"/>
        <v>2.3960160409532198</v>
      </c>
      <c r="Q926" s="39">
        <f t="shared" si="165"/>
        <v>-8.7034984309977705</v>
      </c>
      <c r="R926" s="39">
        <f t="shared" si="170"/>
        <v>8.0995144719509895</v>
      </c>
      <c r="S926" s="39">
        <f t="shared" si="171"/>
        <v>-3.0995144719509895</v>
      </c>
      <c r="T926" s="22" t="str">
        <f t="shared" si="166"/>
        <v>Ind109104</v>
      </c>
      <c r="U926" t="str">
        <f t="shared" si="172"/>
        <v>yes</v>
      </c>
      <c r="V926" s="31">
        <v>0</v>
      </c>
      <c r="W926" s="31" t="str">
        <f t="shared" si="173"/>
        <v>43431Indiana PacersPhoenix Suns</v>
      </c>
      <c r="X926" s="9">
        <f>IFERROR(VLOOKUP(T926,October_Schedule_Table[Home Concat],1,FALSE),0)</f>
        <v>0</v>
      </c>
      <c r="Y926" s="9" t="str">
        <f>IFERROR(VLOOKUP(T926,October_Schedule_Table[[#All],[Away Concat]:[Away B2b]],4,FALSE),0)</f>
        <v>yes</v>
      </c>
    </row>
    <row r="927" spans="1:25" x14ac:dyDescent="0.2">
      <c r="A927" s="24" t="s">
        <v>234</v>
      </c>
      <c r="B927" s="10">
        <v>43433</v>
      </c>
      <c r="C927" s="33" t="str">
        <f t="shared" si="167"/>
        <v>A</v>
      </c>
      <c r="D927" s="19">
        <v>11</v>
      </c>
      <c r="E927" s="19">
        <v>29</v>
      </c>
      <c r="F927" s="19">
        <v>2018</v>
      </c>
      <c r="G927" s="6" t="s">
        <v>9</v>
      </c>
      <c r="H927" s="6" t="s">
        <v>20</v>
      </c>
      <c r="I927" s="6" t="s">
        <v>234</v>
      </c>
      <c r="J927" s="6">
        <v>96</v>
      </c>
      <c r="K927" s="6" t="s">
        <v>39</v>
      </c>
      <c r="L927" s="13" t="s">
        <v>242</v>
      </c>
      <c r="M927" s="6">
        <v>104</v>
      </c>
      <c r="N927" s="13">
        <f t="shared" si="168"/>
        <v>-8</v>
      </c>
      <c r="O927" s="13">
        <f t="shared" si="169"/>
        <v>-3</v>
      </c>
      <c r="P927" s="39">
        <f t="shared" si="164"/>
        <v>2.3960160409532198</v>
      </c>
      <c r="Q927" s="39">
        <f t="shared" si="165"/>
        <v>-1.7592139870950123</v>
      </c>
      <c r="R927" s="39">
        <f t="shared" si="170"/>
        <v>1.1552300280482322</v>
      </c>
      <c r="S927" s="39">
        <f t="shared" si="171"/>
        <v>-9.1552300280482317</v>
      </c>
      <c r="T927" s="22" t="str">
        <f t="shared" si="166"/>
        <v>Ind96104</v>
      </c>
      <c r="U927" t="str">
        <f t="shared" si="172"/>
        <v>no</v>
      </c>
      <c r="V927" s="31">
        <v>0</v>
      </c>
      <c r="W927" s="31" t="str">
        <f t="shared" si="173"/>
        <v>43433Indiana PacersLos Angeles Lakers</v>
      </c>
      <c r="X927" s="9">
        <f>IFERROR(VLOOKUP(T927,October_Schedule_Table[Home Concat],1,FALSE),0)</f>
        <v>0</v>
      </c>
      <c r="Y927" s="9" t="str">
        <f>IFERROR(VLOOKUP(T927,October_Schedule_Table[[#All],[Away Concat]:[Away B2b]],4,FALSE),0)</f>
        <v>no</v>
      </c>
    </row>
    <row r="928" spans="1:25" x14ac:dyDescent="0.2">
      <c r="A928" s="24" t="s">
        <v>234</v>
      </c>
      <c r="B928" s="12">
        <v>43435</v>
      </c>
      <c r="C928" s="33" t="str">
        <f t="shared" si="167"/>
        <v>A</v>
      </c>
      <c r="D928" s="18">
        <v>12</v>
      </c>
      <c r="E928" s="18">
        <v>1</v>
      </c>
      <c r="F928" s="18">
        <v>2018</v>
      </c>
      <c r="G928" s="5" t="s">
        <v>30</v>
      </c>
      <c r="H928" s="5" t="s">
        <v>20</v>
      </c>
      <c r="I928" s="5" t="s">
        <v>234</v>
      </c>
      <c r="J928" s="5">
        <v>110</v>
      </c>
      <c r="K928" s="5" t="s">
        <v>32</v>
      </c>
      <c r="L928" s="5" t="s">
        <v>230</v>
      </c>
      <c r="M928" s="5">
        <v>111</v>
      </c>
      <c r="N928" s="13">
        <f t="shared" si="168"/>
        <v>-1</v>
      </c>
      <c r="O928" s="13">
        <f t="shared" si="169"/>
        <v>-3</v>
      </c>
      <c r="P928" s="39">
        <f t="shared" si="164"/>
        <v>2.3960160409532198</v>
      </c>
      <c r="Q928" s="39">
        <f t="shared" si="165"/>
        <v>-0.90569424122478992</v>
      </c>
      <c r="R928" s="39">
        <f t="shared" si="170"/>
        <v>0.30171028217800977</v>
      </c>
      <c r="S928" s="39">
        <f t="shared" si="171"/>
        <v>-1.3017102821780098</v>
      </c>
      <c r="T928" s="22" t="str">
        <f t="shared" si="166"/>
        <v>Ind110111</v>
      </c>
      <c r="U928" t="str">
        <f t="shared" si="172"/>
        <v>no</v>
      </c>
      <c r="V928" s="31">
        <v>0</v>
      </c>
      <c r="W928" s="31" t="str">
        <f t="shared" si="173"/>
        <v>43435Indiana PacersSacramento Kings</v>
      </c>
      <c r="X928" s="9">
        <f>IFERROR(VLOOKUP(T928,October_Schedule_Table[Home Concat],1,FALSE),0)</f>
        <v>0</v>
      </c>
      <c r="Y928" s="9" t="str">
        <f>IFERROR(VLOOKUP(T928,October_Schedule_Table[[#All],[Away Concat]:[Away B2b]],4,FALSE),0)</f>
        <v>no</v>
      </c>
    </row>
    <row r="929" spans="1:25" x14ac:dyDescent="0.2">
      <c r="A929" s="24" t="s">
        <v>234</v>
      </c>
      <c r="B929" s="12">
        <v>43438</v>
      </c>
      <c r="C929" s="33" t="str">
        <f t="shared" si="167"/>
        <v>H</v>
      </c>
      <c r="D929" s="18">
        <v>12</v>
      </c>
      <c r="E929" s="18">
        <v>4</v>
      </c>
      <c r="F929" s="18">
        <v>2018</v>
      </c>
      <c r="G929" s="5" t="s">
        <v>12</v>
      </c>
      <c r="H929" s="5" t="s">
        <v>38</v>
      </c>
      <c r="I929" s="5" t="s">
        <v>214</v>
      </c>
      <c r="J929" s="5">
        <v>90</v>
      </c>
      <c r="K929" s="5" t="s">
        <v>20</v>
      </c>
      <c r="L929" s="5" t="s">
        <v>234</v>
      </c>
      <c r="M929" s="5">
        <v>96</v>
      </c>
      <c r="N929" s="13">
        <f t="shared" si="168"/>
        <v>6</v>
      </c>
      <c r="O929" s="13">
        <f t="shared" si="169"/>
        <v>3</v>
      </c>
      <c r="P929" s="39">
        <f t="shared" si="164"/>
        <v>2.3960160409532198</v>
      </c>
      <c r="Q929" s="39">
        <f t="shared" si="165"/>
        <v>-8.3647694850550796</v>
      </c>
      <c r="R929" s="39">
        <f t="shared" si="170"/>
        <v>13.760785526008299</v>
      </c>
      <c r="S929" s="39">
        <f t="shared" si="171"/>
        <v>-7.7607855260082985</v>
      </c>
      <c r="T929" s="22" t="str">
        <f t="shared" si="166"/>
        <v>Ind9096</v>
      </c>
      <c r="U929" t="str">
        <f t="shared" si="172"/>
        <v>no</v>
      </c>
      <c r="V929" s="31">
        <v>0</v>
      </c>
      <c r="W929" s="31" t="str">
        <f t="shared" si="173"/>
        <v>43438Chicago BullsIndiana Pacers</v>
      </c>
      <c r="X929" s="9" t="str">
        <f>IFERROR(VLOOKUP(T929,October_Schedule_Table[[#All],[Home Concat]:[Home B2b]],2,FALSE),0)</f>
        <v>no</v>
      </c>
      <c r="Y929" s="9">
        <f>IFERROR(VLOOKUP(T929,October_Schedule_Table[[#All],[Away Concat]:[Away B2b]],4,FALSE),0)</f>
        <v>0</v>
      </c>
    </row>
    <row r="930" spans="1:25" x14ac:dyDescent="0.2">
      <c r="A930" s="24" t="s">
        <v>234</v>
      </c>
      <c r="B930" s="10">
        <v>43441</v>
      </c>
      <c r="C930" s="33" t="str">
        <f t="shared" si="167"/>
        <v>A</v>
      </c>
      <c r="D930" s="19">
        <v>12</v>
      </c>
      <c r="E930" s="19">
        <v>7</v>
      </c>
      <c r="F930" s="19">
        <v>2018</v>
      </c>
      <c r="G930" s="6" t="s">
        <v>12</v>
      </c>
      <c r="H930" s="6" t="s">
        <v>20</v>
      </c>
      <c r="I930" s="6" t="s">
        <v>234</v>
      </c>
      <c r="J930" s="6">
        <v>112</v>
      </c>
      <c r="K930" s="6" t="s">
        <v>27</v>
      </c>
      <c r="L930" s="6" t="s">
        <v>236</v>
      </c>
      <c r="M930" s="6">
        <v>90</v>
      </c>
      <c r="N930" s="13">
        <f t="shared" si="168"/>
        <v>22</v>
      </c>
      <c r="O930" s="13">
        <f t="shared" si="169"/>
        <v>-3</v>
      </c>
      <c r="P930" s="39">
        <f t="shared" si="164"/>
        <v>2.3960160409532198</v>
      </c>
      <c r="Q930" s="39">
        <f t="shared" si="165"/>
        <v>1.21811754667254</v>
      </c>
      <c r="R930" s="39">
        <f t="shared" si="170"/>
        <v>-1.8221015057193202</v>
      </c>
      <c r="S930" s="39">
        <f t="shared" si="171"/>
        <v>23.822101505719321</v>
      </c>
      <c r="T930" s="22" t="str">
        <f t="shared" si="166"/>
        <v>Ind11290</v>
      </c>
      <c r="U930" t="str">
        <f t="shared" si="172"/>
        <v>no</v>
      </c>
      <c r="V930" s="31">
        <v>0</v>
      </c>
      <c r="W930" s="31" t="str">
        <f t="shared" si="173"/>
        <v>43441Indiana PacersOrlando Magic</v>
      </c>
      <c r="X930" s="9">
        <f>IFERROR(VLOOKUP(T930,October_Schedule_Table[Home Concat],1,FALSE),0)</f>
        <v>0</v>
      </c>
      <c r="Y930" s="9" t="str">
        <f>IFERROR(VLOOKUP(T930,October_Schedule_Table[[#All],[Away Concat]:[Away B2b]],4,FALSE),0)</f>
        <v>no</v>
      </c>
    </row>
    <row r="931" spans="1:25" x14ac:dyDescent="0.2">
      <c r="A931" s="24" t="s">
        <v>234</v>
      </c>
      <c r="B931" s="10">
        <v>43442</v>
      </c>
      <c r="C931" s="33" t="str">
        <f t="shared" si="167"/>
        <v>H</v>
      </c>
      <c r="D931" s="19">
        <v>12</v>
      </c>
      <c r="E931" s="19">
        <v>8</v>
      </c>
      <c r="F931" s="19">
        <v>2018</v>
      </c>
      <c r="G931" s="6" t="s">
        <v>12</v>
      </c>
      <c r="H931" s="6" t="s">
        <v>32</v>
      </c>
      <c r="I931" s="6" t="s">
        <v>230</v>
      </c>
      <c r="J931" s="6">
        <v>97</v>
      </c>
      <c r="K931" s="6" t="s">
        <v>20</v>
      </c>
      <c r="L931" s="6" t="s">
        <v>234</v>
      </c>
      <c r="M931" s="6">
        <v>107</v>
      </c>
      <c r="N931" s="13">
        <f t="shared" si="168"/>
        <v>10</v>
      </c>
      <c r="O931" s="13">
        <f t="shared" si="169"/>
        <v>3</v>
      </c>
      <c r="P931" s="39">
        <f t="shared" si="164"/>
        <v>2.3960160409532198</v>
      </c>
      <c r="Q931" s="39">
        <f t="shared" si="165"/>
        <v>-0.90569424122478992</v>
      </c>
      <c r="R931" s="39">
        <f t="shared" si="170"/>
        <v>6.3017102821780098</v>
      </c>
      <c r="S931" s="39">
        <f t="shared" si="171"/>
        <v>3.6982897178219902</v>
      </c>
      <c r="T931" s="22" t="str">
        <f t="shared" si="166"/>
        <v>Ind97107</v>
      </c>
      <c r="U931" t="str">
        <f t="shared" si="172"/>
        <v>yes</v>
      </c>
      <c r="V931" s="31" t="s">
        <v>294</v>
      </c>
      <c r="W931" s="31" t="str">
        <f t="shared" si="173"/>
        <v>43442Sacramento KingsIndiana Pacers</v>
      </c>
      <c r="X931" s="9"/>
      <c r="Y931" s="9"/>
    </row>
    <row r="932" spans="1:25" x14ac:dyDescent="0.2">
      <c r="A932" s="24" t="s">
        <v>234</v>
      </c>
      <c r="B932" s="12">
        <v>43444</v>
      </c>
      <c r="C932" s="33" t="str">
        <f t="shared" si="167"/>
        <v>H</v>
      </c>
      <c r="D932" s="18">
        <v>12</v>
      </c>
      <c r="E932" s="18">
        <v>10</v>
      </c>
      <c r="F932" s="18">
        <v>2018</v>
      </c>
      <c r="G932" s="5" t="s">
        <v>12</v>
      </c>
      <c r="H932" s="5" t="s">
        <v>41</v>
      </c>
      <c r="I932" s="5" t="s">
        <v>233</v>
      </c>
      <c r="J932" s="5">
        <v>101</v>
      </c>
      <c r="K932" s="5" t="s">
        <v>20</v>
      </c>
      <c r="L932" s="5" t="s">
        <v>234</v>
      </c>
      <c r="M932" s="5">
        <v>109</v>
      </c>
      <c r="N932" s="13">
        <f t="shared" si="168"/>
        <v>8</v>
      </c>
      <c r="O932" s="13">
        <f t="shared" si="169"/>
        <v>3</v>
      </c>
      <c r="P932" s="39">
        <f t="shared" si="164"/>
        <v>2.3960160409532198</v>
      </c>
      <c r="Q932" s="39">
        <f t="shared" si="165"/>
        <v>-3.2175804343859502</v>
      </c>
      <c r="R932" s="39">
        <f t="shared" si="170"/>
        <v>8.6135964753391701</v>
      </c>
      <c r="S932" s="39">
        <f t="shared" si="171"/>
        <v>-0.61359647533917006</v>
      </c>
      <c r="T932" s="22" t="str">
        <f t="shared" si="166"/>
        <v>Ind101109</v>
      </c>
      <c r="U932" t="str">
        <f t="shared" si="172"/>
        <v>no</v>
      </c>
      <c r="V932" s="31">
        <v>0</v>
      </c>
      <c r="W932" s="31" t="str">
        <f t="shared" si="173"/>
        <v>43444Washington WizardsIndiana Pacers</v>
      </c>
      <c r="X932" s="9" t="str">
        <f>IFERROR(VLOOKUP(T932,October_Schedule_Table[[#All],[Home Concat]:[Home B2b]],2,FALSE),0)</f>
        <v>no</v>
      </c>
      <c r="Y932" s="9">
        <f>IFERROR(VLOOKUP(T932,October_Schedule_Table[[#All],[Away Concat]:[Away B2b]],4,FALSE),0)</f>
        <v>0</v>
      </c>
    </row>
    <row r="933" spans="1:25" x14ac:dyDescent="0.2">
      <c r="A933" s="24" t="s">
        <v>234</v>
      </c>
      <c r="B933" s="10">
        <v>43446</v>
      </c>
      <c r="C933" s="33" t="str">
        <f t="shared" si="167"/>
        <v>H</v>
      </c>
      <c r="D933" s="19">
        <v>12</v>
      </c>
      <c r="E933" s="19">
        <v>12</v>
      </c>
      <c r="F933" s="19">
        <v>2018</v>
      </c>
      <c r="G933" s="6" t="s">
        <v>12</v>
      </c>
      <c r="H933" s="6" t="s">
        <v>13</v>
      </c>
      <c r="I933" s="6" t="s">
        <v>229</v>
      </c>
      <c r="J933" s="6">
        <v>97</v>
      </c>
      <c r="K933" s="6" t="s">
        <v>20</v>
      </c>
      <c r="L933" s="6" t="s">
        <v>234</v>
      </c>
      <c r="M933" s="6">
        <v>113</v>
      </c>
      <c r="N933" s="13">
        <f t="shared" si="168"/>
        <v>16</v>
      </c>
      <c r="O933" s="13">
        <f t="shared" si="169"/>
        <v>3</v>
      </c>
      <c r="P933" s="39">
        <f t="shared" si="164"/>
        <v>2.3960160409532198</v>
      </c>
      <c r="Q933" s="39">
        <f t="shared" si="165"/>
        <v>7.7638523148254706</v>
      </c>
      <c r="R933" s="39">
        <f t="shared" si="170"/>
        <v>-2.3678362738722507</v>
      </c>
      <c r="S933" s="39">
        <f t="shared" si="171"/>
        <v>18.36783627387225</v>
      </c>
      <c r="T933" s="22" t="str">
        <f t="shared" si="166"/>
        <v>Ind97113</v>
      </c>
      <c r="U933" t="str">
        <f t="shared" si="172"/>
        <v>no</v>
      </c>
      <c r="V933" s="31">
        <v>0</v>
      </c>
      <c r="W933" s="31" t="str">
        <f t="shared" si="173"/>
        <v>43446Milwaukee BucksIndiana Pacers</v>
      </c>
      <c r="X933" s="9" t="str">
        <f>IFERROR(VLOOKUP(T933,October_Schedule_Table[[#All],[Home Concat]:[Home B2b]],2,FALSE),0)</f>
        <v>no</v>
      </c>
      <c r="Y933" s="9">
        <f>IFERROR(VLOOKUP(T933,October_Schedule_Table[[#All],[Away Concat]:[Away B2b]],4,FALSE),0)</f>
        <v>0</v>
      </c>
    </row>
    <row r="934" spans="1:25" x14ac:dyDescent="0.2">
      <c r="A934" s="24" t="s">
        <v>234</v>
      </c>
      <c r="B934" s="12">
        <v>43448</v>
      </c>
      <c r="C934" s="33" t="str">
        <f t="shared" si="167"/>
        <v>A</v>
      </c>
      <c r="D934" s="18">
        <v>12</v>
      </c>
      <c r="E934" s="18">
        <v>14</v>
      </c>
      <c r="F934" s="18">
        <v>2018</v>
      </c>
      <c r="G934" s="5" t="s">
        <v>23</v>
      </c>
      <c r="H934" s="5" t="s">
        <v>20</v>
      </c>
      <c r="I934" s="5" t="s">
        <v>234</v>
      </c>
      <c r="J934" s="5">
        <v>113</v>
      </c>
      <c r="K934" s="5" t="s">
        <v>7</v>
      </c>
      <c r="L934" s="5" t="s">
        <v>237</v>
      </c>
      <c r="M934" s="5">
        <v>101</v>
      </c>
      <c r="N934" s="13">
        <f t="shared" si="168"/>
        <v>12</v>
      </c>
      <c r="O934" s="13">
        <f t="shared" si="169"/>
        <v>-3</v>
      </c>
      <c r="P934" s="39">
        <f t="shared" si="164"/>
        <v>2.3960160409532198</v>
      </c>
      <c r="Q934" s="39">
        <f t="shared" si="165"/>
        <v>2.2516349031661402</v>
      </c>
      <c r="R934" s="39">
        <f t="shared" si="170"/>
        <v>-2.8556188622129204</v>
      </c>
      <c r="S934" s="39">
        <f t="shared" si="171"/>
        <v>14.855618862212921</v>
      </c>
      <c r="T934" s="22" t="str">
        <f t="shared" si="166"/>
        <v>Ind113101</v>
      </c>
      <c r="U934" t="str">
        <f t="shared" si="172"/>
        <v>no</v>
      </c>
      <c r="V934" s="31">
        <v>0</v>
      </c>
      <c r="W934" s="31" t="str">
        <f t="shared" si="173"/>
        <v>43448Indiana PacersPhiladelphia 76ers</v>
      </c>
      <c r="X934" s="9">
        <f>IFERROR(VLOOKUP(T934,October_Schedule_Table[Home Concat],1,FALSE),0)</f>
        <v>0</v>
      </c>
      <c r="Y934" s="9" t="str">
        <f>IFERROR(VLOOKUP(T934,October_Schedule_Table[[#All],[Away Concat]:[Away B2b]],4,FALSE),0)</f>
        <v>no</v>
      </c>
    </row>
    <row r="935" spans="1:25" x14ac:dyDescent="0.2">
      <c r="A935" s="24" t="s">
        <v>234</v>
      </c>
      <c r="B935" s="12">
        <v>43450</v>
      </c>
      <c r="C935" s="33" t="str">
        <f t="shared" si="167"/>
        <v>H</v>
      </c>
      <c r="D935" s="18">
        <v>12</v>
      </c>
      <c r="E935" s="18">
        <v>16</v>
      </c>
      <c r="F935" s="18">
        <v>2018</v>
      </c>
      <c r="G935" s="5" t="s">
        <v>45</v>
      </c>
      <c r="H935" s="5" t="s">
        <v>25</v>
      </c>
      <c r="I935" s="13" t="s">
        <v>243</v>
      </c>
      <c r="J935" s="5">
        <v>99</v>
      </c>
      <c r="K935" s="5" t="s">
        <v>20</v>
      </c>
      <c r="L935" s="5" t="s">
        <v>234</v>
      </c>
      <c r="M935" s="5">
        <v>110</v>
      </c>
      <c r="N935" s="13">
        <f t="shared" si="168"/>
        <v>11</v>
      </c>
      <c r="O935" s="13">
        <f t="shared" si="169"/>
        <v>3</v>
      </c>
      <c r="P935" s="39">
        <f t="shared" si="164"/>
        <v>2.3960160409532198</v>
      </c>
      <c r="Q935" s="39">
        <f t="shared" si="165"/>
        <v>-9.3839578025397099</v>
      </c>
      <c r="R935" s="39">
        <f t="shared" si="170"/>
        <v>14.779973843492929</v>
      </c>
      <c r="S935" s="39">
        <f t="shared" si="171"/>
        <v>-3.7799738434929289</v>
      </c>
      <c r="T935" s="22" t="str">
        <f t="shared" si="166"/>
        <v>Ind99110</v>
      </c>
      <c r="U935" t="str">
        <f t="shared" si="172"/>
        <v>no</v>
      </c>
      <c r="V935" s="31">
        <v>0</v>
      </c>
      <c r="W935" s="31" t="str">
        <f t="shared" si="173"/>
        <v>43450New York KnicksIndiana Pacers</v>
      </c>
      <c r="X935" s="9" t="str">
        <f>IFERROR(VLOOKUP(T935,October_Schedule_Table[[#All],[Home Concat]:[Home B2b]],2,FALSE),0)</f>
        <v>no</v>
      </c>
      <c r="Y935" s="9">
        <f>IFERROR(VLOOKUP(T935,October_Schedule_Table[[#All],[Away Concat]:[Away B2b]],4,FALSE),0)</f>
        <v>0</v>
      </c>
    </row>
    <row r="936" spans="1:25" x14ac:dyDescent="0.2">
      <c r="A936" s="24" t="s">
        <v>234</v>
      </c>
      <c r="B936" s="10">
        <v>43452</v>
      </c>
      <c r="C936" s="33" t="str">
        <f t="shared" si="167"/>
        <v>H</v>
      </c>
      <c r="D936" s="19">
        <v>12</v>
      </c>
      <c r="E936" s="19">
        <v>18</v>
      </c>
      <c r="F936" s="19">
        <v>2018</v>
      </c>
      <c r="G936" s="6" t="s">
        <v>12</v>
      </c>
      <c r="H936" s="6" t="s">
        <v>36</v>
      </c>
      <c r="I936" s="6" t="s">
        <v>215</v>
      </c>
      <c r="J936" s="6">
        <v>92</v>
      </c>
      <c r="K936" s="6" t="s">
        <v>20</v>
      </c>
      <c r="L936" s="6" t="s">
        <v>234</v>
      </c>
      <c r="M936" s="6">
        <v>91</v>
      </c>
      <c r="N936" s="13">
        <f t="shared" si="168"/>
        <v>-1</v>
      </c>
      <c r="O936" s="13">
        <f t="shared" si="169"/>
        <v>3</v>
      </c>
      <c r="P936" s="39">
        <f t="shared" si="164"/>
        <v>2.3960160409532198</v>
      </c>
      <c r="Q936" s="39">
        <f t="shared" si="165"/>
        <v>-9.3173458825230995</v>
      </c>
      <c r="R936" s="39">
        <f t="shared" si="170"/>
        <v>14.71336192347632</v>
      </c>
      <c r="S936" s="39">
        <f t="shared" si="171"/>
        <v>-15.71336192347632</v>
      </c>
      <c r="T936" s="22" t="str">
        <f t="shared" si="166"/>
        <v>Ind9291</v>
      </c>
      <c r="U936" t="str">
        <f t="shared" si="172"/>
        <v>no</v>
      </c>
      <c r="V936" s="31">
        <v>0</v>
      </c>
      <c r="W936" s="31" t="str">
        <f t="shared" si="173"/>
        <v>43452Cleveland CavaliersIndiana Pacers</v>
      </c>
      <c r="X936" s="9" t="str">
        <f>IFERROR(VLOOKUP(T936,October_Schedule_Table[[#All],[Home Concat]:[Home B2b]],2,FALSE),0)</f>
        <v>no</v>
      </c>
      <c r="Y936" s="9">
        <f>IFERROR(VLOOKUP(T936,October_Schedule_Table[[#All],[Away Concat]:[Away B2b]],4,FALSE),0)</f>
        <v>0</v>
      </c>
    </row>
    <row r="937" spans="1:25" x14ac:dyDescent="0.2">
      <c r="A937" s="24" t="s">
        <v>234</v>
      </c>
      <c r="B937" s="10">
        <v>43453</v>
      </c>
      <c r="C937" s="33" t="str">
        <f t="shared" si="167"/>
        <v>A</v>
      </c>
      <c r="D937" s="19">
        <v>12</v>
      </c>
      <c r="E937" s="19">
        <v>19</v>
      </c>
      <c r="F937" s="19">
        <v>2018</v>
      </c>
      <c r="G937" s="6" t="s">
        <v>23</v>
      </c>
      <c r="H937" s="6" t="s">
        <v>20</v>
      </c>
      <c r="I937" s="6" t="s">
        <v>234</v>
      </c>
      <c r="J937" s="6">
        <v>96</v>
      </c>
      <c r="K937" s="6" t="s">
        <v>37</v>
      </c>
      <c r="L937" s="6" t="s">
        <v>228</v>
      </c>
      <c r="M937" s="6">
        <v>99</v>
      </c>
      <c r="N937" s="13">
        <f t="shared" si="168"/>
        <v>-3</v>
      </c>
      <c r="O937" s="13">
        <f t="shared" si="169"/>
        <v>-3</v>
      </c>
      <c r="P937" s="39">
        <f t="shared" si="164"/>
        <v>2.3960160409532198</v>
      </c>
      <c r="Q937" s="39">
        <f t="shared" si="165"/>
        <v>5.5303682054218104</v>
      </c>
      <c r="R937" s="39">
        <f t="shared" si="170"/>
        <v>-6.1343521644685906</v>
      </c>
      <c r="S937" s="39">
        <f t="shared" si="171"/>
        <v>3.1343521644685906</v>
      </c>
      <c r="T937" s="22" t="str">
        <f t="shared" si="166"/>
        <v>Ind9699</v>
      </c>
      <c r="U937" t="str">
        <f t="shared" si="172"/>
        <v>yes</v>
      </c>
      <c r="V937" s="31">
        <v>0</v>
      </c>
      <c r="W937" s="31" t="str">
        <f t="shared" si="173"/>
        <v>43453Indiana PacersToronto Raptors</v>
      </c>
      <c r="X937" s="9">
        <f>IFERROR(VLOOKUP(T937,October_Schedule_Table[Home Concat],1,FALSE),0)</f>
        <v>0</v>
      </c>
      <c r="Y937" s="9" t="str">
        <f>IFERROR(VLOOKUP(T937,October_Schedule_Table[[#All],[Away Concat]:[Away B2b]],4,FALSE),0)</f>
        <v>yes</v>
      </c>
    </row>
    <row r="938" spans="1:25" x14ac:dyDescent="0.2">
      <c r="A938" s="24" t="s">
        <v>234</v>
      </c>
      <c r="B938" s="12">
        <v>43455</v>
      </c>
      <c r="C938" s="33" t="str">
        <f t="shared" si="167"/>
        <v>A</v>
      </c>
      <c r="D938" s="18">
        <v>12</v>
      </c>
      <c r="E938" s="18">
        <v>21</v>
      </c>
      <c r="F938" s="18">
        <v>2018</v>
      </c>
      <c r="G938" s="5" t="s">
        <v>23</v>
      </c>
      <c r="H938" s="5" t="s">
        <v>20</v>
      </c>
      <c r="I938" s="5" t="s">
        <v>234</v>
      </c>
      <c r="J938" s="5">
        <v>114</v>
      </c>
      <c r="K938" s="5" t="s">
        <v>15</v>
      </c>
      <c r="L938" s="5" t="s">
        <v>212</v>
      </c>
      <c r="M938" s="5">
        <v>106</v>
      </c>
      <c r="N938" s="13">
        <f t="shared" si="168"/>
        <v>8</v>
      </c>
      <c r="O938" s="13">
        <f t="shared" si="169"/>
        <v>-3</v>
      </c>
      <c r="P938" s="39">
        <f t="shared" si="164"/>
        <v>2.3960160409532198</v>
      </c>
      <c r="Q938" s="39">
        <f t="shared" si="165"/>
        <v>9.3423702051929958E-2</v>
      </c>
      <c r="R938" s="39">
        <f t="shared" si="170"/>
        <v>-0.69740766109871011</v>
      </c>
      <c r="S938" s="39">
        <f t="shared" si="171"/>
        <v>8.6974076610987101</v>
      </c>
      <c r="T938" s="22" t="str">
        <f t="shared" si="166"/>
        <v>Ind114106</v>
      </c>
      <c r="U938" t="str">
        <f t="shared" si="172"/>
        <v>no</v>
      </c>
      <c r="V938" s="31">
        <v>0</v>
      </c>
      <c r="W938" s="31" t="str">
        <f t="shared" si="173"/>
        <v>43455Indiana PacersBrooklyn Nets</v>
      </c>
      <c r="X938" s="9">
        <f>IFERROR(VLOOKUP(T938,October_Schedule_Table[Home Concat],1,FALSE),0)</f>
        <v>0</v>
      </c>
      <c r="Y938" s="9" t="str">
        <f>IFERROR(VLOOKUP(T938,October_Schedule_Table[[#All],[Away Concat]:[Away B2b]],4,FALSE),0)</f>
        <v>no</v>
      </c>
    </row>
    <row r="939" spans="1:25" x14ac:dyDescent="0.2">
      <c r="A939" s="24" t="s">
        <v>234</v>
      </c>
      <c r="B939" s="12">
        <v>43457</v>
      </c>
      <c r="C939" s="33" t="str">
        <f t="shared" si="167"/>
        <v>H</v>
      </c>
      <c r="D939" s="18">
        <v>12</v>
      </c>
      <c r="E939" s="18">
        <v>23</v>
      </c>
      <c r="F939" s="18">
        <v>2018</v>
      </c>
      <c r="G939" s="5" t="s">
        <v>45</v>
      </c>
      <c r="H939" s="5" t="s">
        <v>41</v>
      </c>
      <c r="I939" s="5" t="s">
        <v>233</v>
      </c>
      <c r="J939" s="5">
        <v>89</v>
      </c>
      <c r="K939" s="5" t="s">
        <v>20</v>
      </c>
      <c r="L939" s="5" t="s">
        <v>234</v>
      </c>
      <c r="M939" s="5">
        <v>105</v>
      </c>
      <c r="N939" s="13">
        <f t="shared" si="168"/>
        <v>16</v>
      </c>
      <c r="O939" s="13">
        <f t="shared" si="169"/>
        <v>3</v>
      </c>
      <c r="P939" s="39">
        <f t="shared" si="164"/>
        <v>2.3960160409532198</v>
      </c>
      <c r="Q939" s="39">
        <f t="shared" si="165"/>
        <v>-3.2175804343859502</v>
      </c>
      <c r="R939" s="39">
        <f t="shared" si="170"/>
        <v>8.6135964753391701</v>
      </c>
      <c r="S939" s="39">
        <f t="shared" si="171"/>
        <v>7.3864035246608299</v>
      </c>
      <c r="T939" s="22" t="str">
        <f t="shared" si="166"/>
        <v>Ind89105</v>
      </c>
      <c r="U939" t="str">
        <f t="shared" si="172"/>
        <v>no</v>
      </c>
      <c r="V939" s="31">
        <v>0</v>
      </c>
      <c r="W939" s="31" t="str">
        <f t="shared" si="173"/>
        <v>43457Washington WizardsIndiana Pacers</v>
      </c>
      <c r="X939" s="9" t="str">
        <f>IFERROR(VLOOKUP(T939,October_Schedule_Table[[#All],[Home Concat]:[Home B2b]],2,FALSE),0)</f>
        <v>no</v>
      </c>
      <c r="Y939" s="9">
        <f>IFERROR(VLOOKUP(T939,October_Schedule_Table[[#All],[Away Concat]:[Away B2b]],4,FALSE),0)</f>
        <v>0</v>
      </c>
    </row>
    <row r="940" spans="1:25" x14ac:dyDescent="0.2">
      <c r="A940" s="24" t="s">
        <v>234</v>
      </c>
      <c r="B940" s="10">
        <v>43460</v>
      </c>
      <c r="C940" s="33" t="str">
        <f t="shared" si="167"/>
        <v>A</v>
      </c>
      <c r="D940" s="19">
        <v>12</v>
      </c>
      <c r="E940" s="19">
        <v>26</v>
      </c>
      <c r="F940" s="19">
        <v>2018</v>
      </c>
      <c r="G940" s="6" t="s">
        <v>23</v>
      </c>
      <c r="H940" s="6" t="s">
        <v>20</v>
      </c>
      <c r="I940" s="6" t="s">
        <v>234</v>
      </c>
      <c r="J940" s="6">
        <v>129</v>
      </c>
      <c r="K940" s="6" t="s">
        <v>24</v>
      </c>
      <c r="L940" s="6" t="s">
        <v>210</v>
      </c>
      <c r="M940" s="6">
        <v>121</v>
      </c>
      <c r="N940" s="13">
        <f t="shared" si="168"/>
        <v>8</v>
      </c>
      <c r="O940" s="13">
        <f t="shared" si="169"/>
        <v>-3</v>
      </c>
      <c r="P940" s="39">
        <f t="shared" si="164"/>
        <v>2.3960160409532198</v>
      </c>
      <c r="Q940" s="39">
        <f t="shared" si="165"/>
        <v>-5.4191427575813904</v>
      </c>
      <c r="R940" s="39">
        <f t="shared" si="170"/>
        <v>4.8151587985346103</v>
      </c>
      <c r="S940" s="39">
        <f t="shared" si="171"/>
        <v>3.1848412014653897</v>
      </c>
      <c r="T940" s="22" t="str">
        <f t="shared" si="166"/>
        <v>Ind129121</v>
      </c>
      <c r="U940" t="str">
        <f t="shared" si="172"/>
        <v>no</v>
      </c>
      <c r="V940" s="31">
        <v>0</v>
      </c>
      <c r="W940" s="31" t="str">
        <f t="shared" si="173"/>
        <v>43460Indiana PacersAtlanta Hawks</v>
      </c>
      <c r="X940" s="9">
        <f>IFERROR(VLOOKUP(T940,October_Schedule_Table[Home Concat],1,FALSE),0)</f>
        <v>0</v>
      </c>
      <c r="Y940" s="9" t="str">
        <f>IFERROR(VLOOKUP(T940,October_Schedule_Table[[#All],[Away Concat]:[Away B2b]],4,FALSE),0)</f>
        <v>no</v>
      </c>
    </row>
    <row r="941" spans="1:25" x14ac:dyDescent="0.2">
      <c r="A941" s="24" t="s">
        <v>234</v>
      </c>
      <c r="B941" s="10">
        <v>43462</v>
      </c>
      <c r="C941" s="33" t="str">
        <f t="shared" si="167"/>
        <v>H</v>
      </c>
      <c r="D941" s="19">
        <v>12</v>
      </c>
      <c r="E941" s="19">
        <v>28</v>
      </c>
      <c r="F941" s="19">
        <v>2018</v>
      </c>
      <c r="G941" s="6" t="s">
        <v>12</v>
      </c>
      <c r="H941" s="6" t="s">
        <v>16</v>
      </c>
      <c r="I941" s="6" t="s">
        <v>218</v>
      </c>
      <c r="J941" s="6">
        <v>88</v>
      </c>
      <c r="K941" s="6" t="s">
        <v>20</v>
      </c>
      <c r="L941" s="6" t="s">
        <v>234</v>
      </c>
      <c r="M941" s="6">
        <v>125</v>
      </c>
      <c r="N941" s="13">
        <f t="shared" si="168"/>
        <v>37</v>
      </c>
      <c r="O941" s="13">
        <f t="shared" si="169"/>
        <v>3</v>
      </c>
      <c r="P941" s="39">
        <f t="shared" si="164"/>
        <v>2.3960160409532198</v>
      </c>
      <c r="Q941" s="39">
        <f t="shared" si="165"/>
        <v>-0.23602730858504994</v>
      </c>
      <c r="R941" s="39">
        <f t="shared" si="170"/>
        <v>5.6320433495382698</v>
      </c>
      <c r="S941" s="39">
        <f t="shared" si="171"/>
        <v>31.367956650461728</v>
      </c>
      <c r="T941" s="22" t="str">
        <f t="shared" si="166"/>
        <v>Ind88125</v>
      </c>
      <c r="U941" t="str">
        <f t="shared" si="172"/>
        <v>no</v>
      </c>
      <c r="V941" s="31">
        <v>0</v>
      </c>
      <c r="W941" s="31" t="str">
        <f t="shared" si="173"/>
        <v>43462Detroit PistonsIndiana Pacers</v>
      </c>
      <c r="X941" s="9" t="str">
        <f>IFERROR(VLOOKUP(T941,October_Schedule_Table[[#All],[Home Concat]:[Home B2b]],2,FALSE),0)</f>
        <v>no</v>
      </c>
      <c r="Y941" s="9">
        <f>IFERROR(VLOOKUP(T941,October_Schedule_Table[[#All],[Away Concat]:[Away B2b]],4,FALSE),0)</f>
        <v>0</v>
      </c>
    </row>
    <row r="942" spans="1:25" x14ac:dyDescent="0.2">
      <c r="A942" s="24" t="s">
        <v>234</v>
      </c>
      <c r="B942" s="12">
        <v>43465</v>
      </c>
      <c r="C942" s="33" t="str">
        <f t="shared" si="167"/>
        <v>H</v>
      </c>
      <c r="D942" s="18">
        <v>12</v>
      </c>
      <c r="E942" s="18">
        <v>31</v>
      </c>
      <c r="F942" s="18">
        <v>2018</v>
      </c>
      <c r="G942" s="5" t="s">
        <v>62</v>
      </c>
      <c r="H942" s="5" t="s">
        <v>24</v>
      </c>
      <c r="I942" s="5" t="s">
        <v>210</v>
      </c>
      <c r="J942" s="5">
        <v>108</v>
      </c>
      <c r="K942" s="5" t="s">
        <v>20</v>
      </c>
      <c r="L942" s="5" t="s">
        <v>234</v>
      </c>
      <c r="M942" s="5">
        <v>116</v>
      </c>
      <c r="N942" s="13">
        <f t="shared" si="168"/>
        <v>8</v>
      </c>
      <c r="O942" s="13">
        <f t="shared" si="169"/>
        <v>3</v>
      </c>
      <c r="P942" s="39">
        <f t="shared" si="164"/>
        <v>2.3960160409532198</v>
      </c>
      <c r="Q942" s="39">
        <f t="shared" si="165"/>
        <v>-5.4191427575813904</v>
      </c>
      <c r="R942" s="39">
        <f t="shared" si="170"/>
        <v>10.815158798534611</v>
      </c>
      <c r="S942" s="39">
        <f t="shared" si="171"/>
        <v>-2.8151587985346112</v>
      </c>
      <c r="T942" s="22" t="str">
        <f t="shared" si="166"/>
        <v>Ind108116</v>
      </c>
      <c r="U942" t="str">
        <f t="shared" si="172"/>
        <v>no</v>
      </c>
      <c r="V942" s="31">
        <v>0</v>
      </c>
      <c r="W942" s="31" t="str">
        <f t="shared" si="173"/>
        <v>43465Atlanta HawksIndiana Pacers</v>
      </c>
      <c r="X942" s="9" t="str">
        <f>IFERROR(VLOOKUP(T942,October_Schedule_Table[[#All],[Home Concat]:[Home B2b]],2,FALSE),0)</f>
        <v>no</v>
      </c>
      <c r="Y942" s="9">
        <f>IFERROR(VLOOKUP(T942,October_Schedule_Table[[#All],[Away Concat]:[Away B2b]],4,FALSE),0)</f>
        <v>0</v>
      </c>
    </row>
    <row r="943" spans="1:25" x14ac:dyDescent="0.2">
      <c r="A943" s="24" t="s">
        <v>234</v>
      </c>
      <c r="B943" s="12">
        <v>43469</v>
      </c>
      <c r="C943" s="33" t="str">
        <f t="shared" si="167"/>
        <v>A</v>
      </c>
      <c r="D943" s="18">
        <v>1</v>
      </c>
      <c r="E943" s="18">
        <v>4</v>
      </c>
      <c r="F943" s="18">
        <v>2019</v>
      </c>
      <c r="G943" s="5" t="s">
        <v>6</v>
      </c>
      <c r="H943" s="5" t="s">
        <v>20</v>
      </c>
      <c r="I943" s="5" t="s">
        <v>234</v>
      </c>
      <c r="J943" s="5">
        <v>119</v>
      </c>
      <c r="K943" s="5" t="s">
        <v>38</v>
      </c>
      <c r="L943" s="5" t="s">
        <v>214</v>
      </c>
      <c r="M943" s="5">
        <v>116</v>
      </c>
      <c r="N943" s="13">
        <f t="shared" si="168"/>
        <v>3</v>
      </c>
      <c r="O943" s="13">
        <f t="shared" si="169"/>
        <v>-3</v>
      </c>
      <c r="P943" s="39">
        <f t="shared" si="164"/>
        <v>2.3960160409532198</v>
      </c>
      <c r="Q943" s="39">
        <f t="shared" si="165"/>
        <v>-8.3647694850550796</v>
      </c>
      <c r="R943" s="39">
        <f t="shared" si="170"/>
        <v>7.7607855260082994</v>
      </c>
      <c r="S943" s="39">
        <f t="shared" si="171"/>
        <v>-4.7607855260082994</v>
      </c>
      <c r="T943" s="22" t="str">
        <f t="shared" si="166"/>
        <v>Ind119116</v>
      </c>
      <c r="U943" t="str">
        <f t="shared" si="172"/>
        <v>no</v>
      </c>
      <c r="V943" s="31">
        <v>0</v>
      </c>
      <c r="W943" s="31" t="str">
        <f t="shared" si="173"/>
        <v>43469Indiana PacersChicago Bulls</v>
      </c>
      <c r="X943" s="9">
        <f>IFERROR(VLOOKUP(T943,October_Schedule_Table[Home Concat],1,FALSE),0)</f>
        <v>0</v>
      </c>
      <c r="Y943" s="9" t="str">
        <f>IFERROR(VLOOKUP(T943,October_Schedule_Table[[#All],[Away Concat]:[Away B2b]],4,FALSE),0)</f>
        <v>no</v>
      </c>
    </row>
    <row r="944" spans="1:25" x14ac:dyDescent="0.2">
      <c r="A944" s="24" t="s">
        <v>234</v>
      </c>
      <c r="B944" s="10">
        <v>43471</v>
      </c>
      <c r="C944" s="33" t="str">
        <f t="shared" si="167"/>
        <v>A</v>
      </c>
      <c r="D944" s="19">
        <v>1</v>
      </c>
      <c r="E944" s="19">
        <v>6</v>
      </c>
      <c r="F944" s="19">
        <v>2019</v>
      </c>
      <c r="G944" s="6" t="s">
        <v>23</v>
      </c>
      <c r="H944" s="6" t="s">
        <v>20</v>
      </c>
      <c r="I944" s="6" t="s">
        <v>234</v>
      </c>
      <c r="J944" s="6">
        <v>105</v>
      </c>
      <c r="K944" s="6" t="s">
        <v>37</v>
      </c>
      <c r="L944" s="6" t="s">
        <v>228</v>
      </c>
      <c r="M944" s="6">
        <v>121</v>
      </c>
      <c r="N944" s="13">
        <f t="shared" si="168"/>
        <v>-16</v>
      </c>
      <c r="O944" s="13">
        <f t="shared" si="169"/>
        <v>-3</v>
      </c>
      <c r="P944" s="39">
        <f t="shared" si="164"/>
        <v>2.3960160409532198</v>
      </c>
      <c r="Q944" s="39">
        <f t="shared" si="165"/>
        <v>5.5303682054218104</v>
      </c>
      <c r="R944" s="39">
        <f t="shared" si="170"/>
        <v>-6.1343521644685906</v>
      </c>
      <c r="S944" s="39">
        <f t="shared" si="171"/>
        <v>-9.8656478355314086</v>
      </c>
      <c r="T944" s="22" t="str">
        <f t="shared" si="166"/>
        <v>Ind105121</v>
      </c>
      <c r="U944" t="str">
        <f t="shared" si="172"/>
        <v>no</v>
      </c>
      <c r="V944" s="31">
        <v>0</v>
      </c>
      <c r="W944" s="31" t="str">
        <f t="shared" si="173"/>
        <v>43471Indiana PacersToronto Raptors</v>
      </c>
      <c r="X944" s="9">
        <f>IFERROR(VLOOKUP(T944,October_Schedule_Table[Home Concat],1,FALSE),0)</f>
        <v>0</v>
      </c>
      <c r="Y944" s="9" t="str">
        <f>IFERROR(VLOOKUP(T944,October_Schedule_Table[[#All],[Away Concat]:[Away B2b]],4,FALSE),0)</f>
        <v>no</v>
      </c>
    </row>
    <row r="945" spans="1:25" x14ac:dyDescent="0.2">
      <c r="A945" s="24" t="s">
        <v>234</v>
      </c>
      <c r="B945" s="12">
        <v>43473</v>
      </c>
      <c r="C945" s="33" t="str">
        <f t="shared" si="167"/>
        <v>A</v>
      </c>
      <c r="D945" s="18">
        <v>1</v>
      </c>
      <c r="E945" s="18">
        <v>8</v>
      </c>
      <c r="F945" s="18">
        <v>2019</v>
      </c>
      <c r="G945" s="5" t="s">
        <v>12</v>
      </c>
      <c r="H945" s="5" t="s">
        <v>20</v>
      </c>
      <c r="I945" s="5" t="s">
        <v>234</v>
      </c>
      <c r="J945" s="5">
        <v>123</v>
      </c>
      <c r="K945" s="5" t="s">
        <v>36</v>
      </c>
      <c r="L945" s="5" t="s">
        <v>215</v>
      </c>
      <c r="M945" s="5">
        <v>115</v>
      </c>
      <c r="N945" s="13">
        <f t="shared" si="168"/>
        <v>8</v>
      </c>
      <c r="O945" s="13">
        <f t="shared" si="169"/>
        <v>-3</v>
      </c>
      <c r="P945" s="39">
        <f t="shared" si="164"/>
        <v>2.3960160409532198</v>
      </c>
      <c r="Q945" s="39">
        <f t="shared" si="165"/>
        <v>-9.3173458825230995</v>
      </c>
      <c r="R945" s="39">
        <f t="shared" si="170"/>
        <v>8.7133619234763202</v>
      </c>
      <c r="S945" s="39">
        <f t="shared" si="171"/>
        <v>-0.71336192347632021</v>
      </c>
      <c r="T945" s="22" t="str">
        <f t="shared" si="166"/>
        <v>Ind123115</v>
      </c>
      <c r="U945" t="str">
        <f t="shared" si="172"/>
        <v>no</v>
      </c>
      <c r="V945" s="31">
        <v>0</v>
      </c>
      <c r="W945" s="31" t="str">
        <f t="shared" si="173"/>
        <v>43473Indiana PacersCleveland Cavaliers</v>
      </c>
      <c r="X945" s="9">
        <f>IFERROR(VLOOKUP(T945,October_Schedule_Table[Home Concat],1,FALSE),0)</f>
        <v>0</v>
      </c>
      <c r="Y945" s="9" t="str">
        <f>IFERROR(VLOOKUP(T945,October_Schedule_Table[[#All],[Away Concat]:[Away B2b]],4,FALSE),0)</f>
        <v>no</v>
      </c>
    </row>
    <row r="946" spans="1:25" x14ac:dyDescent="0.2">
      <c r="A946" s="24" t="s">
        <v>234</v>
      </c>
      <c r="B946" s="10">
        <v>43474</v>
      </c>
      <c r="C946" s="33" t="str">
        <f t="shared" si="167"/>
        <v>A</v>
      </c>
      <c r="D946" s="19">
        <v>1</v>
      </c>
      <c r="E946" s="19">
        <v>9</v>
      </c>
      <c r="F946" s="19">
        <v>2019</v>
      </c>
      <c r="G946" s="6" t="s">
        <v>12</v>
      </c>
      <c r="H946" s="6" t="s">
        <v>20</v>
      </c>
      <c r="I946" s="6" t="s">
        <v>234</v>
      </c>
      <c r="J946" s="6">
        <v>108</v>
      </c>
      <c r="K946" s="6" t="s">
        <v>8</v>
      </c>
      <c r="L946" s="6" t="s">
        <v>211</v>
      </c>
      <c r="M946" s="6">
        <v>135</v>
      </c>
      <c r="N946" s="13">
        <f t="shared" si="168"/>
        <v>-27</v>
      </c>
      <c r="O946" s="13">
        <f t="shared" si="169"/>
        <v>-3</v>
      </c>
      <c r="P946" s="39">
        <f t="shared" si="164"/>
        <v>2.3960160409532198</v>
      </c>
      <c r="Q946" s="39">
        <f t="shared" si="165"/>
        <v>3.6672081997201897</v>
      </c>
      <c r="R946" s="39">
        <f t="shared" si="170"/>
        <v>-4.2711921587669703</v>
      </c>
      <c r="S946" s="39">
        <f t="shared" si="171"/>
        <v>-22.728807841233028</v>
      </c>
      <c r="T946" s="22" t="str">
        <f t="shared" si="166"/>
        <v>Ind108135</v>
      </c>
      <c r="U946" t="str">
        <f t="shared" si="172"/>
        <v>yes</v>
      </c>
      <c r="V946" s="31">
        <v>0</v>
      </c>
      <c r="W946" s="31" t="str">
        <f t="shared" si="173"/>
        <v>43474Indiana PacersBoston Celtics</v>
      </c>
      <c r="X946" s="9">
        <f>IFERROR(VLOOKUP(T946,October_Schedule_Table[Home Concat],1,FALSE),0)</f>
        <v>0</v>
      </c>
      <c r="Y946" s="9" t="str">
        <f>IFERROR(VLOOKUP(T946,October_Schedule_Table[[#All],[Away Concat]:[Away B2b]],4,FALSE),0)</f>
        <v>yes</v>
      </c>
    </row>
    <row r="947" spans="1:25" x14ac:dyDescent="0.2">
      <c r="A947" s="24" t="s">
        <v>234</v>
      </c>
      <c r="B947" s="12">
        <v>43476</v>
      </c>
      <c r="C947" s="33" t="str">
        <f t="shared" si="167"/>
        <v>A</v>
      </c>
      <c r="D947" s="18">
        <v>1</v>
      </c>
      <c r="E947" s="18">
        <v>11</v>
      </c>
      <c r="F947" s="18">
        <v>2019</v>
      </c>
      <c r="G947" s="5" t="s">
        <v>23</v>
      </c>
      <c r="H947" s="5" t="s">
        <v>20</v>
      </c>
      <c r="I947" s="5" t="s">
        <v>234</v>
      </c>
      <c r="J947" s="5">
        <v>121</v>
      </c>
      <c r="K947" s="5" t="s">
        <v>25</v>
      </c>
      <c r="L947" s="13" t="s">
        <v>243</v>
      </c>
      <c r="M947" s="5">
        <v>106</v>
      </c>
      <c r="N947" s="13">
        <f t="shared" si="168"/>
        <v>15</v>
      </c>
      <c r="O947" s="13">
        <f t="shared" si="169"/>
        <v>-3</v>
      </c>
      <c r="P947" s="39">
        <f t="shared" si="164"/>
        <v>2.3960160409532198</v>
      </c>
      <c r="Q947" s="39">
        <f t="shared" si="165"/>
        <v>-9.3839578025397099</v>
      </c>
      <c r="R947" s="39">
        <f t="shared" si="170"/>
        <v>8.7799738434929289</v>
      </c>
      <c r="S947" s="39">
        <f t="shared" si="171"/>
        <v>6.2200261565070711</v>
      </c>
      <c r="T947" s="22" t="str">
        <f t="shared" si="166"/>
        <v>Ind121106</v>
      </c>
      <c r="U947" t="str">
        <f t="shared" si="172"/>
        <v>no</v>
      </c>
      <c r="V947" s="31">
        <v>0</v>
      </c>
      <c r="W947" s="31" t="str">
        <f t="shared" si="173"/>
        <v>43476Indiana PacersNew York Knicks</v>
      </c>
      <c r="X947" s="9">
        <f>IFERROR(VLOOKUP(T947,October_Schedule_Table[Home Concat],1,FALSE),0)</f>
        <v>0</v>
      </c>
      <c r="Y947" s="9" t="str">
        <f>IFERROR(VLOOKUP(T947,October_Schedule_Table[[#All],[Away Concat]:[Away B2b]],4,FALSE),0)</f>
        <v>no</v>
      </c>
    </row>
    <row r="948" spans="1:25" x14ac:dyDescent="0.2">
      <c r="A948" s="24" t="s">
        <v>234</v>
      </c>
      <c r="B948" s="10">
        <v>43480</v>
      </c>
      <c r="C948" s="33" t="str">
        <f t="shared" si="167"/>
        <v>H</v>
      </c>
      <c r="D948" s="19">
        <v>1</v>
      </c>
      <c r="E948" s="19">
        <v>15</v>
      </c>
      <c r="F948" s="19">
        <v>2019</v>
      </c>
      <c r="G948" s="6" t="s">
        <v>12</v>
      </c>
      <c r="H948" s="6" t="s">
        <v>29</v>
      </c>
      <c r="I948" s="6" t="s">
        <v>232</v>
      </c>
      <c r="J948" s="6">
        <v>97</v>
      </c>
      <c r="K948" s="6" t="s">
        <v>20</v>
      </c>
      <c r="L948" s="6" t="s">
        <v>234</v>
      </c>
      <c r="M948" s="6">
        <v>131</v>
      </c>
      <c r="N948" s="13">
        <f t="shared" si="168"/>
        <v>34</v>
      </c>
      <c r="O948" s="13">
        <f t="shared" si="169"/>
        <v>3</v>
      </c>
      <c r="P948" s="39">
        <f t="shared" si="164"/>
        <v>2.3960160409532198</v>
      </c>
      <c r="Q948" s="39">
        <f t="shared" si="165"/>
        <v>-8.7034984309977705</v>
      </c>
      <c r="R948" s="39">
        <f t="shared" si="170"/>
        <v>14.09951447195099</v>
      </c>
      <c r="S948" s="39">
        <f t="shared" si="171"/>
        <v>19.90048552804901</v>
      </c>
      <c r="T948" s="22" t="str">
        <f t="shared" si="166"/>
        <v>Ind97131</v>
      </c>
      <c r="U948" t="str">
        <f t="shared" si="172"/>
        <v>no</v>
      </c>
      <c r="V948" s="31">
        <v>0</v>
      </c>
      <c r="W948" s="31" t="str">
        <f t="shared" si="173"/>
        <v>43480Phoenix SunsIndiana Pacers</v>
      </c>
      <c r="X948" s="9" t="str">
        <f>IFERROR(VLOOKUP(T948,October_Schedule_Table[[#All],[Home Concat]:[Home B2b]],2,FALSE),0)</f>
        <v>no</v>
      </c>
      <c r="Y948" s="9">
        <f>IFERROR(VLOOKUP(T948,October_Schedule_Table[[#All],[Away Concat]:[Away B2b]],4,FALSE),0)</f>
        <v>0</v>
      </c>
    </row>
    <row r="949" spans="1:25" x14ac:dyDescent="0.2">
      <c r="A949" s="24" t="s">
        <v>234</v>
      </c>
      <c r="B949" s="12">
        <v>43482</v>
      </c>
      <c r="C949" s="33" t="str">
        <f t="shared" si="167"/>
        <v>H</v>
      </c>
      <c r="D949" s="18">
        <v>1</v>
      </c>
      <c r="E949" s="18">
        <v>17</v>
      </c>
      <c r="F949" s="18">
        <v>2019</v>
      </c>
      <c r="G949" s="5" t="s">
        <v>12</v>
      </c>
      <c r="H949" s="5" t="s">
        <v>7</v>
      </c>
      <c r="I949" s="5" t="s">
        <v>237</v>
      </c>
      <c r="J949" s="5">
        <v>120</v>
      </c>
      <c r="K949" s="5" t="s">
        <v>20</v>
      </c>
      <c r="L949" s="5" t="s">
        <v>234</v>
      </c>
      <c r="M949" s="5">
        <v>96</v>
      </c>
      <c r="N949" s="13">
        <f t="shared" si="168"/>
        <v>-24</v>
      </c>
      <c r="O949" s="13">
        <f t="shared" si="169"/>
        <v>3</v>
      </c>
      <c r="P949" s="39">
        <f t="shared" si="164"/>
        <v>2.3960160409532198</v>
      </c>
      <c r="Q949" s="39">
        <f t="shared" si="165"/>
        <v>2.2516349031661402</v>
      </c>
      <c r="R949" s="39">
        <f t="shared" si="170"/>
        <v>3.1443811377870796</v>
      </c>
      <c r="S949" s="39">
        <f t="shared" si="171"/>
        <v>-27.144381137787079</v>
      </c>
      <c r="T949" s="22" t="str">
        <f t="shared" si="166"/>
        <v>Ind12096</v>
      </c>
      <c r="U949" t="str">
        <f t="shared" si="172"/>
        <v>no</v>
      </c>
      <c r="V949" s="31">
        <v>0</v>
      </c>
      <c r="W949" s="31" t="str">
        <f t="shared" si="173"/>
        <v>43482Philadelphia 76ersIndiana Pacers</v>
      </c>
      <c r="X949" s="9" t="str">
        <f>IFERROR(VLOOKUP(T949,October_Schedule_Table[[#All],[Home Concat]:[Home B2b]],2,FALSE),0)</f>
        <v>no</v>
      </c>
      <c r="Y949" s="9">
        <f>IFERROR(VLOOKUP(T949,October_Schedule_Table[[#All],[Away Concat]:[Away B2b]],4,FALSE),0)</f>
        <v>0</v>
      </c>
    </row>
    <row r="950" spans="1:25" x14ac:dyDescent="0.2">
      <c r="A950" s="24" t="s">
        <v>234</v>
      </c>
      <c r="B950" s="10">
        <v>43484</v>
      </c>
      <c r="C950" s="33" t="str">
        <f t="shared" si="167"/>
        <v>H</v>
      </c>
      <c r="D950" s="19">
        <v>1</v>
      </c>
      <c r="E950" s="19">
        <v>19</v>
      </c>
      <c r="F950" s="19">
        <v>2019</v>
      </c>
      <c r="G950" s="6" t="s">
        <v>12</v>
      </c>
      <c r="H950" s="6" t="s">
        <v>28</v>
      </c>
      <c r="I950" s="6" t="s">
        <v>216</v>
      </c>
      <c r="J950" s="6">
        <v>99</v>
      </c>
      <c r="K950" s="6" t="s">
        <v>20</v>
      </c>
      <c r="L950" s="6" t="s">
        <v>234</v>
      </c>
      <c r="M950" s="6">
        <v>111</v>
      </c>
      <c r="N950" s="13">
        <f t="shared" si="168"/>
        <v>12</v>
      </c>
      <c r="O950" s="13">
        <f t="shared" si="169"/>
        <v>3</v>
      </c>
      <c r="P950" s="39">
        <f t="shared" si="164"/>
        <v>2.3960160409532198</v>
      </c>
      <c r="Q950" s="39">
        <f t="shared" si="165"/>
        <v>-1.1032792686349602</v>
      </c>
      <c r="R950" s="39">
        <f t="shared" si="170"/>
        <v>6.49929530958818</v>
      </c>
      <c r="S950" s="39">
        <f t="shared" si="171"/>
        <v>5.50070469041182</v>
      </c>
      <c r="T950" s="22" t="str">
        <f t="shared" si="166"/>
        <v>Ind99111</v>
      </c>
      <c r="U950" t="str">
        <f t="shared" si="172"/>
        <v>no</v>
      </c>
      <c r="V950" s="31">
        <v>0</v>
      </c>
      <c r="W950" s="31" t="str">
        <f t="shared" si="173"/>
        <v>43484Dallas MavericksIndiana Pacers</v>
      </c>
      <c r="X950" s="9" t="str">
        <f>IFERROR(VLOOKUP(T950,October_Schedule_Table[[#All],[Home Concat]:[Home B2b]],2,FALSE),0)</f>
        <v>no</v>
      </c>
      <c r="Y950" s="9">
        <f>IFERROR(VLOOKUP(T950,October_Schedule_Table[[#All],[Away Concat]:[Away B2b]],4,FALSE),0)</f>
        <v>0</v>
      </c>
    </row>
    <row r="951" spans="1:25" x14ac:dyDescent="0.2">
      <c r="A951" s="24" t="s">
        <v>234</v>
      </c>
      <c r="B951" s="12">
        <v>43485</v>
      </c>
      <c r="C951" s="33" t="str">
        <f t="shared" si="167"/>
        <v>H</v>
      </c>
      <c r="D951" s="18">
        <v>1</v>
      </c>
      <c r="E951" s="18">
        <v>20</v>
      </c>
      <c r="F951" s="18">
        <v>2019</v>
      </c>
      <c r="G951" s="5" t="s">
        <v>43</v>
      </c>
      <c r="H951" s="5" t="s">
        <v>14</v>
      </c>
      <c r="I951" s="5" t="s">
        <v>213</v>
      </c>
      <c r="J951" s="5">
        <v>95</v>
      </c>
      <c r="K951" s="5" t="s">
        <v>20</v>
      </c>
      <c r="L951" s="5" t="s">
        <v>234</v>
      </c>
      <c r="M951" s="5">
        <v>120</v>
      </c>
      <c r="N951" s="13">
        <f t="shared" si="168"/>
        <v>25</v>
      </c>
      <c r="O951" s="13">
        <f t="shared" si="169"/>
        <v>3</v>
      </c>
      <c r="P951" s="39">
        <f t="shared" si="164"/>
        <v>2.3960160409532198</v>
      </c>
      <c r="Q951" s="39">
        <f t="shared" si="165"/>
        <v>-1.224670842330648</v>
      </c>
      <c r="R951" s="39">
        <f t="shared" si="170"/>
        <v>6.6206868832838683</v>
      </c>
      <c r="S951" s="39">
        <f t="shared" si="171"/>
        <v>18.379313116716133</v>
      </c>
      <c r="T951" s="22" t="str">
        <f t="shared" si="166"/>
        <v>Ind95120</v>
      </c>
      <c r="U951" t="str">
        <f t="shared" si="172"/>
        <v>yes</v>
      </c>
      <c r="V951" s="31" t="s">
        <v>270</v>
      </c>
      <c r="W951" s="31" t="str">
        <f t="shared" si="173"/>
        <v>43485Charlotte HornetsIndiana Pacers</v>
      </c>
      <c r="X951" s="9"/>
      <c r="Y951" s="9"/>
    </row>
    <row r="952" spans="1:25" x14ac:dyDescent="0.2">
      <c r="A952" s="24" t="s">
        <v>234</v>
      </c>
      <c r="B952" s="10">
        <v>43488</v>
      </c>
      <c r="C952" s="33" t="str">
        <f t="shared" si="167"/>
        <v>H</v>
      </c>
      <c r="D952" s="19">
        <v>1</v>
      </c>
      <c r="E952" s="19">
        <v>23</v>
      </c>
      <c r="F952" s="19">
        <v>2019</v>
      </c>
      <c r="G952" s="6" t="s">
        <v>12</v>
      </c>
      <c r="H952" s="6" t="s">
        <v>37</v>
      </c>
      <c r="I952" s="6" t="s">
        <v>228</v>
      </c>
      <c r="J952" s="6">
        <v>106</v>
      </c>
      <c r="K952" s="6" t="s">
        <v>20</v>
      </c>
      <c r="L952" s="6" t="s">
        <v>234</v>
      </c>
      <c r="M952" s="6">
        <v>110</v>
      </c>
      <c r="N952" s="13">
        <f t="shared" si="168"/>
        <v>4</v>
      </c>
      <c r="O952" s="13">
        <f t="shared" si="169"/>
        <v>3</v>
      </c>
      <c r="P952" s="39">
        <f t="shared" si="164"/>
        <v>2.3960160409532198</v>
      </c>
      <c r="Q952" s="39">
        <f t="shared" si="165"/>
        <v>5.5303682054218104</v>
      </c>
      <c r="R952" s="39">
        <f t="shared" si="170"/>
        <v>-0.13435216446859055</v>
      </c>
      <c r="S952" s="39">
        <f t="shared" si="171"/>
        <v>4.1343521644685906</v>
      </c>
      <c r="T952" s="22" t="str">
        <f t="shared" si="166"/>
        <v>Ind106110</v>
      </c>
      <c r="U952" t="str">
        <f t="shared" si="172"/>
        <v>no</v>
      </c>
      <c r="V952" s="31">
        <v>0</v>
      </c>
      <c r="W952" s="31" t="str">
        <f t="shared" si="173"/>
        <v>43488Toronto RaptorsIndiana Pacers</v>
      </c>
      <c r="X952" s="9" t="str">
        <f>IFERROR(VLOOKUP(T952,October_Schedule_Table[[#All],[Home Concat]:[Home B2b]],2,FALSE),0)</f>
        <v>no</v>
      </c>
      <c r="Y952" s="9">
        <f>IFERROR(VLOOKUP(T952,October_Schedule_Table[[#All],[Away Concat]:[Away B2b]],4,FALSE),0)</f>
        <v>0</v>
      </c>
    </row>
    <row r="953" spans="1:25" x14ac:dyDescent="0.2">
      <c r="A953" s="24" t="s">
        <v>234</v>
      </c>
      <c r="B953" s="10">
        <v>43491</v>
      </c>
      <c r="C953" s="33" t="str">
        <f t="shared" si="167"/>
        <v>A</v>
      </c>
      <c r="D953" s="19">
        <v>1</v>
      </c>
      <c r="E953" s="19">
        <v>26</v>
      </c>
      <c r="F953" s="19">
        <v>2019</v>
      </c>
      <c r="G953" s="6" t="s">
        <v>6</v>
      </c>
      <c r="H953" s="6" t="s">
        <v>20</v>
      </c>
      <c r="I953" s="6" t="s">
        <v>234</v>
      </c>
      <c r="J953" s="6">
        <v>103</v>
      </c>
      <c r="K953" s="6" t="s">
        <v>19</v>
      </c>
      <c r="L953" s="6" t="s">
        <v>240</v>
      </c>
      <c r="M953" s="6">
        <v>106</v>
      </c>
      <c r="N953" s="13">
        <f t="shared" si="168"/>
        <v>-3</v>
      </c>
      <c r="O953" s="13">
        <f t="shared" si="169"/>
        <v>-3</v>
      </c>
      <c r="P953" s="39">
        <f t="shared" si="164"/>
        <v>2.3960160409532198</v>
      </c>
      <c r="Q953" s="39">
        <f t="shared" si="165"/>
        <v>-2.3364343413058002</v>
      </c>
      <c r="R953" s="39">
        <f t="shared" si="170"/>
        <v>1.73245038225902</v>
      </c>
      <c r="S953" s="39">
        <f t="shared" si="171"/>
        <v>-4.73245038225902</v>
      </c>
      <c r="T953" s="22" t="str">
        <f t="shared" si="166"/>
        <v>Ind103106</v>
      </c>
      <c r="U953" t="str">
        <f t="shared" si="172"/>
        <v>no</v>
      </c>
      <c r="V953" s="31">
        <v>0</v>
      </c>
      <c r="W953" s="31" t="str">
        <f t="shared" si="173"/>
        <v>43491Indiana PacersMemphis Grizzlies</v>
      </c>
      <c r="X953" s="9">
        <f>IFERROR(VLOOKUP(T953,October_Schedule_Table[Home Concat],1,FALSE),0)</f>
        <v>0</v>
      </c>
      <c r="Y953" s="9" t="str">
        <f>IFERROR(VLOOKUP(T953,October_Schedule_Table[[#All],[Away Concat]:[Away B2b]],4,FALSE),0)</f>
        <v>no</v>
      </c>
    </row>
    <row r="954" spans="1:25" x14ac:dyDescent="0.2">
      <c r="A954" s="24" t="s">
        <v>234</v>
      </c>
      <c r="B954" s="12">
        <v>43493</v>
      </c>
      <c r="C954" s="33" t="str">
        <f t="shared" si="167"/>
        <v>H</v>
      </c>
      <c r="D954" s="18">
        <v>1</v>
      </c>
      <c r="E954" s="18">
        <v>28</v>
      </c>
      <c r="F954" s="18">
        <v>2019</v>
      </c>
      <c r="G954" s="5" t="s">
        <v>12</v>
      </c>
      <c r="H954" s="5" t="s">
        <v>11</v>
      </c>
      <c r="I954" s="5" t="s">
        <v>224</v>
      </c>
      <c r="J954" s="5">
        <v>132</v>
      </c>
      <c r="K954" s="5" t="s">
        <v>20</v>
      </c>
      <c r="L954" s="5" t="s">
        <v>234</v>
      </c>
      <c r="M954" s="5">
        <v>100</v>
      </c>
      <c r="N954" s="13">
        <f t="shared" si="168"/>
        <v>-32</v>
      </c>
      <c r="O954" s="13">
        <f t="shared" si="169"/>
        <v>3</v>
      </c>
      <c r="P954" s="39">
        <f t="shared" si="164"/>
        <v>2.3960160409532198</v>
      </c>
      <c r="Q954" s="39">
        <f t="shared" si="165"/>
        <v>6.4927091902742058</v>
      </c>
      <c r="R954" s="39">
        <f t="shared" si="170"/>
        <v>-1.0966931493209859</v>
      </c>
      <c r="S954" s="39">
        <f t="shared" si="171"/>
        <v>-30.903306850679016</v>
      </c>
      <c r="T954" s="22" t="str">
        <f t="shared" si="166"/>
        <v>Ind132100</v>
      </c>
      <c r="U954" t="str">
        <f t="shared" si="172"/>
        <v>no</v>
      </c>
      <c r="V954" s="31">
        <v>0</v>
      </c>
      <c r="W954" s="31" t="str">
        <f t="shared" si="173"/>
        <v>43493Golden State WarriorsIndiana Pacers</v>
      </c>
      <c r="X954" s="9" t="str">
        <f>IFERROR(VLOOKUP(T954,October_Schedule_Table[[#All],[Home Concat]:[Home B2b]],2,FALSE),0)</f>
        <v>no</v>
      </c>
      <c r="Y954" s="9">
        <f>IFERROR(VLOOKUP(T954,October_Schedule_Table[[#All],[Away Concat]:[Away B2b]],4,FALSE),0)</f>
        <v>0</v>
      </c>
    </row>
    <row r="955" spans="1:25" x14ac:dyDescent="0.2">
      <c r="A955" s="24" t="s">
        <v>234</v>
      </c>
      <c r="B955" s="12">
        <v>43495</v>
      </c>
      <c r="C955" s="33" t="str">
        <f t="shared" si="167"/>
        <v>A</v>
      </c>
      <c r="D955" s="18">
        <v>1</v>
      </c>
      <c r="E955" s="18">
        <v>30</v>
      </c>
      <c r="F955" s="18">
        <v>2019</v>
      </c>
      <c r="G955" s="5" t="s">
        <v>6</v>
      </c>
      <c r="H955" s="5" t="s">
        <v>20</v>
      </c>
      <c r="I955" s="5" t="s">
        <v>234</v>
      </c>
      <c r="J955" s="5">
        <v>89</v>
      </c>
      <c r="K955" s="5" t="s">
        <v>41</v>
      </c>
      <c r="L955" s="5" t="s">
        <v>233</v>
      </c>
      <c r="M955" s="5">
        <v>107</v>
      </c>
      <c r="N955" s="13">
        <f t="shared" si="168"/>
        <v>-18</v>
      </c>
      <c r="O955" s="13">
        <f t="shared" si="169"/>
        <v>-3</v>
      </c>
      <c r="P955" s="39">
        <f t="shared" si="164"/>
        <v>2.3960160409532198</v>
      </c>
      <c r="Q955" s="39">
        <f t="shared" si="165"/>
        <v>-3.2175804343859502</v>
      </c>
      <c r="R955" s="39">
        <f t="shared" si="170"/>
        <v>2.6135964753391701</v>
      </c>
      <c r="S955" s="39">
        <f t="shared" si="171"/>
        <v>-20.613596475339172</v>
      </c>
      <c r="T955" s="22" t="str">
        <f t="shared" si="166"/>
        <v>Ind89107</v>
      </c>
      <c r="U955" t="str">
        <f t="shared" si="172"/>
        <v>no</v>
      </c>
      <c r="V955" s="31">
        <v>0</v>
      </c>
      <c r="W955" s="31" t="str">
        <f t="shared" si="173"/>
        <v>43495Indiana PacersWashington Wizards</v>
      </c>
      <c r="X955" s="9">
        <f>IFERROR(VLOOKUP(T955,October_Schedule_Table[Home Concat],1,FALSE),0)</f>
        <v>0</v>
      </c>
      <c r="Y955" s="9" t="str">
        <f>IFERROR(VLOOKUP(T955,October_Schedule_Table[[#All],[Away Concat]:[Away B2b]],4,FALSE),0)</f>
        <v>no</v>
      </c>
    </row>
    <row r="956" spans="1:25" x14ac:dyDescent="0.2">
      <c r="A956" s="24" t="s">
        <v>234</v>
      </c>
      <c r="B956" s="10">
        <v>43496</v>
      </c>
      <c r="C956" s="33" t="str">
        <f t="shared" si="167"/>
        <v>A</v>
      </c>
      <c r="D956" s="19">
        <v>1</v>
      </c>
      <c r="E956" s="19">
        <v>31</v>
      </c>
      <c r="F956" s="19">
        <v>2019</v>
      </c>
      <c r="G956" s="6" t="s">
        <v>12</v>
      </c>
      <c r="H956" s="6" t="s">
        <v>20</v>
      </c>
      <c r="I956" s="6" t="s">
        <v>234</v>
      </c>
      <c r="J956" s="6">
        <v>100</v>
      </c>
      <c r="K956" s="6" t="s">
        <v>27</v>
      </c>
      <c r="L956" s="6" t="s">
        <v>236</v>
      </c>
      <c r="M956" s="6">
        <v>107</v>
      </c>
      <c r="N956" s="13">
        <f t="shared" si="168"/>
        <v>-7</v>
      </c>
      <c r="O956" s="13">
        <f t="shared" si="169"/>
        <v>-3</v>
      </c>
      <c r="P956" s="39">
        <f t="shared" si="164"/>
        <v>2.3960160409532198</v>
      </c>
      <c r="Q956" s="39">
        <f t="shared" si="165"/>
        <v>1.21811754667254</v>
      </c>
      <c r="R956" s="39">
        <f t="shared" si="170"/>
        <v>-1.8221015057193202</v>
      </c>
      <c r="S956" s="39">
        <f t="shared" si="171"/>
        <v>-5.1778984942806794</v>
      </c>
      <c r="T956" s="22" t="str">
        <f t="shared" si="166"/>
        <v>Ind100107</v>
      </c>
      <c r="U956" t="str">
        <f t="shared" si="172"/>
        <v>yes</v>
      </c>
      <c r="V956" s="31">
        <v>0</v>
      </c>
      <c r="W956" s="31" t="str">
        <f t="shared" si="173"/>
        <v>43496Indiana PacersOrlando Magic</v>
      </c>
      <c r="X956" s="9">
        <f>IFERROR(VLOOKUP(T956,October_Schedule_Table[Home Concat],1,FALSE),0)</f>
        <v>0</v>
      </c>
      <c r="Y956" s="9" t="str">
        <f>IFERROR(VLOOKUP(T956,October_Schedule_Table[[#All],[Away Concat]:[Away B2b]],4,FALSE),0)</f>
        <v>yes</v>
      </c>
    </row>
    <row r="957" spans="1:25" x14ac:dyDescent="0.2">
      <c r="A957" s="24" t="s">
        <v>234</v>
      </c>
      <c r="B957" s="12">
        <v>43498</v>
      </c>
      <c r="C957" s="33" t="str">
        <f t="shared" si="167"/>
        <v>A</v>
      </c>
      <c r="D957" s="18">
        <v>2</v>
      </c>
      <c r="E957" s="18">
        <v>2</v>
      </c>
      <c r="F957" s="18">
        <v>2019</v>
      </c>
      <c r="G957" s="5" t="s">
        <v>23</v>
      </c>
      <c r="H957" s="5" t="s">
        <v>20</v>
      </c>
      <c r="I957" s="5" t="s">
        <v>234</v>
      </c>
      <c r="J957" s="5">
        <v>95</v>
      </c>
      <c r="K957" s="5" t="s">
        <v>26</v>
      </c>
      <c r="L957" s="5" t="s">
        <v>235</v>
      </c>
      <c r="M957" s="5">
        <v>88</v>
      </c>
      <c r="N957" s="13">
        <f t="shared" si="168"/>
        <v>7</v>
      </c>
      <c r="O957" s="13">
        <f t="shared" si="169"/>
        <v>-3</v>
      </c>
      <c r="P957" s="39">
        <f t="shared" si="164"/>
        <v>2.3960160409532198</v>
      </c>
      <c r="Q957" s="39">
        <f t="shared" si="165"/>
        <v>-0.25037347985165948</v>
      </c>
      <c r="R957" s="39">
        <f t="shared" si="170"/>
        <v>-0.35361047919512067</v>
      </c>
      <c r="S957" s="39">
        <f t="shared" si="171"/>
        <v>7.3536104791951207</v>
      </c>
      <c r="T957" s="22" t="str">
        <f t="shared" si="166"/>
        <v>Ind9588</v>
      </c>
      <c r="U957" t="str">
        <f t="shared" si="172"/>
        <v>no</v>
      </c>
      <c r="V957" s="31">
        <v>0</v>
      </c>
      <c r="W957" s="31" t="str">
        <f t="shared" si="173"/>
        <v>43498Indiana PacersMiami Heat</v>
      </c>
      <c r="X957" s="9">
        <f>IFERROR(VLOOKUP(T957,October_Schedule_Table[Home Concat],1,FALSE),0)</f>
        <v>0</v>
      </c>
      <c r="Y957" s="9" t="str">
        <f>IFERROR(VLOOKUP(T957,October_Schedule_Table[[#All],[Away Concat]:[Away B2b]],4,FALSE),0)</f>
        <v>no</v>
      </c>
    </row>
    <row r="958" spans="1:25" x14ac:dyDescent="0.2">
      <c r="A958" s="24" t="s">
        <v>234</v>
      </c>
      <c r="B958" s="10">
        <v>43500</v>
      </c>
      <c r="C958" s="33" t="str">
        <f t="shared" si="167"/>
        <v>A</v>
      </c>
      <c r="D958" s="19">
        <v>2</v>
      </c>
      <c r="E958" s="19">
        <v>4</v>
      </c>
      <c r="F958" s="19">
        <v>2019</v>
      </c>
      <c r="G958" s="6" t="s">
        <v>6</v>
      </c>
      <c r="H958" s="6" t="s">
        <v>20</v>
      </c>
      <c r="I958" s="6" t="s">
        <v>234</v>
      </c>
      <c r="J958" s="6">
        <v>109</v>
      </c>
      <c r="K958" s="6" t="s">
        <v>17</v>
      </c>
      <c r="L958" s="6" t="s">
        <v>202</v>
      </c>
      <c r="M958" s="6">
        <v>107</v>
      </c>
      <c r="N958" s="13">
        <f t="shared" si="168"/>
        <v>2</v>
      </c>
      <c r="O958" s="13">
        <f t="shared" si="169"/>
        <v>-3</v>
      </c>
      <c r="P958" s="39">
        <f t="shared" si="164"/>
        <v>2.3960160409532198</v>
      </c>
      <c r="Q958" s="39">
        <f t="shared" si="165"/>
        <v>-2.0784049104114897</v>
      </c>
      <c r="R958" s="39">
        <f t="shared" si="170"/>
        <v>1.4744209513647095</v>
      </c>
      <c r="S958" s="39">
        <f t="shared" si="171"/>
        <v>0.52557904863529048</v>
      </c>
      <c r="T958" s="22" t="str">
        <f t="shared" si="166"/>
        <v>Ind109107</v>
      </c>
      <c r="U958" t="str">
        <f t="shared" si="172"/>
        <v>no</v>
      </c>
      <c r="V958" s="31">
        <v>0</v>
      </c>
      <c r="W958" s="31" t="str">
        <f t="shared" si="173"/>
        <v>43500Indiana PacersNew Orleans Pelicans</v>
      </c>
      <c r="X958" s="9">
        <f>IFERROR(VLOOKUP(T958,October_Schedule_Table[Home Concat],1,FALSE),0)</f>
        <v>0</v>
      </c>
      <c r="Y958" s="9" t="str">
        <f>IFERROR(VLOOKUP(T958,October_Schedule_Table[[#All],[Away Concat]:[Away B2b]],4,FALSE),0)</f>
        <v>no</v>
      </c>
    </row>
    <row r="959" spans="1:25" x14ac:dyDescent="0.2">
      <c r="A959" s="24" t="s">
        <v>234</v>
      </c>
      <c r="B959" s="10">
        <v>43501</v>
      </c>
      <c r="C959" s="33" t="str">
        <f t="shared" si="167"/>
        <v>H</v>
      </c>
      <c r="D959" s="19">
        <v>2</v>
      </c>
      <c r="E959" s="19">
        <v>5</v>
      </c>
      <c r="F959" s="19">
        <v>2019</v>
      </c>
      <c r="G959" s="6" t="s">
        <v>12</v>
      </c>
      <c r="H959" s="6" t="s">
        <v>39</v>
      </c>
      <c r="I959" s="13" t="s">
        <v>242</v>
      </c>
      <c r="J959" s="6">
        <v>94</v>
      </c>
      <c r="K959" s="6" t="s">
        <v>20</v>
      </c>
      <c r="L959" s="6" t="s">
        <v>234</v>
      </c>
      <c r="M959" s="6">
        <v>136</v>
      </c>
      <c r="N959" s="13">
        <f t="shared" si="168"/>
        <v>42</v>
      </c>
      <c r="O959" s="13">
        <f t="shared" si="169"/>
        <v>3</v>
      </c>
      <c r="P959" s="39">
        <f t="shared" si="164"/>
        <v>2.3960160409532198</v>
      </c>
      <c r="Q959" s="39">
        <f t="shared" si="165"/>
        <v>-1.7592139870950123</v>
      </c>
      <c r="R959" s="39">
        <f t="shared" si="170"/>
        <v>7.1552300280482317</v>
      </c>
      <c r="S959" s="39">
        <f t="shared" si="171"/>
        <v>34.84476997195177</v>
      </c>
      <c r="T959" s="22" t="str">
        <f t="shared" si="166"/>
        <v>Ind94136</v>
      </c>
      <c r="U959" t="str">
        <f t="shared" si="172"/>
        <v>yes</v>
      </c>
      <c r="V959" s="31">
        <v>0</v>
      </c>
      <c r="W959" s="31" t="str">
        <f t="shared" si="173"/>
        <v>43501Los Angeles LakersIndiana Pacers</v>
      </c>
      <c r="X959" s="9" t="str">
        <f>IFERROR(VLOOKUP(T959,October_Schedule_Table[[#All],[Home Concat]:[Home B2b]],2,FALSE),0)</f>
        <v>yes</v>
      </c>
      <c r="Y959" s="9">
        <f>IFERROR(VLOOKUP(T959,October_Schedule_Table[[#All],[Away Concat]:[Away B2b]],4,FALSE),0)</f>
        <v>0</v>
      </c>
    </row>
    <row r="960" spans="1:25" x14ac:dyDescent="0.2">
      <c r="A960" s="24" t="s">
        <v>234</v>
      </c>
      <c r="B960" s="12">
        <v>43503</v>
      </c>
      <c r="C960" s="33" t="str">
        <f t="shared" si="167"/>
        <v>H</v>
      </c>
      <c r="D960" s="18">
        <v>2</v>
      </c>
      <c r="E960" s="18">
        <v>7</v>
      </c>
      <c r="F960" s="18">
        <v>2019</v>
      </c>
      <c r="G960" s="5" t="s">
        <v>12</v>
      </c>
      <c r="H960" s="5" t="s">
        <v>22</v>
      </c>
      <c r="I960" s="13" t="s">
        <v>241</v>
      </c>
      <c r="J960" s="5">
        <v>92</v>
      </c>
      <c r="K960" s="5" t="s">
        <v>20</v>
      </c>
      <c r="L960" s="5" t="s">
        <v>234</v>
      </c>
      <c r="M960" s="5">
        <v>116</v>
      </c>
      <c r="N960" s="13">
        <f t="shared" si="168"/>
        <v>24</v>
      </c>
      <c r="O960" s="13">
        <f t="shared" si="169"/>
        <v>3</v>
      </c>
      <c r="P960" s="39">
        <f t="shared" si="164"/>
        <v>2.3960160409532198</v>
      </c>
      <c r="Q960" s="39">
        <f t="shared" si="165"/>
        <v>0.79686865378140981</v>
      </c>
      <c r="R960" s="39">
        <f t="shared" si="170"/>
        <v>4.5991473871718096</v>
      </c>
      <c r="S960" s="39">
        <f t="shared" si="171"/>
        <v>19.400852612828189</v>
      </c>
      <c r="T960" s="22" t="str">
        <f t="shared" si="166"/>
        <v>Ind92116</v>
      </c>
      <c r="U960" t="str">
        <f t="shared" si="172"/>
        <v>no</v>
      </c>
      <c r="V960" s="31">
        <v>0</v>
      </c>
      <c r="W960" s="31" t="str">
        <f t="shared" si="173"/>
        <v>43503Los Angeles ClippersIndiana Pacers</v>
      </c>
      <c r="X960" s="9" t="str">
        <f>IFERROR(VLOOKUP(T960,October_Schedule_Table[[#All],[Home Concat]:[Home B2b]],2,FALSE),0)</f>
        <v>no</v>
      </c>
      <c r="Y960" s="9">
        <f>IFERROR(VLOOKUP(T960,October_Schedule_Table[[#All],[Away Concat]:[Away B2b]],4,FALSE),0)</f>
        <v>0</v>
      </c>
    </row>
    <row r="961" spans="1:25" x14ac:dyDescent="0.2">
      <c r="A961" s="24" t="s">
        <v>234</v>
      </c>
      <c r="B961" s="10">
        <v>43505</v>
      </c>
      <c r="C961" s="33" t="str">
        <f t="shared" si="167"/>
        <v>H</v>
      </c>
      <c r="D961" s="19">
        <v>2</v>
      </c>
      <c r="E961" s="19">
        <v>9</v>
      </c>
      <c r="F961" s="19">
        <v>2019</v>
      </c>
      <c r="G961" s="6" t="s">
        <v>12</v>
      </c>
      <c r="H961" s="6" t="s">
        <v>36</v>
      </c>
      <c r="I961" s="6" t="s">
        <v>215</v>
      </c>
      <c r="J961" s="6">
        <v>90</v>
      </c>
      <c r="K961" s="6" t="s">
        <v>20</v>
      </c>
      <c r="L961" s="6" t="s">
        <v>234</v>
      </c>
      <c r="M961" s="6">
        <v>105</v>
      </c>
      <c r="N961" s="13">
        <f t="shared" si="168"/>
        <v>15</v>
      </c>
      <c r="O961" s="13">
        <f t="shared" si="169"/>
        <v>3</v>
      </c>
      <c r="P961" s="39">
        <f t="shared" si="164"/>
        <v>2.3960160409532198</v>
      </c>
      <c r="Q961" s="39">
        <f t="shared" si="165"/>
        <v>-9.3173458825230995</v>
      </c>
      <c r="R961" s="39">
        <f t="shared" si="170"/>
        <v>14.71336192347632</v>
      </c>
      <c r="S961" s="39">
        <f t="shared" si="171"/>
        <v>0.28663807652367979</v>
      </c>
      <c r="T961" s="22" t="str">
        <f t="shared" si="166"/>
        <v>Ind90105</v>
      </c>
      <c r="U961" t="str">
        <f t="shared" si="172"/>
        <v>no</v>
      </c>
      <c r="V961" s="31">
        <v>0</v>
      </c>
      <c r="W961" s="31" t="str">
        <f t="shared" si="173"/>
        <v>43505Cleveland CavaliersIndiana Pacers</v>
      </c>
      <c r="X961" s="9" t="str">
        <f>IFERROR(VLOOKUP(T961,October_Schedule_Table[[#All],[Home Concat]:[Home B2b]],2,FALSE),0)</f>
        <v>no</v>
      </c>
      <c r="Y961" s="9">
        <f>IFERROR(VLOOKUP(T961,October_Schedule_Table[[#All],[Away Concat]:[Away B2b]],4,FALSE),0)</f>
        <v>0</v>
      </c>
    </row>
    <row r="962" spans="1:25" x14ac:dyDescent="0.2">
      <c r="A962" s="24" t="s">
        <v>234</v>
      </c>
      <c r="B962" s="12">
        <v>43507</v>
      </c>
      <c r="C962" s="33" t="str">
        <f t="shared" si="167"/>
        <v>H</v>
      </c>
      <c r="D962" s="18">
        <v>2</v>
      </c>
      <c r="E962" s="18">
        <v>11</v>
      </c>
      <c r="F962" s="18">
        <v>2019</v>
      </c>
      <c r="G962" s="5" t="s">
        <v>12</v>
      </c>
      <c r="H962" s="5" t="s">
        <v>14</v>
      </c>
      <c r="I962" s="5" t="s">
        <v>213</v>
      </c>
      <c r="J962" s="5">
        <v>90</v>
      </c>
      <c r="K962" s="5" t="s">
        <v>20</v>
      </c>
      <c r="L962" s="5" t="s">
        <v>234</v>
      </c>
      <c r="M962" s="5">
        <v>99</v>
      </c>
      <c r="N962" s="13">
        <f t="shared" si="168"/>
        <v>9</v>
      </c>
      <c r="O962" s="13">
        <f t="shared" si="169"/>
        <v>3</v>
      </c>
      <c r="P962" s="39">
        <f t="shared" si="164"/>
        <v>2.3960160409532198</v>
      </c>
      <c r="Q962" s="39">
        <f t="shared" si="165"/>
        <v>-1.224670842330648</v>
      </c>
      <c r="R962" s="39">
        <f t="shared" si="170"/>
        <v>6.6206868832838683</v>
      </c>
      <c r="S962" s="39">
        <f t="shared" si="171"/>
        <v>2.3793131167161317</v>
      </c>
      <c r="T962" s="22" t="str">
        <f t="shared" si="166"/>
        <v>Ind9099</v>
      </c>
      <c r="U962" t="str">
        <f t="shared" si="172"/>
        <v>no</v>
      </c>
      <c r="V962" s="31">
        <v>0</v>
      </c>
      <c r="W962" s="31" t="str">
        <f t="shared" si="173"/>
        <v>43507Charlotte HornetsIndiana Pacers</v>
      </c>
      <c r="X962" s="9" t="str">
        <f>IFERROR(VLOOKUP(T962,October_Schedule_Table[[#All],[Home Concat]:[Home B2b]],2,FALSE),0)</f>
        <v>no</v>
      </c>
      <c r="Y962" s="9">
        <f>IFERROR(VLOOKUP(T962,October_Schedule_Table[[#All],[Away Concat]:[Away B2b]],4,FALSE),0)</f>
        <v>0</v>
      </c>
    </row>
    <row r="963" spans="1:25" x14ac:dyDescent="0.2">
      <c r="A963" s="24" t="s">
        <v>234</v>
      </c>
      <c r="B963" s="10">
        <v>43509</v>
      </c>
      <c r="C963" s="33" t="str">
        <f t="shared" si="167"/>
        <v>H</v>
      </c>
      <c r="D963" s="19">
        <v>2</v>
      </c>
      <c r="E963" s="19">
        <v>13</v>
      </c>
      <c r="F963" s="19">
        <v>2019</v>
      </c>
      <c r="G963" s="6" t="s">
        <v>12</v>
      </c>
      <c r="H963" s="6" t="s">
        <v>13</v>
      </c>
      <c r="I963" s="6" t="s">
        <v>229</v>
      </c>
      <c r="J963" s="6">
        <v>106</v>
      </c>
      <c r="K963" s="6" t="s">
        <v>20</v>
      </c>
      <c r="L963" s="6" t="s">
        <v>234</v>
      </c>
      <c r="M963" s="6">
        <v>97</v>
      </c>
      <c r="N963" s="13">
        <f t="shared" si="168"/>
        <v>-9</v>
      </c>
      <c r="O963" s="13">
        <f t="shared" si="169"/>
        <v>3</v>
      </c>
      <c r="P963" s="39">
        <f t="shared" si="164"/>
        <v>2.3960160409532198</v>
      </c>
      <c r="Q963" s="39">
        <f t="shared" si="165"/>
        <v>7.7638523148254706</v>
      </c>
      <c r="R963" s="39">
        <f t="shared" si="170"/>
        <v>-2.3678362738722507</v>
      </c>
      <c r="S963" s="39">
        <f t="shared" si="171"/>
        <v>-6.6321637261277493</v>
      </c>
      <c r="T963" s="22" t="str">
        <f t="shared" si="166"/>
        <v>Ind10697</v>
      </c>
      <c r="U963" t="str">
        <f t="shared" si="172"/>
        <v>no</v>
      </c>
      <c r="V963" s="31">
        <v>0</v>
      </c>
      <c r="W963" s="31" t="str">
        <f t="shared" si="173"/>
        <v>43509Milwaukee BucksIndiana Pacers</v>
      </c>
      <c r="X963" s="9" t="str">
        <f>IFERROR(VLOOKUP(T963,October_Schedule_Table[[#All],[Home Concat]:[Home B2b]],2,FALSE),0)</f>
        <v>no</v>
      </c>
      <c r="Y963" s="9">
        <f>IFERROR(VLOOKUP(T963,October_Schedule_Table[[#All],[Away Concat]:[Away B2b]],4,FALSE),0)</f>
        <v>0</v>
      </c>
    </row>
    <row r="964" spans="1:25" x14ac:dyDescent="0.2">
      <c r="A964" s="24" t="s">
        <v>234</v>
      </c>
      <c r="B964" s="12">
        <v>43518</v>
      </c>
      <c r="C964" s="33" t="str">
        <f t="shared" si="167"/>
        <v>H</v>
      </c>
      <c r="D964" s="18">
        <v>2</v>
      </c>
      <c r="E964" s="18">
        <v>22</v>
      </c>
      <c r="F964" s="18">
        <v>2019</v>
      </c>
      <c r="G964" s="5" t="s">
        <v>12</v>
      </c>
      <c r="H964" s="5" t="s">
        <v>17</v>
      </c>
      <c r="I964" s="5" t="s">
        <v>202</v>
      </c>
      <c r="J964" s="5">
        <v>111</v>
      </c>
      <c r="K964" s="5" t="s">
        <v>20</v>
      </c>
      <c r="L964" s="5" t="s">
        <v>234</v>
      </c>
      <c r="M964" s="5">
        <v>126</v>
      </c>
      <c r="N964" s="13">
        <f t="shared" si="168"/>
        <v>15</v>
      </c>
      <c r="O964" s="13">
        <f t="shared" si="169"/>
        <v>3</v>
      </c>
      <c r="P964" s="39">
        <f t="shared" si="164"/>
        <v>2.3960160409532198</v>
      </c>
      <c r="Q964" s="39">
        <f t="shared" si="165"/>
        <v>-2.0784049104114897</v>
      </c>
      <c r="R964" s="39">
        <f t="shared" si="170"/>
        <v>7.47442095136471</v>
      </c>
      <c r="S964" s="39">
        <f t="shared" si="171"/>
        <v>7.52557904863529</v>
      </c>
      <c r="T964" s="22" t="str">
        <f t="shared" si="166"/>
        <v>Ind111126</v>
      </c>
      <c r="U964" t="str">
        <f t="shared" si="172"/>
        <v>no</v>
      </c>
      <c r="V964" s="31">
        <v>0</v>
      </c>
      <c r="W964" s="31" t="str">
        <f t="shared" si="173"/>
        <v>43518New Orleans PelicansIndiana Pacers</v>
      </c>
      <c r="X964" s="9" t="str">
        <f>IFERROR(VLOOKUP(T964,October_Schedule_Table[[#All],[Home Concat]:[Home B2b]],2,FALSE),0)</f>
        <v>no</v>
      </c>
      <c r="Y964" s="9">
        <f>IFERROR(VLOOKUP(T964,October_Schedule_Table[[#All],[Away Concat]:[Away B2b]],4,FALSE),0)</f>
        <v>0</v>
      </c>
    </row>
    <row r="965" spans="1:25" x14ac:dyDescent="0.2">
      <c r="A965" s="24" t="s">
        <v>234</v>
      </c>
      <c r="B965" s="12">
        <v>43519</v>
      </c>
      <c r="C965" s="33" t="str">
        <f t="shared" si="167"/>
        <v>A</v>
      </c>
      <c r="D965" s="18">
        <v>2</v>
      </c>
      <c r="E965" s="18">
        <v>23</v>
      </c>
      <c r="F965" s="18">
        <v>2019</v>
      </c>
      <c r="G965" s="5" t="s">
        <v>12</v>
      </c>
      <c r="H965" s="5" t="s">
        <v>20</v>
      </c>
      <c r="I965" s="5" t="s">
        <v>234</v>
      </c>
      <c r="J965" s="5">
        <v>119</v>
      </c>
      <c r="K965" s="5" t="s">
        <v>41</v>
      </c>
      <c r="L965" s="5" t="s">
        <v>233</v>
      </c>
      <c r="M965" s="5">
        <v>112</v>
      </c>
      <c r="N965" s="13">
        <f t="shared" si="168"/>
        <v>7</v>
      </c>
      <c r="O965" s="13">
        <f t="shared" si="169"/>
        <v>-3</v>
      </c>
      <c r="P965" s="39">
        <f t="shared" si="164"/>
        <v>2.3960160409532198</v>
      </c>
      <c r="Q965" s="39">
        <f t="shared" si="165"/>
        <v>-3.2175804343859502</v>
      </c>
      <c r="R965" s="39">
        <f t="shared" si="170"/>
        <v>2.6135964753391701</v>
      </c>
      <c r="S965" s="39">
        <f t="shared" si="171"/>
        <v>4.3864035246608299</v>
      </c>
      <c r="T965" s="22" t="str">
        <f t="shared" si="166"/>
        <v>Ind119112</v>
      </c>
      <c r="U965" t="str">
        <f t="shared" si="172"/>
        <v>yes</v>
      </c>
      <c r="V965" s="31" t="s">
        <v>295</v>
      </c>
      <c r="W965" s="31" t="str">
        <f t="shared" si="173"/>
        <v>43519Indiana PacersWashington Wizards</v>
      </c>
      <c r="X965" s="9"/>
      <c r="Y965" s="9"/>
    </row>
    <row r="966" spans="1:25" x14ac:dyDescent="0.2">
      <c r="A966" s="24" t="s">
        <v>234</v>
      </c>
      <c r="B966" s="10">
        <v>43521</v>
      </c>
      <c r="C966" s="33" t="str">
        <f t="shared" si="167"/>
        <v>A</v>
      </c>
      <c r="D966" s="19">
        <v>2</v>
      </c>
      <c r="E966" s="19">
        <v>25</v>
      </c>
      <c r="F966" s="19">
        <v>2019</v>
      </c>
      <c r="G966" s="6" t="s">
        <v>12</v>
      </c>
      <c r="H966" s="6" t="s">
        <v>20</v>
      </c>
      <c r="I966" s="6" t="s">
        <v>234</v>
      </c>
      <c r="J966" s="6">
        <v>109</v>
      </c>
      <c r="K966" s="6" t="s">
        <v>16</v>
      </c>
      <c r="L966" s="6" t="s">
        <v>218</v>
      </c>
      <c r="M966" s="6">
        <v>113</v>
      </c>
      <c r="N966" s="13">
        <f t="shared" si="168"/>
        <v>-4</v>
      </c>
      <c r="O966" s="13">
        <f t="shared" si="169"/>
        <v>-3</v>
      </c>
      <c r="P966" s="39">
        <f t="shared" si="164"/>
        <v>2.3960160409532198</v>
      </c>
      <c r="Q966" s="39">
        <f t="shared" si="165"/>
        <v>-0.23602730858504994</v>
      </c>
      <c r="R966" s="39">
        <f t="shared" si="170"/>
        <v>-0.36795665046173021</v>
      </c>
      <c r="S966" s="39">
        <f t="shared" si="171"/>
        <v>-3.6320433495382698</v>
      </c>
      <c r="T966" s="22" t="str">
        <f t="shared" si="166"/>
        <v>Ind109113</v>
      </c>
      <c r="U966" t="str">
        <f t="shared" si="172"/>
        <v>no</v>
      </c>
      <c r="V966" s="31">
        <v>0</v>
      </c>
      <c r="W966" s="31" t="str">
        <f t="shared" si="173"/>
        <v>43521Indiana PacersDetroit Pistons</v>
      </c>
      <c r="X966" s="9">
        <f>IFERROR(VLOOKUP(T966,October_Schedule_Table[Home Concat],1,FALSE),0)</f>
        <v>0</v>
      </c>
      <c r="Y966" s="9" t="str">
        <f>IFERROR(VLOOKUP(T966,October_Schedule_Table[[#All],[Away Concat]:[Away B2b]],4,FALSE),0)</f>
        <v>no</v>
      </c>
    </row>
    <row r="967" spans="1:25" x14ac:dyDescent="0.2">
      <c r="A967" s="24" t="s">
        <v>234</v>
      </c>
      <c r="B967" s="12">
        <v>43523</v>
      </c>
      <c r="C967" s="33" t="str">
        <f t="shared" si="167"/>
        <v>A</v>
      </c>
      <c r="D967" s="18">
        <v>2</v>
      </c>
      <c r="E967" s="18">
        <v>27</v>
      </c>
      <c r="F967" s="18">
        <v>2019</v>
      </c>
      <c r="G967" s="5" t="s">
        <v>33</v>
      </c>
      <c r="H967" s="5" t="s">
        <v>20</v>
      </c>
      <c r="I967" s="5" t="s">
        <v>234</v>
      </c>
      <c r="J967" s="5">
        <v>101</v>
      </c>
      <c r="K967" s="5" t="s">
        <v>28</v>
      </c>
      <c r="L967" s="5" t="s">
        <v>216</v>
      </c>
      <c r="M967" s="5">
        <v>110</v>
      </c>
      <c r="N967" s="13">
        <f t="shared" si="168"/>
        <v>-9</v>
      </c>
      <c r="O967" s="13">
        <f t="shared" si="169"/>
        <v>-3</v>
      </c>
      <c r="P967" s="39">
        <f t="shared" si="164"/>
        <v>2.3960160409532198</v>
      </c>
      <c r="Q967" s="39">
        <f t="shared" si="165"/>
        <v>-1.1032792686349602</v>
      </c>
      <c r="R967" s="39">
        <f t="shared" si="170"/>
        <v>0.49929530958818003</v>
      </c>
      <c r="S967" s="39">
        <f t="shared" si="171"/>
        <v>-9.4992953095881809</v>
      </c>
      <c r="T967" s="22" t="str">
        <f t="shared" si="166"/>
        <v>Ind101110</v>
      </c>
      <c r="U967" t="str">
        <f t="shared" si="172"/>
        <v>no</v>
      </c>
      <c r="V967" s="31">
        <v>0</v>
      </c>
      <c r="W967" s="31" t="str">
        <f t="shared" si="173"/>
        <v>43523Indiana PacersDallas Mavericks</v>
      </c>
      <c r="X967" s="9">
        <f>IFERROR(VLOOKUP(T967,October_Schedule_Table[Home Concat],1,FALSE),0)</f>
        <v>0</v>
      </c>
      <c r="Y967" s="9" t="str">
        <f>IFERROR(VLOOKUP(T967,October_Schedule_Table[[#All],[Away Concat]:[Away B2b]],4,FALSE),0)</f>
        <v>no</v>
      </c>
    </row>
    <row r="968" spans="1:25" x14ac:dyDescent="0.2">
      <c r="A968" s="24" t="s">
        <v>234</v>
      </c>
      <c r="B968" s="10">
        <v>43524</v>
      </c>
      <c r="C968" s="33" t="str">
        <f t="shared" si="167"/>
        <v>H</v>
      </c>
      <c r="D968" s="19">
        <v>2</v>
      </c>
      <c r="E968" s="19">
        <v>28</v>
      </c>
      <c r="F968" s="19">
        <v>2019</v>
      </c>
      <c r="G968" s="6" t="s">
        <v>12</v>
      </c>
      <c r="H968" s="6" t="s">
        <v>34</v>
      </c>
      <c r="I968" s="6" t="s">
        <v>239</v>
      </c>
      <c r="J968" s="6">
        <v>115</v>
      </c>
      <c r="K968" s="6" t="s">
        <v>20</v>
      </c>
      <c r="L968" s="6" t="s">
        <v>234</v>
      </c>
      <c r="M968" s="6">
        <v>122</v>
      </c>
      <c r="N968" s="13">
        <f t="shared" si="168"/>
        <v>7</v>
      </c>
      <c r="O968" s="13">
        <f t="shared" si="169"/>
        <v>3</v>
      </c>
      <c r="P968" s="39">
        <f t="shared" si="164"/>
        <v>2.3960160409532198</v>
      </c>
      <c r="Q968" s="39">
        <f t="shared" si="165"/>
        <v>-1.35015846365794</v>
      </c>
      <c r="R968" s="39">
        <f t="shared" si="170"/>
        <v>6.7461745046111599</v>
      </c>
      <c r="S968" s="39">
        <f t="shared" si="171"/>
        <v>0.25382549538884014</v>
      </c>
      <c r="T968" s="22" t="str">
        <f t="shared" si="166"/>
        <v>Ind115122</v>
      </c>
      <c r="U968" t="str">
        <f t="shared" si="172"/>
        <v>yes</v>
      </c>
      <c r="V968" s="31" t="s">
        <v>296</v>
      </c>
      <c r="W968" s="31" t="str">
        <f t="shared" si="173"/>
        <v>43524Minnesota TimberwolvesIndiana Pacers</v>
      </c>
      <c r="X968" s="9"/>
      <c r="Y968" s="9"/>
    </row>
    <row r="969" spans="1:25" x14ac:dyDescent="0.2">
      <c r="A969" s="24" t="s">
        <v>234</v>
      </c>
      <c r="B969" s="12">
        <v>43526</v>
      </c>
      <c r="C969" s="33" t="str">
        <f t="shared" si="167"/>
        <v>H</v>
      </c>
      <c r="D969" s="18">
        <v>3</v>
      </c>
      <c r="E969" s="18">
        <v>2</v>
      </c>
      <c r="F969" s="18">
        <v>2019</v>
      </c>
      <c r="G969" s="5" t="s">
        <v>12</v>
      </c>
      <c r="H969" s="5" t="s">
        <v>27</v>
      </c>
      <c r="I969" s="5" t="s">
        <v>236</v>
      </c>
      <c r="J969" s="5">
        <v>117</v>
      </c>
      <c r="K969" s="5" t="s">
        <v>20</v>
      </c>
      <c r="L969" s="5" t="s">
        <v>234</v>
      </c>
      <c r="M969" s="5">
        <v>112</v>
      </c>
      <c r="N969" s="13">
        <f t="shared" si="168"/>
        <v>-5</v>
      </c>
      <c r="O969" s="13">
        <f t="shared" si="169"/>
        <v>3</v>
      </c>
      <c r="P969" s="39">
        <f t="shared" si="164"/>
        <v>2.3960160409532198</v>
      </c>
      <c r="Q969" s="39">
        <f t="shared" si="165"/>
        <v>1.21811754667254</v>
      </c>
      <c r="R969" s="39">
        <f t="shared" si="170"/>
        <v>4.1778984942806794</v>
      </c>
      <c r="S969" s="39">
        <f t="shared" si="171"/>
        <v>-9.1778984942806794</v>
      </c>
      <c r="T969" s="22" t="str">
        <f t="shared" si="166"/>
        <v>Ind117112</v>
      </c>
      <c r="U969" t="str">
        <f t="shared" si="172"/>
        <v>no</v>
      </c>
      <c r="V969" s="31">
        <v>0</v>
      </c>
      <c r="W969" s="31" t="str">
        <f t="shared" si="173"/>
        <v>43526Orlando MagicIndiana Pacers</v>
      </c>
      <c r="X969" s="9" t="str">
        <f>IFERROR(VLOOKUP(T969,October_Schedule_Table[[#All],[Home Concat]:[Home B2b]],2,FALSE),0)</f>
        <v>no</v>
      </c>
      <c r="Y969" s="9">
        <f>IFERROR(VLOOKUP(T969,October_Schedule_Table[[#All],[Away Concat]:[Away B2b]],4,FALSE),0)</f>
        <v>0</v>
      </c>
    </row>
    <row r="970" spans="1:25" x14ac:dyDescent="0.2">
      <c r="A970" s="24" t="s">
        <v>234</v>
      </c>
      <c r="B970" s="10">
        <v>43529</v>
      </c>
      <c r="C970" s="33" t="str">
        <f t="shared" si="167"/>
        <v>H</v>
      </c>
      <c r="D970" s="19">
        <v>3</v>
      </c>
      <c r="E970" s="19">
        <v>5</v>
      </c>
      <c r="F970" s="19">
        <v>2019</v>
      </c>
      <c r="G970" s="6" t="s">
        <v>12</v>
      </c>
      <c r="H970" s="6" t="s">
        <v>38</v>
      </c>
      <c r="I970" s="6" t="s">
        <v>214</v>
      </c>
      <c r="J970" s="6">
        <v>96</v>
      </c>
      <c r="K970" s="6" t="s">
        <v>20</v>
      </c>
      <c r="L970" s="6" t="s">
        <v>234</v>
      </c>
      <c r="M970" s="6">
        <v>105</v>
      </c>
      <c r="N970" s="13">
        <f t="shared" si="168"/>
        <v>9</v>
      </c>
      <c r="O970" s="13">
        <f t="shared" si="169"/>
        <v>3</v>
      </c>
      <c r="P970" s="39">
        <f t="shared" ref="P970:P1033" si="174">IF(C970="H",VLOOKUP(L970,$AB$12:$AE$41,4,FALSE),VLOOKUP(I970,$AB$12:$AE$41,4,FALSE))</f>
        <v>2.3960160409532198</v>
      </c>
      <c r="Q970" s="39">
        <f t="shared" ref="Q970:Q1033" si="175">IF(C970="H",VLOOKUP(I970,$AB$12:$AE$41,4,FALSE),VLOOKUP(L970,$AB$12:$AE$41,4,FALSE))</f>
        <v>-8.3647694850550796</v>
      </c>
      <c r="R970" s="39">
        <f t="shared" si="170"/>
        <v>13.760785526008299</v>
      </c>
      <c r="S970" s="39">
        <f t="shared" si="171"/>
        <v>-4.7607855260082985</v>
      </c>
      <c r="T970" s="22" t="str">
        <f t="shared" ref="T970:T1033" si="176">CONCATENATE(A970,J970,M970)</f>
        <v>Ind96105</v>
      </c>
      <c r="U970" t="str">
        <f t="shared" si="172"/>
        <v>no</v>
      </c>
      <c r="V970" s="31">
        <v>0</v>
      </c>
      <c r="W970" s="31" t="str">
        <f t="shared" si="173"/>
        <v>43529Chicago BullsIndiana Pacers</v>
      </c>
      <c r="X970" s="9" t="str">
        <f>IFERROR(VLOOKUP(T970,October_Schedule_Table[[#All],[Home Concat]:[Home B2b]],2,FALSE),0)</f>
        <v>no</v>
      </c>
      <c r="Y970" s="9">
        <f>IFERROR(VLOOKUP(T970,October_Schedule_Table[[#All],[Away Concat]:[Away B2b]],4,FALSE),0)</f>
        <v>0</v>
      </c>
    </row>
    <row r="971" spans="1:25" x14ac:dyDescent="0.2">
      <c r="A971" s="24" t="s">
        <v>234</v>
      </c>
      <c r="B971" s="10">
        <v>43531</v>
      </c>
      <c r="C971" s="33" t="str">
        <f t="shared" ref="C971:C1034" si="177">IF(A971=L971,"H","A")</f>
        <v>A</v>
      </c>
      <c r="D971" s="19">
        <v>3</v>
      </c>
      <c r="E971" s="19">
        <v>7</v>
      </c>
      <c r="F971" s="19">
        <v>2019</v>
      </c>
      <c r="G971" s="6" t="s">
        <v>6</v>
      </c>
      <c r="H971" s="6" t="s">
        <v>20</v>
      </c>
      <c r="I971" s="6" t="s">
        <v>234</v>
      </c>
      <c r="J971" s="6">
        <v>98</v>
      </c>
      <c r="K971" s="6" t="s">
        <v>13</v>
      </c>
      <c r="L971" s="6" t="s">
        <v>229</v>
      </c>
      <c r="M971" s="6">
        <v>117</v>
      </c>
      <c r="N971" s="13">
        <f t="shared" ref="N971:N1034" si="178">IF(C971="H",M971-J971,J971-M971)</f>
        <v>-19</v>
      </c>
      <c r="O971" s="13">
        <f t="shared" ref="O971:O1034" si="179">IF(C971="H",3,-3)</f>
        <v>-3</v>
      </c>
      <c r="P971" s="39">
        <f t="shared" si="174"/>
        <v>2.3960160409532198</v>
      </c>
      <c r="Q971" s="39">
        <f t="shared" si="175"/>
        <v>7.7638523148254706</v>
      </c>
      <c r="R971" s="39">
        <f t="shared" ref="R971:R1034" si="180">O971+P971-Q971</f>
        <v>-8.3678362738722498</v>
      </c>
      <c r="S971" s="39">
        <f t="shared" ref="S971:S1034" si="181">N971-R971</f>
        <v>-10.63216372612775</v>
      </c>
      <c r="T971" s="22" t="str">
        <f t="shared" si="176"/>
        <v>Ind98117</v>
      </c>
      <c r="U971" t="str">
        <f t="shared" ref="U971:U1034" si="182">IF(B971-B970=1,"yes","no")</f>
        <v>no</v>
      </c>
      <c r="V971" s="31">
        <v>0</v>
      </c>
      <c r="W971" s="31" t="str">
        <f t="shared" ref="W971:W1034" si="183">CONCATENATE(B971,H971,K971)</f>
        <v>43531Indiana PacersMilwaukee Bucks</v>
      </c>
      <c r="X971" s="9">
        <f>IFERROR(VLOOKUP(T971,October_Schedule_Table[Home Concat],1,FALSE),0)</f>
        <v>0</v>
      </c>
      <c r="Y971" s="9" t="str">
        <f>IFERROR(VLOOKUP(T971,October_Schedule_Table[[#All],[Away Concat]:[Away B2b]],4,FALSE),0)</f>
        <v>no</v>
      </c>
    </row>
    <row r="972" spans="1:25" x14ac:dyDescent="0.2">
      <c r="A972" s="24" t="s">
        <v>234</v>
      </c>
      <c r="B972" s="12">
        <v>43534</v>
      </c>
      <c r="C972" s="33" t="str">
        <f t="shared" si="177"/>
        <v>A</v>
      </c>
      <c r="D972" s="18">
        <v>3</v>
      </c>
      <c r="E972" s="18">
        <v>10</v>
      </c>
      <c r="F972" s="18">
        <v>2019</v>
      </c>
      <c r="G972" s="5" t="s">
        <v>61</v>
      </c>
      <c r="H972" s="5" t="s">
        <v>20</v>
      </c>
      <c r="I972" s="5" t="s">
        <v>234</v>
      </c>
      <c r="J972" s="5">
        <v>89</v>
      </c>
      <c r="K972" s="5" t="s">
        <v>7</v>
      </c>
      <c r="L972" s="5" t="s">
        <v>237</v>
      </c>
      <c r="M972" s="5">
        <v>106</v>
      </c>
      <c r="N972" s="13">
        <f t="shared" si="178"/>
        <v>-17</v>
      </c>
      <c r="O972" s="13">
        <f t="shared" si="179"/>
        <v>-3</v>
      </c>
      <c r="P972" s="39">
        <f t="shared" si="174"/>
        <v>2.3960160409532198</v>
      </c>
      <c r="Q972" s="39">
        <f t="shared" si="175"/>
        <v>2.2516349031661402</v>
      </c>
      <c r="R972" s="39">
        <f t="shared" si="180"/>
        <v>-2.8556188622129204</v>
      </c>
      <c r="S972" s="39">
        <f t="shared" si="181"/>
        <v>-14.144381137787079</v>
      </c>
      <c r="T972" s="22" t="str">
        <f t="shared" si="176"/>
        <v>Ind89106</v>
      </c>
      <c r="U972" t="str">
        <f t="shared" si="182"/>
        <v>no</v>
      </c>
      <c r="V972" s="31">
        <v>0</v>
      </c>
      <c r="W972" s="31" t="str">
        <f t="shared" si="183"/>
        <v>43534Indiana PacersPhiladelphia 76ers</v>
      </c>
      <c r="X972" s="9">
        <f>IFERROR(VLOOKUP(T972,October_Schedule_Table[Home Concat],1,FALSE),0)</f>
        <v>0</v>
      </c>
      <c r="Y972" s="9" t="str">
        <f>IFERROR(VLOOKUP(T972,October_Schedule_Table[[#All],[Away Concat]:[Away B2b]],4,FALSE),0)</f>
        <v>no</v>
      </c>
    </row>
    <row r="973" spans="1:25" x14ac:dyDescent="0.2">
      <c r="A973" s="24" t="s">
        <v>234</v>
      </c>
      <c r="B973" s="12">
        <v>43536</v>
      </c>
      <c r="C973" s="33" t="str">
        <f t="shared" si="177"/>
        <v>H</v>
      </c>
      <c r="D973" s="18">
        <v>3</v>
      </c>
      <c r="E973" s="18">
        <v>12</v>
      </c>
      <c r="F973" s="18">
        <v>2019</v>
      </c>
      <c r="G973" s="5" t="s">
        <v>12</v>
      </c>
      <c r="H973" s="5" t="s">
        <v>25</v>
      </c>
      <c r="I973" s="13" t="s">
        <v>243</v>
      </c>
      <c r="J973" s="5">
        <v>98</v>
      </c>
      <c r="K973" s="5" t="s">
        <v>20</v>
      </c>
      <c r="L973" s="5" t="s">
        <v>234</v>
      </c>
      <c r="M973" s="5">
        <v>103</v>
      </c>
      <c r="N973" s="13">
        <f t="shared" si="178"/>
        <v>5</v>
      </c>
      <c r="O973" s="13">
        <f t="shared" si="179"/>
        <v>3</v>
      </c>
      <c r="P973" s="39">
        <f t="shared" si="174"/>
        <v>2.3960160409532198</v>
      </c>
      <c r="Q973" s="39">
        <f t="shared" si="175"/>
        <v>-9.3839578025397099</v>
      </c>
      <c r="R973" s="39">
        <f t="shared" si="180"/>
        <v>14.779973843492929</v>
      </c>
      <c r="S973" s="39">
        <f t="shared" si="181"/>
        <v>-9.7799738434929289</v>
      </c>
      <c r="T973" s="22" t="str">
        <f t="shared" si="176"/>
        <v>Ind98103</v>
      </c>
      <c r="U973" t="str">
        <f t="shared" si="182"/>
        <v>no</v>
      </c>
      <c r="V973" s="31">
        <v>0</v>
      </c>
      <c r="W973" s="31" t="str">
        <f t="shared" si="183"/>
        <v>43536New York KnicksIndiana Pacers</v>
      </c>
      <c r="X973" s="9" t="str">
        <f>IFERROR(VLOOKUP(T973,October_Schedule_Table[[#All],[Home Concat]:[Home B2b]],2,FALSE),0)</f>
        <v>no</v>
      </c>
      <c r="Y973" s="9">
        <f>IFERROR(VLOOKUP(T973,October_Schedule_Table[[#All],[Away Concat]:[Away B2b]],4,FALSE),0)</f>
        <v>0</v>
      </c>
    </row>
    <row r="974" spans="1:25" x14ac:dyDescent="0.2">
      <c r="A974" s="24" t="s">
        <v>234</v>
      </c>
      <c r="B974" s="10">
        <v>43538</v>
      </c>
      <c r="C974" s="33" t="str">
        <f t="shared" si="177"/>
        <v>H</v>
      </c>
      <c r="D974" s="19">
        <v>3</v>
      </c>
      <c r="E974" s="19">
        <v>14</v>
      </c>
      <c r="F974" s="19">
        <v>2019</v>
      </c>
      <c r="G974" s="6" t="s">
        <v>12</v>
      </c>
      <c r="H974" s="6" t="s">
        <v>10</v>
      </c>
      <c r="I974" s="6" t="s">
        <v>238</v>
      </c>
      <c r="J974" s="6">
        <v>106</v>
      </c>
      <c r="K974" s="6" t="s">
        <v>20</v>
      </c>
      <c r="L974" s="6" t="s">
        <v>234</v>
      </c>
      <c r="M974" s="6">
        <v>108</v>
      </c>
      <c r="N974" s="13">
        <f t="shared" si="178"/>
        <v>2</v>
      </c>
      <c r="O974" s="13">
        <f t="shared" si="179"/>
        <v>3</v>
      </c>
      <c r="P974" s="39">
        <f t="shared" si="174"/>
        <v>2.3960160409532198</v>
      </c>
      <c r="Q974" s="39">
        <f t="shared" si="175"/>
        <v>3.3970939396990349</v>
      </c>
      <c r="R974" s="39">
        <f t="shared" si="180"/>
        <v>1.9989221012541849</v>
      </c>
      <c r="S974" s="39">
        <f t="shared" si="181"/>
        <v>1.0778987458150979E-3</v>
      </c>
      <c r="T974" s="22" t="str">
        <f t="shared" si="176"/>
        <v>Ind106108</v>
      </c>
      <c r="U974" t="str">
        <f t="shared" si="182"/>
        <v>no</v>
      </c>
      <c r="V974" s="31">
        <v>0</v>
      </c>
      <c r="W974" s="31" t="str">
        <f t="shared" si="183"/>
        <v>43538Oklahoma City ThunderIndiana Pacers</v>
      </c>
      <c r="X974" s="9" t="str">
        <f>IFERROR(VLOOKUP(T974,October_Schedule_Table[[#All],[Home Concat]:[Home B2b]],2,FALSE),0)</f>
        <v>no</v>
      </c>
      <c r="Y974" s="9">
        <f>IFERROR(VLOOKUP(T974,October_Schedule_Table[[#All],[Away Concat]:[Away B2b]],4,FALSE),0)</f>
        <v>0</v>
      </c>
    </row>
    <row r="975" spans="1:25" x14ac:dyDescent="0.2">
      <c r="A975" s="24" t="s">
        <v>234</v>
      </c>
      <c r="B975" s="10">
        <v>43540</v>
      </c>
      <c r="C975" s="33" t="str">
        <f t="shared" si="177"/>
        <v>A</v>
      </c>
      <c r="D975" s="19">
        <v>3</v>
      </c>
      <c r="E975" s="19">
        <v>16</v>
      </c>
      <c r="F975" s="19">
        <v>2019</v>
      </c>
      <c r="G975" s="6" t="s">
        <v>42</v>
      </c>
      <c r="H975" s="6" t="s">
        <v>20</v>
      </c>
      <c r="I975" s="6" t="s">
        <v>234</v>
      </c>
      <c r="J975" s="6">
        <v>100</v>
      </c>
      <c r="K975" s="6" t="s">
        <v>21</v>
      </c>
      <c r="L975" s="6" t="s">
        <v>217</v>
      </c>
      <c r="M975" s="6">
        <v>102</v>
      </c>
      <c r="N975" s="13">
        <f t="shared" si="178"/>
        <v>-2</v>
      </c>
      <c r="O975" s="13">
        <f t="shared" si="179"/>
        <v>-3</v>
      </c>
      <c r="P975" s="39">
        <f t="shared" si="174"/>
        <v>2.3960160409532198</v>
      </c>
      <c r="Q975" s="39">
        <f t="shared" si="175"/>
        <v>3.8824190488276296</v>
      </c>
      <c r="R975" s="39">
        <f t="shared" si="180"/>
        <v>-4.4864030078744097</v>
      </c>
      <c r="S975" s="39">
        <f t="shared" si="181"/>
        <v>2.4864030078744097</v>
      </c>
      <c r="T975" s="22" t="str">
        <f t="shared" si="176"/>
        <v>Ind100102</v>
      </c>
      <c r="U975" t="str">
        <f t="shared" si="182"/>
        <v>no</v>
      </c>
      <c r="V975" s="31">
        <v>0</v>
      </c>
      <c r="W975" s="31" t="str">
        <f t="shared" si="183"/>
        <v>43540Indiana PacersDenver Nuggets</v>
      </c>
      <c r="X975" s="9">
        <f>IFERROR(VLOOKUP(T975,October_Schedule_Table[Home Concat],1,FALSE),0)</f>
        <v>0</v>
      </c>
      <c r="Y975" s="9" t="str">
        <f>IFERROR(VLOOKUP(T975,October_Schedule_Table[[#All],[Away Concat]:[Away B2b]],4,FALSE),0)</f>
        <v>no</v>
      </c>
    </row>
    <row r="976" spans="1:25" x14ac:dyDescent="0.2">
      <c r="A976" s="24" t="s">
        <v>234</v>
      </c>
      <c r="B976" s="12">
        <v>43542</v>
      </c>
      <c r="C976" s="33" t="str">
        <f t="shared" si="177"/>
        <v>A</v>
      </c>
      <c r="D976" s="18">
        <v>3</v>
      </c>
      <c r="E976" s="18">
        <v>18</v>
      </c>
      <c r="F976" s="18">
        <v>2019</v>
      </c>
      <c r="G976" s="5" t="s">
        <v>9</v>
      </c>
      <c r="H976" s="5" t="s">
        <v>20</v>
      </c>
      <c r="I976" s="5" t="s">
        <v>234</v>
      </c>
      <c r="J976" s="5">
        <v>98</v>
      </c>
      <c r="K976" s="5" t="s">
        <v>40</v>
      </c>
      <c r="L976" s="5" t="s">
        <v>231</v>
      </c>
      <c r="M976" s="5">
        <v>106</v>
      </c>
      <c r="N976" s="13">
        <f t="shared" si="178"/>
        <v>-8</v>
      </c>
      <c r="O976" s="13">
        <f t="shared" si="179"/>
        <v>-3</v>
      </c>
      <c r="P976" s="39">
        <f t="shared" si="174"/>
        <v>2.3960160409532198</v>
      </c>
      <c r="Q976" s="39">
        <f t="shared" si="175"/>
        <v>4.7456987811097902</v>
      </c>
      <c r="R976" s="39">
        <f t="shared" si="180"/>
        <v>-5.3496827401565703</v>
      </c>
      <c r="S976" s="39">
        <f t="shared" si="181"/>
        <v>-2.6503172598434297</v>
      </c>
      <c r="T976" s="22" t="str">
        <f t="shared" si="176"/>
        <v>Ind98106</v>
      </c>
      <c r="U976" t="str">
        <f t="shared" si="182"/>
        <v>no</v>
      </c>
      <c r="V976" s="31">
        <v>0</v>
      </c>
      <c r="W976" s="31" t="str">
        <f t="shared" si="183"/>
        <v>43542Indiana PacersPortland Trail Blazers</v>
      </c>
      <c r="X976" s="9">
        <f>IFERROR(VLOOKUP(T976,October_Schedule_Table[Home Concat],1,FALSE),0)</f>
        <v>0</v>
      </c>
      <c r="Y976" s="9" t="str">
        <f>IFERROR(VLOOKUP(T976,October_Schedule_Table[[#All],[Away Concat]:[Away B2b]],4,FALSE),0)</f>
        <v>no</v>
      </c>
    </row>
    <row r="977" spans="1:25" x14ac:dyDescent="0.2">
      <c r="A977" s="24" t="s">
        <v>234</v>
      </c>
      <c r="B977" s="10">
        <v>43543</v>
      </c>
      <c r="C977" s="33" t="str">
        <f t="shared" si="177"/>
        <v>A</v>
      </c>
      <c r="D977" s="19">
        <v>3</v>
      </c>
      <c r="E977" s="19">
        <v>19</v>
      </c>
      <c r="F977" s="19">
        <v>2019</v>
      </c>
      <c r="G977" s="6" t="s">
        <v>9</v>
      </c>
      <c r="H977" s="6" t="s">
        <v>20</v>
      </c>
      <c r="I977" s="6" t="s">
        <v>234</v>
      </c>
      <c r="J977" s="6">
        <v>109</v>
      </c>
      <c r="K977" s="6" t="s">
        <v>22</v>
      </c>
      <c r="L977" s="13" t="s">
        <v>241</v>
      </c>
      <c r="M977" s="6">
        <v>115</v>
      </c>
      <c r="N977" s="13">
        <f t="shared" si="178"/>
        <v>-6</v>
      </c>
      <c r="O977" s="13">
        <f t="shared" si="179"/>
        <v>-3</v>
      </c>
      <c r="P977" s="39">
        <f t="shared" si="174"/>
        <v>2.3960160409532198</v>
      </c>
      <c r="Q977" s="39">
        <f t="shared" si="175"/>
        <v>0.79686865378140981</v>
      </c>
      <c r="R977" s="39">
        <f t="shared" si="180"/>
        <v>-1.40085261282819</v>
      </c>
      <c r="S977" s="39">
        <f t="shared" si="181"/>
        <v>-4.5991473871718096</v>
      </c>
      <c r="T977" s="22" t="str">
        <f t="shared" si="176"/>
        <v>Ind109115</v>
      </c>
      <c r="U977" t="str">
        <f t="shared" si="182"/>
        <v>yes</v>
      </c>
      <c r="V977" s="31">
        <v>0</v>
      </c>
      <c r="W977" s="31" t="str">
        <f t="shared" si="183"/>
        <v>43543Indiana PacersLos Angeles Clippers</v>
      </c>
      <c r="X977" s="9">
        <f>IFERROR(VLOOKUP(T977,October_Schedule_Table[Home Concat],1,FALSE),0)</f>
        <v>0</v>
      </c>
      <c r="Y977" s="9" t="str">
        <f>IFERROR(VLOOKUP(T977,October_Schedule_Table[[#All],[Away Concat]:[Away B2b]],4,FALSE),0)</f>
        <v>yes</v>
      </c>
    </row>
    <row r="978" spans="1:25" x14ac:dyDescent="0.2">
      <c r="A978" s="24" t="s">
        <v>234</v>
      </c>
      <c r="B978" s="12">
        <v>43545</v>
      </c>
      <c r="C978" s="33" t="str">
        <f t="shared" si="177"/>
        <v>A</v>
      </c>
      <c r="D978" s="18">
        <v>3</v>
      </c>
      <c r="E978" s="18">
        <v>21</v>
      </c>
      <c r="F978" s="18">
        <v>2019</v>
      </c>
      <c r="G978" s="5" t="s">
        <v>9</v>
      </c>
      <c r="H978" s="5" t="s">
        <v>20</v>
      </c>
      <c r="I978" s="5" t="s">
        <v>234</v>
      </c>
      <c r="J978" s="5">
        <v>89</v>
      </c>
      <c r="K978" s="5" t="s">
        <v>11</v>
      </c>
      <c r="L978" s="5" t="s">
        <v>224</v>
      </c>
      <c r="M978" s="5">
        <v>112</v>
      </c>
      <c r="N978" s="13">
        <f t="shared" si="178"/>
        <v>-23</v>
      </c>
      <c r="O978" s="13">
        <f t="shared" si="179"/>
        <v>-3</v>
      </c>
      <c r="P978" s="39">
        <f t="shared" si="174"/>
        <v>2.3960160409532198</v>
      </c>
      <c r="Q978" s="39">
        <f t="shared" si="175"/>
        <v>6.4927091902742058</v>
      </c>
      <c r="R978" s="39">
        <f t="shared" si="180"/>
        <v>-7.0966931493209859</v>
      </c>
      <c r="S978" s="39">
        <f t="shared" si="181"/>
        <v>-15.903306850679014</v>
      </c>
      <c r="T978" s="22" t="str">
        <f t="shared" si="176"/>
        <v>Ind89112</v>
      </c>
      <c r="U978" t="str">
        <f t="shared" si="182"/>
        <v>no</v>
      </c>
      <c r="V978" s="31">
        <v>0</v>
      </c>
      <c r="W978" s="31" t="str">
        <f t="shared" si="183"/>
        <v>43545Indiana PacersGolden State Warriors</v>
      </c>
      <c r="X978" s="9">
        <f>IFERROR(VLOOKUP(T978,October_Schedule_Table[Home Concat],1,FALSE),0)</f>
        <v>0</v>
      </c>
      <c r="Y978" s="9" t="str">
        <f>IFERROR(VLOOKUP(T978,October_Schedule_Table[[#All],[Away Concat]:[Away B2b]],4,FALSE),0)</f>
        <v>no</v>
      </c>
    </row>
    <row r="979" spans="1:25" x14ac:dyDescent="0.2">
      <c r="A979" s="24" t="s">
        <v>234</v>
      </c>
      <c r="B979" s="12">
        <v>43548</v>
      </c>
      <c r="C979" s="33" t="str">
        <f t="shared" si="177"/>
        <v>H</v>
      </c>
      <c r="D979" s="18">
        <v>3</v>
      </c>
      <c r="E979" s="18">
        <v>24</v>
      </c>
      <c r="F979" s="18">
        <v>2019</v>
      </c>
      <c r="G979" s="5" t="s">
        <v>45</v>
      </c>
      <c r="H979" s="5" t="s">
        <v>21</v>
      </c>
      <c r="I979" s="5" t="s">
        <v>217</v>
      </c>
      <c r="J979" s="5">
        <v>88</v>
      </c>
      <c r="K979" s="5" t="s">
        <v>20</v>
      </c>
      <c r="L979" s="5" t="s">
        <v>234</v>
      </c>
      <c r="M979" s="5">
        <v>124</v>
      </c>
      <c r="N979" s="13">
        <f t="shared" si="178"/>
        <v>36</v>
      </c>
      <c r="O979" s="13">
        <f t="shared" si="179"/>
        <v>3</v>
      </c>
      <c r="P979" s="39">
        <f t="shared" si="174"/>
        <v>2.3960160409532198</v>
      </c>
      <c r="Q979" s="39">
        <f t="shared" si="175"/>
        <v>3.8824190488276296</v>
      </c>
      <c r="R979" s="39">
        <f t="shared" si="180"/>
        <v>1.5135969921255903</v>
      </c>
      <c r="S979" s="39">
        <f t="shared" si="181"/>
        <v>34.486403007874408</v>
      </c>
      <c r="T979" s="22" t="str">
        <f t="shared" si="176"/>
        <v>Ind88124</v>
      </c>
      <c r="U979" t="str">
        <f t="shared" si="182"/>
        <v>no</v>
      </c>
      <c r="V979" s="31">
        <v>0</v>
      </c>
      <c r="W979" s="31" t="str">
        <f t="shared" si="183"/>
        <v>43548Denver NuggetsIndiana Pacers</v>
      </c>
      <c r="X979" s="9" t="str">
        <f>IFERROR(VLOOKUP(T979,October_Schedule_Table[[#All],[Home Concat]:[Home B2b]],2,FALSE),0)</f>
        <v>no</v>
      </c>
      <c r="Y979" s="9">
        <f>IFERROR(VLOOKUP(T979,October_Schedule_Table[[#All],[Away Concat]:[Away B2b]],4,FALSE),0)</f>
        <v>0</v>
      </c>
    </row>
    <row r="980" spans="1:25" x14ac:dyDescent="0.2">
      <c r="A980" s="24" t="s">
        <v>234</v>
      </c>
      <c r="B980" s="10">
        <v>43551</v>
      </c>
      <c r="C980" s="33" t="str">
        <f t="shared" si="177"/>
        <v>A</v>
      </c>
      <c r="D980" s="19">
        <v>3</v>
      </c>
      <c r="E980" s="19">
        <v>27</v>
      </c>
      <c r="F980" s="19">
        <v>2019</v>
      </c>
      <c r="G980" s="6" t="s">
        <v>6</v>
      </c>
      <c r="H980" s="6" t="s">
        <v>20</v>
      </c>
      <c r="I980" s="6" t="s">
        <v>234</v>
      </c>
      <c r="J980" s="6">
        <v>99</v>
      </c>
      <c r="K980" s="6" t="s">
        <v>10</v>
      </c>
      <c r="L980" s="6" t="s">
        <v>238</v>
      </c>
      <c r="M980" s="6">
        <v>107</v>
      </c>
      <c r="N980" s="13">
        <f t="shared" si="178"/>
        <v>-8</v>
      </c>
      <c r="O980" s="13">
        <f t="shared" si="179"/>
        <v>-3</v>
      </c>
      <c r="P980" s="39">
        <f t="shared" si="174"/>
        <v>2.3960160409532198</v>
      </c>
      <c r="Q980" s="39">
        <f t="shared" si="175"/>
        <v>3.3970939396990349</v>
      </c>
      <c r="R980" s="39">
        <f t="shared" si="180"/>
        <v>-4.0010778987458151</v>
      </c>
      <c r="S980" s="39">
        <f t="shared" si="181"/>
        <v>-3.9989221012541849</v>
      </c>
      <c r="T980" s="22" t="str">
        <f t="shared" si="176"/>
        <v>Ind99107</v>
      </c>
      <c r="U980" t="str">
        <f t="shared" si="182"/>
        <v>no</v>
      </c>
      <c r="V980" s="31">
        <v>0</v>
      </c>
      <c r="W980" s="31" t="str">
        <f t="shared" si="183"/>
        <v>43551Indiana PacersOklahoma City Thunder</v>
      </c>
      <c r="X980" s="9">
        <f>IFERROR(VLOOKUP(T980,October_Schedule_Table[Home Concat],1,FALSE),0)</f>
        <v>0</v>
      </c>
      <c r="Y980" s="9" t="str">
        <f>IFERROR(VLOOKUP(T980,October_Schedule_Table[[#All],[Away Concat]:[Away B2b]],4,FALSE),0)</f>
        <v>no</v>
      </c>
    </row>
    <row r="981" spans="1:25" x14ac:dyDescent="0.2">
      <c r="A981" s="24" t="s">
        <v>234</v>
      </c>
      <c r="B981" s="12">
        <v>43553</v>
      </c>
      <c r="C981" s="33" t="str">
        <f t="shared" si="177"/>
        <v>A</v>
      </c>
      <c r="D981" s="18">
        <v>3</v>
      </c>
      <c r="E981" s="18">
        <v>29</v>
      </c>
      <c r="F981" s="18">
        <v>2019</v>
      </c>
      <c r="G981" s="5" t="s">
        <v>12</v>
      </c>
      <c r="H981" s="5" t="s">
        <v>20</v>
      </c>
      <c r="I981" s="5" t="s">
        <v>234</v>
      </c>
      <c r="J981" s="5">
        <v>112</v>
      </c>
      <c r="K981" s="5" t="s">
        <v>8</v>
      </c>
      <c r="L981" s="5" t="s">
        <v>211</v>
      </c>
      <c r="M981" s="5">
        <v>114</v>
      </c>
      <c r="N981" s="13">
        <f t="shared" si="178"/>
        <v>-2</v>
      </c>
      <c r="O981" s="13">
        <f t="shared" si="179"/>
        <v>-3</v>
      </c>
      <c r="P981" s="39">
        <f t="shared" si="174"/>
        <v>2.3960160409532198</v>
      </c>
      <c r="Q981" s="39">
        <f t="shared" si="175"/>
        <v>3.6672081997201897</v>
      </c>
      <c r="R981" s="39">
        <f t="shared" si="180"/>
        <v>-4.2711921587669703</v>
      </c>
      <c r="S981" s="39">
        <f t="shared" si="181"/>
        <v>2.2711921587669703</v>
      </c>
      <c r="T981" s="22" t="str">
        <f t="shared" si="176"/>
        <v>Ind112114</v>
      </c>
      <c r="U981" t="str">
        <f t="shared" si="182"/>
        <v>no</v>
      </c>
      <c r="V981" s="31">
        <v>0</v>
      </c>
      <c r="W981" s="31" t="str">
        <f t="shared" si="183"/>
        <v>43553Indiana PacersBoston Celtics</v>
      </c>
      <c r="X981" s="9">
        <f>IFERROR(VLOOKUP(T981,October_Schedule_Table[Home Concat],1,FALSE),0)</f>
        <v>0</v>
      </c>
      <c r="Y981" s="9" t="str">
        <f>IFERROR(VLOOKUP(T981,October_Schedule_Table[[#All],[Away Concat]:[Away B2b]],4,FALSE),0)</f>
        <v>no</v>
      </c>
    </row>
    <row r="982" spans="1:25" x14ac:dyDescent="0.2">
      <c r="A982" s="24" t="s">
        <v>234</v>
      </c>
      <c r="B982" s="10">
        <v>43554</v>
      </c>
      <c r="C982" s="33" t="str">
        <f t="shared" si="177"/>
        <v>H</v>
      </c>
      <c r="D982" s="19">
        <v>3</v>
      </c>
      <c r="E982" s="19">
        <v>30</v>
      </c>
      <c r="F982" s="19">
        <v>2019</v>
      </c>
      <c r="G982" s="6" t="s">
        <v>12</v>
      </c>
      <c r="H982" s="6" t="s">
        <v>27</v>
      </c>
      <c r="I982" s="6" t="s">
        <v>236</v>
      </c>
      <c r="J982" s="6">
        <v>121</v>
      </c>
      <c r="K982" s="6" t="s">
        <v>20</v>
      </c>
      <c r="L982" s="6" t="s">
        <v>234</v>
      </c>
      <c r="M982" s="6">
        <v>116</v>
      </c>
      <c r="N982" s="13">
        <f t="shared" si="178"/>
        <v>-5</v>
      </c>
      <c r="O982" s="13">
        <f t="shared" si="179"/>
        <v>3</v>
      </c>
      <c r="P982" s="39">
        <f t="shared" si="174"/>
        <v>2.3960160409532198</v>
      </c>
      <c r="Q982" s="39">
        <f t="shared" si="175"/>
        <v>1.21811754667254</v>
      </c>
      <c r="R982" s="39">
        <f t="shared" si="180"/>
        <v>4.1778984942806794</v>
      </c>
      <c r="S982" s="39">
        <f t="shared" si="181"/>
        <v>-9.1778984942806794</v>
      </c>
      <c r="T982" s="22" t="str">
        <f t="shared" si="176"/>
        <v>Ind121116</v>
      </c>
      <c r="U982" t="str">
        <f t="shared" si="182"/>
        <v>yes</v>
      </c>
      <c r="V982" s="31">
        <v>0</v>
      </c>
      <c r="W982" s="31" t="str">
        <f t="shared" si="183"/>
        <v>43554Orlando MagicIndiana Pacers</v>
      </c>
      <c r="X982" s="9" t="str">
        <f>IFERROR(VLOOKUP(T982,October_Schedule_Table[[#All],[Home Concat]:[Home B2b]],2,FALSE),0)</f>
        <v>yes</v>
      </c>
      <c r="Y982" s="9">
        <f>IFERROR(VLOOKUP(T982,October_Schedule_Table[[#All],[Away Concat]:[Away B2b]],4,FALSE),0)</f>
        <v>0</v>
      </c>
    </row>
    <row r="983" spans="1:25" x14ac:dyDescent="0.2">
      <c r="A983" s="24" t="s">
        <v>234</v>
      </c>
      <c r="B983" s="12">
        <v>43556</v>
      </c>
      <c r="C983" s="33" t="str">
        <f t="shared" si="177"/>
        <v>H</v>
      </c>
      <c r="D983" s="18">
        <v>4</v>
      </c>
      <c r="E983" s="18">
        <v>1</v>
      </c>
      <c r="F983" s="18">
        <v>2019</v>
      </c>
      <c r="G983" s="5" t="s">
        <v>12</v>
      </c>
      <c r="H983" s="5" t="s">
        <v>16</v>
      </c>
      <c r="I983" s="5" t="s">
        <v>218</v>
      </c>
      <c r="J983" s="13">
        <v>102</v>
      </c>
      <c r="K983" s="5" t="s">
        <v>20</v>
      </c>
      <c r="L983" s="5" t="s">
        <v>234</v>
      </c>
      <c r="M983" s="13">
        <v>111</v>
      </c>
      <c r="N983" s="13">
        <f t="shared" si="178"/>
        <v>9</v>
      </c>
      <c r="O983" s="13">
        <f t="shared" si="179"/>
        <v>3</v>
      </c>
      <c r="P983" s="39">
        <f t="shared" si="174"/>
        <v>2.3960160409532198</v>
      </c>
      <c r="Q983" s="39">
        <f t="shared" si="175"/>
        <v>-0.23602730858504994</v>
      </c>
      <c r="R983" s="39">
        <f t="shared" si="180"/>
        <v>5.6320433495382698</v>
      </c>
      <c r="S983" s="39">
        <f t="shared" si="181"/>
        <v>3.3679566504617302</v>
      </c>
      <c r="T983" s="22" t="str">
        <f t="shared" si="176"/>
        <v>Ind102111</v>
      </c>
      <c r="U983" t="str">
        <f t="shared" si="182"/>
        <v>no</v>
      </c>
      <c r="V983" s="31">
        <v>0</v>
      </c>
      <c r="W983" s="31" t="str">
        <f t="shared" si="183"/>
        <v>43556Detroit PistonsIndiana Pacers</v>
      </c>
      <c r="X983" s="9" t="str">
        <f>IFERROR(VLOOKUP(T983,October_Schedule_Table[[#All],[Home Concat]:[Home B2b]],2,FALSE),0)</f>
        <v>no</v>
      </c>
      <c r="Y983" s="9">
        <f>IFERROR(VLOOKUP(T983,October_Schedule_Table[[#All],[Away Concat]:[Away B2b]],4,FALSE),0)</f>
        <v>0</v>
      </c>
    </row>
    <row r="984" spans="1:25" x14ac:dyDescent="0.2">
      <c r="A984" s="24" t="s">
        <v>234</v>
      </c>
      <c r="B984" s="10">
        <v>43558</v>
      </c>
      <c r="C984" s="33" t="str">
        <f t="shared" si="177"/>
        <v>A</v>
      </c>
      <c r="D984" s="19">
        <v>4</v>
      </c>
      <c r="E984" s="19">
        <v>3</v>
      </c>
      <c r="F984" s="19">
        <v>2019</v>
      </c>
      <c r="G984" s="6" t="s">
        <v>12</v>
      </c>
      <c r="H984" s="6" t="s">
        <v>20</v>
      </c>
      <c r="I984" s="6" t="s">
        <v>234</v>
      </c>
      <c r="J984" s="11">
        <v>108</v>
      </c>
      <c r="K984" s="6" t="s">
        <v>16</v>
      </c>
      <c r="L984" s="6" t="s">
        <v>218</v>
      </c>
      <c r="M984" s="11">
        <v>89</v>
      </c>
      <c r="N984" s="13">
        <f t="shared" si="178"/>
        <v>19</v>
      </c>
      <c r="O984" s="13">
        <f t="shared" si="179"/>
        <v>-3</v>
      </c>
      <c r="P984" s="39">
        <f t="shared" si="174"/>
        <v>2.3960160409532198</v>
      </c>
      <c r="Q984" s="39">
        <f t="shared" si="175"/>
        <v>-0.23602730858504994</v>
      </c>
      <c r="R984" s="39">
        <f t="shared" si="180"/>
        <v>-0.36795665046173021</v>
      </c>
      <c r="S984" s="39">
        <f t="shared" si="181"/>
        <v>19.367956650461728</v>
      </c>
      <c r="T984" s="22" t="str">
        <f t="shared" si="176"/>
        <v>Ind10889</v>
      </c>
      <c r="U984" t="str">
        <f t="shared" si="182"/>
        <v>no</v>
      </c>
      <c r="V984" s="31">
        <v>0</v>
      </c>
      <c r="W984" s="31" t="str">
        <f t="shared" si="183"/>
        <v>43558Indiana PacersDetroit Pistons</v>
      </c>
      <c r="X984" s="9">
        <f>IFERROR(VLOOKUP(T984,October_Schedule_Table[Home Concat],1,FALSE),0)</f>
        <v>0</v>
      </c>
      <c r="Y984" s="9" t="str">
        <f>IFERROR(VLOOKUP(T984,October_Schedule_Table[[#All],[Away Concat]:[Away B2b]],4,FALSE),0)</f>
        <v>no</v>
      </c>
    </row>
    <row r="985" spans="1:25" x14ac:dyDescent="0.2">
      <c r="A985" s="24" t="s">
        <v>234</v>
      </c>
      <c r="B985" s="10">
        <v>43560</v>
      </c>
      <c r="C985" s="33" t="str">
        <f t="shared" si="177"/>
        <v>H</v>
      </c>
      <c r="D985" s="19">
        <v>4</v>
      </c>
      <c r="E985" s="19">
        <v>5</v>
      </c>
      <c r="F985" s="19">
        <v>2019</v>
      </c>
      <c r="G985" s="6" t="s">
        <v>6</v>
      </c>
      <c r="H985" s="6" t="s">
        <v>8</v>
      </c>
      <c r="I985" s="6" t="s">
        <v>211</v>
      </c>
      <c r="J985" s="11">
        <v>117</v>
      </c>
      <c r="K985" s="6" t="s">
        <v>20</v>
      </c>
      <c r="L985" s="6" t="s">
        <v>234</v>
      </c>
      <c r="M985" s="11">
        <v>97</v>
      </c>
      <c r="N985" s="13">
        <f t="shared" si="178"/>
        <v>-20</v>
      </c>
      <c r="O985" s="13">
        <f t="shared" si="179"/>
        <v>3</v>
      </c>
      <c r="P985" s="39">
        <f t="shared" si="174"/>
        <v>2.3960160409532198</v>
      </c>
      <c r="Q985" s="39">
        <f t="shared" si="175"/>
        <v>3.6672081997201897</v>
      </c>
      <c r="R985" s="39">
        <f t="shared" si="180"/>
        <v>1.7288078412330301</v>
      </c>
      <c r="S985" s="39">
        <f t="shared" si="181"/>
        <v>-21.728807841233031</v>
      </c>
      <c r="T985" s="22" t="str">
        <f t="shared" si="176"/>
        <v>Ind11797</v>
      </c>
      <c r="U985" t="str">
        <f t="shared" si="182"/>
        <v>no</v>
      </c>
      <c r="V985" s="31">
        <v>0</v>
      </c>
      <c r="W985" s="31" t="str">
        <f t="shared" si="183"/>
        <v>43560Boston CelticsIndiana Pacers</v>
      </c>
      <c r="X985" s="9" t="str">
        <f>IFERROR(VLOOKUP(T985,October_Schedule_Table[[#All],[Home Concat]:[Home B2b]],2,FALSE),0)</f>
        <v>no</v>
      </c>
      <c r="Y985" s="9">
        <f>IFERROR(VLOOKUP(T985,October_Schedule_Table[[#All],[Away Concat]:[Away B2b]],4,FALSE),0)</f>
        <v>0</v>
      </c>
    </row>
    <row r="986" spans="1:25" x14ac:dyDescent="0.2">
      <c r="A986" s="24" t="s">
        <v>234</v>
      </c>
      <c r="B986" s="12">
        <v>43562</v>
      </c>
      <c r="C986" s="33" t="str">
        <f t="shared" si="177"/>
        <v>H</v>
      </c>
      <c r="D986" s="18">
        <v>4</v>
      </c>
      <c r="E986" s="18">
        <v>7</v>
      </c>
      <c r="F986" s="18">
        <v>2019</v>
      </c>
      <c r="G986" s="13" t="s">
        <v>45</v>
      </c>
      <c r="H986" s="13" t="s">
        <v>15</v>
      </c>
      <c r="I986" s="13" t="s">
        <v>212</v>
      </c>
      <c r="J986" s="13">
        <v>108</v>
      </c>
      <c r="K986" s="13" t="s">
        <v>20</v>
      </c>
      <c r="L986" s="13" t="s">
        <v>234</v>
      </c>
      <c r="M986" s="13">
        <v>96</v>
      </c>
      <c r="N986" s="13">
        <f t="shared" si="178"/>
        <v>-12</v>
      </c>
      <c r="O986" s="13">
        <f t="shared" si="179"/>
        <v>3</v>
      </c>
      <c r="P986" s="39">
        <f t="shared" si="174"/>
        <v>2.3960160409532198</v>
      </c>
      <c r="Q986" s="39">
        <f t="shared" si="175"/>
        <v>9.3423702051929958E-2</v>
      </c>
      <c r="R986" s="39">
        <f t="shared" si="180"/>
        <v>5.3025923389012899</v>
      </c>
      <c r="S986" s="39">
        <f t="shared" si="181"/>
        <v>-17.302592338901292</v>
      </c>
      <c r="T986" s="22" t="str">
        <f t="shared" si="176"/>
        <v>Ind10896</v>
      </c>
      <c r="U986" t="str">
        <f t="shared" si="182"/>
        <v>no</v>
      </c>
      <c r="V986" s="31">
        <v>0</v>
      </c>
      <c r="W986" s="31" t="str">
        <f t="shared" si="183"/>
        <v>43562Brooklyn NetsIndiana Pacers</v>
      </c>
      <c r="X986" s="9" t="str">
        <f>IFERROR(VLOOKUP(T986,October_Schedule_Table[[#All],[Home Concat]:[Home B2b]],2,FALSE),0)</f>
        <v>no</v>
      </c>
      <c r="Y986" s="9">
        <f>IFERROR(VLOOKUP(T986,October_Schedule_Table[[#All],[Away Concat]:[Away B2b]],4,FALSE),0)</f>
        <v>0</v>
      </c>
    </row>
    <row r="987" spans="1:25" x14ac:dyDescent="0.2">
      <c r="A987" s="24" t="s">
        <v>234</v>
      </c>
      <c r="B987" s="12">
        <v>43565</v>
      </c>
      <c r="C987" s="33" t="str">
        <f t="shared" si="177"/>
        <v>A</v>
      </c>
      <c r="D987" s="18">
        <v>4</v>
      </c>
      <c r="E987" s="18">
        <v>10</v>
      </c>
      <c r="F987" s="18">
        <v>2019</v>
      </c>
      <c r="G987" s="13" t="s">
        <v>6</v>
      </c>
      <c r="H987" s="13" t="s">
        <v>20</v>
      </c>
      <c r="I987" s="13" t="s">
        <v>234</v>
      </c>
      <c r="J987" s="13">
        <v>135</v>
      </c>
      <c r="K987" s="13" t="s">
        <v>24</v>
      </c>
      <c r="L987" s="13" t="s">
        <v>210</v>
      </c>
      <c r="M987" s="13">
        <v>134</v>
      </c>
      <c r="N987" s="13">
        <f t="shared" si="178"/>
        <v>1</v>
      </c>
      <c r="O987" s="13">
        <f t="shared" si="179"/>
        <v>-3</v>
      </c>
      <c r="P987" s="39">
        <f t="shared" si="174"/>
        <v>2.3960160409532198</v>
      </c>
      <c r="Q987" s="39">
        <f t="shared" si="175"/>
        <v>-5.4191427575813904</v>
      </c>
      <c r="R987" s="39">
        <f t="shared" si="180"/>
        <v>4.8151587985346103</v>
      </c>
      <c r="S987" s="39">
        <f t="shared" si="181"/>
        <v>-3.8151587985346103</v>
      </c>
      <c r="T987" s="22" t="str">
        <f t="shared" si="176"/>
        <v>Ind135134</v>
      </c>
      <c r="U987" t="str">
        <f t="shared" si="182"/>
        <v>no</v>
      </c>
      <c r="V987" s="31">
        <v>0</v>
      </c>
      <c r="W987" s="31" t="str">
        <f t="shared" si="183"/>
        <v>43565Indiana PacersAtlanta Hawks</v>
      </c>
      <c r="X987" s="9">
        <f>IFERROR(VLOOKUP(T987,October_Schedule_Table[Home Concat],1,FALSE),0)</f>
        <v>0</v>
      </c>
      <c r="Y987" s="9" t="str">
        <f>IFERROR(VLOOKUP(T987,October_Schedule_Table[[#All],[Away Concat]:[Away B2b]],4,FALSE),0)</f>
        <v>no</v>
      </c>
    </row>
    <row r="988" spans="1:25" x14ac:dyDescent="0.2">
      <c r="A988" s="24" t="s">
        <v>241</v>
      </c>
      <c r="B988" s="12">
        <v>43390</v>
      </c>
      <c r="C988" s="33" t="str">
        <f t="shared" si="177"/>
        <v>H</v>
      </c>
      <c r="D988" s="18">
        <v>10</v>
      </c>
      <c r="E988" s="18">
        <v>17</v>
      </c>
      <c r="F988" s="18">
        <v>2018</v>
      </c>
      <c r="G988" s="5" t="s">
        <v>9</v>
      </c>
      <c r="H988" s="5" t="s">
        <v>21</v>
      </c>
      <c r="I988" s="5" t="s">
        <v>217</v>
      </c>
      <c r="J988" s="5">
        <v>107</v>
      </c>
      <c r="K988" s="5" t="s">
        <v>22</v>
      </c>
      <c r="L988" s="13" t="s">
        <v>241</v>
      </c>
      <c r="M988" s="5">
        <v>98</v>
      </c>
      <c r="N988" s="13">
        <f t="shared" si="178"/>
        <v>-9</v>
      </c>
      <c r="O988" s="13">
        <f t="shared" si="179"/>
        <v>3</v>
      </c>
      <c r="P988" s="39">
        <f t="shared" si="174"/>
        <v>0.79686865378140981</v>
      </c>
      <c r="Q988" s="39">
        <f t="shared" si="175"/>
        <v>3.8824190488276296</v>
      </c>
      <c r="R988" s="39">
        <f t="shared" si="180"/>
        <v>-8.5550395046219752E-2</v>
      </c>
      <c r="S988" s="39">
        <f t="shared" si="181"/>
        <v>-8.9144496049537807</v>
      </c>
      <c r="T988" s="22" t="str">
        <f t="shared" si="176"/>
        <v>LAC10798</v>
      </c>
      <c r="U988" t="str">
        <f t="shared" si="182"/>
        <v>no</v>
      </c>
      <c r="V988" s="31">
        <v>0</v>
      </c>
      <c r="W988" s="31" t="str">
        <f t="shared" si="183"/>
        <v>43390Denver NuggetsLos Angeles Clippers</v>
      </c>
      <c r="X988" s="9" t="str">
        <f>IFERROR(VLOOKUP(T988,October_Schedule_Table[[#All],[Home Concat]:[Home B2b]],2,FALSE),0)</f>
        <v>no</v>
      </c>
      <c r="Y988" s="9">
        <f>IFERROR(VLOOKUP(T988,October_Schedule_Table[[#All],[Away Concat]:[Away B2b]],4,FALSE),0)</f>
        <v>0</v>
      </c>
    </row>
    <row r="989" spans="1:25" x14ac:dyDescent="0.2">
      <c r="A989" s="24" t="s">
        <v>241</v>
      </c>
      <c r="B989" s="10">
        <v>43392</v>
      </c>
      <c r="C989" s="33" t="str">
        <f t="shared" si="177"/>
        <v>H</v>
      </c>
      <c r="D989" s="19">
        <v>10</v>
      </c>
      <c r="E989" s="19">
        <v>19</v>
      </c>
      <c r="F989" s="19">
        <v>2018</v>
      </c>
      <c r="G989" s="6" t="s">
        <v>9</v>
      </c>
      <c r="H989" s="6" t="s">
        <v>10</v>
      </c>
      <c r="I989" s="6" t="s">
        <v>238</v>
      </c>
      <c r="J989" s="6">
        <v>92</v>
      </c>
      <c r="K989" s="6" t="s">
        <v>22</v>
      </c>
      <c r="L989" s="13" t="s">
        <v>241</v>
      </c>
      <c r="M989" s="6">
        <v>108</v>
      </c>
      <c r="N989" s="13">
        <f t="shared" si="178"/>
        <v>16</v>
      </c>
      <c r="O989" s="13">
        <f t="shared" si="179"/>
        <v>3</v>
      </c>
      <c r="P989" s="39">
        <f t="shared" si="174"/>
        <v>0.79686865378140981</v>
      </c>
      <c r="Q989" s="39">
        <f t="shared" si="175"/>
        <v>3.3970939396990349</v>
      </c>
      <c r="R989" s="39">
        <f t="shared" si="180"/>
        <v>0.39977471408237486</v>
      </c>
      <c r="S989" s="39">
        <f t="shared" si="181"/>
        <v>15.600225285917626</v>
      </c>
      <c r="T989" s="22" t="str">
        <f t="shared" si="176"/>
        <v>LAC92108</v>
      </c>
      <c r="U989" t="str">
        <f t="shared" si="182"/>
        <v>no</v>
      </c>
      <c r="V989" s="31">
        <v>0</v>
      </c>
      <c r="W989" s="31" t="str">
        <f t="shared" si="183"/>
        <v>43392Oklahoma City ThunderLos Angeles Clippers</v>
      </c>
      <c r="X989" s="9" t="str">
        <f>IFERROR(VLOOKUP(T989,October_Schedule_Table[[#All],[Home Concat]:[Home B2b]],2,FALSE),0)</f>
        <v>no</v>
      </c>
      <c r="Y989" s="9">
        <f>IFERROR(VLOOKUP(T989,October_Schedule_Table[[#All],[Away Concat]:[Away B2b]],4,FALSE),0)</f>
        <v>0</v>
      </c>
    </row>
    <row r="990" spans="1:25" x14ac:dyDescent="0.2">
      <c r="A990" s="24" t="s">
        <v>241</v>
      </c>
      <c r="B990" s="12">
        <v>43394</v>
      </c>
      <c r="C990" s="33" t="str">
        <f t="shared" si="177"/>
        <v>H</v>
      </c>
      <c r="D990" s="18">
        <v>10</v>
      </c>
      <c r="E990" s="18">
        <v>21</v>
      </c>
      <c r="F990" s="18">
        <v>2018</v>
      </c>
      <c r="G990" s="5" t="s">
        <v>42</v>
      </c>
      <c r="H990" s="5" t="s">
        <v>18</v>
      </c>
      <c r="I990" s="5" t="s">
        <v>226</v>
      </c>
      <c r="J990" s="5">
        <v>112</v>
      </c>
      <c r="K990" s="5" t="s">
        <v>22</v>
      </c>
      <c r="L990" s="13" t="s">
        <v>241</v>
      </c>
      <c r="M990" s="5">
        <v>115</v>
      </c>
      <c r="N990" s="13">
        <f t="shared" si="178"/>
        <v>3</v>
      </c>
      <c r="O990" s="13">
        <f t="shared" si="179"/>
        <v>3</v>
      </c>
      <c r="P990" s="39">
        <f t="shared" si="174"/>
        <v>0.79686865378140981</v>
      </c>
      <c r="Q990" s="39">
        <f t="shared" si="175"/>
        <v>5.8261443988619703</v>
      </c>
      <c r="R990" s="39">
        <f t="shared" si="180"/>
        <v>-2.0292757450805605</v>
      </c>
      <c r="S990" s="39">
        <f t="shared" si="181"/>
        <v>5.029275745080561</v>
      </c>
      <c r="T990" s="22" t="str">
        <f t="shared" si="176"/>
        <v>LAC112115</v>
      </c>
      <c r="U990" t="str">
        <f t="shared" si="182"/>
        <v>no</v>
      </c>
      <c r="V990" s="31">
        <v>0</v>
      </c>
      <c r="W990" s="31" t="str">
        <f t="shared" si="183"/>
        <v>43394Houston RocketsLos Angeles Clippers</v>
      </c>
      <c r="X990" s="9" t="str">
        <f>IFERROR(VLOOKUP(T990,October_Schedule_Table[[#All],[Home Concat]:[Home B2b]],2,FALSE),0)</f>
        <v>no</v>
      </c>
      <c r="Y990" s="9">
        <f>IFERROR(VLOOKUP(T990,October_Schedule_Table[[#All],[Away Concat]:[Away B2b]],4,FALSE),0)</f>
        <v>0</v>
      </c>
    </row>
    <row r="991" spans="1:25" x14ac:dyDescent="0.2">
      <c r="A991" s="24" t="s">
        <v>241</v>
      </c>
      <c r="B991" s="12">
        <v>43396</v>
      </c>
      <c r="C991" s="33" t="str">
        <f t="shared" si="177"/>
        <v>A</v>
      </c>
      <c r="D991" s="18">
        <v>10</v>
      </c>
      <c r="E991" s="18">
        <v>23</v>
      </c>
      <c r="F991" s="18">
        <v>2018</v>
      </c>
      <c r="G991" s="5" t="s">
        <v>6</v>
      </c>
      <c r="H991" s="5" t="s">
        <v>22</v>
      </c>
      <c r="I991" s="13" t="s">
        <v>241</v>
      </c>
      <c r="J991" s="5">
        <v>109</v>
      </c>
      <c r="K991" s="5" t="s">
        <v>17</v>
      </c>
      <c r="L991" s="5" t="s">
        <v>202</v>
      </c>
      <c r="M991" s="5">
        <v>116</v>
      </c>
      <c r="N991" s="13">
        <f t="shared" si="178"/>
        <v>-7</v>
      </c>
      <c r="O991" s="13">
        <f t="shared" si="179"/>
        <v>-3</v>
      </c>
      <c r="P991" s="39">
        <f t="shared" si="174"/>
        <v>0.79686865378140981</v>
      </c>
      <c r="Q991" s="39">
        <f t="shared" si="175"/>
        <v>-2.0784049104114897</v>
      </c>
      <c r="R991" s="39">
        <f t="shared" si="180"/>
        <v>-0.12472643580710052</v>
      </c>
      <c r="S991" s="39">
        <f t="shared" si="181"/>
        <v>-6.8752735641928995</v>
      </c>
      <c r="T991" s="22" t="str">
        <f t="shared" si="176"/>
        <v>LAC109116</v>
      </c>
      <c r="U991" t="str">
        <f t="shared" si="182"/>
        <v>no</v>
      </c>
      <c r="V991" s="31">
        <v>0</v>
      </c>
      <c r="W991" s="31" t="str">
        <f t="shared" si="183"/>
        <v>43396Los Angeles ClippersNew Orleans Pelicans</v>
      </c>
      <c r="X991" s="9">
        <f>IFERROR(VLOOKUP(T991,October_Schedule_Table[Home Concat],1,FALSE),0)</f>
        <v>0</v>
      </c>
      <c r="Y991" s="9" t="str">
        <f>IFERROR(VLOOKUP(T991,October_Schedule_Table[[#All],[Away Concat]:[Away B2b]],4,FALSE),0)</f>
        <v>no</v>
      </c>
    </row>
    <row r="992" spans="1:25" x14ac:dyDescent="0.2">
      <c r="A992" s="24" t="s">
        <v>241</v>
      </c>
      <c r="B992" s="10">
        <v>43399</v>
      </c>
      <c r="C992" s="33" t="str">
        <f t="shared" si="177"/>
        <v>A</v>
      </c>
      <c r="D992" s="19">
        <v>10</v>
      </c>
      <c r="E992" s="19">
        <v>26</v>
      </c>
      <c r="F992" s="19">
        <v>2018</v>
      </c>
      <c r="G992" s="6" t="s">
        <v>6</v>
      </c>
      <c r="H992" s="6" t="s">
        <v>22</v>
      </c>
      <c r="I992" s="13" t="s">
        <v>241</v>
      </c>
      <c r="J992" s="6">
        <v>133</v>
      </c>
      <c r="K992" s="6" t="s">
        <v>18</v>
      </c>
      <c r="L992" s="6" t="s">
        <v>226</v>
      </c>
      <c r="M992" s="6">
        <v>113</v>
      </c>
      <c r="N992" s="13">
        <f t="shared" si="178"/>
        <v>20</v>
      </c>
      <c r="O992" s="13">
        <f t="shared" si="179"/>
        <v>-3</v>
      </c>
      <c r="P992" s="39">
        <f t="shared" si="174"/>
        <v>0.79686865378140981</v>
      </c>
      <c r="Q992" s="39">
        <f t="shared" si="175"/>
        <v>5.8261443988619703</v>
      </c>
      <c r="R992" s="39">
        <f t="shared" si="180"/>
        <v>-8.029275745080561</v>
      </c>
      <c r="S992" s="39">
        <f t="shared" si="181"/>
        <v>28.029275745080561</v>
      </c>
      <c r="T992" s="22" t="str">
        <f t="shared" si="176"/>
        <v>LAC133113</v>
      </c>
      <c r="U992" t="str">
        <f t="shared" si="182"/>
        <v>no</v>
      </c>
      <c r="V992" s="31">
        <v>0</v>
      </c>
      <c r="W992" s="31" t="str">
        <f t="shared" si="183"/>
        <v>43399Los Angeles ClippersHouston Rockets</v>
      </c>
      <c r="X992" s="9">
        <f>IFERROR(VLOOKUP(T992,October_Schedule_Table[Home Concat],1,FALSE),0)</f>
        <v>0</v>
      </c>
      <c r="Y992" s="9" t="str">
        <f>IFERROR(VLOOKUP(T992,October_Schedule_Table[[#All],[Away Concat]:[Away B2b]],4,FALSE),0)</f>
        <v>no</v>
      </c>
    </row>
    <row r="993" spans="1:25" x14ac:dyDescent="0.2">
      <c r="A993" s="24" t="s">
        <v>241</v>
      </c>
      <c r="B993" s="10">
        <v>43401</v>
      </c>
      <c r="C993" s="33" t="str">
        <f t="shared" si="177"/>
        <v>H</v>
      </c>
      <c r="D993" s="19">
        <v>10</v>
      </c>
      <c r="E993" s="19">
        <v>28</v>
      </c>
      <c r="F993" s="19">
        <v>2018</v>
      </c>
      <c r="G993" s="6" t="s">
        <v>44</v>
      </c>
      <c r="H993" s="6" t="s">
        <v>41</v>
      </c>
      <c r="I993" s="6" t="s">
        <v>233</v>
      </c>
      <c r="J993" s="6">
        <v>104</v>
      </c>
      <c r="K993" s="6" t="s">
        <v>22</v>
      </c>
      <c r="L993" s="13" t="s">
        <v>241</v>
      </c>
      <c r="M993" s="6">
        <v>136</v>
      </c>
      <c r="N993" s="13">
        <f t="shared" si="178"/>
        <v>32</v>
      </c>
      <c r="O993" s="13">
        <f t="shared" si="179"/>
        <v>3</v>
      </c>
      <c r="P993" s="39">
        <f t="shared" si="174"/>
        <v>0.79686865378140981</v>
      </c>
      <c r="Q993" s="39">
        <f t="shared" si="175"/>
        <v>-3.2175804343859502</v>
      </c>
      <c r="R993" s="39">
        <f t="shared" si="180"/>
        <v>7.0144490881673605</v>
      </c>
      <c r="S993" s="39">
        <f t="shared" si="181"/>
        <v>24.98555091183264</v>
      </c>
      <c r="T993" s="22" t="str">
        <f t="shared" si="176"/>
        <v>LAC104136</v>
      </c>
      <c r="U993" t="str">
        <f t="shared" si="182"/>
        <v>no</v>
      </c>
      <c r="V993" s="31">
        <v>0</v>
      </c>
      <c r="W993" s="31" t="str">
        <f t="shared" si="183"/>
        <v>43401Washington WizardsLos Angeles Clippers</v>
      </c>
      <c r="X993" s="9" t="str">
        <f>IFERROR(VLOOKUP(T993,October_Schedule_Table[[#All],[Home Concat]:[Home B2b]],2,FALSE),0)</f>
        <v>no</v>
      </c>
      <c r="Y993" s="9">
        <f>IFERROR(VLOOKUP(T993,October_Schedule_Table[[#All],[Away Concat]:[Away B2b]],4,FALSE),0)</f>
        <v>0</v>
      </c>
    </row>
    <row r="994" spans="1:25" x14ac:dyDescent="0.2">
      <c r="A994" s="24" t="s">
        <v>241</v>
      </c>
      <c r="B994" s="12">
        <v>43403</v>
      </c>
      <c r="C994" s="33" t="str">
        <f t="shared" si="177"/>
        <v>A</v>
      </c>
      <c r="D994" s="18">
        <v>10</v>
      </c>
      <c r="E994" s="18">
        <v>30</v>
      </c>
      <c r="F994" s="18">
        <v>2018</v>
      </c>
      <c r="G994" s="5" t="s">
        <v>6</v>
      </c>
      <c r="H994" s="5" t="s">
        <v>22</v>
      </c>
      <c r="I994" s="13" t="s">
        <v>241</v>
      </c>
      <c r="J994" s="5">
        <v>110</v>
      </c>
      <c r="K994" s="5" t="s">
        <v>10</v>
      </c>
      <c r="L994" s="5" t="s">
        <v>238</v>
      </c>
      <c r="M994" s="5">
        <v>128</v>
      </c>
      <c r="N994" s="13">
        <f t="shared" si="178"/>
        <v>-18</v>
      </c>
      <c r="O994" s="13">
        <f t="shared" si="179"/>
        <v>-3</v>
      </c>
      <c r="P994" s="39">
        <f t="shared" si="174"/>
        <v>0.79686865378140981</v>
      </c>
      <c r="Q994" s="39">
        <f t="shared" si="175"/>
        <v>3.3970939396990349</v>
      </c>
      <c r="R994" s="39">
        <f t="shared" si="180"/>
        <v>-5.6002252859176256</v>
      </c>
      <c r="S994" s="39">
        <f t="shared" si="181"/>
        <v>-12.399774714082374</v>
      </c>
      <c r="T994" s="22" t="str">
        <f t="shared" si="176"/>
        <v>LAC110128</v>
      </c>
      <c r="U994" t="str">
        <f t="shared" si="182"/>
        <v>no</v>
      </c>
      <c r="V994" s="31">
        <v>0</v>
      </c>
      <c r="W994" s="31" t="str">
        <f t="shared" si="183"/>
        <v>43403Los Angeles ClippersOklahoma City Thunder</v>
      </c>
      <c r="X994" s="9">
        <f>IFERROR(VLOOKUP(T994,October_Schedule_Table[Home Concat],1,FALSE),0)</f>
        <v>0</v>
      </c>
      <c r="Y994" s="9" t="str">
        <f>IFERROR(VLOOKUP(T994,October_Schedule_Table[[#All],[Away Concat]:[Away B2b]],4,FALSE),0)</f>
        <v>no</v>
      </c>
    </row>
    <row r="995" spans="1:25" x14ac:dyDescent="0.2">
      <c r="A995" s="24" t="s">
        <v>241</v>
      </c>
      <c r="B995" s="10">
        <v>43405</v>
      </c>
      <c r="C995" s="33" t="str">
        <f t="shared" si="177"/>
        <v>A</v>
      </c>
      <c r="D995" s="19">
        <v>11</v>
      </c>
      <c r="E995" s="19">
        <v>1</v>
      </c>
      <c r="F995" s="19">
        <v>2018</v>
      </c>
      <c r="G995" s="6" t="s">
        <v>12</v>
      </c>
      <c r="H995" s="6" t="s">
        <v>22</v>
      </c>
      <c r="I995" s="13" t="s">
        <v>241</v>
      </c>
      <c r="J995" s="6">
        <v>113</v>
      </c>
      <c r="K995" s="6" t="s">
        <v>7</v>
      </c>
      <c r="L995" s="6" t="s">
        <v>237</v>
      </c>
      <c r="M995" s="6">
        <v>122</v>
      </c>
      <c r="N995" s="13">
        <f t="shared" si="178"/>
        <v>-9</v>
      </c>
      <c r="O995" s="13">
        <f t="shared" si="179"/>
        <v>-3</v>
      </c>
      <c r="P995" s="39">
        <f t="shared" si="174"/>
        <v>0.79686865378140981</v>
      </c>
      <c r="Q995" s="39">
        <f t="shared" si="175"/>
        <v>2.2516349031661402</v>
      </c>
      <c r="R995" s="39">
        <f t="shared" si="180"/>
        <v>-4.4547662493847309</v>
      </c>
      <c r="S995" s="39">
        <f t="shared" si="181"/>
        <v>-4.5452337506152691</v>
      </c>
      <c r="T995" s="22" t="str">
        <f t="shared" si="176"/>
        <v>LAC113122</v>
      </c>
      <c r="U995" t="str">
        <f t="shared" si="182"/>
        <v>no</v>
      </c>
      <c r="V995" s="31">
        <v>0</v>
      </c>
      <c r="W995" s="31" t="str">
        <f t="shared" si="183"/>
        <v>43405Los Angeles ClippersPhiladelphia 76ers</v>
      </c>
      <c r="X995" s="9">
        <f>IFERROR(VLOOKUP(T995,October_Schedule_Table[Home Concat],1,FALSE),0)</f>
        <v>0</v>
      </c>
      <c r="Y995" s="9" t="str">
        <f>IFERROR(VLOOKUP(T995,October_Schedule_Table[[#All],[Away Concat]:[Away B2b]],4,FALSE),0)</f>
        <v>no</v>
      </c>
    </row>
    <row r="996" spans="1:25" x14ac:dyDescent="0.2">
      <c r="A996" s="24" t="s">
        <v>241</v>
      </c>
      <c r="B996" s="12">
        <v>43406</v>
      </c>
      <c r="C996" s="33" t="str">
        <f t="shared" si="177"/>
        <v>A</v>
      </c>
      <c r="D996" s="18">
        <v>11</v>
      </c>
      <c r="E996" s="18">
        <v>2</v>
      </c>
      <c r="F996" s="18">
        <v>2018</v>
      </c>
      <c r="G996" s="5" t="s">
        <v>12</v>
      </c>
      <c r="H996" s="5" t="s">
        <v>22</v>
      </c>
      <c r="I996" s="13" t="s">
        <v>241</v>
      </c>
      <c r="J996" s="5">
        <v>120</v>
      </c>
      <c r="K996" s="5" t="s">
        <v>27</v>
      </c>
      <c r="L996" s="5" t="s">
        <v>236</v>
      </c>
      <c r="M996" s="5">
        <v>95</v>
      </c>
      <c r="N996" s="13">
        <f t="shared" si="178"/>
        <v>25</v>
      </c>
      <c r="O996" s="13">
        <f t="shared" si="179"/>
        <v>-3</v>
      </c>
      <c r="P996" s="39">
        <f t="shared" si="174"/>
        <v>0.79686865378140981</v>
      </c>
      <c r="Q996" s="39">
        <f t="shared" si="175"/>
        <v>1.21811754667254</v>
      </c>
      <c r="R996" s="39">
        <f t="shared" si="180"/>
        <v>-3.4212488928911302</v>
      </c>
      <c r="S996" s="39">
        <f t="shared" si="181"/>
        <v>28.421248892891128</v>
      </c>
      <c r="T996" s="22" t="str">
        <f t="shared" si="176"/>
        <v>LAC12095</v>
      </c>
      <c r="U996" t="str">
        <f t="shared" si="182"/>
        <v>yes</v>
      </c>
      <c r="V996" s="31">
        <v>0</v>
      </c>
      <c r="W996" s="31" t="str">
        <f t="shared" si="183"/>
        <v>43406Los Angeles ClippersOrlando Magic</v>
      </c>
      <c r="X996" s="9">
        <f>IFERROR(VLOOKUP(T996,October_Schedule_Table[Home Concat],1,FALSE),0)</f>
        <v>0</v>
      </c>
      <c r="Y996" s="9" t="str">
        <f>IFERROR(VLOOKUP(T996,October_Schedule_Table[[#All],[Away Concat]:[Away B2b]],4,FALSE),0)</f>
        <v>yes</v>
      </c>
    </row>
    <row r="997" spans="1:25" x14ac:dyDescent="0.2">
      <c r="A997" s="24" t="s">
        <v>241</v>
      </c>
      <c r="B997" s="12">
        <v>43409</v>
      </c>
      <c r="C997" s="33" t="str">
        <f t="shared" si="177"/>
        <v>H</v>
      </c>
      <c r="D997" s="18">
        <v>11</v>
      </c>
      <c r="E997" s="18">
        <v>5</v>
      </c>
      <c r="F997" s="18">
        <v>2018</v>
      </c>
      <c r="G997" s="5" t="s">
        <v>9</v>
      </c>
      <c r="H997" s="5" t="s">
        <v>34</v>
      </c>
      <c r="I997" s="5" t="s">
        <v>239</v>
      </c>
      <c r="J997" s="5">
        <v>109</v>
      </c>
      <c r="K997" s="5" t="s">
        <v>22</v>
      </c>
      <c r="L997" s="13" t="s">
        <v>241</v>
      </c>
      <c r="M997" s="5">
        <v>120</v>
      </c>
      <c r="N997" s="13">
        <f t="shared" si="178"/>
        <v>11</v>
      </c>
      <c r="O997" s="13">
        <f t="shared" si="179"/>
        <v>3</v>
      </c>
      <c r="P997" s="39">
        <f t="shared" si="174"/>
        <v>0.79686865378140981</v>
      </c>
      <c r="Q997" s="39">
        <f t="shared" si="175"/>
        <v>-1.35015846365794</v>
      </c>
      <c r="R997" s="39">
        <f t="shared" si="180"/>
        <v>5.1470271174393503</v>
      </c>
      <c r="S997" s="39">
        <f t="shared" si="181"/>
        <v>5.8529728825606497</v>
      </c>
      <c r="T997" s="22" t="str">
        <f t="shared" si="176"/>
        <v>LAC109120</v>
      </c>
      <c r="U997" t="str">
        <f t="shared" si="182"/>
        <v>no</v>
      </c>
      <c r="V997" s="31">
        <v>0</v>
      </c>
      <c r="W997" s="31" t="str">
        <f t="shared" si="183"/>
        <v>43409Minnesota TimberwolvesLos Angeles Clippers</v>
      </c>
      <c r="X997" s="9" t="str">
        <f>IFERROR(VLOOKUP(T997,October_Schedule_Table[[#All],[Home Concat]:[Home B2b]],2,FALSE),0)</f>
        <v>no</v>
      </c>
      <c r="Y997" s="9">
        <f>IFERROR(VLOOKUP(T997,October_Schedule_Table[[#All],[Away Concat]:[Away B2b]],4,FALSE),0)</f>
        <v>0</v>
      </c>
    </row>
    <row r="998" spans="1:25" x14ac:dyDescent="0.2">
      <c r="A998" s="24" t="s">
        <v>241</v>
      </c>
      <c r="B998" s="10">
        <v>43412</v>
      </c>
      <c r="C998" s="33" t="str">
        <f t="shared" si="177"/>
        <v>A</v>
      </c>
      <c r="D998" s="19">
        <v>11</v>
      </c>
      <c r="E998" s="19">
        <v>8</v>
      </c>
      <c r="F998" s="19">
        <v>2018</v>
      </c>
      <c r="G998" s="6" t="s">
        <v>30</v>
      </c>
      <c r="H998" s="6" t="s">
        <v>22</v>
      </c>
      <c r="I998" s="13" t="s">
        <v>241</v>
      </c>
      <c r="J998" s="6">
        <v>105</v>
      </c>
      <c r="K998" s="6" t="s">
        <v>40</v>
      </c>
      <c r="L998" s="6" t="s">
        <v>231</v>
      </c>
      <c r="M998" s="6">
        <v>116</v>
      </c>
      <c r="N998" s="13">
        <f t="shared" si="178"/>
        <v>-11</v>
      </c>
      <c r="O998" s="13">
        <f t="shared" si="179"/>
        <v>-3</v>
      </c>
      <c r="P998" s="39">
        <f t="shared" si="174"/>
        <v>0.79686865378140981</v>
      </c>
      <c r="Q998" s="39">
        <f t="shared" si="175"/>
        <v>4.7456987811097902</v>
      </c>
      <c r="R998" s="39">
        <f t="shared" si="180"/>
        <v>-6.9488301273283799</v>
      </c>
      <c r="S998" s="39">
        <f t="shared" si="181"/>
        <v>-4.0511698726716201</v>
      </c>
      <c r="T998" s="22" t="str">
        <f t="shared" si="176"/>
        <v>LAC105116</v>
      </c>
      <c r="U998" t="str">
        <f t="shared" si="182"/>
        <v>no</v>
      </c>
      <c r="V998" s="31">
        <v>0</v>
      </c>
      <c r="W998" s="31" t="str">
        <f t="shared" si="183"/>
        <v>43412Los Angeles ClippersPortland Trail Blazers</v>
      </c>
      <c r="X998" s="9">
        <f>IFERROR(VLOOKUP(T998,October_Schedule_Table[Home Concat],1,FALSE),0)</f>
        <v>0</v>
      </c>
      <c r="Y998" s="9" t="str">
        <f>IFERROR(VLOOKUP(T998,October_Schedule_Table[[#All],[Away Concat]:[Away B2b]],4,FALSE),0)</f>
        <v>no</v>
      </c>
    </row>
    <row r="999" spans="1:25" x14ac:dyDescent="0.2">
      <c r="A999" s="24" t="s">
        <v>241</v>
      </c>
      <c r="B999" s="10">
        <v>43414</v>
      </c>
      <c r="C999" s="33" t="str">
        <f t="shared" si="177"/>
        <v>H</v>
      </c>
      <c r="D999" s="19">
        <v>11</v>
      </c>
      <c r="E999" s="19">
        <v>10</v>
      </c>
      <c r="F999" s="19">
        <v>2018</v>
      </c>
      <c r="G999" s="6" t="s">
        <v>61</v>
      </c>
      <c r="H999" s="6" t="s">
        <v>13</v>
      </c>
      <c r="I999" s="6" t="s">
        <v>229</v>
      </c>
      <c r="J999" s="6">
        <v>126</v>
      </c>
      <c r="K999" s="6" t="s">
        <v>22</v>
      </c>
      <c r="L999" s="13" t="s">
        <v>241</v>
      </c>
      <c r="M999" s="6">
        <v>128</v>
      </c>
      <c r="N999" s="13">
        <f t="shared" si="178"/>
        <v>2</v>
      </c>
      <c r="O999" s="13">
        <f t="shared" si="179"/>
        <v>3</v>
      </c>
      <c r="P999" s="39">
        <f t="shared" si="174"/>
        <v>0.79686865378140981</v>
      </c>
      <c r="Q999" s="39">
        <f t="shared" si="175"/>
        <v>7.7638523148254706</v>
      </c>
      <c r="R999" s="39">
        <f t="shared" si="180"/>
        <v>-3.9669836610440607</v>
      </c>
      <c r="S999" s="39">
        <f t="shared" si="181"/>
        <v>5.9669836610440612</v>
      </c>
      <c r="T999" s="22" t="str">
        <f t="shared" si="176"/>
        <v>LAC126128</v>
      </c>
      <c r="U999" t="str">
        <f t="shared" si="182"/>
        <v>no</v>
      </c>
      <c r="V999" s="31">
        <v>0</v>
      </c>
      <c r="W999" s="31" t="str">
        <f t="shared" si="183"/>
        <v>43414Milwaukee BucksLos Angeles Clippers</v>
      </c>
      <c r="X999" s="9" t="str">
        <f>IFERROR(VLOOKUP(T999,October_Schedule_Table[[#All],[Home Concat]:[Home B2b]],2,FALSE),0)</f>
        <v>no</v>
      </c>
      <c r="Y999" s="9">
        <f>IFERROR(VLOOKUP(T999,October_Schedule_Table[[#All],[Away Concat]:[Away B2b]],4,FALSE),0)</f>
        <v>0</v>
      </c>
    </row>
    <row r="1000" spans="1:25" x14ac:dyDescent="0.2">
      <c r="A1000" s="24" t="s">
        <v>241</v>
      </c>
      <c r="B1000" s="12">
        <v>43416</v>
      </c>
      <c r="C1000" s="33" t="str">
        <f t="shared" si="177"/>
        <v>H</v>
      </c>
      <c r="D1000" s="18">
        <v>11</v>
      </c>
      <c r="E1000" s="18">
        <v>12</v>
      </c>
      <c r="F1000" s="18">
        <v>2018</v>
      </c>
      <c r="G1000" s="5" t="s">
        <v>9</v>
      </c>
      <c r="H1000" s="5" t="s">
        <v>11</v>
      </c>
      <c r="I1000" s="5" t="s">
        <v>224</v>
      </c>
      <c r="J1000" s="5">
        <v>116</v>
      </c>
      <c r="K1000" s="5" t="s">
        <v>22</v>
      </c>
      <c r="L1000" s="13" t="s">
        <v>241</v>
      </c>
      <c r="M1000" s="5">
        <v>121</v>
      </c>
      <c r="N1000" s="13">
        <f t="shared" si="178"/>
        <v>5</v>
      </c>
      <c r="O1000" s="13">
        <f t="shared" si="179"/>
        <v>3</v>
      </c>
      <c r="P1000" s="39">
        <f t="shared" si="174"/>
        <v>0.79686865378140981</v>
      </c>
      <c r="Q1000" s="39">
        <f t="shared" si="175"/>
        <v>6.4927091902742058</v>
      </c>
      <c r="R1000" s="39">
        <f t="shared" si="180"/>
        <v>-2.695840536492796</v>
      </c>
      <c r="S1000" s="39">
        <f t="shared" si="181"/>
        <v>7.6958405364927955</v>
      </c>
      <c r="T1000" s="22" t="str">
        <f t="shared" si="176"/>
        <v>LAC116121</v>
      </c>
      <c r="U1000" t="str">
        <f t="shared" si="182"/>
        <v>no</v>
      </c>
      <c r="V1000" s="31">
        <v>0</v>
      </c>
      <c r="W1000" s="31" t="str">
        <f t="shared" si="183"/>
        <v>43416Golden State WarriorsLos Angeles Clippers</v>
      </c>
      <c r="X1000" s="9" t="str">
        <f>IFERROR(VLOOKUP(T1000,October_Schedule_Table[[#All],[Home Concat]:[Home B2b]],2,FALSE),0)</f>
        <v>no</v>
      </c>
      <c r="Y1000" s="9">
        <f>IFERROR(VLOOKUP(T1000,October_Schedule_Table[[#All],[Away Concat]:[Away B2b]],4,FALSE),0)</f>
        <v>0</v>
      </c>
    </row>
    <row r="1001" spans="1:25" x14ac:dyDescent="0.2">
      <c r="A1001" s="24" t="s">
        <v>241</v>
      </c>
      <c r="B1001" s="10">
        <v>43419</v>
      </c>
      <c r="C1001" s="33" t="str">
        <f t="shared" si="177"/>
        <v>H</v>
      </c>
      <c r="D1001" s="19">
        <v>11</v>
      </c>
      <c r="E1001" s="19">
        <v>15</v>
      </c>
      <c r="F1001" s="19">
        <v>2018</v>
      </c>
      <c r="G1001" s="6" t="s">
        <v>9</v>
      </c>
      <c r="H1001" s="6" t="s">
        <v>35</v>
      </c>
      <c r="I1001" s="6" t="s">
        <v>227</v>
      </c>
      <c r="J1001" s="6">
        <v>111</v>
      </c>
      <c r="K1001" s="6" t="s">
        <v>22</v>
      </c>
      <c r="L1001" s="13" t="s">
        <v>241</v>
      </c>
      <c r="M1001" s="6">
        <v>116</v>
      </c>
      <c r="N1001" s="13">
        <f t="shared" si="178"/>
        <v>5</v>
      </c>
      <c r="O1001" s="13">
        <f t="shared" si="179"/>
        <v>3</v>
      </c>
      <c r="P1001" s="39">
        <f t="shared" si="174"/>
        <v>0.79686865378140981</v>
      </c>
      <c r="Q1001" s="39">
        <f t="shared" si="175"/>
        <v>1.8707824426420974</v>
      </c>
      <c r="R1001" s="39">
        <f t="shared" si="180"/>
        <v>1.9260862111393124</v>
      </c>
      <c r="S1001" s="39">
        <f t="shared" si="181"/>
        <v>3.0739137888606876</v>
      </c>
      <c r="T1001" s="22" t="str">
        <f t="shared" si="176"/>
        <v>LAC111116</v>
      </c>
      <c r="U1001" t="str">
        <f t="shared" si="182"/>
        <v>no</v>
      </c>
      <c r="V1001" s="31">
        <v>0</v>
      </c>
      <c r="W1001" s="31" t="str">
        <f t="shared" si="183"/>
        <v>43419San Antonio SpursLos Angeles Clippers</v>
      </c>
      <c r="X1001" s="9" t="str">
        <f>IFERROR(VLOOKUP(T1001,October_Schedule_Table[[#All],[Home Concat]:[Home B2b]],2,FALSE),0)</f>
        <v>no</v>
      </c>
      <c r="Y1001" s="9">
        <f>IFERROR(VLOOKUP(T1001,October_Schedule_Table[[#All],[Away Concat]:[Away B2b]],4,FALSE),0)</f>
        <v>0</v>
      </c>
    </row>
    <row r="1002" spans="1:25" x14ac:dyDescent="0.2">
      <c r="A1002" s="24" t="s">
        <v>241</v>
      </c>
      <c r="B1002" s="12">
        <v>43421</v>
      </c>
      <c r="C1002" s="33" t="str">
        <f t="shared" si="177"/>
        <v>A</v>
      </c>
      <c r="D1002" s="18">
        <v>11</v>
      </c>
      <c r="E1002" s="18">
        <v>17</v>
      </c>
      <c r="F1002" s="18">
        <v>2018</v>
      </c>
      <c r="G1002" s="5" t="s">
        <v>43</v>
      </c>
      <c r="H1002" s="5" t="s">
        <v>22</v>
      </c>
      <c r="I1002" s="13" t="s">
        <v>241</v>
      </c>
      <c r="J1002" s="5">
        <v>127</v>
      </c>
      <c r="K1002" s="5" t="s">
        <v>15</v>
      </c>
      <c r="L1002" s="5" t="s">
        <v>212</v>
      </c>
      <c r="M1002" s="5">
        <v>119</v>
      </c>
      <c r="N1002" s="13">
        <f t="shared" si="178"/>
        <v>8</v>
      </c>
      <c r="O1002" s="13">
        <f t="shared" si="179"/>
        <v>-3</v>
      </c>
      <c r="P1002" s="39">
        <f t="shared" si="174"/>
        <v>0.79686865378140981</v>
      </c>
      <c r="Q1002" s="39">
        <f t="shared" si="175"/>
        <v>9.3423702051929958E-2</v>
      </c>
      <c r="R1002" s="39">
        <f t="shared" si="180"/>
        <v>-2.2965550482705201</v>
      </c>
      <c r="S1002" s="39">
        <f t="shared" si="181"/>
        <v>10.29655504827052</v>
      </c>
      <c r="T1002" s="22" t="str">
        <f t="shared" si="176"/>
        <v>LAC127119</v>
      </c>
      <c r="U1002" t="str">
        <f t="shared" si="182"/>
        <v>no</v>
      </c>
      <c r="V1002" s="31">
        <v>0</v>
      </c>
      <c r="W1002" s="31" t="str">
        <f t="shared" si="183"/>
        <v>43421Los Angeles ClippersBrooklyn Nets</v>
      </c>
      <c r="X1002" s="9">
        <f>IFERROR(VLOOKUP(T1002,October_Schedule_Table[Home Concat],1,FALSE),0)</f>
        <v>0</v>
      </c>
      <c r="Y1002" s="9" t="str">
        <f>IFERROR(VLOOKUP(T1002,October_Schedule_Table[[#All],[Away Concat]:[Away B2b]],4,FALSE),0)</f>
        <v>no</v>
      </c>
    </row>
    <row r="1003" spans="1:25" x14ac:dyDescent="0.2">
      <c r="A1003" s="24" t="s">
        <v>241</v>
      </c>
      <c r="B1003" s="10">
        <v>43423</v>
      </c>
      <c r="C1003" s="33" t="str">
        <f t="shared" si="177"/>
        <v>A</v>
      </c>
      <c r="D1003" s="19">
        <v>11</v>
      </c>
      <c r="E1003" s="19">
        <v>19</v>
      </c>
      <c r="F1003" s="19">
        <v>2018</v>
      </c>
      <c r="G1003" s="6" t="s">
        <v>23</v>
      </c>
      <c r="H1003" s="6" t="s">
        <v>22</v>
      </c>
      <c r="I1003" s="13" t="s">
        <v>241</v>
      </c>
      <c r="J1003" s="6">
        <v>127</v>
      </c>
      <c r="K1003" s="6" t="s">
        <v>24</v>
      </c>
      <c r="L1003" s="6" t="s">
        <v>210</v>
      </c>
      <c r="M1003" s="6">
        <v>119</v>
      </c>
      <c r="N1003" s="13">
        <f t="shared" si="178"/>
        <v>8</v>
      </c>
      <c r="O1003" s="13">
        <f t="shared" si="179"/>
        <v>-3</v>
      </c>
      <c r="P1003" s="39">
        <f t="shared" si="174"/>
        <v>0.79686865378140981</v>
      </c>
      <c r="Q1003" s="39">
        <f t="shared" si="175"/>
        <v>-5.4191427575813904</v>
      </c>
      <c r="R1003" s="39">
        <f t="shared" si="180"/>
        <v>3.2160114113628002</v>
      </c>
      <c r="S1003" s="39">
        <f t="shared" si="181"/>
        <v>4.7839885886372002</v>
      </c>
      <c r="T1003" s="22" t="str">
        <f t="shared" si="176"/>
        <v>LAC127119</v>
      </c>
      <c r="U1003" t="str">
        <f t="shared" si="182"/>
        <v>no</v>
      </c>
      <c r="V1003" s="31">
        <v>0</v>
      </c>
      <c r="W1003" s="31" t="str">
        <f t="shared" si="183"/>
        <v>43423Los Angeles ClippersAtlanta Hawks</v>
      </c>
      <c r="X1003" s="9">
        <f>IFERROR(VLOOKUP(T1003,October_Schedule_Table[Home Concat],1,FALSE),0)</f>
        <v>0</v>
      </c>
      <c r="Y1003" s="9" t="str">
        <f>IFERROR(VLOOKUP(T1003,October_Schedule_Table[[#All],[Away Concat]:[Away B2b]],4,FALSE),0)</f>
        <v>no</v>
      </c>
    </row>
    <row r="1004" spans="1:25" x14ac:dyDescent="0.2">
      <c r="A1004" s="24" t="s">
        <v>241</v>
      </c>
      <c r="B1004" s="12">
        <v>43424</v>
      </c>
      <c r="C1004" s="33" t="str">
        <f t="shared" si="177"/>
        <v>A</v>
      </c>
      <c r="D1004" s="18">
        <v>11</v>
      </c>
      <c r="E1004" s="18">
        <v>20</v>
      </c>
      <c r="F1004" s="18">
        <v>2018</v>
      </c>
      <c r="G1004" s="5" t="s">
        <v>12</v>
      </c>
      <c r="H1004" s="5" t="s">
        <v>22</v>
      </c>
      <c r="I1004" s="13" t="s">
        <v>241</v>
      </c>
      <c r="J1004" s="5">
        <v>118</v>
      </c>
      <c r="K1004" s="5" t="s">
        <v>41</v>
      </c>
      <c r="L1004" s="5" t="s">
        <v>233</v>
      </c>
      <c r="M1004" s="5">
        <v>125</v>
      </c>
      <c r="N1004" s="13">
        <f t="shared" si="178"/>
        <v>-7</v>
      </c>
      <c r="O1004" s="13">
        <f t="shared" si="179"/>
        <v>-3</v>
      </c>
      <c r="P1004" s="39">
        <f t="shared" si="174"/>
        <v>0.79686865378140981</v>
      </c>
      <c r="Q1004" s="39">
        <f t="shared" si="175"/>
        <v>-3.2175804343859502</v>
      </c>
      <c r="R1004" s="39">
        <f t="shared" si="180"/>
        <v>1.01444908816736</v>
      </c>
      <c r="S1004" s="39">
        <f t="shared" si="181"/>
        <v>-8.0144490881673605</v>
      </c>
      <c r="T1004" s="22" t="str">
        <f t="shared" si="176"/>
        <v>LAC118125</v>
      </c>
      <c r="U1004" t="str">
        <f t="shared" si="182"/>
        <v>yes</v>
      </c>
      <c r="V1004" s="31">
        <v>0</v>
      </c>
      <c r="W1004" s="31" t="str">
        <f t="shared" si="183"/>
        <v>43424Los Angeles ClippersWashington Wizards</v>
      </c>
      <c r="X1004" s="9">
        <f>IFERROR(VLOOKUP(T1004,October_Schedule_Table[Home Concat],1,FALSE),0)</f>
        <v>0</v>
      </c>
      <c r="Y1004" s="9" t="str">
        <f>IFERROR(VLOOKUP(T1004,October_Schedule_Table[[#All],[Away Concat]:[Away B2b]],4,FALSE),0)</f>
        <v>yes</v>
      </c>
    </row>
    <row r="1005" spans="1:25" x14ac:dyDescent="0.2">
      <c r="A1005" s="24" t="s">
        <v>241</v>
      </c>
      <c r="B1005" s="12">
        <v>43427</v>
      </c>
      <c r="C1005" s="33" t="str">
        <f t="shared" si="177"/>
        <v>H</v>
      </c>
      <c r="D1005" s="18">
        <v>11</v>
      </c>
      <c r="E1005" s="18">
        <v>23</v>
      </c>
      <c r="F1005" s="18">
        <v>2018</v>
      </c>
      <c r="G1005" s="5" t="s">
        <v>61</v>
      </c>
      <c r="H1005" s="5" t="s">
        <v>19</v>
      </c>
      <c r="I1005" s="5" t="s">
        <v>240</v>
      </c>
      <c r="J1005" s="5">
        <v>107</v>
      </c>
      <c r="K1005" s="5" t="s">
        <v>22</v>
      </c>
      <c r="L1005" s="13" t="s">
        <v>241</v>
      </c>
      <c r="M1005" s="5">
        <v>112</v>
      </c>
      <c r="N1005" s="13">
        <f t="shared" si="178"/>
        <v>5</v>
      </c>
      <c r="O1005" s="13">
        <f t="shared" si="179"/>
        <v>3</v>
      </c>
      <c r="P1005" s="39">
        <f t="shared" si="174"/>
        <v>0.79686865378140981</v>
      </c>
      <c r="Q1005" s="39">
        <f t="shared" si="175"/>
        <v>-2.3364343413058002</v>
      </c>
      <c r="R1005" s="39">
        <f t="shared" si="180"/>
        <v>6.1333029950872096</v>
      </c>
      <c r="S1005" s="39">
        <f t="shared" si="181"/>
        <v>-1.1333029950872096</v>
      </c>
      <c r="T1005" s="22" t="str">
        <f t="shared" si="176"/>
        <v>LAC107112</v>
      </c>
      <c r="U1005" t="str">
        <f t="shared" si="182"/>
        <v>no</v>
      </c>
      <c r="V1005" s="31">
        <v>0</v>
      </c>
      <c r="W1005" s="31" t="str">
        <f t="shared" si="183"/>
        <v>43427Memphis GrizzliesLos Angeles Clippers</v>
      </c>
      <c r="X1005" s="9" t="str">
        <f>IFERROR(VLOOKUP(T1005,October_Schedule_Table[[#All],[Home Concat]:[Home B2b]],2,FALSE),0)</f>
        <v>no</v>
      </c>
      <c r="Y1005" s="9">
        <f>IFERROR(VLOOKUP(T1005,October_Schedule_Table[[#All],[Away Concat]:[Away B2b]],4,FALSE),0)</f>
        <v>0</v>
      </c>
    </row>
    <row r="1006" spans="1:25" x14ac:dyDescent="0.2">
      <c r="A1006" s="24" t="s">
        <v>241</v>
      </c>
      <c r="B1006" s="14">
        <v>43429</v>
      </c>
      <c r="C1006" s="33" t="str">
        <f t="shared" si="177"/>
        <v>A</v>
      </c>
      <c r="D1006" s="21">
        <v>11</v>
      </c>
      <c r="E1006" s="21">
        <v>25</v>
      </c>
      <c r="F1006" s="21">
        <v>2018</v>
      </c>
      <c r="G1006" s="6" t="s">
        <v>42</v>
      </c>
      <c r="H1006" s="6" t="s">
        <v>22</v>
      </c>
      <c r="I1006" s="13" t="s">
        <v>241</v>
      </c>
      <c r="J1006" s="6">
        <v>104</v>
      </c>
      <c r="K1006" s="6" t="s">
        <v>40</v>
      </c>
      <c r="L1006" s="6" t="s">
        <v>231</v>
      </c>
      <c r="M1006" s="6">
        <v>100</v>
      </c>
      <c r="N1006" s="13">
        <f t="shared" si="178"/>
        <v>4</v>
      </c>
      <c r="O1006" s="13">
        <f t="shared" si="179"/>
        <v>-3</v>
      </c>
      <c r="P1006" s="39">
        <f t="shared" si="174"/>
        <v>0.79686865378140981</v>
      </c>
      <c r="Q1006" s="39">
        <f t="shared" si="175"/>
        <v>4.7456987811097902</v>
      </c>
      <c r="R1006" s="39">
        <f t="shared" si="180"/>
        <v>-6.9488301273283799</v>
      </c>
      <c r="S1006" s="39">
        <f t="shared" si="181"/>
        <v>10.94883012732838</v>
      </c>
      <c r="T1006" s="22" t="str">
        <f t="shared" si="176"/>
        <v>LAC104100</v>
      </c>
      <c r="U1006" t="str">
        <f t="shared" si="182"/>
        <v>no</v>
      </c>
      <c r="V1006" s="31">
        <v>0</v>
      </c>
      <c r="W1006" s="31" t="str">
        <f t="shared" si="183"/>
        <v>43429Los Angeles ClippersPortland Trail Blazers</v>
      </c>
      <c r="X1006" s="9">
        <f>IFERROR(VLOOKUP(T1006,October_Schedule_Table[Home Concat],1,FALSE),0)</f>
        <v>0</v>
      </c>
      <c r="Y1006" s="9" t="str">
        <f>IFERROR(VLOOKUP(T1006,October_Schedule_Table[[#All],[Away Concat]:[Away B2b]],4,FALSE),0)</f>
        <v>no</v>
      </c>
    </row>
    <row r="1007" spans="1:25" x14ac:dyDescent="0.2">
      <c r="A1007" s="24" t="s">
        <v>241</v>
      </c>
      <c r="B1007" s="10">
        <v>43432</v>
      </c>
      <c r="C1007" s="33" t="str">
        <f t="shared" si="177"/>
        <v>H</v>
      </c>
      <c r="D1007" s="19">
        <v>11</v>
      </c>
      <c r="E1007" s="19">
        <v>28</v>
      </c>
      <c r="F1007" s="19">
        <v>2018</v>
      </c>
      <c r="G1007" s="6" t="s">
        <v>9</v>
      </c>
      <c r="H1007" s="6" t="s">
        <v>29</v>
      </c>
      <c r="I1007" s="6" t="s">
        <v>232</v>
      </c>
      <c r="J1007" s="6">
        <v>99</v>
      </c>
      <c r="K1007" s="6" t="s">
        <v>22</v>
      </c>
      <c r="L1007" s="13" t="s">
        <v>241</v>
      </c>
      <c r="M1007" s="6">
        <v>115</v>
      </c>
      <c r="N1007" s="13">
        <f t="shared" si="178"/>
        <v>16</v>
      </c>
      <c r="O1007" s="13">
        <f t="shared" si="179"/>
        <v>3</v>
      </c>
      <c r="P1007" s="39">
        <f t="shared" si="174"/>
        <v>0.79686865378140981</v>
      </c>
      <c r="Q1007" s="39">
        <f t="shared" si="175"/>
        <v>-8.7034984309977705</v>
      </c>
      <c r="R1007" s="39">
        <f t="shared" si="180"/>
        <v>12.50036708477918</v>
      </c>
      <c r="S1007" s="39">
        <f t="shared" si="181"/>
        <v>3.4996329152208201</v>
      </c>
      <c r="T1007" s="22" t="str">
        <f t="shared" si="176"/>
        <v>LAC99115</v>
      </c>
      <c r="U1007" t="str">
        <f t="shared" si="182"/>
        <v>no</v>
      </c>
      <c r="V1007" s="31">
        <v>0</v>
      </c>
      <c r="W1007" s="31" t="str">
        <f t="shared" si="183"/>
        <v>43432Phoenix SunsLos Angeles Clippers</v>
      </c>
      <c r="X1007" s="9" t="str">
        <f>IFERROR(VLOOKUP(T1007,October_Schedule_Table[[#All],[Home Concat]:[Home B2b]],2,FALSE),0)</f>
        <v>no</v>
      </c>
      <c r="Y1007" s="9">
        <f>IFERROR(VLOOKUP(T1007,October_Schedule_Table[[#All],[Away Concat]:[Away B2b]],4,FALSE),0)</f>
        <v>0</v>
      </c>
    </row>
    <row r="1008" spans="1:25" x14ac:dyDescent="0.2">
      <c r="A1008" s="24" t="s">
        <v>241</v>
      </c>
      <c r="B1008" s="12">
        <v>43433</v>
      </c>
      <c r="C1008" s="33" t="str">
        <f t="shared" si="177"/>
        <v>A</v>
      </c>
      <c r="D1008" s="18">
        <v>11</v>
      </c>
      <c r="E1008" s="18">
        <v>29</v>
      </c>
      <c r="F1008" s="18">
        <v>2018</v>
      </c>
      <c r="G1008" s="5" t="s">
        <v>9</v>
      </c>
      <c r="H1008" s="5" t="s">
        <v>22</v>
      </c>
      <c r="I1008" s="13" t="s">
        <v>241</v>
      </c>
      <c r="J1008" s="5">
        <v>133</v>
      </c>
      <c r="K1008" s="5" t="s">
        <v>32</v>
      </c>
      <c r="L1008" s="5" t="s">
        <v>230</v>
      </c>
      <c r="M1008" s="5">
        <v>121</v>
      </c>
      <c r="N1008" s="13">
        <f t="shared" si="178"/>
        <v>12</v>
      </c>
      <c r="O1008" s="13">
        <f t="shared" si="179"/>
        <v>-3</v>
      </c>
      <c r="P1008" s="39">
        <f t="shared" si="174"/>
        <v>0.79686865378140981</v>
      </c>
      <c r="Q1008" s="39">
        <f t="shared" si="175"/>
        <v>-0.90569424122478992</v>
      </c>
      <c r="R1008" s="39">
        <f t="shared" si="180"/>
        <v>-1.2974371049938003</v>
      </c>
      <c r="S1008" s="39">
        <f t="shared" si="181"/>
        <v>13.297437104993801</v>
      </c>
      <c r="T1008" s="22" t="str">
        <f t="shared" si="176"/>
        <v>LAC133121</v>
      </c>
      <c r="U1008" t="str">
        <f t="shared" si="182"/>
        <v>yes</v>
      </c>
      <c r="V1008" s="31">
        <v>0</v>
      </c>
      <c r="W1008" s="31" t="str">
        <f t="shared" si="183"/>
        <v>43433Los Angeles ClippersSacramento Kings</v>
      </c>
      <c r="X1008" s="9">
        <f>IFERROR(VLOOKUP(T1008,October_Schedule_Table[Home Concat],1,FALSE),0)</f>
        <v>0</v>
      </c>
      <c r="Y1008" s="9" t="str">
        <f>IFERROR(VLOOKUP(T1008,October_Schedule_Table[[#All],[Away Concat]:[Away B2b]],4,FALSE),0)</f>
        <v>yes</v>
      </c>
    </row>
    <row r="1009" spans="1:25" x14ac:dyDescent="0.2">
      <c r="A1009" s="24" t="s">
        <v>241</v>
      </c>
      <c r="B1009" s="10">
        <v>43436</v>
      </c>
      <c r="C1009" s="33" t="str">
        <f t="shared" si="177"/>
        <v>A</v>
      </c>
      <c r="D1009" s="19">
        <v>12</v>
      </c>
      <c r="E1009" s="19">
        <v>2</v>
      </c>
      <c r="F1009" s="19">
        <v>2018</v>
      </c>
      <c r="G1009" s="6" t="s">
        <v>12</v>
      </c>
      <c r="H1009" s="6" t="s">
        <v>22</v>
      </c>
      <c r="I1009" s="13" t="s">
        <v>241</v>
      </c>
      <c r="J1009" s="6">
        <v>110</v>
      </c>
      <c r="K1009" s="6" t="s">
        <v>28</v>
      </c>
      <c r="L1009" s="6" t="s">
        <v>216</v>
      </c>
      <c r="M1009" s="6">
        <v>114</v>
      </c>
      <c r="N1009" s="13">
        <f t="shared" si="178"/>
        <v>-4</v>
      </c>
      <c r="O1009" s="13">
        <f t="shared" si="179"/>
        <v>-3</v>
      </c>
      <c r="P1009" s="39">
        <f t="shared" si="174"/>
        <v>0.79686865378140981</v>
      </c>
      <c r="Q1009" s="39">
        <f t="shared" si="175"/>
        <v>-1.1032792686349602</v>
      </c>
      <c r="R1009" s="39">
        <f t="shared" si="180"/>
        <v>-1.09985207758363</v>
      </c>
      <c r="S1009" s="39">
        <f t="shared" si="181"/>
        <v>-2.90014792241637</v>
      </c>
      <c r="T1009" s="22" t="str">
        <f t="shared" si="176"/>
        <v>LAC110114</v>
      </c>
      <c r="U1009" t="str">
        <f t="shared" si="182"/>
        <v>no</v>
      </c>
      <c r="V1009" s="31">
        <v>0</v>
      </c>
      <c r="W1009" s="31" t="str">
        <f t="shared" si="183"/>
        <v>43436Los Angeles ClippersDallas Mavericks</v>
      </c>
      <c r="X1009" s="9">
        <f>IFERROR(VLOOKUP(T1009,October_Schedule_Table[Home Concat],1,FALSE),0)</f>
        <v>0</v>
      </c>
      <c r="Y1009" s="9" t="str">
        <f>IFERROR(VLOOKUP(T1009,October_Schedule_Table[[#All],[Away Concat]:[Away B2b]],4,FALSE),0)</f>
        <v>no</v>
      </c>
    </row>
    <row r="1010" spans="1:25" x14ac:dyDescent="0.2">
      <c r="A1010" s="24" t="s">
        <v>241</v>
      </c>
      <c r="B1010" s="12">
        <v>43437</v>
      </c>
      <c r="C1010" s="33" t="str">
        <f t="shared" si="177"/>
        <v>A</v>
      </c>
      <c r="D1010" s="18">
        <v>12</v>
      </c>
      <c r="E1010" s="18">
        <v>3</v>
      </c>
      <c r="F1010" s="18">
        <v>2018</v>
      </c>
      <c r="G1010" s="5" t="s">
        <v>6</v>
      </c>
      <c r="H1010" s="5" t="s">
        <v>22</v>
      </c>
      <c r="I1010" s="13" t="s">
        <v>241</v>
      </c>
      <c r="J1010" s="5">
        <v>129</v>
      </c>
      <c r="K1010" s="5" t="s">
        <v>17</v>
      </c>
      <c r="L1010" s="5" t="s">
        <v>202</v>
      </c>
      <c r="M1010" s="5">
        <v>126</v>
      </c>
      <c r="N1010" s="13">
        <f t="shared" si="178"/>
        <v>3</v>
      </c>
      <c r="O1010" s="13">
        <f t="shared" si="179"/>
        <v>-3</v>
      </c>
      <c r="P1010" s="39">
        <f t="shared" si="174"/>
        <v>0.79686865378140981</v>
      </c>
      <c r="Q1010" s="39">
        <f t="shared" si="175"/>
        <v>-2.0784049104114897</v>
      </c>
      <c r="R1010" s="39">
        <f t="shared" si="180"/>
        <v>-0.12472643580710052</v>
      </c>
      <c r="S1010" s="39">
        <f t="shared" si="181"/>
        <v>3.1247264358071005</v>
      </c>
      <c r="T1010" s="22" t="str">
        <f t="shared" si="176"/>
        <v>LAC129126</v>
      </c>
      <c r="U1010" t="str">
        <f t="shared" si="182"/>
        <v>yes</v>
      </c>
      <c r="V1010" s="31" t="s">
        <v>297</v>
      </c>
      <c r="W1010" s="31" t="str">
        <f t="shared" si="183"/>
        <v>43437Los Angeles ClippersNew Orleans Pelicans</v>
      </c>
      <c r="X1010" s="9"/>
      <c r="Y1010" s="9"/>
    </row>
    <row r="1011" spans="1:25" x14ac:dyDescent="0.2">
      <c r="A1011" s="24" t="s">
        <v>241</v>
      </c>
      <c r="B1011" s="10">
        <v>43439</v>
      </c>
      <c r="C1011" s="33" t="str">
        <f t="shared" si="177"/>
        <v>A</v>
      </c>
      <c r="D1011" s="19">
        <v>12</v>
      </c>
      <c r="E1011" s="19">
        <v>5</v>
      </c>
      <c r="F1011" s="19">
        <v>2018</v>
      </c>
      <c r="G1011" s="6" t="s">
        <v>6</v>
      </c>
      <c r="H1011" s="6" t="s">
        <v>22</v>
      </c>
      <c r="I1011" s="13" t="s">
        <v>241</v>
      </c>
      <c r="J1011" s="6">
        <v>86</v>
      </c>
      <c r="K1011" s="6" t="s">
        <v>19</v>
      </c>
      <c r="L1011" s="6" t="s">
        <v>240</v>
      </c>
      <c r="M1011" s="6">
        <v>96</v>
      </c>
      <c r="N1011" s="13">
        <f t="shared" si="178"/>
        <v>-10</v>
      </c>
      <c r="O1011" s="13">
        <f t="shared" si="179"/>
        <v>-3</v>
      </c>
      <c r="P1011" s="39">
        <f t="shared" si="174"/>
        <v>0.79686865378140981</v>
      </c>
      <c r="Q1011" s="39">
        <f t="shared" si="175"/>
        <v>-2.3364343413058002</v>
      </c>
      <c r="R1011" s="39">
        <f t="shared" si="180"/>
        <v>0.13330299508721</v>
      </c>
      <c r="S1011" s="39">
        <f t="shared" si="181"/>
        <v>-10.13330299508721</v>
      </c>
      <c r="T1011" s="22" t="str">
        <f t="shared" si="176"/>
        <v>LAC8696</v>
      </c>
      <c r="U1011" t="str">
        <f t="shared" si="182"/>
        <v>no</v>
      </c>
      <c r="V1011" s="31">
        <v>0</v>
      </c>
      <c r="W1011" s="31" t="str">
        <f t="shared" si="183"/>
        <v>43439Los Angeles ClippersMemphis Grizzlies</v>
      </c>
      <c r="X1011" s="9">
        <f>IFERROR(VLOOKUP(T1011,October_Schedule_Table[Home Concat],1,FALSE),0)</f>
        <v>0</v>
      </c>
      <c r="Y1011" s="9" t="str">
        <f>IFERROR(VLOOKUP(T1011,October_Schedule_Table[[#All],[Away Concat]:[Away B2b]],4,FALSE),0)</f>
        <v>no</v>
      </c>
    </row>
    <row r="1012" spans="1:25" x14ac:dyDescent="0.2">
      <c r="A1012" s="24" t="s">
        <v>241</v>
      </c>
      <c r="B1012" s="12">
        <v>43442</v>
      </c>
      <c r="C1012" s="33" t="str">
        <f t="shared" si="177"/>
        <v>H</v>
      </c>
      <c r="D1012" s="18">
        <v>12</v>
      </c>
      <c r="E1012" s="18">
        <v>8</v>
      </c>
      <c r="F1012" s="18">
        <v>2018</v>
      </c>
      <c r="G1012" s="5" t="s">
        <v>9</v>
      </c>
      <c r="H1012" s="5" t="s">
        <v>26</v>
      </c>
      <c r="I1012" s="5" t="s">
        <v>235</v>
      </c>
      <c r="J1012" s="5">
        <v>121</v>
      </c>
      <c r="K1012" s="5" t="s">
        <v>22</v>
      </c>
      <c r="L1012" s="13" t="s">
        <v>241</v>
      </c>
      <c r="M1012" s="5">
        <v>98</v>
      </c>
      <c r="N1012" s="13">
        <f t="shared" si="178"/>
        <v>-23</v>
      </c>
      <c r="O1012" s="13">
        <f t="shared" si="179"/>
        <v>3</v>
      </c>
      <c r="P1012" s="39">
        <f t="shared" si="174"/>
        <v>0.79686865378140981</v>
      </c>
      <c r="Q1012" s="39">
        <f t="shared" si="175"/>
        <v>-0.25037347985165948</v>
      </c>
      <c r="R1012" s="39">
        <f t="shared" si="180"/>
        <v>4.0472421336330697</v>
      </c>
      <c r="S1012" s="39">
        <f t="shared" si="181"/>
        <v>-27.04724213363307</v>
      </c>
      <c r="T1012" s="22" t="str">
        <f t="shared" si="176"/>
        <v>LAC12198</v>
      </c>
      <c r="U1012" t="str">
        <f t="shared" si="182"/>
        <v>no</v>
      </c>
      <c r="V1012" s="31">
        <v>0</v>
      </c>
      <c r="W1012" s="31" t="str">
        <f t="shared" si="183"/>
        <v>43442Miami HeatLos Angeles Clippers</v>
      </c>
      <c r="X1012" s="9" t="str">
        <f>IFERROR(VLOOKUP(T1012,October_Schedule_Table[[#All],[Home Concat]:[Home B2b]],2,FALSE),0)</f>
        <v>no</v>
      </c>
      <c r="Y1012" s="9">
        <f>IFERROR(VLOOKUP(T1012,October_Schedule_Table[[#All],[Away Concat]:[Away B2b]],4,FALSE),0)</f>
        <v>0</v>
      </c>
    </row>
    <row r="1013" spans="1:25" x14ac:dyDescent="0.2">
      <c r="A1013" s="24" t="s">
        <v>241</v>
      </c>
      <c r="B1013" s="12">
        <v>43444</v>
      </c>
      <c r="C1013" s="33" t="str">
        <f t="shared" si="177"/>
        <v>A</v>
      </c>
      <c r="D1013" s="18">
        <v>12</v>
      </c>
      <c r="E1013" s="18">
        <v>10</v>
      </c>
      <c r="F1013" s="18">
        <v>2018</v>
      </c>
      <c r="G1013" s="5" t="s">
        <v>42</v>
      </c>
      <c r="H1013" s="5" t="s">
        <v>22</v>
      </c>
      <c r="I1013" s="13" t="s">
        <v>241</v>
      </c>
      <c r="J1013" s="5">
        <v>123</v>
      </c>
      <c r="K1013" s="5" t="s">
        <v>29</v>
      </c>
      <c r="L1013" s="5" t="s">
        <v>232</v>
      </c>
      <c r="M1013" s="5">
        <v>119</v>
      </c>
      <c r="N1013" s="13">
        <f t="shared" si="178"/>
        <v>4</v>
      </c>
      <c r="O1013" s="13">
        <f t="shared" si="179"/>
        <v>-3</v>
      </c>
      <c r="P1013" s="39">
        <f t="shared" si="174"/>
        <v>0.79686865378140981</v>
      </c>
      <c r="Q1013" s="39">
        <f t="shared" si="175"/>
        <v>-8.7034984309977705</v>
      </c>
      <c r="R1013" s="39">
        <f t="shared" si="180"/>
        <v>6.5003670847791799</v>
      </c>
      <c r="S1013" s="39">
        <f t="shared" si="181"/>
        <v>-2.5003670847791799</v>
      </c>
      <c r="T1013" s="22" t="str">
        <f t="shared" si="176"/>
        <v>LAC123119</v>
      </c>
      <c r="U1013" t="str">
        <f t="shared" si="182"/>
        <v>no</v>
      </c>
      <c r="V1013" s="31">
        <v>0</v>
      </c>
      <c r="W1013" s="31" t="str">
        <f t="shared" si="183"/>
        <v>43444Los Angeles ClippersPhoenix Suns</v>
      </c>
      <c r="X1013" s="9">
        <f>IFERROR(VLOOKUP(T1013,October_Schedule_Table[Home Concat],1,FALSE),0)</f>
        <v>0</v>
      </c>
      <c r="Y1013" s="9" t="str">
        <f>IFERROR(VLOOKUP(T1013,October_Schedule_Table[[#All],[Away Concat]:[Away B2b]],4,FALSE),0)</f>
        <v>no</v>
      </c>
    </row>
    <row r="1014" spans="1:25" x14ac:dyDescent="0.2">
      <c r="A1014" s="24" t="s">
        <v>241</v>
      </c>
      <c r="B1014" s="10">
        <v>43445</v>
      </c>
      <c r="C1014" s="33" t="str">
        <f t="shared" si="177"/>
        <v>H</v>
      </c>
      <c r="D1014" s="19">
        <v>12</v>
      </c>
      <c r="E1014" s="19">
        <v>11</v>
      </c>
      <c r="F1014" s="19">
        <v>2018</v>
      </c>
      <c r="G1014" s="6" t="s">
        <v>9</v>
      </c>
      <c r="H1014" s="6" t="s">
        <v>37</v>
      </c>
      <c r="I1014" s="6" t="s">
        <v>228</v>
      </c>
      <c r="J1014" s="6">
        <v>123</v>
      </c>
      <c r="K1014" s="6" t="s">
        <v>22</v>
      </c>
      <c r="L1014" s="13" t="s">
        <v>241</v>
      </c>
      <c r="M1014" s="6">
        <v>99</v>
      </c>
      <c r="N1014" s="13">
        <f t="shared" si="178"/>
        <v>-24</v>
      </c>
      <c r="O1014" s="13">
        <f t="shared" si="179"/>
        <v>3</v>
      </c>
      <c r="P1014" s="39">
        <f t="shared" si="174"/>
        <v>0.79686865378140981</v>
      </c>
      <c r="Q1014" s="39">
        <f t="shared" si="175"/>
        <v>5.5303682054218104</v>
      </c>
      <c r="R1014" s="39">
        <f t="shared" si="180"/>
        <v>-1.7334995516404006</v>
      </c>
      <c r="S1014" s="39">
        <f t="shared" si="181"/>
        <v>-22.266500448359601</v>
      </c>
      <c r="T1014" s="22" t="str">
        <f t="shared" si="176"/>
        <v>LAC12399</v>
      </c>
      <c r="U1014" t="str">
        <f t="shared" si="182"/>
        <v>yes</v>
      </c>
      <c r="V1014" s="31">
        <v>0</v>
      </c>
      <c r="W1014" s="31" t="str">
        <f t="shared" si="183"/>
        <v>43445Toronto RaptorsLos Angeles Clippers</v>
      </c>
      <c r="X1014" s="9" t="str">
        <f>IFERROR(VLOOKUP(T1014,October_Schedule_Table[[#All],[Home Concat]:[Home B2b]],2,FALSE),0)</f>
        <v>yes</v>
      </c>
      <c r="Y1014" s="9">
        <f>IFERROR(VLOOKUP(T1014,October_Schedule_Table[[#All],[Away Concat]:[Away B2b]],4,FALSE),0)</f>
        <v>0</v>
      </c>
    </row>
    <row r="1015" spans="1:25" x14ac:dyDescent="0.2">
      <c r="A1015" s="24" t="s">
        <v>241</v>
      </c>
      <c r="B1015" s="10">
        <v>43447</v>
      </c>
      <c r="C1015" s="33" t="str">
        <f t="shared" si="177"/>
        <v>A</v>
      </c>
      <c r="D1015" s="19">
        <v>12</v>
      </c>
      <c r="E1015" s="19">
        <v>13</v>
      </c>
      <c r="F1015" s="19">
        <v>2018</v>
      </c>
      <c r="G1015" s="6" t="s">
        <v>33</v>
      </c>
      <c r="H1015" s="6" t="s">
        <v>22</v>
      </c>
      <c r="I1015" s="13" t="s">
        <v>241</v>
      </c>
      <c r="J1015" s="6">
        <v>87</v>
      </c>
      <c r="K1015" s="6" t="s">
        <v>35</v>
      </c>
      <c r="L1015" s="6" t="s">
        <v>227</v>
      </c>
      <c r="M1015" s="6">
        <v>125</v>
      </c>
      <c r="N1015" s="13">
        <f t="shared" si="178"/>
        <v>-38</v>
      </c>
      <c r="O1015" s="13">
        <f t="shared" si="179"/>
        <v>-3</v>
      </c>
      <c r="P1015" s="39">
        <f t="shared" si="174"/>
        <v>0.79686865378140981</v>
      </c>
      <c r="Q1015" s="39">
        <f t="shared" si="175"/>
        <v>1.8707824426420974</v>
      </c>
      <c r="R1015" s="39">
        <f t="shared" si="180"/>
        <v>-4.073913788860688</v>
      </c>
      <c r="S1015" s="39">
        <f t="shared" si="181"/>
        <v>-33.926086211139314</v>
      </c>
      <c r="T1015" s="22" t="str">
        <f t="shared" si="176"/>
        <v>LAC87125</v>
      </c>
      <c r="U1015" t="str">
        <f t="shared" si="182"/>
        <v>no</v>
      </c>
      <c r="V1015" s="31">
        <v>0</v>
      </c>
      <c r="W1015" s="31" t="str">
        <f t="shared" si="183"/>
        <v>43447Los Angeles ClippersSan Antonio Spurs</v>
      </c>
      <c r="X1015" s="9">
        <f>IFERROR(VLOOKUP(T1015,October_Schedule_Table[Home Concat],1,FALSE),0)</f>
        <v>0</v>
      </c>
      <c r="Y1015" s="9" t="str">
        <f>IFERROR(VLOOKUP(T1015,October_Schedule_Table[[#All],[Away Concat]:[Away B2b]],4,FALSE),0)</f>
        <v>no</v>
      </c>
    </row>
    <row r="1016" spans="1:25" x14ac:dyDescent="0.2">
      <c r="A1016" s="24" t="s">
        <v>241</v>
      </c>
      <c r="B1016" s="12">
        <v>43449</v>
      </c>
      <c r="C1016" s="33" t="str">
        <f t="shared" si="177"/>
        <v>A</v>
      </c>
      <c r="D1016" s="18">
        <v>12</v>
      </c>
      <c r="E1016" s="18">
        <v>15</v>
      </c>
      <c r="F1016" s="18">
        <v>2018</v>
      </c>
      <c r="G1016" s="5" t="s">
        <v>42</v>
      </c>
      <c r="H1016" s="5" t="s">
        <v>22</v>
      </c>
      <c r="I1016" s="13" t="s">
        <v>241</v>
      </c>
      <c r="J1016" s="5">
        <v>104</v>
      </c>
      <c r="K1016" s="5" t="s">
        <v>10</v>
      </c>
      <c r="L1016" s="5" t="s">
        <v>238</v>
      </c>
      <c r="M1016" s="5">
        <v>110</v>
      </c>
      <c r="N1016" s="13">
        <f t="shared" si="178"/>
        <v>-6</v>
      </c>
      <c r="O1016" s="13">
        <f t="shared" si="179"/>
        <v>-3</v>
      </c>
      <c r="P1016" s="39">
        <f t="shared" si="174"/>
        <v>0.79686865378140981</v>
      </c>
      <c r="Q1016" s="39">
        <f t="shared" si="175"/>
        <v>3.3970939396990349</v>
      </c>
      <c r="R1016" s="39">
        <f t="shared" si="180"/>
        <v>-5.6002252859176256</v>
      </c>
      <c r="S1016" s="39">
        <f t="shared" si="181"/>
        <v>-0.39977471408237442</v>
      </c>
      <c r="T1016" s="22" t="str">
        <f t="shared" si="176"/>
        <v>LAC104110</v>
      </c>
      <c r="U1016" t="str">
        <f t="shared" si="182"/>
        <v>no</v>
      </c>
      <c r="V1016" s="31">
        <v>0</v>
      </c>
      <c r="W1016" s="31" t="str">
        <f t="shared" si="183"/>
        <v>43449Los Angeles ClippersOklahoma City Thunder</v>
      </c>
      <c r="X1016" s="9">
        <f>IFERROR(VLOOKUP(T1016,October_Schedule_Table[Home Concat],1,FALSE),0)</f>
        <v>0</v>
      </c>
      <c r="Y1016" s="9" t="str">
        <f>IFERROR(VLOOKUP(T1016,October_Schedule_Table[[#All],[Away Concat]:[Away B2b]],4,FALSE),0)</f>
        <v>no</v>
      </c>
    </row>
    <row r="1017" spans="1:25" x14ac:dyDescent="0.2">
      <c r="A1017" s="24" t="s">
        <v>241</v>
      </c>
      <c r="B1017" s="12">
        <v>43451</v>
      </c>
      <c r="C1017" s="33" t="str">
        <f t="shared" si="177"/>
        <v>H</v>
      </c>
      <c r="D1017" s="18">
        <v>12</v>
      </c>
      <c r="E1017" s="18">
        <v>17</v>
      </c>
      <c r="F1017" s="18">
        <v>2018</v>
      </c>
      <c r="G1017" s="5" t="s">
        <v>9</v>
      </c>
      <c r="H1017" s="5" t="s">
        <v>40</v>
      </c>
      <c r="I1017" s="5" t="s">
        <v>231</v>
      </c>
      <c r="J1017" s="5">
        <v>131</v>
      </c>
      <c r="K1017" s="5" t="s">
        <v>22</v>
      </c>
      <c r="L1017" s="13" t="s">
        <v>241</v>
      </c>
      <c r="M1017" s="5">
        <v>127</v>
      </c>
      <c r="N1017" s="13">
        <f t="shared" si="178"/>
        <v>-4</v>
      </c>
      <c r="O1017" s="13">
        <f t="shared" si="179"/>
        <v>3</v>
      </c>
      <c r="P1017" s="39">
        <f t="shared" si="174"/>
        <v>0.79686865378140981</v>
      </c>
      <c r="Q1017" s="39">
        <f t="shared" si="175"/>
        <v>4.7456987811097902</v>
      </c>
      <c r="R1017" s="39">
        <f t="shared" si="180"/>
        <v>-0.94883012732838035</v>
      </c>
      <c r="S1017" s="39">
        <f t="shared" si="181"/>
        <v>-3.0511698726716197</v>
      </c>
      <c r="T1017" s="22" t="str">
        <f t="shared" si="176"/>
        <v>LAC131127</v>
      </c>
      <c r="U1017" t="str">
        <f t="shared" si="182"/>
        <v>no</v>
      </c>
      <c r="V1017" s="31">
        <v>0</v>
      </c>
      <c r="W1017" s="31" t="str">
        <f t="shared" si="183"/>
        <v>43451Portland Trail BlazersLos Angeles Clippers</v>
      </c>
      <c r="X1017" s="9" t="str">
        <f>IFERROR(VLOOKUP(T1017,October_Schedule_Table[[#All],[Home Concat]:[Home B2b]],2,FALSE),0)</f>
        <v>no</v>
      </c>
      <c r="Y1017" s="9">
        <f>IFERROR(VLOOKUP(T1017,October_Schedule_Table[[#All],[Away Concat]:[Away B2b]],4,FALSE),0)</f>
        <v>0</v>
      </c>
    </row>
    <row r="1018" spans="1:25" x14ac:dyDescent="0.2">
      <c r="A1018" s="24" t="s">
        <v>241</v>
      </c>
      <c r="B1018" s="10">
        <v>43454</v>
      </c>
      <c r="C1018" s="33" t="str">
        <f t="shared" si="177"/>
        <v>H</v>
      </c>
      <c r="D1018" s="19">
        <v>12</v>
      </c>
      <c r="E1018" s="19">
        <v>20</v>
      </c>
      <c r="F1018" s="19">
        <v>2018</v>
      </c>
      <c r="G1018" s="6" t="s">
        <v>9</v>
      </c>
      <c r="H1018" s="6" t="s">
        <v>28</v>
      </c>
      <c r="I1018" s="6" t="s">
        <v>216</v>
      </c>
      <c r="J1018" s="6">
        <v>121</v>
      </c>
      <c r="K1018" s="6" t="s">
        <v>22</v>
      </c>
      <c r="L1018" s="13" t="s">
        <v>241</v>
      </c>
      <c r="M1018" s="6">
        <v>125</v>
      </c>
      <c r="N1018" s="13">
        <f t="shared" si="178"/>
        <v>4</v>
      </c>
      <c r="O1018" s="13">
        <f t="shared" si="179"/>
        <v>3</v>
      </c>
      <c r="P1018" s="39">
        <f t="shared" si="174"/>
        <v>0.79686865378140981</v>
      </c>
      <c r="Q1018" s="39">
        <f t="shared" si="175"/>
        <v>-1.1032792686349602</v>
      </c>
      <c r="R1018" s="39">
        <f t="shared" si="180"/>
        <v>4.9001479224163695</v>
      </c>
      <c r="S1018" s="39">
        <f t="shared" si="181"/>
        <v>-0.90014792241636954</v>
      </c>
      <c r="T1018" s="22" t="str">
        <f t="shared" si="176"/>
        <v>LAC121125</v>
      </c>
      <c r="U1018" t="str">
        <f t="shared" si="182"/>
        <v>no</v>
      </c>
      <c r="V1018" s="31">
        <v>0</v>
      </c>
      <c r="W1018" s="31" t="str">
        <f t="shared" si="183"/>
        <v>43454Dallas MavericksLos Angeles Clippers</v>
      </c>
      <c r="X1018" s="9" t="str">
        <f>IFERROR(VLOOKUP(T1018,October_Schedule_Table[[#All],[Home Concat]:[Home B2b]],2,FALSE),0)</f>
        <v>no</v>
      </c>
      <c r="Y1018" s="9">
        <f>IFERROR(VLOOKUP(T1018,October_Schedule_Table[[#All],[Away Concat]:[Away B2b]],4,FALSE),0)</f>
        <v>0</v>
      </c>
    </row>
    <row r="1019" spans="1:25" x14ac:dyDescent="0.2">
      <c r="A1019" s="24" t="s">
        <v>241</v>
      </c>
      <c r="B1019" s="12">
        <v>43456</v>
      </c>
      <c r="C1019" s="33" t="str">
        <f t="shared" si="177"/>
        <v>H</v>
      </c>
      <c r="D1019" s="18">
        <v>12</v>
      </c>
      <c r="E1019" s="18">
        <v>22</v>
      </c>
      <c r="F1019" s="18">
        <v>2018</v>
      </c>
      <c r="G1019" s="5" t="s">
        <v>45</v>
      </c>
      <c r="H1019" s="5" t="s">
        <v>21</v>
      </c>
      <c r="I1019" s="5" t="s">
        <v>217</v>
      </c>
      <c r="J1019" s="5">
        <v>111</v>
      </c>
      <c r="K1019" s="5" t="s">
        <v>22</v>
      </c>
      <c r="L1019" s="13" t="s">
        <v>241</v>
      </c>
      <c r="M1019" s="5">
        <v>132</v>
      </c>
      <c r="N1019" s="13">
        <f t="shared" si="178"/>
        <v>21</v>
      </c>
      <c r="O1019" s="13">
        <f t="shared" si="179"/>
        <v>3</v>
      </c>
      <c r="P1019" s="39">
        <f t="shared" si="174"/>
        <v>0.79686865378140981</v>
      </c>
      <c r="Q1019" s="39">
        <f t="shared" si="175"/>
        <v>3.8824190488276296</v>
      </c>
      <c r="R1019" s="39">
        <f t="shared" si="180"/>
        <v>-8.5550395046219752E-2</v>
      </c>
      <c r="S1019" s="39">
        <f t="shared" si="181"/>
        <v>21.085550395046219</v>
      </c>
      <c r="T1019" s="22" t="str">
        <f t="shared" si="176"/>
        <v>LAC111132</v>
      </c>
      <c r="U1019" t="str">
        <f t="shared" si="182"/>
        <v>no</v>
      </c>
      <c r="V1019" s="31">
        <v>0</v>
      </c>
      <c r="W1019" s="31" t="str">
        <f t="shared" si="183"/>
        <v>43456Denver NuggetsLos Angeles Clippers</v>
      </c>
      <c r="X1019" s="9" t="str">
        <f>IFERROR(VLOOKUP(T1019,October_Schedule_Table[[#All],[Home Concat]:[Home B2b]],2,FALSE),0)</f>
        <v>no</v>
      </c>
      <c r="Y1019" s="9">
        <f>IFERROR(VLOOKUP(T1019,October_Schedule_Table[[#All],[Away Concat]:[Away B2b]],4,FALSE),0)</f>
        <v>0</v>
      </c>
    </row>
    <row r="1020" spans="1:25" x14ac:dyDescent="0.2">
      <c r="A1020" s="24" t="s">
        <v>241</v>
      </c>
      <c r="B1020" s="10">
        <v>43457</v>
      </c>
      <c r="C1020" s="33" t="str">
        <f t="shared" si="177"/>
        <v>A</v>
      </c>
      <c r="D1020" s="19">
        <v>12</v>
      </c>
      <c r="E1020" s="19">
        <v>23</v>
      </c>
      <c r="F1020" s="19">
        <v>2018</v>
      </c>
      <c r="G1020" s="6" t="s">
        <v>33</v>
      </c>
      <c r="H1020" s="6" t="s">
        <v>22</v>
      </c>
      <c r="I1020" s="13" t="s">
        <v>241</v>
      </c>
      <c r="J1020" s="6">
        <v>127</v>
      </c>
      <c r="K1020" s="6" t="s">
        <v>11</v>
      </c>
      <c r="L1020" s="6" t="s">
        <v>224</v>
      </c>
      <c r="M1020" s="6">
        <v>129</v>
      </c>
      <c r="N1020" s="13">
        <f t="shared" si="178"/>
        <v>-2</v>
      </c>
      <c r="O1020" s="13">
        <f t="shared" si="179"/>
        <v>-3</v>
      </c>
      <c r="P1020" s="39">
        <f t="shared" si="174"/>
        <v>0.79686865378140981</v>
      </c>
      <c r="Q1020" s="39">
        <f t="shared" si="175"/>
        <v>6.4927091902742058</v>
      </c>
      <c r="R1020" s="39">
        <f t="shared" si="180"/>
        <v>-8.6958405364927955</v>
      </c>
      <c r="S1020" s="39">
        <f t="shared" si="181"/>
        <v>6.6958405364927955</v>
      </c>
      <c r="T1020" s="22" t="str">
        <f t="shared" si="176"/>
        <v>LAC127129</v>
      </c>
      <c r="U1020" t="str">
        <f t="shared" si="182"/>
        <v>yes</v>
      </c>
      <c r="V1020" s="31" t="s">
        <v>290</v>
      </c>
      <c r="W1020" s="31" t="str">
        <f t="shared" si="183"/>
        <v>43457Los Angeles ClippersGolden State Warriors</v>
      </c>
      <c r="X1020" s="9"/>
      <c r="Y1020" s="9"/>
    </row>
    <row r="1021" spans="1:25" x14ac:dyDescent="0.2">
      <c r="A1021" s="24" t="s">
        <v>241</v>
      </c>
      <c r="B1021" s="10">
        <v>43460</v>
      </c>
      <c r="C1021" s="33" t="str">
        <f t="shared" si="177"/>
        <v>H</v>
      </c>
      <c r="D1021" s="19">
        <v>12</v>
      </c>
      <c r="E1021" s="19">
        <v>26</v>
      </c>
      <c r="F1021" s="19">
        <v>2018</v>
      </c>
      <c r="G1021" s="6" t="s">
        <v>9</v>
      </c>
      <c r="H1021" s="6" t="s">
        <v>32</v>
      </c>
      <c r="I1021" s="6" t="s">
        <v>230</v>
      </c>
      <c r="J1021" s="6">
        <v>118</v>
      </c>
      <c r="K1021" s="6" t="s">
        <v>22</v>
      </c>
      <c r="L1021" s="13" t="s">
        <v>241</v>
      </c>
      <c r="M1021" s="6">
        <v>127</v>
      </c>
      <c r="N1021" s="13">
        <f t="shared" si="178"/>
        <v>9</v>
      </c>
      <c r="O1021" s="13">
        <f t="shared" si="179"/>
        <v>3</v>
      </c>
      <c r="P1021" s="39">
        <f t="shared" si="174"/>
        <v>0.79686865378140981</v>
      </c>
      <c r="Q1021" s="39">
        <f t="shared" si="175"/>
        <v>-0.90569424122478992</v>
      </c>
      <c r="R1021" s="39">
        <f t="shared" si="180"/>
        <v>4.7025628950061993</v>
      </c>
      <c r="S1021" s="39">
        <f t="shared" si="181"/>
        <v>4.2974371049938007</v>
      </c>
      <c r="T1021" s="22" t="str">
        <f t="shared" si="176"/>
        <v>LAC118127</v>
      </c>
      <c r="U1021" t="str">
        <f t="shared" si="182"/>
        <v>no</v>
      </c>
      <c r="V1021" s="31">
        <v>0</v>
      </c>
      <c r="W1021" s="31" t="str">
        <f t="shared" si="183"/>
        <v>43460Sacramento KingsLos Angeles Clippers</v>
      </c>
      <c r="X1021" s="9" t="str">
        <f>IFERROR(VLOOKUP(T1021,October_Schedule_Table[[#All],[Home Concat]:[Home B2b]],2,FALSE),0)</f>
        <v>no</v>
      </c>
      <c r="Y1021" s="9">
        <f>IFERROR(VLOOKUP(T1021,October_Schedule_Table[[#All],[Away Concat]:[Away B2b]],4,FALSE),0)</f>
        <v>0</v>
      </c>
    </row>
    <row r="1022" spans="1:25" x14ac:dyDescent="0.2">
      <c r="A1022" s="24" t="s">
        <v>241</v>
      </c>
      <c r="B1022" s="12">
        <v>43462</v>
      </c>
      <c r="C1022" s="33" t="str">
        <f t="shared" si="177"/>
        <v>A</v>
      </c>
      <c r="D1022" s="18">
        <v>12</v>
      </c>
      <c r="E1022" s="18">
        <v>28</v>
      </c>
      <c r="F1022" s="18">
        <v>2018</v>
      </c>
      <c r="G1022" s="5" t="s">
        <v>9</v>
      </c>
      <c r="H1022" s="5" t="s">
        <v>22</v>
      </c>
      <c r="I1022" s="13" t="s">
        <v>241</v>
      </c>
      <c r="J1022" s="5">
        <v>118</v>
      </c>
      <c r="K1022" s="5" t="s">
        <v>39</v>
      </c>
      <c r="L1022" s="13" t="s">
        <v>242</v>
      </c>
      <c r="M1022" s="5">
        <v>107</v>
      </c>
      <c r="N1022" s="13">
        <f t="shared" si="178"/>
        <v>11</v>
      </c>
      <c r="O1022" s="13">
        <f t="shared" si="179"/>
        <v>-3</v>
      </c>
      <c r="P1022" s="39">
        <f t="shared" si="174"/>
        <v>0.79686865378140981</v>
      </c>
      <c r="Q1022" s="39">
        <f t="shared" si="175"/>
        <v>-1.7592139870950123</v>
      </c>
      <c r="R1022" s="39">
        <f t="shared" si="180"/>
        <v>-0.44391735912357788</v>
      </c>
      <c r="S1022" s="39">
        <f t="shared" si="181"/>
        <v>11.443917359123578</v>
      </c>
      <c r="T1022" s="22" t="str">
        <f t="shared" si="176"/>
        <v>LAC118107</v>
      </c>
      <c r="U1022" t="str">
        <f t="shared" si="182"/>
        <v>no</v>
      </c>
      <c r="V1022" s="31">
        <v>0</v>
      </c>
      <c r="W1022" s="31" t="str">
        <f t="shared" si="183"/>
        <v>43462Los Angeles ClippersLos Angeles Lakers</v>
      </c>
      <c r="X1022" s="9">
        <f>IFERROR(VLOOKUP(T1022,October_Schedule_Table[Home Concat],1,FALSE),0)</f>
        <v>0</v>
      </c>
      <c r="Y1022" s="9" t="str">
        <f>IFERROR(VLOOKUP(T1022,October_Schedule_Table[[#All],[Away Concat]:[Away B2b]],4,FALSE),0)</f>
        <v>no</v>
      </c>
    </row>
    <row r="1023" spans="1:25" x14ac:dyDescent="0.2">
      <c r="A1023" s="24" t="s">
        <v>241</v>
      </c>
      <c r="B1023" s="12">
        <v>43463</v>
      </c>
      <c r="C1023" s="33" t="str">
        <f t="shared" si="177"/>
        <v>H</v>
      </c>
      <c r="D1023" s="18">
        <v>12</v>
      </c>
      <c r="E1023" s="18">
        <v>29</v>
      </c>
      <c r="F1023" s="18">
        <v>2018</v>
      </c>
      <c r="G1023" s="5" t="s">
        <v>9</v>
      </c>
      <c r="H1023" s="5" t="s">
        <v>35</v>
      </c>
      <c r="I1023" s="5" t="s">
        <v>227</v>
      </c>
      <c r="J1023" s="5">
        <v>122</v>
      </c>
      <c r="K1023" s="5" t="s">
        <v>22</v>
      </c>
      <c r="L1023" s="13" t="s">
        <v>241</v>
      </c>
      <c r="M1023" s="5">
        <v>111</v>
      </c>
      <c r="N1023" s="13">
        <f t="shared" si="178"/>
        <v>-11</v>
      </c>
      <c r="O1023" s="13">
        <f t="shared" si="179"/>
        <v>3</v>
      </c>
      <c r="P1023" s="39">
        <f t="shared" si="174"/>
        <v>0.79686865378140981</v>
      </c>
      <c r="Q1023" s="39">
        <f t="shared" si="175"/>
        <v>1.8707824426420974</v>
      </c>
      <c r="R1023" s="39">
        <f t="shared" si="180"/>
        <v>1.9260862111393124</v>
      </c>
      <c r="S1023" s="39">
        <f t="shared" si="181"/>
        <v>-12.926086211139312</v>
      </c>
      <c r="T1023" s="22" t="str">
        <f t="shared" si="176"/>
        <v>LAC122111</v>
      </c>
      <c r="U1023" t="str">
        <f t="shared" si="182"/>
        <v>yes</v>
      </c>
      <c r="V1023" s="31" t="s">
        <v>298</v>
      </c>
      <c r="W1023" s="31" t="str">
        <f t="shared" si="183"/>
        <v>43463San Antonio SpursLos Angeles Clippers</v>
      </c>
      <c r="X1023" s="9"/>
      <c r="Y1023" s="9"/>
    </row>
    <row r="1024" spans="1:25" x14ac:dyDescent="0.2">
      <c r="A1024" s="24" t="s">
        <v>241</v>
      </c>
      <c r="B1024" s="10">
        <v>43466</v>
      </c>
      <c r="C1024" s="33" t="str">
        <f t="shared" si="177"/>
        <v>H</v>
      </c>
      <c r="D1024" s="19">
        <v>1</v>
      </c>
      <c r="E1024" s="19">
        <v>1</v>
      </c>
      <c r="F1024" s="19">
        <v>2019</v>
      </c>
      <c r="G1024" s="6" t="s">
        <v>9</v>
      </c>
      <c r="H1024" s="6" t="s">
        <v>7</v>
      </c>
      <c r="I1024" s="6" t="s">
        <v>237</v>
      </c>
      <c r="J1024" s="6">
        <v>119</v>
      </c>
      <c r="K1024" s="6" t="s">
        <v>22</v>
      </c>
      <c r="L1024" s="13" t="s">
        <v>241</v>
      </c>
      <c r="M1024" s="6">
        <v>113</v>
      </c>
      <c r="N1024" s="13">
        <f t="shared" si="178"/>
        <v>-6</v>
      </c>
      <c r="O1024" s="13">
        <f t="shared" si="179"/>
        <v>3</v>
      </c>
      <c r="P1024" s="39">
        <f t="shared" si="174"/>
        <v>0.79686865378140981</v>
      </c>
      <c r="Q1024" s="39">
        <f t="shared" si="175"/>
        <v>2.2516349031661402</v>
      </c>
      <c r="R1024" s="39">
        <f t="shared" si="180"/>
        <v>1.5452337506152696</v>
      </c>
      <c r="S1024" s="39">
        <f t="shared" si="181"/>
        <v>-7.5452337506152691</v>
      </c>
      <c r="T1024" s="22" t="str">
        <f t="shared" si="176"/>
        <v>LAC119113</v>
      </c>
      <c r="U1024" t="str">
        <f t="shared" si="182"/>
        <v>no</v>
      </c>
      <c r="V1024" s="31">
        <v>0</v>
      </c>
      <c r="W1024" s="31" t="str">
        <f t="shared" si="183"/>
        <v>43466Philadelphia 76ersLos Angeles Clippers</v>
      </c>
      <c r="X1024" s="9" t="str">
        <f>IFERROR(VLOOKUP(T1024,October_Schedule_Table[[#All],[Home Concat]:[Home B2b]],2,FALSE),0)</f>
        <v>no</v>
      </c>
      <c r="Y1024" s="9">
        <f>IFERROR(VLOOKUP(T1024,October_Schedule_Table[[#All],[Away Concat]:[Away B2b]],4,FALSE),0)</f>
        <v>0</v>
      </c>
    </row>
    <row r="1025" spans="1:25" x14ac:dyDescent="0.2">
      <c r="A1025" s="24" t="s">
        <v>241</v>
      </c>
      <c r="B1025" s="10">
        <v>43469</v>
      </c>
      <c r="C1025" s="33" t="str">
        <f t="shared" si="177"/>
        <v>A</v>
      </c>
      <c r="D1025" s="19">
        <v>1</v>
      </c>
      <c r="E1025" s="19">
        <v>4</v>
      </c>
      <c r="F1025" s="19">
        <v>2019</v>
      </c>
      <c r="G1025" s="6" t="s">
        <v>42</v>
      </c>
      <c r="H1025" s="6" t="s">
        <v>22</v>
      </c>
      <c r="I1025" s="13" t="s">
        <v>241</v>
      </c>
      <c r="J1025" s="6">
        <v>121</v>
      </c>
      <c r="K1025" s="6" t="s">
        <v>29</v>
      </c>
      <c r="L1025" s="6" t="s">
        <v>232</v>
      </c>
      <c r="M1025" s="6">
        <v>111</v>
      </c>
      <c r="N1025" s="13">
        <f t="shared" si="178"/>
        <v>10</v>
      </c>
      <c r="O1025" s="13">
        <f t="shared" si="179"/>
        <v>-3</v>
      </c>
      <c r="P1025" s="39">
        <f t="shared" si="174"/>
        <v>0.79686865378140981</v>
      </c>
      <c r="Q1025" s="39">
        <f t="shared" si="175"/>
        <v>-8.7034984309977705</v>
      </c>
      <c r="R1025" s="39">
        <f t="shared" si="180"/>
        <v>6.5003670847791799</v>
      </c>
      <c r="S1025" s="39">
        <f t="shared" si="181"/>
        <v>3.4996329152208201</v>
      </c>
      <c r="T1025" s="22" t="str">
        <f t="shared" si="176"/>
        <v>LAC121111</v>
      </c>
      <c r="U1025" t="str">
        <f t="shared" si="182"/>
        <v>no</v>
      </c>
      <c r="V1025" s="31">
        <v>0</v>
      </c>
      <c r="W1025" s="31" t="str">
        <f t="shared" si="183"/>
        <v>43469Los Angeles ClippersPhoenix Suns</v>
      </c>
      <c r="X1025" s="9">
        <f>IFERROR(VLOOKUP(T1025,October_Schedule_Table[Home Concat],1,FALSE),0)</f>
        <v>0</v>
      </c>
      <c r="Y1025" s="9" t="str">
        <f>IFERROR(VLOOKUP(T1025,October_Schedule_Table[[#All],[Away Concat]:[Away B2b]],4,FALSE),0)</f>
        <v>no</v>
      </c>
    </row>
    <row r="1026" spans="1:25" x14ac:dyDescent="0.2">
      <c r="A1026" s="24" t="s">
        <v>241</v>
      </c>
      <c r="B1026" s="12">
        <v>43471</v>
      </c>
      <c r="C1026" s="33" t="str">
        <f t="shared" si="177"/>
        <v>H</v>
      </c>
      <c r="D1026" s="18">
        <v>1</v>
      </c>
      <c r="E1026" s="18">
        <v>6</v>
      </c>
      <c r="F1026" s="18">
        <v>2019</v>
      </c>
      <c r="G1026" s="5" t="s">
        <v>61</v>
      </c>
      <c r="H1026" s="5" t="s">
        <v>27</v>
      </c>
      <c r="I1026" s="5" t="s">
        <v>236</v>
      </c>
      <c r="J1026" s="5">
        <v>96</v>
      </c>
      <c r="K1026" s="5" t="s">
        <v>22</v>
      </c>
      <c r="L1026" s="13" t="s">
        <v>241</v>
      </c>
      <c r="M1026" s="5">
        <v>106</v>
      </c>
      <c r="N1026" s="13">
        <f t="shared" si="178"/>
        <v>10</v>
      </c>
      <c r="O1026" s="13">
        <f t="shared" si="179"/>
        <v>3</v>
      </c>
      <c r="P1026" s="39">
        <f t="shared" si="174"/>
        <v>0.79686865378140981</v>
      </c>
      <c r="Q1026" s="39">
        <f t="shared" si="175"/>
        <v>1.21811754667254</v>
      </c>
      <c r="R1026" s="39">
        <f t="shared" si="180"/>
        <v>2.5787511071088698</v>
      </c>
      <c r="S1026" s="39">
        <f t="shared" si="181"/>
        <v>7.4212488928911302</v>
      </c>
      <c r="T1026" s="22" t="str">
        <f t="shared" si="176"/>
        <v>LAC96106</v>
      </c>
      <c r="U1026" t="str">
        <f t="shared" si="182"/>
        <v>no</v>
      </c>
      <c r="V1026" s="31">
        <v>0</v>
      </c>
      <c r="W1026" s="31" t="str">
        <f t="shared" si="183"/>
        <v>43471Orlando MagicLos Angeles Clippers</v>
      </c>
      <c r="X1026" s="9" t="str">
        <f>IFERROR(VLOOKUP(T1026,October_Schedule_Table[[#All],[Home Concat]:[Home B2b]],2,FALSE),0)</f>
        <v>no</v>
      </c>
      <c r="Y1026" s="9">
        <f>IFERROR(VLOOKUP(T1026,October_Schedule_Table[[#All],[Away Concat]:[Away B2b]],4,FALSE),0)</f>
        <v>0</v>
      </c>
    </row>
    <row r="1027" spans="1:25" x14ac:dyDescent="0.2">
      <c r="A1027" s="24" t="s">
        <v>241</v>
      </c>
      <c r="B1027" s="10">
        <v>43473</v>
      </c>
      <c r="C1027" s="33" t="str">
        <f t="shared" si="177"/>
        <v>H</v>
      </c>
      <c r="D1027" s="19">
        <v>1</v>
      </c>
      <c r="E1027" s="19">
        <v>8</v>
      </c>
      <c r="F1027" s="19">
        <v>2019</v>
      </c>
      <c r="G1027" s="6" t="s">
        <v>9</v>
      </c>
      <c r="H1027" s="6" t="s">
        <v>14</v>
      </c>
      <c r="I1027" s="6" t="s">
        <v>213</v>
      </c>
      <c r="J1027" s="6">
        <v>109</v>
      </c>
      <c r="K1027" s="6" t="s">
        <v>22</v>
      </c>
      <c r="L1027" s="13" t="s">
        <v>241</v>
      </c>
      <c r="M1027" s="6">
        <v>128</v>
      </c>
      <c r="N1027" s="13">
        <f t="shared" si="178"/>
        <v>19</v>
      </c>
      <c r="O1027" s="13">
        <f t="shared" si="179"/>
        <v>3</v>
      </c>
      <c r="P1027" s="39">
        <f t="shared" si="174"/>
        <v>0.79686865378140981</v>
      </c>
      <c r="Q1027" s="39">
        <f t="shared" si="175"/>
        <v>-1.224670842330648</v>
      </c>
      <c r="R1027" s="39">
        <f t="shared" si="180"/>
        <v>5.0215394961120579</v>
      </c>
      <c r="S1027" s="39">
        <f t="shared" si="181"/>
        <v>13.978460503887941</v>
      </c>
      <c r="T1027" s="22" t="str">
        <f t="shared" si="176"/>
        <v>LAC109128</v>
      </c>
      <c r="U1027" t="str">
        <f t="shared" si="182"/>
        <v>no</v>
      </c>
      <c r="V1027" s="31">
        <v>0</v>
      </c>
      <c r="W1027" s="31" t="str">
        <f t="shared" si="183"/>
        <v>43473Charlotte HornetsLos Angeles Clippers</v>
      </c>
      <c r="X1027" s="9" t="str">
        <f>IFERROR(VLOOKUP(T1027,October_Schedule_Table[[#All],[Home Concat]:[Home B2b]],2,FALSE),0)</f>
        <v>no</v>
      </c>
      <c r="Y1027" s="9">
        <f>IFERROR(VLOOKUP(T1027,October_Schedule_Table[[#All],[Away Concat]:[Away B2b]],4,FALSE),0)</f>
        <v>0</v>
      </c>
    </row>
    <row r="1028" spans="1:25" x14ac:dyDescent="0.2">
      <c r="A1028" s="24" t="s">
        <v>241</v>
      </c>
      <c r="B1028" s="12">
        <v>43475</v>
      </c>
      <c r="C1028" s="33" t="str">
        <f t="shared" si="177"/>
        <v>A</v>
      </c>
      <c r="D1028" s="18">
        <v>1</v>
      </c>
      <c r="E1028" s="18">
        <v>10</v>
      </c>
      <c r="F1028" s="18">
        <v>2019</v>
      </c>
      <c r="G1028" s="5" t="s">
        <v>42</v>
      </c>
      <c r="H1028" s="5" t="s">
        <v>22</v>
      </c>
      <c r="I1028" s="13" t="s">
        <v>241</v>
      </c>
      <c r="J1028" s="5">
        <v>100</v>
      </c>
      <c r="K1028" s="5" t="s">
        <v>21</v>
      </c>
      <c r="L1028" s="5" t="s">
        <v>217</v>
      </c>
      <c r="M1028" s="5">
        <v>121</v>
      </c>
      <c r="N1028" s="13">
        <f t="shared" si="178"/>
        <v>-21</v>
      </c>
      <c r="O1028" s="13">
        <f t="shared" si="179"/>
        <v>-3</v>
      </c>
      <c r="P1028" s="39">
        <f t="shared" si="174"/>
        <v>0.79686865378140981</v>
      </c>
      <c r="Q1028" s="39">
        <f t="shared" si="175"/>
        <v>3.8824190488276296</v>
      </c>
      <c r="R1028" s="39">
        <f t="shared" si="180"/>
        <v>-6.0855503950462193</v>
      </c>
      <c r="S1028" s="39">
        <f t="shared" si="181"/>
        <v>-14.914449604953781</v>
      </c>
      <c r="T1028" s="22" t="str">
        <f t="shared" si="176"/>
        <v>LAC100121</v>
      </c>
      <c r="U1028" t="str">
        <f t="shared" si="182"/>
        <v>no</v>
      </c>
      <c r="V1028" s="31">
        <v>0</v>
      </c>
      <c r="W1028" s="31" t="str">
        <f t="shared" si="183"/>
        <v>43475Los Angeles ClippersDenver Nuggets</v>
      </c>
      <c r="X1028" s="9">
        <f>IFERROR(VLOOKUP(T1028,October_Schedule_Table[Home Concat],1,FALSE),0)</f>
        <v>0</v>
      </c>
      <c r="Y1028" s="9" t="str">
        <f>IFERROR(VLOOKUP(T1028,October_Schedule_Table[[#All],[Away Concat]:[Away B2b]],4,FALSE),0)</f>
        <v>no</v>
      </c>
    </row>
    <row r="1029" spans="1:25" x14ac:dyDescent="0.2">
      <c r="A1029" s="24" t="s">
        <v>241</v>
      </c>
      <c r="B1029" s="12">
        <v>43477</v>
      </c>
      <c r="C1029" s="33" t="str">
        <f t="shared" si="177"/>
        <v>H</v>
      </c>
      <c r="D1029" s="18">
        <v>1</v>
      </c>
      <c r="E1029" s="18">
        <v>12</v>
      </c>
      <c r="F1029" s="18">
        <v>2019</v>
      </c>
      <c r="G1029" s="5" t="s">
        <v>61</v>
      </c>
      <c r="H1029" s="5" t="s">
        <v>16</v>
      </c>
      <c r="I1029" s="5" t="s">
        <v>218</v>
      </c>
      <c r="J1029" s="5">
        <v>109</v>
      </c>
      <c r="K1029" s="5" t="s">
        <v>22</v>
      </c>
      <c r="L1029" s="13" t="s">
        <v>241</v>
      </c>
      <c r="M1029" s="5">
        <v>104</v>
      </c>
      <c r="N1029" s="13">
        <f t="shared" si="178"/>
        <v>-5</v>
      </c>
      <c r="O1029" s="13">
        <f t="shared" si="179"/>
        <v>3</v>
      </c>
      <c r="P1029" s="39">
        <f t="shared" si="174"/>
        <v>0.79686865378140981</v>
      </c>
      <c r="Q1029" s="39">
        <f t="shared" si="175"/>
        <v>-0.23602730858504994</v>
      </c>
      <c r="R1029" s="39">
        <f t="shared" si="180"/>
        <v>4.0328959623664602</v>
      </c>
      <c r="S1029" s="39">
        <f t="shared" si="181"/>
        <v>-9.0328959623664602</v>
      </c>
      <c r="T1029" s="22" t="str">
        <f t="shared" si="176"/>
        <v>LAC109104</v>
      </c>
      <c r="U1029" t="str">
        <f t="shared" si="182"/>
        <v>no</v>
      </c>
      <c r="V1029" s="31">
        <v>0</v>
      </c>
      <c r="W1029" s="31" t="str">
        <f t="shared" si="183"/>
        <v>43477Detroit PistonsLos Angeles Clippers</v>
      </c>
      <c r="X1029" s="9" t="str">
        <f>IFERROR(VLOOKUP(T1029,October_Schedule_Table[[#All],[Home Concat]:[Home B2b]],2,FALSE),0)</f>
        <v>no</v>
      </c>
      <c r="Y1029" s="9">
        <f>IFERROR(VLOOKUP(T1029,October_Schedule_Table[[#All],[Away Concat]:[Away B2b]],4,FALSE),0)</f>
        <v>0</v>
      </c>
    </row>
    <row r="1030" spans="1:25" x14ac:dyDescent="0.2">
      <c r="A1030" s="24" t="s">
        <v>241</v>
      </c>
      <c r="B1030" s="10">
        <v>43479</v>
      </c>
      <c r="C1030" s="33" t="str">
        <f t="shared" si="177"/>
        <v>H</v>
      </c>
      <c r="D1030" s="19">
        <v>1</v>
      </c>
      <c r="E1030" s="19">
        <v>14</v>
      </c>
      <c r="F1030" s="19">
        <v>2019</v>
      </c>
      <c r="G1030" s="6" t="s">
        <v>9</v>
      </c>
      <c r="H1030" s="6" t="s">
        <v>17</v>
      </c>
      <c r="I1030" s="6" t="s">
        <v>202</v>
      </c>
      <c r="J1030" s="6">
        <v>121</v>
      </c>
      <c r="K1030" s="6" t="s">
        <v>22</v>
      </c>
      <c r="L1030" s="13" t="s">
        <v>241</v>
      </c>
      <c r="M1030" s="6">
        <v>117</v>
      </c>
      <c r="N1030" s="13">
        <f t="shared" si="178"/>
        <v>-4</v>
      </c>
      <c r="O1030" s="13">
        <f t="shared" si="179"/>
        <v>3</v>
      </c>
      <c r="P1030" s="39">
        <f t="shared" si="174"/>
        <v>0.79686865378140981</v>
      </c>
      <c r="Q1030" s="39">
        <f t="shared" si="175"/>
        <v>-2.0784049104114897</v>
      </c>
      <c r="R1030" s="39">
        <f t="shared" si="180"/>
        <v>5.8752735641928995</v>
      </c>
      <c r="S1030" s="39">
        <f t="shared" si="181"/>
        <v>-9.8752735641928986</v>
      </c>
      <c r="T1030" s="22" t="str">
        <f t="shared" si="176"/>
        <v>LAC121117</v>
      </c>
      <c r="U1030" t="str">
        <f t="shared" si="182"/>
        <v>no</v>
      </c>
      <c r="V1030" s="31">
        <v>0</v>
      </c>
      <c r="W1030" s="31" t="str">
        <f t="shared" si="183"/>
        <v>43479New Orleans PelicansLos Angeles Clippers</v>
      </c>
      <c r="X1030" s="9" t="str">
        <f>IFERROR(VLOOKUP(T1030,October_Schedule_Table[[#All],[Home Concat]:[Home B2b]],2,FALSE),0)</f>
        <v>no</v>
      </c>
      <c r="Y1030" s="9">
        <f>IFERROR(VLOOKUP(T1030,October_Schedule_Table[[#All],[Away Concat]:[Away B2b]],4,FALSE),0)</f>
        <v>0</v>
      </c>
    </row>
    <row r="1031" spans="1:25" x14ac:dyDescent="0.2">
      <c r="A1031" s="24" t="s">
        <v>241</v>
      </c>
      <c r="B1031" s="12">
        <v>43481</v>
      </c>
      <c r="C1031" s="33" t="str">
        <f t="shared" si="177"/>
        <v>H</v>
      </c>
      <c r="D1031" s="18">
        <v>1</v>
      </c>
      <c r="E1031" s="18">
        <v>16</v>
      </c>
      <c r="F1031" s="18">
        <v>2019</v>
      </c>
      <c r="G1031" s="5" t="s">
        <v>9</v>
      </c>
      <c r="H1031" s="5" t="s">
        <v>31</v>
      </c>
      <c r="I1031" s="5" t="s">
        <v>225</v>
      </c>
      <c r="J1031" s="5">
        <v>129</v>
      </c>
      <c r="K1031" s="5" t="s">
        <v>22</v>
      </c>
      <c r="L1031" s="13" t="s">
        <v>241</v>
      </c>
      <c r="M1031" s="5">
        <v>109</v>
      </c>
      <c r="N1031" s="13">
        <f t="shared" si="178"/>
        <v>-20</v>
      </c>
      <c r="O1031" s="13">
        <f t="shared" si="179"/>
        <v>3</v>
      </c>
      <c r="P1031" s="39">
        <f t="shared" si="174"/>
        <v>0.79686865378140981</v>
      </c>
      <c r="Q1031" s="39">
        <f t="shared" si="175"/>
        <v>5.7181998783674679</v>
      </c>
      <c r="R1031" s="39">
        <f t="shared" si="180"/>
        <v>-1.9213312245860581</v>
      </c>
      <c r="S1031" s="39">
        <f t="shared" si="181"/>
        <v>-18.078668775413941</v>
      </c>
      <c r="T1031" s="22" t="str">
        <f t="shared" si="176"/>
        <v>LAC129109</v>
      </c>
      <c r="U1031" t="str">
        <f t="shared" si="182"/>
        <v>no</v>
      </c>
      <c r="V1031" s="31">
        <v>0</v>
      </c>
      <c r="W1031" s="31" t="str">
        <f t="shared" si="183"/>
        <v>43481Utah JazzLos Angeles Clippers</v>
      </c>
      <c r="X1031" s="9" t="str">
        <f>IFERROR(VLOOKUP(T1031,October_Schedule_Table[[#All],[Home Concat]:[Home B2b]],2,FALSE),0)</f>
        <v>no</v>
      </c>
      <c r="Y1031" s="9">
        <f>IFERROR(VLOOKUP(T1031,October_Schedule_Table[[#All],[Away Concat]:[Away B2b]],4,FALSE),0)</f>
        <v>0</v>
      </c>
    </row>
    <row r="1032" spans="1:25" x14ac:dyDescent="0.2">
      <c r="A1032" s="24" t="s">
        <v>241</v>
      </c>
      <c r="B1032" s="10">
        <v>43483</v>
      </c>
      <c r="C1032" s="33" t="str">
        <f t="shared" si="177"/>
        <v>H</v>
      </c>
      <c r="D1032" s="19">
        <v>1</v>
      </c>
      <c r="E1032" s="19">
        <v>18</v>
      </c>
      <c r="F1032" s="19">
        <v>2019</v>
      </c>
      <c r="G1032" s="6" t="s">
        <v>9</v>
      </c>
      <c r="H1032" s="6" t="s">
        <v>11</v>
      </c>
      <c r="I1032" s="6" t="s">
        <v>224</v>
      </c>
      <c r="J1032" s="6">
        <v>112</v>
      </c>
      <c r="K1032" s="6" t="s">
        <v>22</v>
      </c>
      <c r="L1032" s="13" t="s">
        <v>241</v>
      </c>
      <c r="M1032" s="6">
        <v>94</v>
      </c>
      <c r="N1032" s="13">
        <f t="shared" si="178"/>
        <v>-18</v>
      </c>
      <c r="O1032" s="13">
        <f t="shared" si="179"/>
        <v>3</v>
      </c>
      <c r="P1032" s="39">
        <f t="shared" si="174"/>
        <v>0.79686865378140981</v>
      </c>
      <c r="Q1032" s="39">
        <f t="shared" si="175"/>
        <v>6.4927091902742058</v>
      </c>
      <c r="R1032" s="39">
        <f t="shared" si="180"/>
        <v>-2.695840536492796</v>
      </c>
      <c r="S1032" s="39">
        <f t="shared" si="181"/>
        <v>-15.304159463507204</v>
      </c>
      <c r="T1032" s="22" t="str">
        <f t="shared" si="176"/>
        <v>LAC11294</v>
      </c>
      <c r="U1032" t="str">
        <f t="shared" si="182"/>
        <v>no</v>
      </c>
      <c r="V1032" s="31">
        <v>0</v>
      </c>
      <c r="W1032" s="31" t="str">
        <f t="shared" si="183"/>
        <v>43483Golden State WarriorsLos Angeles Clippers</v>
      </c>
      <c r="X1032" s="9" t="str">
        <f>IFERROR(VLOOKUP(T1032,October_Schedule_Table[[#All],[Home Concat]:[Home B2b]],2,FALSE),0)</f>
        <v>no</v>
      </c>
      <c r="Y1032" s="9">
        <f>IFERROR(VLOOKUP(T1032,October_Schedule_Table[[#All],[Away Concat]:[Away B2b]],4,FALSE),0)</f>
        <v>0</v>
      </c>
    </row>
    <row r="1033" spans="1:25" x14ac:dyDescent="0.2">
      <c r="A1033" s="24" t="s">
        <v>241</v>
      </c>
      <c r="B1033" s="10">
        <v>43485</v>
      </c>
      <c r="C1033" s="33" t="str">
        <f t="shared" si="177"/>
        <v>A</v>
      </c>
      <c r="D1033" s="19">
        <v>1</v>
      </c>
      <c r="E1033" s="19">
        <v>20</v>
      </c>
      <c r="F1033" s="19">
        <v>2019</v>
      </c>
      <c r="G1033" s="6" t="s">
        <v>12</v>
      </c>
      <c r="H1033" s="6" t="s">
        <v>22</v>
      </c>
      <c r="I1033" s="13" t="s">
        <v>241</v>
      </c>
      <c r="J1033" s="6">
        <v>103</v>
      </c>
      <c r="K1033" s="6" t="s">
        <v>35</v>
      </c>
      <c r="L1033" s="6" t="s">
        <v>227</v>
      </c>
      <c r="M1033" s="6">
        <v>95</v>
      </c>
      <c r="N1033" s="13">
        <f t="shared" si="178"/>
        <v>8</v>
      </c>
      <c r="O1033" s="13">
        <f t="shared" si="179"/>
        <v>-3</v>
      </c>
      <c r="P1033" s="39">
        <f t="shared" si="174"/>
        <v>0.79686865378140981</v>
      </c>
      <c r="Q1033" s="39">
        <f t="shared" si="175"/>
        <v>1.8707824426420974</v>
      </c>
      <c r="R1033" s="39">
        <f t="shared" si="180"/>
        <v>-4.073913788860688</v>
      </c>
      <c r="S1033" s="39">
        <f t="shared" si="181"/>
        <v>12.073913788860688</v>
      </c>
      <c r="T1033" s="22" t="str">
        <f t="shared" si="176"/>
        <v>LAC10395</v>
      </c>
      <c r="U1033" t="str">
        <f t="shared" si="182"/>
        <v>no</v>
      </c>
      <c r="V1033" s="31">
        <v>0</v>
      </c>
      <c r="W1033" s="31" t="str">
        <f t="shared" si="183"/>
        <v>43485Los Angeles ClippersSan Antonio Spurs</v>
      </c>
      <c r="X1033" s="9">
        <f>IFERROR(VLOOKUP(T1033,October_Schedule_Table[Home Concat],1,FALSE),0)</f>
        <v>0</v>
      </c>
      <c r="Y1033" s="9" t="str">
        <f>IFERROR(VLOOKUP(T1033,October_Schedule_Table[[#All],[Away Concat]:[Away B2b]],4,FALSE),0)</f>
        <v>no</v>
      </c>
    </row>
    <row r="1034" spans="1:25" x14ac:dyDescent="0.2">
      <c r="A1034" s="24" t="s">
        <v>241</v>
      </c>
      <c r="B1034" s="12">
        <v>43487</v>
      </c>
      <c r="C1034" s="33" t="str">
        <f t="shared" si="177"/>
        <v>A</v>
      </c>
      <c r="D1034" s="18">
        <v>1</v>
      </c>
      <c r="E1034" s="18">
        <v>22</v>
      </c>
      <c r="F1034" s="18">
        <v>2019</v>
      </c>
      <c r="G1034" s="5" t="s">
        <v>33</v>
      </c>
      <c r="H1034" s="5" t="s">
        <v>22</v>
      </c>
      <c r="I1034" s="13" t="s">
        <v>241</v>
      </c>
      <c r="J1034" s="5">
        <v>98</v>
      </c>
      <c r="K1034" s="5" t="s">
        <v>28</v>
      </c>
      <c r="L1034" s="5" t="s">
        <v>216</v>
      </c>
      <c r="M1034" s="5">
        <v>106</v>
      </c>
      <c r="N1034" s="13">
        <f t="shared" si="178"/>
        <v>-8</v>
      </c>
      <c r="O1034" s="13">
        <f t="shared" si="179"/>
        <v>-3</v>
      </c>
      <c r="P1034" s="39">
        <f t="shared" ref="P1034:P1097" si="184">IF(C1034="H",VLOOKUP(L1034,$AB$12:$AE$41,4,FALSE),VLOOKUP(I1034,$AB$12:$AE$41,4,FALSE))</f>
        <v>0.79686865378140981</v>
      </c>
      <c r="Q1034" s="39">
        <f t="shared" ref="Q1034:Q1097" si="185">IF(C1034="H",VLOOKUP(I1034,$AB$12:$AE$41,4,FALSE),VLOOKUP(L1034,$AB$12:$AE$41,4,FALSE))</f>
        <v>-1.1032792686349602</v>
      </c>
      <c r="R1034" s="39">
        <f t="shared" si="180"/>
        <v>-1.09985207758363</v>
      </c>
      <c r="S1034" s="39">
        <f t="shared" si="181"/>
        <v>-6.9001479224163695</v>
      </c>
      <c r="T1034" s="22" t="str">
        <f t="shared" ref="T1034:T1097" si="186">CONCATENATE(A1034,J1034,M1034)</f>
        <v>LAC98106</v>
      </c>
      <c r="U1034" t="str">
        <f t="shared" si="182"/>
        <v>no</v>
      </c>
      <c r="V1034" s="31">
        <v>0</v>
      </c>
      <c r="W1034" s="31" t="str">
        <f t="shared" si="183"/>
        <v>43487Los Angeles ClippersDallas Mavericks</v>
      </c>
      <c r="X1034" s="9">
        <f>IFERROR(VLOOKUP(T1034,October_Schedule_Table[Home Concat],1,FALSE),0)</f>
        <v>0</v>
      </c>
      <c r="Y1034" s="9" t="str">
        <f>IFERROR(VLOOKUP(T1034,October_Schedule_Table[[#All],[Away Concat]:[Away B2b]],4,FALSE),0)</f>
        <v>no</v>
      </c>
    </row>
    <row r="1035" spans="1:25" x14ac:dyDescent="0.2">
      <c r="A1035" s="24" t="s">
        <v>241</v>
      </c>
      <c r="B1035" s="10">
        <v>43488</v>
      </c>
      <c r="C1035" s="33" t="str">
        <f t="shared" ref="C1035:C1098" si="187">IF(A1035=L1035,"H","A")</f>
        <v>A</v>
      </c>
      <c r="D1035" s="19">
        <v>1</v>
      </c>
      <c r="E1035" s="19">
        <v>23</v>
      </c>
      <c r="F1035" s="19">
        <v>2019</v>
      </c>
      <c r="G1035" s="6" t="s">
        <v>23</v>
      </c>
      <c r="H1035" s="6" t="s">
        <v>22</v>
      </c>
      <c r="I1035" s="13" t="s">
        <v>241</v>
      </c>
      <c r="J1035" s="6">
        <v>111</v>
      </c>
      <c r="K1035" s="6" t="s">
        <v>26</v>
      </c>
      <c r="L1035" s="6" t="s">
        <v>235</v>
      </c>
      <c r="M1035" s="6">
        <v>99</v>
      </c>
      <c r="N1035" s="13">
        <f t="shared" ref="N1035:N1098" si="188">IF(C1035="H",M1035-J1035,J1035-M1035)</f>
        <v>12</v>
      </c>
      <c r="O1035" s="13">
        <f t="shared" ref="O1035:O1098" si="189">IF(C1035="H",3,-3)</f>
        <v>-3</v>
      </c>
      <c r="P1035" s="39">
        <f t="shared" si="184"/>
        <v>0.79686865378140981</v>
      </c>
      <c r="Q1035" s="39">
        <f t="shared" si="185"/>
        <v>-0.25037347985165948</v>
      </c>
      <c r="R1035" s="39">
        <f t="shared" ref="R1035:R1098" si="190">O1035+P1035-Q1035</f>
        <v>-1.9527578663669307</v>
      </c>
      <c r="S1035" s="39">
        <f t="shared" ref="S1035:S1098" si="191">N1035-R1035</f>
        <v>13.95275786636693</v>
      </c>
      <c r="T1035" s="22" t="str">
        <f t="shared" si="186"/>
        <v>LAC11199</v>
      </c>
      <c r="U1035" t="str">
        <f t="shared" ref="U1035:U1098" si="192">IF(B1035-B1034=1,"yes","no")</f>
        <v>yes</v>
      </c>
      <c r="V1035" s="31">
        <v>0</v>
      </c>
      <c r="W1035" s="31" t="str">
        <f t="shared" ref="W1035:W1098" si="193">CONCATENATE(B1035,H1035,K1035)</f>
        <v>43488Los Angeles ClippersMiami Heat</v>
      </c>
      <c r="X1035" s="9">
        <f>IFERROR(VLOOKUP(T1035,October_Schedule_Table[Home Concat],1,FALSE),0)</f>
        <v>0</v>
      </c>
      <c r="Y1035" s="9" t="str">
        <f>IFERROR(VLOOKUP(T1035,October_Schedule_Table[[#All],[Away Concat]:[Away B2b]],4,FALSE),0)</f>
        <v>yes</v>
      </c>
    </row>
    <row r="1036" spans="1:25" x14ac:dyDescent="0.2">
      <c r="A1036" s="24" t="s">
        <v>241</v>
      </c>
      <c r="B1036" s="12">
        <v>43490</v>
      </c>
      <c r="C1036" s="33" t="str">
        <f t="shared" si="187"/>
        <v>A</v>
      </c>
      <c r="D1036" s="18">
        <v>1</v>
      </c>
      <c r="E1036" s="18">
        <v>25</v>
      </c>
      <c r="F1036" s="18">
        <v>2019</v>
      </c>
      <c r="G1036" s="5" t="s">
        <v>6</v>
      </c>
      <c r="H1036" s="5" t="s">
        <v>22</v>
      </c>
      <c r="I1036" s="13" t="s">
        <v>241</v>
      </c>
      <c r="J1036" s="5">
        <v>106</v>
      </c>
      <c r="K1036" s="5" t="s">
        <v>38</v>
      </c>
      <c r="L1036" s="5" t="s">
        <v>214</v>
      </c>
      <c r="M1036" s="5">
        <v>101</v>
      </c>
      <c r="N1036" s="13">
        <f t="shared" si="188"/>
        <v>5</v>
      </c>
      <c r="O1036" s="13">
        <f t="shared" si="189"/>
        <v>-3</v>
      </c>
      <c r="P1036" s="39">
        <f t="shared" si="184"/>
        <v>0.79686865378140981</v>
      </c>
      <c r="Q1036" s="39">
        <f t="shared" si="185"/>
        <v>-8.3647694850550796</v>
      </c>
      <c r="R1036" s="39">
        <f t="shared" si="190"/>
        <v>6.1616381388364889</v>
      </c>
      <c r="S1036" s="39">
        <f t="shared" si="191"/>
        <v>-1.1616381388364889</v>
      </c>
      <c r="T1036" s="22" t="str">
        <f t="shared" si="186"/>
        <v>LAC106101</v>
      </c>
      <c r="U1036" t="str">
        <f t="shared" si="192"/>
        <v>no</v>
      </c>
      <c r="V1036" s="31">
        <v>0</v>
      </c>
      <c r="W1036" s="31" t="str">
        <f t="shared" si="193"/>
        <v>43490Los Angeles ClippersChicago Bulls</v>
      </c>
      <c r="X1036" s="9">
        <f>IFERROR(VLOOKUP(T1036,October_Schedule_Table[Home Concat],1,FALSE),0)</f>
        <v>0</v>
      </c>
      <c r="Y1036" s="9" t="str">
        <f>IFERROR(VLOOKUP(T1036,October_Schedule_Table[[#All],[Away Concat]:[Away B2b]],4,FALSE),0)</f>
        <v>no</v>
      </c>
    </row>
    <row r="1037" spans="1:25" x14ac:dyDescent="0.2">
      <c r="A1037" s="24" t="s">
        <v>241</v>
      </c>
      <c r="B1037" s="12">
        <v>43492</v>
      </c>
      <c r="C1037" s="33" t="str">
        <f t="shared" si="187"/>
        <v>H</v>
      </c>
      <c r="D1037" s="18">
        <v>1</v>
      </c>
      <c r="E1037" s="18">
        <v>27</v>
      </c>
      <c r="F1037" s="18">
        <v>2019</v>
      </c>
      <c r="G1037" s="5" t="s">
        <v>61</v>
      </c>
      <c r="H1037" s="5" t="s">
        <v>32</v>
      </c>
      <c r="I1037" s="5" t="s">
        <v>230</v>
      </c>
      <c r="J1037" s="5">
        <v>108</v>
      </c>
      <c r="K1037" s="5" t="s">
        <v>22</v>
      </c>
      <c r="L1037" s="13" t="s">
        <v>241</v>
      </c>
      <c r="M1037" s="5">
        <v>122</v>
      </c>
      <c r="N1037" s="13">
        <f t="shared" si="188"/>
        <v>14</v>
      </c>
      <c r="O1037" s="13">
        <f t="shared" si="189"/>
        <v>3</v>
      </c>
      <c r="P1037" s="39">
        <f t="shared" si="184"/>
        <v>0.79686865378140981</v>
      </c>
      <c r="Q1037" s="39">
        <f t="shared" si="185"/>
        <v>-0.90569424122478992</v>
      </c>
      <c r="R1037" s="39">
        <f t="shared" si="190"/>
        <v>4.7025628950061993</v>
      </c>
      <c r="S1037" s="39">
        <f t="shared" si="191"/>
        <v>9.2974371049938007</v>
      </c>
      <c r="T1037" s="22" t="str">
        <f t="shared" si="186"/>
        <v>LAC108122</v>
      </c>
      <c r="U1037" t="str">
        <f t="shared" si="192"/>
        <v>no</v>
      </c>
      <c r="V1037" s="31">
        <v>0</v>
      </c>
      <c r="W1037" s="31" t="str">
        <f t="shared" si="193"/>
        <v>43492Sacramento KingsLos Angeles Clippers</v>
      </c>
      <c r="X1037" s="9" t="str">
        <f>IFERROR(VLOOKUP(T1037,October_Schedule_Table[[#All],[Home Concat]:[Home B2b]],2,FALSE),0)</f>
        <v>no</v>
      </c>
      <c r="Y1037" s="9">
        <f>IFERROR(VLOOKUP(T1037,October_Schedule_Table[[#All],[Away Concat]:[Away B2b]],4,FALSE),0)</f>
        <v>0</v>
      </c>
    </row>
    <row r="1038" spans="1:25" x14ac:dyDescent="0.2">
      <c r="A1038" s="24" t="s">
        <v>241</v>
      </c>
      <c r="B1038" s="10">
        <v>43493</v>
      </c>
      <c r="C1038" s="33" t="str">
        <f t="shared" si="187"/>
        <v>H</v>
      </c>
      <c r="D1038" s="19">
        <v>1</v>
      </c>
      <c r="E1038" s="19">
        <v>28</v>
      </c>
      <c r="F1038" s="19">
        <v>2019</v>
      </c>
      <c r="G1038" s="6" t="s">
        <v>9</v>
      </c>
      <c r="H1038" s="6" t="s">
        <v>24</v>
      </c>
      <c r="I1038" s="6" t="s">
        <v>210</v>
      </c>
      <c r="J1038" s="6">
        <v>123</v>
      </c>
      <c r="K1038" s="6" t="s">
        <v>22</v>
      </c>
      <c r="L1038" s="13" t="s">
        <v>241</v>
      </c>
      <c r="M1038" s="6">
        <v>118</v>
      </c>
      <c r="N1038" s="13">
        <f t="shared" si="188"/>
        <v>-5</v>
      </c>
      <c r="O1038" s="13">
        <f t="shared" si="189"/>
        <v>3</v>
      </c>
      <c r="P1038" s="39">
        <f t="shared" si="184"/>
        <v>0.79686865378140981</v>
      </c>
      <c r="Q1038" s="39">
        <f t="shared" si="185"/>
        <v>-5.4191427575813904</v>
      </c>
      <c r="R1038" s="39">
        <f t="shared" si="190"/>
        <v>9.2160114113627998</v>
      </c>
      <c r="S1038" s="39">
        <f t="shared" si="191"/>
        <v>-14.2160114113628</v>
      </c>
      <c r="T1038" s="22" t="str">
        <f t="shared" si="186"/>
        <v>LAC123118</v>
      </c>
      <c r="U1038" t="str">
        <f t="shared" si="192"/>
        <v>yes</v>
      </c>
      <c r="V1038" s="31">
        <v>0</v>
      </c>
      <c r="W1038" s="31" t="str">
        <f t="shared" si="193"/>
        <v>43493Atlanta HawksLos Angeles Clippers</v>
      </c>
      <c r="X1038" s="9" t="str">
        <f>IFERROR(VLOOKUP(T1038,October_Schedule_Table[[#All],[Home Concat]:[Home B2b]],2,FALSE),0)</f>
        <v>yes</v>
      </c>
      <c r="Y1038" s="9">
        <f>IFERROR(VLOOKUP(T1038,October_Schedule_Table[[#All],[Away Concat]:[Away B2b]],4,FALSE),0)</f>
        <v>0</v>
      </c>
    </row>
    <row r="1039" spans="1:25" x14ac:dyDescent="0.2">
      <c r="A1039" s="24" t="s">
        <v>241</v>
      </c>
      <c r="B1039" s="12">
        <v>43496</v>
      </c>
      <c r="C1039" s="33" t="str">
        <f t="shared" si="187"/>
        <v>H</v>
      </c>
      <c r="D1039" s="18">
        <v>1</v>
      </c>
      <c r="E1039" s="18">
        <v>31</v>
      </c>
      <c r="F1039" s="18">
        <v>2019</v>
      </c>
      <c r="G1039" s="5" t="s">
        <v>9</v>
      </c>
      <c r="H1039" s="5" t="s">
        <v>39</v>
      </c>
      <c r="I1039" s="13" t="s">
        <v>242</v>
      </c>
      <c r="J1039" s="5">
        <v>123</v>
      </c>
      <c r="K1039" s="5" t="s">
        <v>22</v>
      </c>
      <c r="L1039" s="13" t="s">
        <v>241</v>
      </c>
      <c r="M1039" s="5">
        <v>120</v>
      </c>
      <c r="N1039" s="13">
        <f t="shared" si="188"/>
        <v>-3</v>
      </c>
      <c r="O1039" s="13">
        <f t="shared" si="189"/>
        <v>3</v>
      </c>
      <c r="P1039" s="39">
        <f t="shared" si="184"/>
        <v>0.79686865378140981</v>
      </c>
      <c r="Q1039" s="39">
        <f t="shared" si="185"/>
        <v>-1.7592139870950123</v>
      </c>
      <c r="R1039" s="39">
        <f t="shared" si="190"/>
        <v>5.5560826408764221</v>
      </c>
      <c r="S1039" s="39">
        <f t="shared" si="191"/>
        <v>-8.5560826408764221</v>
      </c>
      <c r="T1039" s="22" t="str">
        <f t="shared" si="186"/>
        <v>LAC123120</v>
      </c>
      <c r="U1039" t="str">
        <f t="shared" si="192"/>
        <v>no</v>
      </c>
      <c r="V1039" s="31">
        <v>0</v>
      </c>
      <c r="W1039" s="31" t="str">
        <f t="shared" si="193"/>
        <v>43496Los Angeles LakersLos Angeles Clippers</v>
      </c>
      <c r="X1039" s="9" t="str">
        <f>IFERROR(VLOOKUP(T1039,October_Schedule_Table[[#All],[Home Concat]:[Home B2b]],2,FALSE),0)</f>
        <v>no</v>
      </c>
      <c r="Y1039" s="9">
        <f>IFERROR(VLOOKUP(T1039,October_Schedule_Table[[#All],[Away Concat]:[Away B2b]],4,FALSE),0)</f>
        <v>0</v>
      </c>
    </row>
    <row r="1040" spans="1:25" x14ac:dyDescent="0.2">
      <c r="A1040" s="24" t="s">
        <v>241</v>
      </c>
      <c r="B1040" s="10">
        <v>43498</v>
      </c>
      <c r="C1040" s="33" t="str">
        <f t="shared" si="187"/>
        <v>A</v>
      </c>
      <c r="D1040" s="19">
        <v>2</v>
      </c>
      <c r="E1040" s="19">
        <v>2</v>
      </c>
      <c r="F1040" s="19">
        <v>2019</v>
      </c>
      <c r="G1040" s="6" t="s">
        <v>45</v>
      </c>
      <c r="H1040" s="6" t="s">
        <v>22</v>
      </c>
      <c r="I1040" s="13" t="s">
        <v>241</v>
      </c>
      <c r="J1040" s="6">
        <v>111</v>
      </c>
      <c r="K1040" s="6" t="s">
        <v>16</v>
      </c>
      <c r="L1040" s="6" t="s">
        <v>218</v>
      </c>
      <c r="M1040" s="6">
        <v>101</v>
      </c>
      <c r="N1040" s="13">
        <f t="shared" si="188"/>
        <v>10</v>
      </c>
      <c r="O1040" s="13">
        <f t="shared" si="189"/>
        <v>-3</v>
      </c>
      <c r="P1040" s="39">
        <f t="shared" si="184"/>
        <v>0.79686865378140981</v>
      </c>
      <c r="Q1040" s="39">
        <f t="shared" si="185"/>
        <v>-0.23602730858504994</v>
      </c>
      <c r="R1040" s="39">
        <f t="shared" si="190"/>
        <v>-1.9671040376335402</v>
      </c>
      <c r="S1040" s="39">
        <f t="shared" si="191"/>
        <v>11.96710403763354</v>
      </c>
      <c r="T1040" s="22" t="str">
        <f t="shared" si="186"/>
        <v>LAC111101</v>
      </c>
      <c r="U1040" t="str">
        <f t="shared" si="192"/>
        <v>no</v>
      </c>
      <c r="V1040" s="31">
        <v>0</v>
      </c>
      <c r="W1040" s="31" t="str">
        <f t="shared" si="193"/>
        <v>43498Los Angeles ClippersDetroit Pistons</v>
      </c>
      <c r="X1040" s="9">
        <f>IFERROR(VLOOKUP(T1040,October_Schedule_Table[Home Concat],1,FALSE),0)</f>
        <v>0</v>
      </c>
      <c r="Y1040" s="9" t="str">
        <f>IFERROR(VLOOKUP(T1040,October_Schedule_Table[[#All],[Away Concat]:[Away B2b]],4,FALSE),0)</f>
        <v>no</v>
      </c>
    </row>
    <row r="1041" spans="1:25" x14ac:dyDescent="0.2">
      <c r="A1041" s="24" t="s">
        <v>241</v>
      </c>
      <c r="B1041" s="12">
        <v>43499</v>
      </c>
      <c r="C1041" s="33" t="str">
        <f t="shared" si="187"/>
        <v>A</v>
      </c>
      <c r="D1041" s="18">
        <v>2</v>
      </c>
      <c r="E1041" s="18">
        <v>3</v>
      </c>
      <c r="F1041" s="18">
        <v>2019</v>
      </c>
      <c r="G1041" s="5" t="s">
        <v>62</v>
      </c>
      <c r="H1041" s="5" t="s">
        <v>22</v>
      </c>
      <c r="I1041" s="13" t="s">
        <v>241</v>
      </c>
      <c r="J1041" s="5">
        <v>103</v>
      </c>
      <c r="K1041" s="5" t="s">
        <v>37</v>
      </c>
      <c r="L1041" s="5" t="s">
        <v>228</v>
      </c>
      <c r="M1041" s="5">
        <v>121</v>
      </c>
      <c r="N1041" s="13">
        <f t="shared" si="188"/>
        <v>-18</v>
      </c>
      <c r="O1041" s="13">
        <f t="shared" si="189"/>
        <v>-3</v>
      </c>
      <c r="P1041" s="39">
        <f t="shared" si="184"/>
        <v>0.79686865378140981</v>
      </c>
      <c r="Q1041" s="39">
        <f t="shared" si="185"/>
        <v>5.5303682054218104</v>
      </c>
      <c r="R1041" s="39">
        <f t="shared" si="190"/>
        <v>-7.733499551640401</v>
      </c>
      <c r="S1041" s="39">
        <f t="shared" si="191"/>
        <v>-10.266500448359599</v>
      </c>
      <c r="T1041" s="22" t="str">
        <f t="shared" si="186"/>
        <v>LAC103121</v>
      </c>
      <c r="U1041" t="str">
        <f t="shared" si="192"/>
        <v>yes</v>
      </c>
      <c r="V1041" s="31">
        <v>0</v>
      </c>
      <c r="W1041" s="31" t="str">
        <f t="shared" si="193"/>
        <v>43499Los Angeles ClippersToronto Raptors</v>
      </c>
      <c r="X1041" s="9">
        <f>IFERROR(VLOOKUP(T1041,October_Schedule_Table[Home Concat],1,FALSE),0)</f>
        <v>0</v>
      </c>
      <c r="Y1041" s="9" t="str">
        <f>IFERROR(VLOOKUP(T1041,October_Schedule_Table[[#All],[Away Concat]:[Away B2b]],4,FALSE),0)</f>
        <v>yes</v>
      </c>
    </row>
    <row r="1042" spans="1:25" x14ac:dyDescent="0.2">
      <c r="A1042" s="24" t="s">
        <v>241</v>
      </c>
      <c r="B1042" s="10">
        <v>43501</v>
      </c>
      <c r="C1042" s="33" t="str">
        <f t="shared" si="187"/>
        <v>A</v>
      </c>
      <c r="D1042" s="19">
        <v>2</v>
      </c>
      <c r="E1042" s="19">
        <v>5</v>
      </c>
      <c r="F1042" s="19">
        <v>2019</v>
      </c>
      <c r="G1042" s="6" t="s">
        <v>12</v>
      </c>
      <c r="H1042" s="6" t="s">
        <v>22</v>
      </c>
      <c r="I1042" s="13" t="s">
        <v>241</v>
      </c>
      <c r="J1042" s="6">
        <v>117</v>
      </c>
      <c r="K1042" s="6" t="s">
        <v>14</v>
      </c>
      <c r="L1042" s="6" t="s">
        <v>213</v>
      </c>
      <c r="M1042" s="6">
        <v>115</v>
      </c>
      <c r="N1042" s="13">
        <f t="shared" si="188"/>
        <v>2</v>
      </c>
      <c r="O1042" s="13">
        <f t="shared" si="189"/>
        <v>-3</v>
      </c>
      <c r="P1042" s="39">
        <f t="shared" si="184"/>
        <v>0.79686865378140981</v>
      </c>
      <c r="Q1042" s="39">
        <f t="shared" si="185"/>
        <v>-1.224670842330648</v>
      </c>
      <c r="R1042" s="39">
        <f t="shared" si="190"/>
        <v>-0.97846050388794215</v>
      </c>
      <c r="S1042" s="39">
        <f t="shared" si="191"/>
        <v>2.9784605038879421</v>
      </c>
      <c r="T1042" s="22" t="str">
        <f t="shared" si="186"/>
        <v>LAC117115</v>
      </c>
      <c r="U1042" t="str">
        <f t="shared" si="192"/>
        <v>no</v>
      </c>
      <c r="V1042" s="31">
        <v>0</v>
      </c>
      <c r="W1042" s="31" t="str">
        <f t="shared" si="193"/>
        <v>43501Los Angeles ClippersCharlotte Hornets</v>
      </c>
      <c r="X1042" s="9">
        <f>IFERROR(VLOOKUP(T1042,October_Schedule_Table[Home Concat],1,FALSE),0)</f>
        <v>0</v>
      </c>
      <c r="Y1042" s="9" t="str">
        <f>IFERROR(VLOOKUP(T1042,October_Schedule_Table[[#All],[Away Concat]:[Away B2b]],4,FALSE),0)</f>
        <v>no</v>
      </c>
    </row>
    <row r="1043" spans="1:25" x14ac:dyDescent="0.2">
      <c r="A1043" s="24" t="s">
        <v>241</v>
      </c>
      <c r="B1043" s="12">
        <v>43503</v>
      </c>
      <c r="C1043" s="33" t="str">
        <f t="shared" si="187"/>
        <v>A</v>
      </c>
      <c r="D1043" s="18">
        <v>2</v>
      </c>
      <c r="E1043" s="18">
        <v>7</v>
      </c>
      <c r="F1043" s="18">
        <v>2019</v>
      </c>
      <c r="G1043" s="5" t="s">
        <v>12</v>
      </c>
      <c r="H1043" s="5" t="s">
        <v>22</v>
      </c>
      <c r="I1043" s="13" t="s">
        <v>241</v>
      </c>
      <c r="J1043" s="5">
        <v>92</v>
      </c>
      <c r="K1043" s="5" t="s">
        <v>20</v>
      </c>
      <c r="L1043" s="5" t="s">
        <v>234</v>
      </c>
      <c r="M1043" s="5">
        <v>116</v>
      </c>
      <c r="N1043" s="13">
        <f t="shared" si="188"/>
        <v>-24</v>
      </c>
      <c r="O1043" s="13">
        <f t="shared" si="189"/>
        <v>-3</v>
      </c>
      <c r="P1043" s="39">
        <f t="shared" si="184"/>
        <v>0.79686865378140981</v>
      </c>
      <c r="Q1043" s="39">
        <f t="shared" si="185"/>
        <v>2.3960160409532198</v>
      </c>
      <c r="R1043" s="39">
        <f t="shared" si="190"/>
        <v>-4.5991473871718096</v>
      </c>
      <c r="S1043" s="39">
        <f t="shared" si="191"/>
        <v>-19.400852612828189</v>
      </c>
      <c r="T1043" s="22" t="str">
        <f t="shared" si="186"/>
        <v>LAC92116</v>
      </c>
      <c r="U1043" t="str">
        <f t="shared" si="192"/>
        <v>no</v>
      </c>
      <c r="V1043" s="31">
        <v>0</v>
      </c>
      <c r="W1043" s="31" t="str">
        <f t="shared" si="193"/>
        <v>43503Los Angeles ClippersIndiana Pacers</v>
      </c>
      <c r="X1043" s="9">
        <f>IFERROR(VLOOKUP(T1043,October_Schedule_Table[Home Concat],1,FALSE),0)</f>
        <v>0</v>
      </c>
      <c r="Y1043" s="9" t="str">
        <f>IFERROR(VLOOKUP(T1043,October_Schedule_Table[[#All],[Away Concat]:[Away B2b]],4,FALSE),0)</f>
        <v>no</v>
      </c>
    </row>
    <row r="1044" spans="1:25" x14ac:dyDescent="0.2">
      <c r="A1044" s="24" t="s">
        <v>241</v>
      </c>
      <c r="B1044" s="10">
        <v>43505</v>
      </c>
      <c r="C1044" s="33" t="str">
        <f t="shared" si="187"/>
        <v>A</v>
      </c>
      <c r="D1044" s="19">
        <v>2</v>
      </c>
      <c r="E1044" s="19">
        <v>9</v>
      </c>
      <c r="F1044" s="19">
        <v>2019</v>
      </c>
      <c r="G1044" s="6" t="s">
        <v>6</v>
      </c>
      <c r="H1044" s="6" t="s">
        <v>22</v>
      </c>
      <c r="I1044" s="13" t="s">
        <v>241</v>
      </c>
      <c r="J1044" s="6">
        <v>123</v>
      </c>
      <c r="K1044" s="6" t="s">
        <v>8</v>
      </c>
      <c r="L1044" s="6" t="s">
        <v>211</v>
      </c>
      <c r="M1044" s="6">
        <v>112</v>
      </c>
      <c r="N1044" s="13">
        <f t="shared" si="188"/>
        <v>11</v>
      </c>
      <c r="O1044" s="13">
        <f t="shared" si="189"/>
        <v>-3</v>
      </c>
      <c r="P1044" s="39">
        <f t="shared" si="184"/>
        <v>0.79686865378140981</v>
      </c>
      <c r="Q1044" s="39">
        <f t="shared" si="185"/>
        <v>3.6672081997201897</v>
      </c>
      <c r="R1044" s="39">
        <f t="shared" si="190"/>
        <v>-5.8703395459387799</v>
      </c>
      <c r="S1044" s="39">
        <f t="shared" si="191"/>
        <v>16.87033954593878</v>
      </c>
      <c r="T1044" s="22" t="str">
        <f t="shared" si="186"/>
        <v>LAC123112</v>
      </c>
      <c r="U1044" t="str">
        <f t="shared" si="192"/>
        <v>no</v>
      </c>
      <c r="V1044" s="31">
        <v>0</v>
      </c>
      <c r="W1044" s="31" t="str">
        <f t="shared" si="193"/>
        <v>43505Los Angeles ClippersBoston Celtics</v>
      </c>
      <c r="X1044" s="9">
        <f>IFERROR(VLOOKUP(T1044,October_Schedule_Table[Home Concat],1,FALSE),0)</f>
        <v>0</v>
      </c>
      <c r="Y1044" s="9" t="str">
        <f>IFERROR(VLOOKUP(T1044,October_Schedule_Table[[#All],[Away Concat]:[Away B2b]],4,FALSE),0)</f>
        <v>no</v>
      </c>
    </row>
    <row r="1045" spans="1:25" x14ac:dyDescent="0.2">
      <c r="A1045" s="24" t="s">
        <v>241</v>
      </c>
      <c r="B1045" s="12">
        <v>43507</v>
      </c>
      <c r="C1045" s="33" t="str">
        <f t="shared" si="187"/>
        <v>A</v>
      </c>
      <c r="D1045" s="18">
        <v>2</v>
      </c>
      <c r="E1045" s="18">
        <v>11</v>
      </c>
      <c r="F1045" s="18">
        <v>2019</v>
      </c>
      <c r="G1045" s="5" t="s">
        <v>6</v>
      </c>
      <c r="H1045" s="5" t="s">
        <v>22</v>
      </c>
      <c r="I1045" s="13" t="s">
        <v>241</v>
      </c>
      <c r="J1045" s="5">
        <v>120</v>
      </c>
      <c r="K1045" s="5" t="s">
        <v>34</v>
      </c>
      <c r="L1045" s="5" t="s">
        <v>239</v>
      </c>
      <c r="M1045" s="5">
        <v>130</v>
      </c>
      <c r="N1045" s="13">
        <f t="shared" si="188"/>
        <v>-10</v>
      </c>
      <c r="O1045" s="13">
        <f t="shared" si="189"/>
        <v>-3</v>
      </c>
      <c r="P1045" s="39">
        <f t="shared" si="184"/>
        <v>0.79686865378140981</v>
      </c>
      <c r="Q1045" s="39">
        <f t="shared" si="185"/>
        <v>-1.35015846365794</v>
      </c>
      <c r="R1045" s="39">
        <f t="shared" si="190"/>
        <v>-0.85297288256065018</v>
      </c>
      <c r="S1045" s="39">
        <f t="shared" si="191"/>
        <v>-9.1470271174393503</v>
      </c>
      <c r="T1045" s="22" t="str">
        <f t="shared" si="186"/>
        <v>LAC120130</v>
      </c>
      <c r="U1045" t="str">
        <f t="shared" si="192"/>
        <v>no</v>
      </c>
      <c r="V1045" s="31">
        <v>0</v>
      </c>
      <c r="W1045" s="31" t="str">
        <f t="shared" si="193"/>
        <v>43507Los Angeles ClippersMinnesota Timberwolves</v>
      </c>
      <c r="X1045" s="9">
        <f>IFERROR(VLOOKUP(T1045,October_Schedule_Table[Home Concat],1,FALSE),0)</f>
        <v>0</v>
      </c>
      <c r="Y1045" s="9" t="str">
        <f>IFERROR(VLOOKUP(T1045,October_Schedule_Table[[#All],[Away Concat]:[Away B2b]],4,FALSE),0)</f>
        <v>no</v>
      </c>
    </row>
    <row r="1046" spans="1:25" x14ac:dyDescent="0.2">
      <c r="A1046" s="24" t="s">
        <v>241</v>
      </c>
      <c r="B1046" s="10">
        <v>43509</v>
      </c>
      <c r="C1046" s="33" t="str">
        <f t="shared" si="187"/>
        <v>H</v>
      </c>
      <c r="D1046" s="19">
        <v>2</v>
      </c>
      <c r="E1046" s="19">
        <v>13</v>
      </c>
      <c r="F1046" s="19">
        <v>2019</v>
      </c>
      <c r="G1046" s="6" t="s">
        <v>9</v>
      </c>
      <c r="H1046" s="6" t="s">
        <v>29</v>
      </c>
      <c r="I1046" s="6" t="s">
        <v>232</v>
      </c>
      <c r="J1046" s="6">
        <v>107</v>
      </c>
      <c r="K1046" s="6" t="s">
        <v>22</v>
      </c>
      <c r="L1046" s="13" t="s">
        <v>241</v>
      </c>
      <c r="M1046" s="6">
        <v>134</v>
      </c>
      <c r="N1046" s="13">
        <f t="shared" si="188"/>
        <v>27</v>
      </c>
      <c r="O1046" s="13">
        <f t="shared" si="189"/>
        <v>3</v>
      </c>
      <c r="P1046" s="39">
        <f t="shared" si="184"/>
        <v>0.79686865378140981</v>
      </c>
      <c r="Q1046" s="39">
        <f t="shared" si="185"/>
        <v>-8.7034984309977705</v>
      </c>
      <c r="R1046" s="39">
        <f t="shared" si="190"/>
        <v>12.50036708477918</v>
      </c>
      <c r="S1046" s="39">
        <f t="shared" si="191"/>
        <v>14.49963291522082</v>
      </c>
      <c r="T1046" s="22" t="str">
        <f t="shared" si="186"/>
        <v>LAC107134</v>
      </c>
      <c r="U1046" t="str">
        <f t="shared" si="192"/>
        <v>no</v>
      </c>
      <c r="V1046" s="31">
        <v>0</v>
      </c>
      <c r="W1046" s="31" t="str">
        <f t="shared" si="193"/>
        <v>43509Phoenix SunsLos Angeles Clippers</v>
      </c>
      <c r="X1046" s="9" t="str">
        <f>IFERROR(VLOOKUP(T1046,October_Schedule_Table[[#All],[Home Concat]:[Home B2b]],2,FALSE),0)</f>
        <v>no</v>
      </c>
      <c r="Y1046" s="9">
        <f>IFERROR(VLOOKUP(T1046,October_Schedule_Table[[#All],[Away Concat]:[Away B2b]],4,FALSE),0)</f>
        <v>0</v>
      </c>
    </row>
    <row r="1047" spans="1:25" x14ac:dyDescent="0.2">
      <c r="A1047" s="24" t="s">
        <v>241</v>
      </c>
      <c r="B1047" s="10">
        <v>43518</v>
      </c>
      <c r="C1047" s="33" t="str">
        <f t="shared" si="187"/>
        <v>A</v>
      </c>
      <c r="D1047" s="19">
        <v>2</v>
      </c>
      <c r="E1047" s="19">
        <v>22</v>
      </c>
      <c r="F1047" s="19">
        <v>2019</v>
      </c>
      <c r="G1047" s="6" t="s">
        <v>6</v>
      </c>
      <c r="H1047" s="6" t="s">
        <v>22</v>
      </c>
      <c r="I1047" s="13" t="s">
        <v>241</v>
      </c>
      <c r="J1047" s="6">
        <v>112</v>
      </c>
      <c r="K1047" s="6" t="s">
        <v>19</v>
      </c>
      <c r="L1047" s="6" t="s">
        <v>240</v>
      </c>
      <c r="M1047" s="6">
        <v>106</v>
      </c>
      <c r="N1047" s="13">
        <f t="shared" si="188"/>
        <v>6</v>
      </c>
      <c r="O1047" s="13">
        <f t="shared" si="189"/>
        <v>-3</v>
      </c>
      <c r="P1047" s="39">
        <f t="shared" si="184"/>
        <v>0.79686865378140981</v>
      </c>
      <c r="Q1047" s="39">
        <f t="shared" si="185"/>
        <v>-2.3364343413058002</v>
      </c>
      <c r="R1047" s="39">
        <f t="shared" si="190"/>
        <v>0.13330299508721</v>
      </c>
      <c r="S1047" s="39">
        <f t="shared" si="191"/>
        <v>5.8666970049127904</v>
      </c>
      <c r="T1047" s="22" t="str">
        <f t="shared" si="186"/>
        <v>LAC112106</v>
      </c>
      <c r="U1047" t="str">
        <f t="shared" si="192"/>
        <v>no</v>
      </c>
      <c r="V1047" s="31">
        <v>0</v>
      </c>
      <c r="W1047" s="31" t="str">
        <f t="shared" si="193"/>
        <v>43518Los Angeles ClippersMemphis Grizzlies</v>
      </c>
      <c r="X1047" s="9">
        <f>IFERROR(VLOOKUP(T1047,October_Schedule_Table[Home Concat],1,FALSE),0)</f>
        <v>0</v>
      </c>
      <c r="Y1047" s="9" t="str">
        <f>IFERROR(VLOOKUP(T1047,October_Schedule_Table[[#All],[Away Concat]:[Away B2b]],4,FALSE),0)</f>
        <v>no</v>
      </c>
    </row>
    <row r="1048" spans="1:25" x14ac:dyDescent="0.2">
      <c r="A1048" s="24" t="s">
        <v>241</v>
      </c>
      <c r="B1048" s="12">
        <v>43520</v>
      </c>
      <c r="C1048" s="33" t="str">
        <f t="shared" si="187"/>
        <v>A</v>
      </c>
      <c r="D1048" s="18">
        <v>2</v>
      </c>
      <c r="E1048" s="18">
        <v>24</v>
      </c>
      <c r="F1048" s="18">
        <v>2019</v>
      </c>
      <c r="G1048" s="5" t="s">
        <v>45</v>
      </c>
      <c r="H1048" s="5" t="s">
        <v>22</v>
      </c>
      <c r="I1048" s="13" t="s">
        <v>241</v>
      </c>
      <c r="J1048" s="5">
        <v>96</v>
      </c>
      <c r="K1048" s="5" t="s">
        <v>21</v>
      </c>
      <c r="L1048" s="5" t="s">
        <v>217</v>
      </c>
      <c r="M1048" s="5">
        <v>123</v>
      </c>
      <c r="N1048" s="13">
        <f t="shared" si="188"/>
        <v>-27</v>
      </c>
      <c r="O1048" s="13">
        <f t="shared" si="189"/>
        <v>-3</v>
      </c>
      <c r="P1048" s="39">
        <f t="shared" si="184"/>
        <v>0.79686865378140981</v>
      </c>
      <c r="Q1048" s="39">
        <f t="shared" si="185"/>
        <v>3.8824190488276296</v>
      </c>
      <c r="R1048" s="39">
        <f t="shared" si="190"/>
        <v>-6.0855503950462193</v>
      </c>
      <c r="S1048" s="39">
        <f t="shared" si="191"/>
        <v>-20.914449604953781</v>
      </c>
      <c r="T1048" s="22" t="str">
        <f t="shared" si="186"/>
        <v>LAC96123</v>
      </c>
      <c r="U1048" t="str">
        <f t="shared" si="192"/>
        <v>no</v>
      </c>
      <c r="V1048" s="31">
        <v>0</v>
      </c>
      <c r="W1048" s="31" t="str">
        <f t="shared" si="193"/>
        <v>43520Los Angeles ClippersDenver Nuggets</v>
      </c>
      <c r="X1048" s="9">
        <f>IFERROR(VLOOKUP(T1048,October_Schedule_Table[Home Concat],1,FALSE),0)</f>
        <v>0</v>
      </c>
      <c r="Y1048" s="9" t="str">
        <f>IFERROR(VLOOKUP(T1048,October_Schedule_Table[[#All],[Away Concat]:[Away B2b]],4,FALSE),0)</f>
        <v>no</v>
      </c>
    </row>
    <row r="1049" spans="1:25" x14ac:dyDescent="0.2">
      <c r="A1049" s="24" t="s">
        <v>241</v>
      </c>
      <c r="B1049" s="12">
        <v>43521</v>
      </c>
      <c r="C1049" s="33" t="str">
        <f t="shared" si="187"/>
        <v>H</v>
      </c>
      <c r="D1049" s="18">
        <v>2</v>
      </c>
      <c r="E1049" s="18">
        <v>25</v>
      </c>
      <c r="F1049" s="18">
        <v>2019</v>
      </c>
      <c r="G1049" s="5" t="s">
        <v>9</v>
      </c>
      <c r="H1049" s="5" t="s">
        <v>28</v>
      </c>
      <c r="I1049" s="5" t="s">
        <v>216</v>
      </c>
      <c r="J1049" s="5">
        <v>112</v>
      </c>
      <c r="K1049" s="5" t="s">
        <v>22</v>
      </c>
      <c r="L1049" s="13" t="s">
        <v>241</v>
      </c>
      <c r="M1049" s="5">
        <v>121</v>
      </c>
      <c r="N1049" s="13">
        <f t="shared" si="188"/>
        <v>9</v>
      </c>
      <c r="O1049" s="13">
        <f t="shared" si="189"/>
        <v>3</v>
      </c>
      <c r="P1049" s="39">
        <f t="shared" si="184"/>
        <v>0.79686865378140981</v>
      </c>
      <c r="Q1049" s="39">
        <f t="shared" si="185"/>
        <v>-1.1032792686349602</v>
      </c>
      <c r="R1049" s="39">
        <f t="shared" si="190"/>
        <v>4.9001479224163695</v>
      </c>
      <c r="S1049" s="39">
        <f t="shared" si="191"/>
        <v>4.0998520775836305</v>
      </c>
      <c r="T1049" s="22" t="str">
        <f t="shared" si="186"/>
        <v>LAC112121</v>
      </c>
      <c r="U1049" t="str">
        <f t="shared" si="192"/>
        <v>yes</v>
      </c>
      <c r="V1049" s="31">
        <v>0</v>
      </c>
      <c r="W1049" s="31" t="str">
        <f t="shared" si="193"/>
        <v>43521Dallas MavericksLos Angeles Clippers</v>
      </c>
      <c r="X1049" s="9" t="str">
        <f>IFERROR(VLOOKUP(T1049,October_Schedule_Table[[#All],[Home Concat]:[Home B2b]],2,FALSE),0)</f>
        <v>yes</v>
      </c>
      <c r="Y1049" s="9">
        <f>IFERROR(VLOOKUP(T1049,October_Schedule_Table[[#All],[Away Concat]:[Away B2b]],4,FALSE),0)</f>
        <v>0</v>
      </c>
    </row>
    <row r="1050" spans="1:25" x14ac:dyDescent="0.2">
      <c r="A1050" s="24" t="s">
        <v>241</v>
      </c>
      <c r="B1050" s="10">
        <v>43523</v>
      </c>
      <c r="C1050" s="33" t="str">
        <f t="shared" si="187"/>
        <v>A</v>
      </c>
      <c r="D1050" s="19">
        <v>2</v>
      </c>
      <c r="E1050" s="19">
        <v>27</v>
      </c>
      <c r="F1050" s="19">
        <v>2019</v>
      </c>
      <c r="G1050" s="6" t="s">
        <v>42</v>
      </c>
      <c r="H1050" s="6" t="s">
        <v>22</v>
      </c>
      <c r="I1050" s="13" t="s">
        <v>241</v>
      </c>
      <c r="J1050" s="6">
        <v>105</v>
      </c>
      <c r="K1050" s="6" t="s">
        <v>31</v>
      </c>
      <c r="L1050" s="6" t="s">
        <v>225</v>
      </c>
      <c r="M1050" s="6">
        <v>111</v>
      </c>
      <c r="N1050" s="13">
        <f t="shared" si="188"/>
        <v>-6</v>
      </c>
      <c r="O1050" s="13">
        <f t="shared" si="189"/>
        <v>-3</v>
      </c>
      <c r="P1050" s="39">
        <f t="shared" si="184"/>
        <v>0.79686865378140981</v>
      </c>
      <c r="Q1050" s="39">
        <f t="shared" si="185"/>
        <v>5.7181998783674679</v>
      </c>
      <c r="R1050" s="39">
        <f t="shared" si="190"/>
        <v>-7.9213312245860585</v>
      </c>
      <c r="S1050" s="39">
        <f t="shared" si="191"/>
        <v>1.9213312245860585</v>
      </c>
      <c r="T1050" s="22" t="str">
        <f t="shared" si="186"/>
        <v>LAC105111</v>
      </c>
      <c r="U1050" t="str">
        <f t="shared" si="192"/>
        <v>no</v>
      </c>
      <c r="V1050" s="31">
        <v>0</v>
      </c>
      <c r="W1050" s="31" t="str">
        <f t="shared" si="193"/>
        <v>43523Los Angeles ClippersUtah Jazz</v>
      </c>
      <c r="X1050" s="9">
        <f>IFERROR(VLOOKUP(T1050,October_Schedule_Table[Home Concat],1,FALSE),0)</f>
        <v>0</v>
      </c>
      <c r="Y1050" s="9" t="str">
        <f>IFERROR(VLOOKUP(T1050,October_Schedule_Table[[#All],[Away Concat]:[Away B2b]],4,FALSE),0)</f>
        <v>no</v>
      </c>
    </row>
    <row r="1051" spans="1:25" x14ac:dyDescent="0.2">
      <c r="A1051" s="24" t="s">
        <v>241</v>
      </c>
      <c r="B1051" s="12">
        <v>43525</v>
      </c>
      <c r="C1051" s="33" t="str">
        <f t="shared" si="187"/>
        <v>A</v>
      </c>
      <c r="D1051" s="18">
        <v>3</v>
      </c>
      <c r="E1051" s="18">
        <v>1</v>
      </c>
      <c r="F1051" s="18">
        <v>2019</v>
      </c>
      <c r="G1051" s="5" t="s">
        <v>30</v>
      </c>
      <c r="H1051" s="5" t="s">
        <v>22</v>
      </c>
      <c r="I1051" s="13" t="s">
        <v>241</v>
      </c>
      <c r="J1051" s="5">
        <v>116</v>
      </c>
      <c r="K1051" s="5" t="s">
        <v>32</v>
      </c>
      <c r="L1051" s="5" t="s">
        <v>230</v>
      </c>
      <c r="M1051" s="5">
        <v>109</v>
      </c>
      <c r="N1051" s="13">
        <f t="shared" si="188"/>
        <v>7</v>
      </c>
      <c r="O1051" s="13">
        <f t="shared" si="189"/>
        <v>-3</v>
      </c>
      <c r="P1051" s="39">
        <f t="shared" si="184"/>
        <v>0.79686865378140981</v>
      </c>
      <c r="Q1051" s="39">
        <f t="shared" si="185"/>
        <v>-0.90569424122478992</v>
      </c>
      <c r="R1051" s="39">
        <f t="shared" si="190"/>
        <v>-1.2974371049938003</v>
      </c>
      <c r="S1051" s="39">
        <f t="shared" si="191"/>
        <v>8.2974371049938007</v>
      </c>
      <c r="T1051" s="22" t="str">
        <f t="shared" si="186"/>
        <v>LAC116109</v>
      </c>
      <c r="U1051" t="str">
        <f t="shared" si="192"/>
        <v>no</v>
      </c>
      <c r="V1051" s="31">
        <v>0</v>
      </c>
      <c r="W1051" s="31" t="str">
        <f t="shared" si="193"/>
        <v>43525Los Angeles ClippersSacramento Kings</v>
      </c>
      <c r="X1051" s="9">
        <f>IFERROR(VLOOKUP(T1051,October_Schedule_Table[Home Concat],1,FALSE),0)</f>
        <v>0</v>
      </c>
      <c r="Y1051" s="9" t="str">
        <f>IFERROR(VLOOKUP(T1051,October_Schedule_Table[[#All],[Away Concat]:[Away B2b]],4,FALSE),0)</f>
        <v>no</v>
      </c>
    </row>
    <row r="1052" spans="1:25" x14ac:dyDescent="0.2">
      <c r="A1052" s="24" t="s">
        <v>241</v>
      </c>
      <c r="B1052" s="10">
        <v>43527</v>
      </c>
      <c r="C1052" s="33" t="str">
        <f t="shared" si="187"/>
        <v>H</v>
      </c>
      <c r="D1052" s="19">
        <v>3</v>
      </c>
      <c r="E1052" s="19">
        <v>3</v>
      </c>
      <c r="F1052" s="19">
        <v>2019</v>
      </c>
      <c r="G1052" s="6" t="s">
        <v>61</v>
      </c>
      <c r="H1052" s="6" t="s">
        <v>25</v>
      </c>
      <c r="I1052" s="13" t="s">
        <v>243</v>
      </c>
      <c r="J1052" s="6">
        <v>107</v>
      </c>
      <c r="K1052" s="6" t="s">
        <v>22</v>
      </c>
      <c r="L1052" s="13" t="s">
        <v>241</v>
      </c>
      <c r="M1052" s="6">
        <v>128</v>
      </c>
      <c r="N1052" s="13">
        <f t="shared" si="188"/>
        <v>21</v>
      </c>
      <c r="O1052" s="13">
        <f t="shared" si="189"/>
        <v>3</v>
      </c>
      <c r="P1052" s="39">
        <f t="shared" si="184"/>
        <v>0.79686865378140981</v>
      </c>
      <c r="Q1052" s="39">
        <f t="shared" si="185"/>
        <v>-9.3839578025397099</v>
      </c>
      <c r="R1052" s="39">
        <f t="shared" si="190"/>
        <v>13.180826456321119</v>
      </c>
      <c r="S1052" s="39">
        <f t="shared" si="191"/>
        <v>7.8191735436788807</v>
      </c>
      <c r="T1052" s="22" t="str">
        <f t="shared" si="186"/>
        <v>LAC107128</v>
      </c>
      <c r="U1052" t="str">
        <f t="shared" si="192"/>
        <v>no</v>
      </c>
      <c r="V1052" s="31">
        <v>0</v>
      </c>
      <c r="W1052" s="31" t="str">
        <f t="shared" si="193"/>
        <v>43527New York KnicksLos Angeles Clippers</v>
      </c>
      <c r="X1052" s="9" t="str">
        <f>IFERROR(VLOOKUP(T1052,October_Schedule_Table[[#All],[Home Concat]:[Home B2b]],2,FALSE),0)</f>
        <v>no</v>
      </c>
      <c r="Y1052" s="9">
        <f>IFERROR(VLOOKUP(T1052,October_Schedule_Table[[#All],[Away Concat]:[Away B2b]],4,FALSE),0)</f>
        <v>0</v>
      </c>
    </row>
    <row r="1053" spans="1:25" x14ac:dyDescent="0.2">
      <c r="A1053" s="24" t="s">
        <v>241</v>
      </c>
      <c r="B1053" s="10">
        <v>43528</v>
      </c>
      <c r="C1053" s="33" t="str">
        <f t="shared" si="187"/>
        <v>A</v>
      </c>
      <c r="D1053" s="19">
        <v>3</v>
      </c>
      <c r="E1053" s="19">
        <v>4</v>
      </c>
      <c r="F1053" s="19">
        <v>2019</v>
      </c>
      <c r="G1053" s="6" t="s">
        <v>9</v>
      </c>
      <c r="H1053" s="6" t="s">
        <v>22</v>
      </c>
      <c r="I1053" s="13" t="s">
        <v>241</v>
      </c>
      <c r="J1053" s="6">
        <v>113</v>
      </c>
      <c r="K1053" s="6" t="s">
        <v>39</v>
      </c>
      <c r="L1053" s="13" t="s">
        <v>242</v>
      </c>
      <c r="M1053" s="6">
        <v>105</v>
      </c>
      <c r="N1053" s="13">
        <f t="shared" si="188"/>
        <v>8</v>
      </c>
      <c r="O1053" s="13">
        <f t="shared" si="189"/>
        <v>-3</v>
      </c>
      <c r="P1053" s="39">
        <f t="shared" si="184"/>
        <v>0.79686865378140981</v>
      </c>
      <c r="Q1053" s="39">
        <f t="shared" si="185"/>
        <v>-1.7592139870950123</v>
      </c>
      <c r="R1053" s="39">
        <f t="shared" si="190"/>
        <v>-0.44391735912357788</v>
      </c>
      <c r="S1053" s="39">
        <f t="shared" si="191"/>
        <v>8.4439173591235779</v>
      </c>
      <c r="T1053" s="22" t="str">
        <f t="shared" si="186"/>
        <v>LAC113105</v>
      </c>
      <c r="U1053" t="str">
        <f t="shared" si="192"/>
        <v>yes</v>
      </c>
      <c r="V1053" s="31">
        <v>0</v>
      </c>
      <c r="W1053" s="31" t="str">
        <f t="shared" si="193"/>
        <v>43528Los Angeles ClippersLos Angeles Lakers</v>
      </c>
      <c r="X1053" s="9">
        <f>IFERROR(VLOOKUP(T1053,October_Schedule_Table[Home Concat],1,FALSE),0)</f>
        <v>0</v>
      </c>
      <c r="Y1053" s="9" t="str">
        <f>IFERROR(VLOOKUP(T1053,October_Schedule_Table[[#All],[Away Concat]:[Away B2b]],4,FALSE),0)</f>
        <v>yes</v>
      </c>
    </row>
    <row r="1054" spans="1:25" x14ac:dyDescent="0.2">
      <c r="A1054" s="24" t="s">
        <v>241</v>
      </c>
      <c r="B1054" s="12">
        <v>43532</v>
      </c>
      <c r="C1054" s="33" t="str">
        <f t="shared" si="187"/>
        <v>H</v>
      </c>
      <c r="D1054" s="18">
        <v>3</v>
      </c>
      <c r="E1054" s="18">
        <v>8</v>
      </c>
      <c r="F1054" s="18">
        <v>2019</v>
      </c>
      <c r="G1054" s="5" t="s">
        <v>9</v>
      </c>
      <c r="H1054" s="5" t="s">
        <v>10</v>
      </c>
      <c r="I1054" s="5" t="s">
        <v>238</v>
      </c>
      <c r="J1054" s="5">
        <v>110</v>
      </c>
      <c r="K1054" s="5" t="s">
        <v>22</v>
      </c>
      <c r="L1054" s="13" t="s">
        <v>241</v>
      </c>
      <c r="M1054" s="5">
        <v>118</v>
      </c>
      <c r="N1054" s="13">
        <f t="shared" si="188"/>
        <v>8</v>
      </c>
      <c r="O1054" s="13">
        <f t="shared" si="189"/>
        <v>3</v>
      </c>
      <c r="P1054" s="39">
        <f t="shared" si="184"/>
        <v>0.79686865378140981</v>
      </c>
      <c r="Q1054" s="39">
        <f t="shared" si="185"/>
        <v>3.3970939396990349</v>
      </c>
      <c r="R1054" s="39">
        <f t="shared" si="190"/>
        <v>0.39977471408237486</v>
      </c>
      <c r="S1054" s="39">
        <f t="shared" si="191"/>
        <v>7.6002252859176256</v>
      </c>
      <c r="T1054" s="22" t="str">
        <f t="shared" si="186"/>
        <v>LAC110118</v>
      </c>
      <c r="U1054" t="str">
        <f t="shared" si="192"/>
        <v>no</v>
      </c>
      <c r="V1054" s="31">
        <v>0</v>
      </c>
      <c r="W1054" s="31" t="str">
        <f t="shared" si="193"/>
        <v>43532Oklahoma City ThunderLos Angeles Clippers</v>
      </c>
      <c r="X1054" s="9" t="str">
        <f>IFERROR(VLOOKUP(T1054,October_Schedule_Table[[#All],[Home Concat]:[Home B2b]],2,FALSE),0)</f>
        <v>no</v>
      </c>
      <c r="Y1054" s="9">
        <f>IFERROR(VLOOKUP(T1054,October_Schedule_Table[[#All],[Away Concat]:[Away B2b]],4,FALSE),0)</f>
        <v>0</v>
      </c>
    </row>
    <row r="1055" spans="1:25" x14ac:dyDescent="0.2">
      <c r="A1055" s="24" t="s">
        <v>241</v>
      </c>
      <c r="B1055" s="10">
        <v>43535</v>
      </c>
      <c r="C1055" s="33" t="str">
        <f t="shared" si="187"/>
        <v>H</v>
      </c>
      <c r="D1055" s="19">
        <v>3</v>
      </c>
      <c r="E1055" s="19">
        <v>11</v>
      </c>
      <c r="F1055" s="19">
        <v>2019</v>
      </c>
      <c r="G1055" s="6" t="s">
        <v>9</v>
      </c>
      <c r="H1055" s="6" t="s">
        <v>8</v>
      </c>
      <c r="I1055" s="6" t="s">
        <v>211</v>
      </c>
      <c r="J1055" s="6">
        <v>115</v>
      </c>
      <c r="K1055" s="6" t="s">
        <v>22</v>
      </c>
      <c r="L1055" s="13" t="s">
        <v>241</v>
      </c>
      <c r="M1055" s="6">
        <v>140</v>
      </c>
      <c r="N1055" s="13">
        <f t="shared" si="188"/>
        <v>25</v>
      </c>
      <c r="O1055" s="13">
        <f t="shared" si="189"/>
        <v>3</v>
      </c>
      <c r="P1055" s="39">
        <f t="shared" si="184"/>
        <v>0.79686865378140981</v>
      </c>
      <c r="Q1055" s="39">
        <f t="shared" si="185"/>
        <v>3.6672081997201897</v>
      </c>
      <c r="R1055" s="39">
        <f t="shared" si="190"/>
        <v>0.12966045406122007</v>
      </c>
      <c r="S1055" s="39">
        <f t="shared" si="191"/>
        <v>24.87033954593878</v>
      </c>
      <c r="T1055" s="22" t="str">
        <f t="shared" si="186"/>
        <v>LAC115140</v>
      </c>
      <c r="U1055" t="str">
        <f t="shared" si="192"/>
        <v>no</v>
      </c>
      <c r="V1055" s="31">
        <v>0</v>
      </c>
      <c r="W1055" s="31" t="str">
        <f t="shared" si="193"/>
        <v>43535Boston CelticsLos Angeles Clippers</v>
      </c>
      <c r="X1055" s="9" t="str">
        <f>IFERROR(VLOOKUP(T1055,October_Schedule_Table[[#All],[Home Concat]:[Home B2b]],2,FALSE),0)</f>
        <v>no</v>
      </c>
      <c r="Y1055" s="9">
        <f>IFERROR(VLOOKUP(T1055,October_Schedule_Table[[#All],[Away Concat]:[Away B2b]],4,FALSE),0)</f>
        <v>0</v>
      </c>
    </row>
    <row r="1056" spans="1:25" x14ac:dyDescent="0.2">
      <c r="A1056" s="24" t="s">
        <v>241</v>
      </c>
      <c r="B1056" s="12">
        <v>43536</v>
      </c>
      <c r="C1056" s="33" t="str">
        <f t="shared" si="187"/>
        <v>H</v>
      </c>
      <c r="D1056" s="18">
        <v>3</v>
      </c>
      <c r="E1056" s="18">
        <v>12</v>
      </c>
      <c r="F1056" s="18">
        <v>2019</v>
      </c>
      <c r="G1056" s="5" t="s">
        <v>9</v>
      </c>
      <c r="H1056" s="5" t="s">
        <v>40</v>
      </c>
      <c r="I1056" s="5" t="s">
        <v>231</v>
      </c>
      <c r="J1056" s="5">
        <v>125</v>
      </c>
      <c r="K1056" s="5" t="s">
        <v>22</v>
      </c>
      <c r="L1056" s="13" t="s">
        <v>241</v>
      </c>
      <c r="M1056" s="5">
        <v>104</v>
      </c>
      <c r="N1056" s="13">
        <f t="shared" si="188"/>
        <v>-21</v>
      </c>
      <c r="O1056" s="13">
        <f t="shared" si="189"/>
        <v>3</v>
      </c>
      <c r="P1056" s="39">
        <f t="shared" si="184"/>
        <v>0.79686865378140981</v>
      </c>
      <c r="Q1056" s="39">
        <f t="shared" si="185"/>
        <v>4.7456987811097902</v>
      </c>
      <c r="R1056" s="39">
        <f t="shared" si="190"/>
        <v>-0.94883012732838035</v>
      </c>
      <c r="S1056" s="39">
        <f t="shared" si="191"/>
        <v>-20.051169872671618</v>
      </c>
      <c r="T1056" s="22" t="str">
        <f t="shared" si="186"/>
        <v>LAC125104</v>
      </c>
      <c r="U1056" t="str">
        <f t="shared" si="192"/>
        <v>yes</v>
      </c>
      <c r="V1056" s="31">
        <v>0</v>
      </c>
      <c r="W1056" s="31" t="str">
        <f t="shared" si="193"/>
        <v>43536Portland Trail BlazersLos Angeles Clippers</v>
      </c>
      <c r="X1056" s="9" t="str">
        <f>IFERROR(VLOOKUP(T1056,October_Schedule_Table[[#All],[Home Concat]:[Home B2b]],2,FALSE),0)</f>
        <v>yes</v>
      </c>
      <c r="Y1056" s="9">
        <f>IFERROR(VLOOKUP(T1056,October_Schedule_Table[[#All],[Away Concat]:[Away B2b]],4,FALSE),0)</f>
        <v>0</v>
      </c>
    </row>
    <row r="1057" spans="1:25" x14ac:dyDescent="0.2">
      <c r="A1057" s="24" t="s">
        <v>241</v>
      </c>
      <c r="B1057" s="10">
        <v>43539</v>
      </c>
      <c r="C1057" s="33" t="str">
        <f t="shared" si="187"/>
        <v>H</v>
      </c>
      <c r="D1057" s="19">
        <v>3</v>
      </c>
      <c r="E1057" s="19">
        <v>15</v>
      </c>
      <c r="F1057" s="19">
        <v>2019</v>
      </c>
      <c r="G1057" s="6" t="s">
        <v>9</v>
      </c>
      <c r="H1057" s="6" t="s">
        <v>38</v>
      </c>
      <c r="I1057" s="6" t="s">
        <v>214</v>
      </c>
      <c r="J1057" s="6">
        <v>121</v>
      </c>
      <c r="K1057" s="6" t="s">
        <v>22</v>
      </c>
      <c r="L1057" s="13" t="s">
        <v>241</v>
      </c>
      <c r="M1057" s="6">
        <v>128</v>
      </c>
      <c r="N1057" s="13">
        <f t="shared" si="188"/>
        <v>7</v>
      </c>
      <c r="O1057" s="13">
        <f t="shared" si="189"/>
        <v>3</v>
      </c>
      <c r="P1057" s="39">
        <f t="shared" si="184"/>
        <v>0.79686865378140981</v>
      </c>
      <c r="Q1057" s="39">
        <f t="shared" si="185"/>
        <v>-8.3647694850550796</v>
      </c>
      <c r="R1057" s="39">
        <f t="shared" si="190"/>
        <v>12.161638138836489</v>
      </c>
      <c r="S1057" s="39">
        <f t="shared" si="191"/>
        <v>-5.1616381388364889</v>
      </c>
      <c r="T1057" s="22" t="str">
        <f t="shared" si="186"/>
        <v>LAC121128</v>
      </c>
      <c r="U1057" t="str">
        <f t="shared" si="192"/>
        <v>no</v>
      </c>
      <c r="V1057" s="31">
        <v>0</v>
      </c>
      <c r="W1057" s="31" t="str">
        <f t="shared" si="193"/>
        <v>43539Chicago BullsLos Angeles Clippers</v>
      </c>
      <c r="X1057" s="9" t="str">
        <f>IFERROR(VLOOKUP(T1057,October_Schedule_Table[[#All],[Home Concat]:[Home B2b]],2,FALSE),0)</f>
        <v>no</v>
      </c>
      <c r="Y1057" s="9">
        <f>IFERROR(VLOOKUP(T1057,October_Schedule_Table[[#All],[Away Concat]:[Away B2b]],4,FALSE),0)</f>
        <v>0</v>
      </c>
    </row>
    <row r="1058" spans="1:25" x14ac:dyDescent="0.2">
      <c r="A1058" s="24" t="s">
        <v>241</v>
      </c>
      <c r="B1058" s="12">
        <v>43541</v>
      </c>
      <c r="C1058" s="33" t="str">
        <f t="shared" si="187"/>
        <v>H</v>
      </c>
      <c r="D1058" s="18">
        <v>3</v>
      </c>
      <c r="E1058" s="18">
        <v>17</v>
      </c>
      <c r="F1058" s="18">
        <v>2019</v>
      </c>
      <c r="G1058" s="5" t="s">
        <v>42</v>
      </c>
      <c r="H1058" s="5" t="s">
        <v>15</v>
      </c>
      <c r="I1058" s="5" t="s">
        <v>212</v>
      </c>
      <c r="J1058" s="5">
        <v>116</v>
      </c>
      <c r="K1058" s="5" t="s">
        <v>22</v>
      </c>
      <c r="L1058" s="13" t="s">
        <v>241</v>
      </c>
      <c r="M1058" s="5">
        <v>119</v>
      </c>
      <c r="N1058" s="13">
        <f t="shared" si="188"/>
        <v>3</v>
      </c>
      <c r="O1058" s="13">
        <f t="shared" si="189"/>
        <v>3</v>
      </c>
      <c r="P1058" s="39">
        <f t="shared" si="184"/>
        <v>0.79686865378140981</v>
      </c>
      <c r="Q1058" s="39">
        <f t="shared" si="185"/>
        <v>9.3423702051929958E-2</v>
      </c>
      <c r="R1058" s="39">
        <f t="shared" si="190"/>
        <v>3.7034449517294799</v>
      </c>
      <c r="S1058" s="39">
        <f t="shared" si="191"/>
        <v>-0.70344495172947985</v>
      </c>
      <c r="T1058" s="22" t="str">
        <f t="shared" si="186"/>
        <v>LAC116119</v>
      </c>
      <c r="U1058" t="str">
        <f t="shared" si="192"/>
        <v>no</v>
      </c>
      <c r="V1058" s="31">
        <v>0</v>
      </c>
      <c r="W1058" s="31" t="str">
        <f t="shared" si="193"/>
        <v>43541Brooklyn NetsLos Angeles Clippers</v>
      </c>
      <c r="X1058" s="9" t="str">
        <f>IFERROR(VLOOKUP(T1058,October_Schedule_Table[[#All],[Home Concat]:[Home B2b]],2,FALSE),0)</f>
        <v>no</v>
      </c>
      <c r="Y1058" s="9">
        <f>IFERROR(VLOOKUP(T1058,October_Schedule_Table[[#All],[Away Concat]:[Away B2b]],4,FALSE),0)</f>
        <v>0</v>
      </c>
    </row>
    <row r="1059" spans="1:25" x14ac:dyDescent="0.2">
      <c r="A1059" s="24" t="s">
        <v>241</v>
      </c>
      <c r="B1059" s="10">
        <v>43543</v>
      </c>
      <c r="C1059" s="33" t="str">
        <f t="shared" si="187"/>
        <v>H</v>
      </c>
      <c r="D1059" s="19">
        <v>3</v>
      </c>
      <c r="E1059" s="19">
        <v>19</v>
      </c>
      <c r="F1059" s="19">
        <v>2019</v>
      </c>
      <c r="G1059" s="6" t="s">
        <v>9</v>
      </c>
      <c r="H1059" s="6" t="s">
        <v>20</v>
      </c>
      <c r="I1059" s="6" t="s">
        <v>234</v>
      </c>
      <c r="J1059" s="6">
        <v>109</v>
      </c>
      <c r="K1059" s="6" t="s">
        <v>22</v>
      </c>
      <c r="L1059" s="13" t="s">
        <v>241</v>
      </c>
      <c r="M1059" s="6">
        <v>115</v>
      </c>
      <c r="N1059" s="13">
        <f t="shared" si="188"/>
        <v>6</v>
      </c>
      <c r="O1059" s="13">
        <f t="shared" si="189"/>
        <v>3</v>
      </c>
      <c r="P1059" s="39">
        <f t="shared" si="184"/>
        <v>0.79686865378140981</v>
      </c>
      <c r="Q1059" s="39">
        <f t="shared" si="185"/>
        <v>2.3960160409532198</v>
      </c>
      <c r="R1059" s="39">
        <f t="shared" si="190"/>
        <v>1.40085261282819</v>
      </c>
      <c r="S1059" s="39">
        <f t="shared" si="191"/>
        <v>4.5991473871718096</v>
      </c>
      <c r="T1059" s="22" t="str">
        <f t="shared" si="186"/>
        <v>LAC109115</v>
      </c>
      <c r="U1059" t="str">
        <f t="shared" si="192"/>
        <v>no</v>
      </c>
      <c r="V1059" s="31">
        <v>0</v>
      </c>
      <c r="W1059" s="31" t="str">
        <f t="shared" si="193"/>
        <v>43543Indiana PacersLos Angeles Clippers</v>
      </c>
      <c r="X1059" s="9" t="str">
        <f>IFERROR(VLOOKUP(T1059,October_Schedule_Table[[#All],[Home Concat]:[Home B2b]],2,FALSE),0)</f>
        <v>no</v>
      </c>
      <c r="Y1059" s="9">
        <f>IFERROR(VLOOKUP(T1059,October_Schedule_Table[[#All],[Away Concat]:[Away B2b]],4,FALSE),0)</f>
        <v>0</v>
      </c>
    </row>
    <row r="1060" spans="1:25" x14ac:dyDescent="0.2">
      <c r="A1060" s="24" t="s">
        <v>241</v>
      </c>
      <c r="B1060" s="12">
        <v>43546</v>
      </c>
      <c r="C1060" s="33" t="str">
        <f t="shared" si="187"/>
        <v>A</v>
      </c>
      <c r="D1060" s="18">
        <v>3</v>
      </c>
      <c r="E1060" s="18">
        <v>22</v>
      </c>
      <c r="F1060" s="18">
        <v>2019</v>
      </c>
      <c r="G1060" s="5" t="s">
        <v>23</v>
      </c>
      <c r="H1060" s="5" t="s">
        <v>22</v>
      </c>
      <c r="I1060" s="13" t="s">
        <v>241</v>
      </c>
      <c r="J1060" s="5">
        <v>110</v>
      </c>
      <c r="K1060" s="5" t="s">
        <v>36</v>
      </c>
      <c r="L1060" s="5" t="s">
        <v>215</v>
      </c>
      <c r="M1060" s="5">
        <v>108</v>
      </c>
      <c r="N1060" s="13">
        <f t="shared" si="188"/>
        <v>2</v>
      </c>
      <c r="O1060" s="13">
        <f t="shared" si="189"/>
        <v>-3</v>
      </c>
      <c r="P1060" s="39">
        <f t="shared" si="184"/>
        <v>0.79686865378140981</v>
      </c>
      <c r="Q1060" s="39">
        <f t="shared" si="185"/>
        <v>-9.3173458825230995</v>
      </c>
      <c r="R1060" s="39">
        <f t="shared" si="190"/>
        <v>7.1142145363045088</v>
      </c>
      <c r="S1060" s="39">
        <f t="shared" si="191"/>
        <v>-5.1142145363045088</v>
      </c>
      <c r="T1060" s="22" t="str">
        <f t="shared" si="186"/>
        <v>LAC110108</v>
      </c>
      <c r="U1060" t="str">
        <f t="shared" si="192"/>
        <v>no</v>
      </c>
      <c r="V1060" s="31">
        <v>0</v>
      </c>
      <c r="W1060" s="31" t="str">
        <f t="shared" si="193"/>
        <v>43546Los Angeles ClippersCleveland Cavaliers</v>
      </c>
      <c r="X1060" s="9">
        <f>IFERROR(VLOOKUP(T1060,October_Schedule_Table[Home Concat],1,FALSE),0)</f>
        <v>0</v>
      </c>
      <c r="Y1060" s="9" t="str">
        <f>IFERROR(VLOOKUP(T1060,October_Schedule_Table[[#All],[Away Concat]:[Away B2b]],4,FALSE),0)</f>
        <v>no</v>
      </c>
    </row>
    <row r="1061" spans="1:25" x14ac:dyDescent="0.2">
      <c r="A1061" s="24" t="s">
        <v>241</v>
      </c>
      <c r="B1061" s="10">
        <v>43548</v>
      </c>
      <c r="C1061" s="33" t="str">
        <f t="shared" si="187"/>
        <v>A</v>
      </c>
      <c r="D1061" s="19">
        <v>3</v>
      </c>
      <c r="E1061" s="19">
        <v>24</v>
      </c>
      <c r="F1061" s="19">
        <v>2019</v>
      </c>
      <c r="G1061" s="6" t="s">
        <v>63</v>
      </c>
      <c r="H1061" s="6" t="s">
        <v>22</v>
      </c>
      <c r="I1061" s="13" t="s">
        <v>241</v>
      </c>
      <c r="J1061" s="6">
        <v>124</v>
      </c>
      <c r="K1061" s="6" t="s">
        <v>25</v>
      </c>
      <c r="L1061" s="13" t="s">
        <v>243</v>
      </c>
      <c r="M1061" s="6">
        <v>113</v>
      </c>
      <c r="N1061" s="13">
        <f t="shared" si="188"/>
        <v>11</v>
      </c>
      <c r="O1061" s="13">
        <f t="shared" si="189"/>
        <v>-3</v>
      </c>
      <c r="P1061" s="39">
        <f t="shared" si="184"/>
        <v>0.79686865378140981</v>
      </c>
      <c r="Q1061" s="39">
        <f t="shared" si="185"/>
        <v>-9.3839578025397099</v>
      </c>
      <c r="R1061" s="39">
        <f t="shared" si="190"/>
        <v>7.1808264563211193</v>
      </c>
      <c r="S1061" s="39">
        <f t="shared" si="191"/>
        <v>3.8191735436788807</v>
      </c>
      <c r="T1061" s="22" t="str">
        <f t="shared" si="186"/>
        <v>LAC124113</v>
      </c>
      <c r="U1061" t="str">
        <f t="shared" si="192"/>
        <v>no</v>
      </c>
      <c r="V1061" s="31">
        <v>0</v>
      </c>
      <c r="W1061" s="31" t="str">
        <f t="shared" si="193"/>
        <v>43548Los Angeles ClippersNew York Knicks</v>
      </c>
      <c r="X1061" s="9">
        <f>IFERROR(VLOOKUP(T1061,October_Schedule_Table[Home Concat],1,FALSE),0)</f>
        <v>0</v>
      </c>
      <c r="Y1061" s="9" t="str">
        <f>IFERROR(VLOOKUP(T1061,October_Schedule_Table[[#All],[Away Concat]:[Away B2b]],4,FALSE),0)</f>
        <v>no</v>
      </c>
    </row>
    <row r="1062" spans="1:25" x14ac:dyDescent="0.2">
      <c r="A1062" s="24" t="s">
        <v>241</v>
      </c>
      <c r="B1062" s="12">
        <v>43550</v>
      </c>
      <c r="C1062" s="33" t="str">
        <f t="shared" si="187"/>
        <v>A</v>
      </c>
      <c r="D1062" s="18">
        <v>3</v>
      </c>
      <c r="E1062" s="18">
        <v>26</v>
      </c>
      <c r="F1062" s="18">
        <v>2019</v>
      </c>
      <c r="G1062" s="5" t="s">
        <v>6</v>
      </c>
      <c r="H1062" s="5" t="s">
        <v>22</v>
      </c>
      <c r="I1062" s="13" t="s">
        <v>241</v>
      </c>
      <c r="J1062" s="5">
        <v>122</v>
      </c>
      <c r="K1062" s="5" t="s">
        <v>34</v>
      </c>
      <c r="L1062" s="5" t="s">
        <v>239</v>
      </c>
      <c r="M1062" s="5">
        <v>111</v>
      </c>
      <c r="N1062" s="13">
        <f t="shared" si="188"/>
        <v>11</v>
      </c>
      <c r="O1062" s="13">
        <f t="shared" si="189"/>
        <v>-3</v>
      </c>
      <c r="P1062" s="39">
        <f t="shared" si="184"/>
        <v>0.79686865378140981</v>
      </c>
      <c r="Q1062" s="39">
        <f t="shared" si="185"/>
        <v>-1.35015846365794</v>
      </c>
      <c r="R1062" s="39">
        <f t="shared" si="190"/>
        <v>-0.85297288256065018</v>
      </c>
      <c r="S1062" s="39">
        <f t="shared" si="191"/>
        <v>11.85297288256065</v>
      </c>
      <c r="T1062" s="22" t="str">
        <f t="shared" si="186"/>
        <v>LAC122111</v>
      </c>
      <c r="U1062" t="str">
        <f t="shared" si="192"/>
        <v>no</v>
      </c>
      <c r="V1062" s="31">
        <v>0</v>
      </c>
      <c r="W1062" s="31" t="str">
        <f t="shared" si="193"/>
        <v>43550Los Angeles ClippersMinnesota Timberwolves</v>
      </c>
      <c r="X1062" s="9" t="str">
        <f>IFERROR(VLOOKUP(T1062,October_Schedule_Table[[#All],[Home Concat]:[Home B2b]],2,FALSE),0)</f>
        <v>yes</v>
      </c>
      <c r="Y1062" s="9" t="str">
        <f>IFERROR(VLOOKUP(T1062,October_Schedule_Table[[#All],[Away Concat]:[Away B2b]],4,FALSE),0)</f>
        <v>yes</v>
      </c>
    </row>
    <row r="1063" spans="1:25" x14ac:dyDescent="0.2">
      <c r="A1063" s="24" t="s">
        <v>241</v>
      </c>
      <c r="B1063" s="10">
        <v>43552</v>
      </c>
      <c r="C1063" s="33" t="str">
        <f t="shared" si="187"/>
        <v>A</v>
      </c>
      <c r="D1063" s="19">
        <v>3</v>
      </c>
      <c r="E1063" s="19">
        <v>28</v>
      </c>
      <c r="F1063" s="19">
        <v>2019</v>
      </c>
      <c r="G1063" s="6" t="s">
        <v>6</v>
      </c>
      <c r="H1063" s="6" t="s">
        <v>22</v>
      </c>
      <c r="I1063" s="13" t="s">
        <v>241</v>
      </c>
      <c r="J1063" s="6">
        <v>118</v>
      </c>
      <c r="K1063" s="6" t="s">
        <v>13</v>
      </c>
      <c r="L1063" s="6" t="s">
        <v>229</v>
      </c>
      <c r="M1063" s="6">
        <v>128</v>
      </c>
      <c r="N1063" s="13">
        <f t="shared" si="188"/>
        <v>-10</v>
      </c>
      <c r="O1063" s="13">
        <f t="shared" si="189"/>
        <v>-3</v>
      </c>
      <c r="P1063" s="39">
        <f t="shared" si="184"/>
        <v>0.79686865378140981</v>
      </c>
      <c r="Q1063" s="39">
        <f t="shared" si="185"/>
        <v>7.7638523148254706</v>
      </c>
      <c r="R1063" s="39">
        <f t="shared" si="190"/>
        <v>-9.9669836610440612</v>
      </c>
      <c r="S1063" s="39">
        <f t="shared" si="191"/>
        <v>-3.3016338955938807E-2</v>
      </c>
      <c r="T1063" s="22" t="str">
        <f t="shared" si="186"/>
        <v>LAC118128</v>
      </c>
      <c r="U1063" t="str">
        <f t="shared" si="192"/>
        <v>no</v>
      </c>
      <c r="V1063" s="31">
        <v>0</v>
      </c>
      <c r="W1063" s="31" t="str">
        <f t="shared" si="193"/>
        <v>43552Los Angeles ClippersMilwaukee Bucks</v>
      </c>
      <c r="X1063" s="9">
        <f>IFERROR(VLOOKUP(T1063,October_Schedule_Table[Home Concat],1,FALSE),0)</f>
        <v>0</v>
      </c>
      <c r="Y1063" s="9" t="str">
        <f>IFERROR(VLOOKUP(T1063,October_Schedule_Table[[#All],[Away Concat]:[Away B2b]],4,FALSE),0)</f>
        <v>no</v>
      </c>
    </row>
    <row r="1064" spans="1:25" x14ac:dyDescent="0.2">
      <c r="A1064" s="24" t="s">
        <v>241</v>
      </c>
      <c r="B1064" s="12">
        <v>43554</v>
      </c>
      <c r="C1064" s="33" t="str">
        <f t="shared" si="187"/>
        <v>H</v>
      </c>
      <c r="D1064" s="18">
        <v>3</v>
      </c>
      <c r="E1064" s="18">
        <v>30</v>
      </c>
      <c r="F1064" s="18">
        <v>2019</v>
      </c>
      <c r="G1064" s="5" t="s">
        <v>61</v>
      </c>
      <c r="H1064" s="5" t="s">
        <v>36</v>
      </c>
      <c r="I1064" s="5" t="s">
        <v>215</v>
      </c>
      <c r="J1064" s="5">
        <v>108</v>
      </c>
      <c r="K1064" s="5" t="s">
        <v>22</v>
      </c>
      <c r="L1064" s="13" t="s">
        <v>241</v>
      </c>
      <c r="M1064" s="5">
        <v>132</v>
      </c>
      <c r="N1064" s="13">
        <f t="shared" si="188"/>
        <v>24</v>
      </c>
      <c r="O1064" s="13">
        <f t="shared" si="189"/>
        <v>3</v>
      </c>
      <c r="P1064" s="39">
        <f t="shared" si="184"/>
        <v>0.79686865378140981</v>
      </c>
      <c r="Q1064" s="39">
        <f t="shared" si="185"/>
        <v>-9.3173458825230995</v>
      </c>
      <c r="R1064" s="39">
        <f t="shared" si="190"/>
        <v>13.114214536304509</v>
      </c>
      <c r="S1064" s="39">
        <f t="shared" si="191"/>
        <v>10.885785463695491</v>
      </c>
      <c r="T1064" s="22" t="str">
        <f t="shared" si="186"/>
        <v>LAC108132</v>
      </c>
      <c r="U1064" t="str">
        <f t="shared" si="192"/>
        <v>no</v>
      </c>
      <c r="V1064" s="31">
        <v>0</v>
      </c>
      <c r="W1064" s="31" t="str">
        <f t="shared" si="193"/>
        <v>43554Cleveland CavaliersLos Angeles Clippers</v>
      </c>
      <c r="X1064" s="9" t="str">
        <f>IFERROR(VLOOKUP(T1064,October_Schedule_Table[[#All],[Home Concat]:[Home B2b]],2,FALSE),0)</f>
        <v>no</v>
      </c>
      <c r="Y1064" s="9">
        <f>IFERROR(VLOOKUP(T1064,October_Schedule_Table[[#All],[Away Concat]:[Away B2b]],4,FALSE),0)</f>
        <v>0</v>
      </c>
    </row>
    <row r="1065" spans="1:25" x14ac:dyDescent="0.2">
      <c r="A1065" s="24" t="s">
        <v>241</v>
      </c>
      <c r="B1065" s="10">
        <v>43555</v>
      </c>
      <c r="C1065" s="33" t="str">
        <f t="shared" si="187"/>
        <v>H</v>
      </c>
      <c r="D1065" s="19">
        <v>3</v>
      </c>
      <c r="E1065" s="19">
        <v>31</v>
      </c>
      <c r="F1065" s="19">
        <v>2019</v>
      </c>
      <c r="G1065" s="6" t="s">
        <v>9</v>
      </c>
      <c r="H1065" s="6" t="s">
        <v>19</v>
      </c>
      <c r="I1065" s="6" t="s">
        <v>240</v>
      </c>
      <c r="J1065" s="6">
        <v>96</v>
      </c>
      <c r="K1065" s="6" t="s">
        <v>22</v>
      </c>
      <c r="L1065" s="13" t="s">
        <v>241</v>
      </c>
      <c r="M1065" s="6">
        <v>113</v>
      </c>
      <c r="N1065" s="13">
        <f t="shared" si="188"/>
        <v>17</v>
      </c>
      <c r="O1065" s="13">
        <f t="shared" si="189"/>
        <v>3</v>
      </c>
      <c r="P1065" s="39">
        <f t="shared" si="184"/>
        <v>0.79686865378140981</v>
      </c>
      <c r="Q1065" s="39">
        <f t="shared" si="185"/>
        <v>-2.3364343413058002</v>
      </c>
      <c r="R1065" s="39">
        <f t="shared" si="190"/>
        <v>6.1333029950872096</v>
      </c>
      <c r="S1065" s="39">
        <f t="shared" si="191"/>
        <v>10.86669700491279</v>
      </c>
      <c r="T1065" s="22" t="str">
        <f t="shared" si="186"/>
        <v>LAC96113</v>
      </c>
      <c r="U1065" t="str">
        <f t="shared" si="192"/>
        <v>yes</v>
      </c>
      <c r="V1065" s="31" t="s">
        <v>299</v>
      </c>
      <c r="W1065" s="31" t="str">
        <f t="shared" si="193"/>
        <v>43555Memphis GrizzliesLos Angeles Clippers</v>
      </c>
      <c r="X1065" s="9"/>
      <c r="Y1065" s="9"/>
    </row>
    <row r="1066" spans="1:25" x14ac:dyDescent="0.2">
      <c r="A1066" s="24" t="s">
        <v>241</v>
      </c>
      <c r="B1066" s="12">
        <v>43558</v>
      </c>
      <c r="C1066" s="33" t="str">
        <f t="shared" si="187"/>
        <v>H</v>
      </c>
      <c r="D1066" s="18">
        <v>4</v>
      </c>
      <c r="E1066" s="18">
        <v>3</v>
      </c>
      <c r="F1066" s="18">
        <v>2019</v>
      </c>
      <c r="G1066" s="5" t="s">
        <v>9</v>
      </c>
      <c r="H1066" s="5" t="s">
        <v>18</v>
      </c>
      <c r="I1066" s="5" t="s">
        <v>226</v>
      </c>
      <c r="J1066" s="13">
        <v>135</v>
      </c>
      <c r="K1066" s="5" t="s">
        <v>22</v>
      </c>
      <c r="L1066" s="13" t="s">
        <v>241</v>
      </c>
      <c r="M1066" s="13">
        <v>103</v>
      </c>
      <c r="N1066" s="13">
        <f t="shared" si="188"/>
        <v>-32</v>
      </c>
      <c r="O1066" s="13">
        <f t="shared" si="189"/>
        <v>3</v>
      </c>
      <c r="P1066" s="39">
        <f t="shared" si="184"/>
        <v>0.79686865378140981</v>
      </c>
      <c r="Q1066" s="39">
        <f t="shared" si="185"/>
        <v>5.8261443988619703</v>
      </c>
      <c r="R1066" s="39">
        <f t="shared" si="190"/>
        <v>-2.0292757450805605</v>
      </c>
      <c r="S1066" s="39">
        <f t="shared" si="191"/>
        <v>-29.970724254919439</v>
      </c>
      <c r="T1066" s="22" t="str">
        <f t="shared" si="186"/>
        <v>LAC135103</v>
      </c>
      <c r="U1066" t="str">
        <f t="shared" si="192"/>
        <v>no</v>
      </c>
      <c r="V1066" s="31">
        <v>0</v>
      </c>
      <c r="W1066" s="31" t="str">
        <f t="shared" si="193"/>
        <v>43558Houston RocketsLos Angeles Clippers</v>
      </c>
      <c r="X1066" s="9" t="str">
        <f>IFERROR(VLOOKUP(T1066,October_Schedule_Table[[#All],[Home Concat]:[Home B2b]],2,FALSE),0)</f>
        <v>no</v>
      </c>
      <c r="Y1066" s="9">
        <f>IFERROR(VLOOKUP(T1066,October_Schedule_Table[[#All],[Away Concat]:[Away B2b]],4,FALSE),0)</f>
        <v>0</v>
      </c>
    </row>
    <row r="1067" spans="1:25" x14ac:dyDescent="0.2">
      <c r="A1067" s="24" t="s">
        <v>241</v>
      </c>
      <c r="B1067" s="10">
        <v>43560</v>
      </c>
      <c r="C1067" s="33" t="str">
        <f t="shared" si="187"/>
        <v>H</v>
      </c>
      <c r="D1067" s="19">
        <v>4</v>
      </c>
      <c r="E1067" s="19">
        <v>5</v>
      </c>
      <c r="F1067" s="19">
        <v>2019</v>
      </c>
      <c r="G1067" s="6" t="s">
        <v>9</v>
      </c>
      <c r="H1067" s="6" t="s">
        <v>39</v>
      </c>
      <c r="I1067" s="13" t="s">
        <v>242</v>
      </c>
      <c r="J1067" s="11">
        <v>122</v>
      </c>
      <c r="K1067" s="6" t="s">
        <v>22</v>
      </c>
      <c r="L1067" s="13" t="s">
        <v>241</v>
      </c>
      <c r="M1067" s="11">
        <v>117</v>
      </c>
      <c r="N1067" s="13">
        <f t="shared" si="188"/>
        <v>-5</v>
      </c>
      <c r="O1067" s="13">
        <f t="shared" si="189"/>
        <v>3</v>
      </c>
      <c r="P1067" s="39">
        <f t="shared" si="184"/>
        <v>0.79686865378140981</v>
      </c>
      <c r="Q1067" s="39">
        <f t="shared" si="185"/>
        <v>-1.7592139870950123</v>
      </c>
      <c r="R1067" s="39">
        <f t="shared" si="190"/>
        <v>5.5560826408764221</v>
      </c>
      <c r="S1067" s="39">
        <f t="shared" si="191"/>
        <v>-10.556082640876422</v>
      </c>
      <c r="T1067" s="22" t="str">
        <f t="shared" si="186"/>
        <v>LAC122117</v>
      </c>
      <c r="U1067" t="str">
        <f t="shared" si="192"/>
        <v>no</v>
      </c>
      <c r="V1067" s="31">
        <v>0</v>
      </c>
      <c r="W1067" s="31" t="str">
        <f t="shared" si="193"/>
        <v>43560Los Angeles LakersLos Angeles Clippers</v>
      </c>
      <c r="X1067" s="9" t="str">
        <f>IFERROR(VLOOKUP(T1067,October_Schedule_Table[[#All],[Home Concat]:[Home B2b]],2,FALSE),0)</f>
        <v>no</v>
      </c>
      <c r="Y1067" s="9">
        <f>IFERROR(VLOOKUP(T1067,October_Schedule_Table[[#All],[Away Concat]:[Away B2b]],4,FALSE),0)</f>
        <v>0</v>
      </c>
    </row>
    <row r="1068" spans="1:25" x14ac:dyDescent="0.2">
      <c r="A1068" s="24" t="s">
        <v>241</v>
      </c>
      <c r="B1068" s="12">
        <v>43562</v>
      </c>
      <c r="C1068" s="33" t="str">
        <f t="shared" si="187"/>
        <v>A</v>
      </c>
      <c r="D1068" s="18">
        <v>4</v>
      </c>
      <c r="E1068" s="18">
        <v>7</v>
      </c>
      <c r="F1068" s="18">
        <v>2019</v>
      </c>
      <c r="G1068" s="13" t="s">
        <v>33</v>
      </c>
      <c r="H1068" s="13" t="s">
        <v>22</v>
      </c>
      <c r="I1068" s="13" t="s">
        <v>241</v>
      </c>
      <c r="J1068" s="13">
        <v>104</v>
      </c>
      <c r="K1068" s="13" t="s">
        <v>11</v>
      </c>
      <c r="L1068" s="13" t="s">
        <v>224</v>
      </c>
      <c r="M1068" s="13">
        <v>131</v>
      </c>
      <c r="N1068" s="13">
        <f t="shared" si="188"/>
        <v>-27</v>
      </c>
      <c r="O1068" s="13">
        <f t="shared" si="189"/>
        <v>-3</v>
      </c>
      <c r="P1068" s="39">
        <f t="shared" si="184"/>
        <v>0.79686865378140981</v>
      </c>
      <c r="Q1068" s="39">
        <f t="shared" si="185"/>
        <v>6.4927091902742058</v>
      </c>
      <c r="R1068" s="39">
        <f t="shared" si="190"/>
        <v>-8.6958405364927955</v>
      </c>
      <c r="S1068" s="39">
        <f t="shared" si="191"/>
        <v>-18.304159463507204</v>
      </c>
      <c r="T1068" s="22" t="str">
        <f t="shared" si="186"/>
        <v>LAC104131</v>
      </c>
      <c r="U1068" t="str">
        <f t="shared" si="192"/>
        <v>no</v>
      </c>
      <c r="V1068" s="31">
        <v>0</v>
      </c>
      <c r="W1068" s="31" t="str">
        <f t="shared" si="193"/>
        <v>43562Los Angeles ClippersGolden State Warriors</v>
      </c>
      <c r="X1068" s="9">
        <f>IFERROR(VLOOKUP(T1068,October_Schedule_Table[Home Concat],1,FALSE),0)</f>
        <v>0</v>
      </c>
      <c r="Y1068" s="9" t="str">
        <f>IFERROR(VLOOKUP(T1068,October_Schedule_Table[[#All],[Away Concat]:[Away B2b]],4,FALSE),0)</f>
        <v>no</v>
      </c>
    </row>
    <row r="1069" spans="1:25" x14ac:dyDescent="0.2">
      <c r="A1069" s="24" t="s">
        <v>241</v>
      </c>
      <c r="B1069" s="12">
        <v>43565</v>
      </c>
      <c r="C1069" s="33" t="str">
        <f t="shared" si="187"/>
        <v>H</v>
      </c>
      <c r="D1069" s="18">
        <v>4</v>
      </c>
      <c r="E1069" s="18">
        <v>10</v>
      </c>
      <c r="F1069" s="18">
        <v>2019</v>
      </c>
      <c r="G1069" s="13" t="s">
        <v>9</v>
      </c>
      <c r="H1069" s="13" t="s">
        <v>31</v>
      </c>
      <c r="I1069" s="13" t="s">
        <v>225</v>
      </c>
      <c r="J1069" s="13">
        <v>137</v>
      </c>
      <c r="K1069" s="13" t="s">
        <v>22</v>
      </c>
      <c r="L1069" s="13" t="s">
        <v>241</v>
      </c>
      <c r="M1069" s="13">
        <v>143</v>
      </c>
      <c r="N1069" s="13">
        <f t="shared" si="188"/>
        <v>6</v>
      </c>
      <c r="O1069" s="13">
        <f t="shared" si="189"/>
        <v>3</v>
      </c>
      <c r="P1069" s="39">
        <f t="shared" si="184"/>
        <v>0.79686865378140981</v>
      </c>
      <c r="Q1069" s="39">
        <f t="shared" si="185"/>
        <v>5.7181998783674679</v>
      </c>
      <c r="R1069" s="39">
        <f t="shared" si="190"/>
        <v>-1.9213312245860581</v>
      </c>
      <c r="S1069" s="39">
        <f t="shared" si="191"/>
        <v>7.9213312245860585</v>
      </c>
      <c r="T1069" s="22" t="str">
        <f t="shared" si="186"/>
        <v>LAC137143</v>
      </c>
      <c r="U1069" t="str">
        <f t="shared" si="192"/>
        <v>no</v>
      </c>
      <c r="V1069" s="31">
        <v>0</v>
      </c>
      <c r="W1069" s="31" t="str">
        <f t="shared" si="193"/>
        <v>43565Utah JazzLos Angeles Clippers</v>
      </c>
      <c r="X1069" s="9" t="str">
        <f>IFERROR(VLOOKUP(T1069,October_Schedule_Table[[#All],[Home Concat]:[Home B2b]],2,FALSE),0)</f>
        <v>no</v>
      </c>
      <c r="Y1069" s="9">
        <f>IFERROR(VLOOKUP(T1069,October_Schedule_Table[[#All],[Away Concat]:[Away B2b]],4,FALSE),0)</f>
        <v>0</v>
      </c>
    </row>
    <row r="1070" spans="1:25" x14ac:dyDescent="0.2">
      <c r="A1070" s="24" t="s">
        <v>242</v>
      </c>
      <c r="B1070" s="12">
        <v>43391</v>
      </c>
      <c r="C1070" s="33" t="str">
        <f t="shared" si="187"/>
        <v>A</v>
      </c>
      <c r="D1070" s="18">
        <v>10</v>
      </c>
      <c r="E1070" s="18">
        <v>18</v>
      </c>
      <c r="F1070" s="18">
        <v>2018</v>
      </c>
      <c r="G1070" s="5" t="s">
        <v>9</v>
      </c>
      <c r="H1070" s="5" t="s">
        <v>39</v>
      </c>
      <c r="I1070" s="13" t="s">
        <v>242</v>
      </c>
      <c r="J1070" s="5">
        <v>119</v>
      </c>
      <c r="K1070" s="5" t="s">
        <v>40</v>
      </c>
      <c r="L1070" s="5" t="s">
        <v>231</v>
      </c>
      <c r="M1070" s="5">
        <v>128</v>
      </c>
      <c r="N1070" s="13">
        <f t="shared" si="188"/>
        <v>-9</v>
      </c>
      <c r="O1070" s="13">
        <f t="shared" si="189"/>
        <v>-3</v>
      </c>
      <c r="P1070" s="39">
        <f t="shared" si="184"/>
        <v>-1.7592139870950123</v>
      </c>
      <c r="Q1070" s="39">
        <f t="shared" si="185"/>
        <v>4.7456987811097902</v>
      </c>
      <c r="R1070" s="39">
        <f t="shared" si="190"/>
        <v>-9.5049127682048038</v>
      </c>
      <c r="S1070" s="39">
        <f t="shared" si="191"/>
        <v>0.5049127682048038</v>
      </c>
      <c r="T1070" s="22" t="str">
        <f t="shared" si="186"/>
        <v>LAL119128</v>
      </c>
      <c r="U1070" t="str">
        <f t="shared" si="192"/>
        <v>no</v>
      </c>
      <c r="V1070" s="31">
        <v>0</v>
      </c>
      <c r="W1070" s="31" t="str">
        <f t="shared" si="193"/>
        <v>43391Los Angeles LakersPortland Trail Blazers</v>
      </c>
      <c r="X1070" s="9">
        <f>IFERROR(VLOOKUP(T1070,October_Schedule_Table[Home Concat],1,FALSE),0)</f>
        <v>0</v>
      </c>
      <c r="Y1070" s="9" t="str">
        <f>IFERROR(VLOOKUP(T1070,October_Schedule_Table[[#All],[Away Concat]:[Away B2b]],4,FALSE),0)</f>
        <v>no</v>
      </c>
    </row>
    <row r="1071" spans="1:25" x14ac:dyDescent="0.2">
      <c r="A1071" s="24" t="s">
        <v>242</v>
      </c>
      <c r="B1071" s="12">
        <v>43393</v>
      </c>
      <c r="C1071" s="33" t="str">
        <f t="shared" si="187"/>
        <v>H</v>
      </c>
      <c r="D1071" s="18">
        <v>10</v>
      </c>
      <c r="E1071" s="18">
        <v>20</v>
      </c>
      <c r="F1071" s="18">
        <v>2018</v>
      </c>
      <c r="G1071" s="5" t="s">
        <v>9</v>
      </c>
      <c r="H1071" s="5" t="s">
        <v>18</v>
      </c>
      <c r="I1071" s="5" t="s">
        <v>226</v>
      </c>
      <c r="J1071" s="5">
        <v>124</v>
      </c>
      <c r="K1071" s="5" t="s">
        <v>39</v>
      </c>
      <c r="L1071" s="13" t="s">
        <v>242</v>
      </c>
      <c r="M1071" s="5">
        <v>115</v>
      </c>
      <c r="N1071" s="13">
        <f t="shared" si="188"/>
        <v>-9</v>
      </c>
      <c r="O1071" s="13">
        <f t="shared" si="189"/>
        <v>3</v>
      </c>
      <c r="P1071" s="39">
        <f t="shared" si="184"/>
        <v>-1.7592139870950123</v>
      </c>
      <c r="Q1071" s="39">
        <f t="shared" si="185"/>
        <v>5.8261443988619703</v>
      </c>
      <c r="R1071" s="39">
        <f t="shared" si="190"/>
        <v>-4.5853583859569831</v>
      </c>
      <c r="S1071" s="39">
        <f t="shared" si="191"/>
        <v>-4.4146416140430169</v>
      </c>
      <c r="T1071" s="22" t="str">
        <f t="shared" si="186"/>
        <v>LAL124115</v>
      </c>
      <c r="U1071" t="str">
        <f t="shared" si="192"/>
        <v>no</v>
      </c>
      <c r="V1071" s="31">
        <v>0</v>
      </c>
      <c r="W1071" s="31" t="str">
        <f t="shared" si="193"/>
        <v>43393Houston RocketsLos Angeles Lakers</v>
      </c>
      <c r="X1071" s="9" t="str">
        <f>IFERROR(VLOOKUP(T1071,October_Schedule_Table[[#All],[Home Concat]:[Home B2b]],2,FALSE),0)</f>
        <v>no</v>
      </c>
      <c r="Y1071" s="9">
        <f>IFERROR(VLOOKUP(T1071,October_Schedule_Table[[#All],[Away Concat]:[Away B2b]],4,FALSE),0)</f>
        <v>0</v>
      </c>
    </row>
    <row r="1072" spans="1:25" x14ac:dyDescent="0.2">
      <c r="A1072" s="24" t="s">
        <v>242</v>
      </c>
      <c r="B1072" s="10">
        <v>43395</v>
      </c>
      <c r="C1072" s="33" t="str">
        <f t="shared" si="187"/>
        <v>H</v>
      </c>
      <c r="D1072" s="19">
        <v>10</v>
      </c>
      <c r="E1072" s="19">
        <v>22</v>
      </c>
      <c r="F1072" s="19">
        <v>2018</v>
      </c>
      <c r="G1072" s="6" t="s">
        <v>9</v>
      </c>
      <c r="H1072" s="6" t="s">
        <v>35</v>
      </c>
      <c r="I1072" s="6" t="s">
        <v>227</v>
      </c>
      <c r="J1072" s="6">
        <v>143</v>
      </c>
      <c r="K1072" s="6" t="s">
        <v>39</v>
      </c>
      <c r="L1072" s="13" t="s">
        <v>242</v>
      </c>
      <c r="M1072" s="6">
        <v>142</v>
      </c>
      <c r="N1072" s="13">
        <f t="shared" si="188"/>
        <v>-1</v>
      </c>
      <c r="O1072" s="13">
        <f t="shared" si="189"/>
        <v>3</v>
      </c>
      <c r="P1072" s="39">
        <f t="shared" si="184"/>
        <v>-1.7592139870950123</v>
      </c>
      <c r="Q1072" s="39">
        <f t="shared" si="185"/>
        <v>1.8707824426420974</v>
      </c>
      <c r="R1072" s="39">
        <f t="shared" si="190"/>
        <v>-0.62999642973710968</v>
      </c>
      <c r="S1072" s="39">
        <f t="shared" si="191"/>
        <v>-0.37000357026289032</v>
      </c>
      <c r="T1072" s="22" t="str">
        <f t="shared" si="186"/>
        <v>LAL143142</v>
      </c>
      <c r="U1072" t="str">
        <f t="shared" si="192"/>
        <v>no</v>
      </c>
      <c r="V1072" s="31">
        <v>0</v>
      </c>
      <c r="W1072" s="31" t="str">
        <f t="shared" si="193"/>
        <v>43395San Antonio SpursLos Angeles Lakers</v>
      </c>
      <c r="X1072" s="9" t="str">
        <f>IFERROR(VLOOKUP(T1072,October_Schedule_Table[[#All],[Home Concat]:[Home B2b]],2,FALSE),0)</f>
        <v>no</v>
      </c>
      <c r="Y1072" s="9">
        <f>IFERROR(VLOOKUP(T1072,October_Schedule_Table[[#All],[Away Concat]:[Away B2b]],4,FALSE),0)</f>
        <v>0</v>
      </c>
    </row>
    <row r="1073" spans="1:25" x14ac:dyDescent="0.2">
      <c r="A1073" s="24" t="s">
        <v>242</v>
      </c>
      <c r="B1073" s="10">
        <v>43397</v>
      </c>
      <c r="C1073" s="33" t="str">
        <f t="shared" si="187"/>
        <v>A</v>
      </c>
      <c r="D1073" s="19">
        <v>10</v>
      </c>
      <c r="E1073" s="19">
        <v>24</v>
      </c>
      <c r="F1073" s="19">
        <v>2018</v>
      </c>
      <c r="G1073" s="6" t="s">
        <v>30</v>
      </c>
      <c r="H1073" s="6" t="s">
        <v>39</v>
      </c>
      <c r="I1073" s="13" t="s">
        <v>242</v>
      </c>
      <c r="J1073" s="6">
        <v>131</v>
      </c>
      <c r="K1073" s="6" t="s">
        <v>29</v>
      </c>
      <c r="L1073" s="6" t="s">
        <v>232</v>
      </c>
      <c r="M1073" s="6">
        <v>113</v>
      </c>
      <c r="N1073" s="13">
        <f t="shared" si="188"/>
        <v>18</v>
      </c>
      <c r="O1073" s="13">
        <f t="shared" si="189"/>
        <v>-3</v>
      </c>
      <c r="P1073" s="39">
        <f t="shared" si="184"/>
        <v>-1.7592139870950123</v>
      </c>
      <c r="Q1073" s="39">
        <f t="shared" si="185"/>
        <v>-8.7034984309977705</v>
      </c>
      <c r="R1073" s="39">
        <f t="shared" si="190"/>
        <v>3.9442844439027578</v>
      </c>
      <c r="S1073" s="39">
        <f t="shared" si="191"/>
        <v>14.055715556097242</v>
      </c>
      <c r="T1073" s="22" t="str">
        <f t="shared" si="186"/>
        <v>LAL131113</v>
      </c>
      <c r="U1073" t="str">
        <f t="shared" si="192"/>
        <v>no</v>
      </c>
      <c r="V1073" s="31">
        <v>0</v>
      </c>
      <c r="W1073" s="31" t="str">
        <f t="shared" si="193"/>
        <v>43397Los Angeles LakersPhoenix Suns</v>
      </c>
      <c r="X1073" s="9">
        <f>IFERROR(VLOOKUP(T1073,October_Schedule_Table[Home Concat],1,FALSE),0)</f>
        <v>0</v>
      </c>
      <c r="Y1073" s="9" t="str">
        <f>IFERROR(VLOOKUP(T1073,October_Schedule_Table[[#All],[Away Concat]:[Away B2b]],4,FALSE),0)</f>
        <v>no</v>
      </c>
    </row>
    <row r="1074" spans="1:25" x14ac:dyDescent="0.2">
      <c r="A1074" s="24" t="s">
        <v>242</v>
      </c>
      <c r="B1074" s="12">
        <v>43398</v>
      </c>
      <c r="C1074" s="33" t="str">
        <f t="shared" si="187"/>
        <v>H</v>
      </c>
      <c r="D1074" s="18">
        <v>10</v>
      </c>
      <c r="E1074" s="18">
        <v>25</v>
      </c>
      <c r="F1074" s="18">
        <v>2018</v>
      </c>
      <c r="G1074" s="5" t="s">
        <v>9</v>
      </c>
      <c r="H1074" s="5" t="s">
        <v>21</v>
      </c>
      <c r="I1074" s="5" t="s">
        <v>217</v>
      </c>
      <c r="J1074" s="5">
        <v>114</v>
      </c>
      <c r="K1074" s="5" t="s">
        <v>39</v>
      </c>
      <c r="L1074" s="13" t="s">
        <v>242</v>
      </c>
      <c r="M1074" s="5">
        <v>121</v>
      </c>
      <c r="N1074" s="13">
        <f t="shared" si="188"/>
        <v>7</v>
      </c>
      <c r="O1074" s="13">
        <f t="shared" si="189"/>
        <v>3</v>
      </c>
      <c r="P1074" s="39">
        <f t="shared" si="184"/>
        <v>-1.7592139870950123</v>
      </c>
      <c r="Q1074" s="39">
        <f t="shared" si="185"/>
        <v>3.8824190488276296</v>
      </c>
      <c r="R1074" s="39">
        <f t="shared" si="190"/>
        <v>-2.6416330359226419</v>
      </c>
      <c r="S1074" s="39">
        <f t="shared" si="191"/>
        <v>9.6416330359226414</v>
      </c>
      <c r="T1074" s="22" t="str">
        <f t="shared" si="186"/>
        <v>LAL114121</v>
      </c>
      <c r="U1074" t="str">
        <f t="shared" si="192"/>
        <v>yes</v>
      </c>
      <c r="V1074" s="31">
        <v>0</v>
      </c>
      <c r="W1074" s="31" t="str">
        <f t="shared" si="193"/>
        <v>43398Denver NuggetsLos Angeles Lakers</v>
      </c>
      <c r="X1074" s="9" t="str">
        <f>IFERROR(VLOOKUP(T1074,October_Schedule_Table[[#All],[Home Concat]:[Home B2b]],2,FALSE),0)</f>
        <v>yes</v>
      </c>
      <c r="Y1074" s="9">
        <f>IFERROR(VLOOKUP(T1074,October_Schedule_Table[[#All],[Away Concat]:[Away B2b]],4,FALSE),0)</f>
        <v>0</v>
      </c>
    </row>
    <row r="1075" spans="1:25" x14ac:dyDescent="0.2">
      <c r="A1075" s="24" t="s">
        <v>242</v>
      </c>
      <c r="B1075" s="12">
        <v>43400</v>
      </c>
      <c r="C1075" s="33" t="str">
        <f t="shared" si="187"/>
        <v>A</v>
      </c>
      <c r="D1075" s="18">
        <v>10</v>
      </c>
      <c r="E1075" s="18">
        <v>27</v>
      </c>
      <c r="F1075" s="18">
        <v>2018</v>
      </c>
      <c r="G1075" s="5" t="s">
        <v>33</v>
      </c>
      <c r="H1075" s="5" t="s">
        <v>39</v>
      </c>
      <c r="I1075" s="13" t="s">
        <v>242</v>
      </c>
      <c r="J1075" s="5">
        <v>106</v>
      </c>
      <c r="K1075" s="5" t="s">
        <v>35</v>
      </c>
      <c r="L1075" s="5" t="s">
        <v>227</v>
      </c>
      <c r="M1075" s="5">
        <v>110</v>
      </c>
      <c r="N1075" s="13">
        <f t="shared" si="188"/>
        <v>-4</v>
      </c>
      <c r="O1075" s="13">
        <f t="shared" si="189"/>
        <v>-3</v>
      </c>
      <c r="P1075" s="39">
        <f t="shared" si="184"/>
        <v>-1.7592139870950123</v>
      </c>
      <c r="Q1075" s="39">
        <f t="shared" si="185"/>
        <v>1.8707824426420974</v>
      </c>
      <c r="R1075" s="39">
        <f t="shared" si="190"/>
        <v>-6.6299964297371101</v>
      </c>
      <c r="S1075" s="39">
        <f t="shared" si="191"/>
        <v>2.6299964297371101</v>
      </c>
      <c r="T1075" s="22" t="str">
        <f t="shared" si="186"/>
        <v>LAL106110</v>
      </c>
      <c r="U1075" t="str">
        <f t="shared" si="192"/>
        <v>no</v>
      </c>
      <c r="V1075" s="31">
        <v>0</v>
      </c>
      <c r="W1075" s="31" t="str">
        <f t="shared" si="193"/>
        <v>43400Los Angeles LakersSan Antonio Spurs</v>
      </c>
      <c r="X1075" s="9">
        <f>IFERROR(VLOOKUP(T1075,October_Schedule_Table[Home Concat],1,FALSE),0)</f>
        <v>0</v>
      </c>
      <c r="Y1075" s="9" t="str">
        <f>IFERROR(VLOOKUP(T1075,October_Schedule_Table[[#All],[Away Concat]:[Away B2b]],4,FALSE),0)</f>
        <v>no</v>
      </c>
    </row>
    <row r="1076" spans="1:25" x14ac:dyDescent="0.2">
      <c r="A1076" s="24" t="s">
        <v>242</v>
      </c>
      <c r="B1076" s="10">
        <v>43402</v>
      </c>
      <c r="C1076" s="33" t="str">
        <f t="shared" si="187"/>
        <v>A</v>
      </c>
      <c r="D1076" s="19">
        <v>10</v>
      </c>
      <c r="E1076" s="19">
        <v>29</v>
      </c>
      <c r="F1076" s="19">
        <v>2018</v>
      </c>
      <c r="G1076" s="6" t="s">
        <v>6</v>
      </c>
      <c r="H1076" s="6" t="s">
        <v>39</v>
      </c>
      <c r="I1076" s="13" t="s">
        <v>242</v>
      </c>
      <c r="J1076" s="6">
        <v>120</v>
      </c>
      <c r="K1076" s="6" t="s">
        <v>34</v>
      </c>
      <c r="L1076" s="6" t="s">
        <v>239</v>
      </c>
      <c r="M1076" s="6">
        <v>124</v>
      </c>
      <c r="N1076" s="13">
        <f t="shared" si="188"/>
        <v>-4</v>
      </c>
      <c r="O1076" s="13">
        <f t="shared" si="189"/>
        <v>-3</v>
      </c>
      <c r="P1076" s="39">
        <f t="shared" si="184"/>
        <v>-1.7592139870950123</v>
      </c>
      <c r="Q1076" s="39">
        <f t="shared" si="185"/>
        <v>-1.35015846365794</v>
      </c>
      <c r="R1076" s="39">
        <f t="shared" si="190"/>
        <v>-3.4090555234370727</v>
      </c>
      <c r="S1076" s="39">
        <f t="shared" si="191"/>
        <v>-0.59094447656292726</v>
      </c>
      <c r="T1076" s="22" t="str">
        <f t="shared" si="186"/>
        <v>LAL120124</v>
      </c>
      <c r="U1076" t="str">
        <f t="shared" si="192"/>
        <v>no</v>
      </c>
      <c r="V1076" s="31">
        <v>0</v>
      </c>
      <c r="W1076" s="31" t="str">
        <f t="shared" si="193"/>
        <v>43402Los Angeles LakersMinnesota Timberwolves</v>
      </c>
      <c r="X1076" s="9">
        <f>IFERROR(VLOOKUP(T1076,October_Schedule_Table[Home Concat],1,FALSE),0)</f>
        <v>0</v>
      </c>
      <c r="Y1076" s="9" t="str">
        <f>IFERROR(VLOOKUP(T1076,October_Schedule_Table[[#All],[Away Concat]:[Away B2b]],4,FALSE),0)</f>
        <v>no</v>
      </c>
    </row>
    <row r="1077" spans="1:25" x14ac:dyDescent="0.2">
      <c r="A1077" s="24" t="s">
        <v>242</v>
      </c>
      <c r="B1077" s="10">
        <v>43404</v>
      </c>
      <c r="C1077" s="33" t="str">
        <f t="shared" si="187"/>
        <v>H</v>
      </c>
      <c r="D1077" s="19">
        <v>10</v>
      </c>
      <c r="E1077" s="19">
        <v>31</v>
      </c>
      <c r="F1077" s="19">
        <v>2018</v>
      </c>
      <c r="G1077" s="6" t="s">
        <v>9</v>
      </c>
      <c r="H1077" s="6" t="s">
        <v>28</v>
      </c>
      <c r="I1077" s="6" t="s">
        <v>216</v>
      </c>
      <c r="J1077" s="6">
        <v>113</v>
      </c>
      <c r="K1077" s="6" t="s">
        <v>39</v>
      </c>
      <c r="L1077" s="13" t="s">
        <v>242</v>
      </c>
      <c r="M1077" s="6">
        <v>114</v>
      </c>
      <c r="N1077" s="13">
        <f t="shared" si="188"/>
        <v>1</v>
      </c>
      <c r="O1077" s="13">
        <f t="shared" si="189"/>
        <v>3</v>
      </c>
      <c r="P1077" s="39">
        <f t="shared" si="184"/>
        <v>-1.7592139870950123</v>
      </c>
      <c r="Q1077" s="39">
        <f t="shared" si="185"/>
        <v>-1.1032792686349602</v>
      </c>
      <c r="R1077" s="39">
        <f t="shared" si="190"/>
        <v>2.3440652815399479</v>
      </c>
      <c r="S1077" s="39">
        <f t="shared" si="191"/>
        <v>-1.3440652815399479</v>
      </c>
      <c r="T1077" s="22" t="str">
        <f t="shared" si="186"/>
        <v>LAL113114</v>
      </c>
      <c r="U1077" t="str">
        <f t="shared" si="192"/>
        <v>no</v>
      </c>
      <c r="V1077" s="31">
        <v>0</v>
      </c>
      <c r="W1077" s="31" t="str">
        <f t="shared" si="193"/>
        <v>43404Dallas MavericksLos Angeles Lakers</v>
      </c>
      <c r="X1077" s="9" t="str">
        <f>IFERROR(VLOOKUP(T1077,October_Schedule_Table[[#All],[Home Concat]:[Home B2b]],2,FALSE),0)</f>
        <v>no</v>
      </c>
      <c r="Y1077" s="9">
        <f>IFERROR(VLOOKUP(T1077,October_Schedule_Table[[#All],[Away Concat]:[Away B2b]],4,FALSE),0)</f>
        <v>0</v>
      </c>
    </row>
    <row r="1078" spans="1:25" x14ac:dyDescent="0.2">
      <c r="A1078" s="24" t="s">
        <v>242</v>
      </c>
      <c r="B1078" s="12">
        <v>43407</v>
      </c>
      <c r="C1078" s="33" t="str">
        <f t="shared" si="187"/>
        <v>A</v>
      </c>
      <c r="D1078" s="18">
        <v>11</v>
      </c>
      <c r="E1078" s="18">
        <v>3</v>
      </c>
      <c r="F1078" s="18">
        <v>2018</v>
      </c>
      <c r="G1078" s="5" t="s">
        <v>30</v>
      </c>
      <c r="H1078" s="5" t="s">
        <v>39</v>
      </c>
      <c r="I1078" s="13" t="s">
        <v>242</v>
      </c>
      <c r="J1078" s="5">
        <v>114</v>
      </c>
      <c r="K1078" s="5" t="s">
        <v>40</v>
      </c>
      <c r="L1078" s="5" t="s">
        <v>231</v>
      </c>
      <c r="M1078" s="5">
        <v>110</v>
      </c>
      <c r="N1078" s="13">
        <f t="shared" si="188"/>
        <v>4</v>
      </c>
      <c r="O1078" s="13">
        <f t="shared" si="189"/>
        <v>-3</v>
      </c>
      <c r="P1078" s="39">
        <f t="shared" si="184"/>
        <v>-1.7592139870950123</v>
      </c>
      <c r="Q1078" s="39">
        <f t="shared" si="185"/>
        <v>4.7456987811097902</v>
      </c>
      <c r="R1078" s="39">
        <f t="shared" si="190"/>
        <v>-9.5049127682048038</v>
      </c>
      <c r="S1078" s="39">
        <f t="shared" si="191"/>
        <v>13.504912768204804</v>
      </c>
      <c r="T1078" s="22" t="str">
        <f t="shared" si="186"/>
        <v>LAL114110</v>
      </c>
      <c r="U1078" t="str">
        <f t="shared" si="192"/>
        <v>no</v>
      </c>
      <c r="V1078" s="31">
        <v>0</v>
      </c>
      <c r="W1078" s="31" t="str">
        <f t="shared" si="193"/>
        <v>43407Los Angeles LakersPortland Trail Blazers</v>
      </c>
      <c r="X1078" s="9">
        <f>IFERROR(VLOOKUP(T1078,October_Schedule_Table[Home Concat],1,FALSE),0)</f>
        <v>0</v>
      </c>
      <c r="Y1078" s="9" t="str">
        <f>IFERROR(VLOOKUP(T1078,October_Schedule_Table[[#All],[Away Concat]:[Away B2b]],4,FALSE),0)</f>
        <v>no</v>
      </c>
    </row>
    <row r="1079" spans="1:25" x14ac:dyDescent="0.2">
      <c r="A1079" s="24" t="s">
        <v>242</v>
      </c>
      <c r="B1079" s="12">
        <v>43408</v>
      </c>
      <c r="C1079" s="33" t="str">
        <f t="shared" si="187"/>
        <v>H</v>
      </c>
      <c r="D1079" s="18">
        <v>11</v>
      </c>
      <c r="E1079" s="18">
        <v>4</v>
      </c>
      <c r="F1079" s="18">
        <v>2018</v>
      </c>
      <c r="G1079" s="5" t="s">
        <v>44</v>
      </c>
      <c r="H1079" s="5" t="s">
        <v>37</v>
      </c>
      <c r="I1079" s="5" t="s">
        <v>228</v>
      </c>
      <c r="J1079" s="5">
        <v>121</v>
      </c>
      <c r="K1079" s="5" t="s">
        <v>39</v>
      </c>
      <c r="L1079" s="13" t="s">
        <v>242</v>
      </c>
      <c r="M1079" s="5">
        <v>107</v>
      </c>
      <c r="N1079" s="13">
        <f t="shared" si="188"/>
        <v>-14</v>
      </c>
      <c r="O1079" s="13">
        <f t="shared" si="189"/>
        <v>3</v>
      </c>
      <c r="P1079" s="39">
        <f t="shared" si="184"/>
        <v>-1.7592139870950123</v>
      </c>
      <c r="Q1079" s="39">
        <f t="shared" si="185"/>
        <v>5.5303682054218104</v>
      </c>
      <c r="R1079" s="39">
        <f t="shared" si="190"/>
        <v>-4.2895821925168232</v>
      </c>
      <c r="S1079" s="39">
        <f t="shared" si="191"/>
        <v>-9.7104178074831768</v>
      </c>
      <c r="T1079" s="22" t="str">
        <f t="shared" si="186"/>
        <v>LAL121107</v>
      </c>
      <c r="U1079" t="str">
        <f t="shared" si="192"/>
        <v>yes</v>
      </c>
      <c r="V1079" s="31">
        <v>0</v>
      </c>
      <c r="W1079" s="31" t="str">
        <f t="shared" si="193"/>
        <v>43408Toronto RaptorsLos Angeles Lakers</v>
      </c>
      <c r="X1079" s="9" t="str">
        <f>IFERROR(VLOOKUP(T1079,October_Schedule_Table[[#All],[Home Concat]:[Home B2b]],2,FALSE),0)</f>
        <v>yes</v>
      </c>
      <c r="Y1079" s="9">
        <f>IFERROR(VLOOKUP(T1079,October_Schedule_Table[[#All],[Away Concat]:[Away B2b]],4,FALSE),0)</f>
        <v>0</v>
      </c>
    </row>
    <row r="1080" spans="1:25" x14ac:dyDescent="0.2">
      <c r="A1080" s="24" t="s">
        <v>242</v>
      </c>
      <c r="B1080" s="10">
        <v>43411</v>
      </c>
      <c r="C1080" s="33" t="str">
        <f t="shared" si="187"/>
        <v>H</v>
      </c>
      <c r="D1080" s="19">
        <v>11</v>
      </c>
      <c r="E1080" s="19">
        <v>7</v>
      </c>
      <c r="F1080" s="19">
        <v>2018</v>
      </c>
      <c r="G1080" s="6" t="s">
        <v>9</v>
      </c>
      <c r="H1080" s="6" t="s">
        <v>34</v>
      </c>
      <c r="I1080" s="6" t="s">
        <v>239</v>
      </c>
      <c r="J1080" s="6">
        <v>110</v>
      </c>
      <c r="K1080" s="6" t="s">
        <v>39</v>
      </c>
      <c r="L1080" s="13" t="s">
        <v>242</v>
      </c>
      <c r="M1080" s="6">
        <v>114</v>
      </c>
      <c r="N1080" s="13">
        <f t="shared" si="188"/>
        <v>4</v>
      </c>
      <c r="O1080" s="13">
        <f t="shared" si="189"/>
        <v>3</v>
      </c>
      <c r="P1080" s="39">
        <f t="shared" si="184"/>
        <v>-1.7592139870950123</v>
      </c>
      <c r="Q1080" s="39">
        <f t="shared" si="185"/>
        <v>-1.35015846365794</v>
      </c>
      <c r="R1080" s="39">
        <f t="shared" si="190"/>
        <v>2.5909444765629277</v>
      </c>
      <c r="S1080" s="39">
        <f t="shared" si="191"/>
        <v>1.4090555234370723</v>
      </c>
      <c r="T1080" s="22" t="str">
        <f t="shared" si="186"/>
        <v>LAL110114</v>
      </c>
      <c r="U1080" t="str">
        <f t="shared" si="192"/>
        <v>no</v>
      </c>
      <c r="V1080" s="31">
        <v>0</v>
      </c>
      <c r="W1080" s="31" t="str">
        <f t="shared" si="193"/>
        <v>43411Minnesota TimberwolvesLos Angeles Lakers</v>
      </c>
      <c r="X1080" s="9" t="str">
        <f>IFERROR(VLOOKUP(T1080,October_Schedule_Table[[#All],[Home Concat]:[Home B2b]],2,FALSE),0)</f>
        <v>no</v>
      </c>
      <c r="Y1080" s="9">
        <f>IFERROR(VLOOKUP(T1080,October_Schedule_Table[[#All],[Away Concat]:[Away B2b]],4,FALSE),0)</f>
        <v>0</v>
      </c>
    </row>
    <row r="1081" spans="1:25" x14ac:dyDescent="0.2">
      <c r="A1081" s="24" t="s">
        <v>242</v>
      </c>
      <c r="B1081" s="10">
        <v>43414</v>
      </c>
      <c r="C1081" s="33" t="str">
        <f t="shared" si="187"/>
        <v>A</v>
      </c>
      <c r="D1081" s="19">
        <v>11</v>
      </c>
      <c r="E1081" s="19">
        <v>10</v>
      </c>
      <c r="F1081" s="19">
        <v>2018</v>
      </c>
      <c r="G1081" s="6" t="s">
        <v>30</v>
      </c>
      <c r="H1081" s="6" t="s">
        <v>39</v>
      </c>
      <c r="I1081" s="13" t="s">
        <v>242</v>
      </c>
      <c r="J1081" s="6">
        <v>101</v>
      </c>
      <c r="K1081" s="6" t="s">
        <v>32</v>
      </c>
      <c r="L1081" s="6" t="s">
        <v>230</v>
      </c>
      <c r="M1081" s="6">
        <v>86</v>
      </c>
      <c r="N1081" s="13">
        <f t="shared" si="188"/>
        <v>15</v>
      </c>
      <c r="O1081" s="13">
        <f t="shared" si="189"/>
        <v>-3</v>
      </c>
      <c r="P1081" s="39">
        <f t="shared" si="184"/>
        <v>-1.7592139870950123</v>
      </c>
      <c r="Q1081" s="39">
        <f t="shared" si="185"/>
        <v>-0.90569424122478992</v>
      </c>
      <c r="R1081" s="39">
        <f t="shared" si="190"/>
        <v>-3.8535197458702228</v>
      </c>
      <c r="S1081" s="39">
        <f t="shared" si="191"/>
        <v>18.853519745870223</v>
      </c>
      <c r="T1081" s="22" t="str">
        <f t="shared" si="186"/>
        <v>LAL10186</v>
      </c>
      <c r="U1081" t="str">
        <f t="shared" si="192"/>
        <v>no</v>
      </c>
      <c r="V1081" s="31">
        <v>0</v>
      </c>
      <c r="W1081" s="31" t="str">
        <f t="shared" si="193"/>
        <v>43414Los Angeles LakersSacramento Kings</v>
      </c>
      <c r="X1081" s="9">
        <f>IFERROR(VLOOKUP(T1081,October_Schedule_Table[Home Concat],1,FALSE),0)</f>
        <v>0</v>
      </c>
      <c r="Y1081" s="9" t="str">
        <f>IFERROR(VLOOKUP(T1081,October_Schedule_Table[[#All],[Away Concat]:[Away B2b]],4,FALSE),0)</f>
        <v>no</v>
      </c>
    </row>
    <row r="1082" spans="1:25" x14ac:dyDescent="0.2">
      <c r="A1082" s="24" t="s">
        <v>242</v>
      </c>
      <c r="B1082" s="12">
        <v>43415</v>
      </c>
      <c r="C1082" s="33" t="str">
        <f t="shared" si="187"/>
        <v>H</v>
      </c>
      <c r="D1082" s="18">
        <v>11</v>
      </c>
      <c r="E1082" s="18">
        <v>11</v>
      </c>
      <c r="F1082" s="18">
        <v>2018</v>
      </c>
      <c r="G1082" s="5" t="s">
        <v>44</v>
      </c>
      <c r="H1082" s="5" t="s">
        <v>24</v>
      </c>
      <c r="I1082" s="5" t="s">
        <v>210</v>
      </c>
      <c r="J1082" s="5">
        <v>106</v>
      </c>
      <c r="K1082" s="5" t="s">
        <v>39</v>
      </c>
      <c r="L1082" s="13" t="s">
        <v>242</v>
      </c>
      <c r="M1082" s="5">
        <v>107</v>
      </c>
      <c r="N1082" s="13">
        <f t="shared" si="188"/>
        <v>1</v>
      </c>
      <c r="O1082" s="13">
        <f t="shared" si="189"/>
        <v>3</v>
      </c>
      <c r="P1082" s="39">
        <f t="shared" si="184"/>
        <v>-1.7592139870950123</v>
      </c>
      <c r="Q1082" s="39">
        <f t="shared" si="185"/>
        <v>-5.4191427575813904</v>
      </c>
      <c r="R1082" s="39">
        <f t="shared" si="190"/>
        <v>6.6599287704863777</v>
      </c>
      <c r="S1082" s="39">
        <f t="shared" si="191"/>
        <v>-5.6599287704863777</v>
      </c>
      <c r="T1082" s="22" t="str">
        <f t="shared" si="186"/>
        <v>LAL106107</v>
      </c>
      <c r="U1082" t="str">
        <f t="shared" si="192"/>
        <v>yes</v>
      </c>
      <c r="V1082" s="31">
        <v>0</v>
      </c>
      <c r="W1082" s="31" t="str">
        <f t="shared" si="193"/>
        <v>43415Atlanta HawksLos Angeles Lakers</v>
      </c>
      <c r="X1082" s="9" t="str">
        <f>IFERROR(VLOOKUP(T1082,October_Schedule_Table[[#All],[Home Concat]:[Home B2b]],2,FALSE),0)</f>
        <v>yes</v>
      </c>
      <c r="Y1082" s="9">
        <f>IFERROR(VLOOKUP(T1082,October_Schedule_Table[[#All],[Away Concat]:[Away B2b]],4,FALSE),0)</f>
        <v>0</v>
      </c>
    </row>
    <row r="1083" spans="1:25" x14ac:dyDescent="0.2">
      <c r="A1083" s="24" t="s">
        <v>242</v>
      </c>
      <c r="B1083" s="10">
        <v>43418</v>
      </c>
      <c r="C1083" s="33" t="str">
        <f t="shared" si="187"/>
        <v>H</v>
      </c>
      <c r="D1083" s="19">
        <v>11</v>
      </c>
      <c r="E1083" s="19">
        <v>14</v>
      </c>
      <c r="F1083" s="19">
        <v>2018</v>
      </c>
      <c r="G1083" s="6" t="s">
        <v>9</v>
      </c>
      <c r="H1083" s="6" t="s">
        <v>40</v>
      </c>
      <c r="I1083" s="6" t="s">
        <v>231</v>
      </c>
      <c r="J1083" s="6">
        <v>117</v>
      </c>
      <c r="K1083" s="6" t="s">
        <v>39</v>
      </c>
      <c r="L1083" s="13" t="s">
        <v>242</v>
      </c>
      <c r="M1083" s="6">
        <v>126</v>
      </c>
      <c r="N1083" s="13">
        <f t="shared" si="188"/>
        <v>9</v>
      </c>
      <c r="O1083" s="13">
        <f t="shared" si="189"/>
        <v>3</v>
      </c>
      <c r="P1083" s="39">
        <f t="shared" si="184"/>
        <v>-1.7592139870950123</v>
      </c>
      <c r="Q1083" s="39">
        <f t="shared" si="185"/>
        <v>4.7456987811097902</v>
      </c>
      <c r="R1083" s="39">
        <f t="shared" si="190"/>
        <v>-3.5049127682048025</v>
      </c>
      <c r="S1083" s="39">
        <f t="shared" si="191"/>
        <v>12.504912768204802</v>
      </c>
      <c r="T1083" s="22" t="str">
        <f t="shared" si="186"/>
        <v>LAL117126</v>
      </c>
      <c r="U1083" t="str">
        <f t="shared" si="192"/>
        <v>no</v>
      </c>
      <c r="V1083" s="31">
        <v>0</v>
      </c>
      <c r="W1083" s="31" t="str">
        <f t="shared" si="193"/>
        <v>43418Portland Trail BlazersLos Angeles Lakers</v>
      </c>
      <c r="X1083" s="9" t="str">
        <f>IFERROR(VLOOKUP(T1083,October_Schedule_Table[[#All],[Home Concat]:[Home B2b]],2,FALSE),0)</f>
        <v>no</v>
      </c>
      <c r="Y1083" s="9">
        <f>IFERROR(VLOOKUP(T1083,October_Schedule_Table[[#All],[Away Concat]:[Away B2b]],4,FALSE),0)</f>
        <v>0</v>
      </c>
    </row>
    <row r="1084" spans="1:25" x14ac:dyDescent="0.2">
      <c r="A1084" s="24" t="s">
        <v>242</v>
      </c>
      <c r="B1084" s="12">
        <v>43421</v>
      </c>
      <c r="C1084" s="33" t="str">
        <f t="shared" si="187"/>
        <v>A</v>
      </c>
      <c r="D1084" s="18">
        <v>11</v>
      </c>
      <c r="E1084" s="18">
        <v>17</v>
      </c>
      <c r="F1084" s="18">
        <v>2018</v>
      </c>
      <c r="G1084" s="5" t="s">
        <v>12</v>
      </c>
      <c r="H1084" s="5" t="s">
        <v>39</v>
      </c>
      <c r="I1084" s="13" t="s">
        <v>242</v>
      </c>
      <c r="J1084" s="5">
        <v>117</v>
      </c>
      <c r="K1084" s="5" t="s">
        <v>27</v>
      </c>
      <c r="L1084" s="5" t="s">
        <v>236</v>
      </c>
      <c r="M1084" s="5">
        <v>130</v>
      </c>
      <c r="N1084" s="13">
        <f t="shared" si="188"/>
        <v>-13</v>
      </c>
      <c r="O1084" s="13">
        <f t="shared" si="189"/>
        <v>-3</v>
      </c>
      <c r="P1084" s="39">
        <f t="shared" si="184"/>
        <v>-1.7592139870950123</v>
      </c>
      <c r="Q1084" s="39">
        <f t="shared" si="185"/>
        <v>1.21811754667254</v>
      </c>
      <c r="R1084" s="39">
        <f t="shared" si="190"/>
        <v>-5.9773315337675523</v>
      </c>
      <c r="S1084" s="39">
        <f t="shared" si="191"/>
        <v>-7.0226684662324477</v>
      </c>
      <c r="T1084" s="22" t="str">
        <f t="shared" si="186"/>
        <v>LAL117130</v>
      </c>
      <c r="U1084" t="str">
        <f t="shared" si="192"/>
        <v>no</v>
      </c>
      <c r="V1084" s="31">
        <v>0</v>
      </c>
      <c r="W1084" s="31" t="str">
        <f t="shared" si="193"/>
        <v>43421Los Angeles LakersOrlando Magic</v>
      </c>
      <c r="X1084" s="9">
        <f>IFERROR(VLOOKUP(T1084,October_Schedule_Table[Home Concat],1,FALSE),0)</f>
        <v>0</v>
      </c>
      <c r="Y1084" s="9" t="str">
        <f>IFERROR(VLOOKUP(T1084,October_Schedule_Table[[#All],[Away Concat]:[Away B2b]],4,FALSE),0)</f>
        <v>no</v>
      </c>
    </row>
    <row r="1085" spans="1:25" x14ac:dyDescent="0.2">
      <c r="A1085" s="24" t="s">
        <v>242</v>
      </c>
      <c r="B1085" s="10">
        <v>43422</v>
      </c>
      <c r="C1085" s="33" t="str">
        <f t="shared" si="187"/>
        <v>A</v>
      </c>
      <c r="D1085" s="19">
        <v>11</v>
      </c>
      <c r="E1085" s="19">
        <v>18</v>
      </c>
      <c r="F1085" s="19">
        <v>2018</v>
      </c>
      <c r="G1085" s="6" t="s">
        <v>43</v>
      </c>
      <c r="H1085" s="6" t="s">
        <v>39</v>
      </c>
      <c r="I1085" s="13" t="s">
        <v>242</v>
      </c>
      <c r="J1085" s="6">
        <v>113</v>
      </c>
      <c r="K1085" s="6" t="s">
        <v>26</v>
      </c>
      <c r="L1085" s="6" t="s">
        <v>235</v>
      </c>
      <c r="M1085" s="6">
        <v>97</v>
      </c>
      <c r="N1085" s="13">
        <f t="shared" si="188"/>
        <v>16</v>
      </c>
      <c r="O1085" s="13">
        <f t="shared" si="189"/>
        <v>-3</v>
      </c>
      <c r="P1085" s="39">
        <f t="shared" si="184"/>
        <v>-1.7592139870950123</v>
      </c>
      <c r="Q1085" s="39">
        <f t="shared" si="185"/>
        <v>-0.25037347985165948</v>
      </c>
      <c r="R1085" s="39">
        <f t="shared" si="190"/>
        <v>-4.5088405072433533</v>
      </c>
      <c r="S1085" s="39">
        <f t="shared" si="191"/>
        <v>20.508840507243352</v>
      </c>
      <c r="T1085" s="22" t="str">
        <f t="shared" si="186"/>
        <v>LAL11397</v>
      </c>
      <c r="U1085" t="str">
        <f t="shared" si="192"/>
        <v>yes</v>
      </c>
      <c r="V1085" s="31">
        <v>0</v>
      </c>
      <c r="W1085" s="31" t="str">
        <f t="shared" si="193"/>
        <v>43422Los Angeles LakersMiami Heat</v>
      </c>
      <c r="X1085" s="9">
        <f>IFERROR(VLOOKUP(T1085,October_Schedule_Table[Home Concat],1,FALSE),0)</f>
        <v>0</v>
      </c>
      <c r="Y1085" s="9" t="str">
        <f>IFERROR(VLOOKUP(T1085,October_Schedule_Table[[#All],[Away Concat]:[Away B2b]],4,FALSE),0)</f>
        <v>yes</v>
      </c>
    </row>
    <row r="1086" spans="1:25" x14ac:dyDescent="0.2">
      <c r="A1086" s="24" t="s">
        <v>242</v>
      </c>
      <c r="B1086" s="12">
        <v>43425</v>
      </c>
      <c r="C1086" s="33" t="str">
        <f t="shared" si="187"/>
        <v>A</v>
      </c>
      <c r="D1086" s="18">
        <v>11</v>
      </c>
      <c r="E1086" s="18">
        <v>21</v>
      </c>
      <c r="F1086" s="18">
        <v>2018</v>
      </c>
      <c r="G1086" s="5" t="s">
        <v>6</v>
      </c>
      <c r="H1086" s="5" t="s">
        <v>39</v>
      </c>
      <c r="I1086" s="13" t="s">
        <v>242</v>
      </c>
      <c r="J1086" s="5">
        <v>109</v>
      </c>
      <c r="K1086" s="5" t="s">
        <v>36</v>
      </c>
      <c r="L1086" s="5" t="s">
        <v>215</v>
      </c>
      <c r="M1086" s="5">
        <v>105</v>
      </c>
      <c r="N1086" s="13">
        <f t="shared" si="188"/>
        <v>4</v>
      </c>
      <c r="O1086" s="13">
        <f t="shared" si="189"/>
        <v>-3</v>
      </c>
      <c r="P1086" s="39">
        <f t="shared" si="184"/>
        <v>-1.7592139870950123</v>
      </c>
      <c r="Q1086" s="39">
        <f t="shared" si="185"/>
        <v>-9.3173458825230995</v>
      </c>
      <c r="R1086" s="39">
        <f t="shared" si="190"/>
        <v>4.5581318954280867</v>
      </c>
      <c r="S1086" s="39">
        <f t="shared" si="191"/>
        <v>-0.55813189542808672</v>
      </c>
      <c r="T1086" s="22" t="str">
        <f t="shared" si="186"/>
        <v>LAL109105</v>
      </c>
      <c r="U1086" t="str">
        <f t="shared" si="192"/>
        <v>no</v>
      </c>
      <c r="V1086" s="31">
        <v>0</v>
      </c>
      <c r="W1086" s="31" t="str">
        <f t="shared" si="193"/>
        <v>43425Los Angeles LakersCleveland Cavaliers</v>
      </c>
      <c r="X1086" s="9">
        <f>IFERROR(VLOOKUP(T1086,October_Schedule_Table[Home Concat],1,FALSE),0)</f>
        <v>0</v>
      </c>
      <c r="Y1086" s="9" t="str">
        <f>IFERROR(VLOOKUP(T1086,October_Schedule_Table[[#All],[Away Concat]:[Away B2b]],4,FALSE),0)</f>
        <v>no</v>
      </c>
    </row>
    <row r="1087" spans="1:25" x14ac:dyDescent="0.2">
      <c r="A1087" s="24" t="s">
        <v>242</v>
      </c>
      <c r="B1087" s="12">
        <v>43427</v>
      </c>
      <c r="C1087" s="33" t="str">
        <f t="shared" si="187"/>
        <v>H</v>
      </c>
      <c r="D1087" s="18">
        <v>11</v>
      </c>
      <c r="E1087" s="18">
        <v>23</v>
      </c>
      <c r="F1087" s="18">
        <v>2018</v>
      </c>
      <c r="G1087" s="5" t="s">
        <v>9</v>
      </c>
      <c r="H1087" s="5" t="s">
        <v>31</v>
      </c>
      <c r="I1087" s="5" t="s">
        <v>225</v>
      </c>
      <c r="J1087" s="5">
        <v>83</v>
      </c>
      <c r="K1087" s="5" t="s">
        <v>39</v>
      </c>
      <c r="L1087" s="13" t="s">
        <v>242</v>
      </c>
      <c r="M1087" s="5">
        <v>90</v>
      </c>
      <c r="N1087" s="13">
        <f t="shared" si="188"/>
        <v>7</v>
      </c>
      <c r="O1087" s="13">
        <f t="shared" si="189"/>
        <v>3</v>
      </c>
      <c r="P1087" s="39">
        <f t="shared" si="184"/>
        <v>-1.7592139870950123</v>
      </c>
      <c r="Q1087" s="39">
        <f t="shared" si="185"/>
        <v>5.7181998783674679</v>
      </c>
      <c r="R1087" s="39">
        <f t="shared" si="190"/>
        <v>-4.4774138654624807</v>
      </c>
      <c r="S1087" s="39">
        <f t="shared" si="191"/>
        <v>11.477413865462481</v>
      </c>
      <c r="T1087" s="22" t="str">
        <f t="shared" si="186"/>
        <v>LAL8390</v>
      </c>
      <c r="U1087" t="str">
        <f t="shared" si="192"/>
        <v>no</v>
      </c>
      <c r="V1087" s="31">
        <v>0</v>
      </c>
      <c r="W1087" s="31" t="str">
        <f t="shared" si="193"/>
        <v>43427Utah JazzLos Angeles Lakers</v>
      </c>
      <c r="X1087" s="9" t="str">
        <f>IFERROR(VLOOKUP(T1087,October_Schedule_Table[[#All],[Home Concat]:[Home B2b]],2,FALSE),0)</f>
        <v>no</v>
      </c>
      <c r="Y1087" s="9">
        <f>IFERROR(VLOOKUP(T1087,October_Schedule_Table[[#All],[Away Concat]:[Away B2b]],4,FALSE),0)</f>
        <v>0</v>
      </c>
    </row>
    <row r="1088" spans="1:25" x14ac:dyDescent="0.2">
      <c r="A1088" s="24" t="s">
        <v>242</v>
      </c>
      <c r="B1088" s="14">
        <v>43429</v>
      </c>
      <c r="C1088" s="33" t="str">
        <f t="shared" si="187"/>
        <v>H</v>
      </c>
      <c r="D1088" s="21">
        <v>11</v>
      </c>
      <c r="E1088" s="21">
        <v>25</v>
      </c>
      <c r="F1088" s="21">
        <v>2018</v>
      </c>
      <c r="G1088" s="6" t="s">
        <v>61</v>
      </c>
      <c r="H1088" s="6" t="s">
        <v>27</v>
      </c>
      <c r="I1088" s="6" t="s">
        <v>236</v>
      </c>
      <c r="J1088" s="6">
        <v>108</v>
      </c>
      <c r="K1088" s="6" t="s">
        <v>39</v>
      </c>
      <c r="L1088" s="13" t="s">
        <v>242</v>
      </c>
      <c r="M1088" s="6">
        <v>104</v>
      </c>
      <c r="N1088" s="13">
        <f t="shared" si="188"/>
        <v>-4</v>
      </c>
      <c r="O1088" s="13">
        <f t="shared" si="189"/>
        <v>3</v>
      </c>
      <c r="P1088" s="39">
        <f t="shared" si="184"/>
        <v>-1.7592139870950123</v>
      </c>
      <c r="Q1088" s="39">
        <f t="shared" si="185"/>
        <v>1.21811754667254</v>
      </c>
      <c r="R1088" s="39">
        <f t="shared" si="190"/>
        <v>2.266846623244767E-2</v>
      </c>
      <c r="S1088" s="39">
        <f t="shared" si="191"/>
        <v>-4.0226684662324477</v>
      </c>
      <c r="T1088" s="22" t="str">
        <f t="shared" si="186"/>
        <v>LAL108104</v>
      </c>
      <c r="U1088" t="str">
        <f t="shared" si="192"/>
        <v>no</v>
      </c>
      <c r="V1088" s="31">
        <v>0</v>
      </c>
      <c r="W1088" s="31" t="str">
        <f t="shared" si="193"/>
        <v>43429Orlando MagicLos Angeles Lakers</v>
      </c>
      <c r="X1088" s="9" t="str">
        <f>IFERROR(VLOOKUP(T1088,October_Schedule_Table[[#All],[Home Concat]:[Home B2b]],2,FALSE),0)</f>
        <v>no</v>
      </c>
      <c r="Y1088" s="9">
        <f>IFERROR(VLOOKUP(T1088,October_Schedule_Table[[#All],[Away Concat]:[Away B2b]],4,FALSE),0)</f>
        <v>0</v>
      </c>
    </row>
    <row r="1089" spans="1:25" x14ac:dyDescent="0.2">
      <c r="A1089" s="24" t="s">
        <v>242</v>
      </c>
      <c r="B1089" s="10">
        <v>43431</v>
      </c>
      <c r="C1089" s="33" t="str">
        <f t="shared" si="187"/>
        <v>A</v>
      </c>
      <c r="D1089" s="19">
        <v>11</v>
      </c>
      <c r="E1089" s="19">
        <v>27</v>
      </c>
      <c r="F1089" s="19">
        <v>2018</v>
      </c>
      <c r="G1089" s="6" t="s">
        <v>42</v>
      </c>
      <c r="H1089" s="6" t="s">
        <v>39</v>
      </c>
      <c r="I1089" s="13" t="s">
        <v>242</v>
      </c>
      <c r="J1089" s="6">
        <v>85</v>
      </c>
      <c r="K1089" s="6" t="s">
        <v>21</v>
      </c>
      <c r="L1089" s="6" t="s">
        <v>217</v>
      </c>
      <c r="M1089" s="6">
        <v>117</v>
      </c>
      <c r="N1089" s="13">
        <f t="shared" si="188"/>
        <v>-32</v>
      </c>
      <c r="O1089" s="13">
        <f t="shared" si="189"/>
        <v>-3</v>
      </c>
      <c r="P1089" s="39">
        <f t="shared" si="184"/>
        <v>-1.7592139870950123</v>
      </c>
      <c r="Q1089" s="39">
        <f t="shared" si="185"/>
        <v>3.8824190488276296</v>
      </c>
      <c r="R1089" s="39">
        <f t="shared" si="190"/>
        <v>-8.6416330359226414</v>
      </c>
      <c r="S1089" s="39">
        <f t="shared" si="191"/>
        <v>-23.358366964077359</v>
      </c>
      <c r="T1089" s="22" t="str">
        <f t="shared" si="186"/>
        <v>LAL85117</v>
      </c>
      <c r="U1089" t="str">
        <f t="shared" si="192"/>
        <v>no</v>
      </c>
      <c r="V1089" s="31">
        <v>0</v>
      </c>
      <c r="W1089" s="31" t="str">
        <f t="shared" si="193"/>
        <v>43431Los Angeles LakersDenver Nuggets</v>
      </c>
      <c r="X1089" s="9">
        <f>IFERROR(VLOOKUP(T1089,October_Schedule_Table[Home Concat],1,FALSE),0)</f>
        <v>0</v>
      </c>
      <c r="Y1089" s="9" t="str">
        <f>IFERROR(VLOOKUP(T1089,October_Schedule_Table[[#All],[Away Concat]:[Away B2b]],4,FALSE),0)</f>
        <v>no</v>
      </c>
    </row>
    <row r="1090" spans="1:25" x14ac:dyDescent="0.2">
      <c r="A1090" s="24" t="s">
        <v>242</v>
      </c>
      <c r="B1090" s="12">
        <v>43433</v>
      </c>
      <c r="C1090" s="33" t="str">
        <f t="shared" si="187"/>
        <v>H</v>
      </c>
      <c r="D1090" s="18">
        <v>11</v>
      </c>
      <c r="E1090" s="18">
        <v>29</v>
      </c>
      <c r="F1090" s="18">
        <v>2018</v>
      </c>
      <c r="G1090" s="5" t="s">
        <v>9</v>
      </c>
      <c r="H1090" s="5" t="s">
        <v>20</v>
      </c>
      <c r="I1090" s="5" t="s">
        <v>234</v>
      </c>
      <c r="J1090" s="5">
        <v>96</v>
      </c>
      <c r="K1090" s="5" t="s">
        <v>39</v>
      </c>
      <c r="L1090" s="13" t="s">
        <v>242</v>
      </c>
      <c r="M1090" s="5">
        <v>104</v>
      </c>
      <c r="N1090" s="13">
        <f t="shared" si="188"/>
        <v>8</v>
      </c>
      <c r="O1090" s="13">
        <f t="shared" si="189"/>
        <v>3</v>
      </c>
      <c r="P1090" s="39">
        <f t="shared" si="184"/>
        <v>-1.7592139870950123</v>
      </c>
      <c r="Q1090" s="39">
        <f t="shared" si="185"/>
        <v>2.3960160409532198</v>
      </c>
      <c r="R1090" s="39">
        <f t="shared" si="190"/>
        <v>-1.1552300280482322</v>
      </c>
      <c r="S1090" s="39">
        <f t="shared" si="191"/>
        <v>9.1552300280482317</v>
      </c>
      <c r="T1090" s="22" t="str">
        <f t="shared" si="186"/>
        <v>LAL96104</v>
      </c>
      <c r="U1090" t="str">
        <f t="shared" si="192"/>
        <v>no</v>
      </c>
      <c r="V1090" s="31">
        <v>0</v>
      </c>
      <c r="W1090" s="31" t="str">
        <f t="shared" si="193"/>
        <v>43433Indiana PacersLos Angeles Lakers</v>
      </c>
      <c r="X1090" s="9" t="str">
        <f>IFERROR(VLOOKUP(T1090,October_Schedule_Table[[#All],[Home Concat]:[Home B2b]],2,FALSE),0)</f>
        <v>no</v>
      </c>
      <c r="Y1090" s="9">
        <f>IFERROR(VLOOKUP(T1090,October_Schedule_Table[[#All],[Away Concat]:[Away B2b]],4,FALSE),0)</f>
        <v>0</v>
      </c>
    </row>
    <row r="1091" spans="1:25" x14ac:dyDescent="0.2">
      <c r="A1091" s="24" t="s">
        <v>242</v>
      </c>
      <c r="B1091" s="10">
        <v>43434</v>
      </c>
      <c r="C1091" s="33" t="str">
        <f t="shared" si="187"/>
        <v>H</v>
      </c>
      <c r="D1091" s="19">
        <v>11</v>
      </c>
      <c r="E1091" s="19">
        <v>30</v>
      </c>
      <c r="F1091" s="19">
        <v>2018</v>
      </c>
      <c r="G1091" s="6" t="s">
        <v>9</v>
      </c>
      <c r="H1091" s="6" t="s">
        <v>28</v>
      </c>
      <c r="I1091" s="6" t="s">
        <v>216</v>
      </c>
      <c r="J1091" s="6">
        <v>103</v>
      </c>
      <c r="K1091" s="6" t="s">
        <v>39</v>
      </c>
      <c r="L1091" s="13" t="s">
        <v>242</v>
      </c>
      <c r="M1091" s="6">
        <v>114</v>
      </c>
      <c r="N1091" s="13">
        <f t="shared" si="188"/>
        <v>11</v>
      </c>
      <c r="O1091" s="13">
        <f t="shared" si="189"/>
        <v>3</v>
      </c>
      <c r="P1091" s="39">
        <f t="shared" si="184"/>
        <v>-1.7592139870950123</v>
      </c>
      <c r="Q1091" s="39">
        <f t="shared" si="185"/>
        <v>-1.1032792686349602</v>
      </c>
      <c r="R1091" s="39">
        <f t="shared" si="190"/>
        <v>2.3440652815399479</v>
      </c>
      <c r="S1091" s="39">
        <f t="shared" si="191"/>
        <v>8.6559347184600526</v>
      </c>
      <c r="T1091" s="22" t="str">
        <f t="shared" si="186"/>
        <v>LAL103114</v>
      </c>
      <c r="U1091" t="str">
        <f t="shared" si="192"/>
        <v>yes</v>
      </c>
      <c r="V1091" s="31">
        <v>0</v>
      </c>
      <c r="W1091" s="31" t="str">
        <f t="shared" si="193"/>
        <v>43434Dallas MavericksLos Angeles Lakers</v>
      </c>
      <c r="X1091" s="9" t="str">
        <f>IFERROR(VLOOKUP(T1091,October_Schedule_Table[[#All],[Home Concat]:[Home B2b]],2,FALSE),0)</f>
        <v>yes</v>
      </c>
      <c r="Y1091" s="9">
        <f>IFERROR(VLOOKUP(T1091,October_Schedule_Table[[#All],[Away Concat]:[Away B2b]],4,FALSE),0)</f>
        <v>0</v>
      </c>
    </row>
    <row r="1092" spans="1:25" x14ac:dyDescent="0.2">
      <c r="A1092" s="24" t="s">
        <v>242</v>
      </c>
      <c r="B1092" s="12">
        <v>43436</v>
      </c>
      <c r="C1092" s="33" t="str">
        <f t="shared" si="187"/>
        <v>H</v>
      </c>
      <c r="D1092" s="18">
        <v>12</v>
      </c>
      <c r="E1092" s="18">
        <v>2</v>
      </c>
      <c r="F1092" s="18">
        <v>2018</v>
      </c>
      <c r="G1092" s="5" t="s">
        <v>61</v>
      </c>
      <c r="H1092" s="5" t="s">
        <v>29</v>
      </c>
      <c r="I1092" s="5" t="s">
        <v>232</v>
      </c>
      <c r="J1092" s="5">
        <v>96</v>
      </c>
      <c r="K1092" s="5" t="s">
        <v>39</v>
      </c>
      <c r="L1092" s="13" t="s">
        <v>242</v>
      </c>
      <c r="M1092" s="5">
        <v>120</v>
      </c>
      <c r="N1092" s="13">
        <f t="shared" si="188"/>
        <v>24</v>
      </c>
      <c r="O1092" s="13">
        <f t="shared" si="189"/>
        <v>3</v>
      </c>
      <c r="P1092" s="39">
        <f t="shared" si="184"/>
        <v>-1.7592139870950123</v>
      </c>
      <c r="Q1092" s="39">
        <f t="shared" si="185"/>
        <v>-8.7034984309977705</v>
      </c>
      <c r="R1092" s="39">
        <f t="shared" si="190"/>
        <v>9.9442844439027578</v>
      </c>
      <c r="S1092" s="39">
        <f t="shared" si="191"/>
        <v>14.055715556097242</v>
      </c>
      <c r="T1092" s="22" t="str">
        <f t="shared" si="186"/>
        <v>LAL96120</v>
      </c>
      <c r="U1092" t="str">
        <f t="shared" si="192"/>
        <v>no</v>
      </c>
      <c r="V1092" s="31">
        <v>0</v>
      </c>
      <c r="W1092" s="31" t="str">
        <f t="shared" si="193"/>
        <v>43436Phoenix SunsLos Angeles Lakers</v>
      </c>
      <c r="X1092" s="9" t="str">
        <f>IFERROR(VLOOKUP(T1092,October_Schedule_Table[[#All],[Home Concat]:[Home B2b]],2,FALSE),0)</f>
        <v>no</v>
      </c>
      <c r="Y1092" s="9">
        <f>IFERROR(VLOOKUP(T1092,October_Schedule_Table[[#All],[Away Concat]:[Away B2b]],4,FALSE),0)</f>
        <v>0</v>
      </c>
    </row>
    <row r="1093" spans="1:25" x14ac:dyDescent="0.2">
      <c r="A1093" s="24" t="s">
        <v>242</v>
      </c>
      <c r="B1093" s="10">
        <v>43439</v>
      </c>
      <c r="C1093" s="33" t="str">
        <f t="shared" si="187"/>
        <v>H</v>
      </c>
      <c r="D1093" s="19">
        <v>12</v>
      </c>
      <c r="E1093" s="19">
        <v>5</v>
      </c>
      <c r="F1093" s="19">
        <v>2018</v>
      </c>
      <c r="G1093" s="6" t="s">
        <v>9</v>
      </c>
      <c r="H1093" s="6" t="s">
        <v>35</v>
      </c>
      <c r="I1093" s="6" t="s">
        <v>227</v>
      </c>
      <c r="J1093" s="6">
        <v>113</v>
      </c>
      <c r="K1093" s="6" t="s">
        <v>39</v>
      </c>
      <c r="L1093" s="13" t="s">
        <v>242</v>
      </c>
      <c r="M1093" s="6">
        <v>121</v>
      </c>
      <c r="N1093" s="13">
        <f t="shared" si="188"/>
        <v>8</v>
      </c>
      <c r="O1093" s="13">
        <f t="shared" si="189"/>
        <v>3</v>
      </c>
      <c r="P1093" s="39">
        <f t="shared" si="184"/>
        <v>-1.7592139870950123</v>
      </c>
      <c r="Q1093" s="39">
        <f t="shared" si="185"/>
        <v>1.8707824426420974</v>
      </c>
      <c r="R1093" s="39">
        <f t="shared" si="190"/>
        <v>-0.62999642973710968</v>
      </c>
      <c r="S1093" s="39">
        <f t="shared" si="191"/>
        <v>8.6299964297371101</v>
      </c>
      <c r="T1093" s="22" t="str">
        <f t="shared" si="186"/>
        <v>LAL113121</v>
      </c>
      <c r="U1093" t="str">
        <f t="shared" si="192"/>
        <v>no</v>
      </c>
      <c r="V1093" s="31">
        <v>0</v>
      </c>
      <c r="W1093" s="31" t="str">
        <f t="shared" si="193"/>
        <v>43439San Antonio SpursLos Angeles Lakers</v>
      </c>
      <c r="X1093" s="9" t="str">
        <f>IFERROR(VLOOKUP(T1093,October_Schedule_Table[[#All],[Home Concat]:[Home B2b]],2,FALSE),0)</f>
        <v>no</v>
      </c>
      <c r="Y1093" s="9">
        <f>IFERROR(VLOOKUP(T1093,October_Schedule_Table[[#All],[Away Concat]:[Away B2b]],4,FALSE),0)</f>
        <v>0</v>
      </c>
    </row>
    <row r="1094" spans="1:25" x14ac:dyDescent="0.2">
      <c r="A1094" s="24" t="s">
        <v>242</v>
      </c>
      <c r="B1094" s="12">
        <v>43441</v>
      </c>
      <c r="C1094" s="33" t="str">
        <f t="shared" si="187"/>
        <v>A</v>
      </c>
      <c r="D1094" s="18">
        <v>12</v>
      </c>
      <c r="E1094" s="18">
        <v>7</v>
      </c>
      <c r="F1094" s="18">
        <v>2018</v>
      </c>
      <c r="G1094" s="5" t="s">
        <v>33</v>
      </c>
      <c r="H1094" s="5" t="s">
        <v>39</v>
      </c>
      <c r="I1094" s="13" t="s">
        <v>242</v>
      </c>
      <c r="J1094" s="5">
        <v>120</v>
      </c>
      <c r="K1094" s="5" t="s">
        <v>35</v>
      </c>
      <c r="L1094" s="5" t="s">
        <v>227</v>
      </c>
      <c r="M1094" s="5">
        <v>133</v>
      </c>
      <c r="N1094" s="13">
        <f t="shared" si="188"/>
        <v>-13</v>
      </c>
      <c r="O1094" s="13">
        <f t="shared" si="189"/>
        <v>-3</v>
      </c>
      <c r="P1094" s="39">
        <f t="shared" si="184"/>
        <v>-1.7592139870950123</v>
      </c>
      <c r="Q1094" s="39">
        <f t="shared" si="185"/>
        <v>1.8707824426420974</v>
      </c>
      <c r="R1094" s="39">
        <f t="shared" si="190"/>
        <v>-6.6299964297371101</v>
      </c>
      <c r="S1094" s="39">
        <f t="shared" si="191"/>
        <v>-6.3700035702628899</v>
      </c>
      <c r="T1094" s="22" t="str">
        <f t="shared" si="186"/>
        <v>LAL120133</v>
      </c>
      <c r="U1094" t="str">
        <f t="shared" si="192"/>
        <v>no</v>
      </c>
      <c r="V1094" s="31">
        <v>0</v>
      </c>
      <c r="W1094" s="31" t="str">
        <f t="shared" si="193"/>
        <v>43441Los Angeles LakersSan Antonio Spurs</v>
      </c>
      <c r="X1094" s="9">
        <f>IFERROR(VLOOKUP(T1094,October_Schedule_Table[Home Concat],1,FALSE),0)</f>
        <v>0</v>
      </c>
      <c r="Y1094" s="9" t="str">
        <f>IFERROR(VLOOKUP(T1094,October_Schedule_Table[[#All],[Away Concat]:[Away B2b]],4,FALSE),0)</f>
        <v>no</v>
      </c>
    </row>
    <row r="1095" spans="1:25" x14ac:dyDescent="0.2">
      <c r="A1095" s="24" t="s">
        <v>242</v>
      </c>
      <c r="B1095" s="10">
        <v>43442</v>
      </c>
      <c r="C1095" s="33" t="str">
        <f t="shared" si="187"/>
        <v>A</v>
      </c>
      <c r="D1095" s="19">
        <v>12</v>
      </c>
      <c r="E1095" s="19">
        <v>8</v>
      </c>
      <c r="F1095" s="19">
        <v>2018</v>
      </c>
      <c r="G1095" s="6" t="s">
        <v>6</v>
      </c>
      <c r="H1095" s="6" t="s">
        <v>39</v>
      </c>
      <c r="I1095" s="13" t="s">
        <v>242</v>
      </c>
      <c r="J1095" s="6">
        <v>111</v>
      </c>
      <c r="K1095" s="6" t="s">
        <v>19</v>
      </c>
      <c r="L1095" s="6" t="s">
        <v>240</v>
      </c>
      <c r="M1095" s="6">
        <v>88</v>
      </c>
      <c r="N1095" s="13">
        <f t="shared" si="188"/>
        <v>23</v>
      </c>
      <c r="O1095" s="13">
        <f t="shared" si="189"/>
        <v>-3</v>
      </c>
      <c r="P1095" s="39">
        <f t="shared" si="184"/>
        <v>-1.7592139870950123</v>
      </c>
      <c r="Q1095" s="39">
        <f t="shared" si="185"/>
        <v>-2.3364343413058002</v>
      </c>
      <c r="R1095" s="39">
        <f t="shared" si="190"/>
        <v>-2.4227796457892126</v>
      </c>
      <c r="S1095" s="39">
        <f t="shared" si="191"/>
        <v>25.422779645789213</v>
      </c>
      <c r="T1095" s="22" t="str">
        <f t="shared" si="186"/>
        <v>LAL11188</v>
      </c>
      <c r="U1095" t="str">
        <f t="shared" si="192"/>
        <v>yes</v>
      </c>
      <c r="V1095" s="31" t="s">
        <v>300</v>
      </c>
      <c r="W1095" s="31" t="str">
        <f t="shared" si="193"/>
        <v>43442Los Angeles LakersMemphis Grizzlies</v>
      </c>
      <c r="X1095" s="9"/>
      <c r="Y1095" s="9"/>
    </row>
    <row r="1096" spans="1:25" x14ac:dyDescent="0.2">
      <c r="A1096" s="24" t="s">
        <v>242</v>
      </c>
      <c r="B1096" s="12">
        <v>43444</v>
      </c>
      <c r="C1096" s="33" t="str">
        <f t="shared" si="187"/>
        <v>H</v>
      </c>
      <c r="D1096" s="18">
        <v>12</v>
      </c>
      <c r="E1096" s="18">
        <v>10</v>
      </c>
      <c r="F1096" s="18">
        <v>2018</v>
      </c>
      <c r="G1096" s="5" t="s">
        <v>9</v>
      </c>
      <c r="H1096" s="5" t="s">
        <v>26</v>
      </c>
      <c r="I1096" s="5" t="s">
        <v>235</v>
      </c>
      <c r="J1096" s="5">
        <v>105</v>
      </c>
      <c r="K1096" s="5" t="s">
        <v>39</v>
      </c>
      <c r="L1096" s="13" t="s">
        <v>242</v>
      </c>
      <c r="M1096" s="5">
        <v>108</v>
      </c>
      <c r="N1096" s="13">
        <f t="shared" si="188"/>
        <v>3</v>
      </c>
      <c r="O1096" s="13">
        <f t="shared" si="189"/>
        <v>3</v>
      </c>
      <c r="P1096" s="39">
        <f t="shared" si="184"/>
        <v>-1.7592139870950123</v>
      </c>
      <c r="Q1096" s="39">
        <f t="shared" si="185"/>
        <v>-0.25037347985165948</v>
      </c>
      <c r="R1096" s="39">
        <f t="shared" si="190"/>
        <v>1.4911594927566472</v>
      </c>
      <c r="S1096" s="39">
        <f t="shared" si="191"/>
        <v>1.5088405072433528</v>
      </c>
      <c r="T1096" s="22" t="str">
        <f t="shared" si="186"/>
        <v>LAL105108</v>
      </c>
      <c r="U1096" t="str">
        <f t="shared" si="192"/>
        <v>no</v>
      </c>
      <c r="V1096" s="31">
        <v>0</v>
      </c>
      <c r="W1096" s="31" t="str">
        <f t="shared" si="193"/>
        <v>43444Miami HeatLos Angeles Lakers</v>
      </c>
      <c r="X1096" s="9" t="str">
        <f>IFERROR(VLOOKUP(T1096,October_Schedule_Table[[#All],[Home Concat]:[Home B2b]],2,FALSE),0)</f>
        <v>no</v>
      </c>
      <c r="Y1096" s="9">
        <f>IFERROR(VLOOKUP(T1096,October_Schedule_Table[[#All],[Away Concat]:[Away B2b]],4,FALSE),0)</f>
        <v>0</v>
      </c>
    </row>
    <row r="1097" spans="1:25" x14ac:dyDescent="0.2">
      <c r="A1097" s="24" t="s">
        <v>242</v>
      </c>
      <c r="B1097" s="12">
        <v>43447</v>
      </c>
      <c r="C1097" s="33" t="str">
        <f t="shared" si="187"/>
        <v>A</v>
      </c>
      <c r="D1097" s="18">
        <v>12</v>
      </c>
      <c r="E1097" s="18">
        <v>13</v>
      </c>
      <c r="F1097" s="18">
        <v>2018</v>
      </c>
      <c r="G1097" s="5" t="s">
        <v>6</v>
      </c>
      <c r="H1097" s="5" t="s">
        <v>39</v>
      </c>
      <c r="I1097" s="13" t="s">
        <v>242</v>
      </c>
      <c r="J1097" s="5">
        <v>111</v>
      </c>
      <c r="K1097" s="5" t="s">
        <v>18</v>
      </c>
      <c r="L1097" s="5" t="s">
        <v>226</v>
      </c>
      <c r="M1097" s="5">
        <v>126</v>
      </c>
      <c r="N1097" s="13">
        <f t="shared" si="188"/>
        <v>-15</v>
      </c>
      <c r="O1097" s="13">
        <f t="shared" si="189"/>
        <v>-3</v>
      </c>
      <c r="P1097" s="39">
        <f t="shared" si="184"/>
        <v>-1.7592139870950123</v>
      </c>
      <c r="Q1097" s="39">
        <f t="shared" si="185"/>
        <v>5.8261443988619703</v>
      </c>
      <c r="R1097" s="39">
        <f t="shared" si="190"/>
        <v>-10.585358385956983</v>
      </c>
      <c r="S1097" s="39">
        <f t="shared" si="191"/>
        <v>-4.4146416140430169</v>
      </c>
      <c r="T1097" s="22" t="str">
        <f t="shared" si="186"/>
        <v>LAL111126</v>
      </c>
      <c r="U1097" t="str">
        <f t="shared" si="192"/>
        <v>no</v>
      </c>
      <c r="V1097" s="31">
        <v>0</v>
      </c>
      <c r="W1097" s="31" t="str">
        <f t="shared" si="193"/>
        <v>43447Los Angeles LakersHouston Rockets</v>
      </c>
      <c r="X1097" s="9">
        <f>IFERROR(VLOOKUP(T1097,October_Schedule_Table[Home Concat],1,FALSE),0)</f>
        <v>0</v>
      </c>
      <c r="Y1097" s="9" t="str">
        <f>IFERROR(VLOOKUP(T1097,October_Schedule_Table[[#All],[Away Concat]:[Away B2b]],4,FALSE),0)</f>
        <v>no</v>
      </c>
    </row>
    <row r="1098" spans="1:25" x14ac:dyDescent="0.2">
      <c r="A1098" s="24" t="s">
        <v>242</v>
      </c>
      <c r="B1098" s="10">
        <v>43450</v>
      </c>
      <c r="C1098" s="33" t="str">
        <f t="shared" si="187"/>
        <v>A</v>
      </c>
      <c r="D1098" s="19">
        <v>12</v>
      </c>
      <c r="E1098" s="19">
        <v>16</v>
      </c>
      <c r="F1098" s="19">
        <v>2018</v>
      </c>
      <c r="G1098" s="6" t="s">
        <v>43</v>
      </c>
      <c r="H1098" s="6" t="s">
        <v>39</v>
      </c>
      <c r="I1098" s="13" t="s">
        <v>242</v>
      </c>
      <c r="J1098" s="6">
        <v>110</v>
      </c>
      <c r="K1098" s="6" t="s">
        <v>41</v>
      </c>
      <c r="L1098" s="6" t="s">
        <v>233</v>
      </c>
      <c r="M1098" s="6">
        <v>128</v>
      </c>
      <c r="N1098" s="13">
        <f t="shared" si="188"/>
        <v>-18</v>
      </c>
      <c r="O1098" s="13">
        <f t="shared" si="189"/>
        <v>-3</v>
      </c>
      <c r="P1098" s="39">
        <f t="shared" ref="P1098:P1161" si="194">IF(C1098="H",VLOOKUP(L1098,$AB$12:$AE$41,4,FALSE),VLOOKUP(I1098,$AB$12:$AE$41,4,FALSE))</f>
        <v>-1.7592139870950123</v>
      </c>
      <c r="Q1098" s="39">
        <f t="shared" ref="Q1098:Q1161" si="195">IF(C1098="H",VLOOKUP(I1098,$AB$12:$AE$41,4,FALSE),VLOOKUP(L1098,$AB$12:$AE$41,4,FALSE))</f>
        <v>-3.2175804343859502</v>
      </c>
      <c r="R1098" s="39">
        <f t="shared" si="190"/>
        <v>-1.5416335527090625</v>
      </c>
      <c r="S1098" s="39">
        <f t="shared" si="191"/>
        <v>-16.458366447290938</v>
      </c>
      <c r="T1098" s="22" t="str">
        <f t="shared" ref="T1098:T1161" si="196">CONCATENATE(A1098,J1098,M1098)</f>
        <v>LAL110128</v>
      </c>
      <c r="U1098" t="str">
        <f t="shared" si="192"/>
        <v>no</v>
      </c>
      <c r="V1098" s="31">
        <v>0</v>
      </c>
      <c r="W1098" s="31" t="str">
        <f t="shared" si="193"/>
        <v>43450Los Angeles LakersWashington Wizards</v>
      </c>
      <c r="X1098" s="9">
        <f>IFERROR(VLOOKUP(T1098,October_Schedule_Table[Home Concat],1,FALSE),0)</f>
        <v>0</v>
      </c>
      <c r="Y1098" s="9" t="str">
        <f>IFERROR(VLOOKUP(T1098,October_Schedule_Table[[#All],[Away Concat]:[Away B2b]],4,FALSE),0)</f>
        <v>no</v>
      </c>
    </row>
    <row r="1099" spans="1:25" x14ac:dyDescent="0.2">
      <c r="A1099" s="24" t="s">
        <v>242</v>
      </c>
      <c r="B1099" s="12">
        <v>43452</v>
      </c>
      <c r="C1099" s="33" t="str">
        <f t="shared" ref="C1099:C1162" si="197">IF(A1099=L1099,"H","A")</f>
        <v>A</v>
      </c>
      <c r="D1099" s="18">
        <v>12</v>
      </c>
      <c r="E1099" s="18">
        <v>18</v>
      </c>
      <c r="F1099" s="18">
        <v>2018</v>
      </c>
      <c r="G1099" s="5" t="s">
        <v>23</v>
      </c>
      <c r="H1099" s="5" t="s">
        <v>39</v>
      </c>
      <c r="I1099" s="13" t="s">
        <v>242</v>
      </c>
      <c r="J1099" s="5">
        <v>110</v>
      </c>
      <c r="K1099" s="5" t="s">
        <v>15</v>
      </c>
      <c r="L1099" s="5" t="s">
        <v>212</v>
      </c>
      <c r="M1099" s="5">
        <v>115</v>
      </c>
      <c r="N1099" s="13">
        <f t="shared" ref="N1099:N1162" si="198">IF(C1099="H",M1099-J1099,J1099-M1099)</f>
        <v>-5</v>
      </c>
      <c r="O1099" s="13">
        <f t="shared" ref="O1099:O1162" si="199">IF(C1099="H",3,-3)</f>
        <v>-3</v>
      </c>
      <c r="P1099" s="39">
        <f t="shared" si="194"/>
        <v>-1.7592139870950123</v>
      </c>
      <c r="Q1099" s="39">
        <f t="shared" si="195"/>
        <v>9.3423702051929958E-2</v>
      </c>
      <c r="R1099" s="39">
        <f t="shared" ref="R1099:R1162" si="200">O1099+P1099-Q1099</f>
        <v>-4.8526376891469427</v>
      </c>
      <c r="S1099" s="39">
        <f t="shared" ref="S1099:S1162" si="201">N1099-R1099</f>
        <v>-0.14736231085305729</v>
      </c>
      <c r="T1099" s="22" t="str">
        <f t="shared" si="196"/>
        <v>LAL110115</v>
      </c>
      <c r="U1099" t="str">
        <f t="shared" ref="U1099:U1162" si="202">IF(B1099-B1098=1,"yes","no")</f>
        <v>no</v>
      </c>
      <c r="V1099" s="31">
        <v>0</v>
      </c>
      <c r="W1099" s="31" t="str">
        <f t="shared" ref="W1099:W1162" si="203">CONCATENATE(B1099,H1099,K1099)</f>
        <v>43452Los Angeles LakersBrooklyn Nets</v>
      </c>
      <c r="X1099" s="9">
        <f>IFERROR(VLOOKUP(T1099,October_Schedule_Table[Home Concat],1,FALSE),0)</f>
        <v>0</v>
      </c>
      <c r="Y1099" s="9" t="str">
        <f>IFERROR(VLOOKUP(T1099,October_Schedule_Table[[#All],[Away Concat]:[Away B2b]],4,FALSE),0)</f>
        <v>no</v>
      </c>
    </row>
    <row r="1100" spans="1:25" x14ac:dyDescent="0.2">
      <c r="A1100" s="24" t="s">
        <v>242</v>
      </c>
      <c r="B1100" s="10">
        <v>43455</v>
      </c>
      <c r="C1100" s="33" t="str">
        <f t="shared" si="197"/>
        <v>H</v>
      </c>
      <c r="D1100" s="19">
        <v>12</v>
      </c>
      <c r="E1100" s="19">
        <v>21</v>
      </c>
      <c r="F1100" s="19">
        <v>2018</v>
      </c>
      <c r="G1100" s="6" t="s">
        <v>9</v>
      </c>
      <c r="H1100" s="6" t="s">
        <v>17</v>
      </c>
      <c r="I1100" s="6" t="s">
        <v>202</v>
      </c>
      <c r="J1100" s="6">
        <v>104</v>
      </c>
      <c r="K1100" s="6" t="s">
        <v>39</v>
      </c>
      <c r="L1100" s="13" t="s">
        <v>242</v>
      </c>
      <c r="M1100" s="6">
        <v>112</v>
      </c>
      <c r="N1100" s="13">
        <f t="shared" si="198"/>
        <v>8</v>
      </c>
      <c r="O1100" s="13">
        <f t="shared" si="199"/>
        <v>3</v>
      </c>
      <c r="P1100" s="39">
        <f t="shared" si="194"/>
        <v>-1.7592139870950123</v>
      </c>
      <c r="Q1100" s="39">
        <f t="shared" si="195"/>
        <v>-2.0784049104114897</v>
      </c>
      <c r="R1100" s="39">
        <f t="shared" si="200"/>
        <v>3.3191909233164774</v>
      </c>
      <c r="S1100" s="39">
        <f t="shared" si="201"/>
        <v>4.6808090766835226</v>
      </c>
      <c r="T1100" s="22" t="str">
        <f t="shared" si="196"/>
        <v>LAL104112</v>
      </c>
      <c r="U1100" t="str">
        <f t="shared" si="202"/>
        <v>no</v>
      </c>
      <c r="V1100" s="31">
        <v>0</v>
      </c>
      <c r="W1100" s="31" t="str">
        <f t="shared" si="203"/>
        <v>43455New Orleans PelicansLos Angeles Lakers</v>
      </c>
      <c r="X1100" s="9" t="str">
        <f>IFERROR(VLOOKUP(T1100,October_Schedule_Table[[#All],[Home Concat]:[Home B2b]],2,FALSE),0)</f>
        <v>no</v>
      </c>
      <c r="Y1100" s="9">
        <f>IFERROR(VLOOKUP(T1100,October_Schedule_Table[[#All],[Away Concat]:[Away B2b]],4,FALSE),0)</f>
        <v>0</v>
      </c>
    </row>
    <row r="1101" spans="1:25" x14ac:dyDescent="0.2">
      <c r="A1101" s="24" t="s">
        <v>242</v>
      </c>
      <c r="B1101" s="12">
        <v>43457</v>
      </c>
      <c r="C1101" s="33" t="str">
        <f t="shared" si="197"/>
        <v>H</v>
      </c>
      <c r="D1101" s="18">
        <v>12</v>
      </c>
      <c r="E1101" s="18">
        <v>23</v>
      </c>
      <c r="F1101" s="18">
        <v>2018</v>
      </c>
      <c r="G1101" s="5" t="s">
        <v>44</v>
      </c>
      <c r="H1101" s="5" t="s">
        <v>19</v>
      </c>
      <c r="I1101" s="5" t="s">
        <v>240</v>
      </c>
      <c r="J1101" s="5">
        <v>107</v>
      </c>
      <c r="K1101" s="5" t="s">
        <v>39</v>
      </c>
      <c r="L1101" s="13" t="s">
        <v>242</v>
      </c>
      <c r="M1101" s="5">
        <v>99</v>
      </c>
      <c r="N1101" s="13">
        <f t="shared" si="198"/>
        <v>-8</v>
      </c>
      <c r="O1101" s="13">
        <f t="shared" si="199"/>
        <v>3</v>
      </c>
      <c r="P1101" s="39">
        <f t="shared" si="194"/>
        <v>-1.7592139870950123</v>
      </c>
      <c r="Q1101" s="39">
        <f t="shared" si="195"/>
        <v>-2.3364343413058002</v>
      </c>
      <c r="R1101" s="39">
        <f t="shared" si="200"/>
        <v>3.5772203542107879</v>
      </c>
      <c r="S1101" s="39">
        <f t="shared" si="201"/>
        <v>-11.577220354210787</v>
      </c>
      <c r="T1101" s="22" t="str">
        <f t="shared" si="196"/>
        <v>LAL10799</v>
      </c>
      <c r="U1101" t="str">
        <f t="shared" si="202"/>
        <v>no</v>
      </c>
      <c r="V1101" s="31">
        <v>0</v>
      </c>
      <c r="W1101" s="31" t="str">
        <f t="shared" si="203"/>
        <v>43457Memphis GrizzliesLos Angeles Lakers</v>
      </c>
      <c r="X1101" s="9" t="str">
        <f>IFERROR(VLOOKUP(T1101,October_Schedule_Table[[#All],[Home Concat]:[Home B2b]],2,FALSE),0)</f>
        <v>no</v>
      </c>
      <c r="Y1101" s="9">
        <f>IFERROR(VLOOKUP(T1101,October_Schedule_Table[[#All],[Away Concat]:[Away B2b]],4,FALSE),0)</f>
        <v>0</v>
      </c>
    </row>
    <row r="1102" spans="1:25" x14ac:dyDescent="0.2">
      <c r="A1102" s="24" t="s">
        <v>242</v>
      </c>
      <c r="B1102" s="10">
        <v>43459</v>
      </c>
      <c r="C1102" s="33" t="str">
        <f t="shared" si="197"/>
        <v>A</v>
      </c>
      <c r="D1102" s="19">
        <v>12</v>
      </c>
      <c r="E1102" s="19">
        <v>25</v>
      </c>
      <c r="F1102" s="19">
        <v>2018</v>
      </c>
      <c r="G1102" s="6" t="s">
        <v>6</v>
      </c>
      <c r="H1102" s="6" t="s">
        <v>39</v>
      </c>
      <c r="I1102" s="13" t="s">
        <v>242</v>
      </c>
      <c r="J1102" s="6">
        <v>127</v>
      </c>
      <c r="K1102" s="6" t="s">
        <v>11</v>
      </c>
      <c r="L1102" s="6" t="s">
        <v>224</v>
      </c>
      <c r="M1102" s="6">
        <v>101</v>
      </c>
      <c r="N1102" s="13">
        <f t="shared" si="198"/>
        <v>26</v>
      </c>
      <c r="O1102" s="13">
        <f t="shared" si="199"/>
        <v>-3</v>
      </c>
      <c r="P1102" s="39">
        <f t="shared" si="194"/>
        <v>-1.7592139870950123</v>
      </c>
      <c r="Q1102" s="39">
        <f t="shared" si="195"/>
        <v>6.4927091902742058</v>
      </c>
      <c r="R1102" s="39">
        <f t="shared" si="200"/>
        <v>-11.251923177369218</v>
      </c>
      <c r="S1102" s="39">
        <f t="shared" si="201"/>
        <v>37.251923177369221</v>
      </c>
      <c r="T1102" s="22" t="str">
        <f t="shared" si="196"/>
        <v>LAL127101</v>
      </c>
      <c r="U1102" t="str">
        <f t="shared" si="202"/>
        <v>no</v>
      </c>
      <c r="V1102" s="31">
        <v>0</v>
      </c>
      <c r="W1102" s="31" t="str">
        <f t="shared" si="203"/>
        <v>43459Los Angeles LakersGolden State Warriors</v>
      </c>
      <c r="X1102" s="9">
        <f>IFERROR(VLOOKUP(T1102,October_Schedule_Table[Home Concat],1,FALSE),0)</f>
        <v>0</v>
      </c>
      <c r="Y1102" s="9" t="str">
        <f>IFERROR(VLOOKUP(T1102,October_Schedule_Table[[#All],[Away Concat]:[Away B2b]],4,FALSE),0)</f>
        <v>no</v>
      </c>
    </row>
    <row r="1103" spans="1:25" x14ac:dyDescent="0.2">
      <c r="A1103" s="24" t="s">
        <v>242</v>
      </c>
      <c r="B1103" s="12">
        <v>43461</v>
      </c>
      <c r="C1103" s="33" t="str">
        <f t="shared" si="197"/>
        <v>A</v>
      </c>
      <c r="D1103" s="18">
        <v>12</v>
      </c>
      <c r="E1103" s="18">
        <v>27</v>
      </c>
      <c r="F1103" s="18">
        <v>2018</v>
      </c>
      <c r="G1103" s="5" t="s">
        <v>30</v>
      </c>
      <c r="H1103" s="5" t="s">
        <v>39</v>
      </c>
      <c r="I1103" s="13" t="s">
        <v>242</v>
      </c>
      <c r="J1103" s="5">
        <v>116</v>
      </c>
      <c r="K1103" s="5" t="s">
        <v>32</v>
      </c>
      <c r="L1103" s="5" t="s">
        <v>230</v>
      </c>
      <c r="M1103" s="5">
        <v>117</v>
      </c>
      <c r="N1103" s="13">
        <f t="shared" si="198"/>
        <v>-1</v>
      </c>
      <c r="O1103" s="13">
        <f t="shared" si="199"/>
        <v>-3</v>
      </c>
      <c r="P1103" s="39">
        <f t="shared" si="194"/>
        <v>-1.7592139870950123</v>
      </c>
      <c r="Q1103" s="39">
        <f t="shared" si="195"/>
        <v>-0.90569424122478992</v>
      </c>
      <c r="R1103" s="39">
        <f t="shared" si="200"/>
        <v>-3.8535197458702228</v>
      </c>
      <c r="S1103" s="39">
        <f t="shared" si="201"/>
        <v>2.8535197458702228</v>
      </c>
      <c r="T1103" s="22" t="str">
        <f t="shared" si="196"/>
        <v>LAL116117</v>
      </c>
      <c r="U1103" t="str">
        <f t="shared" si="202"/>
        <v>no</v>
      </c>
      <c r="V1103" s="31">
        <v>0</v>
      </c>
      <c r="W1103" s="31" t="str">
        <f t="shared" si="203"/>
        <v>43461Los Angeles LakersSacramento Kings</v>
      </c>
      <c r="X1103" s="9">
        <f>IFERROR(VLOOKUP(T1103,October_Schedule_Table[Home Concat],1,FALSE),0)</f>
        <v>0</v>
      </c>
      <c r="Y1103" s="9" t="str">
        <f>IFERROR(VLOOKUP(T1103,October_Schedule_Table[[#All],[Away Concat]:[Away B2b]],4,FALSE),0)</f>
        <v>no</v>
      </c>
    </row>
    <row r="1104" spans="1:25" x14ac:dyDescent="0.2">
      <c r="A1104" s="24" t="s">
        <v>242</v>
      </c>
      <c r="B1104" s="10">
        <v>43462</v>
      </c>
      <c r="C1104" s="33" t="str">
        <f t="shared" si="197"/>
        <v>H</v>
      </c>
      <c r="D1104" s="19">
        <v>12</v>
      </c>
      <c r="E1104" s="19">
        <v>28</v>
      </c>
      <c r="F1104" s="19">
        <v>2018</v>
      </c>
      <c r="G1104" s="6" t="s">
        <v>9</v>
      </c>
      <c r="H1104" s="6" t="s">
        <v>22</v>
      </c>
      <c r="I1104" s="13" t="s">
        <v>241</v>
      </c>
      <c r="J1104" s="6">
        <v>118</v>
      </c>
      <c r="K1104" s="6" t="s">
        <v>39</v>
      </c>
      <c r="L1104" s="13" t="s">
        <v>242</v>
      </c>
      <c r="M1104" s="6">
        <v>107</v>
      </c>
      <c r="N1104" s="13">
        <f t="shared" si="198"/>
        <v>-11</v>
      </c>
      <c r="O1104" s="13">
        <f t="shared" si="199"/>
        <v>3</v>
      </c>
      <c r="P1104" s="39">
        <f t="shared" si="194"/>
        <v>-1.7592139870950123</v>
      </c>
      <c r="Q1104" s="39">
        <f t="shared" si="195"/>
        <v>0.79686865378140981</v>
      </c>
      <c r="R1104" s="39">
        <f t="shared" si="200"/>
        <v>0.44391735912357788</v>
      </c>
      <c r="S1104" s="39">
        <f t="shared" si="201"/>
        <v>-11.443917359123578</v>
      </c>
      <c r="T1104" s="22" t="str">
        <f t="shared" si="196"/>
        <v>LAL118107</v>
      </c>
      <c r="U1104" t="str">
        <f t="shared" si="202"/>
        <v>yes</v>
      </c>
      <c r="V1104" s="31">
        <v>0</v>
      </c>
      <c r="W1104" s="31" t="str">
        <f t="shared" si="203"/>
        <v>43462Los Angeles ClippersLos Angeles Lakers</v>
      </c>
      <c r="X1104" s="9" t="str">
        <f>IFERROR(VLOOKUP(T1104,October_Schedule_Table[[#All],[Home Concat]:[Home B2b]],2,FALSE),0)</f>
        <v>yes</v>
      </c>
      <c r="Y1104" s="9">
        <f>IFERROR(VLOOKUP(T1104,October_Schedule_Table[[#All],[Away Concat]:[Away B2b]],4,FALSE),0)</f>
        <v>0</v>
      </c>
    </row>
    <row r="1105" spans="1:25" x14ac:dyDescent="0.2">
      <c r="A1105" s="24" t="s">
        <v>242</v>
      </c>
      <c r="B1105" s="12">
        <v>43464</v>
      </c>
      <c r="C1105" s="33" t="str">
        <f t="shared" si="197"/>
        <v>H</v>
      </c>
      <c r="D1105" s="18">
        <v>12</v>
      </c>
      <c r="E1105" s="18">
        <v>30</v>
      </c>
      <c r="F1105" s="18">
        <v>2018</v>
      </c>
      <c r="G1105" s="5" t="s">
        <v>44</v>
      </c>
      <c r="H1105" s="5" t="s">
        <v>32</v>
      </c>
      <c r="I1105" s="5" t="s">
        <v>230</v>
      </c>
      <c r="J1105" s="5">
        <v>114</v>
      </c>
      <c r="K1105" s="5" t="s">
        <v>39</v>
      </c>
      <c r="L1105" s="13" t="s">
        <v>242</v>
      </c>
      <c r="M1105" s="5">
        <v>121</v>
      </c>
      <c r="N1105" s="13">
        <f t="shared" si="198"/>
        <v>7</v>
      </c>
      <c r="O1105" s="13">
        <f t="shared" si="199"/>
        <v>3</v>
      </c>
      <c r="P1105" s="39">
        <f t="shared" si="194"/>
        <v>-1.7592139870950123</v>
      </c>
      <c r="Q1105" s="39">
        <f t="shared" si="195"/>
        <v>-0.90569424122478992</v>
      </c>
      <c r="R1105" s="39">
        <f t="shared" si="200"/>
        <v>2.1464802541297776</v>
      </c>
      <c r="S1105" s="39">
        <f t="shared" si="201"/>
        <v>4.8535197458702228</v>
      </c>
      <c r="T1105" s="22" t="str">
        <f t="shared" si="196"/>
        <v>LAL114121</v>
      </c>
      <c r="U1105" t="str">
        <f t="shared" si="202"/>
        <v>no</v>
      </c>
      <c r="V1105" s="31">
        <v>0</v>
      </c>
      <c r="W1105" s="31" t="str">
        <f t="shared" si="203"/>
        <v>43464Sacramento KingsLos Angeles Lakers</v>
      </c>
      <c r="X1105" s="9" t="str">
        <f>IFERROR(VLOOKUP(T1105,October_Schedule_Table[[#All],[Home Concat]:[Home B2b]],2,FALSE),0)</f>
        <v>yes</v>
      </c>
      <c r="Y1105" s="9">
        <f>IFERROR(VLOOKUP(T1105,October_Schedule_Table[[#All],[Away Concat]:[Away B2b]],4,FALSE),0)</f>
        <v>0</v>
      </c>
    </row>
    <row r="1106" spans="1:25" x14ac:dyDescent="0.2">
      <c r="A1106" s="24" t="s">
        <v>242</v>
      </c>
      <c r="B1106" s="10">
        <v>43467</v>
      </c>
      <c r="C1106" s="33" t="str">
        <f t="shared" si="197"/>
        <v>H</v>
      </c>
      <c r="D1106" s="19">
        <v>1</v>
      </c>
      <c r="E1106" s="19">
        <v>2</v>
      </c>
      <c r="F1106" s="19">
        <v>2019</v>
      </c>
      <c r="G1106" s="6" t="s">
        <v>9</v>
      </c>
      <c r="H1106" s="6" t="s">
        <v>10</v>
      </c>
      <c r="I1106" s="6" t="s">
        <v>238</v>
      </c>
      <c r="J1106" s="6">
        <v>107</v>
      </c>
      <c r="K1106" s="6" t="s">
        <v>39</v>
      </c>
      <c r="L1106" s="13" t="s">
        <v>242</v>
      </c>
      <c r="M1106" s="6">
        <v>100</v>
      </c>
      <c r="N1106" s="13">
        <f t="shared" si="198"/>
        <v>-7</v>
      </c>
      <c r="O1106" s="13">
        <f t="shared" si="199"/>
        <v>3</v>
      </c>
      <c r="P1106" s="39">
        <f t="shared" si="194"/>
        <v>-1.7592139870950123</v>
      </c>
      <c r="Q1106" s="39">
        <f t="shared" si="195"/>
        <v>3.3970939396990349</v>
      </c>
      <c r="R1106" s="39">
        <f t="shared" si="200"/>
        <v>-2.1563079267940473</v>
      </c>
      <c r="S1106" s="39">
        <f t="shared" si="201"/>
        <v>-4.8436920732059523</v>
      </c>
      <c r="T1106" s="22" t="str">
        <f t="shared" si="196"/>
        <v>LAL107100</v>
      </c>
      <c r="U1106" t="str">
        <f t="shared" si="202"/>
        <v>no</v>
      </c>
      <c r="V1106" s="31">
        <v>0</v>
      </c>
      <c r="W1106" s="31" t="str">
        <f t="shared" si="203"/>
        <v>43467Oklahoma City ThunderLos Angeles Lakers</v>
      </c>
      <c r="X1106" s="9" t="str">
        <f>IFERROR(VLOOKUP(T1106,October_Schedule_Table[[#All],[Home Concat]:[Home B2b]],2,FALSE),0)</f>
        <v>no</v>
      </c>
      <c r="Y1106" s="9">
        <f>IFERROR(VLOOKUP(T1106,October_Schedule_Table[[#All],[Away Concat]:[Away B2b]],4,FALSE),0)</f>
        <v>0</v>
      </c>
    </row>
    <row r="1107" spans="1:25" x14ac:dyDescent="0.2">
      <c r="A1107" s="24" t="s">
        <v>242</v>
      </c>
      <c r="B1107" s="12">
        <v>43469</v>
      </c>
      <c r="C1107" s="33" t="str">
        <f t="shared" si="197"/>
        <v>H</v>
      </c>
      <c r="D1107" s="18">
        <v>1</v>
      </c>
      <c r="E1107" s="18">
        <v>4</v>
      </c>
      <c r="F1107" s="18">
        <v>2019</v>
      </c>
      <c r="G1107" s="5" t="s">
        <v>9</v>
      </c>
      <c r="H1107" s="5" t="s">
        <v>25</v>
      </c>
      <c r="I1107" s="13" t="s">
        <v>243</v>
      </c>
      <c r="J1107" s="5">
        <v>119</v>
      </c>
      <c r="K1107" s="5" t="s">
        <v>39</v>
      </c>
      <c r="L1107" s="13" t="s">
        <v>242</v>
      </c>
      <c r="M1107" s="5">
        <v>112</v>
      </c>
      <c r="N1107" s="13">
        <f t="shared" si="198"/>
        <v>-7</v>
      </c>
      <c r="O1107" s="13">
        <f t="shared" si="199"/>
        <v>3</v>
      </c>
      <c r="P1107" s="39">
        <f t="shared" si="194"/>
        <v>-1.7592139870950123</v>
      </c>
      <c r="Q1107" s="39">
        <f t="shared" si="195"/>
        <v>-9.3839578025397099</v>
      </c>
      <c r="R1107" s="39">
        <f t="shared" si="200"/>
        <v>10.624743815444697</v>
      </c>
      <c r="S1107" s="39">
        <f t="shared" si="201"/>
        <v>-17.624743815444695</v>
      </c>
      <c r="T1107" s="22" t="str">
        <f t="shared" si="196"/>
        <v>LAL119112</v>
      </c>
      <c r="U1107" t="str">
        <f t="shared" si="202"/>
        <v>no</v>
      </c>
      <c r="V1107" s="31">
        <v>0</v>
      </c>
      <c r="W1107" s="31" t="str">
        <f t="shared" si="203"/>
        <v>43469New York KnicksLos Angeles Lakers</v>
      </c>
      <c r="X1107" s="9" t="str">
        <f>IFERROR(VLOOKUP(T1107,October_Schedule_Table[[#All],[Home Concat]:[Home B2b]],2,FALSE),0)</f>
        <v>no</v>
      </c>
      <c r="Y1107" s="9">
        <f>IFERROR(VLOOKUP(T1107,October_Schedule_Table[[#All],[Away Concat]:[Away B2b]],4,FALSE),0)</f>
        <v>0</v>
      </c>
    </row>
    <row r="1108" spans="1:25" x14ac:dyDescent="0.2">
      <c r="A1108" s="24" t="s">
        <v>242</v>
      </c>
      <c r="B1108" s="10">
        <v>43471</v>
      </c>
      <c r="C1108" s="33" t="str">
        <f t="shared" si="197"/>
        <v>A</v>
      </c>
      <c r="D1108" s="19">
        <v>1</v>
      </c>
      <c r="E1108" s="19">
        <v>6</v>
      </c>
      <c r="F1108" s="19">
        <v>2019</v>
      </c>
      <c r="G1108" s="6" t="s">
        <v>61</v>
      </c>
      <c r="H1108" s="6" t="s">
        <v>39</v>
      </c>
      <c r="I1108" s="13" t="s">
        <v>242</v>
      </c>
      <c r="J1108" s="6">
        <v>86</v>
      </c>
      <c r="K1108" s="6" t="s">
        <v>34</v>
      </c>
      <c r="L1108" s="6" t="s">
        <v>239</v>
      </c>
      <c r="M1108" s="6">
        <v>108</v>
      </c>
      <c r="N1108" s="13">
        <f t="shared" si="198"/>
        <v>-22</v>
      </c>
      <c r="O1108" s="13">
        <f t="shared" si="199"/>
        <v>-3</v>
      </c>
      <c r="P1108" s="39">
        <f t="shared" si="194"/>
        <v>-1.7592139870950123</v>
      </c>
      <c r="Q1108" s="39">
        <f t="shared" si="195"/>
        <v>-1.35015846365794</v>
      </c>
      <c r="R1108" s="39">
        <f t="shared" si="200"/>
        <v>-3.4090555234370727</v>
      </c>
      <c r="S1108" s="39">
        <f t="shared" si="201"/>
        <v>-18.590944476562928</v>
      </c>
      <c r="T1108" s="22" t="str">
        <f t="shared" si="196"/>
        <v>LAL86108</v>
      </c>
      <c r="U1108" t="str">
        <f t="shared" si="202"/>
        <v>no</v>
      </c>
      <c r="V1108" s="31">
        <v>0</v>
      </c>
      <c r="W1108" s="31" t="str">
        <f t="shared" si="203"/>
        <v>43471Los Angeles LakersMinnesota Timberwolves</v>
      </c>
      <c r="X1108" s="9">
        <f>IFERROR(VLOOKUP(T1108,October_Schedule_Table[Home Concat],1,FALSE),0)</f>
        <v>0</v>
      </c>
      <c r="Y1108" s="9" t="str">
        <f>IFERROR(VLOOKUP(T1108,October_Schedule_Table[[#All],[Away Concat]:[Away B2b]],4,FALSE),0)</f>
        <v>no</v>
      </c>
    </row>
    <row r="1109" spans="1:25" x14ac:dyDescent="0.2">
      <c r="A1109" s="24" t="s">
        <v>242</v>
      </c>
      <c r="B1109" s="12">
        <v>43472</v>
      </c>
      <c r="C1109" s="33" t="str">
        <f t="shared" si="197"/>
        <v>A</v>
      </c>
      <c r="D1109" s="18">
        <v>1</v>
      </c>
      <c r="E1109" s="18">
        <v>7</v>
      </c>
      <c r="F1109" s="18">
        <v>2019</v>
      </c>
      <c r="G1109" s="5" t="s">
        <v>33</v>
      </c>
      <c r="H1109" s="5" t="s">
        <v>39</v>
      </c>
      <c r="I1109" s="13" t="s">
        <v>242</v>
      </c>
      <c r="J1109" s="5">
        <v>107</v>
      </c>
      <c r="K1109" s="5" t="s">
        <v>28</v>
      </c>
      <c r="L1109" s="5" t="s">
        <v>216</v>
      </c>
      <c r="M1109" s="5">
        <v>97</v>
      </c>
      <c r="N1109" s="13">
        <f t="shared" si="198"/>
        <v>10</v>
      </c>
      <c r="O1109" s="13">
        <f t="shared" si="199"/>
        <v>-3</v>
      </c>
      <c r="P1109" s="39">
        <f t="shared" si="194"/>
        <v>-1.7592139870950123</v>
      </c>
      <c r="Q1109" s="39">
        <f t="shared" si="195"/>
        <v>-1.1032792686349602</v>
      </c>
      <c r="R1109" s="39">
        <f t="shared" si="200"/>
        <v>-3.6559347184600526</v>
      </c>
      <c r="S1109" s="39">
        <f t="shared" si="201"/>
        <v>13.655934718460053</v>
      </c>
      <c r="T1109" s="22" t="str">
        <f t="shared" si="196"/>
        <v>LAL10797</v>
      </c>
      <c r="U1109" t="str">
        <f t="shared" si="202"/>
        <v>yes</v>
      </c>
      <c r="V1109" s="31">
        <v>0</v>
      </c>
      <c r="W1109" s="31" t="str">
        <f t="shared" si="203"/>
        <v>43472Los Angeles LakersDallas Mavericks</v>
      </c>
      <c r="X1109" s="9">
        <f>IFERROR(VLOOKUP(T1109,October_Schedule_Table[Home Concat],1,FALSE),0)</f>
        <v>0</v>
      </c>
      <c r="Y1109" s="9" t="str">
        <f>IFERROR(VLOOKUP(T1109,October_Schedule_Table[[#All],[Away Concat]:[Away B2b]],4,FALSE),0)</f>
        <v>yes</v>
      </c>
    </row>
    <row r="1110" spans="1:25" x14ac:dyDescent="0.2">
      <c r="A1110" s="24" t="s">
        <v>242</v>
      </c>
      <c r="B1110" s="10">
        <v>43474</v>
      </c>
      <c r="C1110" s="33" t="str">
        <f t="shared" si="197"/>
        <v>H</v>
      </c>
      <c r="D1110" s="19">
        <v>1</v>
      </c>
      <c r="E1110" s="19">
        <v>9</v>
      </c>
      <c r="F1110" s="19">
        <v>2019</v>
      </c>
      <c r="G1110" s="6" t="s">
        <v>9</v>
      </c>
      <c r="H1110" s="6" t="s">
        <v>16</v>
      </c>
      <c r="I1110" s="6" t="s">
        <v>218</v>
      </c>
      <c r="J1110" s="6">
        <v>100</v>
      </c>
      <c r="K1110" s="6" t="s">
        <v>39</v>
      </c>
      <c r="L1110" s="13" t="s">
        <v>242</v>
      </c>
      <c r="M1110" s="6">
        <v>113</v>
      </c>
      <c r="N1110" s="13">
        <f t="shared" si="198"/>
        <v>13</v>
      </c>
      <c r="O1110" s="13">
        <f t="shared" si="199"/>
        <v>3</v>
      </c>
      <c r="P1110" s="39">
        <f t="shared" si="194"/>
        <v>-1.7592139870950123</v>
      </c>
      <c r="Q1110" s="39">
        <f t="shared" si="195"/>
        <v>-0.23602730858504994</v>
      </c>
      <c r="R1110" s="39">
        <f t="shared" si="200"/>
        <v>1.4768133214900376</v>
      </c>
      <c r="S1110" s="39">
        <f t="shared" si="201"/>
        <v>11.523186678509962</v>
      </c>
      <c r="T1110" s="22" t="str">
        <f t="shared" si="196"/>
        <v>LAL100113</v>
      </c>
      <c r="U1110" t="str">
        <f t="shared" si="202"/>
        <v>no</v>
      </c>
      <c r="V1110" s="31">
        <v>0</v>
      </c>
      <c r="W1110" s="31" t="str">
        <f t="shared" si="203"/>
        <v>43474Detroit PistonsLos Angeles Lakers</v>
      </c>
      <c r="X1110" s="9" t="str">
        <f>IFERROR(VLOOKUP(T1110,October_Schedule_Table[[#All],[Home Concat]:[Home B2b]],2,FALSE),0)</f>
        <v>no</v>
      </c>
      <c r="Y1110" s="9">
        <f>IFERROR(VLOOKUP(T1110,October_Schedule_Table[[#All],[Away Concat]:[Away B2b]],4,FALSE),0)</f>
        <v>0</v>
      </c>
    </row>
    <row r="1111" spans="1:25" x14ac:dyDescent="0.2">
      <c r="A1111" s="24" t="s">
        <v>242</v>
      </c>
      <c r="B1111" s="10">
        <v>43476</v>
      </c>
      <c r="C1111" s="33" t="str">
        <f t="shared" si="197"/>
        <v>A</v>
      </c>
      <c r="D1111" s="19">
        <v>1</v>
      </c>
      <c r="E1111" s="19">
        <v>11</v>
      </c>
      <c r="F1111" s="19">
        <v>2019</v>
      </c>
      <c r="G1111" s="6" t="s">
        <v>30</v>
      </c>
      <c r="H1111" s="6" t="s">
        <v>39</v>
      </c>
      <c r="I1111" s="13" t="s">
        <v>242</v>
      </c>
      <c r="J1111" s="6">
        <v>95</v>
      </c>
      <c r="K1111" s="6" t="s">
        <v>31</v>
      </c>
      <c r="L1111" s="6" t="s">
        <v>225</v>
      </c>
      <c r="M1111" s="6">
        <v>113</v>
      </c>
      <c r="N1111" s="13">
        <f t="shared" si="198"/>
        <v>-18</v>
      </c>
      <c r="O1111" s="13">
        <f t="shared" si="199"/>
        <v>-3</v>
      </c>
      <c r="P1111" s="39">
        <f t="shared" si="194"/>
        <v>-1.7592139870950123</v>
      </c>
      <c r="Q1111" s="39">
        <f t="shared" si="195"/>
        <v>5.7181998783674679</v>
      </c>
      <c r="R1111" s="39">
        <f t="shared" si="200"/>
        <v>-10.477413865462481</v>
      </c>
      <c r="S1111" s="39">
        <f t="shared" si="201"/>
        <v>-7.5225861345375193</v>
      </c>
      <c r="T1111" s="22" t="str">
        <f t="shared" si="196"/>
        <v>LAL95113</v>
      </c>
      <c r="U1111" t="str">
        <f t="shared" si="202"/>
        <v>no</v>
      </c>
      <c r="V1111" s="31">
        <v>0</v>
      </c>
      <c r="W1111" s="31" t="str">
        <f t="shared" si="203"/>
        <v>43476Los Angeles LakersUtah Jazz</v>
      </c>
      <c r="X1111" s="9">
        <f>IFERROR(VLOOKUP(T1111,October_Schedule_Table[Home Concat],1,FALSE),0)</f>
        <v>0</v>
      </c>
      <c r="Y1111" s="9" t="str">
        <f>IFERROR(VLOOKUP(T1111,October_Schedule_Table[[#All],[Away Concat]:[Away B2b]],4,FALSE),0)</f>
        <v>no</v>
      </c>
    </row>
    <row r="1112" spans="1:25" x14ac:dyDescent="0.2">
      <c r="A1112" s="24" t="s">
        <v>242</v>
      </c>
      <c r="B1112" s="12">
        <v>43478</v>
      </c>
      <c r="C1112" s="33" t="str">
        <f t="shared" si="197"/>
        <v>H</v>
      </c>
      <c r="D1112" s="18">
        <v>1</v>
      </c>
      <c r="E1112" s="18">
        <v>13</v>
      </c>
      <c r="F1112" s="18">
        <v>2019</v>
      </c>
      <c r="G1112" s="5" t="s">
        <v>44</v>
      </c>
      <c r="H1112" s="5" t="s">
        <v>36</v>
      </c>
      <c r="I1112" s="5" t="s">
        <v>215</v>
      </c>
      <c r="J1112" s="5">
        <v>101</v>
      </c>
      <c r="K1112" s="5" t="s">
        <v>39</v>
      </c>
      <c r="L1112" s="13" t="s">
        <v>242</v>
      </c>
      <c r="M1112" s="5">
        <v>95</v>
      </c>
      <c r="N1112" s="13">
        <f t="shared" si="198"/>
        <v>-6</v>
      </c>
      <c r="O1112" s="13">
        <f t="shared" si="199"/>
        <v>3</v>
      </c>
      <c r="P1112" s="39">
        <f t="shared" si="194"/>
        <v>-1.7592139870950123</v>
      </c>
      <c r="Q1112" s="39">
        <f t="shared" si="195"/>
        <v>-9.3173458825230995</v>
      </c>
      <c r="R1112" s="39">
        <f t="shared" si="200"/>
        <v>10.558131895428087</v>
      </c>
      <c r="S1112" s="39">
        <f t="shared" si="201"/>
        <v>-16.558131895428087</v>
      </c>
      <c r="T1112" s="22" t="str">
        <f t="shared" si="196"/>
        <v>LAL10195</v>
      </c>
      <c r="U1112" t="str">
        <f t="shared" si="202"/>
        <v>no</v>
      </c>
      <c r="V1112" s="31">
        <v>0</v>
      </c>
      <c r="W1112" s="31" t="str">
        <f t="shared" si="203"/>
        <v>43478Cleveland CavaliersLos Angeles Lakers</v>
      </c>
      <c r="X1112" s="9" t="str">
        <f>IFERROR(VLOOKUP(T1112,October_Schedule_Table[[#All],[Home Concat]:[Home B2b]],2,FALSE),0)</f>
        <v>no</v>
      </c>
      <c r="Y1112" s="9">
        <f>IFERROR(VLOOKUP(T1112,October_Schedule_Table[[#All],[Away Concat]:[Away B2b]],4,FALSE),0)</f>
        <v>0</v>
      </c>
    </row>
    <row r="1113" spans="1:25" x14ac:dyDescent="0.2">
      <c r="A1113" s="24" t="s">
        <v>242</v>
      </c>
      <c r="B1113" s="10">
        <v>43480</v>
      </c>
      <c r="C1113" s="33" t="str">
        <f t="shared" si="197"/>
        <v>H</v>
      </c>
      <c r="D1113" s="19">
        <v>1</v>
      </c>
      <c r="E1113" s="19">
        <v>15</v>
      </c>
      <c r="F1113" s="19">
        <v>2019</v>
      </c>
      <c r="G1113" s="6" t="s">
        <v>9</v>
      </c>
      <c r="H1113" s="6" t="s">
        <v>38</v>
      </c>
      <c r="I1113" s="6" t="s">
        <v>214</v>
      </c>
      <c r="J1113" s="6">
        <v>100</v>
      </c>
      <c r="K1113" s="6" t="s">
        <v>39</v>
      </c>
      <c r="L1113" s="13" t="s">
        <v>242</v>
      </c>
      <c r="M1113" s="6">
        <v>107</v>
      </c>
      <c r="N1113" s="13">
        <f t="shared" si="198"/>
        <v>7</v>
      </c>
      <c r="O1113" s="13">
        <f t="shared" si="199"/>
        <v>3</v>
      </c>
      <c r="P1113" s="39">
        <f t="shared" si="194"/>
        <v>-1.7592139870950123</v>
      </c>
      <c r="Q1113" s="39">
        <f t="shared" si="195"/>
        <v>-8.3647694850550796</v>
      </c>
      <c r="R1113" s="39">
        <f t="shared" si="200"/>
        <v>9.6055554979600668</v>
      </c>
      <c r="S1113" s="39">
        <f t="shared" si="201"/>
        <v>-2.6055554979600668</v>
      </c>
      <c r="T1113" s="22" t="str">
        <f t="shared" si="196"/>
        <v>LAL100107</v>
      </c>
      <c r="U1113" t="str">
        <f t="shared" si="202"/>
        <v>no</v>
      </c>
      <c r="V1113" s="31">
        <v>0</v>
      </c>
      <c r="W1113" s="31" t="str">
        <f t="shared" si="203"/>
        <v>43480Chicago BullsLos Angeles Lakers</v>
      </c>
      <c r="X1113" s="9" t="str">
        <f>IFERROR(VLOOKUP(T1113,October_Schedule_Table[[#All],[Home Concat]:[Home B2b]],2,FALSE),0)</f>
        <v>no</v>
      </c>
      <c r="Y1113" s="9">
        <f>IFERROR(VLOOKUP(T1113,October_Schedule_Table[[#All],[Away Concat]:[Away B2b]],4,FALSE),0)</f>
        <v>0</v>
      </c>
    </row>
    <row r="1114" spans="1:25" x14ac:dyDescent="0.2">
      <c r="A1114" s="24" t="s">
        <v>242</v>
      </c>
      <c r="B1114" s="12">
        <v>43482</v>
      </c>
      <c r="C1114" s="33" t="str">
        <f t="shared" si="197"/>
        <v>A</v>
      </c>
      <c r="D1114" s="18">
        <v>1</v>
      </c>
      <c r="E1114" s="18">
        <v>17</v>
      </c>
      <c r="F1114" s="18">
        <v>2019</v>
      </c>
      <c r="G1114" s="5" t="s">
        <v>44</v>
      </c>
      <c r="H1114" s="5" t="s">
        <v>39</v>
      </c>
      <c r="I1114" s="13" t="s">
        <v>242</v>
      </c>
      <c r="J1114" s="5">
        <v>138</v>
      </c>
      <c r="K1114" s="5" t="s">
        <v>10</v>
      </c>
      <c r="L1114" s="5" t="s">
        <v>238</v>
      </c>
      <c r="M1114" s="5">
        <v>128</v>
      </c>
      <c r="N1114" s="13">
        <f t="shared" si="198"/>
        <v>10</v>
      </c>
      <c r="O1114" s="13">
        <f t="shared" si="199"/>
        <v>-3</v>
      </c>
      <c r="P1114" s="39">
        <f t="shared" si="194"/>
        <v>-1.7592139870950123</v>
      </c>
      <c r="Q1114" s="39">
        <f t="shared" si="195"/>
        <v>3.3970939396990349</v>
      </c>
      <c r="R1114" s="39">
        <f t="shared" si="200"/>
        <v>-8.1563079267940477</v>
      </c>
      <c r="S1114" s="39">
        <f t="shared" si="201"/>
        <v>18.156307926794049</v>
      </c>
      <c r="T1114" s="22" t="str">
        <f t="shared" si="196"/>
        <v>LAL138128</v>
      </c>
      <c r="U1114" t="str">
        <f t="shared" si="202"/>
        <v>no</v>
      </c>
      <c r="V1114" s="31">
        <v>0</v>
      </c>
      <c r="W1114" s="31" t="str">
        <f t="shared" si="203"/>
        <v>43482Los Angeles LakersOklahoma City Thunder</v>
      </c>
      <c r="X1114" s="9">
        <f>IFERROR(VLOOKUP(T1114,October_Schedule_Table[Home Concat],1,FALSE),0)</f>
        <v>0</v>
      </c>
      <c r="Y1114" s="9" t="str">
        <f>IFERROR(VLOOKUP(T1114,October_Schedule_Table[[#All],[Away Concat]:[Away B2b]],4,FALSE),0)</f>
        <v>no</v>
      </c>
    </row>
    <row r="1115" spans="1:25" x14ac:dyDescent="0.2">
      <c r="A1115" s="24" t="s">
        <v>242</v>
      </c>
      <c r="B1115" s="10">
        <v>43484</v>
      </c>
      <c r="C1115" s="33" t="str">
        <f t="shared" si="197"/>
        <v>A</v>
      </c>
      <c r="D1115" s="19">
        <v>1</v>
      </c>
      <c r="E1115" s="19">
        <v>19</v>
      </c>
      <c r="F1115" s="19">
        <v>2019</v>
      </c>
      <c r="G1115" s="6" t="s">
        <v>33</v>
      </c>
      <c r="H1115" s="6" t="s">
        <v>39</v>
      </c>
      <c r="I1115" s="13" t="s">
        <v>242</v>
      </c>
      <c r="J1115" s="6">
        <v>134</v>
      </c>
      <c r="K1115" s="6" t="s">
        <v>18</v>
      </c>
      <c r="L1115" s="6" t="s">
        <v>226</v>
      </c>
      <c r="M1115" s="6">
        <v>138</v>
      </c>
      <c r="N1115" s="13">
        <f t="shared" si="198"/>
        <v>-4</v>
      </c>
      <c r="O1115" s="13">
        <f t="shared" si="199"/>
        <v>-3</v>
      </c>
      <c r="P1115" s="39">
        <f t="shared" si="194"/>
        <v>-1.7592139870950123</v>
      </c>
      <c r="Q1115" s="39">
        <f t="shared" si="195"/>
        <v>5.8261443988619703</v>
      </c>
      <c r="R1115" s="39">
        <f t="shared" si="200"/>
        <v>-10.585358385956983</v>
      </c>
      <c r="S1115" s="39">
        <f t="shared" si="201"/>
        <v>6.5853583859569831</v>
      </c>
      <c r="T1115" s="22" t="str">
        <f t="shared" si="196"/>
        <v>LAL134138</v>
      </c>
      <c r="U1115" t="str">
        <f t="shared" si="202"/>
        <v>no</v>
      </c>
      <c r="V1115" s="31">
        <v>0</v>
      </c>
      <c r="W1115" s="31" t="str">
        <f t="shared" si="203"/>
        <v>43484Los Angeles LakersHouston Rockets</v>
      </c>
      <c r="X1115" s="9">
        <f>IFERROR(VLOOKUP(T1115,October_Schedule_Table[Home Concat],1,FALSE),0)</f>
        <v>0</v>
      </c>
      <c r="Y1115" s="9" t="str">
        <f>IFERROR(VLOOKUP(T1115,October_Schedule_Table[[#All],[Away Concat]:[Away B2b]],4,FALSE),0)</f>
        <v>no</v>
      </c>
    </row>
    <row r="1116" spans="1:25" x14ac:dyDescent="0.2">
      <c r="A1116" s="24" t="s">
        <v>242</v>
      </c>
      <c r="B1116" s="12">
        <v>43486</v>
      </c>
      <c r="C1116" s="33" t="str">
        <f t="shared" si="197"/>
        <v>H</v>
      </c>
      <c r="D1116" s="18">
        <v>1</v>
      </c>
      <c r="E1116" s="18">
        <v>21</v>
      </c>
      <c r="F1116" s="18">
        <v>2019</v>
      </c>
      <c r="G1116" s="5" t="s">
        <v>9</v>
      </c>
      <c r="H1116" s="5" t="s">
        <v>11</v>
      </c>
      <c r="I1116" s="5" t="s">
        <v>224</v>
      </c>
      <c r="J1116" s="5">
        <v>130</v>
      </c>
      <c r="K1116" s="5" t="s">
        <v>39</v>
      </c>
      <c r="L1116" s="13" t="s">
        <v>242</v>
      </c>
      <c r="M1116" s="5">
        <v>111</v>
      </c>
      <c r="N1116" s="13">
        <f t="shared" si="198"/>
        <v>-19</v>
      </c>
      <c r="O1116" s="13">
        <f t="shared" si="199"/>
        <v>3</v>
      </c>
      <c r="P1116" s="39">
        <f t="shared" si="194"/>
        <v>-1.7592139870950123</v>
      </c>
      <c r="Q1116" s="39">
        <f t="shared" si="195"/>
        <v>6.4927091902742058</v>
      </c>
      <c r="R1116" s="39">
        <f t="shared" si="200"/>
        <v>-5.2519231773692177</v>
      </c>
      <c r="S1116" s="39">
        <f t="shared" si="201"/>
        <v>-13.748076822630782</v>
      </c>
      <c r="T1116" s="22" t="str">
        <f t="shared" si="196"/>
        <v>LAL130111</v>
      </c>
      <c r="U1116" t="str">
        <f t="shared" si="202"/>
        <v>no</v>
      </c>
      <c r="V1116" s="31">
        <v>0</v>
      </c>
      <c r="W1116" s="31" t="str">
        <f t="shared" si="203"/>
        <v>43486Golden State WarriorsLos Angeles Lakers</v>
      </c>
      <c r="X1116" s="9" t="str">
        <f>IFERROR(VLOOKUP(T1116,October_Schedule_Table[[#All],[Home Concat]:[Home B2b]],2,FALSE),0)</f>
        <v>no</v>
      </c>
      <c r="Y1116" s="9">
        <f>IFERROR(VLOOKUP(T1116,October_Schedule_Table[[#All],[Away Concat]:[Away B2b]],4,FALSE),0)</f>
        <v>0</v>
      </c>
    </row>
    <row r="1117" spans="1:25" x14ac:dyDescent="0.2">
      <c r="A1117" s="24" t="s">
        <v>242</v>
      </c>
      <c r="B1117" s="10">
        <v>43489</v>
      </c>
      <c r="C1117" s="33" t="str">
        <f t="shared" si="197"/>
        <v>H</v>
      </c>
      <c r="D1117" s="19">
        <v>1</v>
      </c>
      <c r="E1117" s="19">
        <v>24</v>
      </c>
      <c r="F1117" s="19">
        <v>2019</v>
      </c>
      <c r="G1117" s="6" t="s">
        <v>9</v>
      </c>
      <c r="H1117" s="6" t="s">
        <v>34</v>
      </c>
      <c r="I1117" s="6" t="s">
        <v>239</v>
      </c>
      <c r="J1117" s="6">
        <v>120</v>
      </c>
      <c r="K1117" s="6" t="s">
        <v>39</v>
      </c>
      <c r="L1117" s="13" t="s">
        <v>242</v>
      </c>
      <c r="M1117" s="6">
        <v>105</v>
      </c>
      <c r="N1117" s="13">
        <f t="shared" si="198"/>
        <v>-15</v>
      </c>
      <c r="O1117" s="13">
        <f t="shared" si="199"/>
        <v>3</v>
      </c>
      <c r="P1117" s="39">
        <f t="shared" si="194"/>
        <v>-1.7592139870950123</v>
      </c>
      <c r="Q1117" s="39">
        <f t="shared" si="195"/>
        <v>-1.35015846365794</v>
      </c>
      <c r="R1117" s="39">
        <f t="shared" si="200"/>
        <v>2.5909444765629277</v>
      </c>
      <c r="S1117" s="39">
        <f t="shared" si="201"/>
        <v>-17.590944476562928</v>
      </c>
      <c r="T1117" s="22" t="str">
        <f t="shared" si="196"/>
        <v>LAL120105</v>
      </c>
      <c r="U1117" t="str">
        <f t="shared" si="202"/>
        <v>no</v>
      </c>
      <c r="V1117" s="31">
        <v>0</v>
      </c>
      <c r="W1117" s="31" t="str">
        <f t="shared" si="203"/>
        <v>43489Minnesota TimberwolvesLos Angeles Lakers</v>
      </c>
      <c r="X1117" s="9" t="str">
        <f>IFERROR(VLOOKUP(T1117,October_Schedule_Table[[#All],[Home Concat]:[Home B2b]],2,FALSE),0)</f>
        <v>no</v>
      </c>
      <c r="Y1117" s="9">
        <f>IFERROR(VLOOKUP(T1117,October_Schedule_Table[[#All],[Away Concat]:[Away B2b]],4,FALSE),0)</f>
        <v>0</v>
      </c>
    </row>
    <row r="1118" spans="1:25" x14ac:dyDescent="0.2">
      <c r="A1118" s="24" t="s">
        <v>242</v>
      </c>
      <c r="B1118" s="12">
        <v>43492</v>
      </c>
      <c r="C1118" s="33" t="str">
        <f t="shared" si="197"/>
        <v>H</v>
      </c>
      <c r="D1118" s="18">
        <v>1</v>
      </c>
      <c r="E1118" s="18">
        <v>27</v>
      </c>
      <c r="F1118" s="18">
        <v>2019</v>
      </c>
      <c r="G1118" s="5" t="s">
        <v>44</v>
      </c>
      <c r="H1118" s="5" t="s">
        <v>29</v>
      </c>
      <c r="I1118" s="5" t="s">
        <v>232</v>
      </c>
      <c r="J1118" s="5">
        <v>102</v>
      </c>
      <c r="K1118" s="5" t="s">
        <v>39</v>
      </c>
      <c r="L1118" s="13" t="s">
        <v>242</v>
      </c>
      <c r="M1118" s="5">
        <v>116</v>
      </c>
      <c r="N1118" s="13">
        <f t="shared" si="198"/>
        <v>14</v>
      </c>
      <c r="O1118" s="13">
        <f t="shared" si="199"/>
        <v>3</v>
      </c>
      <c r="P1118" s="39">
        <f t="shared" si="194"/>
        <v>-1.7592139870950123</v>
      </c>
      <c r="Q1118" s="39">
        <f t="shared" si="195"/>
        <v>-8.7034984309977705</v>
      </c>
      <c r="R1118" s="39">
        <f t="shared" si="200"/>
        <v>9.9442844439027578</v>
      </c>
      <c r="S1118" s="39">
        <f t="shared" si="201"/>
        <v>4.0557155560972422</v>
      </c>
      <c r="T1118" s="22" t="str">
        <f t="shared" si="196"/>
        <v>LAL102116</v>
      </c>
      <c r="U1118" t="str">
        <f t="shared" si="202"/>
        <v>no</v>
      </c>
      <c r="V1118" s="31">
        <v>0</v>
      </c>
      <c r="W1118" s="31" t="str">
        <f t="shared" si="203"/>
        <v>43492Phoenix SunsLos Angeles Lakers</v>
      </c>
      <c r="X1118" s="9" t="str">
        <f>IFERROR(VLOOKUP(T1118,October_Schedule_Table[[#All],[Home Concat]:[Home B2b]],2,FALSE),0)</f>
        <v>no</v>
      </c>
      <c r="Y1118" s="9">
        <f>IFERROR(VLOOKUP(T1118,October_Schedule_Table[[#All],[Away Concat]:[Away B2b]],4,FALSE),0)</f>
        <v>0</v>
      </c>
    </row>
    <row r="1119" spans="1:25" x14ac:dyDescent="0.2">
      <c r="A1119" s="24" t="s">
        <v>242</v>
      </c>
      <c r="B1119" s="10">
        <v>43494</v>
      </c>
      <c r="C1119" s="33" t="str">
        <f t="shared" si="197"/>
        <v>H</v>
      </c>
      <c r="D1119" s="19">
        <v>1</v>
      </c>
      <c r="E1119" s="19">
        <v>29</v>
      </c>
      <c r="F1119" s="19">
        <v>2019</v>
      </c>
      <c r="G1119" s="6" t="s">
        <v>9</v>
      </c>
      <c r="H1119" s="6" t="s">
        <v>7</v>
      </c>
      <c r="I1119" s="6" t="s">
        <v>237</v>
      </c>
      <c r="J1119" s="6">
        <v>121</v>
      </c>
      <c r="K1119" s="6" t="s">
        <v>39</v>
      </c>
      <c r="L1119" s="13" t="s">
        <v>242</v>
      </c>
      <c r="M1119" s="6">
        <v>105</v>
      </c>
      <c r="N1119" s="13">
        <f t="shared" si="198"/>
        <v>-16</v>
      </c>
      <c r="O1119" s="13">
        <f t="shared" si="199"/>
        <v>3</v>
      </c>
      <c r="P1119" s="39">
        <f t="shared" si="194"/>
        <v>-1.7592139870950123</v>
      </c>
      <c r="Q1119" s="39">
        <f t="shared" si="195"/>
        <v>2.2516349031661402</v>
      </c>
      <c r="R1119" s="39">
        <f t="shared" si="200"/>
        <v>-1.0108488902611525</v>
      </c>
      <c r="S1119" s="39">
        <f t="shared" si="201"/>
        <v>-14.989151109738847</v>
      </c>
      <c r="T1119" s="22" t="str">
        <f t="shared" si="196"/>
        <v>LAL121105</v>
      </c>
      <c r="U1119" t="str">
        <f t="shared" si="202"/>
        <v>no</v>
      </c>
      <c r="V1119" s="31">
        <v>0</v>
      </c>
      <c r="W1119" s="31" t="str">
        <f t="shared" si="203"/>
        <v>43494Philadelphia 76ersLos Angeles Lakers</v>
      </c>
      <c r="X1119" s="9" t="str">
        <f>IFERROR(VLOOKUP(T1119,October_Schedule_Table[[#All],[Home Concat]:[Home B2b]],2,FALSE),0)</f>
        <v>no</v>
      </c>
      <c r="Y1119" s="9">
        <f>IFERROR(VLOOKUP(T1119,October_Schedule_Table[[#All],[Away Concat]:[Away B2b]],4,FALSE),0)</f>
        <v>0</v>
      </c>
    </row>
    <row r="1120" spans="1:25" x14ac:dyDescent="0.2">
      <c r="A1120" s="24" t="s">
        <v>242</v>
      </c>
      <c r="B1120" s="12">
        <v>43496</v>
      </c>
      <c r="C1120" s="33" t="str">
        <f t="shared" si="197"/>
        <v>A</v>
      </c>
      <c r="D1120" s="18">
        <v>1</v>
      </c>
      <c r="E1120" s="18">
        <v>31</v>
      </c>
      <c r="F1120" s="18">
        <v>2019</v>
      </c>
      <c r="G1120" s="5" t="s">
        <v>9</v>
      </c>
      <c r="H1120" s="5" t="s">
        <v>39</v>
      </c>
      <c r="I1120" s="13" t="s">
        <v>242</v>
      </c>
      <c r="J1120" s="5">
        <v>123</v>
      </c>
      <c r="K1120" s="5" t="s">
        <v>22</v>
      </c>
      <c r="L1120" s="13" t="s">
        <v>241</v>
      </c>
      <c r="M1120" s="5">
        <v>120</v>
      </c>
      <c r="N1120" s="13">
        <f t="shared" si="198"/>
        <v>3</v>
      </c>
      <c r="O1120" s="13">
        <f t="shared" si="199"/>
        <v>-3</v>
      </c>
      <c r="P1120" s="39">
        <f t="shared" si="194"/>
        <v>-1.7592139870950123</v>
      </c>
      <c r="Q1120" s="39">
        <f t="shared" si="195"/>
        <v>0.79686865378140981</v>
      </c>
      <c r="R1120" s="39">
        <f t="shared" si="200"/>
        <v>-5.5560826408764221</v>
      </c>
      <c r="S1120" s="39">
        <f t="shared" si="201"/>
        <v>8.5560826408764221</v>
      </c>
      <c r="T1120" s="22" t="str">
        <f t="shared" si="196"/>
        <v>LAL123120</v>
      </c>
      <c r="U1120" t="str">
        <f t="shared" si="202"/>
        <v>no</v>
      </c>
      <c r="V1120" s="31">
        <v>0</v>
      </c>
      <c r="W1120" s="31" t="str">
        <f t="shared" si="203"/>
        <v>43496Los Angeles LakersLos Angeles Clippers</v>
      </c>
      <c r="X1120" s="9">
        <f>IFERROR(VLOOKUP(T1120,October_Schedule_Table[Home Concat],1,FALSE),0)</f>
        <v>0</v>
      </c>
      <c r="Y1120" s="9" t="str">
        <f>IFERROR(VLOOKUP(T1120,October_Schedule_Table[[#All],[Away Concat]:[Away B2b]],4,FALSE),0)</f>
        <v>no</v>
      </c>
    </row>
    <row r="1121" spans="1:25" x14ac:dyDescent="0.2">
      <c r="A1121" s="24" t="s">
        <v>242</v>
      </c>
      <c r="B1121" s="10">
        <v>43498</v>
      </c>
      <c r="C1121" s="33" t="str">
        <f t="shared" si="197"/>
        <v>A</v>
      </c>
      <c r="D1121" s="19">
        <v>2</v>
      </c>
      <c r="E1121" s="19">
        <v>2</v>
      </c>
      <c r="F1121" s="19">
        <v>2019</v>
      </c>
      <c r="G1121" s="6" t="s">
        <v>33</v>
      </c>
      <c r="H1121" s="6" t="s">
        <v>39</v>
      </c>
      <c r="I1121" s="13" t="s">
        <v>242</v>
      </c>
      <c r="J1121" s="6">
        <v>101</v>
      </c>
      <c r="K1121" s="6" t="s">
        <v>11</v>
      </c>
      <c r="L1121" s="6" t="s">
        <v>224</v>
      </c>
      <c r="M1121" s="6">
        <v>115</v>
      </c>
      <c r="N1121" s="13">
        <f t="shared" si="198"/>
        <v>-14</v>
      </c>
      <c r="O1121" s="13">
        <f t="shared" si="199"/>
        <v>-3</v>
      </c>
      <c r="P1121" s="39">
        <f t="shared" si="194"/>
        <v>-1.7592139870950123</v>
      </c>
      <c r="Q1121" s="39">
        <f t="shared" si="195"/>
        <v>6.4927091902742058</v>
      </c>
      <c r="R1121" s="39">
        <f t="shared" si="200"/>
        <v>-11.251923177369218</v>
      </c>
      <c r="S1121" s="39">
        <f t="shared" si="201"/>
        <v>-2.7480768226307823</v>
      </c>
      <c r="T1121" s="22" t="str">
        <f t="shared" si="196"/>
        <v>LAL101115</v>
      </c>
      <c r="U1121" t="str">
        <f t="shared" si="202"/>
        <v>no</v>
      </c>
      <c r="V1121" s="31">
        <v>0</v>
      </c>
      <c r="W1121" s="31" t="str">
        <f t="shared" si="203"/>
        <v>43498Los Angeles LakersGolden State Warriors</v>
      </c>
      <c r="X1121" s="9">
        <f>IFERROR(VLOOKUP(T1121,October_Schedule_Table[Home Concat],1,FALSE),0)</f>
        <v>0</v>
      </c>
      <c r="Y1121" s="9" t="str">
        <f>IFERROR(VLOOKUP(T1121,October_Schedule_Table[[#All],[Away Concat]:[Away B2b]],4,FALSE),0)</f>
        <v>no</v>
      </c>
    </row>
    <row r="1122" spans="1:25" x14ac:dyDescent="0.2">
      <c r="A1122" s="24" t="s">
        <v>242</v>
      </c>
      <c r="B1122" s="12">
        <v>43501</v>
      </c>
      <c r="C1122" s="33" t="str">
        <f t="shared" si="197"/>
        <v>A</v>
      </c>
      <c r="D1122" s="18">
        <v>2</v>
      </c>
      <c r="E1122" s="18">
        <v>5</v>
      </c>
      <c r="F1122" s="18">
        <v>2019</v>
      </c>
      <c r="G1122" s="5" t="s">
        <v>12</v>
      </c>
      <c r="H1122" s="5" t="s">
        <v>39</v>
      </c>
      <c r="I1122" s="13" t="s">
        <v>242</v>
      </c>
      <c r="J1122" s="5">
        <v>94</v>
      </c>
      <c r="K1122" s="5" t="s">
        <v>20</v>
      </c>
      <c r="L1122" s="5" t="s">
        <v>234</v>
      </c>
      <c r="M1122" s="5">
        <v>136</v>
      </c>
      <c r="N1122" s="13">
        <f t="shared" si="198"/>
        <v>-42</v>
      </c>
      <c r="O1122" s="13">
        <f t="shared" si="199"/>
        <v>-3</v>
      </c>
      <c r="P1122" s="39">
        <f t="shared" si="194"/>
        <v>-1.7592139870950123</v>
      </c>
      <c r="Q1122" s="39">
        <f t="shared" si="195"/>
        <v>2.3960160409532198</v>
      </c>
      <c r="R1122" s="39">
        <f t="shared" si="200"/>
        <v>-7.1552300280482326</v>
      </c>
      <c r="S1122" s="39">
        <f t="shared" si="201"/>
        <v>-34.84476997195177</v>
      </c>
      <c r="T1122" s="22" t="str">
        <f t="shared" si="196"/>
        <v>LAL94136</v>
      </c>
      <c r="U1122" t="str">
        <f t="shared" si="202"/>
        <v>no</v>
      </c>
      <c r="V1122" s="31">
        <v>0</v>
      </c>
      <c r="W1122" s="31" t="str">
        <f t="shared" si="203"/>
        <v>43501Los Angeles LakersIndiana Pacers</v>
      </c>
      <c r="X1122" s="9">
        <f>IFERROR(VLOOKUP(T1122,October_Schedule_Table[Home Concat],1,FALSE),0)</f>
        <v>0</v>
      </c>
      <c r="Y1122" s="9" t="str">
        <f>IFERROR(VLOOKUP(T1122,October_Schedule_Table[[#All],[Away Concat]:[Away B2b]],4,FALSE),0)</f>
        <v>no</v>
      </c>
    </row>
    <row r="1123" spans="1:25" x14ac:dyDescent="0.2">
      <c r="A1123" s="24" t="s">
        <v>242</v>
      </c>
      <c r="B1123" s="10">
        <v>43503</v>
      </c>
      <c r="C1123" s="33" t="str">
        <f t="shared" si="197"/>
        <v>A</v>
      </c>
      <c r="D1123" s="19">
        <v>2</v>
      </c>
      <c r="E1123" s="19">
        <v>7</v>
      </c>
      <c r="F1123" s="19">
        <v>2019</v>
      </c>
      <c r="G1123" s="6" t="s">
        <v>6</v>
      </c>
      <c r="H1123" s="6" t="s">
        <v>39</v>
      </c>
      <c r="I1123" s="13" t="s">
        <v>242</v>
      </c>
      <c r="J1123" s="6">
        <v>129</v>
      </c>
      <c r="K1123" s="6" t="s">
        <v>8</v>
      </c>
      <c r="L1123" s="6" t="s">
        <v>211</v>
      </c>
      <c r="M1123" s="6">
        <v>128</v>
      </c>
      <c r="N1123" s="13">
        <f t="shared" si="198"/>
        <v>1</v>
      </c>
      <c r="O1123" s="13">
        <f t="shared" si="199"/>
        <v>-3</v>
      </c>
      <c r="P1123" s="39">
        <f t="shared" si="194"/>
        <v>-1.7592139870950123</v>
      </c>
      <c r="Q1123" s="39">
        <f t="shared" si="195"/>
        <v>3.6672081997201897</v>
      </c>
      <c r="R1123" s="39">
        <f t="shared" si="200"/>
        <v>-8.4264221868152021</v>
      </c>
      <c r="S1123" s="39">
        <f t="shared" si="201"/>
        <v>9.4264221868152021</v>
      </c>
      <c r="T1123" s="22" t="str">
        <f t="shared" si="196"/>
        <v>LAL129128</v>
      </c>
      <c r="U1123" t="str">
        <f t="shared" si="202"/>
        <v>no</v>
      </c>
      <c r="V1123" s="31">
        <v>0</v>
      </c>
      <c r="W1123" s="31" t="str">
        <f t="shared" si="203"/>
        <v>43503Los Angeles LakersBoston Celtics</v>
      </c>
      <c r="X1123" s="9">
        <f>IFERROR(VLOOKUP(T1123,October_Schedule_Table[Home Concat],1,FALSE),0)</f>
        <v>0</v>
      </c>
      <c r="Y1123" s="9" t="str">
        <f>IFERROR(VLOOKUP(T1123,October_Schedule_Table[[#All],[Away Concat]:[Away B2b]],4,FALSE),0)</f>
        <v>no</v>
      </c>
    </row>
    <row r="1124" spans="1:25" x14ac:dyDescent="0.2">
      <c r="A1124" s="24" t="s">
        <v>242</v>
      </c>
      <c r="B1124" s="12">
        <v>43506</v>
      </c>
      <c r="C1124" s="33" t="str">
        <f t="shared" si="197"/>
        <v>A</v>
      </c>
      <c r="D1124" s="18">
        <v>2</v>
      </c>
      <c r="E1124" s="18">
        <v>10</v>
      </c>
      <c r="F1124" s="18">
        <v>2019</v>
      </c>
      <c r="G1124" s="5" t="s">
        <v>61</v>
      </c>
      <c r="H1124" s="5" t="s">
        <v>39</v>
      </c>
      <c r="I1124" s="13" t="s">
        <v>242</v>
      </c>
      <c r="J1124" s="5">
        <v>120</v>
      </c>
      <c r="K1124" s="5" t="s">
        <v>7</v>
      </c>
      <c r="L1124" s="5" t="s">
        <v>237</v>
      </c>
      <c r="M1124" s="5">
        <v>143</v>
      </c>
      <c r="N1124" s="13">
        <f t="shared" si="198"/>
        <v>-23</v>
      </c>
      <c r="O1124" s="13">
        <f t="shared" si="199"/>
        <v>-3</v>
      </c>
      <c r="P1124" s="39">
        <f t="shared" si="194"/>
        <v>-1.7592139870950123</v>
      </c>
      <c r="Q1124" s="39">
        <f t="shared" si="195"/>
        <v>2.2516349031661402</v>
      </c>
      <c r="R1124" s="39">
        <f t="shared" si="200"/>
        <v>-7.010848890261153</v>
      </c>
      <c r="S1124" s="39">
        <f t="shared" si="201"/>
        <v>-15.989151109738847</v>
      </c>
      <c r="T1124" s="22" t="str">
        <f t="shared" si="196"/>
        <v>LAL120143</v>
      </c>
      <c r="U1124" t="str">
        <f t="shared" si="202"/>
        <v>no</v>
      </c>
      <c r="V1124" s="31">
        <v>0</v>
      </c>
      <c r="W1124" s="31" t="str">
        <f t="shared" si="203"/>
        <v>43506Los Angeles LakersPhiladelphia 76ers</v>
      </c>
      <c r="X1124" s="9">
        <f>IFERROR(VLOOKUP(T1124,October_Schedule_Table[Home Concat],1,FALSE),0)</f>
        <v>0</v>
      </c>
      <c r="Y1124" s="9" t="str">
        <f>IFERROR(VLOOKUP(T1124,October_Schedule_Table[[#All],[Away Concat]:[Away B2b]],4,FALSE),0)</f>
        <v>no</v>
      </c>
    </row>
    <row r="1125" spans="1:25" x14ac:dyDescent="0.2">
      <c r="A1125" s="24" t="s">
        <v>242</v>
      </c>
      <c r="B1125" s="10">
        <v>43508</v>
      </c>
      <c r="C1125" s="33" t="str">
        <f t="shared" si="197"/>
        <v>A</v>
      </c>
      <c r="D1125" s="19">
        <v>2</v>
      </c>
      <c r="E1125" s="19">
        <v>12</v>
      </c>
      <c r="F1125" s="19">
        <v>2019</v>
      </c>
      <c r="G1125" s="6" t="s">
        <v>23</v>
      </c>
      <c r="H1125" s="6" t="s">
        <v>39</v>
      </c>
      <c r="I1125" s="13" t="s">
        <v>242</v>
      </c>
      <c r="J1125" s="6">
        <v>113</v>
      </c>
      <c r="K1125" s="6" t="s">
        <v>24</v>
      </c>
      <c r="L1125" s="6" t="s">
        <v>210</v>
      </c>
      <c r="M1125" s="6">
        <v>117</v>
      </c>
      <c r="N1125" s="13">
        <f t="shared" si="198"/>
        <v>-4</v>
      </c>
      <c r="O1125" s="13">
        <f t="shared" si="199"/>
        <v>-3</v>
      </c>
      <c r="P1125" s="39">
        <f t="shared" si="194"/>
        <v>-1.7592139870950123</v>
      </c>
      <c r="Q1125" s="39">
        <f t="shared" si="195"/>
        <v>-5.4191427575813904</v>
      </c>
      <c r="R1125" s="39">
        <f t="shared" si="200"/>
        <v>0.65992877048637766</v>
      </c>
      <c r="S1125" s="39">
        <f t="shared" si="201"/>
        <v>-4.6599287704863777</v>
      </c>
      <c r="T1125" s="22" t="str">
        <f t="shared" si="196"/>
        <v>LAL113117</v>
      </c>
      <c r="U1125" t="str">
        <f t="shared" si="202"/>
        <v>no</v>
      </c>
      <c r="V1125" s="31">
        <v>0</v>
      </c>
      <c r="W1125" s="31" t="str">
        <f t="shared" si="203"/>
        <v>43508Los Angeles LakersAtlanta Hawks</v>
      </c>
      <c r="X1125" s="9">
        <f>IFERROR(VLOOKUP(T1125,October_Schedule_Table[Home Concat],1,FALSE),0)</f>
        <v>0</v>
      </c>
      <c r="Y1125" s="9" t="str">
        <f>IFERROR(VLOOKUP(T1125,October_Schedule_Table[[#All],[Away Concat]:[Away B2b]],4,FALSE),0)</f>
        <v>no</v>
      </c>
    </row>
    <row r="1126" spans="1:25" x14ac:dyDescent="0.2">
      <c r="A1126" s="24" t="s">
        <v>242</v>
      </c>
      <c r="B1126" s="12">
        <v>43517</v>
      </c>
      <c r="C1126" s="33" t="str">
        <f t="shared" si="197"/>
        <v>H</v>
      </c>
      <c r="D1126" s="18">
        <v>2</v>
      </c>
      <c r="E1126" s="18">
        <v>21</v>
      </c>
      <c r="F1126" s="18">
        <v>2019</v>
      </c>
      <c r="G1126" s="5" t="s">
        <v>9</v>
      </c>
      <c r="H1126" s="5" t="s">
        <v>18</v>
      </c>
      <c r="I1126" s="5" t="s">
        <v>226</v>
      </c>
      <c r="J1126" s="5">
        <v>106</v>
      </c>
      <c r="K1126" s="5" t="s">
        <v>39</v>
      </c>
      <c r="L1126" s="13" t="s">
        <v>242</v>
      </c>
      <c r="M1126" s="5">
        <v>111</v>
      </c>
      <c r="N1126" s="13">
        <f t="shared" si="198"/>
        <v>5</v>
      </c>
      <c r="O1126" s="13">
        <f t="shared" si="199"/>
        <v>3</v>
      </c>
      <c r="P1126" s="39">
        <f t="shared" si="194"/>
        <v>-1.7592139870950123</v>
      </c>
      <c r="Q1126" s="39">
        <f t="shared" si="195"/>
        <v>5.8261443988619703</v>
      </c>
      <c r="R1126" s="39">
        <f t="shared" si="200"/>
        <v>-4.5853583859569831</v>
      </c>
      <c r="S1126" s="39">
        <f t="shared" si="201"/>
        <v>9.5853583859569831</v>
      </c>
      <c r="T1126" s="22" t="str">
        <f t="shared" si="196"/>
        <v>LAL106111</v>
      </c>
      <c r="U1126" t="str">
        <f t="shared" si="202"/>
        <v>no</v>
      </c>
      <c r="V1126" s="31">
        <v>0</v>
      </c>
      <c r="W1126" s="31" t="str">
        <f t="shared" si="203"/>
        <v>43517Houston RocketsLos Angeles Lakers</v>
      </c>
      <c r="X1126" s="9" t="str">
        <f>IFERROR(VLOOKUP(T1126,October_Schedule_Table[[#All],[Home Concat]:[Home B2b]],2,FALSE),0)</f>
        <v>no</v>
      </c>
      <c r="Y1126" s="9">
        <f>IFERROR(VLOOKUP(T1126,October_Schedule_Table[[#All],[Away Concat]:[Away B2b]],4,FALSE),0)</f>
        <v>0</v>
      </c>
    </row>
    <row r="1127" spans="1:25" x14ac:dyDescent="0.2">
      <c r="A1127" s="24" t="s">
        <v>242</v>
      </c>
      <c r="B1127" s="12">
        <v>43519</v>
      </c>
      <c r="C1127" s="33" t="str">
        <f t="shared" si="197"/>
        <v>A</v>
      </c>
      <c r="D1127" s="18">
        <v>2</v>
      </c>
      <c r="E1127" s="18">
        <v>23</v>
      </c>
      <c r="F1127" s="18">
        <v>2019</v>
      </c>
      <c r="G1127" s="5" t="s">
        <v>12</v>
      </c>
      <c r="H1127" s="5" t="s">
        <v>39</v>
      </c>
      <c r="I1127" s="13" t="s">
        <v>242</v>
      </c>
      <c r="J1127" s="5">
        <v>115</v>
      </c>
      <c r="K1127" s="5" t="s">
        <v>17</v>
      </c>
      <c r="L1127" s="5" t="s">
        <v>202</v>
      </c>
      <c r="M1127" s="5">
        <v>128</v>
      </c>
      <c r="N1127" s="13">
        <f t="shared" si="198"/>
        <v>-13</v>
      </c>
      <c r="O1127" s="13">
        <f t="shared" si="199"/>
        <v>-3</v>
      </c>
      <c r="P1127" s="39">
        <f t="shared" si="194"/>
        <v>-1.7592139870950123</v>
      </c>
      <c r="Q1127" s="39">
        <f t="shared" si="195"/>
        <v>-2.0784049104114897</v>
      </c>
      <c r="R1127" s="39">
        <f t="shared" si="200"/>
        <v>-2.6808090766835231</v>
      </c>
      <c r="S1127" s="39">
        <f t="shared" si="201"/>
        <v>-10.319190923316476</v>
      </c>
      <c r="T1127" s="22" t="str">
        <f t="shared" si="196"/>
        <v>LAL115128</v>
      </c>
      <c r="U1127" t="str">
        <f t="shared" si="202"/>
        <v>no</v>
      </c>
      <c r="V1127" s="31">
        <v>0</v>
      </c>
      <c r="W1127" s="31" t="str">
        <f t="shared" si="203"/>
        <v>43519Los Angeles LakersNew Orleans Pelicans</v>
      </c>
      <c r="X1127" s="9">
        <f>IFERROR(VLOOKUP(T1127,October_Schedule_Table[Home Concat],1,FALSE),0)</f>
        <v>0</v>
      </c>
      <c r="Y1127" s="9" t="str">
        <f>IFERROR(VLOOKUP(T1127,October_Schedule_Table[[#All],[Away Concat]:[Away B2b]],4,FALSE),0)</f>
        <v>no</v>
      </c>
    </row>
    <row r="1128" spans="1:25" x14ac:dyDescent="0.2">
      <c r="A1128" s="24" t="s">
        <v>242</v>
      </c>
      <c r="B1128" s="10">
        <v>43521</v>
      </c>
      <c r="C1128" s="33" t="str">
        <f t="shared" si="197"/>
        <v>A</v>
      </c>
      <c r="D1128" s="19">
        <v>2</v>
      </c>
      <c r="E1128" s="19">
        <v>25</v>
      </c>
      <c r="F1128" s="19">
        <v>2019</v>
      </c>
      <c r="G1128" s="6" t="s">
        <v>6</v>
      </c>
      <c r="H1128" s="6" t="s">
        <v>39</v>
      </c>
      <c r="I1128" s="13" t="s">
        <v>242</v>
      </c>
      <c r="J1128" s="6">
        <v>105</v>
      </c>
      <c r="K1128" s="6" t="s">
        <v>19</v>
      </c>
      <c r="L1128" s="6" t="s">
        <v>240</v>
      </c>
      <c r="M1128" s="6">
        <v>110</v>
      </c>
      <c r="N1128" s="13">
        <f t="shared" si="198"/>
        <v>-5</v>
      </c>
      <c r="O1128" s="13">
        <f t="shared" si="199"/>
        <v>-3</v>
      </c>
      <c r="P1128" s="39">
        <f t="shared" si="194"/>
        <v>-1.7592139870950123</v>
      </c>
      <c r="Q1128" s="39">
        <f t="shared" si="195"/>
        <v>-2.3364343413058002</v>
      </c>
      <c r="R1128" s="39">
        <f t="shared" si="200"/>
        <v>-2.4227796457892126</v>
      </c>
      <c r="S1128" s="39">
        <f t="shared" si="201"/>
        <v>-2.5772203542107874</v>
      </c>
      <c r="T1128" s="22" t="str">
        <f t="shared" si="196"/>
        <v>LAL105110</v>
      </c>
      <c r="U1128" t="str">
        <f t="shared" si="202"/>
        <v>no</v>
      </c>
      <c r="V1128" s="31">
        <v>0</v>
      </c>
      <c r="W1128" s="31" t="str">
        <f t="shared" si="203"/>
        <v>43521Los Angeles LakersMemphis Grizzlies</v>
      </c>
      <c r="X1128" s="9">
        <f>IFERROR(VLOOKUP(T1128,October_Schedule_Table[Home Concat],1,FALSE),0)</f>
        <v>0</v>
      </c>
      <c r="Y1128" s="9" t="str">
        <f>IFERROR(VLOOKUP(T1128,October_Schedule_Table[[#All],[Away Concat]:[Away B2b]],4,FALSE),0)</f>
        <v>no</v>
      </c>
    </row>
    <row r="1129" spans="1:25" x14ac:dyDescent="0.2">
      <c r="A1129" s="24" t="s">
        <v>242</v>
      </c>
      <c r="B1129" s="10">
        <v>43523</v>
      </c>
      <c r="C1129" s="33" t="str">
        <f t="shared" si="197"/>
        <v>H</v>
      </c>
      <c r="D1129" s="19">
        <v>2</v>
      </c>
      <c r="E1129" s="19">
        <v>27</v>
      </c>
      <c r="F1129" s="19">
        <v>2019</v>
      </c>
      <c r="G1129" s="6" t="s">
        <v>9</v>
      </c>
      <c r="H1129" s="6" t="s">
        <v>17</v>
      </c>
      <c r="I1129" s="6" t="s">
        <v>202</v>
      </c>
      <c r="J1129" s="6">
        <v>119</v>
      </c>
      <c r="K1129" s="6" t="s">
        <v>39</v>
      </c>
      <c r="L1129" s="13" t="s">
        <v>242</v>
      </c>
      <c r="M1129" s="6">
        <v>125</v>
      </c>
      <c r="N1129" s="13">
        <f t="shared" si="198"/>
        <v>6</v>
      </c>
      <c r="O1129" s="13">
        <f t="shared" si="199"/>
        <v>3</v>
      </c>
      <c r="P1129" s="39">
        <f t="shared" si="194"/>
        <v>-1.7592139870950123</v>
      </c>
      <c r="Q1129" s="39">
        <f t="shared" si="195"/>
        <v>-2.0784049104114897</v>
      </c>
      <c r="R1129" s="39">
        <f t="shared" si="200"/>
        <v>3.3191909233164774</v>
      </c>
      <c r="S1129" s="39">
        <f t="shared" si="201"/>
        <v>2.6808090766835226</v>
      </c>
      <c r="T1129" s="22" t="str">
        <f t="shared" si="196"/>
        <v>LAL119125</v>
      </c>
      <c r="U1129" t="str">
        <f t="shared" si="202"/>
        <v>no</v>
      </c>
      <c r="V1129" s="31">
        <v>0</v>
      </c>
      <c r="W1129" s="31" t="str">
        <f t="shared" si="203"/>
        <v>43523New Orleans PelicansLos Angeles Lakers</v>
      </c>
      <c r="X1129" s="9" t="str">
        <f>IFERROR(VLOOKUP(T1129,October_Schedule_Table[[#All],[Home Concat]:[Home B2b]],2,FALSE),0)</f>
        <v>no</v>
      </c>
      <c r="Y1129" s="9">
        <f>IFERROR(VLOOKUP(T1129,October_Schedule_Table[[#All],[Away Concat]:[Away B2b]],4,FALSE),0)</f>
        <v>0</v>
      </c>
    </row>
    <row r="1130" spans="1:25" x14ac:dyDescent="0.2">
      <c r="A1130" s="24" t="s">
        <v>242</v>
      </c>
      <c r="B1130" s="12">
        <v>43525</v>
      </c>
      <c r="C1130" s="33" t="str">
        <f t="shared" si="197"/>
        <v>H</v>
      </c>
      <c r="D1130" s="18">
        <v>3</v>
      </c>
      <c r="E1130" s="18">
        <v>1</v>
      </c>
      <c r="F1130" s="18">
        <v>2019</v>
      </c>
      <c r="G1130" s="5" t="s">
        <v>9</v>
      </c>
      <c r="H1130" s="5" t="s">
        <v>13</v>
      </c>
      <c r="I1130" s="5" t="s">
        <v>229</v>
      </c>
      <c r="J1130" s="5">
        <v>131</v>
      </c>
      <c r="K1130" s="5" t="s">
        <v>39</v>
      </c>
      <c r="L1130" s="13" t="s">
        <v>242</v>
      </c>
      <c r="M1130" s="5">
        <v>120</v>
      </c>
      <c r="N1130" s="13">
        <f t="shared" si="198"/>
        <v>-11</v>
      </c>
      <c r="O1130" s="13">
        <f t="shared" si="199"/>
        <v>3</v>
      </c>
      <c r="P1130" s="39">
        <f t="shared" si="194"/>
        <v>-1.7592139870950123</v>
      </c>
      <c r="Q1130" s="39">
        <f t="shared" si="195"/>
        <v>7.7638523148254706</v>
      </c>
      <c r="R1130" s="39">
        <f t="shared" si="200"/>
        <v>-6.5230663019204833</v>
      </c>
      <c r="S1130" s="39">
        <f t="shared" si="201"/>
        <v>-4.4769336980795167</v>
      </c>
      <c r="T1130" s="22" t="str">
        <f t="shared" si="196"/>
        <v>LAL131120</v>
      </c>
      <c r="U1130" t="str">
        <f t="shared" si="202"/>
        <v>no</v>
      </c>
      <c r="V1130" s="31">
        <v>0</v>
      </c>
      <c r="W1130" s="31" t="str">
        <f t="shared" si="203"/>
        <v>43525Milwaukee BucksLos Angeles Lakers</v>
      </c>
      <c r="X1130" s="9" t="str">
        <f>IFERROR(VLOOKUP(T1130,October_Schedule_Table[[#All],[Home Concat]:[Home B2b]],2,FALSE),0)</f>
        <v>no</v>
      </c>
      <c r="Y1130" s="9">
        <f>IFERROR(VLOOKUP(T1130,October_Schedule_Table[[#All],[Away Concat]:[Away B2b]],4,FALSE),0)</f>
        <v>0</v>
      </c>
    </row>
    <row r="1131" spans="1:25" x14ac:dyDescent="0.2">
      <c r="A1131" s="24" t="s">
        <v>242</v>
      </c>
      <c r="B1131" s="12">
        <v>43526</v>
      </c>
      <c r="C1131" s="33" t="str">
        <f t="shared" si="197"/>
        <v>A</v>
      </c>
      <c r="D1131" s="18">
        <v>3</v>
      </c>
      <c r="E1131" s="18">
        <v>2</v>
      </c>
      <c r="F1131" s="18">
        <v>2019</v>
      </c>
      <c r="G1131" s="5" t="s">
        <v>42</v>
      </c>
      <c r="H1131" s="5" t="s">
        <v>39</v>
      </c>
      <c r="I1131" s="13" t="s">
        <v>242</v>
      </c>
      <c r="J1131" s="5">
        <v>109</v>
      </c>
      <c r="K1131" s="5" t="s">
        <v>29</v>
      </c>
      <c r="L1131" s="5" t="s">
        <v>232</v>
      </c>
      <c r="M1131" s="5">
        <v>118</v>
      </c>
      <c r="N1131" s="13">
        <f t="shared" si="198"/>
        <v>-9</v>
      </c>
      <c r="O1131" s="13">
        <f t="shared" si="199"/>
        <v>-3</v>
      </c>
      <c r="P1131" s="39">
        <f t="shared" si="194"/>
        <v>-1.7592139870950123</v>
      </c>
      <c r="Q1131" s="39">
        <f t="shared" si="195"/>
        <v>-8.7034984309977705</v>
      </c>
      <c r="R1131" s="39">
        <f t="shared" si="200"/>
        <v>3.9442844439027578</v>
      </c>
      <c r="S1131" s="39">
        <f t="shared" si="201"/>
        <v>-12.944284443902758</v>
      </c>
      <c r="T1131" s="22" t="str">
        <f t="shared" si="196"/>
        <v>LAL109118</v>
      </c>
      <c r="U1131" t="str">
        <f t="shared" si="202"/>
        <v>yes</v>
      </c>
      <c r="V1131" s="31" t="s">
        <v>301</v>
      </c>
      <c r="W1131" s="31" t="str">
        <f t="shared" si="203"/>
        <v>43526Los Angeles LakersPhoenix Suns</v>
      </c>
      <c r="X1131" s="9"/>
      <c r="Y1131" s="9"/>
    </row>
    <row r="1132" spans="1:25" x14ac:dyDescent="0.2">
      <c r="A1132" s="24" t="s">
        <v>242</v>
      </c>
      <c r="B1132" s="10">
        <v>43528</v>
      </c>
      <c r="C1132" s="33" t="str">
        <f t="shared" si="197"/>
        <v>H</v>
      </c>
      <c r="D1132" s="19">
        <v>3</v>
      </c>
      <c r="E1132" s="19">
        <v>4</v>
      </c>
      <c r="F1132" s="19">
        <v>2019</v>
      </c>
      <c r="G1132" s="6" t="s">
        <v>9</v>
      </c>
      <c r="H1132" s="6" t="s">
        <v>22</v>
      </c>
      <c r="I1132" s="13" t="s">
        <v>241</v>
      </c>
      <c r="J1132" s="6">
        <v>113</v>
      </c>
      <c r="K1132" s="6" t="s">
        <v>39</v>
      </c>
      <c r="L1132" s="13" t="s">
        <v>242</v>
      </c>
      <c r="M1132" s="6">
        <v>105</v>
      </c>
      <c r="N1132" s="13">
        <f t="shared" si="198"/>
        <v>-8</v>
      </c>
      <c r="O1132" s="13">
        <f t="shared" si="199"/>
        <v>3</v>
      </c>
      <c r="P1132" s="39">
        <f t="shared" si="194"/>
        <v>-1.7592139870950123</v>
      </c>
      <c r="Q1132" s="39">
        <f t="shared" si="195"/>
        <v>0.79686865378140981</v>
      </c>
      <c r="R1132" s="39">
        <f t="shared" si="200"/>
        <v>0.44391735912357788</v>
      </c>
      <c r="S1132" s="39">
        <f t="shared" si="201"/>
        <v>-8.4439173591235779</v>
      </c>
      <c r="T1132" s="22" t="str">
        <f t="shared" si="196"/>
        <v>LAL113105</v>
      </c>
      <c r="U1132" t="str">
        <f t="shared" si="202"/>
        <v>no</v>
      </c>
      <c r="V1132" s="31">
        <v>0</v>
      </c>
      <c r="W1132" s="31" t="str">
        <f t="shared" si="203"/>
        <v>43528Los Angeles ClippersLos Angeles Lakers</v>
      </c>
      <c r="X1132" s="9" t="str">
        <f>IFERROR(VLOOKUP(T1132,October_Schedule_Table[[#All],[Home Concat]:[Home B2b]],2,FALSE),0)</f>
        <v>no</v>
      </c>
      <c r="Y1132" s="9">
        <f>IFERROR(VLOOKUP(T1132,October_Schedule_Table[[#All],[Away Concat]:[Away B2b]],4,FALSE),0)</f>
        <v>0</v>
      </c>
    </row>
    <row r="1133" spans="1:25" x14ac:dyDescent="0.2">
      <c r="A1133" s="24" t="s">
        <v>242</v>
      </c>
      <c r="B1133" s="12">
        <v>43530</v>
      </c>
      <c r="C1133" s="33" t="str">
        <f t="shared" si="197"/>
        <v>H</v>
      </c>
      <c r="D1133" s="18">
        <v>3</v>
      </c>
      <c r="E1133" s="18">
        <v>6</v>
      </c>
      <c r="F1133" s="18">
        <v>2019</v>
      </c>
      <c r="G1133" s="5" t="s">
        <v>9</v>
      </c>
      <c r="H1133" s="5" t="s">
        <v>21</v>
      </c>
      <c r="I1133" s="5" t="s">
        <v>217</v>
      </c>
      <c r="J1133" s="5">
        <v>115</v>
      </c>
      <c r="K1133" s="5" t="s">
        <v>39</v>
      </c>
      <c r="L1133" s="13" t="s">
        <v>242</v>
      </c>
      <c r="M1133" s="5">
        <v>99</v>
      </c>
      <c r="N1133" s="13">
        <f t="shared" si="198"/>
        <v>-16</v>
      </c>
      <c r="O1133" s="13">
        <f t="shared" si="199"/>
        <v>3</v>
      </c>
      <c r="P1133" s="39">
        <f t="shared" si="194"/>
        <v>-1.7592139870950123</v>
      </c>
      <c r="Q1133" s="39">
        <f t="shared" si="195"/>
        <v>3.8824190488276296</v>
      </c>
      <c r="R1133" s="39">
        <f t="shared" si="200"/>
        <v>-2.6416330359226419</v>
      </c>
      <c r="S1133" s="39">
        <f t="shared" si="201"/>
        <v>-13.358366964077359</v>
      </c>
      <c r="T1133" s="22" t="str">
        <f t="shared" si="196"/>
        <v>LAL11599</v>
      </c>
      <c r="U1133" t="str">
        <f t="shared" si="202"/>
        <v>no</v>
      </c>
      <c r="V1133" s="31">
        <v>0</v>
      </c>
      <c r="W1133" s="31" t="str">
        <f t="shared" si="203"/>
        <v>43530Denver NuggetsLos Angeles Lakers</v>
      </c>
      <c r="X1133" s="9" t="str">
        <f>IFERROR(VLOOKUP(T1133,October_Schedule_Table[[#All],[Home Concat]:[Home B2b]],2,FALSE),0)</f>
        <v>no</v>
      </c>
      <c r="Y1133" s="9">
        <f>IFERROR(VLOOKUP(T1133,October_Schedule_Table[[#All],[Away Concat]:[Away B2b]],4,FALSE),0)</f>
        <v>0</v>
      </c>
    </row>
    <row r="1134" spans="1:25" x14ac:dyDescent="0.2">
      <c r="A1134" s="24" t="s">
        <v>242</v>
      </c>
      <c r="B1134" s="10">
        <v>43533</v>
      </c>
      <c r="C1134" s="33" t="str">
        <f t="shared" si="197"/>
        <v>H</v>
      </c>
      <c r="D1134" s="19">
        <v>3</v>
      </c>
      <c r="E1134" s="19">
        <v>9</v>
      </c>
      <c r="F1134" s="19">
        <v>2019</v>
      </c>
      <c r="G1134" s="6" t="s">
        <v>33</v>
      </c>
      <c r="H1134" s="6" t="s">
        <v>8</v>
      </c>
      <c r="I1134" s="6" t="s">
        <v>211</v>
      </c>
      <c r="J1134" s="6">
        <v>120</v>
      </c>
      <c r="K1134" s="6" t="s">
        <v>39</v>
      </c>
      <c r="L1134" s="13" t="s">
        <v>242</v>
      </c>
      <c r="M1134" s="6">
        <v>107</v>
      </c>
      <c r="N1134" s="13">
        <f t="shared" si="198"/>
        <v>-13</v>
      </c>
      <c r="O1134" s="13">
        <f t="shared" si="199"/>
        <v>3</v>
      </c>
      <c r="P1134" s="39">
        <f t="shared" si="194"/>
        <v>-1.7592139870950123</v>
      </c>
      <c r="Q1134" s="39">
        <f t="shared" si="195"/>
        <v>3.6672081997201897</v>
      </c>
      <c r="R1134" s="39">
        <f t="shared" si="200"/>
        <v>-2.4264221868152021</v>
      </c>
      <c r="S1134" s="39">
        <f t="shared" si="201"/>
        <v>-10.573577813184798</v>
      </c>
      <c r="T1134" s="22" t="str">
        <f t="shared" si="196"/>
        <v>LAL120107</v>
      </c>
      <c r="U1134" t="str">
        <f t="shared" si="202"/>
        <v>no</v>
      </c>
      <c r="V1134" s="31">
        <v>0</v>
      </c>
      <c r="W1134" s="31" t="str">
        <f t="shared" si="203"/>
        <v>43533Boston CelticsLos Angeles Lakers</v>
      </c>
      <c r="X1134" s="9" t="str">
        <f>IFERROR(VLOOKUP(T1134,October_Schedule_Table[[#All],[Home Concat]:[Home B2b]],2,FALSE),0)</f>
        <v>no</v>
      </c>
      <c r="Y1134" s="9">
        <f>IFERROR(VLOOKUP(T1134,October_Schedule_Table[[#All],[Away Concat]:[Away B2b]],4,FALSE),0)</f>
        <v>0</v>
      </c>
    </row>
    <row r="1135" spans="1:25" x14ac:dyDescent="0.2">
      <c r="A1135" s="24" t="s">
        <v>242</v>
      </c>
      <c r="B1135" s="10">
        <v>43536</v>
      </c>
      <c r="C1135" s="33" t="str">
        <f t="shared" si="197"/>
        <v>A</v>
      </c>
      <c r="D1135" s="19">
        <v>3</v>
      </c>
      <c r="E1135" s="19">
        <v>12</v>
      </c>
      <c r="F1135" s="19">
        <v>2019</v>
      </c>
      <c r="G1135" s="6" t="s">
        <v>6</v>
      </c>
      <c r="H1135" s="6" t="s">
        <v>39</v>
      </c>
      <c r="I1135" s="13" t="s">
        <v>242</v>
      </c>
      <c r="J1135" s="6">
        <v>123</v>
      </c>
      <c r="K1135" s="6" t="s">
        <v>38</v>
      </c>
      <c r="L1135" s="6" t="s">
        <v>214</v>
      </c>
      <c r="M1135" s="6">
        <v>107</v>
      </c>
      <c r="N1135" s="13">
        <f t="shared" si="198"/>
        <v>16</v>
      </c>
      <c r="O1135" s="13">
        <f t="shared" si="199"/>
        <v>-3</v>
      </c>
      <c r="P1135" s="39">
        <f t="shared" si="194"/>
        <v>-1.7592139870950123</v>
      </c>
      <c r="Q1135" s="39">
        <f t="shared" si="195"/>
        <v>-8.3647694850550796</v>
      </c>
      <c r="R1135" s="39">
        <f t="shared" si="200"/>
        <v>3.6055554979600668</v>
      </c>
      <c r="S1135" s="39">
        <f t="shared" si="201"/>
        <v>12.394444502039933</v>
      </c>
      <c r="T1135" s="22" t="str">
        <f t="shared" si="196"/>
        <v>LAL123107</v>
      </c>
      <c r="U1135" t="str">
        <f t="shared" si="202"/>
        <v>no</v>
      </c>
      <c r="V1135" s="31">
        <v>0</v>
      </c>
      <c r="W1135" s="31" t="str">
        <f t="shared" si="203"/>
        <v>43536Los Angeles LakersChicago Bulls</v>
      </c>
      <c r="X1135" s="9">
        <f>IFERROR(VLOOKUP(T1135,October_Schedule_Table[Home Concat],1,FALSE),0)</f>
        <v>0</v>
      </c>
      <c r="Y1135" s="9" t="str">
        <f>IFERROR(VLOOKUP(T1135,October_Schedule_Table[[#All],[Away Concat]:[Away B2b]],4,FALSE),0)</f>
        <v>no</v>
      </c>
    </row>
    <row r="1136" spans="1:25" x14ac:dyDescent="0.2">
      <c r="A1136" s="24" t="s">
        <v>242</v>
      </c>
      <c r="B1136" s="12">
        <v>43538</v>
      </c>
      <c r="C1136" s="33" t="str">
        <f t="shared" si="197"/>
        <v>A</v>
      </c>
      <c r="D1136" s="18">
        <v>3</v>
      </c>
      <c r="E1136" s="18">
        <v>14</v>
      </c>
      <c r="F1136" s="18">
        <v>2019</v>
      </c>
      <c r="G1136" s="5" t="s">
        <v>6</v>
      </c>
      <c r="H1136" s="5" t="s">
        <v>39</v>
      </c>
      <c r="I1136" s="13" t="s">
        <v>242</v>
      </c>
      <c r="J1136" s="5">
        <v>98</v>
      </c>
      <c r="K1136" s="5" t="s">
        <v>37</v>
      </c>
      <c r="L1136" s="5" t="s">
        <v>228</v>
      </c>
      <c r="M1136" s="5">
        <v>111</v>
      </c>
      <c r="N1136" s="13">
        <f t="shared" si="198"/>
        <v>-13</v>
      </c>
      <c r="O1136" s="13">
        <f t="shared" si="199"/>
        <v>-3</v>
      </c>
      <c r="P1136" s="39">
        <f t="shared" si="194"/>
        <v>-1.7592139870950123</v>
      </c>
      <c r="Q1136" s="39">
        <f t="shared" si="195"/>
        <v>5.5303682054218104</v>
      </c>
      <c r="R1136" s="39">
        <f t="shared" si="200"/>
        <v>-10.289582192516823</v>
      </c>
      <c r="S1136" s="39">
        <f t="shared" si="201"/>
        <v>-2.7104178074831768</v>
      </c>
      <c r="T1136" s="22" t="str">
        <f t="shared" si="196"/>
        <v>LAL98111</v>
      </c>
      <c r="U1136" t="str">
        <f t="shared" si="202"/>
        <v>no</v>
      </c>
      <c r="V1136" s="31">
        <v>0</v>
      </c>
      <c r="W1136" s="31" t="str">
        <f t="shared" si="203"/>
        <v>43538Los Angeles LakersToronto Raptors</v>
      </c>
      <c r="X1136" s="9">
        <f>IFERROR(VLOOKUP(T1136,October_Schedule_Table[Home Concat],1,FALSE),0)</f>
        <v>0</v>
      </c>
      <c r="Y1136" s="9" t="str">
        <f>IFERROR(VLOOKUP(T1136,October_Schedule_Table[[#All],[Away Concat]:[Away B2b]],4,FALSE),0)</f>
        <v>no</v>
      </c>
    </row>
    <row r="1137" spans="1:25" x14ac:dyDescent="0.2">
      <c r="A1137" s="24" t="s">
        <v>242</v>
      </c>
      <c r="B1137" s="10">
        <v>43539</v>
      </c>
      <c r="C1137" s="33" t="str">
        <f t="shared" si="197"/>
        <v>A</v>
      </c>
      <c r="D1137" s="19">
        <v>3</v>
      </c>
      <c r="E1137" s="19">
        <v>15</v>
      </c>
      <c r="F1137" s="19">
        <v>2019</v>
      </c>
      <c r="G1137" s="6" t="s">
        <v>12</v>
      </c>
      <c r="H1137" s="6" t="s">
        <v>39</v>
      </c>
      <c r="I1137" s="13" t="s">
        <v>242</v>
      </c>
      <c r="J1137" s="6">
        <v>97</v>
      </c>
      <c r="K1137" s="6" t="s">
        <v>16</v>
      </c>
      <c r="L1137" s="6" t="s">
        <v>218</v>
      </c>
      <c r="M1137" s="6">
        <v>111</v>
      </c>
      <c r="N1137" s="13">
        <f t="shared" si="198"/>
        <v>-14</v>
      </c>
      <c r="O1137" s="13">
        <f t="shared" si="199"/>
        <v>-3</v>
      </c>
      <c r="P1137" s="39">
        <f t="shared" si="194"/>
        <v>-1.7592139870950123</v>
      </c>
      <c r="Q1137" s="39">
        <f t="shared" si="195"/>
        <v>-0.23602730858504994</v>
      </c>
      <c r="R1137" s="39">
        <f t="shared" si="200"/>
        <v>-4.5231866785099628</v>
      </c>
      <c r="S1137" s="39">
        <f t="shared" si="201"/>
        <v>-9.4768133214900381</v>
      </c>
      <c r="T1137" s="22" t="str">
        <f t="shared" si="196"/>
        <v>LAL97111</v>
      </c>
      <c r="U1137" t="str">
        <f t="shared" si="202"/>
        <v>yes</v>
      </c>
      <c r="V1137" s="31">
        <v>0</v>
      </c>
      <c r="W1137" s="31" t="str">
        <f t="shared" si="203"/>
        <v>43539Los Angeles LakersDetroit Pistons</v>
      </c>
      <c r="X1137" s="9">
        <f>IFERROR(VLOOKUP(T1137,October_Schedule_Table[Home Concat],1,FALSE),0)</f>
        <v>0</v>
      </c>
      <c r="Y1137" s="9" t="str">
        <f>IFERROR(VLOOKUP(T1137,October_Schedule_Table[[#All],[Away Concat]:[Away B2b]],4,FALSE),0)</f>
        <v>yes</v>
      </c>
    </row>
    <row r="1138" spans="1:25" x14ac:dyDescent="0.2">
      <c r="A1138" s="24" t="s">
        <v>242</v>
      </c>
      <c r="B1138" s="12">
        <v>43541</v>
      </c>
      <c r="C1138" s="33" t="str">
        <f t="shared" si="197"/>
        <v>A</v>
      </c>
      <c r="D1138" s="18">
        <v>3</v>
      </c>
      <c r="E1138" s="18">
        <v>17</v>
      </c>
      <c r="F1138" s="18">
        <v>2019</v>
      </c>
      <c r="G1138" s="5" t="s">
        <v>63</v>
      </c>
      <c r="H1138" s="5" t="s">
        <v>39</v>
      </c>
      <c r="I1138" s="13" t="s">
        <v>242</v>
      </c>
      <c r="J1138" s="5">
        <v>123</v>
      </c>
      <c r="K1138" s="5" t="s">
        <v>25</v>
      </c>
      <c r="L1138" s="13" t="s">
        <v>243</v>
      </c>
      <c r="M1138" s="5">
        <v>124</v>
      </c>
      <c r="N1138" s="13">
        <f t="shared" si="198"/>
        <v>-1</v>
      </c>
      <c r="O1138" s="13">
        <f t="shared" si="199"/>
        <v>-3</v>
      </c>
      <c r="P1138" s="39">
        <f t="shared" si="194"/>
        <v>-1.7592139870950123</v>
      </c>
      <c r="Q1138" s="39">
        <f t="shared" si="195"/>
        <v>-9.3839578025397099</v>
      </c>
      <c r="R1138" s="39">
        <f t="shared" si="200"/>
        <v>4.6247438154446971</v>
      </c>
      <c r="S1138" s="39">
        <f t="shared" si="201"/>
        <v>-5.6247438154446971</v>
      </c>
      <c r="T1138" s="22" t="str">
        <f t="shared" si="196"/>
        <v>LAL123124</v>
      </c>
      <c r="U1138" t="str">
        <f t="shared" si="202"/>
        <v>no</v>
      </c>
      <c r="V1138" s="31">
        <v>0</v>
      </c>
      <c r="W1138" s="31" t="str">
        <f t="shared" si="203"/>
        <v>43541Los Angeles LakersNew York Knicks</v>
      </c>
      <c r="X1138" s="9">
        <f>IFERROR(VLOOKUP(T1138,October_Schedule_Table[Home Concat],1,FALSE),0)</f>
        <v>0</v>
      </c>
      <c r="Y1138" s="9" t="str">
        <f>IFERROR(VLOOKUP(T1138,October_Schedule_Table[[#All],[Away Concat]:[Away B2b]],4,FALSE),0)</f>
        <v>no</v>
      </c>
    </row>
    <row r="1139" spans="1:25" x14ac:dyDescent="0.2">
      <c r="A1139" s="24" t="s">
        <v>242</v>
      </c>
      <c r="B1139" s="10">
        <v>43543</v>
      </c>
      <c r="C1139" s="33" t="str">
        <f t="shared" si="197"/>
        <v>A</v>
      </c>
      <c r="D1139" s="19">
        <v>3</v>
      </c>
      <c r="E1139" s="19">
        <v>19</v>
      </c>
      <c r="F1139" s="19">
        <v>2019</v>
      </c>
      <c r="G1139" s="6" t="s">
        <v>6</v>
      </c>
      <c r="H1139" s="6" t="s">
        <v>39</v>
      </c>
      <c r="I1139" s="13" t="s">
        <v>242</v>
      </c>
      <c r="J1139" s="6">
        <v>101</v>
      </c>
      <c r="K1139" s="6" t="s">
        <v>13</v>
      </c>
      <c r="L1139" s="6" t="s">
        <v>229</v>
      </c>
      <c r="M1139" s="6">
        <v>115</v>
      </c>
      <c r="N1139" s="13">
        <f t="shared" si="198"/>
        <v>-14</v>
      </c>
      <c r="O1139" s="13">
        <f t="shared" si="199"/>
        <v>-3</v>
      </c>
      <c r="P1139" s="39">
        <f t="shared" si="194"/>
        <v>-1.7592139870950123</v>
      </c>
      <c r="Q1139" s="39">
        <f t="shared" si="195"/>
        <v>7.7638523148254706</v>
      </c>
      <c r="R1139" s="39">
        <f t="shared" si="200"/>
        <v>-12.523066301920483</v>
      </c>
      <c r="S1139" s="39">
        <f t="shared" si="201"/>
        <v>-1.4769336980795167</v>
      </c>
      <c r="T1139" s="22" t="str">
        <f t="shared" si="196"/>
        <v>LAL101115</v>
      </c>
      <c r="U1139" t="str">
        <f t="shared" si="202"/>
        <v>no</v>
      </c>
      <c r="V1139" s="31">
        <v>0</v>
      </c>
      <c r="W1139" s="31" t="str">
        <f t="shared" si="203"/>
        <v>43543Los Angeles LakersMilwaukee Bucks</v>
      </c>
      <c r="X1139" s="9">
        <f>IFERROR(VLOOKUP(T1139,October_Schedule_Table[Home Concat],1,FALSE),0)</f>
        <v>0</v>
      </c>
      <c r="Y1139" s="9" t="str">
        <f>IFERROR(VLOOKUP(T1139,October_Schedule_Table[[#All],[Away Concat]:[Away B2b]],4,FALSE),0)</f>
        <v>no</v>
      </c>
    </row>
    <row r="1140" spans="1:25" x14ac:dyDescent="0.2">
      <c r="A1140" s="24" t="s">
        <v>242</v>
      </c>
      <c r="B1140" s="12">
        <v>43546</v>
      </c>
      <c r="C1140" s="33" t="str">
        <f t="shared" si="197"/>
        <v>H</v>
      </c>
      <c r="D1140" s="18">
        <v>3</v>
      </c>
      <c r="E1140" s="18">
        <v>22</v>
      </c>
      <c r="F1140" s="18">
        <v>2019</v>
      </c>
      <c r="G1140" s="5" t="s">
        <v>9</v>
      </c>
      <c r="H1140" s="5" t="s">
        <v>15</v>
      </c>
      <c r="I1140" s="5" t="s">
        <v>212</v>
      </c>
      <c r="J1140" s="5">
        <v>111</v>
      </c>
      <c r="K1140" s="5" t="s">
        <v>39</v>
      </c>
      <c r="L1140" s="13" t="s">
        <v>242</v>
      </c>
      <c r="M1140" s="5">
        <v>106</v>
      </c>
      <c r="N1140" s="13">
        <f t="shared" si="198"/>
        <v>-5</v>
      </c>
      <c r="O1140" s="13">
        <f t="shared" si="199"/>
        <v>3</v>
      </c>
      <c r="P1140" s="39">
        <f t="shared" si="194"/>
        <v>-1.7592139870950123</v>
      </c>
      <c r="Q1140" s="39">
        <f t="shared" si="195"/>
        <v>9.3423702051929958E-2</v>
      </c>
      <c r="R1140" s="39">
        <f t="shared" si="200"/>
        <v>1.1473623108530577</v>
      </c>
      <c r="S1140" s="39">
        <f t="shared" si="201"/>
        <v>-6.1473623108530582</v>
      </c>
      <c r="T1140" s="22" t="str">
        <f t="shared" si="196"/>
        <v>LAL111106</v>
      </c>
      <c r="U1140" t="str">
        <f t="shared" si="202"/>
        <v>no</v>
      </c>
      <c r="V1140" s="31">
        <v>0</v>
      </c>
      <c r="W1140" s="31" t="str">
        <f t="shared" si="203"/>
        <v>43546Brooklyn NetsLos Angeles Lakers</v>
      </c>
      <c r="X1140" s="9" t="str">
        <f>IFERROR(VLOOKUP(T1140,October_Schedule_Table[[#All],[Home Concat]:[Home B2b]],2,FALSE),0)</f>
        <v>no</v>
      </c>
      <c r="Y1140" s="9">
        <f>IFERROR(VLOOKUP(T1140,October_Schedule_Table[[#All],[Away Concat]:[Away B2b]],4,FALSE),0)</f>
        <v>0</v>
      </c>
    </row>
    <row r="1141" spans="1:25" x14ac:dyDescent="0.2">
      <c r="A1141" s="24" t="s">
        <v>242</v>
      </c>
      <c r="B1141" s="10">
        <v>43548</v>
      </c>
      <c r="C1141" s="33" t="str">
        <f t="shared" si="197"/>
        <v>H</v>
      </c>
      <c r="D1141" s="19">
        <v>3</v>
      </c>
      <c r="E1141" s="19">
        <v>24</v>
      </c>
      <c r="F1141" s="19">
        <v>2019</v>
      </c>
      <c r="G1141" s="6" t="s">
        <v>44</v>
      </c>
      <c r="H1141" s="6" t="s">
        <v>32</v>
      </c>
      <c r="I1141" s="6" t="s">
        <v>230</v>
      </c>
      <c r="J1141" s="6">
        <v>106</v>
      </c>
      <c r="K1141" s="6" t="s">
        <v>39</v>
      </c>
      <c r="L1141" s="13" t="s">
        <v>242</v>
      </c>
      <c r="M1141" s="6">
        <v>111</v>
      </c>
      <c r="N1141" s="13">
        <f t="shared" si="198"/>
        <v>5</v>
      </c>
      <c r="O1141" s="13">
        <f t="shared" si="199"/>
        <v>3</v>
      </c>
      <c r="P1141" s="39">
        <f t="shared" si="194"/>
        <v>-1.7592139870950123</v>
      </c>
      <c r="Q1141" s="39">
        <f t="shared" si="195"/>
        <v>-0.90569424122478992</v>
      </c>
      <c r="R1141" s="39">
        <f t="shared" si="200"/>
        <v>2.1464802541297776</v>
      </c>
      <c r="S1141" s="39">
        <f t="shared" si="201"/>
        <v>2.8535197458702224</v>
      </c>
      <c r="T1141" s="22" t="str">
        <f t="shared" si="196"/>
        <v>LAL106111</v>
      </c>
      <c r="U1141" t="str">
        <f t="shared" si="202"/>
        <v>no</v>
      </c>
      <c r="V1141" s="31">
        <v>0</v>
      </c>
      <c r="W1141" s="31" t="str">
        <f t="shared" si="203"/>
        <v>43548Sacramento KingsLos Angeles Lakers</v>
      </c>
      <c r="X1141" s="9" t="str">
        <f>IFERROR(VLOOKUP(T1141,October_Schedule_Table[[#All],[Home Concat]:[Home B2b]],2,FALSE),0)</f>
        <v>no</v>
      </c>
      <c r="Y1141" s="9">
        <f>IFERROR(VLOOKUP(T1141,October_Schedule_Table[[#All],[Away Concat]:[Away B2b]],4,FALSE),0)</f>
        <v>0</v>
      </c>
    </row>
    <row r="1142" spans="1:25" x14ac:dyDescent="0.2">
      <c r="A1142" s="24" t="s">
        <v>242</v>
      </c>
      <c r="B1142" s="12">
        <v>43550</v>
      </c>
      <c r="C1142" s="33" t="str">
        <f t="shared" si="197"/>
        <v>H</v>
      </c>
      <c r="D1142" s="18">
        <v>3</v>
      </c>
      <c r="E1142" s="18">
        <v>26</v>
      </c>
      <c r="F1142" s="18">
        <v>2019</v>
      </c>
      <c r="G1142" s="5" t="s">
        <v>9</v>
      </c>
      <c r="H1142" s="5" t="s">
        <v>41</v>
      </c>
      <c r="I1142" s="5" t="s">
        <v>233</v>
      </c>
      <c r="J1142" s="5">
        <v>106</v>
      </c>
      <c r="K1142" s="5" t="s">
        <v>39</v>
      </c>
      <c r="L1142" s="13" t="s">
        <v>242</v>
      </c>
      <c r="M1142" s="5">
        <v>124</v>
      </c>
      <c r="N1142" s="13">
        <f t="shared" si="198"/>
        <v>18</v>
      </c>
      <c r="O1142" s="13">
        <f t="shared" si="199"/>
        <v>3</v>
      </c>
      <c r="P1142" s="39">
        <f t="shared" si="194"/>
        <v>-1.7592139870950123</v>
      </c>
      <c r="Q1142" s="39">
        <f t="shared" si="195"/>
        <v>-3.2175804343859502</v>
      </c>
      <c r="R1142" s="39">
        <f t="shared" si="200"/>
        <v>4.4583664472909383</v>
      </c>
      <c r="S1142" s="39">
        <f t="shared" si="201"/>
        <v>13.541633552709062</v>
      </c>
      <c r="T1142" s="22" t="str">
        <f t="shared" si="196"/>
        <v>LAL106124</v>
      </c>
      <c r="U1142" t="str">
        <f t="shared" si="202"/>
        <v>no</v>
      </c>
      <c r="V1142" s="31">
        <v>0</v>
      </c>
      <c r="W1142" s="31" t="str">
        <f t="shared" si="203"/>
        <v>43550Washington WizardsLos Angeles Lakers</v>
      </c>
      <c r="X1142" s="9" t="str">
        <f>IFERROR(VLOOKUP(T1142,October_Schedule_Table[[#All],[Home Concat]:[Home B2b]],2,FALSE),0)</f>
        <v>no</v>
      </c>
      <c r="Y1142" s="9">
        <f>IFERROR(VLOOKUP(T1142,October_Schedule_Table[[#All],[Away Concat]:[Away B2b]],4,FALSE),0)</f>
        <v>0</v>
      </c>
    </row>
    <row r="1143" spans="1:25" x14ac:dyDescent="0.2">
      <c r="A1143" s="24" t="s">
        <v>242</v>
      </c>
      <c r="B1143" s="12">
        <v>43551</v>
      </c>
      <c r="C1143" s="33" t="str">
        <f t="shared" si="197"/>
        <v>A</v>
      </c>
      <c r="D1143" s="18">
        <v>3</v>
      </c>
      <c r="E1143" s="18">
        <v>27</v>
      </c>
      <c r="F1143" s="18">
        <v>2019</v>
      </c>
      <c r="G1143" s="5" t="s">
        <v>9</v>
      </c>
      <c r="H1143" s="5" t="s">
        <v>39</v>
      </c>
      <c r="I1143" s="13" t="s">
        <v>242</v>
      </c>
      <c r="J1143" s="5">
        <v>100</v>
      </c>
      <c r="K1143" s="5" t="s">
        <v>31</v>
      </c>
      <c r="L1143" s="5" t="s">
        <v>225</v>
      </c>
      <c r="M1143" s="5">
        <v>115</v>
      </c>
      <c r="N1143" s="13">
        <f t="shared" si="198"/>
        <v>-15</v>
      </c>
      <c r="O1143" s="13">
        <f t="shared" si="199"/>
        <v>-3</v>
      </c>
      <c r="P1143" s="39">
        <f t="shared" si="194"/>
        <v>-1.7592139870950123</v>
      </c>
      <c r="Q1143" s="39">
        <f t="shared" si="195"/>
        <v>5.7181998783674679</v>
      </c>
      <c r="R1143" s="39">
        <f t="shared" si="200"/>
        <v>-10.477413865462481</v>
      </c>
      <c r="S1143" s="39">
        <f t="shared" si="201"/>
        <v>-4.5225861345375193</v>
      </c>
      <c r="T1143" s="22" t="str">
        <f t="shared" si="196"/>
        <v>LAL100115</v>
      </c>
      <c r="U1143" t="str">
        <f t="shared" si="202"/>
        <v>yes</v>
      </c>
      <c r="V1143" s="31">
        <v>0</v>
      </c>
      <c r="W1143" s="31" t="str">
        <f t="shared" si="203"/>
        <v>43551Los Angeles LakersUtah Jazz</v>
      </c>
      <c r="X1143" s="9">
        <f>IFERROR(VLOOKUP(T1143,October_Schedule_Table[Home Concat],1,FALSE),0)</f>
        <v>0</v>
      </c>
      <c r="Y1143" s="9" t="str">
        <f>IFERROR(VLOOKUP(T1143,October_Schedule_Table[[#All],[Away Concat]:[Away B2b]],4,FALSE),0)</f>
        <v>yes</v>
      </c>
    </row>
    <row r="1144" spans="1:25" x14ac:dyDescent="0.2">
      <c r="A1144" s="24" t="s">
        <v>242</v>
      </c>
      <c r="B1144" s="10">
        <v>43553</v>
      </c>
      <c r="C1144" s="33" t="str">
        <f t="shared" si="197"/>
        <v>H</v>
      </c>
      <c r="D1144" s="19">
        <v>3</v>
      </c>
      <c r="E1144" s="19">
        <v>29</v>
      </c>
      <c r="F1144" s="19">
        <v>2019</v>
      </c>
      <c r="G1144" s="6" t="s">
        <v>9</v>
      </c>
      <c r="H1144" s="6" t="s">
        <v>14</v>
      </c>
      <c r="I1144" s="6" t="s">
        <v>213</v>
      </c>
      <c r="J1144" s="6">
        <v>115</v>
      </c>
      <c r="K1144" s="6" t="s">
        <v>39</v>
      </c>
      <c r="L1144" s="13" t="s">
        <v>242</v>
      </c>
      <c r="M1144" s="6">
        <v>129</v>
      </c>
      <c r="N1144" s="13">
        <f t="shared" si="198"/>
        <v>14</v>
      </c>
      <c r="O1144" s="13">
        <f t="shared" si="199"/>
        <v>3</v>
      </c>
      <c r="P1144" s="39">
        <f t="shared" si="194"/>
        <v>-1.7592139870950123</v>
      </c>
      <c r="Q1144" s="39">
        <f t="shared" si="195"/>
        <v>-1.224670842330648</v>
      </c>
      <c r="R1144" s="39">
        <f t="shared" si="200"/>
        <v>2.4654568552356357</v>
      </c>
      <c r="S1144" s="39">
        <f t="shared" si="201"/>
        <v>11.534543144764363</v>
      </c>
      <c r="T1144" s="22" t="str">
        <f t="shared" si="196"/>
        <v>LAL115129</v>
      </c>
      <c r="U1144" t="str">
        <f t="shared" si="202"/>
        <v>no</v>
      </c>
      <c r="V1144" s="31">
        <v>0</v>
      </c>
      <c r="W1144" s="31" t="str">
        <f t="shared" si="203"/>
        <v>43553Charlotte HornetsLos Angeles Lakers</v>
      </c>
      <c r="X1144" s="9" t="str">
        <f>IFERROR(VLOOKUP(T1144,October_Schedule_Table[[#All],[Home Concat]:[Home B2b]],2,FALSE),0)</f>
        <v>no</v>
      </c>
      <c r="Y1144" s="9">
        <f>IFERROR(VLOOKUP(T1144,October_Schedule_Table[[#All],[Away Concat]:[Away B2b]],4,FALSE),0)</f>
        <v>0</v>
      </c>
    </row>
    <row r="1145" spans="1:25" x14ac:dyDescent="0.2">
      <c r="A1145" s="24" t="s">
        <v>242</v>
      </c>
      <c r="B1145" s="10">
        <v>43555</v>
      </c>
      <c r="C1145" s="33" t="str">
        <f t="shared" si="197"/>
        <v>A</v>
      </c>
      <c r="D1145" s="19">
        <v>3</v>
      </c>
      <c r="E1145" s="19">
        <v>31</v>
      </c>
      <c r="F1145" s="19">
        <v>2019</v>
      </c>
      <c r="G1145" s="6" t="s">
        <v>43</v>
      </c>
      <c r="H1145" s="6" t="s">
        <v>39</v>
      </c>
      <c r="I1145" s="13" t="s">
        <v>242</v>
      </c>
      <c r="J1145" s="6">
        <v>130</v>
      </c>
      <c r="K1145" s="6" t="s">
        <v>17</v>
      </c>
      <c r="L1145" s="6" t="s">
        <v>202</v>
      </c>
      <c r="M1145" s="6">
        <v>102</v>
      </c>
      <c r="N1145" s="13">
        <f t="shared" si="198"/>
        <v>28</v>
      </c>
      <c r="O1145" s="13">
        <f t="shared" si="199"/>
        <v>-3</v>
      </c>
      <c r="P1145" s="39">
        <f t="shared" si="194"/>
        <v>-1.7592139870950123</v>
      </c>
      <c r="Q1145" s="39">
        <f t="shared" si="195"/>
        <v>-2.0784049104114897</v>
      </c>
      <c r="R1145" s="39">
        <f t="shared" si="200"/>
        <v>-2.6808090766835231</v>
      </c>
      <c r="S1145" s="39">
        <f t="shared" si="201"/>
        <v>30.680809076683524</v>
      </c>
      <c r="T1145" s="22" t="str">
        <f t="shared" si="196"/>
        <v>LAL130102</v>
      </c>
      <c r="U1145" t="str">
        <f t="shared" si="202"/>
        <v>no</v>
      </c>
      <c r="V1145" s="31">
        <v>0</v>
      </c>
      <c r="W1145" s="31" t="str">
        <f t="shared" si="203"/>
        <v>43555Los Angeles LakersNew Orleans Pelicans</v>
      </c>
      <c r="X1145" s="9">
        <f>IFERROR(VLOOKUP(T1145,October_Schedule_Table[Home Concat],1,FALSE),0)</f>
        <v>0</v>
      </c>
      <c r="Y1145" s="9" t="str">
        <f>IFERROR(VLOOKUP(T1145,October_Schedule_Table[[#All],[Away Concat]:[Away B2b]],4,FALSE),0)</f>
        <v>no</v>
      </c>
    </row>
    <row r="1146" spans="1:25" x14ac:dyDescent="0.2">
      <c r="A1146" s="24" t="s">
        <v>242</v>
      </c>
      <c r="B1146" s="12">
        <v>43557</v>
      </c>
      <c r="C1146" s="33" t="str">
        <f t="shared" si="197"/>
        <v>A</v>
      </c>
      <c r="D1146" s="18">
        <v>4</v>
      </c>
      <c r="E1146" s="18">
        <v>2</v>
      </c>
      <c r="F1146" s="18">
        <v>2019</v>
      </c>
      <c r="G1146" s="5" t="s">
        <v>6</v>
      </c>
      <c r="H1146" s="5" t="s">
        <v>39</v>
      </c>
      <c r="I1146" s="13" t="s">
        <v>242</v>
      </c>
      <c r="J1146" s="13">
        <v>103</v>
      </c>
      <c r="K1146" s="5" t="s">
        <v>10</v>
      </c>
      <c r="L1146" s="5" t="s">
        <v>238</v>
      </c>
      <c r="M1146" s="13">
        <v>119</v>
      </c>
      <c r="N1146" s="13">
        <f t="shared" si="198"/>
        <v>-16</v>
      </c>
      <c r="O1146" s="13">
        <f t="shared" si="199"/>
        <v>-3</v>
      </c>
      <c r="P1146" s="39">
        <f t="shared" si="194"/>
        <v>-1.7592139870950123</v>
      </c>
      <c r="Q1146" s="39">
        <f t="shared" si="195"/>
        <v>3.3970939396990349</v>
      </c>
      <c r="R1146" s="39">
        <f t="shared" si="200"/>
        <v>-8.1563079267940477</v>
      </c>
      <c r="S1146" s="39">
        <f t="shared" si="201"/>
        <v>-7.8436920732059523</v>
      </c>
      <c r="T1146" s="22" t="str">
        <f t="shared" si="196"/>
        <v>LAL103119</v>
      </c>
      <c r="U1146" t="str">
        <f t="shared" si="202"/>
        <v>no</v>
      </c>
      <c r="V1146" s="31">
        <v>0</v>
      </c>
      <c r="W1146" s="31" t="str">
        <f t="shared" si="203"/>
        <v>43557Los Angeles LakersOklahoma City Thunder</v>
      </c>
      <c r="X1146" s="9">
        <f>IFERROR(VLOOKUP(T1146,October_Schedule_Table[Home Concat],1,FALSE),0)</f>
        <v>0</v>
      </c>
      <c r="Y1146" s="9" t="str">
        <f>IFERROR(VLOOKUP(T1146,October_Schedule_Table[[#All],[Away Concat]:[Away B2b]],4,FALSE),0)</f>
        <v>no</v>
      </c>
    </row>
    <row r="1147" spans="1:25" x14ac:dyDescent="0.2">
      <c r="A1147" s="24" t="s">
        <v>242</v>
      </c>
      <c r="B1147" s="12">
        <v>43559</v>
      </c>
      <c r="C1147" s="33" t="str">
        <f t="shared" si="197"/>
        <v>H</v>
      </c>
      <c r="D1147" s="18">
        <v>4</v>
      </c>
      <c r="E1147" s="18">
        <v>4</v>
      </c>
      <c r="F1147" s="18">
        <v>2019</v>
      </c>
      <c r="G1147" s="5" t="s">
        <v>9</v>
      </c>
      <c r="H1147" s="5" t="s">
        <v>11</v>
      </c>
      <c r="I1147" s="5" t="s">
        <v>224</v>
      </c>
      <c r="J1147" s="13">
        <v>108</v>
      </c>
      <c r="K1147" s="5" t="s">
        <v>39</v>
      </c>
      <c r="L1147" s="13" t="s">
        <v>242</v>
      </c>
      <c r="M1147" s="13">
        <v>90</v>
      </c>
      <c r="N1147" s="13">
        <f t="shared" si="198"/>
        <v>-18</v>
      </c>
      <c r="O1147" s="13">
        <f t="shared" si="199"/>
        <v>3</v>
      </c>
      <c r="P1147" s="39">
        <f t="shared" si="194"/>
        <v>-1.7592139870950123</v>
      </c>
      <c r="Q1147" s="39">
        <f t="shared" si="195"/>
        <v>6.4927091902742058</v>
      </c>
      <c r="R1147" s="39">
        <f t="shared" si="200"/>
        <v>-5.2519231773692177</v>
      </c>
      <c r="S1147" s="39">
        <f t="shared" si="201"/>
        <v>-12.748076822630782</v>
      </c>
      <c r="T1147" s="22" t="str">
        <f t="shared" si="196"/>
        <v>LAL10890</v>
      </c>
      <c r="U1147" t="str">
        <f t="shared" si="202"/>
        <v>no</v>
      </c>
      <c r="V1147" s="31">
        <v>0</v>
      </c>
      <c r="W1147" s="31" t="str">
        <f t="shared" si="203"/>
        <v>43559Golden State WarriorsLos Angeles Lakers</v>
      </c>
      <c r="X1147" s="9" t="str">
        <f>IFERROR(VLOOKUP(T1147,October_Schedule_Table[[#All],[Home Concat]:[Home B2b]],2,FALSE),0)</f>
        <v>no</v>
      </c>
      <c r="Y1147" s="9">
        <f>IFERROR(VLOOKUP(T1147,October_Schedule_Table[[#All],[Away Concat]:[Away B2b]],4,FALSE),0)</f>
        <v>0</v>
      </c>
    </row>
    <row r="1148" spans="1:25" x14ac:dyDescent="0.2">
      <c r="A1148" s="24" t="s">
        <v>242</v>
      </c>
      <c r="B1148" s="10">
        <v>43560</v>
      </c>
      <c r="C1148" s="33" t="str">
        <f t="shared" si="197"/>
        <v>A</v>
      </c>
      <c r="D1148" s="19">
        <v>4</v>
      </c>
      <c r="E1148" s="19">
        <v>5</v>
      </c>
      <c r="F1148" s="19">
        <v>2019</v>
      </c>
      <c r="G1148" s="6" t="s">
        <v>9</v>
      </c>
      <c r="H1148" s="6" t="s">
        <v>39</v>
      </c>
      <c r="I1148" s="13" t="s">
        <v>242</v>
      </c>
      <c r="J1148" s="11">
        <v>122</v>
      </c>
      <c r="K1148" s="6" t="s">
        <v>22</v>
      </c>
      <c r="L1148" s="13" t="s">
        <v>241</v>
      </c>
      <c r="M1148" s="11">
        <v>117</v>
      </c>
      <c r="N1148" s="13">
        <f t="shared" si="198"/>
        <v>5</v>
      </c>
      <c r="O1148" s="13">
        <f t="shared" si="199"/>
        <v>-3</v>
      </c>
      <c r="P1148" s="39">
        <f t="shared" si="194"/>
        <v>-1.7592139870950123</v>
      </c>
      <c r="Q1148" s="39">
        <f t="shared" si="195"/>
        <v>0.79686865378140981</v>
      </c>
      <c r="R1148" s="39">
        <f t="shared" si="200"/>
        <v>-5.5560826408764221</v>
      </c>
      <c r="S1148" s="39">
        <f t="shared" si="201"/>
        <v>10.556082640876422</v>
      </c>
      <c r="T1148" s="22" t="str">
        <f t="shared" si="196"/>
        <v>LAL122117</v>
      </c>
      <c r="U1148" t="str">
        <f t="shared" si="202"/>
        <v>yes</v>
      </c>
      <c r="V1148" s="31">
        <v>0</v>
      </c>
      <c r="W1148" s="31" t="str">
        <f t="shared" si="203"/>
        <v>43560Los Angeles LakersLos Angeles Clippers</v>
      </c>
      <c r="X1148" s="9">
        <f>IFERROR(VLOOKUP(T1148,October_Schedule_Table[Home Concat],1,FALSE),0)</f>
        <v>0</v>
      </c>
      <c r="Y1148" s="9" t="str">
        <f>IFERROR(VLOOKUP(T1148,October_Schedule_Table[[#All],[Away Concat]:[Away B2b]],4,FALSE),0)</f>
        <v>yes</v>
      </c>
    </row>
    <row r="1149" spans="1:25" x14ac:dyDescent="0.2">
      <c r="A1149" s="24" t="s">
        <v>242</v>
      </c>
      <c r="B1149" s="10">
        <v>43562</v>
      </c>
      <c r="C1149" s="33" t="str">
        <f t="shared" si="197"/>
        <v>H</v>
      </c>
      <c r="D1149" s="19">
        <v>4</v>
      </c>
      <c r="E1149" s="19">
        <v>7</v>
      </c>
      <c r="F1149" s="19">
        <v>2019</v>
      </c>
      <c r="G1149" s="11" t="s">
        <v>44</v>
      </c>
      <c r="H1149" s="11" t="s">
        <v>31</v>
      </c>
      <c r="I1149" s="11" t="s">
        <v>225</v>
      </c>
      <c r="J1149" s="11">
        <v>109</v>
      </c>
      <c r="K1149" s="11" t="s">
        <v>39</v>
      </c>
      <c r="L1149" s="13" t="s">
        <v>242</v>
      </c>
      <c r="M1149" s="11">
        <v>113</v>
      </c>
      <c r="N1149" s="13">
        <f t="shared" si="198"/>
        <v>4</v>
      </c>
      <c r="O1149" s="13">
        <f t="shared" si="199"/>
        <v>3</v>
      </c>
      <c r="P1149" s="39">
        <f t="shared" si="194"/>
        <v>-1.7592139870950123</v>
      </c>
      <c r="Q1149" s="39">
        <f t="shared" si="195"/>
        <v>5.7181998783674679</v>
      </c>
      <c r="R1149" s="39">
        <f t="shared" si="200"/>
        <v>-4.4774138654624807</v>
      </c>
      <c r="S1149" s="39">
        <f t="shared" si="201"/>
        <v>8.4774138654624807</v>
      </c>
      <c r="T1149" s="22" t="str">
        <f t="shared" si="196"/>
        <v>LAL109113</v>
      </c>
      <c r="U1149" t="str">
        <f t="shared" si="202"/>
        <v>no</v>
      </c>
      <c r="V1149" s="31">
        <v>0</v>
      </c>
      <c r="W1149" s="31" t="str">
        <f t="shared" si="203"/>
        <v>43562Utah JazzLos Angeles Lakers</v>
      </c>
      <c r="X1149" s="9" t="str">
        <f>IFERROR(VLOOKUP(T1149,October_Schedule_Table[[#All],[Home Concat]:[Home B2b]],2,FALSE),0)</f>
        <v>no</v>
      </c>
      <c r="Y1149" s="9">
        <f>IFERROR(VLOOKUP(T1149,October_Schedule_Table[[#All],[Away Concat]:[Away B2b]],4,FALSE),0)</f>
        <v>0</v>
      </c>
    </row>
    <row r="1150" spans="1:25" x14ac:dyDescent="0.2">
      <c r="A1150" s="24" t="s">
        <v>242</v>
      </c>
      <c r="B1150" s="12">
        <v>43564</v>
      </c>
      <c r="C1150" s="33" t="str">
        <f t="shared" si="197"/>
        <v>H</v>
      </c>
      <c r="D1150" s="18">
        <v>4</v>
      </c>
      <c r="E1150" s="18">
        <v>9</v>
      </c>
      <c r="F1150" s="18">
        <v>2019</v>
      </c>
      <c r="G1150" s="13" t="s">
        <v>9</v>
      </c>
      <c r="H1150" s="13" t="s">
        <v>40</v>
      </c>
      <c r="I1150" s="13" t="s">
        <v>231</v>
      </c>
      <c r="J1150" s="13">
        <v>104</v>
      </c>
      <c r="K1150" s="13" t="s">
        <v>39</v>
      </c>
      <c r="L1150" s="13" t="s">
        <v>242</v>
      </c>
      <c r="M1150" s="13">
        <v>101</v>
      </c>
      <c r="N1150" s="13">
        <f t="shared" si="198"/>
        <v>-3</v>
      </c>
      <c r="O1150" s="13">
        <f t="shared" si="199"/>
        <v>3</v>
      </c>
      <c r="P1150" s="39">
        <f t="shared" si="194"/>
        <v>-1.7592139870950123</v>
      </c>
      <c r="Q1150" s="39">
        <f t="shared" si="195"/>
        <v>4.7456987811097902</v>
      </c>
      <c r="R1150" s="39">
        <f t="shared" si="200"/>
        <v>-3.5049127682048025</v>
      </c>
      <c r="S1150" s="39">
        <f t="shared" si="201"/>
        <v>0.50491276820480246</v>
      </c>
      <c r="T1150" s="22" t="str">
        <f t="shared" si="196"/>
        <v>LAL104101</v>
      </c>
      <c r="U1150" t="str">
        <f t="shared" si="202"/>
        <v>no</v>
      </c>
      <c r="V1150" s="31">
        <v>0</v>
      </c>
      <c r="W1150" s="31" t="str">
        <f t="shared" si="203"/>
        <v>43564Portland Trail BlazersLos Angeles Lakers</v>
      </c>
      <c r="X1150" s="9" t="str">
        <f>IFERROR(VLOOKUP(T1150,October_Schedule_Table[[#All],[Home Concat]:[Home B2b]],2,FALSE),0)</f>
        <v>no</v>
      </c>
      <c r="Y1150" s="9">
        <f>IFERROR(VLOOKUP(T1150,October_Schedule_Table[[#All],[Away Concat]:[Away B2b]],4,FALSE),0)</f>
        <v>0</v>
      </c>
    </row>
    <row r="1151" spans="1:25" x14ac:dyDescent="0.2">
      <c r="A1151" s="24" t="s">
        <v>240</v>
      </c>
      <c r="B1151" s="12">
        <v>43390</v>
      </c>
      <c r="C1151" s="33" t="str">
        <f t="shared" si="197"/>
        <v>A</v>
      </c>
      <c r="D1151" s="18">
        <v>10</v>
      </c>
      <c r="E1151" s="18">
        <v>17</v>
      </c>
      <c r="F1151" s="18">
        <v>2018</v>
      </c>
      <c r="G1151" s="5" t="s">
        <v>12</v>
      </c>
      <c r="H1151" s="5" t="s">
        <v>19</v>
      </c>
      <c r="I1151" s="5" t="s">
        <v>240</v>
      </c>
      <c r="J1151" s="5">
        <v>83</v>
      </c>
      <c r="K1151" s="5" t="s">
        <v>20</v>
      </c>
      <c r="L1151" s="5" t="s">
        <v>234</v>
      </c>
      <c r="M1151" s="5">
        <v>111</v>
      </c>
      <c r="N1151" s="13">
        <f t="shared" si="198"/>
        <v>-28</v>
      </c>
      <c r="O1151" s="13">
        <f t="shared" si="199"/>
        <v>-3</v>
      </c>
      <c r="P1151" s="39">
        <f t="shared" si="194"/>
        <v>-2.3364343413058002</v>
      </c>
      <c r="Q1151" s="39">
        <f t="shared" si="195"/>
        <v>2.3960160409532198</v>
      </c>
      <c r="R1151" s="39">
        <f t="shared" si="200"/>
        <v>-7.73245038225902</v>
      </c>
      <c r="S1151" s="39">
        <f t="shared" si="201"/>
        <v>-20.267549617740979</v>
      </c>
      <c r="T1151" s="22" t="str">
        <f t="shared" si="196"/>
        <v>Mem83111</v>
      </c>
      <c r="U1151" t="str">
        <f t="shared" si="202"/>
        <v>no</v>
      </c>
      <c r="V1151" s="31">
        <v>0</v>
      </c>
      <c r="W1151" s="31" t="str">
        <f t="shared" si="203"/>
        <v>43390Memphis GrizzliesIndiana Pacers</v>
      </c>
      <c r="X1151" s="9">
        <f>IFERROR(VLOOKUP(T1151,October_Schedule_Table[Home Concat],1,FALSE),0)</f>
        <v>0</v>
      </c>
      <c r="Y1151" s="9" t="str">
        <f>IFERROR(VLOOKUP(T1151,October_Schedule_Table[[#All],[Away Concat]:[Away B2b]],4,FALSE),0)</f>
        <v>no</v>
      </c>
    </row>
    <row r="1152" spans="1:25" x14ac:dyDescent="0.2">
      <c r="A1152" s="24" t="s">
        <v>240</v>
      </c>
      <c r="B1152" s="12">
        <v>43392</v>
      </c>
      <c r="C1152" s="33" t="str">
        <f t="shared" si="197"/>
        <v>H</v>
      </c>
      <c r="D1152" s="18">
        <v>10</v>
      </c>
      <c r="E1152" s="18">
        <v>19</v>
      </c>
      <c r="F1152" s="18">
        <v>2018</v>
      </c>
      <c r="G1152" s="5" t="s">
        <v>6</v>
      </c>
      <c r="H1152" s="5" t="s">
        <v>24</v>
      </c>
      <c r="I1152" s="5" t="s">
        <v>210</v>
      </c>
      <c r="J1152" s="5">
        <v>117</v>
      </c>
      <c r="K1152" s="5" t="s">
        <v>19</v>
      </c>
      <c r="L1152" s="5" t="s">
        <v>240</v>
      </c>
      <c r="M1152" s="5">
        <v>131</v>
      </c>
      <c r="N1152" s="13">
        <f t="shared" si="198"/>
        <v>14</v>
      </c>
      <c r="O1152" s="13">
        <f t="shared" si="199"/>
        <v>3</v>
      </c>
      <c r="P1152" s="39">
        <f t="shared" si="194"/>
        <v>-2.3364343413058002</v>
      </c>
      <c r="Q1152" s="39">
        <f t="shared" si="195"/>
        <v>-5.4191427575813904</v>
      </c>
      <c r="R1152" s="39">
        <f t="shared" si="200"/>
        <v>6.0827084162755902</v>
      </c>
      <c r="S1152" s="39">
        <f t="shared" si="201"/>
        <v>7.9172915837244098</v>
      </c>
      <c r="T1152" s="22" t="str">
        <f t="shared" si="196"/>
        <v>Mem117131</v>
      </c>
      <c r="U1152" t="str">
        <f t="shared" si="202"/>
        <v>no</v>
      </c>
      <c r="V1152" s="31">
        <v>0</v>
      </c>
      <c r="W1152" s="31" t="str">
        <f t="shared" si="203"/>
        <v>43392Atlanta HawksMemphis Grizzlies</v>
      </c>
      <c r="X1152" s="9" t="str">
        <f>IFERROR(VLOOKUP(T1152,October_Schedule_Table[[#All],[Home Concat]:[Home B2b]],2,FALSE),0)</f>
        <v>no</v>
      </c>
      <c r="Y1152" s="9">
        <f>IFERROR(VLOOKUP(T1152,October_Schedule_Table[[#All],[Away Concat]:[Away B2b]],4,FALSE),0)</f>
        <v>0</v>
      </c>
    </row>
    <row r="1153" spans="1:25" x14ac:dyDescent="0.2">
      <c r="A1153" s="24" t="s">
        <v>240</v>
      </c>
      <c r="B1153" s="10">
        <v>43395</v>
      </c>
      <c r="C1153" s="33" t="str">
        <f t="shared" si="197"/>
        <v>A</v>
      </c>
      <c r="D1153" s="19">
        <v>10</v>
      </c>
      <c r="E1153" s="19">
        <v>22</v>
      </c>
      <c r="F1153" s="19">
        <v>2018</v>
      </c>
      <c r="G1153" s="6" t="s">
        <v>42</v>
      </c>
      <c r="H1153" s="6" t="s">
        <v>19</v>
      </c>
      <c r="I1153" s="6" t="s">
        <v>240</v>
      </c>
      <c r="J1153" s="6">
        <v>92</v>
      </c>
      <c r="K1153" s="6" t="s">
        <v>31</v>
      </c>
      <c r="L1153" s="6" t="s">
        <v>225</v>
      </c>
      <c r="M1153" s="6">
        <v>84</v>
      </c>
      <c r="N1153" s="13">
        <f t="shared" si="198"/>
        <v>8</v>
      </c>
      <c r="O1153" s="13">
        <f t="shared" si="199"/>
        <v>-3</v>
      </c>
      <c r="P1153" s="39">
        <f t="shared" si="194"/>
        <v>-2.3364343413058002</v>
      </c>
      <c r="Q1153" s="39">
        <f t="shared" si="195"/>
        <v>5.7181998783674679</v>
      </c>
      <c r="R1153" s="39">
        <f t="shared" si="200"/>
        <v>-11.054634219673268</v>
      </c>
      <c r="S1153" s="39">
        <f t="shared" si="201"/>
        <v>19.054634219673268</v>
      </c>
      <c r="T1153" s="22" t="str">
        <f t="shared" si="196"/>
        <v>Mem9284</v>
      </c>
      <c r="U1153" t="str">
        <f t="shared" si="202"/>
        <v>no</v>
      </c>
      <c r="V1153" s="31">
        <v>0</v>
      </c>
      <c r="W1153" s="31" t="str">
        <f t="shared" si="203"/>
        <v>43395Memphis GrizzliesUtah Jazz</v>
      </c>
      <c r="X1153" s="9">
        <f>IFERROR(VLOOKUP(T1153,October_Schedule_Table[Home Concat],1,FALSE),0)</f>
        <v>0</v>
      </c>
      <c r="Y1153" s="9" t="str">
        <f>IFERROR(VLOOKUP(T1153,October_Schedule_Table[[#All],[Away Concat]:[Away B2b]],4,FALSE),0)</f>
        <v>no</v>
      </c>
    </row>
    <row r="1154" spans="1:25" x14ac:dyDescent="0.2">
      <c r="A1154" s="24" t="s">
        <v>240</v>
      </c>
      <c r="B1154" s="12">
        <v>43397</v>
      </c>
      <c r="C1154" s="33" t="str">
        <f t="shared" si="197"/>
        <v>A</v>
      </c>
      <c r="D1154" s="18">
        <v>10</v>
      </c>
      <c r="E1154" s="18">
        <v>24</v>
      </c>
      <c r="F1154" s="18">
        <v>2018</v>
      </c>
      <c r="G1154" s="5" t="s">
        <v>30</v>
      </c>
      <c r="H1154" s="5" t="s">
        <v>19</v>
      </c>
      <c r="I1154" s="5" t="s">
        <v>240</v>
      </c>
      <c r="J1154" s="5">
        <v>92</v>
      </c>
      <c r="K1154" s="5" t="s">
        <v>32</v>
      </c>
      <c r="L1154" s="5" t="s">
        <v>230</v>
      </c>
      <c r="M1154" s="5">
        <v>97</v>
      </c>
      <c r="N1154" s="13">
        <f t="shared" si="198"/>
        <v>-5</v>
      </c>
      <c r="O1154" s="13">
        <f t="shared" si="199"/>
        <v>-3</v>
      </c>
      <c r="P1154" s="39">
        <f t="shared" si="194"/>
        <v>-2.3364343413058002</v>
      </c>
      <c r="Q1154" s="39">
        <f t="shared" si="195"/>
        <v>-0.90569424122478992</v>
      </c>
      <c r="R1154" s="39">
        <f t="shared" si="200"/>
        <v>-4.4307401000810103</v>
      </c>
      <c r="S1154" s="39">
        <f t="shared" si="201"/>
        <v>-0.56925989991898973</v>
      </c>
      <c r="T1154" s="22" t="str">
        <f t="shared" si="196"/>
        <v>Mem9297</v>
      </c>
      <c r="U1154" t="str">
        <f t="shared" si="202"/>
        <v>no</v>
      </c>
      <c r="V1154" s="31">
        <v>0</v>
      </c>
      <c r="W1154" s="31" t="str">
        <f t="shared" si="203"/>
        <v>43397Memphis GrizzliesSacramento Kings</v>
      </c>
      <c r="X1154" s="9">
        <f>IFERROR(VLOOKUP(T1154,October_Schedule_Table[Home Concat],1,FALSE),0)</f>
        <v>0</v>
      </c>
      <c r="Y1154" s="9" t="str">
        <f>IFERROR(VLOOKUP(T1154,October_Schedule_Table[[#All],[Away Concat]:[Away B2b]],4,FALSE),0)</f>
        <v>no</v>
      </c>
    </row>
    <row r="1155" spans="1:25" x14ac:dyDescent="0.2">
      <c r="A1155" s="24" t="s">
        <v>240</v>
      </c>
      <c r="B1155" s="10">
        <v>43400</v>
      </c>
      <c r="C1155" s="33" t="str">
        <f t="shared" si="197"/>
        <v>H</v>
      </c>
      <c r="D1155" s="19">
        <v>10</v>
      </c>
      <c r="E1155" s="19">
        <v>27</v>
      </c>
      <c r="F1155" s="19">
        <v>2018</v>
      </c>
      <c r="G1155" s="6" t="s">
        <v>6</v>
      </c>
      <c r="H1155" s="6" t="s">
        <v>29</v>
      </c>
      <c r="I1155" s="6" t="s">
        <v>232</v>
      </c>
      <c r="J1155" s="6">
        <v>96</v>
      </c>
      <c r="K1155" s="6" t="s">
        <v>19</v>
      </c>
      <c r="L1155" s="6" t="s">
        <v>240</v>
      </c>
      <c r="M1155" s="6">
        <v>117</v>
      </c>
      <c r="N1155" s="13">
        <f t="shared" si="198"/>
        <v>21</v>
      </c>
      <c r="O1155" s="13">
        <f t="shared" si="199"/>
        <v>3</v>
      </c>
      <c r="P1155" s="39">
        <f t="shared" si="194"/>
        <v>-2.3364343413058002</v>
      </c>
      <c r="Q1155" s="39">
        <f t="shared" si="195"/>
        <v>-8.7034984309977705</v>
      </c>
      <c r="R1155" s="39">
        <f t="shared" si="200"/>
        <v>9.3670640896919704</v>
      </c>
      <c r="S1155" s="39">
        <f t="shared" si="201"/>
        <v>11.63293591030803</v>
      </c>
      <c r="T1155" s="22" t="str">
        <f t="shared" si="196"/>
        <v>Mem96117</v>
      </c>
      <c r="U1155" t="str">
        <f t="shared" si="202"/>
        <v>no</v>
      </c>
      <c r="V1155" s="31">
        <v>0</v>
      </c>
      <c r="W1155" s="31" t="str">
        <f t="shared" si="203"/>
        <v>43400Phoenix SunsMemphis Grizzlies</v>
      </c>
      <c r="X1155" s="9" t="str">
        <f>IFERROR(VLOOKUP(T1155,October_Schedule_Table[[#All],[Home Concat]:[Home B2b]],2,FALSE),0)</f>
        <v>no</v>
      </c>
      <c r="Y1155" s="9">
        <f>IFERROR(VLOOKUP(T1155,October_Schedule_Table[[#All],[Away Concat]:[Away B2b]],4,FALSE),0)</f>
        <v>0</v>
      </c>
    </row>
    <row r="1156" spans="1:25" x14ac:dyDescent="0.2">
      <c r="A1156" s="24" t="s">
        <v>240</v>
      </c>
      <c r="B1156" s="12">
        <v>43403</v>
      </c>
      <c r="C1156" s="33" t="str">
        <f t="shared" si="197"/>
        <v>H</v>
      </c>
      <c r="D1156" s="18">
        <v>10</v>
      </c>
      <c r="E1156" s="18">
        <v>30</v>
      </c>
      <c r="F1156" s="18">
        <v>2018</v>
      </c>
      <c r="G1156" s="5" t="s">
        <v>6</v>
      </c>
      <c r="H1156" s="5" t="s">
        <v>41</v>
      </c>
      <c r="I1156" s="5" t="s">
        <v>233</v>
      </c>
      <c r="J1156" s="5">
        <v>95</v>
      </c>
      <c r="K1156" s="5" t="s">
        <v>19</v>
      </c>
      <c r="L1156" s="5" t="s">
        <v>240</v>
      </c>
      <c r="M1156" s="5">
        <v>107</v>
      </c>
      <c r="N1156" s="13">
        <f t="shared" si="198"/>
        <v>12</v>
      </c>
      <c r="O1156" s="13">
        <f t="shared" si="199"/>
        <v>3</v>
      </c>
      <c r="P1156" s="39">
        <f t="shared" si="194"/>
        <v>-2.3364343413058002</v>
      </c>
      <c r="Q1156" s="39">
        <f t="shared" si="195"/>
        <v>-3.2175804343859502</v>
      </c>
      <c r="R1156" s="39">
        <f t="shared" si="200"/>
        <v>3.88114609308015</v>
      </c>
      <c r="S1156" s="39">
        <f t="shared" si="201"/>
        <v>8.1188539069198491</v>
      </c>
      <c r="T1156" s="22" t="str">
        <f t="shared" si="196"/>
        <v>Mem95107</v>
      </c>
      <c r="U1156" t="str">
        <f t="shared" si="202"/>
        <v>no</v>
      </c>
      <c r="V1156" s="31">
        <v>0</v>
      </c>
      <c r="W1156" s="31" t="str">
        <f t="shared" si="203"/>
        <v>43403Washington WizardsMemphis Grizzlies</v>
      </c>
      <c r="X1156" s="9" t="str">
        <f>IFERROR(VLOOKUP(T1156,October_Schedule_Table[[#All],[Home Concat]:[Home B2b]],2,FALSE),0)</f>
        <v>no</v>
      </c>
      <c r="Y1156" s="9">
        <f>IFERROR(VLOOKUP(T1156,October_Schedule_Table[[#All],[Away Concat]:[Away B2b]],4,FALSE),0)</f>
        <v>0</v>
      </c>
    </row>
    <row r="1157" spans="1:25" x14ac:dyDescent="0.2">
      <c r="A1157" s="24" t="s">
        <v>240</v>
      </c>
      <c r="B1157" s="10">
        <v>43406</v>
      </c>
      <c r="C1157" s="33" t="str">
        <f t="shared" si="197"/>
        <v>A</v>
      </c>
      <c r="D1157" s="19">
        <v>11</v>
      </c>
      <c r="E1157" s="19">
        <v>2</v>
      </c>
      <c r="F1157" s="19">
        <v>2018</v>
      </c>
      <c r="G1157" s="6" t="s">
        <v>42</v>
      </c>
      <c r="H1157" s="6" t="s">
        <v>19</v>
      </c>
      <c r="I1157" s="6" t="s">
        <v>240</v>
      </c>
      <c r="J1157" s="6">
        <v>110</v>
      </c>
      <c r="K1157" s="6" t="s">
        <v>31</v>
      </c>
      <c r="L1157" s="6" t="s">
        <v>225</v>
      </c>
      <c r="M1157" s="6">
        <v>100</v>
      </c>
      <c r="N1157" s="13">
        <f t="shared" si="198"/>
        <v>10</v>
      </c>
      <c r="O1157" s="13">
        <f t="shared" si="199"/>
        <v>-3</v>
      </c>
      <c r="P1157" s="39">
        <f t="shared" si="194"/>
        <v>-2.3364343413058002</v>
      </c>
      <c r="Q1157" s="39">
        <f t="shared" si="195"/>
        <v>5.7181998783674679</v>
      </c>
      <c r="R1157" s="39">
        <f t="shared" si="200"/>
        <v>-11.054634219673268</v>
      </c>
      <c r="S1157" s="39">
        <f t="shared" si="201"/>
        <v>21.054634219673268</v>
      </c>
      <c r="T1157" s="22" t="str">
        <f t="shared" si="196"/>
        <v>Mem110100</v>
      </c>
      <c r="U1157" t="str">
        <f t="shared" si="202"/>
        <v>no</v>
      </c>
      <c r="V1157" s="31">
        <v>0</v>
      </c>
      <c r="W1157" s="31" t="str">
        <f t="shared" si="203"/>
        <v>43406Memphis GrizzliesUtah Jazz</v>
      </c>
      <c r="X1157" s="9">
        <f>IFERROR(VLOOKUP(T1157,October_Schedule_Table[Home Concat],1,FALSE),0)</f>
        <v>0</v>
      </c>
      <c r="Y1157" s="9" t="str">
        <f>IFERROR(VLOOKUP(T1157,October_Schedule_Table[[#All],[Away Concat]:[Away B2b]],4,FALSE),0)</f>
        <v>no</v>
      </c>
    </row>
    <row r="1158" spans="1:25" x14ac:dyDescent="0.2">
      <c r="A1158" s="24" t="s">
        <v>240</v>
      </c>
      <c r="B1158" s="12">
        <v>43408</v>
      </c>
      <c r="C1158" s="33" t="str">
        <f t="shared" si="197"/>
        <v>A</v>
      </c>
      <c r="D1158" s="18">
        <v>11</v>
      </c>
      <c r="E1158" s="18">
        <v>4</v>
      </c>
      <c r="F1158" s="18">
        <v>2018</v>
      </c>
      <c r="G1158" s="5" t="s">
        <v>6</v>
      </c>
      <c r="H1158" s="5" t="s">
        <v>19</v>
      </c>
      <c r="I1158" s="5" t="s">
        <v>240</v>
      </c>
      <c r="J1158" s="5">
        <v>100</v>
      </c>
      <c r="K1158" s="5" t="s">
        <v>29</v>
      </c>
      <c r="L1158" s="5" t="s">
        <v>232</v>
      </c>
      <c r="M1158" s="5">
        <v>102</v>
      </c>
      <c r="N1158" s="13">
        <f t="shared" si="198"/>
        <v>-2</v>
      </c>
      <c r="O1158" s="13">
        <f t="shared" si="199"/>
        <v>-3</v>
      </c>
      <c r="P1158" s="39">
        <f t="shared" si="194"/>
        <v>-2.3364343413058002</v>
      </c>
      <c r="Q1158" s="39">
        <f t="shared" si="195"/>
        <v>-8.7034984309977705</v>
      </c>
      <c r="R1158" s="39">
        <f t="shared" si="200"/>
        <v>3.3670640896919704</v>
      </c>
      <c r="S1158" s="39">
        <f t="shared" si="201"/>
        <v>-5.3670640896919704</v>
      </c>
      <c r="T1158" s="22" t="str">
        <f t="shared" si="196"/>
        <v>Mem100102</v>
      </c>
      <c r="U1158" t="str">
        <f t="shared" si="202"/>
        <v>no</v>
      </c>
      <c r="V1158" s="31">
        <v>0</v>
      </c>
      <c r="W1158" s="31" t="str">
        <f t="shared" si="203"/>
        <v>43408Memphis GrizzliesPhoenix Suns</v>
      </c>
      <c r="X1158" s="9">
        <f>IFERROR(VLOOKUP(T1158,October_Schedule_Table[Home Concat],1,FALSE),0)</f>
        <v>0</v>
      </c>
      <c r="Y1158" s="9" t="str">
        <f>IFERROR(VLOOKUP(T1158,October_Schedule_Table[[#All],[Away Concat]:[Away B2b]],4,FALSE),0)</f>
        <v>no</v>
      </c>
    </row>
    <row r="1159" spans="1:25" x14ac:dyDescent="0.2">
      <c r="A1159" s="24" t="s">
        <v>240</v>
      </c>
      <c r="B1159" s="10">
        <v>43409</v>
      </c>
      <c r="C1159" s="33" t="str">
        <f t="shared" si="197"/>
        <v>A</v>
      </c>
      <c r="D1159" s="19">
        <v>11</v>
      </c>
      <c r="E1159" s="19">
        <v>5</v>
      </c>
      <c r="F1159" s="19">
        <v>2018</v>
      </c>
      <c r="G1159" s="6" t="s">
        <v>9</v>
      </c>
      <c r="H1159" s="6" t="s">
        <v>19</v>
      </c>
      <c r="I1159" s="6" t="s">
        <v>240</v>
      </c>
      <c r="J1159" s="6">
        <v>101</v>
      </c>
      <c r="K1159" s="6" t="s">
        <v>11</v>
      </c>
      <c r="L1159" s="6" t="s">
        <v>224</v>
      </c>
      <c r="M1159" s="6">
        <v>117</v>
      </c>
      <c r="N1159" s="13">
        <f t="shared" si="198"/>
        <v>-16</v>
      </c>
      <c r="O1159" s="13">
        <f t="shared" si="199"/>
        <v>-3</v>
      </c>
      <c r="P1159" s="39">
        <f t="shared" si="194"/>
        <v>-2.3364343413058002</v>
      </c>
      <c r="Q1159" s="39">
        <f t="shared" si="195"/>
        <v>6.4927091902742058</v>
      </c>
      <c r="R1159" s="39">
        <f t="shared" si="200"/>
        <v>-11.829143531580005</v>
      </c>
      <c r="S1159" s="39">
        <f t="shared" si="201"/>
        <v>-4.1708564684199949</v>
      </c>
      <c r="T1159" s="22" t="str">
        <f t="shared" si="196"/>
        <v>Mem101117</v>
      </c>
      <c r="U1159" t="str">
        <f t="shared" si="202"/>
        <v>yes</v>
      </c>
      <c r="V1159" s="31">
        <v>0</v>
      </c>
      <c r="W1159" s="31" t="str">
        <f t="shared" si="203"/>
        <v>43409Memphis GrizzliesGolden State Warriors</v>
      </c>
      <c r="X1159" s="9">
        <f>IFERROR(VLOOKUP(T1159,October_Schedule_Table[Home Concat],1,FALSE),0)</f>
        <v>0</v>
      </c>
      <c r="Y1159" s="9" t="str">
        <f>IFERROR(VLOOKUP(T1159,October_Schedule_Table[[#All],[Away Concat]:[Away B2b]],4,FALSE),0)</f>
        <v>yes</v>
      </c>
    </row>
    <row r="1160" spans="1:25" x14ac:dyDescent="0.2">
      <c r="A1160" s="24" t="s">
        <v>240</v>
      </c>
      <c r="B1160" s="10">
        <v>43411</v>
      </c>
      <c r="C1160" s="33" t="str">
        <f t="shared" si="197"/>
        <v>H</v>
      </c>
      <c r="D1160" s="19">
        <v>11</v>
      </c>
      <c r="E1160" s="19">
        <v>7</v>
      </c>
      <c r="F1160" s="19">
        <v>2018</v>
      </c>
      <c r="G1160" s="6" t="s">
        <v>6</v>
      </c>
      <c r="H1160" s="6" t="s">
        <v>21</v>
      </c>
      <c r="I1160" s="6" t="s">
        <v>217</v>
      </c>
      <c r="J1160" s="6">
        <v>87</v>
      </c>
      <c r="K1160" s="6" t="s">
        <v>19</v>
      </c>
      <c r="L1160" s="6" t="s">
        <v>240</v>
      </c>
      <c r="M1160" s="6">
        <v>89</v>
      </c>
      <c r="N1160" s="13">
        <f t="shared" si="198"/>
        <v>2</v>
      </c>
      <c r="O1160" s="13">
        <f t="shared" si="199"/>
        <v>3</v>
      </c>
      <c r="P1160" s="39">
        <f t="shared" si="194"/>
        <v>-2.3364343413058002</v>
      </c>
      <c r="Q1160" s="39">
        <f t="shared" si="195"/>
        <v>3.8824190488276296</v>
      </c>
      <c r="R1160" s="39">
        <f t="shared" si="200"/>
        <v>-3.2188533901334297</v>
      </c>
      <c r="S1160" s="39">
        <f t="shared" si="201"/>
        <v>5.2188533901334297</v>
      </c>
      <c r="T1160" s="22" t="str">
        <f t="shared" si="196"/>
        <v>Mem8789</v>
      </c>
      <c r="U1160" t="str">
        <f t="shared" si="202"/>
        <v>no</v>
      </c>
      <c r="V1160" s="31">
        <v>0</v>
      </c>
      <c r="W1160" s="31" t="str">
        <f t="shared" si="203"/>
        <v>43411Denver NuggetsMemphis Grizzlies</v>
      </c>
      <c r="X1160" s="9" t="str">
        <f>IFERROR(VLOOKUP(T1160,October_Schedule_Table[[#All],[Home Concat]:[Home B2b]],2,FALSE),0)</f>
        <v>no</v>
      </c>
      <c r="Y1160" s="9">
        <f>IFERROR(VLOOKUP(T1160,October_Schedule_Table[[#All],[Away Concat]:[Away B2b]],4,FALSE),0)</f>
        <v>0</v>
      </c>
    </row>
    <row r="1161" spans="1:25" x14ac:dyDescent="0.2">
      <c r="A1161" s="24" t="s">
        <v>240</v>
      </c>
      <c r="B1161" s="12">
        <v>43414</v>
      </c>
      <c r="C1161" s="33" t="str">
        <f t="shared" si="197"/>
        <v>H</v>
      </c>
      <c r="D1161" s="18">
        <v>11</v>
      </c>
      <c r="E1161" s="18">
        <v>10</v>
      </c>
      <c r="F1161" s="18">
        <v>2018</v>
      </c>
      <c r="G1161" s="5" t="s">
        <v>6</v>
      </c>
      <c r="H1161" s="5" t="s">
        <v>7</v>
      </c>
      <c r="I1161" s="5" t="s">
        <v>237</v>
      </c>
      <c r="J1161" s="5">
        <v>106</v>
      </c>
      <c r="K1161" s="5" t="s">
        <v>19</v>
      </c>
      <c r="L1161" s="5" t="s">
        <v>240</v>
      </c>
      <c r="M1161" s="5">
        <v>112</v>
      </c>
      <c r="N1161" s="13">
        <f t="shared" si="198"/>
        <v>6</v>
      </c>
      <c r="O1161" s="13">
        <f t="shared" si="199"/>
        <v>3</v>
      </c>
      <c r="P1161" s="39">
        <f t="shared" si="194"/>
        <v>-2.3364343413058002</v>
      </c>
      <c r="Q1161" s="39">
        <f t="shared" si="195"/>
        <v>2.2516349031661402</v>
      </c>
      <c r="R1161" s="39">
        <f t="shared" si="200"/>
        <v>-1.5880692444719404</v>
      </c>
      <c r="S1161" s="39">
        <f t="shared" si="201"/>
        <v>7.5880692444719404</v>
      </c>
      <c r="T1161" s="22" t="str">
        <f t="shared" si="196"/>
        <v>Mem106112</v>
      </c>
      <c r="U1161" t="str">
        <f t="shared" si="202"/>
        <v>no</v>
      </c>
      <c r="V1161" s="31">
        <v>0</v>
      </c>
      <c r="W1161" s="31" t="str">
        <f t="shared" si="203"/>
        <v>43414Philadelphia 76ersMemphis Grizzlies</v>
      </c>
      <c r="X1161" s="9" t="str">
        <f>IFERROR(VLOOKUP(T1161,October_Schedule_Table[[#All],[Home Concat]:[Home B2b]],2,FALSE),0)</f>
        <v>no</v>
      </c>
      <c r="Y1161" s="9">
        <f>IFERROR(VLOOKUP(T1161,October_Schedule_Table[[#All],[Away Concat]:[Away B2b]],4,FALSE),0)</f>
        <v>0</v>
      </c>
    </row>
    <row r="1162" spans="1:25" x14ac:dyDescent="0.2">
      <c r="A1162" s="24" t="s">
        <v>240</v>
      </c>
      <c r="B1162" s="10">
        <v>43416</v>
      </c>
      <c r="C1162" s="33" t="str">
        <f t="shared" si="197"/>
        <v>H</v>
      </c>
      <c r="D1162" s="19">
        <v>11</v>
      </c>
      <c r="E1162" s="19">
        <v>12</v>
      </c>
      <c r="F1162" s="19">
        <v>2018</v>
      </c>
      <c r="G1162" s="6" t="s">
        <v>6</v>
      </c>
      <c r="H1162" s="6" t="s">
        <v>31</v>
      </c>
      <c r="I1162" s="6" t="s">
        <v>225</v>
      </c>
      <c r="J1162" s="6">
        <v>96</v>
      </c>
      <c r="K1162" s="6" t="s">
        <v>19</v>
      </c>
      <c r="L1162" s="6" t="s">
        <v>240</v>
      </c>
      <c r="M1162" s="6">
        <v>88</v>
      </c>
      <c r="N1162" s="13">
        <f t="shared" si="198"/>
        <v>-8</v>
      </c>
      <c r="O1162" s="13">
        <f t="shared" si="199"/>
        <v>3</v>
      </c>
      <c r="P1162" s="39">
        <f t="shared" ref="P1162:P1225" si="204">IF(C1162="H",VLOOKUP(L1162,$AB$12:$AE$41,4,FALSE),VLOOKUP(I1162,$AB$12:$AE$41,4,FALSE))</f>
        <v>-2.3364343413058002</v>
      </c>
      <c r="Q1162" s="39">
        <f t="shared" ref="Q1162:Q1225" si="205">IF(C1162="H",VLOOKUP(I1162,$AB$12:$AE$41,4,FALSE),VLOOKUP(L1162,$AB$12:$AE$41,4,FALSE))</f>
        <v>5.7181998783674679</v>
      </c>
      <c r="R1162" s="39">
        <f t="shared" si="200"/>
        <v>-5.0546342196732681</v>
      </c>
      <c r="S1162" s="39">
        <f t="shared" si="201"/>
        <v>-2.9453657803267319</v>
      </c>
      <c r="T1162" s="22" t="str">
        <f t="shared" ref="T1162:T1225" si="206">CONCATENATE(A1162,J1162,M1162)</f>
        <v>Mem9688</v>
      </c>
      <c r="U1162" t="str">
        <f t="shared" si="202"/>
        <v>no</v>
      </c>
      <c r="V1162" s="31">
        <v>0</v>
      </c>
      <c r="W1162" s="31" t="str">
        <f t="shared" si="203"/>
        <v>43416Utah JazzMemphis Grizzlies</v>
      </c>
      <c r="X1162" s="9" t="str">
        <f>IFERROR(VLOOKUP(T1162,October_Schedule_Table[[#All],[Home Concat]:[Home B2b]],2,FALSE),0)</f>
        <v>no</v>
      </c>
      <c r="Y1162" s="9">
        <f>IFERROR(VLOOKUP(T1162,October_Schedule_Table[[#All],[Away Concat]:[Away B2b]],4,FALSE),0)</f>
        <v>0</v>
      </c>
    </row>
    <row r="1163" spans="1:25" x14ac:dyDescent="0.2">
      <c r="A1163" s="24" t="s">
        <v>240</v>
      </c>
      <c r="B1163" s="12">
        <v>43418</v>
      </c>
      <c r="C1163" s="33" t="str">
        <f t="shared" ref="C1163:C1226" si="207">IF(A1163=L1163,"H","A")</f>
        <v>A</v>
      </c>
      <c r="D1163" s="18">
        <v>11</v>
      </c>
      <c r="E1163" s="18">
        <v>14</v>
      </c>
      <c r="F1163" s="18">
        <v>2018</v>
      </c>
      <c r="G1163" s="5" t="s">
        <v>6</v>
      </c>
      <c r="H1163" s="5" t="s">
        <v>19</v>
      </c>
      <c r="I1163" s="5" t="s">
        <v>240</v>
      </c>
      <c r="J1163" s="5">
        <v>116</v>
      </c>
      <c r="K1163" s="5" t="s">
        <v>13</v>
      </c>
      <c r="L1163" s="5" t="s">
        <v>229</v>
      </c>
      <c r="M1163" s="5">
        <v>113</v>
      </c>
      <c r="N1163" s="13">
        <f t="shared" ref="N1163:N1226" si="208">IF(C1163="H",M1163-J1163,J1163-M1163)</f>
        <v>3</v>
      </c>
      <c r="O1163" s="13">
        <f t="shared" ref="O1163:O1226" si="209">IF(C1163="H",3,-3)</f>
        <v>-3</v>
      </c>
      <c r="P1163" s="39">
        <f t="shared" si="204"/>
        <v>-2.3364343413058002</v>
      </c>
      <c r="Q1163" s="39">
        <f t="shared" si="205"/>
        <v>7.7638523148254706</v>
      </c>
      <c r="R1163" s="39">
        <f t="shared" ref="R1163:R1226" si="210">O1163+P1163-Q1163</f>
        <v>-13.100286656131271</v>
      </c>
      <c r="S1163" s="39">
        <f t="shared" ref="S1163:S1226" si="211">N1163-R1163</f>
        <v>16.100286656131271</v>
      </c>
      <c r="T1163" s="22" t="str">
        <f t="shared" si="206"/>
        <v>Mem116113</v>
      </c>
      <c r="U1163" t="str">
        <f t="shared" ref="U1163:U1226" si="212">IF(B1163-B1162=1,"yes","no")</f>
        <v>no</v>
      </c>
      <c r="V1163" s="31">
        <v>0</v>
      </c>
      <c r="W1163" s="31" t="str">
        <f t="shared" ref="W1163:W1226" si="213">CONCATENATE(B1163,H1163,K1163)</f>
        <v>43418Memphis GrizzliesMilwaukee Bucks</v>
      </c>
      <c r="X1163" s="9">
        <f>IFERROR(VLOOKUP(T1163,October_Schedule_Table[Home Concat],1,FALSE),0)</f>
        <v>0</v>
      </c>
      <c r="Y1163" s="9" t="str">
        <f>IFERROR(VLOOKUP(T1163,October_Schedule_Table[[#All],[Away Concat]:[Away B2b]],4,FALSE),0)</f>
        <v>no</v>
      </c>
    </row>
    <row r="1164" spans="1:25" x14ac:dyDescent="0.2">
      <c r="A1164" s="24" t="s">
        <v>240</v>
      </c>
      <c r="B1164" s="12">
        <v>43420</v>
      </c>
      <c r="C1164" s="33" t="str">
        <f t="shared" si="207"/>
        <v>H</v>
      </c>
      <c r="D1164" s="18">
        <v>11</v>
      </c>
      <c r="E1164" s="18">
        <v>16</v>
      </c>
      <c r="F1164" s="18">
        <v>2018</v>
      </c>
      <c r="G1164" s="5" t="s">
        <v>6</v>
      </c>
      <c r="H1164" s="5" t="s">
        <v>32</v>
      </c>
      <c r="I1164" s="5" t="s">
        <v>230</v>
      </c>
      <c r="J1164" s="5">
        <v>104</v>
      </c>
      <c r="K1164" s="5" t="s">
        <v>19</v>
      </c>
      <c r="L1164" s="5" t="s">
        <v>240</v>
      </c>
      <c r="M1164" s="5">
        <v>112</v>
      </c>
      <c r="N1164" s="13">
        <f t="shared" si="208"/>
        <v>8</v>
      </c>
      <c r="O1164" s="13">
        <f t="shared" si="209"/>
        <v>3</v>
      </c>
      <c r="P1164" s="39">
        <f t="shared" si="204"/>
        <v>-2.3364343413058002</v>
      </c>
      <c r="Q1164" s="39">
        <f t="shared" si="205"/>
        <v>-0.90569424122478992</v>
      </c>
      <c r="R1164" s="39">
        <f t="shared" si="210"/>
        <v>1.5692598999189897</v>
      </c>
      <c r="S1164" s="39">
        <f t="shared" si="211"/>
        <v>6.4307401000810103</v>
      </c>
      <c r="T1164" s="22" t="str">
        <f t="shared" si="206"/>
        <v>Mem104112</v>
      </c>
      <c r="U1164" t="str">
        <f t="shared" si="212"/>
        <v>no</v>
      </c>
      <c r="V1164" s="31">
        <v>0</v>
      </c>
      <c r="W1164" s="31" t="str">
        <f t="shared" si="213"/>
        <v>43420Sacramento KingsMemphis Grizzlies</v>
      </c>
      <c r="X1164" s="9" t="str">
        <f>IFERROR(VLOOKUP(T1164,October_Schedule_Table[[#All],[Home Concat]:[Home B2b]],2,FALSE),0)</f>
        <v>no</v>
      </c>
      <c r="Y1164" s="9">
        <f>IFERROR(VLOOKUP(T1164,October_Schedule_Table[[#All],[Away Concat]:[Away B2b]],4,FALSE),0)</f>
        <v>0</v>
      </c>
    </row>
    <row r="1165" spans="1:25" x14ac:dyDescent="0.2">
      <c r="A1165" s="24" t="s">
        <v>240</v>
      </c>
      <c r="B1165" s="10">
        <v>43422</v>
      </c>
      <c r="C1165" s="33" t="str">
        <f t="shared" si="207"/>
        <v>A</v>
      </c>
      <c r="D1165" s="19">
        <v>11</v>
      </c>
      <c r="E1165" s="19">
        <v>18</v>
      </c>
      <c r="F1165" s="19">
        <v>2018</v>
      </c>
      <c r="G1165" s="6" t="s">
        <v>61</v>
      </c>
      <c r="H1165" s="6" t="s">
        <v>19</v>
      </c>
      <c r="I1165" s="6" t="s">
        <v>240</v>
      </c>
      <c r="J1165" s="6">
        <v>100</v>
      </c>
      <c r="K1165" s="6" t="s">
        <v>34</v>
      </c>
      <c r="L1165" s="6" t="s">
        <v>239</v>
      </c>
      <c r="M1165" s="6">
        <v>87</v>
      </c>
      <c r="N1165" s="13">
        <f t="shared" si="208"/>
        <v>13</v>
      </c>
      <c r="O1165" s="13">
        <f t="shared" si="209"/>
        <v>-3</v>
      </c>
      <c r="P1165" s="39">
        <f t="shared" si="204"/>
        <v>-2.3364343413058002</v>
      </c>
      <c r="Q1165" s="39">
        <f t="shared" si="205"/>
        <v>-1.35015846365794</v>
      </c>
      <c r="R1165" s="39">
        <f t="shared" si="210"/>
        <v>-3.9862758776478602</v>
      </c>
      <c r="S1165" s="39">
        <f t="shared" si="211"/>
        <v>16.986275877647859</v>
      </c>
      <c r="T1165" s="22" t="str">
        <f t="shared" si="206"/>
        <v>Mem10087</v>
      </c>
      <c r="U1165" t="str">
        <f t="shared" si="212"/>
        <v>no</v>
      </c>
      <c r="V1165" s="31">
        <v>0</v>
      </c>
      <c r="W1165" s="31" t="str">
        <f t="shared" si="213"/>
        <v>43422Memphis GrizzliesMinnesota Timberwolves</v>
      </c>
      <c r="X1165" s="9">
        <f>IFERROR(VLOOKUP(T1165,October_Schedule_Table[Home Concat],1,FALSE),0)</f>
        <v>0</v>
      </c>
      <c r="Y1165" s="9" t="str">
        <f>IFERROR(VLOOKUP(T1165,October_Schedule_Table[[#All],[Away Concat]:[Away B2b]],4,FALSE),0)</f>
        <v>no</v>
      </c>
    </row>
    <row r="1166" spans="1:25" x14ac:dyDescent="0.2">
      <c r="A1166" s="24" t="s">
        <v>240</v>
      </c>
      <c r="B1166" s="10">
        <v>43423</v>
      </c>
      <c r="C1166" s="33" t="str">
        <f t="shared" si="207"/>
        <v>H</v>
      </c>
      <c r="D1166" s="19">
        <v>11</v>
      </c>
      <c r="E1166" s="19">
        <v>19</v>
      </c>
      <c r="F1166" s="19">
        <v>2018</v>
      </c>
      <c r="G1166" s="6" t="s">
        <v>6</v>
      </c>
      <c r="H1166" s="6" t="s">
        <v>28</v>
      </c>
      <c r="I1166" s="6" t="s">
        <v>216</v>
      </c>
      <c r="J1166" s="6">
        <v>88</v>
      </c>
      <c r="K1166" s="6" t="s">
        <v>19</v>
      </c>
      <c r="L1166" s="6" t="s">
        <v>240</v>
      </c>
      <c r="M1166" s="6">
        <v>98</v>
      </c>
      <c r="N1166" s="13">
        <f t="shared" si="208"/>
        <v>10</v>
      </c>
      <c r="O1166" s="13">
        <f t="shared" si="209"/>
        <v>3</v>
      </c>
      <c r="P1166" s="39">
        <f t="shared" si="204"/>
        <v>-2.3364343413058002</v>
      </c>
      <c r="Q1166" s="39">
        <f t="shared" si="205"/>
        <v>-1.1032792686349602</v>
      </c>
      <c r="R1166" s="39">
        <f t="shared" si="210"/>
        <v>1.76684492732916</v>
      </c>
      <c r="S1166" s="39">
        <f t="shared" si="211"/>
        <v>8.23315507267084</v>
      </c>
      <c r="T1166" s="22" t="str">
        <f t="shared" si="206"/>
        <v>Mem8898</v>
      </c>
      <c r="U1166" t="str">
        <f t="shared" si="212"/>
        <v>yes</v>
      </c>
      <c r="V1166" s="31">
        <v>0</v>
      </c>
      <c r="W1166" s="31" t="str">
        <f t="shared" si="213"/>
        <v>43423Dallas MavericksMemphis Grizzlies</v>
      </c>
      <c r="X1166" s="9" t="str">
        <f>IFERROR(VLOOKUP(T1166,October_Schedule_Table[[#All],[Home Concat]:[Home B2b]],2,FALSE),0)</f>
        <v>yes</v>
      </c>
      <c r="Y1166" s="9">
        <f>IFERROR(VLOOKUP(T1166,October_Schedule_Table[[#All],[Away Concat]:[Away B2b]],4,FALSE),0)</f>
        <v>0</v>
      </c>
    </row>
    <row r="1167" spans="1:25" x14ac:dyDescent="0.2">
      <c r="A1167" s="24" t="s">
        <v>240</v>
      </c>
      <c r="B1167" s="12">
        <v>43425</v>
      </c>
      <c r="C1167" s="33" t="str">
        <f t="shared" si="207"/>
        <v>A</v>
      </c>
      <c r="D1167" s="18">
        <v>11</v>
      </c>
      <c r="E1167" s="18">
        <v>21</v>
      </c>
      <c r="F1167" s="18">
        <v>2018</v>
      </c>
      <c r="G1167" s="5" t="s">
        <v>33</v>
      </c>
      <c r="H1167" s="5" t="s">
        <v>19</v>
      </c>
      <c r="I1167" s="5" t="s">
        <v>240</v>
      </c>
      <c r="J1167" s="5">
        <v>104</v>
      </c>
      <c r="K1167" s="5" t="s">
        <v>35</v>
      </c>
      <c r="L1167" s="5" t="s">
        <v>227</v>
      </c>
      <c r="M1167" s="5">
        <v>103</v>
      </c>
      <c r="N1167" s="13">
        <f t="shared" si="208"/>
        <v>1</v>
      </c>
      <c r="O1167" s="13">
        <f t="shared" si="209"/>
        <v>-3</v>
      </c>
      <c r="P1167" s="39">
        <f t="shared" si="204"/>
        <v>-2.3364343413058002</v>
      </c>
      <c r="Q1167" s="39">
        <f t="shared" si="205"/>
        <v>1.8707824426420974</v>
      </c>
      <c r="R1167" s="39">
        <f t="shared" si="210"/>
        <v>-7.2072167839478976</v>
      </c>
      <c r="S1167" s="39">
        <f t="shared" si="211"/>
        <v>8.2072167839478976</v>
      </c>
      <c r="T1167" s="22" t="str">
        <f t="shared" si="206"/>
        <v>Mem104103</v>
      </c>
      <c r="U1167" t="str">
        <f t="shared" si="212"/>
        <v>no</v>
      </c>
      <c r="V1167" s="31">
        <v>0</v>
      </c>
      <c r="W1167" s="31" t="str">
        <f t="shared" si="213"/>
        <v>43425Memphis GrizzliesSan Antonio Spurs</v>
      </c>
      <c r="X1167" s="9">
        <f>IFERROR(VLOOKUP(T1167,October_Schedule_Table[Home Concat],1,FALSE),0)</f>
        <v>0</v>
      </c>
      <c r="Y1167" s="9" t="str">
        <f>IFERROR(VLOOKUP(T1167,October_Schedule_Table[[#All],[Away Concat]:[Away B2b]],4,FALSE),0)</f>
        <v>no</v>
      </c>
    </row>
    <row r="1168" spans="1:25" x14ac:dyDescent="0.2">
      <c r="A1168" s="24" t="s">
        <v>240</v>
      </c>
      <c r="B1168" s="10">
        <v>43427</v>
      </c>
      <c r="C1168" s="33" t="str">
        <f t="shared" si="207"/>
        <v>A</v>
      </c>
      <c r="D1168" s="19">
        <v>11</v>
      </c>
      <c r="E1168" s="19">
        <v>23</v>
      </c>
      <c r="F1168" s="19">
        <v>2018</v>
      </c>
      <c r="G1168" s="6" t="s">
        <v>61</v>
      </c>
      <c r="H1168" s="6" t="s">
        <v>19</v>
      </c>
      <c r="I1168" s="6" t="s">
        <v>240</v>
      </c>
      <c r="J1168" s="6">
        <v>107</v>
      </c>
      <c r="K1168" s="6" t="s">
        <v>22</v>
      </c>
      <c r="L1168" s="13" t="s">
        <v>241</v>
      </c>
      <c r="M1168" s="6">
        <v>112</v>
      </c>
      <c r="N1168" s="13">
        <f t="shared" si="208"/>
        <v>-5</v>
      </c>
      <c r="O1168" s="13">
        <f t="shared" si="209"/>
        <v>-3</v>
      </c>
      <c r="P1168" s="39">
        <f t="shared" si="204"/>
        <v>-2.3364343413058002</v>
      </c>
      <c r="Q1168" s="39">
        <f t="shared" si="205"/>
        <v>0.79686865378140981</v>
      </c>
      <c r="R1168" s="39">
        <f t="shared" si="210"/>
        <v>-6.1333029950872096</v>
      </c>
      <c r="S1168" s="39">
        <f t="shared" si="211"/>
        <v>1.1333029950872096</v>
      </c>
      <c r="T1168" s="22" t="str">
        <f t="shared" si="206"/>
        <v>Mem107112</v>
      </c>
      <c r="U1168" t="str">
        <f t="shared" si="212"/>
        <v>no</v>
      </c>
      <c r="V1168" s="31">
        <v>0</v>
      </c>
      <c r="W1168" s="31" t="str">
        <f t="shared" si="213"/>
        <v>43427Memphis GrizzliesLos Angeles Clippers</v>
      </c>
      <c r="X1168" s="9">
        <f>IFERROR(VLOOKUP(T1168,October_Schedule_Table[Home Concat],1,FALSE),0)</f>
        <v>0</v>
      </c>
      <c r="Y1168" s="9" t="str">
        <f>IFERROR(VLOOKUP(T1168,October_Schedule_Table[[#All],[Away Concat]:[Away B2b]],4,FALSE),0)</f>
        <v>no</v>
      </c>
    </row>
    <row r="1169" spans="1:25" x14ac:dyDescent="0.2">
      <c r="A1169" s="24" t="s">
        <v>240</v>
      </c>
      <c r="B1169" s="15">
        <v>43429</v>
      </c>
      <c r="C1169" s="33" t="str">
        <f t="shared" si="207"/>
        <v>H</v>
      </c>
      <c r="D1169" s="20">
        <v>11</v>
      </c>
      <c r="E1169" s="20">
        <v>25</v>
      </c>
      <c r="F1169" s="20">
        <v>2018</v>
      </c>
      <c r="G1169" s="5" t="s">
        <v>43</v>
      </c>
      <c r="H1169" s="5" t="s">
        <v>25</v>
      </c>
      <c r="I1169" s="13" t="s">
        <v>243</v>
      </c>
      <c r="J1169" s="5">
        <v>103</v>
      </c>
      <c r="K1169" s="5" t="s">
        <v>19</v>
      </c>
      <c r="L1169" s="5" t="s">
        <v>240</v>
      </c>
      <c r="M1169" s="5">
        <v>98</v>
      </c>
      <c r="N1169" s="13">
        <f t="shared" si="208"/>
        <v>-5</v>
      </c>
      <c r="O1169" s="13">
        <f t="shared" si="209"/>
        <v>3</v>
      </c>
      <c r="P1169" s="39">
        <f t="shared" si="204"/>
        <v>-2.3364343413058002</v>
      </c>
      <c r="Q1169" s="39">
        <f t="shared" si="205"/>
        <v>-9.3839578025397099</v>
      </c>
      <c r="R1169" s="39">
        <f t="shared" si="210"/>
        <v>10.04752346123391</v>
      </c>
      <c r="S1169" s="39">
        <f t="shared" si="211"/>
        <v>-15.04752346123391</v>
      </c>
      <c r="T1169" s="22" t="str">
        <f t="shared" si="206"/>
        <v>Mem10398</v>
      </c>
      <c r="U1169" t="str">
        <f t="shared" si="212"/>
        <v>no</v>
      </c>
      <c r="V1169" s="31">
        <v>0</v>
      </c>
      <c r="W1169" s="31" t="str">
        <f t="shared" si="213"/>
        <v>43429New York KnicksMemphis Grizzlies</v>
      </c>
      <c r="X1169" s="9" t="str">
        <f>IFERROR(VLOOKUP(T1169,October_Schedule_Table[[#All],[Home Concat]:[Home B2b]],2,FALSE),0)</f>
        <v>no</v>
      </c>
      <c r="Y1169" s="9">
        <f>IFERROR(VLOOKUP(T1169,October_Schedule_Table[[#All],[Away Concat]:[Away B2b]],4,FALSE),0)</f>
        <v>0</v>
      </c>
    </row>
    <row r="1170" spans="1:25" x14ac:dyDescent="0.2">
      <c r="A1170" s="24" t="s">
        <v>240</v>
      </c>
      <c r="B1170" s="10">
        <v>43431</v>
      </c>
      <c r="C1170" s="33" t="str">
        <f t="shared" si="207"/>
        <v>H</v>
      </c>
      <c r="D1170" s="19">
        <v>11</v>
      </c>
      <c r="E1170" s="19">
        <v>27</v>
      </c>
      <c r="F1170" s="19">
        <v>2018</v>
      </c>
      <c r="G1170" s="6" t="s">
        <v>6</v>
      </c>
      <c r="H1170" s="6" t="s">
        <v>37</v>
      </c>
      <c r="I1170" s="6" t="s">
        <v>228</v>
      </c>
      <c r="J1170" s="6">
        <v>122</v>
      </c>
      <c r="K1170" s="6" t="s">
        <v>19</v>
      </c>
      <c r="L1170" s="6" t="s">
        <v>240</v>
      </c>
      <c r="M1170" s="6">
        <v>114</v>
      </c>
      <c r="N1170" s="13">
        <f t="shared" si="208"/>
        <v>-8</v>
      </c>
      <c r="O1170" s="13">
        <f t="shared" si="209"/>
        <v>3</v>
      </c>
      <c r="P1170" s="39">
        <f t="shared" si="204"/>
        <v>-2.3364343413058002</v>
      </c>
      <c r="Q1170" s="39">
        <f t="shared" si="205"/>
        <v>5.5303682054218104</v>
      </c>
      <c r="R1170" s="39">
        <f t="shared" si="210"/>
        <v>-4.8668025467276106</v>
      </c>
      <c r="S1170" s="39">
        <f t="shared" si="211"/>
        <v>-3.1331974532723894</v>
      </c>
      <c r="T1170" s="22" t="str">
        <f t="shared" si="206"/>
        <v>Mem122114</v>
      </c>
      <c r="U1170" t="str">
        <f t="shared" si="212"/>
        <v>no</v>
      </c>
      <c r="V1170" s="31">
        <v>0</v>
      </c>
      <c r="W1170" s="31" t="str">
        <f t="shared" si="213"/>
        <v>43431Toronto RaptorsMemphis Grizzlies</v>
      </c>
      <c r="X1170" s="9" t="str">
        <f>IFERROR(VLOOKUP(T1170,October_Schedule_Table[[#All],[Home Concat]:[Home B2b]],2,FALSE),0)</f>
        <v>no</v>
      </c>
      <c r="Y1170" s="9">
        <f>IFERROR(VLOOKUP(T1170,October_Schedule_Table[[#All],[Away Concat]:[Away B2b]],4,FALSE),0)</f>
        <v>0</v>
      </c>
    </row>
    <row r="1171" spans="1:25" x14ac:dyDescent="0.2">
      <c r="A1171" s="24" t="s">
        <v>240</v>
      </c>
      <c r="B1171" s="12">
        <v>43434</v>
      </c>
      <c r="C1171" s="33" t="str">
        <f t="shared" si="207"/>
        <v>A</v>
      </c>
      <c r="D1171" s="18">
        <v>11</v>
      </c>
      <c r="E1171" s="18">
        <v>30</v>
      </c>
      <c r="F1171" s="18">
        <v>2018</v>
      </c>
      <c r="G1171" s="5" t="s">
        <v>23</v>
      </c>
      <c r="H1171" s="5" t="s">
        <v>19</v>
      </c>
      <c r="I1171" s="5" t="s">
        <v>240</v>
      </c>
      <c r="J1171" s="5">
        <v>131</v>
      </c>
      <c r="K1171" s="5" t="s">
        <v>15</v>
      </c>
      <c r="L1171" s="5" t="s">
        <v>212</v>
      </c>
      <c r="M1171" s="5">
        <v>125</v>
      </c>
      <c r="N1171" s="13">
        <f t="shared" si="208"/>
        <v>6</v>
      </c>
      <c r="O1171" s="13">
        <f t="shared" si="209"/>
        <v>-3</v>
      </c>
      <c r="P1171" s="39">
        <f t="shared" si="204"/>
        <v>-2.3364343413058002</v>
      </c>
      <c r="Q1171" s="39">
        <f t="shared" si="205"/>
        <v>9.3423702051929958E-2</v>
      </c>
      <c r="R1171" s="39">
        <f t="shared" si="210"/>
        <v>-5.4298580433577301</v>
      </c>
      <c r="S1171" s="39">
        <f t="shared" si="211"/>
        <v>11.429858043357729</v>
      </c>
      <c r="T1171" s="22" t="str">
        <f t="shared" si="206"/>
        <v>Mem131125</v>
      </c>
      <c r="U1171" t="str">
        <f t="shared" si="212"/>
        <v>no</v>
      </c>
      <c r="V1171" s="31">
        <v>0</v>
      </c>
      <c r="W1171" s="31" t="str">
        <f t="shared" si="213"/>
        <v>43434Memphis GrizzliesBrooklyn Nets</v>
      </c>
      <c r="X1171" s="9">
        <f>IFERROR(VLOOKUP(T1171,October_Schedule_Table[Home Concat],1,FALSE),0)</f>
        <v>0</v>
      </c>
      <c r="Y1171" s="9" t="str">
        <f>IFERROR(VLOOKUP(T1171,October_Schedule_Table[[#All],[Away Concat]:[Away B2b]],4,FALSE),0)</f>
        <v>no</v>
      </c>
    </row>
    <row r="1172" spans="1:25" x14ac:dyDescent="0.2">
      <c r="A1172" s="24" t="s">
        <v>240</v>
      </c>
      <c r="B1172" s="10">
        <v>43436</v>
      </c>
      <c r="C1172" s="33" t="str">
        <f t="shared" si="207"/>
        <v>A</v>
      </c>
      <c r="D1172" s="19">
        <v>12</v>
      </c>
      <c r="E1172" s="19">
        <v>2</v>
      </c>
      <c r="F1172" s="19">
        <v>2018</v>
      </c>
      <c r="G1172" s="6" t="s">
        <v>43</v>
      </c>
      <c r="H1172" s="6" t="s">
        <v>19</v>
      </c>
      <c r="I1172" s="6" t="s">
        <v>240</v>
      </c>
      <c r="J1172" s="6">
        <v>95</v>
      </c>
      <c r="K1172" s="6" t="s">
        <v>7</v>
      </c>
      <c r="L1172" s="6" t="s">
        <v>237</v>
      </c>
      <c r="M1172" s="6">
        <v>103</v>
      </c>
      <c r="N1172" s="13">
        <f t="shared" si="208"/>
        <v>-8</v>
      </c>
      <c r="O1172" s="13">
        <f t="shared" si="209"/>
        <v>-3</v>
      </c>
      <c r="P1172" s="39">
        <f t="shared" si="204"/>
        <v>-2.3364343413058002</v>
      </c>
      <c r="Q1172" s="39">
        <f t="shared" si="205"/>
        <v>2.2516349031661402</v>
      </c>
      <c r="R1172" s="39">
        <f t="shared" si="210"/>
        <v>-7.5880692444719404</v>
      </c>
      <c r="S1172" s="39">
        <f t="shared" si="211"/>
        <v>-0.41193075552805958</v>
      </c>
      <c r="T1172" s="22" t="str">
        <f t="shared" si="206"/>
        <v>Mem95103</v>
      </c>
      <c r="U1172" t="str">
        <f t="shared" si="212"/>
        <v>no</v>
      </c>
      <c r="V1172" s="31">
        <v>0</v>
      </c>
      <c r="W1172" s="31" t="str">
        <f t="shared" si="213"/>
        <v>43436Memphis GrizzliesPhiladelphia 76ers</v>
      </c>
      <c r="X1172" s="9">
        <f>IFERROR(VLOOKUP(T1172,October_Schedule_Table[Home Concat],1,FALSE),0)</f>
        <v>0</v>
      </c>
      <c r="Y1172" s="9" t="str">
        <f>IFERROR(VLOOKUP(T1172,October_Schedule_Table[[#All],[Away Concat]:[Away B2b]],4,FALSE),0)</f>
        <v>no</v>
      </c>
    </row>
    <row r="1173" spans="1:25" x14ac:dyDescent="0.2">
      <c r="A1173" s="24" t="s">
        <v>240</v>
      </c>
      <c r="B1173" s="12">
        <v>43439</v>
      </c>
      <c r="C1173" s="33" t="str">
        <f t="shared" si="207"/>
        <v>H</v>
      </c>
      <c r="D1173" s="18">
        <v>12</v>
      </c>
      <c r="E1173" s="18">
        <v>5</v>
      </c>
      <c r="F1173" s="18">
        <v>2018</v>
      </c>
      <c r="G1173" s="5" t="s">
        <v>6</v>
      </c>
      <c r="H1173" s="5" t="s">
        <v>22</v>
      </c>
      <c r="I1173" s="13" t="s">
        <v>241</v>
      </c>
      <c r="J1173" s="5">
        <v>86</v>
      </c>
      <c r="K1173" s="5" t="s">
        <v>19</v>
      </c>
      <c r="L1173" s="5" t="s">
        <v>240</v>
      </c>
      <c r="M1173" s="5">
        <v>96</v>
      </c>
      <c r="N1173" s="13">
        <f t="shared" si="208"/>
        <v>10</v>
      </c>
      <c r="O1173" s="13">
        <f t="shared" si="209"/>
        <v>3</v>
      </c>
      <c r="P1173" s="39">
        <f t="shared" si="204"/>
        <v>-2.3364343413058002</v>
      </c>
      <c r="Q1173" s="39">
        <f t="shared" si="205"/>
        <v>0.79686865378140981</v>
      </c>
      <c r="R1173" s="39">
        <f t="shared" si="210"/>
        <v>-0.13330299508721</v>
      </c>
      <c r="S1173" s="39">
        <f t="shared" si="211"/>
        <v>10.13330299508721</v>
      </c>
      <c r="T1173" s="22" t="str">
        <f t="shared" si="206"/>
        <v>Mem8696</v>
      </c>
      <c r="U1173" t="str">
        <f t="shared" si="212"/>
        <v>no</v>
      </c>
      <c r="V1173" s="31">
        <v>0</v>
      </c>
      <c r="W1173" s="31" t="str">
        <f t="shared" si="213"/>
        <v>43439Los Angeles ClippersMemphis Grizzlies</v>
      </c>
      <c r="X1173" s="9" t="str">
        <f>IFERROR(VLOOKUP(T1173,October_Schedule_Table[[#All],[Home Concat]:[Home B2b]],2,FALSE),0)</f>
        <v>no</v>
      </c>
      <c r="Y1173" s="9">
        <f>IFERROR(VLOOKUP(T1173,October_Schedule_Table[[#All],[Away Concat]:[Away B2b]],4,FALSE),0)</f>
        <v>0</v>
      </c>
    </row>
    <row r="1174" spans="1:25" x14ac:dyDescent="0.2">
      <c r="A1174" s="24" t="s">
        <v>240</v>
      </c>
      <c r="B1174" s="12">
        <v>43441</v>
      </c>
      <c r="C1174" s="33" t="str">
        <f t="shared" si="207"/>
        <v>A</v>
      </c>
      <c r="D1174" s="18">
        <v>12</v>
      </c>
      <c r="E1174" s="18">
        <v>7</v>
      </c>
      <c r="F1174" s="18">
        <v>2018</v>
      </c>
      <c r="G1174" s="5" t="s">
        <v>6</v>
      </c>
      <c r="H1174" s="5" t="s">
        <v>19</v>
      </c>
      <c r="I1174" s="5" t="s">
        <v>240</v>
      </c>
      <c r="J1174" s="5">
        <v>107</v>
      </c>
      <c r="K1174" s="5" t="s">
        <v>17</v>
      </c>
      <c r="L1174" s="5" t="s">
        <v>202</v>
      </c>
      <c r="M1174" s="5">
        <v>103</v>
      </c>
      <c r="N1174" s="13">
        <f t="shared" si="208"/>
        <v>4</v>
      </c>
      <c r="O1174" s="13">
        <f t="shared" si="209"/>
        <v>-3</v>
      </c>
      <c r="P1174" s="39">
        <f t="shared" si="204"/>
        <v>-2.3364343413058002</v>
      </c>
      <c r="Q1174" s="39">
        <f t="shared" si="205"/>
        <v>-2.0784049104114897</v>
      </c>
      <c r="R1174" s="39">
        <f t="shared" si="210"/>
        <v>-3.2580294308943105</v>
      </c>
      <c r="S1174" s="39">
        <f t="shared" si="211"/>
        <v>7.258029430894311</v>
      </c>
      <c r="T1174" s="22" t="str">
        <f t="shared" si="206"/>
        <v>Mem107103</v>
      </c>
      <c r="U1174" t="str">
        <f t="shared" si="212"/>
        <v>no</v>
      </c>
      <c r="V1174" s="31">
        <v>0</v>
      </c>
      <c r="W1174" s="31" t="str">
        <f t="shared" si="213"/>
        <v>43441Memphis GrizzliesNew Orleans Pelicans</v>
      </c>
      <c r="X1174" s="9">
        <f>IFERROR(VLOOKUP(T1174,October_Schedule_Table[Home Concat],1,FALSE),0)</f>
        <v>0</v>
      </c>
      <c r="Y1174" s="9" t="str">
        <f>IFERROR(VLOOKUP(T1174,October_Schedule_Table[[#All],[Away Concat]:[Away B2b]],4,FALSE),0)</f>
        <v>no</v>
      </c>
    </row>
    <row r="1175" spans="1:25" x14ac:dyDescent="0.2">
      <c r="A1175" s="24" t="s">
        <v>240</v>
      </c>
      <c r="B1175" s="10">
        <v>43442</v>
      </c>
      <c r="C1175" s="33" t="str">
        <f t="shared" si="207"/>
        <v>H</v>
      </c>
      <c r="D1175" s="19">
        <v>12</v>
      </c>
      <c r="E1175" s="19">
        <v>8</v>
      </c>
      <c r="F1175" s="19">
        <v>2018</v>
      </c>
      <c r="G1175" s="6" t="s">
        <v>6</v>
      </c>
      <c r="H1175" s="6" t="s">
        <v>39</v>
      </c>
      <c r="I1175" s="13" t="s">
        <v>242</v>
      </c>
      <c r="J1175" s="6">
        <v>111</v>
      </c>
      <c r="K1175" s="6" t="s">
        <v>19</v>
      </c>
      <c r="L1175" s="6" t="s">
        <v>240</v>
      </c>
      <c r="M1175" s="6">
        <v>88</v>
      </c>
      <c r="N1175" s="13">
        <f t="shared" si="208"/>
        <v>-23</v>
      </c>
      <c r="O1175" s="13">
        <f t="shared" si="209"/>
        <v>3</v>
      </c>
      <c r="P1175" s="39">
        <f t="shared" si="204"/>
        <v>-2.3364343413058002</v>
      </c>
      <c r="Q1175" s="39">
        <f t="shared" si="205"/>
        <v>-1.7592139870950123</v>
      </c>
      <c r="R1175" s="39">
        <f t="shared" si="210"/>
        <v>2.4227796457892121</v>
      </c>
      <c r="S1175" s="39">
        <f t="shared" si="211"/>
        <v>-25.422779645789213</v>
      </c>
      <c r="T1175" s="22" t="str">
        <f t="shared" si="206"/>
        <v>Mem11188</v>
      </c>
      <c r="U1175" t="str">
        <f t="shared" si="212"/>
        <v>yes</v>
      </c>
      <c r="V1175" s="31" t="s">
        <v>300</v>
      </c>
      <c r="W1175" s="31" t="str">
        <f t="shared" si="213"/>
        <v>43442Los Angeles LakersMemphis Grizzlies</v>
      </c>
      <c r="X1175" s="9"/>
      <c r="Y1175" s="9"/>
    </row>
    <row r="1176" spans="1:25" x14ac:dyDescent="0.2">
      <c r="A1176" s="24" t="s">
        <v>240</v>
      </c>
      <c r="B1176" s="10">
        <v>43444</v>
      </c>
      <c r="C1176" s="33" t="str">
        <f t="shared" si="207"/>
        <v>A</v>
      </c>
      <c r="D1176" s="19">
        <v>12</v>
      </c>
      <c r="E1176" s="19">
        <v>10</v>
      </c>
      <c r="F1176" s="19">
        <v>2018</v>
      </c>
      <c r="G1176" s="6" t="s">
        <v>42</v>
      </c>
      <c r="H1176" s="6" t="s">
        <v>19</v>
      </c>
      <c r="I1176" s="6" t="s">
        <v>240</v>
      </c>
      <c r="J1176" s="6">
        <v>99</v>
      </c>
      <c r="K1176" s="6" t="s">
        <v>21</v>
      </c>
      <c r="L1176" s="6" t="s">
        <v>217</v>
      </c>
      <c r="M1176" s="6">
        <v>105</v>
      </c>
      <c r="N1176" s="13">
        <f t="shared" si="208"/>
        <v>-6</v>
      </c>
      <c r="O1176" s="13">
        <f t="shared" si="209"/>
        <v>-3</v>
      </c>
      <c r="P1176" s="39">
        <f t="shared" si="204"/>
        <v>-2.3364343413058002</v>
      </c>
      <c r="Q1176" s="39">
        <f t="shared" si="205"/>
        <v>3.8824190488276296</v>
      </c>
      <c r="R1176" s="39">
        <f t="shared" si="210"/>
        <v>-9.2188533901334289</v>
      </c>
      <c r="S1176" s="39">
        <f t="shared" si="211"/>
        <v>3.2188533901334289</v>
      </c>
      <c r="T1176" s="22" t="str">
        <f t="shared" si="206"/>
        <v>Mem99105</v>
      </c>
      <c r="U1176" t="str">
        <f t="shared" si="212"/>
        <v>no</v>
      </c>
      <c r="V1176" s="31">
        <v>0</v>
      </c>
      <c r="W1176" s="31" t="str">
        <f t="shared" si="213"/>
        <v>43444Memphis GrizzliesDenver Nuggets</v>
      </c>
      <c r="X1176" s="9">
        <f>IFERROR(VLOOKUP(T1176,October_Schedule_Table[Home Concat],1,FALSE),0)</f>
        <v>0</v>
      </c>
      <c r="Y1176" s="9" t="str">
        <f>IFERROR(VLOOKUP(T1176,October_Schedule_Table[[#All],[Away Concat]:[Away B2b]],4,FALSE),0)</f>
        <v>no</v>
      </c>
    </row>
    <row r="1177" spans="1:25" x14ac:dyDescent="0.2">
      <c r="A1177" s="24" t="s">
        <v>240</v>
      </c>
      <c r="B1177" s="12">
        <v>43446</v>
      </c>
      <c r="C1177" s="33" t="str">
        <f t="shared" si="207"/>
        <v>H</v>
      </c>
      <c r="D1177" s="18">
        <v>12</v>
      </c>
      <c r="E1177" s="18">
        <v>12</v>
      </c>
      <c r="F1177" s="18">
        <v>2018</v>
      </c>
      <c r="G1177" s="5" t="s">
        <v>6</v>
      </c>
      <c r="H1177" s="5" t="s">
        <v>40</v>
      </c>
      <c r="I1177" s="5" t="s">
        <v>231</v>
      </c>
      <c r="J1177" s="5">
        <v>83</v>
      </c>
      <c r="K1177" s="5" t="s">
        <v>19</v>
      </c>
      <c r="L1177" s="5" t="s">
        <v>240</v>
      </c>
      <c r="M1177" s="5">
        <v>92</v>
      </c>
      <c r="N1177" s="13">
        <f t="shared" si="208"/>
        <v>9</v>
      </c>
      <c r="O1177" s="13">
        <f t="shared" si="209"/>
        <v>3</v>
      </c>
      <c r="P1177" s="39">
        <f t="shared" si="204"/>
        <v>-2.3364343413058002</v>
      </c>
      <c r="Q1177" s="39">
        <f t="shared" si="205"/>
        <v>4.7456987811097902</v>
      </c>
      <c r="R1177" s="39">
        <f t="shared" si="210"/>
        <v>-4.0821331224155903</v>
      </c>
      <c r="S1177" s="39">
        <f t="shared" si="211"/>
        <v>13.082133122415591</v>
      </c>
      <c r="T1177" s="22" t="str">
        <f t="shared" si="206"/>
        <v>Mem8392</v>
      </c>
      <c r="U1177" t="str">
        <f t="shared" si="212"/>
        <v>no</v>
      </c>
      <c r="V1177" s="31">
        <v>0</v>
      </c>
      <c r="W1177" s="31" t="str">
        <f t="shared" si="213"/>
        <v>43446Portland Trail BlazersMemphis Grizzlies</v>
      </c>
      <c r="X1177" s="9" t="str">
        <f>IFERROR(VLOOKUP(T1177,October_Schedule_Table[[#All],[Home Concat]:[Home B2b]],2,FALSE),0)</f>
        <v>no</v>
      </c>
      <c r="Y1177" s="9">
        <f>IFERROR(VLOOKUP(T1177,October_Schedule_Table[[#All],[Away Concat]:[Away B2b]],4,FALSE),0)</f>
        <v>0</v>
      </c>
    </row>
    <row r="1178" spans="1:25" x14ac:dyDescent="0.2">
      <c r="A1178" s="24" t="s">
        <v>240</v>
      </c>
      <c r="B1178" s="10">
        <v>43448</v>
      </c>
      <c r="C1178" s="33" t="str">
        <f t="shared" si="207"/>
        <v>H</v>
      </c>
      <c r="D1178" s="19">
        <v>12</v>
      </c>
      <c r="E1178" s="19">
        <v>14</v>
      </c>
      <c r="F1178" s="19">
        <v>2018</v>
      </c>
      <c r="G1178" s="6" t="s">
        <v>6</v>
      </c>
      <c r="H1178" s="6" t="s">
        <v>26</v>
      </c>
      <c r="I1178" s="6" t="s">
        <v>235</v>
      </c>
      <c r="J1178" s="6">
        <v>100</v>
      </c>
      <c r="K1178" s="6" t="s">
        <v>19</v>
      </c>
      <c r="L1178" s="6" t="s">
        <v>240</v>
      </c>
      <c r="M1178" s="6">
        <v>97</v>
      </c>
      <c r="N1178" s="13">
        <f t="shared" si="208"/>
        <v>-3</v>
      </c>
      <c r="O1178" s="13">
        <f t="shared" si="209"/>
        <v>3</v>
      </c>
      <c r="P1178" s="39">
        <f t="shared" si="204"/>
        <v>-2.3364343413058002</v>
      </c>
      <c r="Q1178" s="39">
        <f t="shared" si="205"/>
        <v>-0.25037347985165948</v>
      </c>
      <c r="R1178" s="39">
        <f t="shared" si="210"/>
        <v>0.91393913854585929</v>
      </c>
      <c r="S1178" s="39">
        <f t="shared" si="211"/>
        <v>-3.9139391385458593</v>
      </c>
      <c r="T1178" s="22" t="str">
        <f t="shared" si="206"/>
        <v>Mem10097</v>
      </c>
      <c r="U1178" t="str">
        <f t="shared" si="212"/>
        <v>no</v>
      </c>
      <c r="V1178" s="31">
        <v>0</v>
      </c>
      <c r="W1178" s="31" t="str">
        <f t="shared" si="213"/>
        <v>43448Miami HeatMemphis Grizzlies</v>
      </c>
      <c r="X1178" s="9" t="str">
        <f>IFERROR(VLOOKUP(T1178,October_Schedule_Table[[#All],[Home Concat]:[Home B2b]],2,FALSE),0)</f>
        <v>no</v>
      </c>
      <c r="Y1178" s="9">
        <f>IFERROR(VLOOKUP(T1178,October_Schedule_Table[[#All],[Away Concat]:[Away B2b]],4,FALSE),0)</f>
        <v>0</v>
      </c>
    </row>
    <row r="1179" spans="1:25" x14ac:dyDescent="0.2">
      <c r="A1179" s="24" t="s">
        <v>240</v>
      </c>
      <c r="B1179" s="12">
        <v>43449</v>
      </c>
      <c r="C1179" s="33" t="str">
        <f t="shared" si="207"/>
        <v>H</v>
      </c>
      <c r="D1179" s="18">
        <v>12</v>
      </c>
      <c r="E1179" s="18">
        <v>15</v>
      </c>
      <c r="F1179" s="18">
        <v>2018</v>
      </c>
      <c r="G1179" s="5" t="s">
        <v>6</v>
      </c>
      <c r="H1179" s="5" t="s">
        <v>18</v>
      </c>
      <c r="I1179" s="5" t="s">
        <v>226</v>
      </c>
      <c r="J1179" s="5">
        <v>105</v>
      </c>
      <c r="K1179" s="5" t="s">
        <v>19</v>
      </c>
      <c r="L1179" s="5" t="s">
        <v>240</v>
      </c>
      <c r="M1179" s="5">
        <v>97</v>
      </c>
      <c r="N1179" s="13">
        <f t="shared" si="208"/>
        <v>-8</v>
      </c>
      <c r="O1179" s="13">
        <f t="shared" si="209"/>
        <v>3</v>
      </c>
      <c r="P1179" s="39">
        <f t="shared" si="204"/>
        <v>-2.3364343413058002</v>
      </c>
      <c r="Q1179" s="39">
        <f t="shared" si="205"/>
        <v>5.8261443988619703</v>
      </c>
      <c r="R1179" s="39">
        <f t="shared" si="210"/>
        <v>-5.1625787401677705</v>
      </c>
      <c r="S1179" s="39">
        <f t="shared" si="211"/>
        <v>-2.8374212598322295</v>
      </c>
      <c r="T1179" s="22" t="str">
        <f t="shared" si="206"/>
        <v>Mem10597</v>
      </c>
      <c r="U1179" t="str">
        <f t="shared" si="212"/>
        <v>yes</v>
      </c>
      <c r="V1179" s="31">
        <v>0</v>
      </c>
      <c r="W1179" s="31" t="str">
        <f t="shared" si="213"/>
        <v>43449Houston RocketsMemphis Grizzlies</v>
      </c>
      <c r="X1179" s="9" t="str">
        <f>IFERROR(VLOOKUP(T1179,October_Schedule_Table[[#All],[Home Concat]:[Home B2b]],2,FALSE),0)</f>
        <v>yes</v>
      </c>
      <c r="Y1179" s="9">
        <f>IFERROR(VLOOKUP(T1179,October_Schedule_Table[[#All],[Away Concat]:[Away B2b]],4,FALSE),0)</f>
        <v>0</v>
      </c>
    </row>
    <row r="1180" spans="1:25" x14ac:dyDescent="0.2">
      <c r="A1180" s="24" t="s">
        <v>240</v>
      </c>
      <c r="B1180" s="12">
        <v>43451</v>
      </c>
      <c r="C1180" s="33" t="str">
        <f t="shared" si="207"/>
        <v>A</v>
      </c>
      <c r="D1180" s="18">
        <v>12</v>
      </c>
      <c r="E1180" s="18">
        <v>17</v>
      </c>
      <c r="F1180" s="18">
        <v>2018</v>
      </c>
      <c r="G1180" s="5" t="s">
        <v>9</v>
      </c>
      <c r="H1180" s="5" t="s">
        <v>19</v>
      </c>
      <c r="I1180" s="5" t="s">
        <v>240</v>
      </c>
      <c r="J1180" s="5">
        <v>93</v>
      </c>
      <c r="K1180" s="5" t="s">
        <v>11</v>
      </c>
      <c r="L1180" s="5" t="s">
        <v>224</v>
      </c>
      <c r="M1180" s="5">
        <v>110</v>
      </c>
      <c r="N1180" s="13">
        <f t="shared" si="208"/>
        <v>-17</v>
      </c>
      <c r="O1180" s="13">
        <f t="shared" si="209"/>
        <v>-3</v>
      </c>
      <c r="P1180" s="39">
        <f t="shared" si="204"/>
        <v>-2.3364343413058002</v>
      </c>
      <c r="Q1180" s="39">
        <f t="shared" si="205"/>
        <v>6.4927091902742058</v>
      </c>
      <c r="R1180" s="39">
        <f t="shared" si="210"/>
        <v>-11.829143531580005</v>
      </c>
      <c r="S1180" s="39">
        <f t="shared" si="211"/>
        <v>-5.1708564684199949</v>
      </c>
      <c r="T1180" s="22" t="str">
        <f t="shared" si="206"/>
        <v>Mem93110</v>
      </c>
      <c r="U1180" t="str">
        <f t="shared" si="212"/>
        <v>no</v>
      </c>
      <c r="V1180" s="31">
        <v>0</v>
      </c>
      <c r="W1180" s="31" t="str">
        <f t="shared" si="213"/>
        <v>43451Memphis GrizzliesGolden State Warriors</v>
      </c>
      <c r="X1180" s="9">
        <f>IFERROR(VLOOKUP(T1180,October_Schedule_Table[Home Concat],1,FALSE),0)</f>
        <v>0</v>
      </c>
      <c r="Y1180" s="9" t="str">
        <f>IFERROR(VLOOKUP(T1180,October_Schedule_Table[[#All],[Away Concat]:[Away B2b]],4,FALSE),0)</f>
        <v>no</v>
      </c>
    </row>
    <row r="1181" spans="1:25" x14ac:dyDescent="0.2">
      <c r="A1181" s="24" t="s">
        <v>240</v>
      </c>
      <c r="B1181" s="10">
        <v>43453</v>
      </c>
      <c r="C1181" s="33" t="str">
        <f t="shared" si="207"/>
        <v>A</v>
      </c>
      <c r="D1181" s="19">
        <v>12</v>
      </c>
      <c r="E1181" s="19">
        <v>19</v>
      </c>
      <c r="F1181" s="19">
        <v>2018</v>
      </c>
      <c r="G1181" s="6" t="s">
        <v>30</v>
      </c>
      <c r="H1181" s="6" t="s">
        <v>19</v>
      </c>
      <c r="I1181" s="6" t="s">
        <v>240</v>
      </c>
      <c r="J1181" s="6">
        <v>92</v>
      </c>
      <c r="K1181" s="6" t="s">
        <v>40</v>
      </c>
      <c r="L1181" s="6" t="s">
        <v>231</v>
      </c>
      <c r="M1181" s="6">
        <v>99</v>
      </c>
      <c r="N1181" s="13">
        <f t="shared" si="208"/>
        <v>-7</v>
      </c>
      <c r="O1181" s="13">
        <f t="shared" si="209"/>
        <v>-3</v>
      </c>
      <c r="P1181" s="39">
        <f t="shared" si="204"/>
        <v>-2.3364343413058002</v>
      </c>
      <c r="Q1181" s="39">
        <f t="shared" si="205"/>
        <v>4.7456987811097902</v>
      </c>
      <c r="R1181" s="39">
        <f t="shared" si="210"/>
        <v>-10.082133122415591</v>
      </c>
      <c r="S1181" s="39">
        <f t="shared" si="211"/>
        <v>3.0821331224155912</v>
      </c>
      <c r="T1181" s="22" t="str">
        <f t="shared" si="206"/>
        <v>Mem9299</v>
      </c>
      <c r="U1181" t="str">
        <f t="shared" si="212"/>
        <v>no</v>
      </c>
      <c r="V1181" s="31">
        <v>0</v>
      </c>
      <c r="W1181" s="31" t="str">
        <f t="shared" si="213"/>
        <v>43453Memphis GrizzliesPortland Trail Blazers</v>
      </c>
      <c r="X1181" s="9">
        <f>IFERROR(VLOOKUP(T1181,October_Schedule_Table[Home Concat],1,FALSE),0)</f>
        <v>0</v>
      </c>
      <c r="Y1181" s="9" t="str">
        <f>IFERROR(VLOOKUP(T1181,October_Schedule_Table[[#All],[Away Concat]:[Away B2b]],4,FALSE),0)</f>
        <v>no</v>
      </c>
    </row>
    <row r="1182" spans="1:25" x14ac:dyDescent="0.2">
      <c r="A1182" s="24" t="s">
        <v>240</v>
      </c>
      <c r="B1182" s="12">
        <v>43455</v>
      </c>
      <c r="C1182" s="33" t="str">
        <f t="shared" si="207"/>
        <v>A</v>
      </c>
      <c r="D1182" s="18">
        <v>12</v>
      </c>
      <c r="E1182" s="18">
        <v>21</v>
      </c>
      <c r="F1182" s="18">
        <v>2018</v>
      </c>
      <c r="G1182" s="5" t="s">
        <v>30</v>
      </c>
      <c r="H1182" s="5" t="s">
        <v>19</v>
      </c>
      <c r="I1182" s="5" t="s">
        <v>240</v>
      </c>
      <c r="J1182" s="5">
        <v>99</v>
      </c>
      <c r="K1182" s="5" t="s">
        <v>32</v>
      </c>
      <c r="L1182" s="5" t="s">
        <v>230</v>
      </c>
      <c r="M1182" s="5">
        <v>102</v>
      </c>
      <c r="N1182" s="13">
        <f t="shared" si="208"/>
        <v>-3</v>
      </c>
      <c r="O1182" s="13">
        <f t="shared" si="209"/>
        <v>-3</v>
      </c>
      <c r="P1182" s="39">
        <f t="shared" si="204"/>
        <v>-2.3364343413058002</v>
      </c>
      <c r="Q1182" s="39">
        <f t="shared" si="205"/>
        <v>-0.90569424122478992</v>
      </c>
      <c r="R1182" s="39">
        <f t="shared" si="210"/>
        <v>-4.4307401000810103</v>
      </c>
      <c r="S1182" s="39">
        <f t="shared" si="211"/>
        <v>1.4307401000810103</v>
      </c>
      <c r="T1182" s="22" t="str">
        <f t="shared" si="206"/>
        <v>Mem99102</v>
      </c>
      <c r="U1182" t="str">
        <f t="shared" si="212"/>
        <v>no</v>
      </c>
      <c r="V1182" s="31">
        <v>0</v>
      </c>
      <c r="W1182" s="31" t="str">
        <f t="shared" si="213"/>
        <v>43455Memphis GrizzliesSacramento Kings</v>
      </c>
      <c r="X1182" s="9">
        <f>IFERROR(VLOOKUP(T1182,October_Schedule_Table[Home Concat],1,FALSE),0)</f>
        <v>0</v>
      </c>
      <c r="Y1182" s="9" t="str">
        <f>IFERROR(VLOOKUP(T1182,October_Schedule_Table[[#All],[Away Concat]:[Away B2b]],4,FALSE),0)</f>
        <v>no</v>
      </c>
    </row>
    <row r="1183" spans="1:25" x14ac:dyDescent="0.2">
      <c r="A1183" s="24" t="s">
        <v>240</v>
      </c>
      <c r="B1183" s="10">
        <v>43457</v>
      </c>
      <c r="C1183" s="33" t="str">
        <f t="shared" si="207"/>
        <v>A</v>
      </c>
      <c r="D1183" s="19">
        <v>12</v>
      </c>
      <c r="E1183" s="19">
        <v>23</v>
      </c>
      <c r="F1183" s="19">
        <v>2018</v>
      </c>
      <c r="G1183" s="6" t="s">
        <v>44</v>
      </c>
      <c r="H1183" s="6" t="s">
        <v>19</v>
      </c>
      <c r="I1183" s="6" t="s">
        <v>240</v>
      </c>
      <c r="J1183" s="6">
        <v>107</v>
      </c>
      <c r="K1183" s="6" t="s">
        <v>39</v>
      </c>
      <c r="L1183" s="13" t="s">
        <v>242</v>
      </c>
      <c r="M1183" s="6">
        <v>99</v>
      </c>
      <c r="N1183" s="13">
        <f t="shared" si="208"/>
        <v>8</v>
      </c>
      <c r="O1183" s="13">
        <f t="shared" si="209"/>
        <v>-3</v>
      </c>
      <c r="P1183" s="39">
        <f t="shared" si="204"/>
        <v>-2.3364343413058002</v>
      </c>
      <c r="Q1183" s="39">
        <f t="shared" si="205"/>
        <v>-1.7592139870950123</v>
      </c>
      <c r="R1183" s="39">
        <f t="shared" si="210"/>
        <v>-3.5772203542107879</v>
      </c>
      <c r="S1183" s="39">
        <f t="shared" si="211"/>
        <v>11.577220354210787</v>
      </c>
      <c r="T1183" s="22" t="str">
        <f t="shared" si="206"/>
        <v>Mem10799</v>
      </c>
      <c r="U1183" t="str">
        <f t="shared" si="212"/>
        <v>no</v>
      </c>
      <c r="V1183" s="31">
        <v>0</v>
      </c>
      <c r="W1183" s="31" t="str">
        <f t="shared" si="213"/>
        <v>43457Memphis GrizzliesLos Angeles Lakers</v>
      </c>
      <c r="X1183" s="9">
        <f>IFERROR(VLOOKUP(T1183,October_Schedule_Table[Home Concat],1,FALSE),0)</f>
        <v>0</v>
      </c>
      <c r="Y1183" s="9" t="str">
        <f>IFERROR(VLOOKUP(T1183,October_Schedule_Table[[#All],[Away Concat]:[Away B2b]],4,FALSE),0)</f>
        <v>no</v>
      </c>
    </row>
    <row r="1184" spans="1:25" x14ac:dyDescent="0.2">
      <c r="A1184" s="24" t="s">
        <v>240</v>
      </c>
      <c r="B1184" s="10">
        <v>43460</v>
      </c>
      <c r="C1184" s="33" t="str">
        <f t="shared" si="207"/>
        <v>H</v>
      </c>
      <c r="D1184" s="19">
        <v>12</v>
      </c>
      <c r="E1184" s="19">
        <v>26</v>
      </c>
      <c r="F1184" s="19">
        <v>2018</v>
      </c>
      <c r="G1184" s="6" t="s">
        <v>6</v>
      </c>
      <c r="H1184" s="6" t="s">
        <v>36</v>
      </c>
      <c r="I1184" s="6" t="s">
        <v>215</v>
      </c>
      <c r="J1184" s="6">
        <v>87</v>
      </c>
      <c r="K1184" s="6" t="s">
        <v>19</v>
      </c>
      <c r="L1184" s="6" t="s">
        <v>240</v>
      </c>
      <c r="M1184" s="6">
        <v>95</v>
      </c>
      <c r="N1184" s="13">
        <f t="shared" si="208"/>
        <v>8</v>
      </c>
      <c r="O1184" s="13">
        <f t="shared" si="209"/>
        <v>3</v>
      </c>
      <c r="P1184" s="39">
        <f t="shared" si="204"/>
        <v>-2.3364343413058002</v>
      </c>
      <c r="Q1184" s="39">
        <f t="shared" si="205"/>
        <v>-9.3173458825230995</v>
      </c>
      <c r="R1184" s="39">
        <f t="shared" si="210"/>
        <v>9.9809115412172993</v>
      </c>
      <c r="S1184" s="39">
        <f t="shared" si="211"/>
        <v>-1.9809115412172993</v>
      </c>
      <c r="T1184" s="22" t="str">
        <f t="shared" si="206"/>
        <v>Mem8795</v>
      </c>
      <c r="U1184" t="str">
        <f t="shared" si="212"/>
        <v>no</v>
      </c>
      <c r="V1184" s="31">
        <v>0</v>
      </c>
      <c r="W1184" s="31" t="str">
        <f t="shared" si="213"/>
        <v>43460Cleveland CavaliersMemphis Grizzlies</v>
      </c>
      <c r="X1184" s="9" t="str">
        <f>IFERROR(VLOOKUP(T1184,October_Schedule_Table[[#All],[Home Concat]:[Home B2b]],2,FALSE),0)</f>
        <v>no</v>
      </c>
      <c r="Y1184" s="9">
        <f>IFERROR(VLOOKUP(T1184,October_Schedule_Table[[#All],[Away Concat]:[Away B2b]],4,FALSE),0)</f>
        <v>0</v>
      </c>
    </row>
    <row r="1185" spans="1:25" x14ac:dyDescent="0.2">
      <c r="A1185" s="24" t="s">
        <v>240</v>
      </c>
      <c r="B1185" s="12">
        <v>43463</v>
      </c>
      <c r="C1185" s="33" t="str">
        <f t="shared" si="207"/>
        <v>H</v>
      </c>
      <c r="D1185" s="18">
        <v>12</v>
      </c>
      <c r="E1185" s="18">
        <v>29</v>
      </c>
      <c r="F1185" s="18">
        <v>2018</v>
      </c>
      <c r="G1185" s="5" t="s">
        <v>6</v>
      </c>
      <c r="H1185" s="5" t="s">
        <v>8</v>
      </c>
      <c r="I1185" s="5" t="s">
        <v>211</v>
      </c>
      <c r="J1185" s="5">
        <v>112</v>
      </c>
      <c r="K1185" s="5" t="s">
        <v>19</v>
      </c>
      <c r="L1185" s="5" t="s">
        <v>240</v>
      </c>
      <c r="M1185" s="5">
        <v>103</v>
      </c>
      <c r="N1185" s="13">
        <f t="shared" si="208"/>
        <v>-9</v>
      </c>
      <c r="O1185" s="13">
        <f t="shared" si="209"/>
        <v>3</v>
      </c>
      <c r="P1185" s="39">
        <f t="shared" si="204"/>
        <v>-2.3364343413058002</v>
      </c>
      <c r="Q1185" s="39">
        <f t="shared" si="205"/>
        <v>3.6672081997201897</v>
      </c>
      <c r="R1185" s="39">
        <f t="shared" si="210"/>
        <v>-3.0036425410259899</v>
      </c>
      <c r="S1185" s="39">
        <f t="shared" si="211"/>
        <v>-5.9963574589740105</v>
      </c>
      <c r="T1185" s="22" t="str">
        <f t="shared" si="206"/>
        <v>Mem112103</v>
      </c>
      <c r="U1185" t="str">
        <f t="shared" si="212"/>
        <v>no</v>
      </c>
      <c r="V1185" s="31">
        <v>0</v>
      </c>
      <c r="W1185" s="31" t="str">
        <f t="shared" si="213"/>
        <v>43463Boston CelticsMemphis Grizzlies</v>
      </c>
      <c r="X1185" s="9" t="str">
        <f>IFERROR(VLOOKUP(T1185,October_Schedule_Table[[#All],[Home Concat]:[Home B2b]],2,FALSE),0)</f>
        <v>no</v>
      </c>
      <c r="Y1185" s="9">
        <f>IFERROR(VLOOKUP(T1185,October_Schedule_Table[[#All],[Away Concat]:[Away B2b]],4,FALSE),0)</f>
        <v>0</v>
      </c>
    </row>
    <row r="1186" spans="1:25" x14ac:dyDescent="0.2">
      <c r="A1186" s="24" t="s">
        <v>240</v>
      </c>
      <c r="B1186" s="12">
        <v>43465</v>
      </c>
      <c r="C1186" s="33" t="str">
        <f t="shared" si="207"/>
        <v>A</v>
      </c>
      <c r="D1186" s="18">
        <v>12</v>
      </c>
      <c r="E1186" s="18">
        <v>31</v>
      </c>
      <c r="F1186" s="18">
        <v>2018</v>
      </c>
      <c r="G1186" s="5" t="s">
        <v>12</v>
      </c>
      <c r="H1186" s="5" t="s">
        <v>19</v>
      </c>
      <c r="I1186" s="5" t="s">
        <v>240</v>
      </c>
      <c r="J1186" s="5">
        <v>101</v>
      </c>
      <c r="K1186" s="5" t="s">
        <v>18</v>
      </c>
      <c r="L1186" s="5" t="s">
        <v>226</v>
      </c>
      <c r="M1186" s="5">
        <v>113</v>
      </c>
      <c r="N1186" s="13">
        <f t="shared" si="208"/>
        <v>-12</v>
      </c>
      <c r="O1186" s="13">
        <f t="shared" si="209"/>
        <v>-3</v>
      </c>
      <c r="P1186" s="39">
        <f t="shared" si="204"/>
        <v>-2.3364343413058002</v>
      </c>
      <c r="Q1186" s="39">
        <f t="shared" si="205"/>
        <v>5.8261443988619703</v>
      </c>
      <c r="R1186" s="39">
        <f t="shared" si="210"/>
        <v>-11.162578740167771</v>
      </c>
      <c r="S1186" s="39">
        <f t="shared" si="211"/>
        <v>-0.83742125983222948</v>
      </c>
      <c r="T1186" s="22" t="str">
        <f t="shared" si="206"/>
        <v>Mem101113</v>
      </c>
      <c r="U1186" t="str">
        <f t="shared" si="212"/>
        <v>no</v>
      </c>
      <c r="V1186" s="31">
        <v>0</v>
      </c>
      <c r="W1186" s="31" t="str">
        <f t="shared" si="213"/>
        <v>43465Memphis GrizzliesHouston Rockets</v>
      </c>
      <c r="X1186" s="9">
        <f>IFERROR(VLOOKUP(T1186,October_Schedule_Table[Home Concat],1,FALSE),0)</f>
        <v>0</v>
      </c>
      <c r="Y1186" s="9" t="str">
        <f>IFERROR(VLOOKUP(T1186,October_Schedule_Table[[#All],[Away Concat]:[Away B2b]],4,FALSE),0)</f>
        <v>no</v>
      </c>
    </row>
    <row r="1187" spans="1:25" x14ac:dyDescent="0.2">
      <c r="A1187" s="24" t="s">
        <v>240</v>
      </c>
      <c r="B1187" s="10">
        <v>43467</v>
      </c>
      <c r="C1187" s="33" t="str">
        <f t="shared" si="207"/>
        <v>H</v>
      </c>
      <c r="D1187" s="19">
        <v>1</v>
      </c>
      <c r="E1187" s="19">
        <v>2</v>
      </c>
      <c r="F1187" s="19">
        <v>2019</v>
      </c>
      <c r="G1187" s="6" t="s">
        <v>6</v>
      </c>
      <c r="H1187" s="6" t="s">
        <v>16</v>
      </c>
      <c r="I1187" s="6" t="s">
        <v>218</v>
      </c>
      <c r="J1187" s="6">
        <v>101</v>
      </c>
      <c r="K1187" s="6" t="s">
        <v>19</v>
      </c>
      <c r="L1187" s="6" t="s">
        <v>240</v>
      </c>
      <c r="M1187" s="6">
        <v>94</v>
      </c>
      <c r="N1187" s="13">
        <f t="shared" si="208"/>
        <v>-7</v>
      </c>
      <c r="O1187" s="13">
        <f t="shared" si="209"/>
        <v>3</v>
      </c>
      <c r="P1187" s="39">
        <f t="shared" si="204"/>
        <v>-2.3364343413058002</v>
      </c>
      <c r="Q1187" s="39">
        <f t="shared" si="205"/>
        <v>-0.23602730858504994</v>
      </c>
      <c r="R1187" s="39">
        <f t="shared" si="210"/>
        <v>0.89959296727924976</v>
      </c>
      <c r="S1187" s="39">
        <f t="shared" si="211"/>
        <v>-7.8995929672792498</v>
      </c>
      <c r="T1187" s="22" t="str">
        <f t="shared" si="206"/>
        <v>Mem10194</v>
      </c>
      <c r="U1187" t="str">
        <f t="shared" si="212"/>
        <v>no</v>
      </c>
      <c r="V1187" s="31">
        <v>0</v>
      </c>
      <c r="W1187" s="31" t="str">
        <f t="shared" si="213"/>
        <v>43467Detroit PistonsMemphis Grizzlies</v>
      </c>
      <c r="X1187" s="9" t="str">
        <f>IFERROR(VLOOKUP(T1187,October_Schedule_Table[[#All],[Home Concat]:[Home B2b]],2,FALSE),0)</f>
        <v>no</v>
      </c>
      <c r="Y1187" s="9">
        <f>IFERROR(VLOOKUP(T1187,October_Schedule_Table[[#All],[Away Concat]:[Away B2b]],4,FALSE),0)</f>
        <v>0</v>
      </c>
    </row>
    <row r="1188" spans="1:25" x14ac:dyDescent="0.2">
      <c r="A1188" s="24" t="s">
        <v>240</v>
      </c>
      <c r="B1188" s="12">
        <v>43469</v>
      </c>
      <c r="C1188" s="33" t="str">
        <f t="shared" si="207"/>
        <v>H</v>
      </c>
      <c r="D1188" s="18">
        <v>1</v>
      </c>
      <c r="E1188" s="18">
        <v>4</v>
      </c>
      <c r="F1188" s="18">
        <v>2019</v>
      </c>
      <c r="G1188" s="5" t="s">
        <v>6</v>
      </c>
      <c r="H1188" s="5" t="s">
        <v>15</v>
      </c>
      <c r="I1188" s="5" t="s">
        <v>212</v>
      </c>
      <c r="J1188" s="5">
        <v>109</v>
      </c>
      <c r="K1188" s="5" t="s">
        <v>19</v>
      </c>
      <c r="L1188" s="5" t="s">
        <v>240</v>
      </c>
      <c r="M1188" s="5">
        <v>100</v>
      </c>
      <c r="N1188" s="13">
        <f t="shared" si="208"/>
        <v>-9</v>
      </c>
      <c r="O1188" s="13">
        <f t="shared" si="209"/>
        <v>3</v>
      </c>
      <c r="P1188" s="39">
        <f t="shared" si="204"/>
        <v>-2.3364343413058002</v>
      </c>
      <c r="Q1188" s="39">
        <f t="shared" si="205"/>
        <v>9.3423702051929958E-2</v>
      </c>
      <c r="R1188" s="39">
        <f t="shared" si="210"/>
        <v>0.57014195664226985</v>
      </c>
      <c r="S1188" s="39">
        <f t="shared" si="211"/>
        <v>-9.5701419566422707</v>
      </c>
      <c r="T1188" s="22" t="str">
        <f t="shared" si="206"/>
        <v>Mem109100</v>
      </c>
      <c r="U1188" t="str">
        <f t="shared" si="212"/>
        <v>no</v>
      </c>
      <c r="V1188" s="31">
        <v>0</v>
      </c>
      <c r="W1188" s="31" t="str">
        <f t="shared" si="213"/>
        <v>43469Brooklyn NetsMemphis Grizzlies</v>
      </c>
      <c r="X1188" s="9" t="str">
        <f>IFERROR(VLOOKUP(T1188,October_Schedule_Table[[#All],[Home Concat]:[Home B2b]],2,FALSE),0)</f>
        <v>no</v>
      </c>
      <c r="Y1188" s="9">
        <f>IFERROR(VLOOKUP(T1188,October_Schedule_Table[[#All],[Away Concat]:[Away B2b]],4,FALSE),0)</f>
        <v>0</v>
      </c>
    </row>
    <row r="1189" spans="1:25" x14ac:dyDescent="0.2">
      <c r="A1189" s="24" t="s">
        <v>240</v>
      </c>
      <c r="B1189" s="10">
        <v>43470</v>
      </c>
      <c r="C1189" s="33" t="str">
        <f t="shared" si="207"/>
        <v>A</v>
      </c>
      <c r="D1189" s="19">
        <v>1</v>
      </c>
      <c r="E1189" s="19">
        <v>5</v>
      </c>
      <c r="F1189" s="19">
        <v>2019</v>
      </c>
      <c r="G1189" s="6" t="s">
        <v>33</v>
      </c>
      <c r="H1189" s="6" t="s">
        <v>19</v>
      </c>
      <c r="I1189" s="6" t="s">
        <v>240</v>
      </c>
      <c r="J1189" s="6">
        <v>88</v>
      </c>
      <c r="K1189" s="6" t="s">
        <v>35</v>
      </c>
      <c r="L1189" s="6" t="s">
        <v>227</v>
      </c>
      <c r="M1189" s="6">
        <v>108</v>
      </c>
      <c r="N1189" s="13">
        <f t="shared" si="208"/>
        <v>-20</v>
      </c>
      <c r="O1189" s="13">
        <f t="shared" si="209"/>
        <v>-3</v>
      </c>
      <c r="P1189" s="39">
        <f t="shared" si="204"/>
        <v>-2.3364343413058002</v>
      </c>
      <c r="Q1189" s="39">
        <f t="shared" si="205"/>
        <v>1.8707824426420974</v>
      </c>
      <c r="R1189" s="39">
        <f t="shared" si="210"/>
        <v>-7.2072167839478976</v>
      </c>
      <c r="S1189" s="39">
        <f t="shared" si="211"/>
        <v>-12.792783216052102</v>
      </c>
      <c r="T1189" s="22" t="str">
        <f t="shared" si="206"/>
        <v>Mem88108</v>
      </c>
      <c r="U1189" t="str">
        <f t="shared" si="212"/>
        <v>yes</v>
      </c>
      <c r="V1189" s="31">
        <v>0</v>
      </c>
      <c r="W1189" s="31" t="str">
        <f t="shared" si="213"/>
        <v>43470Memphis GrizzliesSan Antonio Spurs</v>
      </c>
      <c r="X1189" s="9">
        <f>IFERROR(VLOOKUP(T1189,October_Schedule_Table[Home Concat],1,FALSE),0)</f>
        <v>0</v>
      </c>
      <c r="Y1189" s="9" t="str">
        <f>IFERROR(VLOOKUP(T1189,October_Schedule_Table[[#All],[Away Concat]:[Away B2b]],4,FALSE),0)</f>
        <v>yes</v>
      </c>
    </row>
    <row r="1190" spans="1:25" x14ac:dyDescent="0.2">
      <c r="A1190" s="24" t="s">
        <v>240</v>
      </c>
      <c r="B1190" s="12">
        <v>43472</v>
      </c>
      <c r="C1190" s="33" t="str">
        <f t="shared" si="207"/>
        <v>A</v>
      </c>
      <c r="D1190" s="18">
        <v>1</v>
      </c>
      <c r="E1190" s="18">
        <v>7</v>
      </c>
      <c r="F1190" s="18">
        <v>2019</v>
      </c>
      <c r="G1190" s="5" t="s">
        <v>6</v>
      </c>
      <c r="H1190" s="5" t="s">
        <v>19</v>
      </c>
      <c r="I1190" s="5" t="s">
        <v>240</v>
      </c>
      <c r="J1190" s="5">
        <v>95</v>
      </c>
      <c r="K1190" s="5" t="s">
        <v>17</v>
      </c>
      <c r="L1190" s="5" t="s">
        <v>202</v>
      </c>
      <c r="M1190" s="5">
        <v>114</v>
      </c>
      <c r="N1190" s="13">
        <f t="shared" si="208"/>
        <v>-19</v>
      </c>
      <c r="O1190" s="13">
        <f t="shared" si="209"/>
        <v>-3</v>
      </c>
      <c r="P1190" s="39">
        <f t="shared" si="204"/>
        <v>-2.3364343413058002</v>
      </c>
      <c r="Q1190" s="39">
        <f t="shared" si="205"/>
        <v>-2.0784049104114897</v>
      </c>
      <c r="R1190" s="39">
        <f t="shared" si="210"/>
        <v>-3.2580294308943105</v>
      </c>
      <c r="S1190" s="39">
        <f t="shared" si="211"/>
        <v>-15.741970569105689</v>
      </c>
      <c r="T1190" s="22" t="str">
        <f t="shared" si="206"/>
        <v>Mem95114</v>
      </c>
      <c r="U1190" t="str">
        <f t="shared" si="212"/>
        <v>no</v>
      </c>
      <c r="V1190" s="31">
        <v>0</v>
      </c>
      <c r="W1190" s="31" t="str">
        <f t="shared" si="213"/>
        <v>43472Memphis GrizzliesNew Orleans Pelicans</v>
      </c>
      <c r="X1190" s="9">
        <f>IFERROR(VLOOKUP(T1190,October_Schedule_Table[Home Concat],1,FALSE),0)</f>
        <v>0</v>
      </c>
      <c r="Y1190" s="9" t="str">
        <f>IFERROR(VLOOKUP(T1190,October_Schedule_Table[[#All],[Away Concat]:[Away B2b]],4,FALSE),0)</f>
        <v>no</v>
      </c>
    </row>
    <row r="1191" spans="1:25" x14ac:dyDescent="0.2">
      <c r="A1191" s="24" t="s">
        <v>240</v>
      </c>
      <c r="B1191" s="10">
        <v>43474</v>
      </c>
      <c r="C1191" s="33" t="str">
        <f t="shared" si="207"/>
        <v>H</v>
      </c>
      <c r="D1191" s="19">
        <v>1</v>
      </c>
      <c r="E1191" s="19">
        <v>9</v>
      </c>
      <c r="F1191" s="19">
        <v>2019</v>
      </c>
      <c r="G1191" s="6" t="s">
        <v>6</v>
      </c>
      <c r="H1191" s="6" t="s">
        <v>35</v>
      </c>
      <c r="I1191" s="6" t="s">
        <v>227</v>
      </c>
      <c r="J1191" s="6">
        <v>86</v>
      </c>
      <c r="K1191" s="6" t="s">
        <v>19</v>
      </c>
      <c r="L1191" s="6" t="s">
        <v>240</v>
      </c>
      <c r="M1191" s="6">
        <v>96</v>
      </c>
      <c r="N1191" s="13">
        <f t="shared" si="208"/>
        <v>10</v>
      </c>
      <c r="O1191" s="13">
        <f t="shared" si="209"/>
        <v>3</v>
      </c>
      <c r="P1191" s="39">
        <f t="shared" si="204"/>
        <v>-2.3364343413058002</v>
      </c>
      <c r="Q1191" s="39">
        <f t="shared" si="205"/>
        <v>1.8707824426420974</v>
      </c>
      <c r="R1191" s="39">
        <f t="shared" si="210"/>
        <v>-1.2072167839478976</v>
      </c>
      <c r="S1191" s="39">
        <f t="shared" si="211"/>
        <v>11.207216783947898</v>
      </c>
      <c r="T1191" s="22" t="str">
        <f t="shared" si="206"/>
        <v>Mem8696</v>
      </c>
      <c r="U1191" t="str">
        <f t="shared" si="212"/>
        <v>no</v>
      </c>
      <c r="V1191" s="31">
        <v>0</v>
      </c>
      <c r="W1191" s="31" t="str">
        <f t="shared" si="213"/>
        <v>43474San Antonio SpursMemphis Grizzlies</v>
      </c>
      <c r="X1191" s="9" t="str">
        <f>IFERROR(VLOOKUP(T1191,October_Schedule_Table[[#All],[Home Concat]:[Home B2b]],2,FALSE),0)</f>
        <v>no</v>
      </c>
      <c r="Y1191" s="9">
        <f>IFERROR(VLOOKUP(T1191,October_Schedule_Table[[#All],[Away Concat]:[Away B2b]],4,FALSE),0)</f>
        <v>0</v>
      </c>
    </row>
    <row r="1192" spans="1:25" x14ac:dyDescent="0.2">
      <c r="A1192" s="24" t="s">
        <v>240</v>
      </c>
      <c r="B1192" s="10">
        <v>43477</v>
      </c>
      <c r="C1192" s="33" t="str">
        <f t="shared" si="207"/>
        <v>A</v>
      </c>
      <c r="D1192" s="19">
        <v>1</v>
      </c>
      <c r="E1192" s="19">
        <v>12</v>
      </c>
      <c r="F1192" s="19">
        <v>2019</v>
      </c>
      <c r="G1192" s="6" t="s">
        <v>45</v>
      </c>
      <c r="H1192" s="6" t="s">
        <v>19</v>
      </c>
      <c r="I1192" s="6" t="s">
        <v>240</v>
      </c>
      <c r="J1192" s="6">
        <v>108</v>
      </c>
      <c r="K1192" s="6" t="s">
        <v>26</v>
      </c>
      <c r="L1192" s="6" t="s">
        <v>235</v>
      </c>
      <c r="M1192" s="6">
        <v>112</v>
      </c>
      <c r="N1192" s="13">
        <f t="shared" si="208"/>
        <v>-4</v>
      </c>
      <c r="O1192" s="13">
        <f t="shared" si="209"/>
        <v>-3</v>
      </c>
      <c r="P1192" s="39">
        <f t="shared" si="204"/>
        <v>-2.3364343413058002</v>
      </c>
      <c r="Q1192" s="39">
        <f t="shared" si="205"/>
        <v>-0.25037347985165948</v>
      </c>
      <c r="R1192" s="39">
        <f t="shared" si="210"/>
        <v>-5.0860608614541407</v>
      </c>
      <c r="S1192" s="39">
        <f t="shared" si="211"/>
        <v>1.0860608614541407</v>
      </c>
      <c r="T1192" s="22" t="str">
        <f t="shared" si="206"/>
        <v>Mem108112</v>
      </c>
      <c r="U1192" t="str">
        <f t="shared" si="212"/>
        <v>no</v>
      </c>
      <c r="V1192" s="31">
        <v>0</v>
      </c>
      <c r="W1192" s="31" t="str">
        <f t="shared" si="213"/>
        <v>43477Memphis GrizzliesMiami Heat</v>
      </c>
      <c r="X1192" s="9">
        <f>IFERROR(VLOOKUP(T1192,October_Schedule_Table[Home Concat],1,FALSE),0)</f>
        <v>0</v>
      </c>
      <c r="Y1192" s="9" t="str">
        <f>IFERROR(VLOOKUP(T1192,October_Schedule_Table[[#All],[Away Concat]:[Away B2b]],4,FALSE),0)</f>
        <v>no</v>
      </c>
    </row>
    <row r="1193" spans="1:25" x14ac:dyDescent="0.2">
      <c r="A1193" s="24" t="s">
        <v>240</v>
      </c>
      <c r="B1193" s="12">
        <v>43479</v>
      </c>
      <c r="C1193" s="33" t="str">
        <f t="shared" si="207"/>
        <v>A</v>
      </c>
      <c r="D1193" s="18">
        <v>1</v>
      </c>
      <c r="E1193" s="18">
        <v>14</v>
      </c>
      <c r="F1193" s="18">
        <v>2019</v>
      </c>
      <c r="G1193" s="5" t="s">
        <v>6</v>
      </c>
      <c r="H1193" s="5" t="s">
        <v>19</v>
      </c>
      <c r="I1193" s="5" t="s">
        <v>240</v>
      </c>
      <c r="J1193" s="5">
        <v>94</v>
      </c>
      <c r="K1193" s="5" t="s">
        <v>18</v>
      </c>
      <c r="L1193" s="5" t="s">
        <v>226</v>
      </c>
      <c r="M1193" s="5">
        <v>112</v>
      </c>
      <c r="N1193" s="13">
        <f t="shared" si="208"/>
        <v>-18</v>
      </c>
      <c r="O1193" s="13">
        <f t="shared" si="209"/>
        <v>-3</v>
      </c>
      <c r="P1193" s="39">
        <f t="shared" si="204"/>
        <v>-2.3364343413058002</v>
      </c>
      <c r="Q1193" s="39">
        <f t="shared" si="205"/>
        <v>5.8261443988619703</v>
      </c>
      <c r="R1193" s="39">
        <f t="shared" si="210"/>
        <v>-11.162578740167771</v>
      </c>
      <c r="S1193" s="39">
        <f t="shared" si="211"/>
        <v>-6.8374212598322295</v>
      </c>
      <c r="T1193" s="22" t="str">
        <f t="shared" si="206"/>
        <v>Mem94112</v>
      </c>
      <c r="U1193" t="str">
        <f t="shared" si="212"/>
        <v>no</v>
      </c>
      <c r="V1193" s="31">
        <v>0</v>
      </c>
      <c r="W1193" s="31" t="str">
        <f t="shared" si="213"/>
        <v>43479Memphis GrizzliesHouston Rockets</v>
      </c>
      <c r="X1193" s="9">
        <f>IFERROR(VLOOKUP(T1193,October_Schedule_Table[Home Concat],1,FALSE),0)</f>
        <v>0</v>
      </c>
      <c r="Y1193" s="9" t="str">
        <f>IFERROR(VLOOKUP(T1193,October_Schedule_Table[[#All],[Away Concat]:[Away B2b]],4,FALSE),0)</f>
        <v>no</v>
      </c>
    </row>
    <row r="1194" spans="1:25" x14ac:dyDescent="0.2">
      <c r="A1194" s="24" t="s">
        <v>240</v>
      </c>
      <c r="B1194" s="12">
        <v>43481</v>
      </c>
      <c r="C1194" s="33" t="str">
        <f t="shared" si="207"/>
        <v>H</v>
      </c>
      <c r="D1194" s="18">
        <v>1</v>
      </c>
      <c r="E1194" s="18">
        <v>16</v>
      </c>
      <c r="F1194" s="18">
        <v>2019</v>
      </c>
      <c r="G1194" s="5" t="s">
        <v>6</v>
      </c>
      <c r="H1194" s="5" t="s">
        <v>13</v>
      </c>
      <c r="I1194" s="5" t="s">
        <v>229</v>
      </c>
      <c r="J1194" s="5">
        <v>111</v>
      </c>
      <c r="K1194" s="5" t="s">
        <v>19</v>
      </c>
      <c r="L1194" s="5" t="s">
        <v>240</v>
      </c>
      <c r="M1194" s="5">
        <v>101</v>
      </c>
      <c r="N1194" s="13">
        <f t="shared" si="208"/>
        <v>-10</v>
      </c>
      <c r="O1194" s="13">
        <f t="shared" si="209"/>
        <v>3</v>
      </c>
      <c r="P1194" s="39">
        <f t="shared" si="204"/>
        <v>-2.3364343413058002</v>
      </c>
      <c r="Q1194" s="39">
        <f t="shared" si="205"/>
        <v>7.7638523148254706</v>
      </c>
      <c r="R1194" s="39">
        <f t="shared" si="210"/>
        <v>-7.1002866561312707</v>
      </c>
      <c r="S1194" s="39">
        <f t="shared" si="211"/>
        <v>-2.8997133438687293</v>
      </c>
      <c r="T1194" s="22" t="str">
        <f t="shared" si="206"/>
        <v>Mem111101</v>
      </c>
      <c r="U1194" t="str">
        <f t="shared" si="212"/>
        <v>no</v>
      </c>
      <c r="V1194" s="31">
        <v>0</v>
      </c>
      <c r="W1194" s="31" t="str">
        <f t="shared" si="213"/>
        <v>43481Milwaukee BucksMemphis Grizzlies</v>
      </c>
      <c r="X1194" s="9" t="str">
        <f>IFERROR(VLOOKUP(T1194,October_Schedule_Table[[#All],[Home Concat]:[Home B2b]],2,FALSE),0)</f>
        <v>no</v>
      </c>
      <c r="Y1194" s="9">
        <f>IFERROR(VLOOKUP(T1194,October_Schedule_Table[[#All],[Away Concat]:[Away B2b]],4,FALSE),0)</f>
        <v>0</v>
      </c>
    </row>
    <row r="1195" spans="1:25" x14ac:dyDescent="0.2">
      <c r="A1195" s="24" t="s">
        <v>240</v>
      </c>
      <c r="B1195" s="10">
        <v>43483</v>
      </c>
      <c r="C1195" s="33" t="str">
        <f t="shared" si="207"/>
        <v>A</v>
      </c>
      <c r="D1195" s="19">
        <v>1</v>
      </c>
      <c r="E1195" s="19">
        <v>18</v>
      </c>
      <c r="F1195" s="19">
        <v>2019</v>
      </c>
      <c r="G1195" s="6" t="s">
        <v>12</v>
      </c>
      <c r="H1195" s="6" t="s">
        <v>19</v>
      </c>
      <c r="I1195" s="6" t="s">
        <v>240</v>
      </c>
      <c r="J1195" s="6">
        <v>116</v>
      </c>
      <c r="K1195" s="6" t="s">
        <v>8</v>
      </c>
      <c r="L1195" s="6" t="s">
        <v>211</v>
      </c>
      <c r="M1195" s="6">
        <v>122</v>
      </c>
      <c r="N1195" s="13">
        <f t="shared" si="208"/>
        <v>-6</v>
      </c>
      <c r="O1195" s="13">
        <f t="shared" si="209"/>
        <v>-3</v>
      </c>
      <c r="P1195" s="39">
        <f t="shared" si="204"/>
        <v>-2.3364343413058002</v>
      </c>
      <c r="Q1195" s="39">
        <f t="shared" si="205"/>
        <v>3.6672081997201897</v>
      </c>
      <c r="R1195" s="39">
        <f t="shared" si="210"/>
        <v>-9.0036425410259895</v>
      </c>
      <c r="S1195" s="39">
        <f t="shared" si="211"/>
        <v>3.0036425410259895</v>
      </c>
      <c r="T1195" s="22" t="str">
        <f t="shared" si="206"/>
        <v>Mem116122</v>
      </c>
      <c r="U1195" t="str">
        <f t="shared" si="212"/>
        <v>no</v>
      </c>
      <c r="V1195" s="31">
        <v>0</v>
      </c>
      <c r="W1195" s="31" t="str">
        <f t="shared" si="213"/>
        <v>43483Memphis GrizzliesBoston Celtics</v>
      </c>
      <c r="X1195" s="9">
        <f>IFERROR(VLOOKUP(T1195,October_Schedule_Table[Home Concat],1,FALSE),0)</f>
        <v>0</v>
      </c>
      <c r="Y1195" s="9" t="str">
        <f>IFERROR(VLOOKUP(T1195,October_Schedule_Table[[#All],[Away Concat]:[Away B2b]],4,FALSE),0)</f>
        <v>no</v>
      </c>
    </row>
    <row r="1196" spans="1:25" x14ac:dyDescent="0.2">
      <c r="A1196" s="24" t="s">
        <v>240</v>
      </c>
      <c r="B1196" s="12">
        <v>43484</v>
      </c>
      <c r="C1196" s="33" t="str">
        <f t="shared" si="207"/>
        <v>A</v>
      </c>
      <c r="D1196" s="18">
        <v>1</v>
      </c>
      <c r="E1196" s="18">
        <v>19</v>
      </c>
      <c r="F1196" s="18">
        <v>2019</v>
      </c>
      <c r="G1196" s="5" t="s">
        <v>23</v>
      </c>
      <c r="H1196" s="5" t="s">
        <v>19</v>
      </c>
      <c r="I1196" s="5" t="s">
        <v>240</v>
      </c>
      <c r="J1196" s="5">
        <v>90</v>
      </c>
      <c r="K1196" s="5" t="s">
        <v>37</v>
      </c>
      <c r="L1196" s="5" t="s">
        <v>228</v>
      </c>
      <c r="M1196" s="5">
        <v>119</v>
      </c>
      <c r="N1196" s="13">
        <f t="shared" si="208"/>
        <v>-29</v>
      </c>
      <c r="O1196" s="13">
        <f t="shared" si="209"/>
        <v>-3</v>
      </c>
      <c r="P1196" s="39">
        <f t="shared" si="204"/>
        <v>-2.3364343413058002</v>
      </c>
      <c r="Q1196" s="39">
        <f t="shared" si="205"/>
        <v>5.5303682054218104</v>
      </c>
      <c r="R1196" s="39">
        <f t="shared" si="210"/>
        <v>-10.866802546727611</v>
      </c>
      <c r="S1196" s="39">
        <f t="shared" si="211"/>
        <v>-18.133197453272388</v>
      </c>
      <c r="T1196" s="22" t="str">
        <f t="shared" si="206"/>
        <v>Mem90119</v>
      </c>
      <c r="U1196" t="str">
        <f t="shared" si="212"/>
        <v>yes</v>
      </c>
      <c r="V1196" s="31">
        <v>0</v>
      </c>
      <c r="W1196" s="31" t="str">
        <f t="shared" si="213"/>
        <v>43484Memphis GrizzliesToronto Raptors</v>
      </c>
      <c r="X1196" s="9">
        <f>IFERROR(VLOOKUP(T1196,October_Schedule_Table[Home Concat],1,FALSE),0)</f>
        <v>0</v>
      </c>
      <c r="Y1196" s="9" t="str">
        <f>IFERROR(VLOOKUP(T1196,October_Schedule_Table[[#All],[Away Concat]:[Away B2b]],4,FALSE),0)</f>
        <v>yes</v>
      </c>
    </row>
    <row r="1197" spans="1:25" x14ac:dyDescent="0.2">
      <c r="A1197" s="24" t="s">
        <v>240</v>
      </c>
      <c r="B1197" s="10">
        <v>43486</v>
      </c>
      <c r="C1197" s="33" t="str">
        <f t="shared" si="207"/>
        <v>H</v>
      </c>
      <c r="D1197" s="19">
        <v>1</v>
      </c>
      <c r="E1197" s="19">
        <v>21</v>
      </c>
      <c r="F1197" s="19">
        <v>2019</v>
      </c>
      <c r="G1197" s="6" t="s">
        <v>71</v>
      </c>
      <c r="H1197" s="6" t="s">
        <v>17</v>
      </c>
      <c r="I1197" s="6" t="s">
        <v>202</v>
      </c>
      <c r="J1197" s="6">
        <v>105</v>
      </c>
      <c r="K1197" s="6" t="s">
        <v>19</v>
      </c>
      <c r="L1197" s="6" t="s">
        <v>240</v>
      </c>
      <c r="M1197" s="6">
        <v>85</v>
      </c>
      <c r="N1197" s="13">
        <f t="shared" si="208"/>
        <v>-20</v>
      </c>
      <c r="O1197" s="13">
        <f t="shared" si="209"/>
        <v>3</v>
      </c>
      <c r="P1197" s="39">
        <f t="shared" si="204"/>
        <v>-2.3364343413058002</v>
      </c>
      <c r="Q1197" s="39">
        <f t="shared" si="205"/>
        <v>-2.0784049104114897</v>
      </c>
      <c r="R1197" s="39">
        <f t="shared" si="210"/>
        <v>2.7419705691056895</v>
      </c>
      <c r="S1197" s="39">
        <f t="shared" si="211"/>
        <v>-22.741970569105689</v>
      </c>
      <c r="T1197" s="22" t="str">
        <f t="shared" si="206"/>
        <v>Mem10585</v>
      </c>
      <c r="U1197" t="str">
        <f t="shared" si="212"/>
        <v>no</v>
      </c>
      <c r="V1197" s="31">
        <v>0</v>
      </c>
      <c r="W1197" s="31" t="str">
        <f t="shared" si="213"/>
        <v>43486New Orleans PelicansMemphis Grizzlies</v>
      </c>
      <c r="X1197" s="9" t="str">
        <f>IFERROR(VLOOKUP(T1197,October_Schedule_Table[[#All],[Home Concat]:[Home B2b]],2,FALSE),0)</f>
        <v>no</v>
      </c>
      <c r="Y1197" s="9">
        <f>IFERROR(VLOOKUP(T1197,October_Schedule_Table[[#All],[Away Concat]:[Away B2b]],4,FALSE),0)</f>
        <v>0</v>
      </c>
    </row>
    <row r="1198" spans="1:25" x14ac:dyDescent="0.2">
      <c r="A1198" s="24" t="s">
        <v>240</v>
      </c>
      <c r="B1198" s="12">
        <v>43488</v>
      </c>
      <c r="C1198" s="33" t="str">
        <f t="shared" si="207"/>
        <v>H</v>
      </c>
      <c r="D1198" s="18">
        <v>1</v>
      </c>
      <c r="E1198" s="18">
        <v>23</v>
      </c>
      <c r="F1198" s="18">
        <v>2019</v>
      </c>
      <c r="G1198" s="5" t="s">
        <v>6</v>
      </c>
      <c r="H1198" s="5" t="s">
        <v>14</v>
      </c>
      <c r="I1198" s="5" t="s">
        <v>213</v>
      </c>
      <c r="J1198" s="5">
        <v>118</v>
      </c>
      <c r="K1198" s="5" t="s">
        <v>19</v>
      </c>
      <c r="L1198" s="5" t="s">
        <v>240</v>
      </c>
      <c r="M1198" s="5">
        <v>107</v>
      </c>
      <c r="N1198" s="13">
        <f t="shared" si="208"/>
        <v>-11</v>
      </c>
      <c r="O1198" s="13">
        <f t="shared" si="209"/>
        <v>3</v>
      </c>
      <c r="P1198" s="39">
        <f t="shared" si="204"/>
        <v>-2.3364343413058002</v>
      </c>
      <c r="Q1198" s="39">
        <f t="shared" si="205"/>
        <v>-1.224670842330648</v>
      </c>
      <c r="R1198" s="39">
        <f t="shared" si="210"/>
        <v>1.8882365010248479</v>
      </c>
      <c r="S1198" s="39">
        <f t="shared" si="211"/>
        <v>-12.888236501024847</v>
      </c>
      <c r="T1198" s="22" t="str">
        <f t="shared" si="206"/>
        <v>Mem118107</v>
      </c>
      <c r="U1198" t="str">
        <f t="shared" si="212"/>
        <v>no</v>
      </c>
      <c r="V1198" s="31">
        <v>0</v>
      </c>
      <c r="W1198" s="31" t="str">
        <f t="shared" si="213"/>
        <v>43488Charlotte HornetsMemphis Grizzlies</v>
      </c>
      <c r="X1198" s="9" t="str">
        <f>IFERROR(VLOOKUP(T1198,October_Schedule_Table[[#All],[Home Concat]:[Home B2b]],2,FALSE),0)</f>
        <v>no</v>
      </c>
      <c r="Y1198" s="9">
        <f>IFERROR(VLOOKUP(T1198,October_Schedule_Table[[#All],[Away Concat]:[Away B2b]],4,FALSE),0)</f>
        <v>0</v>
      </c>
    </row>
    <row r="1199" spans="1:25" x14ac:dyDescent="0.2">
      <c r="A1199" s="24" t="s">
        <v>240</v>
      </c>
      <c r="B1199" s="10">
        <v>43490</v>
      </c>
      <c r="C1199" s="33" t="str">
        <f t="shared" si="207"/>
        <v>H</v>
      </c>
      <c r="D1199" s="19">
        <v>1</v>
      </c>
      <c r="E1199" s="19">
        <v>25</v>
      </c>
      <c r="F1199" s="19">
        <v>2019</v>
      </c>
      <c r="G1199" s="6" t="s">
        <v>6</v>
      </c>
      <c r="H1199" s="6" t="s">
        <v>32</v>
      </c>
      <c r="I1199" s="6" t="s">
        <v>230</v>
      </c>
      <c r="J1199" s="6">
        <v>99</v>
      </c>
      <c r="K1199" s="6" t="s">
        <v>19</v>
      </c>
      <c r="L1199" s="6" t="s">
        <v>240</v>
      </c>
      <c r="M1199" s="6">
        <v>96</v>
      </c>
      <c r="N1199" s="13">
        <f t="shared" si="208"/>
        <v>-3</v>
      </c>
      <c r="O1199" s="13">
        <f t="shared" si="209"/>
        <v>3</v>
      </c>
      <c r="P1199" s="39">
        <f t="shared" si="204"/>
        <v>-2.3364343413058002</v>
      </c>
      <c r="Q1199" s="39">
        <f t="shared" si="205"/>
        <v>-0.90569424122478992</v>
      </c>
      <c r="R1199" s="39">
        <f t="shared" si="210"/>
        <v>1.5692598999189897</v>
      </c>
      <c r="S1199" s="39">
        <f t="shared" si="211"/>
        <v>-4.5692598999189897</v>
      </c>
      <c r="T1199" s="22" t="str">
        <f t="shared" si="206"/>
        <v>Mem9996</v>
      </c>
      <c r="U1199" t="str">
        <f t="shared" si="212"/>
        <v>no</v>
      </c>
      <c r="V1199" s="31">
        <v>0</v>
      </c>
      <c r="W1199" s="31" t="str">
        <f t="shared" si="213"/>
        <v>43490Sacramento KingsMemphis Grizzlies</v>
      </c>
      <c r="X1199" s="9" t="str">
        <f>IFERROR(VLOOKUP(T1199,October_Schedule_Table[[#All],[Home Concat]:[Home B2b]],2,FALSE),0)</f>
        <v>no</v>
      </c>
      <c r="Y1199" s="9">
        <f>IFERROR(VLOOKUP(T1199,October_Schedule_Table[[#All],[Away Concat]:[Away B2b]],4,FALSE),0)</f>
        <v>0</v>
      </c>
    </row>
    <row r="1200" spans="1:25" x14ac:dyDescent="0.2">
      <c r="A1200" s="24" t="s">
        <v>240</v>
      </c>
      <c r="B1200" s="12">
        <v>43491</v>
      </c>
      <c r="C1200" s="33" t="str">
        <f t="shared" si="207"/>
        <v>H</v>
      </c>
      <c r="D1200" s="18">
        <v>1</v>
      </c>
      <c r="E1200" s="18">
        <v>26</v>
      </c>
      <c r="F1200" s="18">
        <v>2019</v>
      </c>
      <c r="G1200" s="5" t="s">
        <v>6</v>
      </c>
      <c r="H1200" s="5" t="s">
        <v>20</v>
      </c>
      <c r="I1200" s="5" t="s">
        <v>234</v>
      </c>
      <c r="J1200" s="5">
        <v>103</v>
      </c>
      <c r="K1200" s="5" t="s">
        <v>19</v>
      </c>
      <c r="L1200" s="5" t="s">
        <v>240</v>
      </c>
      <c r="M1200" s="5">
        <v>106</v>
      </c>
      <c r="N1200" s="13">
        <f t="shared" si="208"/>
        <v>3</v>
      </c>
      <c r="O1200" s="13">
        <f t="shared" si="209"/>
        <v>3</v>
      </c>
      <c r="P1200" s="39">
        <f t="shared" si="204"/>
        <v>-2.3364343413058002</v>
      </c>
      <c r="Q1200" s="39">
        <f t="shared" si="205"/>
        <v>2.3960160409532198</v>
      </c>
      <c r="R1200" s="39">
        <f t="shared" si="210"/>
        <v>-1.73245038225902</v>
      </c>
      <c r="S1200" s="39">
        <f t="shared" si="211"/>
        <v>4.73245038225902</v>
      </c>
      <c r="T1200" s="22" t="str">
        <f t="shared" si="206"/>
        <v>Mem103106</v>
      </c>
      <c r="U1200" t="str">
        <f t="shared" si="212"/>
        <v>yes</v>
      </c>
      <c r="V1200" s="31">
        <v>0</v>
      </c>
      <c r="W1200" s="31" t="str">
        <f t="shared" si="213"/>
        <v>43491Indiana PacersMemphis Grizzlies</v>
      </c>
      <c r="X1200" s="9" t="str">
        <f>IFERROR(VLOOKUP(T1200,October_Schedule_Table[[#All],[Home Concat]:[Home B2b]],2,FALSE),0)</f>
        <v>yes</v>
      </c>
      <c r="Y1200" s="9">
        <f>IFERROR(VLOOKUP(T1200,October_Schedule_Table[[#All],[Away Concat]:[Away B2b]],4,FALSE),0)</f>
        <v>0</v>
      </c>
    </row>
    <row r="1201" spans="1:25" x14ac:dyDescent="0.2">
      <c r="A1201" s="24" t="s">
        <v>240</v>
      </c>
      <c r="B1201" s="10">
        <v>43493</v>
      </c>
      <c r="C1201" s="33" t="str">
        <f t="shared" si="207"/>
        <v>H</v>
      </c>
      <c r="D1201" s="19">
        <v>1</v>
      </c>
      <c r="E1201" s="19">
        <v>28</v>
      </c>
      <c r="F1201" s="19">
        <v>2019</v>
      </c>
      <c r="G1201" s="6" t="s">
        <v>6</v>
      </c>
      <c r="H1201" s="6" t="s">
        <v>21</v>
      </c>
      <c r="I1201" s="6" t="s">
        <v>217</v>
      </c>
      <c r="J1201" s="6">
        <v>95</v>
      </c>
      <c r="K1201" s="6" t="s">
        <v>19</v>
      </c>
      <c r="L1201" s="6" t="s">
        <v>240</v>
      </c>
      <c r="M1201" s="6">
        <v>92</v>
      </c>
      <c r="N1201" s="13">
        <f t="shared" si="208"/>
        <v>-3</v>
      </c>
      <c r="O1201" s="13">
        <f t="shared" si="209"/>
        <v>3</v>
      </c>
      <c r="P1201" s="39">
        <f t="shared" si="204"/>
        <v>-2.3364343413058002</v>
      </c>
      <c r="Q1201" s="39">
        <f t="shared" si="205"/>
        <v>3.8824190488276296</v>
      </c>
      <c r="R1201" s="39">
        <f t="shared" si="210"/>
        <v>-3.2188533901334297</v>
      </c>
      <c r="S1201" s="39">
        <f t="shared" si="211"/>
        <v>0.21885339013342975</v>
      </c>
      <c r="T1201" s="22" t="str">
        <f t="shared" si="206"/>
        <v>Mem9592</v>
      </c>
      <c r="U1201" t="str">
        <f t="shared" si="212"/>
        <v>no</v>
      </c>
      <c r="V1201" s="31">
        <v>0</v>
      </c>
      <c r="W1201" s="31" t="str">
        <f t="shared" si="213"/>
        <v>43493Denver NuggetsMemphis Grizzlies</v>
      </c>
      <c r="X1201" s="9" t="str">
        <f>IFERROR(VLOOKUP(T1201,October_Schedule_Table[[#All],[Home Concat]:[Home B2b]],2,FALSE),0)</f>
        <v>no</v>
      </c>
      <c r="Y1201" s="9">
        <f>IFERROR(VLOOKUP(T1201,October_Schedule_Table[[#All],[Away Concat]:[Away B2b]],4,FALSE),0)</f>
        <v>0</v>
      </c>
    </row>
    <row r="1202" spans="1:25" x14ac:dyDescent="0.2">
      <c r="A1202" s="24" t="s">
        <v>240</v>
      </c>
      <c r="B1202" s="10">
        <v>43495</v>
      </c>
      <c r="C1202" s="33" t="str">
        <f t="shared" si="207"/>
        <v>A</v>
      </c>
      <c r="D1202" s="19">
        <v>1</v>
      </c>
      <c r="E1202" s="19">
        <v>30</v>
      </c>
      <c r="F1202" s="19">
        <v>2019</v>
      </c>
      <c r="G1202" s="6" t="s">
        <v>6</v>
      </c>
      <c r="H1202" s="6" t="s">
        <v>19</v>
      </c>
      <c r="I1202" s="6" t="s">
        <v>240</v>
      </c>
      <c r="J1202" s="6">
        <v>97</v>
      </c>
      <c r="K1202" s="6" t="s">
        <v>34</v>
      </c>
      <c r="L1202" s="6" t="s">
        <v>239</v>
      </c>
      <c r="M1202" s="6">
        <v>99</v>
      </c>
      <c r="N1202" s="13">
        <f t="shared" si="208"/>
        <v>-2</v>
      </c>
      <c r="O1202" s="13">
        <f t="shared" si="209"/>
        <v>-3</v>
      </c>
      <c r="P1202" s="39">
        <f t="shared" si="204"/>
        <v>-2.3364343413058002</v>
      </c>
      <c r="Q1202" s="39">
        <f t="shared" si="205"/>
        <v>-1.35015846365794</v>
      </c>
      <c r="R1202" s="39">
        <f t="shared" si="210"/>
        <v>-3.9862758776478602</v>
      </c>
      <c r="S1202" s="39">
        <f t="shared" si="211"/>
        <v>1.9862758776478602</v>
      </c>
      <c r="T1202" s="22" t="str">
        <f t="shared" si="206"/>
        <v>Mem9799</v>
      </c>
      <c r="U1202" t="str">
        <f t="shared" si="212"/>
        <v>no</v>
      </c>
      <c r="V1202" s="31">
        <v>0</v>
      </c>
      <c r="W1202" s="31" t="str">
        <f t="shared" si="213"/>
        <v>43495Memphis GrizzliesMinnesota Timberwolves</v>
      </c>
      <c r="X1202" s="9">
        <f>IFERROR(VLOOKUP(T1202,October_Schedule_Table[Home Concat],1,FALSE),0)</f>
        <v>0</v>
      </c>
      <c r="Y1202" s="9" t="str">
        <f>IFERROR(VLOOKUP(T1202,October_Schedule_Table[[#All],[Away Concat]:[Away B2b]],4,FALSE),0)</f>
        <v>no</v>
      </c>
    </row>
    <row r="1203" spans="1:25" x14ac:dyDescent="0.2">
      <c r="A1203" s="24" t="s">
        <v>240</v>
      </c>
      <c r="B1203" s="12">
        <v>43497</v>
      </c>
      <c r="C1203" s="33" t="str">
        <f t="shared" si="207"/>
        <v>A</v>
      </c>
      <c r="D1203" s="18">
        <v>2</v>
      </c>
      <c r="E1203" s="18">
        <v>1</v>
      </c>
      <c r="F1203" s="18">
        <v>2019</v>
      </c>
      <c r="G1203" s="5" t="s">
        <v>12</v>
      </c>
      <c r="H1203" s="5" t="s">
        <v>19</v>
      </c>
      <c r="I1203" s="5" t="s">
        <v>240</v>
      </c>
      <c r="J1203" s="5">
        <v>92</v>
      </c>
      <c r="K1203" s="5" t="s">
        <v>14</v>
      </c>
      <c r="L1203" s="5" t="s">
        <v>213</v>
      </c>
      <c r="M1203" s="5">
        <v>100</v>
      </c>
      <c r="N1203" s="13">
        <f t="shared" si="208"/>
        <v>-8</v>
      </c>
      <c r="O1203" s="13">
        <f t="shared" si="209"/>
        <v>-3</v>
      </c>
      <c r="P1203" s="39">
        <f t="shared" si="204"/>
        <v>-2.3364343413058002</v>
      </c>
      <c r="Q1203" s="39">
        <f t="shared" si="205"/>
        <v>-1.224670842330648</v>
      </c>
      <c r="R1203" s="39">
        <f t="shared" si="210"/>
        <v>-4.1117634989751526</v>
      </c>
      <c r="S1203" s="39">
        <f t="shared" si="211"/>
        <v>-3.8882365010248474</v>
      </c>
      <c r="T1203" s="22" t="str">
        <f t="shared" si="206"/>
        <v>Mem92100</v>
      </c>
      <c r="U1203" t="str">
        <f t="shared" si="212"/>
        <v>no</v>
      </c>
      <c r="V1203" s="31">
        <v>0</v>
      </c>
      <c r="W1203" s="31" t="str">
        <f t="shared" si="213"/>
        <v>43497Memphis GrizzliesCharlotte Hornets</v>
      </c>
      <c r="X1203" s="9">
        <f>IFERROR(VLOOKUP(T1203,October_Schedule_Table[Home Concat],1,FALSE),0)</f>
        <v>0</v>
      </c>
      <c r="Y1203" s="9" t="str">
        <f>IFERROR(VLOOKUP(T1203,October_Schedule_Table[[#All],[Away Concat]:[Away B2b]],4,FALSE),0)</f>
        <v>no</v>
      </c>
    </row>
    <row r="1204" spans="1:25" x14ac:dyDescent="0.2">
      <c r="A1204" s="24" t="s">
        <v>240</v>
      </c>
      <c r="B1204" s="10">
        <v>43499</v>
      </c>
      <c r="C1204" s="33" t="str">
        <f t="shared" si="207"/>
        <v>A</v>
      </c>
      <c r="D1204" s="19">
        <v>2</v>
      </c>
      <c r="E1204" s="19">
        <v>3</v>
      </c>
      <c r="F1204" s="19">
        <v>2019</v>
      </c>
      <c r="G1204" s="6" t="s">
        <v>60</v>
      </c>
      <c r="H1204" s="6" t="s">
        <v>19</v>
      </c>
      <c r="I1204" s="6" t="s">
        <v>240</v>
      </c>
      <c r="J1204" s="6">
        <v>96</v>
      </c>
      <c r="K1204" s="6" t="s">
        <v>25</v>
      </c>
      <c r="L1204" s="13" t="s">
        <v>243</v>
      </c>
      <c r="M1204" s="6">
        <v>84</v>
      </c>
      <c r="N1204" s="13">
        <f t="shared" si="208"/>
        <v>12</v>
      </c>
      <c r="O1204" s="13">
        <f t="shared" si="209"/>
        <v>-3</v>
      </c>
      <c r="P1204" s="39">
        <f t="shared" si="204"/>
        <v>-2.3364343413058002</v>
      </c>
      <c r="Q1204" s="39">
        <f t="shared" si="205"/>
        <v>-9.3839578025397099</v>
      </c>
      <c r="R1204" s="39">
        <f t="shared" si="210"/>
        <v>4.0475234612339097</v>
      </c>
      <c r="S1204" s="39">
        <f t="shared" si="211"/>
        <v>7.9524765387660903</v>
      </c>
      <c r="T1204" s="22" t="str">
        <f t="shared" si="206"/>
        <v>Mem9684</v>
      </c>
      <c r="U1204" t="str">
        <f t="shared" si="212"/>
        <v>no</v>
      </c>
      <c r="V1204" s="31">
        <v>0</v>
      </c>
      <c r="W1204" s="31" t="str">
        <f t="shared" si="213"/>
        <v>43499Memphis GrizzliesNew York Knicks</v>
      </c>
      <c r="X1204" s="9">
        <f>IFERROR(VLOOKUP(T1204,October_Schedule_Table[Home Concat],1,FALSE),0)</f>
        <v>0</v>
      </c>
      <c r="Y1204" s="9" t="str">
        <f>IFERROR(VLOOKUP(T1204,October_Schedule_Table[[#All],[Away Concat]:[Away B2b]],4,FALSE),0)</f>
        <v>no</v>
      </c>
    </row>
    <row r="1205" spans="1:25" x14ac:dyDescent="0.2">
      <c r="A1205" s="24" t="s">
        <v>240</v>
      </c>
      <c r="B1205" s="12">
        <v>43501</v>
      </c>
      <c r="C1205" s="33" t="str">
        <f t="shared" si="207"/>
        <v>H</v>
      </c>
      <c r="D1205" s="18">
        <v>2</v>
      </c>
      <c r="E1205" s="18">
        <v>5</v>
      </c>
      <c r="F1205" s="18">
        <v>2019</v>
      </c>
      <c r="G1205" s="5" t="s">
        <v>6</v>
      </c>
      <c r="H1205" s="5" t="s">
        <v>34</v>
      </c>
      <c r="I1205" s="5" t="s">
        <v>239</v>
      </c>
      <c r="J1205" s="5">
        <v>106</v>
      </c>
      <c r="K1205" s="5" t="s">
        <v>19</v>
      </c>
      <c r="L1205" s="5" t="s">
        <v>240</v>
      </c>
      <c r="M1205" s="5">
        <v>108</v>
      </c>
      <c r="N1205" s="13">
        <f t="shared" si="208"/>
        <v>2</v>
      </c>
      <c r="O1205" s="13">
        <f t="shared" si="209"/>
        <v>3</v>
      </c>
      <c r="P1205" s="39">
        <f t="shared" si="204"/>
        <v>-2.3364343413058002</v>
      </c>
      <c r="Q1205" s="39">
        <f t="shared" si="205"/>
        <v>-1.35015846365794</v>
      </c>
      <c r="R1205" s="39">
        <f t="shared" si="210"/>
        <v>2.0137241223521398</v>
      </c>
      <c r="S1205" s="39">
        <f t="shared" si="211"/>
        <v>-1.3724122352139823E-2</v>
      </c>
      <c r="T1205" s="22" t="str">
        <f t="shared" si="206"/>
        <v>Mem106108</v>
      </c>
      <c r="U1205" t="str">
        <f t="shared" si="212"/>
        <v>no</v>
      </c>
      <c r="V1205" s="31">
        <v>0</v>
      </c>
      <c r="W1205" s="31" t="str">
        <f t="shared" si="213"/>
        <v>43501Minnesota TimberwolvesMemphis Grizzlies</v>
      </c>
      <c r="X1205" s="9" t="str">
        <f>IFERROR(VLOOKUP(T1205,October_Schedule_Table[[#All],[Home Concat]:[Home B2b]],2,FALSE),0)</f>
        <v>no</v>
      </c>
      <c r="Y1205" s="9">
        <f>IFERROR(VLOOKUP(T1205,October_Schedule_Table[[#All],[Away Concat]:[Away B2b]],4,FALSE),0)</f>
        <v>0</v>
      </c>
    </row>
    <row r="1206" spans="1:25" x14ac:dyDescent="0.2">
      <c r="A1206" s="24" t="s">
        <v>240</v>
      </c>
      <c r="B1206" s="12">
        <v>43503</v>
      </c>
      <c r="C1206" s="33" t="str">
        <f t="shared" si="207"/>
        <v>A</v>
      </c>
      <c r="D1206" s="18">
        <v>2</v>
      </c>
      <c r="E1206" s="18">
        <v>7</v>
      </c>
      <c r="F1206" s="18">
        <v>2019</v>
      </c>
      <c r="G1206" s="5" t="s">
        <v>6</v>
      </c>
      <c r="H1206" s="5" t="s">
        <v>19</v>
      </c>
      <c r="I1206" s="5" t="s">
        <v>240</v>
      </c>
      <c r="J1206" s="5">
        <v>95</v>
      </c>
      <c r="K1206" s="5" t="s">
        <v>10</v>
      </c>
      <c r="L1206" s="5" t="s">
        <v>238</v>
      </c>
      <c r="M1206" s="5">
        <v>117</v>
      </c>
      <c r="N1206" s="13">
        <f t="shared" si="208"/>
        <v>-22</v>
      </c>
      <c r="O1206" s="13">
        <f t="shared" si="209"/>
        <v>-3</v>
      </c>
      <c r="P1206" s="39">
        <f t="shared" si="204"/>
        <v>-2.3364343413058002</v>
      </c>
      <c r="Q1206" s="39">
        <f t="shared" si="205"/>
        <v>3.3970939396990349</v>
      </c>
      <c r="R1206" s="39">
        <f t="shared" si="210"/>
        <v>-8.7335282810048351</v>
      </c>
      <c r="S1206" s="39">
        <f t="shared" si="211"/>
        <v>-13.266471718995165</v>
      </c>
      <c r="T1206" s="22" t="str">
        <f t="shared" si="206"/>
        <v>Mem95117</v>
      </c>
      <c r="U1206" t="str">
        <f t="shared" si="212"/>
        <v>no</v>
      </c>
      <c r="V1206" s="31">
        <v>0</v>
      </c>
      <c r="W1206" s="31" t="str">
        <f t="shared" si="213"/>
        <v>43503Memphis GrizzliesOklahoma City Thunder</v>
      </c>
      <c r="X1206" s="9">
        <f>IFERROR(VLOOKUP(T1206,October_Schedule_Table[Home Concat],1,FALSE),0)</f>
        <v>0</v>
      </c>
      <c r="Y1206" s="9" t="str">
        <f>IFERROR(VLOOKUP(T1206,October_Schedule_Table[[#All],[Away Concat]:[Away B2b]],4,FALSE),0)</f>
        <v>no</v>
      </c>
    </row>
    <row r="1207" spans="1:25" x14ac:dyDescent="0.2">
      <c r="A1207" s="24" t="s">
        <v>240</v>
      </c>
      <c r="B1207" s="10">
        <v>43505</v>
      </c>
      <c r="C1207" s="33" t="str">
        <f t="shared" si="207"/>
        <v>H</v>
      </c>
      <c r="D1207" s="19">
        <v>2</v>
      </c>
      <c r="E1207" s="19">
        <v>9</v>
      </c>
      <c r="F1207" s="19">
        <v>2019</v>
      </c>
      <c r="G1207" s="6" t="s">
        <v>6</v>
      </c>
      <c r="H1207" s="6" t="s">
        <v>17</v>
      </c>
      <c r="I1207" s="6" t="s">
        <v>202</v>
      </c>
      <c r="J1207" s="6">
        <v>90</v>
      </c>
      <c r="K1207" s="6" t="s">
        <v>19</v>
      </c>
      <c r="L1207" s="6" t="s">
        <v>240</v>
      </c>
      <c r="M1207" s="6">
        <v>99</v>
      </c>
      <c r="N1207" s="13">
        <f t="shared" si="208"/>
        <v>9</v>
      </c>
      <c r="O1207" s="13">
        <f t="shared" si="209"/>
        <v>3</v>
      </c>
      <c r="P1207" s="39">
        <f t="shared" si="204"/>
        <v>-2.3364343413058002</v>
      </c>
      <c r="Q1207" s="39">
        <f t="shared" si="205"/>
        <v>-2.0784049104114897</v>
      </c>
      <c r="R1207" s="39">
        <f t="shared" si="210"/>
        <v>2.7419705691056895</v>
      </c>
      <c r="S1207" s="39">
        <f t="shared" si="211"/>
        <v>6.258029430894311</v>
      </c>
      <c r="T1207" s="22" t="str">
        <f t="shared" si="206"/>
        <v>Mem9099</v>
      </c>
      <c r="U1207" t="str">
        <f t="shared" si="212"/>
        <v>no</v>
      </c>
      <c r="V1207" s="31">
        <v>0</v>
      </c>
      <c r="W1207" s="31" t="str">
        <f t="shared" si="213"/>
        <v>43505New Orleans PelicansMemphis Grizzlies</v>
      </c>
      <c r="X1207" s="9" t="str">
        <f>IFERROR(VLOOKUP(T1207,October_Schedule_Table[[#All],[Home Concat]:[Home B2b]],2,FALSE),0)</f>
        <v>no</v>
      </c>
      <c r="Y1207" s="9">
        <f>IFERROR(VLOOKUP(T1207,October_Schedule_Table[[#All],[Away Concat]:[Away B2b]],4,FALSE),0)</f>
        <v>0</v>
      </c>
    </row>
    <row r="1208" spans="1:25" x14ac:dyDescent="0.2">
      <c r="A1208" s="24" t="s">
        <v>240</v>
      </c>
      <c r="B1208" s="12">
        <v>43508</v>
      </c>
      <c r="C1208" s="33" t="str">
        <f t="shared" si="207"/>
        <v>H</v>
      </c>
      <c r="D1208" s="18">
        <v>2</v>
      </c>
      <c r="E1208" s="18">
        <v>12</v>
      </c>
      <c r="F1208" s="18">
        <v>2019</v>
      </c>
      <c r="G1208" s="5" t="s">
        <v>6</v>
      </c>
      <c r="H1208" s="5" t="s">
        <v>35</v>
      </c>
      <c r="I1208" s="5" t="s">
        <v>227</v>
      </c>
      <c r="J1208" s="5">
        <v>108</v>
      </c>
      <c r="K1208" s="5" t="s">
        <v>19</v>
      </c>
      <c r="L1208" s="5" t="s">
        <v>240</v>
      </c>
      <c r="M1208" s="5">
        <v>107</v>
      </c>
      <c r="N1208" s="13">
        <f t="shared" si="208"/>
        <v>-1</v>
      </c>
      <c r="O1208" s="13">
        <f t="shared" si="209"/>
        <v>3</v>
      </c>
      <c r="P1208" s="39">
        <f t="shared" si="204"/>
        <v>-2.3364343413058002</v>
      </c>
      <c r="Q1208" s="39">
        <f t="shared" si="205"/>
        <v>1.8707824426420974</v>
      </c>
      <c r="R1208" s="39">
        <f t="shared" si="210"/>
        <v>-1.2072167839478976</v>
      </c>
      <c r="S1208" s="39">
        <f t="shared" si="211"/>
        <v>0.20721678394789755</v>
      </c>
      <c r="T1208" s="22" t="str">
        <f t="shared" si="206"/>
        <v>Mem108107</v>
      </c>
      <c r="U1208" t="str">
        <f t="shared" si="212"/>
        <v>no</v>
      </c>
      <c r="V1208" s="31">
        <v>0</v>
      </c>
      <c r="W1208" s="31" t="str">
        <f t="shared" si="213"/>
        <v>43508San Antonio SpursMemphis Grizzlies</v>
      </c>
      <c r="X1208" s="9" t="str">
        <f>IFERROR(VLOOKUP(T1208,October_Schedule_Table[[#All],[Home Concat]:[Home B2b]],2,FALSE),0)</f>
        <v>no</v>
      </c>
      <c r="Y1208" s="9">
        <f>IFERROR(VLOOKUP(T1208,October_Schedule_Table[[#All],[Away Concat]:[Away B2b]],4,FALSE),0)</f>
        <v>0</v>
      </c>
    </row>
    <row r="1209" spans="1:25" x14ac:dyDescent="0.2">
      <c r="A1209" s="24" t="s">
        <v>240</v>
      </c>
      <c r="B1209" s="10">
        <v>43509</v>
      </c>
      <c r="C1209" s="33" t="str">
        <f t="shared" si="207"/>
        <v>A</v>
      </c>
      <c r="D1209" s="19">
        <v>2</v>
      </c>
      <c r="E1209" s="19">
        <v>13</v>
      </c>
      <c r="F1209" s="19">
        <v>2019</v>
      </c>
      <c r="G1209" s="6" t="s">
        <v>6</v>
      </c>
      <c r="H1209" s="6" t="s">
        <v>19</v>
      </c>
      <c r="I1209" s="6" t="s">
        <v>240</v>
      </c>
      <c r="J1209" s="6">
        <v>110</v>
      </c>
      <c r="K1209" s="6" t="s">
        <v>38</v>
      </c>
      <c r="L1209" s="6" t="s">
        <v>214</v>
      </c>
      <c r="M1209" s="6">
        <v>122</v>
      </c>
      <c r="N1209" s="13">
        <f t="shared" si="208"/>
        <v>-12</v>
      </c>
      <c r="O1209" s="13">
        <f t="shared" si="209"/>
        <v>-3</v>
      </c>
      <c r="P1209" s="39">
        <f t="shared" si="204"/>
        <v>-2.3364343413058002</v>
      </c>
      <c r="Q1209" s="39">
        <f t="shared" si="205"/>
        <v>-8.3647694850550796</v>
      </c>
      <c r="R1209" s="39">
        <f t="shared" si="210"/>
        <v>3.0283351437492794</v>
      </c>
      <c r="S1209" s="39">
        <f t="shared" si="211"/>
        <v>-15.028335143749279</v>
      </c>
      <c r="T1209" s="22" t="str">
        <f t="shared" si="206"/>
        <v>Mem110122</v>
      </c>
      <c r="U1209" t="str">
        <f t="shared" si="212"/>
        <v>yes</v>
      </c>
      <c r="V1209" s="31">
        <v>0</v>
      </c>
      <c r="W1209" s="31" t="str">
        <f t="shared" si="213"/>
        <v>43509Memphis GrizzliesChicago Bulls</v>
      </c>
      <c r="X1209" s="9">
        <f>IFERROR(VLOOKUP(T1209,October_Schedule_Table[Home Concat],1,FALSE),0)</f>
        <v>0</v>
      </c>
      <c r="Y1209" s="9" t="str">
        <f>IFERROR(VLOOKUP(T1209,October_Schedule_Table[[#All],[Away Concat]:[Away B2b]],4,FALSE),0)</f>
        <v>yes</v>
      </c>
    </row>
    <row r="1210" spans="1:25" x14ac:dyDescent="0.2">
      <c r="A1210" s="24" t="s">
        <v>240</v>
      </c>
      <c r="B1210" s="10">
        <v>43518</v>
      </c>
      <c r="C1210" s="33" t="str">
        <f t="shared" si="207"/>
        <v>H</v>
      </c>
      <c r="D1210" s="19">
        <v>2</v>
      </c>
      <c r="E1210" s="19">
        <v>22</v>
      </c>
      <c r="F1210" s="19">
        <v>2019</v>
      </c>
      <c r="G1210" s="6" t="s">
        <v>6</v>
      </c>
      <c r="H1210" s="6" t="s">
        <v>22</v>
      </c>
      <c r="I1210" s="13" t="s">
        <v>241</v>
      </c>
      <c r="J1210" s="6">
        <v>112</v>
      </c>
      <c r="K1210" s="6" t="s">
        <v>19</v>
      </c>
      <c r="L1210" s="6" t="s">
        <v>240</v>
      </c>
      <c r="M1210" s="6">
        <v>106</v>
      </c>
      <c r="N1210" s="13">
        <f t="shared" si="208"/>
        <v>-6</v>
      </c>
      <c r="O1210" s="13">
        <f t="shared" si="209"/>
        <v>3</v>
      </c>
      <c r="P1210" s="39">
        <f t="shared" si="204"/>
        <v>-2.3364343413058002</v>
      </c>
      <c r="Q1210" s="39">
        <f t="shared" si="205"/>
        <v>0.79686865378140981</v>
      </c>
      <c r="R1210" s="39">
        <f t="shared" si="210"/>
        <v>-0.13330299508721</v>
      </c>
      <c r="S1210" s="39">
        <f t="shared" si="211"/>
        <v>-5.8666970049127904</v>
      </c>
      <c r="T1210" s="22" t="str">
        <f t="shared" si="206"/>
        <v>Mem112106</v>
      </c>
      <c r="U1210" t="str">
        <f t="shared" si="212"/>
        <v>no</v>
      </c>
      <c r="V1210" s="31">
        <v>0</v>
      </c>
      <c r="W1210" s="31" t="str">
        <f t="shared" si="213"/>
        <v>43518Los Angeles ClippersMemphis Grizzlies</v>
      </c>
      <c r="X1210" s="9" t="str">
        <f>IFERROR(VLOOKUP(T1210,October_Schedule_Table[[#All],[Home Concat]:[Home B2b]],2,FALSE),0)</f>
        <v>no</v>
      </c>
      <c r="Y1210" s="9">
        <f>IFERROR(VLOOKUP(T1210,October_Schedule_Table[[#All],[Away Concat]:[Away B2b]],4,FALSE),0)</f>
        <v>0</v>
      </c>
    </row>
    <row r="1211" spans="1:25" x14ac:dyDescent="0.2">
      <c r="A1211" s="24" t="s">
        <v>240</v>
      </c>
      <c r="B1211" s="12">
        <v>43519</v>
      </c>
      <c r="C1211" s="33" t="str">
        <f t="shared" si="207"/>
        <v>A</v>
      </c>
      <c r="D1211" s="18">
        <v>2</v>
      </c>
      <c r="E1211" s="18">
        <v>23</v>
      </c>
      <c r="F1211" s="18">
        <v>2019</v>
      </c>
      <c r="G1211" s="5" t="s">
        <v>12</v>
      </c>
      <c r="H1211" s="5" t="s">
        <v>19</v>
      </c>
      <c r="I1211" s="5" t="s">
        <v>240</v>
      </c>
      <c r="J1211" s="5">
        <v>107</v>
      </c>
      <c r="K1211" s="5" t="s">
        <v>36</v>
      </c>
      <c r="L1211" s="5" t="s">
        <v>215</v>
      </c>
      <c r="M1211" s="5">
        <v>112</v>
      </c>
      <c r="N1211" s="13">
        <f t="shared" si="208"/>
        <v>-5</v>
      </c>
      <c r="O1211" s="13">
        <f t="shared" si="209"/>
        <v>-3</v>
      </c>
      <c r="P1211" s="39">
        <f t="shared" si="204"/>
        <v>-2.3364343413058002</v>
      </c>
      <c r="Q1211" s="39">
        <f t="shared" si="205"/>
        <v>-9.3173458825230995</v>
      </c>
      <c r="R1211" s="39">
        <f t="shared" si="210"/>
        <v>3.9809115412172993</v>
      </c>
      <c r="S1211" s="39">
        <f t="shared" si="211"/>
        <v>-8.9809115412172993</v>
      </c>
      <c r="T1211" s="22" t="str">
        <f t="shared" si="206"/>
        <v>Mem107112</v>
      </c>
      <c r="U1211" t="str">
        <f t="shared" si="212"/>
        <v>yes</v>
      </c>
      <c r="V1211" s="31">
        <v>0</v>
      </c>
      <c r="W1211" s="31" t="str">
        <f t="shared" si="213"/>
        <v>43519Memphis GrizzliesCleveland Cavaliers</v>
      </c>
      <c r="X1211" s="9">
        <f>IFERROR(VLOOKUP(T1211,October_Schedule_Table[Home Concat],1,FALSE),0)</f>
        <v>0</v>
      </c>
      <c r="Y1211" s="9" t="str">
        <f>IFERROR(VLOOKUP(T1211,October_Schedule_Table[[#All],[Away Concat]:[Away B2b]],4,FALSE),0)</f>
        <v>no</v>
      </c>
    </row>
    <row r="1212" spans="1:25" x14ac:dyDescent="0.2">
      <c r="A1212" s="24" t="s">
        <v>240</v>
      </c>
      <c r="B1212" s="12">
        <v>43521</v>
      </c>
      <c r="C1212" s="33" t="str">
        <f t="shared" si="207"/>
        <v>H</v>
      </c>
      <c r="D1212" s="18">
        <v>2</v>
      </c>
      <c r="E1212" s="18">
        <v>25</v>
      </c>
      <c r="F1212" s="18">
        <v>2019</v>
      </c>
      <c r="G1212" s="5" t="s">
        <v>6</v>
      </c>
      <c r="H1212" s="5" t="s">
        <v>39</v>
      </c>
      <c r="I1212" s="13" t="s">
        <v>242</v>
      </c>
      <c r="J1212" s="5">
        <v>105</v>
      </c>
      <c r="K1212" s="5" t="s">
        <v>19</v>
      </c>
      <c r="L1212" s="5" t="s">
        <v>240</v>
      </c>
      <c r="M1212" s="5">
        <v>110</v>
      </c>
      <c r="N1212" s="13">
        <f t="shared" si="208"/>
        <v>5</v>
      </c>
      <c r="O1212" s="13">
        <f t="shared" si="209"/>
        <v>3</v>
      </c>
      <c r="P1212" s="39">
        <f t="shared" si="204"/>
        <v>-2.3364343413058002</v>
      </c>
      <c r="Q1212" s="39">
        <f t="shared" si="205"/>
        <v>-1.7592139870950123</v>
      </c>
      <c r="R1212" s="39">
        <f t="shared" si="210"/>
        <v>2.4227796457892121</v>
      </c>
      <c r="S1212" s="39">
        <f t="shared" si="211"/>
        <v>2.5772203542107879</v>
      </c>
      <c r="T1212" s="22" t="str">
        <f t="shared" si="206"/>
        <v>Mem105110</v>
      </c>
      <c r="U1212" t="str">
        <f t="shared" si="212"/>
        <v>no</v>
      </c>
      <c r="V1212" s="31">
        <v>0</v>
      </c>
      <c r="W1212" s="31" t="str">
        <f t="shared" si="213"/>
        <v>43521Los Angeles LakersMemphis Grizzlies</v>
      </c>
      <c r="X1212" s="9" t="str">
        <f>IFERROR(VLOOKUP(T1212,October_Schedule_Table[[#All],[Home Concat]:[Home B2b]],2,FALSE),0)</f>
        <v>no</v>
      </c>
      <c r="Y1212" s="9">
        <f>IFERROR(VLOOKUP(T1212,October_Schedule_Table[[#All],[Away Concat]:[Away B2b]],4,FALSE),0)</f>
        <v>0</v>
      </c>
    </row>
    <row r="1213" spans="1:25" x14ac:dyDescent="0.2">
      <c r="A1213" s="24" t="s">
        <v>240</v>
      </c>
      <c r="B1213" s="10">
        <v>43523</v>
      </c>
      <c r="C1213" s="33" t="str">
        <f t="shared" si="207"/>
        <v>H</v>
      </c>
      <c r="D1213" s="19">
        <v>2</v>
      </c>
      <c r="E1213" s="19">
        <v>27</v>
      </c>
      <c r="F1213" s="19">
        <v>2019</v>
      </c>
      <c r="G1213" s="6" t="s">
        <v>6</v>
      </c>
      <c r="H1213" s="6" t="s">
        <v>38</v>
      </c>
      <c r="I1213" s="6" t="s">
        <v>214</v>
      </c>
      <c r="J1213" s="6">
        <v>109</v>
      </c>
      <c r="K1213" s="6" t="s">
        <v>19</v>
      </c>
      <c r="L1213" s="6" t="s">
        <v>240</v>
      </c>
      <c r="M1213" s="6">
        <v>107</v>
      </c>
      <c r="N1213" s="13">
        <f t="shared" si="208"/>
        <v>-2</v>
      </c>
      <c r="O1213" s="13">
        <f t="shared" si="209"/>
        <v>3</v>
      </c>
      <c r="P1213" s="39">
        <f t="shared" si="204"/>
        <v>-2.3364343413058002</v>
      </c>
      <c r="Q1213" s="39">
        <f t="shared" si="205"/>
        <v>-8.3647694850550796</v>
      </c>
      <c r="R1213" s="39">
        <f t="shared" si="210"/>
        <v>9.0283351437492794</v>
      </c>
      <c r="S1213" s="39">
        <f t="shared" si="211"/>
        <v>-11.028335143749279</v>
      </c>
      <c r="T1213" s="22" t="str">
        <f t="shared" si="206"/>
        <v>Mem109107</v>
      </c>
      <c r="U1213" t="str">
        <f t="shared" si="212"/>
        <v>no</v>
      </c>
      <c r="V1213" s="31">
        <v>0</v>
      </c>
      <c r="W1213" s="31" t="str">
        <f t="shared" si="213"/>
        <v>43523Chicago BullsMemphis Grizzlies</v>
      </c>
      <c r="X1213" s="9" t="str">
        <f>IFERROR(VLOOKUP(T1213,October_Schedule_Table[[#All],[Home Concat]:[Home B2b]],2,FALSE),0)</f>
        <v>no</v>
      </c>
      <c r="Y1213" s="9">
        <f>IFERROR(VLOOKUP(T1213,October_Schedule_Table[[#All],[Away Concat]:[Away B2b]],4,FALSE),0)</f>
        <v>0</v>
      </c>
    </row>
    <row r="1214" spans="1:25" x14ac:dyDescent="0.2">
      <c r="A1214" s="24" t="s">
        <v>240</v>
      </c>
      <c r="B1214" s="10">
        <v>43526</v>
      </c>
      <c r="C1214" s="33" t="str">
        <f t="shared" si="207"/>
        <v>A</v>
      </c>
      <c r="D1214" s="19">
        <v>3</v>
      </c>
      <c r="E1214" s="19">
        <v>2</v>
      </c>
      <c r="F1214" s="19">
        <v>2019</v>
      </c>
      <c r="G1214" s="6" t="s">
        <v>33</v>
      </c>
      <c r="H1214" s="6" t="s">
        <v>19</v>
      </c>
      <c r="I1214" s="6" t="s">
        <v>240</v>
      </c>
      <c r="J1214" s="6">
        <v>111</v>
      </c>
      <c r="K1214" s="6" t="s">
        <v>28</v>
      </c>
      <c r="L1214" s="6" t="s">
        <v>216</v>
      </c>
      <c r="M1214" s="6">
        <v>81</v>
      </c>
      <c r="N1214" s="13">
        <f t="shared" si="208"/>
        <v>30</v>
      </c>
      <c r="O1214" s="13">
        <f t="shared" si="209"/>
        <v>-3</v>
      </c>
      <c r="P1214" s="39">
        <f t="shared" si="204"/>
        <v>-2.3364343413058002</v>
      </c>
      <c r="Q1214" s="39">
        <f t="shared" si="205"/>
        <v>-1.1032792686349602</v>
      </c>
      <c r="R1214" s="39">
        <f t="shared" si="210"/>
        <v>-4.23315507267084</v>
      </c>
      <c r="S1214" s="39">
        <f t="shared" si="211"/>
        <v>34.23315507267084</v>
      </c>
      <c r="T1214" s="22" t="str">
        <f t="shared" si="206"/>
        <v>Mem11181</v>
      </c>
      <c r="U1214" t="str">
        <f t="shared" si="212"/>
        <v>no</v>
      </c>
      <c r="V1214" s="31">
        <v>0</v>
      </c>
      <c r="W1214" s="31" t="str">
        <f t="shared" si="213"/>
        <v>43526Memphis GrizzliesDallas Mavericks</v>
      </c>
      <c r="X1214" s="9">
        <f>IFERROR(VLOOKUP(T1214,October_Schedule_Table[Home Concat],1,FALSE),0)</f>
        <v>0</v>
      </c>
      <c r="Y1214" s="9" t="str">
        <f>IFERROR(VLOOKUP(T1214,October_Schedule_Table[[#All],[Away Concat]:[Away B2b]],4,FALSE),0)</f>
        <v>no</v>
      </c>
    </row>
    <row r="1215" spans="1:25" x14ac:dyDescent="0.2">
      <c r="A1215" s="24" t="s">
        <v>240</v>
      </c>
      <c r="B1215" s="12">
        <v>43527</v>
      </c>
      <c r="C1215" s="33" t="str">
        <f t="shared" si="207"/>
        <v>A</v>
      </c>
      <c r="D1215" s="18">
        <v>3</v>
      </c>
      <c r="E1215" s="18">
        <v>3</v>
      </c>
      <c r="F1215" s="18">
        <v>2019</v>
      </c>
      <c r="G1215" s="5" t="s">
        <v>12</v>
      </c>
      <c r="H1215" s="5" t="s">
        <v>19</v>
      </c>
      <c r="I1215" s="5" t="s">
        <v>240</v>
      </c>
      <c r="J1215" s="5">
        <v>95</v>
      </c>
      <c r="K1215" s="5" t="s">
        <v>10</v>
      </c>
      <c r="L1215" s="5" t="s">
        <v>238</v>
      </c>
      <c r="M1215" s="5">
        <v>99</v>
      </c>
      <c r="N1215" s="13">
        <f t="shared" si="208"/>
        <v>-4</v>
      </c>
      <c r="O1215" s="13">
        <f t="shared" si="209"/>
        <v>-3</v>
      </c>
      <c r="P1215" s="39">
        <f t="shared" si="204"/>
        <v>-2.3364343413058002</v>
      </c>
      <c r="Q1215" s="39">
        <f t="shared" si="205"/>
        <v>3.3970939396990349</v>
      </c>
      <c r="R1215" s="39">
        <f t="shared" si="210"/>
        <v>-8.7335282810048351</v>
      </c>
      <c r="S1215" s="39">
        <f t="shared" si="211"/>
        <v>4.7335282810048351</v>
      </c>
      <c r="T1215" s="22" t="str">
        <f t="shared" si="206"/>
        <v>Mem9599</v>
      </c>
      <c r="U1215" t="str">
        <f t="shared" si="212"/>
        <v>yes</v>
      </c>
      <c r="V1215" s="31" t="s">
        <v>302</v>
      </c>
      <c r="W1215" s="31" t="str">
        <f t="shared" si="213"/>
        <v>43527Memphis GrizzliesOklahoma City Thunder</v>
      </c>
      <c r="X1215" s="9"/>
      <c r="Y1215" s="9"/>
    </row>
    <row r="1216" spans="1:25" x14ac:dyDescent="0.2">
      <c r="A1216" s="24" t="s">
        <v>240</v>
      </c>
      <c r="B1216" s="12">
        <v>43529</v>
      </c>
      <c r="C1216" s="33" t="str">
        <f t="shared" si="207"/>
        <v>H</v>
      </c>
      <c r="D1216" s="18">
        <v>3</v>
      </c>
      <c r="E1216" s="18">
        <v>5</v>
      </c>
      <c r="F1216" s="18">
        <v>2019</v>
      </c>
      <c r="G1216" s="5" t="s">
        <v>6</v>
      </c>
      <c r="H1216" s="5" t="s">
        <v>40</v>
      </c>
      <c r="I1216" s="5" t="s">
        <v>231</v>
      </c>
      <c r="J1216" s="5">
        <v>111</v>
      </c>
      <c r="K1216" s="5" t="s">
        <v>19</v>
      </c>
      <c r="L1216" s="5" t="s">
        <v>240</v>
      </c>
      <c r="M1216" s="5">
        <v>120</v>
      </c>
      <c r="N1216" s="13">
        <f t="shared" si="208"/>
        <v>9</v>
      </c>
      <c r="O1216" s="13">
        <f t="shared" si="209"/>
        <v>3</v>
      </c>
      <c r="P1216" s="39">
        <f t="shared" si="204"/>
        <v>-2.3364343413058002</v>
      </c>
      <c r="Q1216" s="39">
        <f t="shared" si="205"/>
        <v>4.7456987811097902</v>
      </c>
      <c r="R1216" s="39">
        <f t="shared" si="210"/>
        <v>-4.0821331224155903</v>
      </c>
      <c r="S1216" s="39">
        <f t="shared" si="211"/>
        <v>13.082133122415591</v>
      </c>
      <c r="T1216" s="22" t="str">
        <f t="shared" si="206"/>
        <v>Mem111120</v>
      </c>
      <c r="U1216" t="str">
        <f t="shared" si="212"/>
        <v>no</v>
      </c>
      <c r="V1216" s="31">
        <v>0</v>
      </c>
      <c r="W1216" s="31" t="str">
        <f t="shared" si="213"/>
        <v>43529Portland Trail BlazersMemphis Grizzlies</v>
      </c>
      <c r="X1216" s="9" t="str">
        <f>IFERROR(VLOOKUP(T1216,October_Schedule_Table[[#All],[Home Concat]:[Home B2b]],2,FALSE),0)</f>
        <v>no</v>
      </c>
      <c r="Y1216" s="9">
        <f>IFERROR(VLOOKUP(T1216,October_Schedule_Table[[#All],[Away Concat]:[Away B2b]],4,FALSE),0)</f>
        <v>0</v>
      </c>
    </row>
    <row r="1217" spans="1:25" x14ac:dyDescent="0.2">
      <c r="A1217" s="24" t="s">
        <v>240</v>
      </c>
      <c r="B1217" s="10">
        <v>43532</v>
      </c>
      <c r="C1217" s="33" t="str">
        <f t="shared" si="207"/>
        <v>H</v>
      </c>
      <c r="D1217" s="19">
        <v>3</v>
      </c>
      <c r="E1217" s="19">
        <v>8</v>
      </c>
      <c r="F1217" s="19">
        <v>2019</v>
      </c>
      <c r="G1217" s="6" t="s">
        <v>6</v>
      </c>
      <c r="H1217" s="6" t="s">
        <v>31</v>
      </c>
      <c r="I1217" s="6" t="s">
        <v>225</v>
      </c>
      <c r="J1217" s="6">
        <v>104</v>
      </c>
      <c r="K1217" s="6" t="s">
        <v>19</v>
      </c>
      <c r="L1217" s="6" t="s">
        <v>240</v>
      </c>
      <c r="M1217" s="6">
        <v>114</v>
      </c>
      <c r="N1217" s="13">
        <f t="shared" si="208"/>
        <v>10</v>
      </c>
      <c r="O1217" s="13">
        <f t="shared" si="209"/>
        <v>3</v>
      </c>
      <c r="P1217" s="39">
        <f t="shared" si="204"/>
        <v>-2.3364343413058002</v>
      </c>
      <c r="Q1217" s="39">
        <f t="shared" si="205"/>
        <v>5.7181998783674679</v>
      </c>
      <c r="R1217" s="39">
        <f t="shared" si="210"/>
        <v>-5.0546342196732681</v>
      </c>
      <c r="S1217" s="39">
        <f t="shared" si="211"/>
        <v>15.054634219673268</v>
      </c>
      <c r="T1217" s="22" t="str">
        <f t="shared" si="206"/>
        <v>Mem104114</v>
      </c>
      <c r="U1217" t="str">
        <f t="shared" si="212"/>
        <v>no</v>
      </c>
      <c r="V1217" s="31">
        <v>0</v>
      </c>
      <c r="W1217" s="31" t="str">
        <f t="shared" si="213"/>
        <v>43532Utah JazzMemphis Grizzlies</v>
      </c>
      <c r="X1217" s="9" t="str">
        <f>IFERROR(VLOOKUP(T1217,October_Schedule_Table[[#All],[Home Concat]:[Home B2b]],2,FALSE),0)</f>
        <v>no</v>
      </c>
      <c r="Y1217" s="9">
        <f>IFERROR(VLOOKUP(T1217,October_Schedule_Table[[#All],[Away Concat]:[Away B2b]],4,FALSE),0)</f>
        <v>0</v>
      </c>
    </row>
    <row r="1218" spans="1:25" x14ac:dyDescent="0.2">
      <c r="A1218" s="24" t="s">
        <v>240</v>
      </c>
      <c r="B1218" s="12">
        <v>43534</v>
      </c>
      <c r="C1218" s="33" t="str">
        <f t="shared" si="207"/>
        <v>H</v>
      </c>
      <c r="D1218" s="18">
        <v>3</v>
      </c>
      <c r="E1218" s="18">
        <v>10</v>
      </c>
      <c r="F1218" s="18">
        <v>2019</v>
      </c>
      <c r="G1218" s="5" t="s">
        <v>43</v>
      </c>
      <c r="H1218" s="5" t="s">
        <v>27</v>
      </c>
      <c r="I1218" s="5" t="s">
        <v>236</v>
      </c>
      <c r="J1218" s="5">
        <v>97</v>
      </c>
      <c r="K1218" s="5" t="s">
        <v>19</v>
      </c>
      <c r="L1218" s="5" t="s">
        <v>240</v>
      </c>
      <c r="M1218" s="5">
        <v>105</v>
      </c>
      <c r="N1218" s="13">
        <f t="shared" si="208"/>
        <v>8</v>
      </c>
      <c r="O1218" s="13">
        <f t="shared" si="209"/>
        <v>3</v>
      </c>
      <c r="P1218" s="39">
        <f t="shared" si="204"/>
        <v>-2.3364343413058002</v>
      </c>
      <c r="Q1218" s="39">
        <f t="shared" si="205"/>
        <v>1.21811754667254</v>
      </c>
      <c r="R1218" s="39">
        <f t="shared" si="210"/>
        <v>-0.55455188797834021</v>
      </c>
      <c r="S1218" s="39">
        <f t="shared" si="211"/>
        <v>8.5545518879783398</v>
      </c>
      <c r="T1218" s="22" t="str">
        <f t="shared" si="206"/>
        <v>Mem97105</v>
      </c>
      <c r="U1218" t="str">
        <f t="shared" si="212"/>
        <v>no</v>
      </c>
      <c r="V1218" s="31">
        <v>0</v>
      </c>
      <c r="W1218" s="31" t="str">
        <f t="shared" si="213"/>
        <v>43534Orlando MagicMemphis Grizzlies</v>
      </c>
      <c r="X1218" s="9" t="str">
        <f>IFERROR(VLOOKUP(T1218,October_Schedule_Table[[#All],[Home Concat]:[Home B2b]],2,FALSE),0)</f>
        <v>no</v>
      </c>
      <c r="Y1218" s="9">
        <f>IFERROR(VLOOKUP(T1218,October_Schedule_Table[[#All],[Away Concat]:[Away B2b]],4,FALSE),0)</f>
        <v>0</v>
      </c>
    </row>
    <row r="1219" spans="1:25" x14ac:dyDescent="0.2">
      <c r="A1219" s="24" t="s">
        <v>240</v>
      </c>
      <c r="B1219" s="10">
        <v>43537</v>
      </c>
      <c r="C1219" s="33" t="str">
        <f t="shared" si="207"/>
        <v>A</v>
      </c>
      <c r="D1219" s="19">
        <v>3</v>
      </c>
      <c r="E1219" s="19">
        <v>13</v>
      </c>
      <c r="F1219" s="19">
        <v>2019</v>
      </c>
      <c r="G1219" s="6" t="s">
        <v>23</v>
      </c>
      <c r="H1219" s="6" t="s">
        <v>19</v>
      </c>
      <c r="I1219" s="6" t="s">
        <v>240</v>
      </c>
      <c r="J1219" s="6">
        <v>111</v>
      </c>
      <c r="K1219" s="6" t="s">
        <v>24</v>
      </c>
      <c r="L1219" s="6" t="s">
        <v>210</v>
      </c>
      <c r="M1219" s="6">
        <v>132</v>
      </c>
      <c r="N1219" s="13">
        <f t="shared" si="208"/>
        <v>-21</v>
      </c>
      <c r="O1219" s="13">
        <f t="shared" si="209"/>
        <v>-3</v>
      </c>
      <c r="P1219" s="39">
        <f t="shared" si="204"/>
        <v>-2.3364343413058002</v>
      </c>
      <c r="Q1219" s="39">
        <f t="shared" si="205"/>
        <v>-5.4191427575813904</v>
      </c>
      <c r="R1219" s="39">
        <f t="shared" si="210"/>
        <v>8.2708416275590224E-2</v>
      </c>
      <c r="S1219" s="39">
        <f t="shared" si="211"/>
        <v>-21.08270841627559</v>
      </c>
      <c r="T1219" s="22" t="str">
        <f t="shared" si="206"/>
        <v>Mem111132</v>
      </c>
      <c r="U1219" t="str">
        <f t="shared" si="212"/>
        <v>no</v>
      </c>
      <c r="V1219" s="31">
        <v>0</v>
      </c>
      <c r="W1219" s="31" t="str">
        <f t="shared" si="213"/>
        <v>43537Memphis GrizzliesAtlanta Hawks</v>
      </c>
      <c r="X1219" s="9">
        <f>IFERROR(VLOOKUP(T1219,October_Schedule_Table[Home Concat],1,FALSE),0)</f>
        <v>0</v>
      </c>
      <c r="Y1219" s="9" t="str">
        <f>IFERROR(VLOOKUP(T1219,October_Schedule_Table[[#All],[Away Concat]:[Away B2b]],4,FALSE),0)</f>
        <v>no</v>
      </c>
    </row>
    <row r="1220" spans="1:25" x14ac:dyDescent="0.2">
      <c r="A1220" s="24" t="s">
        <v>240</v>
      </c>
      <c r="B1220" s="12">
        <v>43540</v>
      </c>
      <c r="C1220" s="33" t="str">
        <f t="shared" si="207"/>
        <v>A</v>
      </c>
      <c r="D1220" s="18">
        <v>3</v>
      </c>
      <c r="E1220" s="18">
        <v>16</v>
      </c>
      <c r="F1220" s="18">
        <v>2019</v>
      </c>
      <c r="G1220" s="5" t="s">
        <v>12</v>
      </c>
      <c r="H1220" s="5" t="s">
        <v>19</v>
      </c>
      <c r="I1220" s="5" t="s">
        <v>240</v>
      </c>
      <c r="J1220" s="5">
        <v>128</v>
      </c>
      <c r="K1220" s="5" t="s">
        <v>41</v>
      </c>
      <c r="L1220" s="5" t="s">
        <v>233</v>
      </c>
      <c r="M1220" s="5">
        <v>135</v>
      </c>
      <c r="N1220" s="13">
        <f t="shared" si="208"/>
        <v>-7</v>
      </c>
      <c r="O1220" s="13">
        <f t="shared" si="209"/>
        <v>-3</v>
      </c>
      <c r="P1220" s="39">
        <f t="shared" si="204"/>
        <v>-2.3364343413058002</v>
      </c>
      <c r="Q1220" s="39">
        <f t="shared" si="205"/>
        <v>-3.2175804343859502</v>
      </c>
      <c r="R1220" s="39">
        <f t="shared" si="210"/>
        <v>-2.11885390691985</v>
      </c>
      <c r="S1220" s="39">
        <f t="shared" si="211"/>
        <v>-4.88114609308015</v>
      </c>
      <c r="T1220" s="22" t="str">
        <f t="shared" si="206"/>
        <v>Mem128135</v>
      </c>
      <c r="U1220" t="str">
        <f t="shared" si="212"/>
        <v>no</v>
      </c>
      <c r="V1220" s="31">
        <v>0</v>
      </c>
      <c r="W1220" s="31" t="str">
        <f t="shared" si="213"/>
        <v>43540Memphis GrizzliesWashington Wizards</v>
      </c>
      <c r="X1220" s="9">
        <f>IFERROR(VLOOKUP(T1220,October_Schedule_Table[Home Concat],1,FALSE),0)</f>
        <v>0</v>
      </c>
      <c r="Y1220" s="9" t="str">
        <f>IFERROR(VLOOKUP(T1220,October_Schedule_Table[[#All],[Away Concat]:[Away B2b]],4,FALSE),0)</f>
        <v>no</v>
      </c>
    </row>
    <row r="1221" spans="1:25" x14ac:dyDescent="0.2">
      <c r="A1221" s="24" t="s">
        <v>240</v>
      </c>
      <c r="B1221" s="10">
        <v>43544</v>
      </c>
      <c r="C1221" s="33" t="str">
        <f t="shared" si="207"/>
        <v>H</v>
      </c>
      <c r="D1221" s="19">
        <v>3</v>
      </c>
      <c r="E1221" s="19">
        <v>20</v>
      </c>
      <c r="F1221" s="19">
        <v>2019</v>
      </c>
      <c r="G1221" s="6" t="s">
        <v>6</v>
      </c>
      <c r="H1221" s="6" t="s">
        <v>18</v>
      </c>
      <c r="I1221" s="6" t="s">
        <v>226</v>
      </c>
      <c r="J1221" s="6">
        <v>125</v>
      </c>
      <c r="K1221" s="6" t="s">
        <v>19</v>
      </c>
      <c r="L1221" s="6" t="s">
        <v>240</v>
      </c>
      <c r="M1221" s="6">
        <v>126</v>
      </c>
      <c r="N1221" s="13">
        <f t="shared" si="208"/>
        <v>1</v>
      </c>
      <c r="O1221" s="13">
        <f t="shared" si="209"/>
        <v>3</v>
      </c>
      <c r="P1221" s="39">
        <f t="shared" si="204"/>
        <v>-2.3364343413058002</v>
      </c>
      <c r="Q1221" s="39">
        <f t="shared" si="205"/>
        <v>5.8261443988619703</v>
      </c>
      <c r="R1221" s="39">
        <f t="shared" si="210"/>
        <v>-5.1625787401677705</v>
      </c>
      <c r="S1221" s="39">
        <f t="shared" si="211"/>
        <v>6.1625787401677705</v>
      </c>
      <c r="T1221" s="22" t="str">
        <f t="shared" si="206"/>
        <v>Mem125126</v>
      </c>
      <c r="U1221" t="str">
        <f t="shared" si="212"/>
        <v>no</v>
      </c>
      <c r="V1221" s="31">
        <v>0</v>
      </c>
      <c r="W1221" s="31" t="str">
        <f t="shared" si="213"/>
        <v>43544Houston RocketsMemphis Grizzlies</v>
      </c>
      <c r="X1221" s="9" t="str">
        <f>IFERROR(VLOOKUP(T1221,October_Schedule_Table[[#All],[Home Concat]:[Home B2b]],2,FALSE),0)</f>
        <v>no</v>
      </c>
      <c r="Y1221" s="9">
        <f>IFERROR(VLOOKUP(T1221,October_Schedule_Table[[#All],[Away Concat]:[Away B2b]],4,FALSE),0)</f>
        <v>0</v>
      </c>
    </row>
    <row r="1222" spans="1:25" x14ac:dyDescent="0.2">
      <c r="A1222" s="24" t="s">
        <v>240</v>
      </c>
      <c r="B1222" s="10">
        <v>43546</v>
      </c>
      <c r="C1222" s="33" t="str">
        <f t="shared" si="207"/>
        <v>A</v>
      </c>
      <c r="D1222" s="19">
        <v>3</v>
      </c>
      <c r="E1222" s="19">
        <v>22</v>
      </c>
      <c r="F1222" s="19">
        <v>2019</v>
      </c>
      <c r="G1222" s="6" t="s">
        <v>12</v>
      </c>
      <c r="H1222" s="6" t="s">
        <v>19</v>
      </c>
      <c r="I1222" s="6" t="s">
        <v>240</v>
      </c>
      <c r="J1222" s="6">
        <v>119</v>
      </c>
      <c r="K1222" s="6" t="s">
        <v>27</v>
      </c>
      <c r="L1222" s="6" t="s">
        <v>236</v>
      </c>
      <c r="M1222" s="6">
        <v>123</v>
      </c>
      <c r="N1222" s="13">
        <f t="shared" si="208"/>
        <v>-4</v>
      </c>
      <c r="O1222" s="13">
        <f t="shared" si="209"/>
        <v>-3</v>
      </c>
      <c r="P1222" s="39">
        <f t="shared" si="204"/>
        <v>-2.3364343413058002</v>
      </c>
      <c r="Q1222" s="39">
        <f t="shared" si="205"/>
        <v>1.21811754667254</v>
      </c>
      <c r="R1222" s="39">
        <f t="shared" si="210"/>
        <v>-6.5545518879783398</v>
      </c>
      <c r="S1222" s="39">
        <f t="shared" si="211"/>
        <v>2.5545518879783398</v>
      </c>
      <c r="T1222" s="22" t="str">
        <f t="shared" si="206"/>
        <v>Mem119123</v>
      </c>
      <c r="U1222" t="str">
        <f t="shared" si="212"/>
        <v>no</v>
      </c>
      <c r="V1222" s="31">
        <v>0</v>
      </c>
      <c r="W1222" s="31" t="str">
        <f t="shared" si="213"/>
        <v>43546Memphis GrizzliesOrlando Magic</v>
      </c>
      <c r="X1222" s="9">
        <f>IFERROR(VLOOKUP(T1222,October_Schedule_Table[Home Concat],1,FALSE),0)</f>
        <v>0</v>
      </c>
      <c r="Y1222" s="9" t="str">
        <f>IFERROR(VLOOKUP(T1222,October_Schedule_Table[[#All],[Away Concat]:[Away B2b]],4,FALSE),0)</f>
        <v>no</v>
      </c>
    </row>
    <row r="1223" spans="1:25" x14ac:dyDescent="0.2">
      <c r="A1223" s="24" t="s">
        <v>240</v>
      </c>
      <c r="B1223" s="12">
        <v>43547</v>
      </c>
      <c r="C1223" s="33" t="str">
        <f t="shared" si="207"/>
        <v>H</v>
      </c>
      <c r="D1223" s="18">
        <v>3</v>
      </c>
      <c r="E1223" s="18">
        <v>23</v>
      </c>
      <c r="F1223" s="18">
        <v>2019</v>
      </c>
      <c r="G1223" s="5" t="s">
        <v>6</v>
      </c>
      <c r="H1223" s="5" t="s">
        <v>34</v>
      </c>
      <c r="I1223" s="5" t="s">
        <v>239</v>
      </c>
      <c r="J1223" s="5">
        <v>112</v>
      </c>
      <c r="K1223" s="5" t="s">
        <v>19</v>
      </c>
      <c r="L1223" s="5" t="s">
        <v>240</v>
      </c>
      <c r="M1223" s="5">
        <v>99</v>
      </c>
      <c r="N1223" s="13">
        <f t="shared" si="208"/>
        <v>-13</v>
      </c>
      <c r="O1223" s="13">
        <f t="shared" si="209"/>
        <v>3</v>
      </c>
      <c r="P1223" s="39">
        <f t="shared" si="204"/>
        <v>-2.3364343413058002</v>
      </c>
      <c r="Q1223" s="39">
        <f t="shared" si="205"/>
        <v>-1.35015846365794</v>
      </c>
      <c r="R1223" s="39">
        <f t="shared" si="210"/>
        <v>2.0137241223521398</v>
      </c>
      <c r="S1223" s="39">
        <f t="shared" si="211"/>
        <v>-15.013724122352141</v>
      </c>
      <c r="T1223" s="22" t="str">
        <f t="shared" si="206"/>
        <v>Mem11299</v>
      </c>
      <c r="U1223" t="str">
        <f t="shared" si="212"/>
        <v>yes</v>
      </c>
      <c r="V1223" s="31">
        <v>0</v>
      </c>
      <c r="W1223" s="31" t="str">
        <f t="shared" si="213"/>
        <v>43547Minnesota TimberwolvesMemphis Grizzlies</v>
      </c>
      <c r="X1223" s="9" t="str">
        <f>IFERROR(VLOOKUP(T1223,October_Schedule_Table[[#All],[Home Concat]:[Home B2b]],2,FALSE),0)</f>
        <v>yes</v>
      </c>
      <c r="Y1223" s="9">
        <f>IFERROR(VLOOKUP(T1223,October_Schedule_Table[[#All],[Away Concat]:[Away B2b]],4,FALSE),0)</f>
        <v>0</v>
      </c>
    </row>
    <row r="1224" spans="1:25" x14ac:dyDescent="0.2">
      <c r="A1224" s="24" t="s">
        <v>240</v>
      </c>
      <c r="B1224" s="10">
        <v>43549</v>
      </c>
      <c r="C1224" s="33" t="str">
        <f t="shared" si="207"/>
        <v>H</v>
      </c>
      <c r="D1224" s="19">
        <v>3</v>
      </c>
      <c r="E1224" s="19">
        <v>25</v>
      </c>
      <c r="F1224" s="19">
        <v>2019</v>
      </c>
      <c r="G1224" s="6" t="s">
        <v>6</v>
      </c>
      <c r="H1224" s="6" t="s">
        <v>10</v>
      </c>
      <c r="I1224" s="6" t="s">
        <v>238</v>
      </c>
      <c r="J1224" s="6">
        <v>103</v>
      </c>
      <c r="K1224" s="6" t="s">
        <v>19</v>
      </c>
      <c r="L1224" s="6" t="s">
        <v>240</v>
      </c>
      <c r="M1224" s="6">
        <v>115</v>
      </c>
      <c r="N1224" s="13">
        <f t="shared" si="208"/>
        <v>12</v>
      </c>
      <c r="O1224" s="13">
        <f t="shared" si="209"/>
        <v>3</v>
      </c>
      <c r="P1224" s="39">
        <f t="shared" si="204"/>
        <v>-2.3364343413058002</v>
      </c>
      <c r="Q1224" s="39">
        <f t="shared" si="205"/>
        <v>3.3970939396990349</v>
      </c>
      <c r="R1224" s="39">
        <f t="shared" si="210"/>
        <v>-2.7335282810048351</v>
      </c>
      <c r="S1224" s="39">
        <f t="shared" si="211"/>
        <v>14.733528281004835</v>
      </c>
      <c r="T1224" s="22" t="str">
        <f t="shared" si="206"/>
        <v>Mem103115</v>
      </c>
      <c r="U1224" t="str">
        <f t="shared" si="212"/>
        <v>no</v>
      </c>
      <c r="V1224" s="31">
        <v>0</v>
      </c>
      <c r="W1224" s="31" t="str">
        <f t="shared" si="213"/>
        <v>43549Oklahoma City ThunderMemphis Grizzlies</v>
      </c>
      <c r="X1224" s="9" t="str">
        <f>IFERROR(VLOOKUP(T1224,October_Schedule_Table[[#All],[Home Concat]:[Home B2b]],2,FALSE),0)</f>
        <v>no</v>
      </c>
      <c r="Y1224" s="9">
        <f>IFERROR(VLOOKUP(T1224,October_Schedule_Table[[#All],[Away Concat]:[Away B2b]],4,FALSE),0)</f>
        <v>0</v>
      </c>
    </row>
    <row r="1225" spans="1:25" x14ac:dyDescent="0.2">
      <c r="A1225" s="24" t="s">
        <v>240</v>
      </c>
      <c r="B1225" s="12">
        <v>43551</v>
      </c>
      <c r="C1225" s="33" t="str">
        <f t="shared" si="207"/>
        <v>H</v>
      </c>
      <c r="D1225" s="18">
        <v>3</v>
      </c>
      <c r="E1225" s="18">
        <v>27</v>
      </c>
      <c r="F1225" s="18">
        <v>2019</v>
      </c>
      <c r="G1225" s="5" t="s">
        <v>6</v>
      </c>
      <c r="H1225" s="5" t="s">
        <v>11</v>
      </c>
      <c r="I1225" s="5" t="s">
        <v>224</v>
      </c>
      <c r="J1225" s="5">
        <v>118</v>
      </c>
      <c r="K1225" s="5" t="s">
        <v>19</v>
      </c>
      <c r="L1225" s="5" t="s">
        <v>240</v>
      </c>
      <c r="M1225" s="5">
        <v>103</v>
      </c>
      <c r="N1225" s="13">
        <f t="shared" si="208"/>
        <v>-15</v>
      </c>
      <c r="O1225" s="13">
        <f t="shared" si="209"/>
        <v>3</v>
      </c>
      <c r="P1225" s="39">
        <f t="shared" si="204"/>
        <v>-2.3364343413058002</v>
      </c>
      <c r="Q1225" s="39">
        <f t="shared" si="205"/>
        <v>6.4927091902742058</v>
      </c>
      <c r="R1225" s="39">
        <f t="shared" si="210"/>
        <v>-5.829143531580006</v>
      </c>
      <c r="S1225" s="39">
        <f t="shared" si="211"/>
        <v>-9.1708564684199949</v>
      </c>
      <c r="T1225" s="22" t="str">
        <f t="shared" si="206"/>
        <v>Mem118103</v>
      </c>
      <c r="U1225" t="str">
        <f t="shared" si="212"/>
        <v>no</v>
      </c>
      <c r="V1225" s="31">
        <v>0</v>
      </c>
      <c r="W1225" s="31" t="str">
        <f t="shared" si="213"/>
        <v>43551Golden State WarriorsMemphis Grizzlies</v>
      </c>
      <c r="X1225" s="9" t="str">
        <f>IFERROR(VLOOKUP(T1225,October_Schedule_Table[[#All],[Home Concat]:[Home B2b]],2,FALSE),0)</f>
        <v>no</v>
      </c>
      <c r="Y1225" s="9">
        <f>IFERROR(VLOOKUP(T1225,October_Schedule_Table[[#All],[Away Concat]:[Away B2b]],4,FALSE),0)</f>
        <v>0</v>
      </c>
    </row>
    <row r="1226" spans="1:25" x14ac:dyDescent="0.2">
      <c r="A1226" s="24" t="s">
        <v>240</v>
      </c>
      <c r="B1226" s="12">
        <v>43554</v>
      </c>
      <c r="C1226" s="33" t="str">
        <f t="shared" si="207"/>
        <v>A</v>
      </c>
      <c r="D1226" s="18">
        <v>3</v>
      </c>
      <c r="E1226" s="18">
        <v>30</v>
      </c>
      <c r="F1226" s="18">
        <v>2019</v>
      </c>
      <c r="G1226" s="5" t="s">
        <v>30</v>
      </c>
      <c r="H1226" s="5" t="s">
        <v>19</v>
      </c>
      <c r="I1226" s="5" t="s">
        <v>240</v>
      </c>
      <c r="J1226" s="5">
        <v>120</v>
      </c>
      <c r="K1226" s="5" t="s">
        <v>29</v>
      </c>
      <c r="L1226" s="5" t="s">
        <v>232</v>
      </c>
      <c r="M1226" s="5">
        <v>115</v>
      </c>
      <c r="N1226" s="13">
        <f t="shared" si="208"/>
        <v>5</v>
      </c>
      <c r="O1226" s="13">
        <f t="shared" si="209"/>
        <v>-3</v>
      </c>
      <c r="P1226" s="39">
        <f t="shared" ref="P1226:P1289" si="214">IF(C1226="H",VLOOKUP(L1226,$AB$12:$AE$41,4,FALSE),VLOOKUP(I1226,$AB$12:$AE$41,4,FALSE))</f>
        <v>-2.3364343413058002</v>
      </c>
      <c r="Q1226" s="39">
        <f t="shared" ref="Q1226:Q1289" si="215">IF(C1226="H",VLOOKUP(I1226,$AB$12:$AE$41,4,FALSE),VLOOKUP(L1226,$AB$12:$AE$41,4,FALSE))</f>
        <v>-8.7034984309977705</v>
      </c>
      <c r="R1226" s="39">
        <f t="shared" si="210"/>
        <v>3.3670640896919704</v>
      </c>
      <c r="S1226" s="39">
        <f t="shared" si="211"/>
        <v>1.6329359103080296</v>
      </c>
      <c r="T1226" s="22" t="str">
        <f t="shared" ref="T1226:T1289" si="216">CONCATENATE(A1226,J1226,M1226)</f>
        <v>Mem120115</v>
      </c>
      <c r="U1226" t="str">
        <f t="shared" si="212"/>
        <v>no</v>
      </c>
      <c r="V1226" s="31">
        <v>0</v>
      </c>
      <c r="W1226" s="31" t="str">
        <f t="shared" si="213"/>
        <v>43554Memphis GrizzliesPhoenix Suns</v>
      </c>
      <c r="X1226" s="9">
        <f>IFERROR(VLOOKUP(T1226,October_Schedule_Table[Home Concat],1,FALSE),0)</f>
        <v>0</v>
      </c>
      <c r="Y1226" s="9" t="str">
        <f>IFERROR(VLOOKUP(T1226,October_Schedule_Table[[#All],[Away Concat]:[Away B2b]],4,FALSE),0)</f>
        <v>no</v>
      </c>
    </row>
    <row r="1227" spans="1:25" x14ac:dyDescent="0.2">
      <c r="A1227" s="24" t="s">
        <v>240</v>
      </c>
      <c r="B1227" s="10">
        <v>43555</v>
      </c>
      <c r="C1227" s="33" t="str">
        <f t="shared" ref="C1227:C1290" si="217">IF(A1227=L1227,"H","A")</f>
        <v>A</v>
      </c>
      <c r="D1227" s="19">
        <v>3</v>
      </c>
      <c r="E1227" s="19">
        <v>31</v>
      </c>
      <c r="F1227" s="19">
        <v>2019</v>
      </c>
      <c r="G1227" s="6" t="s">
        <v>9</v>
      </c>
      <c r="H1227" s="6" t="s">
        <v>19</v>
      </c>
      <c r="I1227" s="6" t="s">
        <v>240</v>
      </c>
      <c r="J1227" s="6">
        <v>96</v>
      </c>
      <c r="K1227" s="6" t="s">
        <v>22</v>
      </c>
      <c r="L1227" s="13" t="s">
        <v>241</v>
      </c>
      <c r="M1227" s="6">
        <v>113</v>
      </c>
      <c r="N1227" s="13">
        <f t="shared" ref="N1227:N1290" si="218">IF(C1227="H",M1227-J1227,J1227-M1227)</f>
        <v>-17</v>
      </c>
      <c r="O1227" s="13">
        <f t="shared" ref="O1227:O1290" si="219">IF(C1227="H",3,-3)</f>
        <v>-3</v>
      </c>
      <c r="P1227" s="39">
        <f t="shared" si="214"/>
        <v>-2.3364343413058002</v>
      </c>
      <c r="Q1227" s="39">
        <f t="shared" si="215"/>
        <v>0.79686865378140981</v>
      </c>
      <c r="R1227" s="39">
        <f t="shared" ref="R1227:R1290" si="220">O1227+P1227-Q1227</f>
        <v>-6.1333029950872096</v>
      </c>
      <c r="S1227" s="39">
        <f t="shared" ref="S1227:S1290" si="221">N1227-R1227</f>
        <v>-10.86669700491279</v>
      </c>
      <c r="T1227" s="22" t="str">
        <f t="shared" si="216"/>
        <v>Mem96113</v>
      </c>
      <c r="U1227" t="str">
        <f t="shared" ref="U1227:U1290" si="222">IF(B1227-B1226=1,"yes","no")</f>
        <v>yes</v>
      </c>
      <c r="V1227" s="31" t="s">
        <v>299</v>
      </c>
      <c r="W1227" s="31" t="str">
        <f t="shared" ref="W1227:W1290" si="223">CONCATENATE(B1227,H1227,K1227)</f>
        <v>43555Memphis GrizzliesLos Angeles Clippers</v>
      </c>
      <c r="X1227" s="9"/>
      <c r="Y1227" s="9"/>
    </row>
    <row r="1228" spans="1:25" x14ac:dyDescent="0.2">
      <c r="A1228" s="24" t="s">
        <v>240</v>
      </c>
      <c r="B1228" s="12">
        <v>43558</v>
      </c>
      <c r="C1228" s="33" t="str">
        <f t="shared" si="217"/>
        <v>A</v>
      </c>
      <c r="D1228" s="18">
        <v>4</v>
      </c>
      <c r="E1228" s="18">
        <v>3</v>
      </c>
      <c r="F1228" s="18">
        <v>2019</v>
      </c>
      <c r="G1228" s="5" t="s">
        <v>30</v>
      </c>
      <c r="H1228" s="5" t="s">
        <v>19</v>
      </c>
      <c r="I1228" s="5" t="s">
        <v>240</v>
      </c>
      <c r="J1228" s="13">
        <v>89</v>
      </c>
      <c r="K1228" s="5" t="s">
        <v>40</v>
      </c>
      <c r="L1228" s="5" t="s">
        <v>231</v>
      </c>
      <c r="M1228" s="13">
        <v>116</v>
      </c>
      <c r="N1228" s="13">
        <f t="shared" si="218"/>
        <v>-27</v>
      </c>
      <c r="O1228" s="13">
        <f t="shared" si="219"/>
        <v>-3</v>
      </c>
      <c r="P1228" s="39">
        <f t="shared" si="214"/>
        <v>-2.3364343413058002</v>
      </c>
      <c r="Q1228" s="39">
        <f t="shared" si="215"/>
        <v>4.7456987811097902</v>
      </c>
      <c r="R1228" s="39">
        <f t="shared" si="220"/>
        <v>-10.082133122415591</v>
      </c>
      <c r="S1228" s="39">
        <f t="shared" si="221"/>
        <v>-16.917866877584409</v>
      </c>
      <c r="T1228" s="22" t="str">
        <f t="shared" si="216"/>
        <v>Mem89116</v>
      </c>
      <c r="U1228" t="str">
        <f t="shared" si="222"/>
        <v>no</v>
      </c>
      <c r="V1228" s="31">
        <v>0</v>
      </c>
      <c r="W1228" s="31" t="str">
        <f t="shared" si="223"/>
        <v>43558Memphis GrizzliesPortland Trail Blazers</v>
      </c>
      <c r="X1228" s="9">
        <f>IFERROR(VLOOKUP(T1228,October_Schedule_Table[Home Concat],1,FALSE),0)</f>
        <v>0</v>
      </c>
      <c r="Y1228" s="9" t="str">
        <f>IFERROR(VLOOKUP(T1228,October_Schedule_Table[[#All],[Away Concat]:[Away B2b]],4,FALSE),0)</f>
        <v>no</v>
      </c>
    </row>
    <row r="1229" spans="1:25" x14ac:dyDescent="0.2">
      <c r="A1229" s="24" t="s">
        <v>240</v>
      </c>
      <c r="B1229" s="10">
        <v>43560</v>
      </c>
      <c r="C1229" s="33" t="str">
        <f t="shared" si="217"/>
        <v>A</v>
      </c>
      <c r="D1229" s="19">
        <v>4</v>
      </c>
      <c r="E1229" s="19">
        <v>5</v>
      </c>
      <c r="F1229" s="19">
        <v>2019</v>
      </c>
      <c r="G1229" s="6" t="s">
        <v>33</v>
      </c>
      <c r="H1229" s="6" t="s">
        <v>19</v>
      </c>
      <c r="I1229" s="6" t="s">
        <v>240</v>
      </c>
      <c r="J1229" s="11">
        <v>122</v>
      </c>
      <c r="K1229" s="6" t="s">
        <v>28</v>
      </c>
      <c r="L1229" s="6" t="s">
        <v>216</v>
      </c>
      <c r="M1229" s="11">
        <v>112</v>
      </c>
      <c r="N1229" s="13">
        <f t="shared" si="218"/>
        <v>10</v>
      </c>
      <c r="O1229" s="13">
        <f t="shared" si="219"/>
        <v>-3</v>
      </c>
      <c r="P1229" s="39">
        <f t="shared" si="214"/>
        <v>-2.3364343413058002</v>
      </c>
      <c r="Q1229" s="39">
        <f t="shared" si="215"/>
        <v>-1.1032792686349602</v>
      </c>
      <c r="R1229" s="39">
        <f t="shared" si="220"/>
        <v>-4.23315507267084</v>
      </c>
      <c r="S1229" s="39">
        <f t="shared" si="221"/>
        <v>14.23315507267084</v>
      </c>
      <c r="T1229" s="22" t="str">
        <f t="shared" si="216"/>
        <v>Mem122112</v>
      </c>
      <c r="U1229" t="str">
        <f t="shared" si="222"/>
        <v>no</v>
      </c>
      <c r="V1229" s="31">
        <v>0</v>
      </c>
      <c r="W1229" s="31" t="str">
        <f t="shared" si="223"/>
        <v>43560Memphis GrizzliesDallas Mavericks</v>
      </c>
      <c r="X1229" s="9">
        <f>IFERROR(VLOOKUP(T1229,October_Schedule_Table[Home Concat],1,FALSE),0)</f>
        <v>0</v>
      </c>
      <c r="Y1229" s="9" t="str">
        <f>IFERROR(VLOOKUP(T1229,October_Schedule_Table[[#All],[Away Concat]:[Away B2b]],4,FALSE),0)</f>
        <v>no</v>
      </c>
    </row>
    <row r="1230" spans="1:25" x14ac:dyDescent="0.2">
      <c r="A1230" s="24" t="s">
        <v>240</v>
      </c>
      <c r="B1230" s="10">
        <v>43562</v>
      </c>
      <c r="C1230" s="33" t="str">
        <f t="shared" si="217"/>
        <v>H</v>
      </c>
      <c r="D1230" s="19">
        <v>4</v>
      </c>
      <c r="E1230" s="19">
        <v>7</v>
      </c>
      <c r="F1230" s="19">
        <v>2019</v>
      </c>
      <c r="G1230" s="11" t="s">
        <v>43</v>
      </c>
      <c r="H1230" s="11" t="s">
        <v>28</v>
      </c>
      <c r="I1230" s="11" t="s">
        <v>216</v>
      </c>
      <c r="J1230" s="11">
        <v>129</v>
      </c>
      <c r="K1230" s="11" t="s">
        <v>19</v>
      </c>
      <c r="L1230" s="11" t="s">
        <v>240</v>
      </c>
      <c r="M1230" s="11">
        <v>127</v>
      </c>
      <c r="N1230" s="13">
        <f t="shared" si="218"/>
        <v>-2</v>
      </c>
      <c r="O1230" s="13">
        <f t="shared" si="219"/>
        <v>3</v>
      </c>
      <c r="P1230" s="39">
        <f t="shared" si="214"/>
        <v>-2.3364343413058002</v>
      </c>
      <c r="Q1230" s="39">
        <f t="shared" si="215"/>
        <v>-1.1032792686349602</v>
      </c>
      <c r="R1230" s="39">
        <f t="shared" si="220"/>
        <v>1.76684492732916</v>
      </c>
      <c r="S1230" s="39">
        <f t="shared" si="221"/>
        <v>-3.76684492732916</v>
      </c>
      <c r="T1230" s="22" t="str">
        <f t="shared" si="216"/>
        <v>Mem129127</v>
      </c>
      <c r="U1230" t="str">
        <f t="shared" si="222"/>
        <v>no</v>
      </c>
      <c r="V1230" s="31">
        <v>0</v>
      </c>
      <c r="W1230" s="31" t="str">
        <f t="shared" si="223"/>
        <v>43562Dallas MavericksMemphis Grizzlies</v>
      </c>
      <c r="X1230" s="9" t="str">
        <f>IFERROR(VLOOKUP(T1230,October_Schedule_Table[[#All],[Home Concat]:[Home B2b]],2,FALSE),0)</f>
        <v>no</v>
      </c>
      <c r="Y1230" s="9">
        <f>IFERROR(VLOOKUP(T1230,October_Schedule_Table[[#All],[Away Concat]:[Away B2b]],4,FALSE),0)</f>
        <v>0</v>
      </c>
    </row>
    <row r="1231" spans="1:25" x14ac:dyDescent="0.2">
      <c r="A1231" s="24" t="s">
        <v>240</v>
      </c>
      <c r="B1231" s="12">
        <v>43564</v>
      </c>
      <c r="C1231" s="33" t="str">
        <f t="shared" si="217"/>
        <v>A</v>
      </c>
      <c r="D1231" s="18">
        <v>4</v>
      </c>
      <c r="E1231" s="18">
        <v>9</v>
      </c>
      <c r="F1231" s="18">
        <v>2019</v>
      </c>
      <c r="G1231" s="13" t="s">
        <v>12</v>
      </c>
      <c r="H1231" s="13" t="s">
        <v>19</v>
      </c>
      <c r="I1231" s="13" t="s">
        <v>240</v>
      </c>
      <c r="J1231" s="13">
        <v>93</v>
      </c>
      <c r="K1231" s="13" t="s">
        <v>16</v>
      </c>
      <c r="L1231" s="13" t="s">
        <v>218</v>
      </c>
      <c r="M1231" s="13">
        <v>100</v>
      </c>
      <c r="N1231" s="13">
        <f t="shared" si="218"/>
        <v>-7</v>
      </c>
      <c r="O1231" s="13">
        <f t="shared" si="219"/>
        <v>-3</v>
      </c>
      <c r="P1231" s="39">
        <f t="shared" si="214"/>
        <v>-2.3364343413058002</v>
      </c>
      <c r="Q1231" s="39">
        <f t="shared" si="215"/>
        <v>-0.23602730858504994</v>
      </c>
      <c r="R1231" s="39">
        <f t="shared" si="220"/>
        <v>-5.1004070327207502</v>
      </c>
      <c r="S1231" s="39">
        <f t="shared" si="221"/>
        <v>-1.8995929672792498</v>
      </c>
      <c r="T1231" s="22" t="str">
        <f t="shared" si="216"/>
        <v>Mem93100</v>
      </c>
      <c r="U1231" t="str">
        <f t="shared" si="222"/>
        <v>no</v>
      </c>
      <c r="V1231" s="31">
        <v>0</v>
      </c>
      <c r="W1231" s="31" t="str">
        <f t="shared" si="223"/>
        <v>43564Memphis GrizzliesDetroit Pistons</v>
      </c>
      <c r="X1231" s="9">
        <f>IFERROR(VLOOKUP(T1231,October_Schedule_Table[Home Concat],1,FALSE),0)</f>
        <v>0</v>
      </c>
      <c r="Y1231" s="9" t="str">
        <f>IFERROR(VLOOKUP(T1231,October_Schedule_Table[[#All],[Away Concat]:[Away B2b]],4,FALSE),0)</f>
        <v>no</v>
      </c>
    </row>
    <row r="1232" spans="1:25" x14ac:dyDescent="0.2">
      <c r="A1232" s="24" t="s">
        <v>240</v>
      </c>
      <c r="B1232" s="12">
        <v>43565</v>
      </c>
      <c r="C1232" s="33" t="str">
        <f t="shared" si="217"/>
        <v>H</v>
      </c>
      <c r="D1232" s="18">
        <v>4</v>
      </c>
      <c r="E1232" s="18">
        <v>10</v>
      </c>
      <c r="F1232" s="18">
        <v>2019</v>
      </c>
      <c r="G1232" s="13" t="s">
        <v>6</v>
      </c>
      <c r="H1232" s="13" t="s">
        <v>11</v>
      </c>
      <c r="I1232" s="13" t="s">
        <v>224</v>
      </c>
      <c r="J1232" s="13">
        <v>117</v>
      </c>
      <c r="K1232" s="13" t="s">
        <v>19</v>
      </c>
      <c r="L1232" s="13" t="s">
        <v>240</v>
      </c>
      <c r="M1232" s="13">
        <v>132</v>
      </c>
      <c r="N1232" s="13">
        <f t="shared" si="218"/>
        <v>15</v>
      </c>
      <c r="O1232" s="13">
        <f t="shared" si="219"/>
        <v>3</v>
      </c>
      <c r="P1232" s="39">
        <f t="shared" si="214"/>
        <v>-2.3364343413058002</v>
      </c>
      <c r="Q1232" s="39">
        <f t="shared" si="215"/>
        <v>6.4927091902742058</v>
      </c>
      <c r="R1232" s="39">
        <f t="shared" si="220"/>
        <v>-5.829143531580006</v>
      </c>
      <c r="S1232" s="39">
        <f t="shared" si="221"/>
        <v>20.829143531580005</v>
      </c>
      <c r="T1232" s="22" t="str">
        <f t="shared" si="216"/>
        <v>Mem117132</v>
      </c>
      <c r="U1232" t="str">
        <f t="shared" si="222"/>
        <v>yes</v>
      </c>
      <c r="V1232" s="31" t="s">
        <v>291</v>
      </c>
      <c r="W1232" s="31" t="str">
        <f t="shared" si="223"/>
        <v>43565Golden State WarriorsMemphis Grizzlies</v>
      </c>
      <c r="X1232" s="9"/>
      <c r="Y1232" s="9"/>
    </row>
    <row r="1233" spans="1:25" x14ac:dyDescent="0.2">
      <c r="A1233" s="24" t="s">
        <v>235</v>
      </c>
      <c r="B1233" s="12">
        <v>43393</v>
      </c>
      <c r="C1233" s="33" t="str">
        <f t="shared" si="217"/>
        <v>H</v>
      </c>
      <c r="D1233" s="18">
        <v>10</v>
      </c>
      <c r="E1233" s="18">
        <v>20</v>
      </c>
      <c r="F1233" s="18">
        <v>2018</v>
      </c>
      <c r="G1233" s="5" t="s">
        <v>6</v>
      </c>
      <c r="H1233" s="5" t="s">
        <v>14</v>
      </c>
      <c r="I1233" s="5" t="s">
        <v>213</v>
      </c>
      <c r="J1233" s="5">
        <v>113</v>
      </c>
      <c r="K1233" s="5" t="s">
        <v>26</v>
      </c>
      <c r="L1233" s="5" t="s">
        <v>235</v>
      </c>
      <c r="M1233" s="5">
        <v>112</v>
      </c>
      <c r="N1233" s="13">
        <f t="shared" si="218"/>
        <v>-1</v>
      </c>
      <c r="O1233" s="13">
        <f t="shared" si="219"/>
        <v>3</v>
      </c>
      <c r="P1233" s="39">
        <f t="shared" si="214"/>
        <v>-0.25037347985165948</v>
      </c>
      <c r="Q1233" s="39">
        <f t="shared" si="215"/>
        <v>-1.224670842330648</v>
      </c>
      <c r="R1233" s="39">
        <f t="shared" si="220"/>
        <v>3.9742973624789886</v>
      </c>
      <c r="S1233" s="39">
        <f t="shared" si="221"/>
        <v>-4.974297362478989</v>
      </c>
      <c r="T1233" s="22" t="str">
        <f t="shared" si="216"/>
        <v>Mia113112</v>
      </c>
      <c r="U1233" t="str">
        <f t="shared" si="222"/>
        <v>no</v>
      </c>
      <c r="V1233" s="31">
        <v>0</v>
      </c>
      <c r="W1233" s="31" t="str">
        <f t="shared" si="223"/>
        <v>43393Charlotte HornetsMiami Heat</v>
      </c>
      <c r="X1233" s="9" t="str">
        <f>IFERROR(VLOOKUP(T1233,October_Schedule_Table[[#All],[Home Concat]:[Home B2b]],2,FALSE),0)</f>
        <v>no</v>
      </c>
      <c r="Y1233" s="9" t="str">
        <f>IFERROR(VLOOKUP(T1233,October_Schedule_Table[[#All],[Away Concat]:[Away B2b]],4,FALSE),0)</f>
        <v>no</v>
      </c>
    </row>
    <row r="1234" spans="1:25" x14ac:dyDescent="0.2">
      <c r="A1234" s="24" t="s">
        <v>235</v>
      </c>
      <c r="B1234" s="12">
        <v>43390</v>
      </c>
      <c r="C1234" s="33" t="str">
        <f t="shared" si="217"/>
        <v>A</v>
      </c>
      <c r="D1234" s="18">
        <v>10</v>
      </c>
      <c r="E1234" s="18">
        <v>17</v>
      </c>
      <c r="F1234" s="18">
        <v>2018</v>
      </c>
      <c r="G1234" s="5" t="s">
        <v>12</v>
      </c>
      <c r="H1234" s="5" t="s">
        <v>26</v>
      </c>
      <c r="I1234" s="5" t="s">
        <v>235</v>
      </c>
      <c r="J1234" s="5">
        <v>101</v>
      </c>
      <c r="K1234" s="5" t="s">
        <v>27</v>
      </c>
      <c r="L1234" s="5" t="s">
        <v>236</v>
      </c>
      <c r="M1234" s="5">
        <v>104</v>
      </c>
      <c r="N1234" s="13">
        <f t="shared" si="218"/>
        <v>-3</v>
      </c>
      <c r="O1234" s="13">
        <f t="shared" si="219"/>
        <v>-3</v>
      </c>
      <c r="P1234" s="39">
        <f t="shared" si="214"/>
        <v>-0.25037347985165948</v>
      </c>
      <c r="Q1234" s="39">
        <f t="shared" si="215"/>
        <v>1.21811754667254</v>
      </c>
      <c r="R1234" s="39">
        <f t="shared" si="220"/>
        <v>-4.4684910265241999</v>
      </c>
      <c r="S1234" s="39">
        <f t="shared" si="221"/>
        <v>1.4684910265241999</v>
      </c>
      <c r="T1234" s="22" t="str">
        <f t="shared" si="216"/>
        <v>Mia101104</v>
      </c>
      <c r="U1234" t="str">
        <f t="shared" si="222"/>
        <v>no</v>
      </c>
      <c r="V1234" s="31">
        <v>0</v>
      </c>
      <c r="W1234" s="31" t="str">
        <f t="shared" si="223"/>
        <v>43390Miami HeatOrlando Magic</v>
      </c>
      <c r="X1234" s="9">
        <f>IFERROR(VLOOKUP(T1234,October_Schedule_Table[Home Concat],1,FALSE),0)</f>
        <v>0</v>
      </c>
      <c r="Y1234" s="9" t="str">
        <f>IFERROR(VLOOKUP(T1234,October_Schedule_Table[[#All],[Away Concat]:[Away B2b]],4,FALSE),0)</f>
        <v>no</v>
      </c>
    </row>
    <row r="1235" spans="1:25" x14ac:dyDescent="0.2">
      <c r="A1235" s="24" t="s">
        <v>235</v>
      </c>
      <c r="B1235" s="10">
        <v>43391</v>
      </c>
      <c r="C1235" s="33" t="str">
        <f t="shared" si="217"/>
        <v>A</v>
      </c>
      <c r="D1235" s="19">
        <v>10</v>
      </c>
      <c r="E1235" s="19">
        <v>18</v>
      </c>
      <c r="F1235" s="19">
        <v>2018</v>
      </c>
      <c r="G1235" s="6" t="s">
        <v>6</v>
      </c>
      <c r="H1235" s="6" t="s">
        <v>26</v>
      </c>
      <c r="I1235" s="6" t="s">
        <v>235</v>
      </c>
      <c r="J1235" s="6">
        <v>113</v>
      </c>
      <c r="K1235" s="6" t="s">
        <v>41</v>
      </c>
      <c r="L1235" s="6" t="s">
        <v>233</v>
      </c>
      <c r="M1235" s="6">
        <v>112</v>
      </c>
      <c r="N1235" s="13">
        <f t="shared" si="218"/>
        <v>1</v>
      </c>
      <c r="O1235" s="13">
        <f t="shared" si="219"/>
        <v>-3</v>
      </c>
      <c r="P1235" s="39">
        <f t="shared" si="214"/>
        <v>-0.25037347985165948</v>
      </c>
      <c r="Q1235" s="39">
        <f t="shared" si="215"/>
        <v>-3.2175804343859502</v>
      </c>
      <c r="R1235" s="39">
        <f t="shared" si="220"/>
        <v>-3.279304546570927E-2</v>
      </c>
      <c r="S1235" s="39">
        <f t="shared" si="221"/>
        <v>1.0327930454657093</v>
      </c>
      <c r="T1235" s="22" t="str">
        <f t="shared" si="216"/>
        <v>Mia113112</v>
      </c>
      <c r="U1235" t="str">
        <f t="shared" si="222"/>
        <v>yes</v>
      </c>
      <c r="V1235" s="31">
        <v>0</v>
      </c>
      <c r="W1235" s="31" t="str">
        <f t="shared" si="223"/>
        <v>43391Miami HeatWashington Wizards</v>
      </c>
      <c r="X1235" s="9" t="str">
        <f>IFERROR(VLOOKUP(T1235,October_Schedule_Table[[#All],[Home Concat]:[Home B2b]],2,FALSE),0)</f>
        <v>no</v>
      </c>
      <c r="Y1235" s="9" t="str">
        <f>IFERROR(VLOOKUP(T1235,October_Schedule_Table[[#All],[Away Concat]:[Away B2b]],4,FALSE),0)</f>
        <v>no</v>
      </c>
    </row>
    <row r="1236" spans="1:25" x14ac:dyDescent="0.2">
      <c r="A1236" s="24" t="s">
        <v>235</v>
      </c>
      <c r="B1236" s="10">
        <v>43397</v>
      </c>
      <c r="C1236" s="33" t="str">
        <f t="shared" si="217"/>
        <v>H</v>
      </c>
      <c r="D1236" s="19">
        <v>10</v>
      </c>
      <c r="E1236" s="19">
        <v>24</v>
      </c>
      <c r="F1236" s="19">
        <v>2018</v>
      </c>
      <c r="G1236" s="6" t="s">
        <v>23</v>
      </c>
      <c r="H1236" s="6" t="s">
        <v>25</v>
      </c>
      <c r="I1236" s="13" t="s">
        <v>243</v>
      </c>
      <c r="J1236" s="6">
        <v>87</v>
      </c>
      <c r="K1236" s="6" t="s">
        <v>26</v>
      </c>
      <c r="L1236" s="6" t="s">
        <v>235</v>
      </c>
      <c r="M1236" s="6">
        <v>110</v>
      </c>
      <c r="N1236" s="13">
        <f t="shared" si="218"/>
        <v>23</v>
      </c>
      <c r="O1236" s="13">
        <f t="shared" si="219"/>
        <v>3</v>
      </c>
      <c r="P1236" s="39">
        <f t="shared" si="214"/>
        <v>-0.25037347985165948</v>
      </c>
      <c r="Q1236" s="39">
        <f t="shared" si="215"/>
        <v>-9.3839578025397099</v>
      </c>
      <c r="R1236" s="39">
        <f t="shared" si="220"/>
        <v>12.133584322688051</v>
      </c>
      <c r="S1236" s="39">
        <f t="shared" si="221"/>
        <v>10.866415677311949</v>
      </c>
      <c r="T1236" s="22" t="str">
        <f t="shared" si="216"/>
        <v>Mia87110</v>
      </c>
      <c r="U1236" t="str">
        <f t="shared" si="222"/>
        <v>no</v>
      </c>
      <c r="V1236" s="31">
        <v>0</v>
      </c>
      <c r="W1236" s="31" t="str">
        <f t="shared" si="223"/>
        <v>43397New York KnicksMiami Heat</v>
      </c>
      <c r="X1236" s="9" t="str">
        <f>IFERROR(VLOOKUP(T1236,October_Schedule_Table[[#All],[Home Concat]:[Home B2b]],2,FALSE),0)</f>
        <v>no</v>
      </c>
      <c r="Y1236" s="9">
        <f>IFERROR(VLOOKUP(T1236,October_Schedule_Table[[#All],[Away Concat]:[Away B2b]],4,FALSE),0)</f>
        <v>0</v>
      </c>
    </row>
    <row r="1237" spans="1:25" x14ac:dyDescent="0.2">
      <c r="A1237" s="24" t="s">
        <v>235</v>
      </c>
      <c r="B1237" s="12">
        <v>43400</v>
      </c>
      <c r="C1237" s="33" t="str">
        <f t="shared" si="217"/>
        <v>H</v>
      </c>
      <c r="D1237" s="18">
        <v>10</v>
      </c>
      <c r="E1237" s="18">
        <v>27</v>
      </c>
      <c r="F1237" s="18">
        <v>2018</v>
      </c>
      <c r="G1237" s="5" t="s">
        <v>6</v>
      </c>
      <c r="H1237" s="5" t="s">
        <v>40</v>
      </c>
      <c r="I1237" s="5" t="s">
        <v>231</v>
      </c>
      <c r="J1237" s="5">
        <v>111</v>
      </c>
      <c r="K1237" s="5" t="s">
        <v>26</v>
      </c>
      <c r="L1237" s="5" t="s">
        <v>235</v>
      </c>
      <c r="M1237" s="5">
        <v>120</v>
      </c>
      <c r="N1237" s="13">
        <f t="shared" si="218"/>
        <v>9</v>
      </c>
      <c r="O1237" s="13">
        <f t="shared" si="219"/>
        <v>3</v>
      </c>
      <c r="P1237" s="39">
        <f t="shared" si="214"/>
        <v>-0.25037347985165948</v>
      </c>
      <c r="Q1237" s="39">
        <f t="shared" si="215"/>
        <v>4.7456987811097902</v>
      </c>
      <c r="R1237" s="39">
        <f t="shared" si="220"/>
        <v>-1.9960722609614496</v>
      </c>
      <c r="S1237" s="39">
        <f t="shared" si="221"/>
        <v>10.99607226096145</v>
      </c>
      <c r="T1237" s="22" t="str">
        <f t="shared" si="216"/>
        <v>Mia111120</v>
      </c>
      <c r="U1237" t="str">
        <f t="shared" si="222"/>
        <v>no</v>
      </c>
      <c r="V1237" s="31">
        <v>0</v>
      </c>
      <c r="W1237" s="31" t="str">
        <f t="shared" si="223"/>
        <v>43400Portland Trail BlazersMiami Heat</v>
      </c>
      <c r="X1237" s="9" t="str">
        <f>IFERROR(VLOOKUP(T1237,October_Schedule_Table[[#All],[Home Concat]:[Home B2b]],2,FALSE),0)</f>
        <v>no</v>
      </c>
      <c r="Y1237" s="9">
        <f>IFERROR(VLOOKUP(T1237,October_Schedule_Table[[#All],[Away Concat]:[Away B2b]],4,FALSE),0)</f>
        <v>0</v>
      </c>
    </row>
    <row r="1238" spans="1:25" x14ac:dyDescent="0.2">
      <c r="A1238" s="24" t="s">
        <v>235</v>
      </c>
      <c r="B1238" s="10">
        <v>43402</v>
      </c>
      <c r="C1238" s="33" t="str">
        <f t="shared" si="217"/>
        <v>H</v>
      </c>
      <c r="D1238" s="19">
        <v>10</v>
      </c>
      <c r="E1238" s="19">
        <v>29</v>
      </c>
      <c r="F1238" s="19">
        <v>2018</v>
      </c>
      <c r="G1238" s="6" t="s">
        <v>23</v>
      </c>
      <c r="H1238" s="6" t="s">
        <v>32</v>
      </c>
      <c r="I1238" s="6" t="s">
        <v>230</v>
      </c>
      <c r="J1238" s="6">
        <v>123</v>
      </c>
      <c r="K1238" s="6" t="s">
        <v>26</v>
      </c>
      <c r="L1238" s="6" t="s">
        <v>235</v>
      </c>
      <c r="M1238" s="6">
        <v>113</v>
      </c>
      <c r="N1238" s="13">
        <f t="shared" si="218"/>
        <v>-10</v>
      </c>
      <c r="O1238" s="13">
        <f t="shared" si="219"/>
        <v>3</v>
      </c>
      <c r="P1238" s="39">
        <f t="shared" si="214"/>
        <v>-0.25037347985165948</v>
      </c>
      <c r="Q1238" s="39">
        <f t="shared" si="215"/>
        <v>-0.90569424122478992</v>
      </c>
      <c r="R1238" s="39">
        <f t="shared" si="220"/>
        <v>3.6553207613731304</v>
      </c>
      <c r="S1238" s="39">
        <f t="shared" si="221"/>
        <v>-13.65532076137313</v>
      </c>
      <c r="T1238" s="22" t="str">
        <f t="shared" si="216"/>
        <v>Mia123113</v>
      </c>
      <c r="U1238" t="str">
        <f t="shared" si="222"/>
        <v>no</v>
      </c>
      <c r="V1238" s="31">
        <v>0</v>
      </c>
      <c r="W1238" s="31" t="str">
        <f t="shared" si="223"/>
        <v>43402Sacramento KingsMiami Heat</v>
      </c>
      <c r="X1238" s="9" t="str">
        <f>IFERROR(VLOOKUP(T1238,October_Schedule_Table[[#All],[Home Concat]:[Home B2b]],2,FALSE),0)</f>
        <v>no</v>
      </c>
      <c r="Y1238" s="9">
        <f>IFERROR(VLOOKUP(T1238,October_Schedule_Table[[#All],[Away Concat]:[Away B2b]],4,FALSE),0)</f>
        <v>0</v>
      </c>
    </row>
    <row r="1239" spans="1:25" x14ac:dyDescent="0.2">
      <c r="A1239" s="24" t="s">
        <v>235</v>
      </c>
      <c r="B1239" s="12">
        <v>43403</v>
      </c>
      <c r="C1239" s="33" t="str">
        <f t="shared" si="217"/>
        <v>A</v>
      </c>
      <c r="D1239" s="18">
        <v>10</v>
      </c>
      <c r="E1239" s="18">
        <v>30</v>
      </c>
      <c r="F1239" s="18">
        <v>2018</v>
      </c>
      <c r="G1239" s="5" t="s">
        <v>12</v>
      </c>
      <c r="H1239" s="5" t="s">
        <v>26</v>
      </c>
      <c r="I1239" s="5" t="s">
        <v>235</v>
      </c>
      <c r="J1239" s="5">
        <v>113</v>
      </c>
      <c r="K1239" s="5" t="s">
        <v>14</v>
      </c>
      <c r="L1239" s="5" t="s">
        <v>213</v>
      </c>
      <c r="M1239" s="5">
        <v>125</v>
      </c>
      <c r="N1239" s="13">
        <f t="shared" si="218"/>
        <v>-12</v>
      </c>
      <c r="O1239" s="13">
        <f t="shared" si="219"/>
        <v>-3</v>
      </c>
      <c r="P1239" s="39">
        <f t="shared" si="214"/>
        <v>-0.25037347985165948</v>
      </c>
      <c r="Q1239" s="39">
        <f t="shared" si="215"/>
        <v>-1.224670842330648</v>
      </c>
      <c r="R1239" s="39">
        <f t="shared" si="220"/>
        <v>-2.0257026375210114</v>
      </c>
      <c r="S1239" s="39">
        <f t="shared" si="221"/>
        <v>-9.974297362478989</v>
      </c>
      <c r="T1239" s="22" t="str">
        <f t="shared" si="216"/>
        <v>Mia113125</v>
      </c>
      <c r="U1239" t="str">
        <f t="shared" si="222"/>
        <v>yes</v>
      </c>
      <c r="V1239" s="31">
        <v>0</v>
      </c>
      <c r="W1239" s="31" t="str">
        <f t="shared" si="223"/>
        <v>43403Miami HeatCharlotte Hornets</v>
      </c>
      <c r="X1239" s="9">
        <f>IFERROR(VLOOKUP(T1239,October_Schedule_Table[Home Concat],1,FALSE),0)</f>
        <v>0</v>
      </c>
      <c r="Y1239" s="9" t="str">
        <f>IFERROR(VLOOKUP(T1239,October_Schedule_Table[[#All],[Away Concat]:[Away B2b]],4,FALSE),0)</f>
        <v>yes</v>
      </c>
    </row>
    <row r="1240" spans="1:25" x14ac:dyDescent="0.2">
      <c r="A1240" s="24" t="s">
        <v>235</v>
      </c>
      <c r="B1240" s="10">
        <v>43407</v>
      </c>
      <c r="C1240" s="33" t="str">
        <f t="shared" si="217"/>
        <v>A</v>
      </c>
      <c r="D1240" s="19">
        <v>11</v>
      </c>
      <c r="E1240" s="19">
        <v>3</v>
      </c>
      <c r="F1240" s="19">
        <v>2018</v>
      </c>
      <c r="G1240" s="6" t="s">
        <v>23</v>
      </c>
      <c r="H1240" s="6" t="s">
        <v>26</v>
      </c>
      <c r="I1240" s="6" t="s">
        <v>235</v>
      </c>
      <c r="J1240" s="6">
        <v>118</v>
      </c>
      <c r="K1240" s="6" t="s">
        <v>24</v>
      </c>
      <c r="L1240" s="6" t="s">
        <v>210</v>
      </c>
      <c r="M1240" s="6">
        <v>123</v>
      </c>
      <c r="N1240" s="13">
        <f t="shared" si="218"/>
        <v>-5</v>
      </c>
      <c r="O1240" s="13">
        <f t="shared" si="219"/>
        <v>-3</v>
      </c>
      <c r="P1240" s="39">
        <f t="shared" si="214"/>
        <v>-0.25037347985165948</v>
      </c>
      <c r="Q1240" s="39">
        <f t="shared" si="215"/>
        <v>-5.4191427575813904</v>
      </c>
      <c r="R1240" s="39">
        <f t="shared" si="220"/>
        <v>2.1687692777297309</v>
      </c>
      <c r="S1240" s="39">
        <f t="shared" si="221"/>
        <v>-7.1687692777297309</v>
      </c>
      <c r="T1240" s="22" t="str">
        <f t="shared" si="216"/>
        <v>Mia118123</v>
      </c>
      <c r="U1240" t="str">
        <f t="shared" si="222"/>
        <v>no</v>
      </c>
      <c r="V1240" s="31">
        <v>0</v>
      </c>
      <c r="W1240" s="31" t="str">
        <f t="shared" si="223"/>
        <v>43407Miami HeatAtlanta Hawks</v>
      </c>
      <c r="X1240" s="9">
        <f>IFERROR(VLOOKUP(T1240,October_Schedule_Table[Home Concat],1,FALSE),0)</f>
        <v>0</v>
      </c>
      <c r="Y1240" s="9" t="str">
        <f>IFERROR(VLOOKUP(T1240,October_Schedule_Table[[#All],[Away Concat]:[Away B2b]],4,FALSE),0)</f>
        <v>no</v>
      </c>
    </row>
    <row r="1241" spans="1:25" x14ac:dyDescent="0.2">
      <c r="A1241" s="24" t="s">
        <v>235</v>
      </c>
      <c r="B1241" s="12">
        <v>43409</v>
      </c>
      <c r="C1241" s="33" t="str">
        <f t="shared" si="217"/>
        <v>A</v>
      </c>
      <c r="D1241" s="18">
        <v>11</v>
      </c>
      <c r="E1241" s="18">
        <v>5</v>
      </c>
      <c r="F1241" s="18">
        <v>2018</v>
      </c>
      <c r="G1241" s="5" t="s">
        <v>12</v>
      </c>
      <c r="H1241" s="5" t="s">
        <v>26</v>
      </c>
      <c r="I1241" s="5" t="s">
        <v>235</v>
      </c>
      <c r="J1241" s="5">
        <v>120</v>
      </c>
      <c r="K1241" s="5" t="s">
        <v>16</v>
      </c>
      <c r="L1241" s="5" t="s">
        <v>218</v>
      </c>
      <c r="M1241" s="5">
        <v>115</v>
      </c>
      <c r="N1241" s="13">
        <f t="shared" si="218"/>
        <v>5</v>
      </c>
      <c r="O1241" s="13">
        <f t="shared" si="219"/>
        <v>-3</v>
      </c>
      <c r="P1241" s="39">
        <f t="shared" si="214"/>
        <v>-0.25037347985165948</v>
      </c>
      <c r="Q1241" s="39">
        <f t="shared" si="215"/>
        <v>-0.23602730858504994</v>
      </c>
      <c r="R1241" s="39">
        <f t="shared" si="220"/>
        <v>-3.0143461712666095</v>
      </c>
      <c r="S1241" s="39">
        <f t="shared" si="221"/>
        <v>8.0143461712666095</v>
      </c>
      <c r="T1241" s="22" t="str">
        <f t="shared" si="216"/>
        <v>Mia120115</v>
      </c>
      <c r="U1241" t="str">
        <f t="shared" si="222"/>
        <v>no</v>
      </c>
      <c r="V1241" s="31">
        <v>0</v>
      </c>
      <c r="W1241" s="31" t="str">
        <f t="shared" si="223"/>
        <v>43409Miami HeatDetroit Pistons</v>
      </c>
      <c r="X1241" s="9">
        <f>IFERROR(VLOOKUP(T1241,October_Schedule_Table[Home Concat],1,FALSE),0)</f>
        <v>0</v>
      </c>
      <c r="Y1241" s="9" t="str">
        <f>IFERROR(VLOOKUP(T1241,October_Schedule_Table[[#All],[Away Concat]:[Away B2b]],4,FALSE),0)</f>
        <v>no</v>
      </c>
    </row>
    <row r="1242" spans="1:25" x14ac:dyDescent="0.2">
      <c r="A1242" s="24" t="s">
        <v>235</v>
      </c>
      <c r="B1242" s="12">
        <v>43411</v>
      </c>
      <c r="C1242" s="33" t="str">
        <f t="shared" si="217"/>
        <v>H</v>
      </c>
      <c r="D1242" s="18">
        <v>11</v>
      </c>
      <c r="E1242" s="18">
        <v>7</v>
      </c>
      <c r="F1242" s="18">
        <v>2018</v>
      </c>
      <c r="G1242" s="5" t="s">
        <v>23</v>
      </c>
      <c r="H1242" s="5" t="s">
        <v>35</v>
      </c>
      <c r="I1242" s="5" t="s">
        <v>227</v>
      </c>
      <c r="J1242" s="5">
        <v>88</v>
      </c>
      <c r="K1242" s="5" t="s">
        <v>26</v>
      </c>
      <c r="L1242" s="5" t="s">
        <v>235</v>
      </c>
      <c r="M1242" s="5">
        <v>95</v>
      </c>
      <c r="N1242" s="13">
        <f t="shared" si="218"/>
        <v>7</v>
      </c>
      <c r="O1242" s="13">
        <f t="shared" si="219"/>
        <v>3</v>
      </c>
      <c r="P1242" s="39">
        <f t="shared" si="214"/>
        <v>-0.25037347985165948</v>
      </c>
      <c r="Q1242" s="39">
        <f t="shared" si="215"/>
        <v>1.8707824426420974</v>
      </c>
      <c r="R1242" s="39">
        <f t="shared" si="220"/>
        <v>0.87884407750624316</v>
      </c>
      <c r="S1242" s="39">
        <f t="shared" si="221"/>
        <v>6.1211559224937568</v>
      </c>
      <c r="T1242" s="22" t="str">
        <f t="shared" si="216"/>
        <v>Mia8895</v>
      </c>
      <c r="U1242" t="str">
        <f t="shared" si="222"/>
        <v>no</v>
      </c>
      <c r="V1242" s="31">
        <v>0</v>
      </c>
      <c r="W1242" s="31" t="str">
        <f t="shared" si="223"/>
        <v>43411San Antonio SpursMiami Heat</v>
      </c>
      <c r="X1242" s="9" t="str">
        <f>IFERROR(VLOOKUP(T1242,October_Schedule_Table[[#All],[Home Concat]:[Home B2b]],2,FALSE),0)</f>
        <v>no</v>
      </c>
      <c r="Y1242" s="9">
        <f>IFERROR(VLOOKUP(T1242,October_Schedule_Table[[#All],[Away Concat]:[Away B2b]],4,FALSE),0)</f>
        <v>0</v>
      </c>
    </row>
    <row r="1243" spans="1:25" x14ac:dyDescent="0.2">
      <c r="A1243" s="24" t="s">
        <v>235</v>
      </c>
      <c r="B1243" s="10">
        <v>43413</v>
      </c>
      <c r="C1243" s="33" t="str">
        <f t="shared" si="217"/>
        <v>H</v>
      </c>
      <c r="D1243" s="19">
        <v>11</v>
      </c>
      <c r="E1243" s="19">
        <v>9</v>
      </c>
      <c r="F1243" s="19">
        <v>2018</v>
      </c>
      <c r="G1243" s="6" t="s">
        <v>6</v>
      </c>
      <c r="H1243" s="6" t="s">
        <v>20</v>
      </c>
      <c r="I1243" s="6" t="s">
        <v>234</v>
      </c>
      <c r="J1243" s="6">
        <v>110</v>
      </c>
      <c r="K1243" s="6" t="s">
        <v>26</v>
      </c>
      <c r="L1243" s="6" t="s">
        <v>235</v>
      </c>
      <c r="M1243" s="6">
        <v>102</v>
      </c>
      <c r="N1243" s="13">
        <f t="shared" si="218"/>
        <v>-8</v>
      </c>
      <c r="O1243" s="13">
        <f t="shared" si="219"/>
        <v>3</v>
      </c>
      <c r="P1243" s="39">
        <f t="shared" si="214"/>
        <v>-0.25037347985165948</v>
      </c>
      <c r="Q1243" s="39">
        <f t="shared" si="215"/>
        <v>2.3960160409532198</v>
      </c>
      <c r="R1243" s="39">
        <f t="shared" si="220"/>
        <v>0.35361047919512067</v>
      </c>
      <c r="S1243" s="39">
        <f t="shared" si="221"/>
        <v>-8.3536104791951207</v>
      </c>
      <c r="T1243" s="22" t="str">
        <f t="shared" si="216"/>
        <v>Mia110102</v>
      </c>
      <c r="U1243" t="str">
        <f t="shared" si="222"/>
        <v>no</v>
      </c>
      <c r="V1243" s="31">
        <v>0</v>
      </c>
      <c r="W1243" s="31" t="str">
        <f t="shared" si="223"/>
        <v>43413Indiana PacersMiami Heat</v>
      </c>
      <c r="X1243" s="9" t="str">
        <f>IFERROR(VLOOKUP(T1243,October_Schedule_Table[[#All],[Home Concat]:[Home B2b]],2,FALSE),0)</f>
        <v>no</v>
      </c>
      <c r="Y1243" s="9">
        <f>IFERROR(VLOOKUP(T1243,October_Schedule_Table[[#All],[Away Concat]:[Away B2b]],4,FALSE),0)</f>
        <v>0</v>
      </c>
    </row>
    <row r="1244" spans="1:25" x14ac:dyDescent="0.2">
      <c r="A1244" s="24" t="s">
        <v>235</v>
      </c>
      <c r="B1244" s="12">
        <v>43414</v>
      </c>
      <c r="C1244" s="33" t="str">
        <f t="shared" si="217"/>
        <v>H</v>
      </c>
      <c r="D1244" s="18">
        <v>11</v>
      </c>
      <c r="E1244" s="18">
        <v>10</v>
      </c>
      <c r="F1244" s="18">
        <v>2018</v>
      </c>
      <c r="G1244" s="5" t="s">
        <v>6</v>
      </c>
      <c r="H1244" s="5" t="s">
        <v>41</v>
      </c>
      <c r="I1244" s="5" t="s">
        <v>233</v>
      </c>
      <c r="J1244" s="5">
        <v>116</v>
      </c>
      <c r="K1244" s="5" t="s">
        <v>26</v>
      </c>
      <c r="L1244" s="5" t="s">
        <v>235</v>
      </c>
      <c r="M1244" s="5">
        <v>110</v>
      </c>
      <c r="N1244" s="13">
        <f t="shared" si="218"/>
        <v>-6</v>
      </c>
      <c r="O1244" s="13">
        <f t="shared" si="219"/>
        <v>3</v>
      </c>
      <c r="P1244" s="39">
        <f t="shared" si="214"/>
        <v>-0.25037347985165948</v>
      </c>
      <c r="Q1244" s="39">
        <f t="shared" si="215"/>
        <v>-3.2175804343859502</v>
      </c>
      <c r="R1244" s="39">
        <f t="shared" si="220"/>
        <v>5.9672069545342907</v>
      </c>
      <c r="S1244" s="39">
        <f t="shared" si="221"/>
        <v>-11.967206954534291</v>
      </c>
      <c r="T1244" s="22" t="str">
        <f t="shared" si="216"/>
        <v>Mia116110</v>
      </c>
      <c r="U1244" t="str">
        <f t="shared" si="222"/>
        <v>yes</v>
      </c>
      <c r="V1244" s="31" t="s">
        <v>303</v>
      </c>
      <c r="W1244" s="31" t="str">
        <f t="shared" si="223"/>
        <v>43414Washington WizardsMiami Heat</v>
      </c>
      <c r="X1244" s="9"/>
      <c r="Y1244" s="9"/>
    </row>
    <row r="1245" spans="1:25" x14ac:dyDescent="0.2">
      <c r="A1245" s="24" t="s">
        <v>235</v>
      </c>
      <c r="B1245" s="10">
        <v>43416</v>
      </c>
      <c r="C1245" s="33" t="str">
        <f t="shared" si="217"/>
        <v>H</v>
      </c>
      <c r="D1245" s="19">
        <v>11</v>
      </c>
      <c r="E1245" s="19">
        <v>12</v>
      </c>
      <c r="F1245" s="19">
        <v>2018</v>
      </c>
      <c r="G1245" s="6" t="s">
        <v>23</v>
      </c>
      <c r="H1245" s="6" t="s">
        <v>7</v>
      </c>
      <c r="I1245" s="6" t="s">
        <v>237</v>
      </c>
      <c r="J1245" s="6">
        <v>124</v>
      </c>
      <c r="K1245" s="6" t="s">
        <v>26</v>
      </c>
      <c r="L1245" s="6" t="s">
        <v>235</v>
      </c>
      <c r="M1245" s="6">
        <v>114</v>
      </c>
      <c r="N1245" s="13">
        <f t="shared" si="218"/>
        <v>-10</v>
      </c>
      <c r="O1245" s="13">
        <f t="shared" si="219"/>
        <v>3</v>
      </c>
      <c r="P1245" s="39">
        <f t="shared" si="214"/>
        <v>-0.25037347985165948</v>
      </c>
      <c r="Q1245" s="39">
        <f t="shared" si="215"/>
        <v>2.2516349031661402</v>
      </c>
      <c r="R1245" s="39">
        <f t="shared" si="220"/>
        <v>0.49799161698220029</v>
      </c>
      <c r="S1245" s="39">
        <f t="shared" si="221"/>
        <v>-10.497991616982201</v>
      </c>
      <c r="T1245" s="22" t="str">
        <f t="shared" si="216"/>
        <v>Mia124114</v>
      </c>
      <c r="U1245" t="str">
        <f t="shared" si="222"/>
        <v>no</v>
      </c>
      <c r="V1245" s="31">
        <v>0</v>
      </c>
      <c r="W1245" s="31" t="str">
        <f t="shared" si="223"/>
        <v>43416Philadelphia 76ersMiami Heat</v>
      </c>
      <c r="X1245" s="9" t="str">
        <f>IFERROR(VLOOKUP(T1245,October_Schedule_Table[[#All],[Home Concat]:[Home B2b]],2,FALSE),0)</f>
        <v>no</v>
      </c>
      <c r="Y1245" s="9">
        <f>IFERROR(VLOOKUP(T1245,October_Schedule_Table[[#All],[Away Concat]:[Away B2b]],4,FALSE),0)</f>
        <v>0</v>
      </c>
    </row>
    <row r="1246" spans="1:25" x14ac:dyDescent="0.2">
      <c r="A1246" s="24" t="s">
        <v>235</v>
      </c>
      <c r="B1246" s="10">
        <v>43418</v>
      </c>
      <c r="C1246" s="33" t="str">
        <f t="shared" si="217"/>
        <v>A</v>
      </c>
      <c r="D1246" s="19">
        <v>11</v>
      </c>
      <c r="E1246" s="19">
        <v>14</v>
      </c>
      <c r="F1246" s="19">
        <v>2018</v>
      </c>
      <c r="G1246" s="6" t="s">
        <v>23</v>
      </c>
      <c r="H1246" s="6" t="s">
        <v>26</v>
      </c>
      <c r="I1246" s="6" t="s">
        <v>235</v>
      </c>
      <c r="J1246" s="6">
        <v>120</v>
      </c>
      <c r="K1246" s="6" t="s">
        <v>15</v>
      </c>
      <c r="L1246" s="6" t="s">
        <v>212</v>
      </c>
      <c r="M1246" s="6">
        <v>107</v>
      </c>
      <c r="N1246" s="13">
        <f t="shared" si="218"/>
        <v>13</v>
      </c>
      <c r="O1246" s="13">
        <f t="shared" si="219"/>
        <v>-3</v>
      </c>
      <c r="P1246" s="39">
        <f t="shared" si="214"/>
        <v>-0.25037347985165948</v>
      </c>
      <c r="Q1246" s="39">
        <f t="shared" si="215"/>
        <v>9.3423702051929958E-2</v>
      </c>
      <c r="R1246" s="39">
        <f t="shared" si="220"/>
        <v>-3.3437971819035894</v>
      </c>
      <c r="S1246" s="39">
        <f t="shared" si="221"/>
        <v>16.343797181903589</v>
      </c>
      <c r="T1246" s="22" t="str">
        <f t="shared" si="216"/>
        <v>Mia120107</v>
      </c>
      <c r="U1246" t="str">
        <f t="shared" si="222"/>
        <v>no</v>
      </c>
      <c r="V1246" s="31">
        <v>0</v>
      </c>
      <c r="W1246" s="31" t="str">
        <f t="shared" si="223"/>
        <v>43418Miami HeatBrooklyn Nets</v>
      </c>
      <c r="X1246" s="9">
        <f>IFERROR(VLOOKUP(T1246,October_Schedule_Table[Home Concat],1,FALSE),0)</f>
        <v>0</v>
      </c>
      <c r="Y1246" s="9" t="str">
        <f>IFERROR(VLOOKUP(T1246,October_Schedule_Table[[#All],[Away Concat]:[Away B2b]],4,FALSE),0)</f>
        <v>no</v>
      </c>
    </row>
    <row r="1247" spans="1:25" x14ac:dyDescent="0.2">
      <c r="A1247" s="24" t="s">
        <v>235</v>
      </c>
      <c r="B1247" s="12">
        <v>43420</v>
      </c>
      <c r="C1247" s="33" t="str">
        <f t="shared" si="217"/>
        <v>A</v>
      </c>
      <c r="D1247" s="18">
        <v>11</v>
      </c>
      <c r="E1247" s="18">
        <v>16</v>
      </c>
      <c r="F1247" s="18">
        <v>2018</v>
      </c>
      <c r="G1247" s="5" t="s">
        <v>12</v>
      </c>
      <c r="H1247" s="5" t="s">
        <v>26</v>
      </c>
      <c r="I1247" s="5" t="s">
        <v>235</v>
      </c>
      <c r="J1247" s="5">
        <v>91</v>
      </c>
      <c r="K1247" s="5" t="s">
        <v>20</v>
      </c>
      <c r="L1247" s="5" t="s">
        <v>234</v>
      </c>
      <c r="M1247" s="5">
        <v>99</v>
      </c>
      <c r="N1247" s="13">
        <f t="shared" si="218"/>
        <v>-8</v>
      </c>
      <c r="O1247" s="13">
        <f t="shared" si="219"/>
        <v>-3</v>
      </c>
      <c r="P1247" s="39">
        <f t="shared" si="214"/>
        <v>-0.25037347985165948</v>
      </c>
      <c r="Q1247" s="39">
        <f t="shared" si="215"/>
        <v>2.3960160409532198</v>
      </c>
      <c r="R1247" s="39">
        <f t="shared" si="220"/>
        <v>-5.6463895208048793</v>
      </c>
      <c r="S1247" s="39">
        <f t="shared" si="221"/>
        <v>-2.3536104791951207</v>
      </c>
      <c r="T1247" s="22" t="str">
        <f t="shared" si="216"/>
        <v>Mia9199</v>
      </c>
      <c r="U1247" t="str">
        <f t="shared" si="222"/>
        <v>no</v>
      </c>
      <c r="V1247" s="31">
        <v>0</v>
      </c>
      <c r="W1247" s="31" t="str">
        <f t="shared" si="223"/>
        <v>43420Miami HeatIndiana Pacers</v>
      </c>
      <c r="X1247" s="9">
        <f>IFERROR(VLOOKUP(T1247,October_Schedule_Table[Home Concat],1,FALSE),0)</f>
        <v>0</v>
      </c>
      <c r="Y1247" s="9" t="str">
        <f>IFERROR(VLOOKUP(T1247,October_Schedule_Table[[#All],[Away Concat]:[Away B2b]],4,FALSE),0)</f>
        <v>no</v>
      </c>
    </row>
    <row r="1248" spans="1:25" x14ac:dyDescent="0.2">
      <c r="A1248" s="24" t="s">
        <v>235</v>
      </c>
      <c r="B1248" s="12">
        <v>43422</v>
      </c>
      <c r="C1248" s="33" t="str">
        <f t="shared" si="217"/>
        <v>H</v>
      </c>
      <c r="D1248" s="18">
        <v>11</v>
      </c>
      <c r="E1248" s="18">
        <v>18</v>
      </c>
      <c r="F1248" s="18">
        <v>2018</v>
      </c>
      <c r="G1248" s="5" t="s">
        <v>43</v>
      </c>
      <c r="H1248" s="5" t="s">
        <v>39</v>
      </c>
      <c r="I1248" s="13" t="s">
        <v>242</v>
      </c>
      <c r="J1248" s="5">
        <v>113</v>
      </c>
      <c r="K1248" s="5" t="s">
        <v>26</v>
      </c>
      <c r="L1248" s="5" t="s">
        <v>235</v>
      </c>
      <c r="M1248" s="5">
        <v>97</v>
      </c>
      <c r="N1248" s="13">
        <f t="shared" si="218"/>
        <v>-16</v>
      </c>
      <c r="O1248" s="13">
        <f t="shared" si="219"/>
        <v>3</v>
      </c>
      <c r="P1248" s="39">
        <f t="shared" si="214"/>
        <v>-0.25037347985165948</v>
      </c>
      <c r="Q1248" s="39">
        <f t="shared" si="215"/>
        <v>-1.7592139870950123</v>
      </c>
      <c r="R1248" s="39">
        <f t="shared" si="220"/>
        <v>4.5088405072433524</v>
      </c>
      <c r="S1248" s="39">
        <f t="shared" si="221"/>
        <v>-20.508840507243352</v>
      </c>
      <c r="T1248" s="22" t="str">
        <f t="shared" si="216"/>
        <v>Mia11397</v>
      </c>
      <c r="U1248" t="str">
        <f t="shared" si="222"/>
        <v>no</v>
      </c>
      <c r="V1248" s="31">
        <v>0</v>
      </c>
      <c r="W1248" s="31" t="str">
        <f t="shared" si="223"/>
        <v>43422Los Angeles LakersMiami Heat</v>
      </c>
      <c r="X1248" s="9" t="str">
        <f>IFERROR(VLOOKUP(T1248,October_Schedule_Table[[#All],[Home Concat]:[Home B2b]],2,FALSE),0)</f>
        <v>no</v>
      </c>
      <c r="Y1248" s="9">
        <f>IFERROR(VLOOKUP(T1248,October_Schedule_Table[[#All],[Away Concat]:[Away B2b]],4,FALSE),0)</f>
        <v>0</v>
      </c>
    </row>
    <row r="1249" spans="1:25" x14ac:dyDescent="0.2">
      <c r="A1249" s="24" t="s">
        <v>235</v>
      </c>
      <c r="B1249" s="10">
        <v>43424</v>
      </c>
      <c r="C1249" s="33" t="str">
        <f t="shared" si="217"/>
        <v>H</v>
      </c>
      <c r="D1249" s="19">
        <v>11</v>
      </c>
      <c r="E1249" s="19">
        <v>20</v>
      </c>
      <c r="F1249" s="19">
        <v>2018</v>
      </c>
      <c r="G1249" s="6" t="s">
        <v>23</v>
      </c>
      <c r="H1249" s="6" t="s">
        <v>15</v>
      </c>
      <c r="I1249" s="6" t="s">
        <v>212</v>
      </c>
      <c r="J1249" s="6">
        <v>104</v>
      </c>
      <c r="K1249" s="6" t="s">
        <v>26</v>
      </c>
      <c r="L1249" s="6" t="s">
        <v>235</v>
      </c>
      <c r="M1249" s="6">
        <v>92</v>
      </c>
      <c r="N1249" s="13">
        <f t="shared" si="218"/>
        <v>-12</v>
      </c>
      <c r="O1249" s="13">
        <f t="shared" si="219"/>
        <v>3</v>
      </c>
      <c r="P1249" s="39">
        <f t="shared" si="214"/>
        <v>-0.25037347985165948</v>
      </c>
      <c r="Q1249" s="39">
        <f t="shared" si="215"/>
        <v>9.3423702051929958E-2</v>
      </c>
      <c r="R1249" s="39">
        <f t="shared" si="220"/>
        <v>2.6562028180964106</v>
      </c>
      <c r="S1249" s="39">
        <f t="shared" si="221"/>
        <v>-14.656202818096411</v>
      </c>
      <c r="T1249" s="22" t="str">
        <f t="shared" si="216"/>
        <v>Mia10492</v>
      </c>
      <c r="U1249" t="str">
        <f t="shared" si="222"/>
        <v>no</v>
      </c>
      <c r="V1249" s="31">
        <v>0</v>
      </c>
      <c r="W1249" s="31" t="str">
        <f t="shared" si="223"/>
        <v>43424Brooklyn NetsMiami Heat</v>
      </c>
      <c r="X1249" s="9" t="str">
        <f>IFERROR(VLOOKUP(T1249,October_Schedule_Table[[#All],[Home Concat]:[Home B2b]],2,FALSE),0)</f>
        <v>no</v>
      </c>
      <c r="Y1249" s="9">
        <f>IFERROR(VLOOKUP(T1249,October_Schedule_Table[[#All],[Away Concat]:[Away B2b]],4,FALSE),0)</f>
        <v>0</v>
      </c>
    </row>
    <row r="1250" spans="1:25" x14ac:dyDescent="0.2">
      <c r="A1250" s="24" t="s">
        <v>235</v>
      </c>
      <c r="B1250" s="10">
        <v>43427</v>
      </c>
      <c r="C1250" s="33" t="str">
        <f t="shared" si="217"/>
        <v>A</v>
      </c>
      <c r="D1250" s="19">
        <v>11</v>
      </c>
      <c r="E1250" s="19">
        <v>23</v>
      </c>
      <c r="F1250" s="19">
        <v>2018</v>
      </c>
      <c r="G1250" s="6" t="s">
        <v>6</v>
      </c>
      <c r="H1250" s="6" t="s">
        <v>26</v>
      </c>
      <c r="I1250" s="6" t="s">
        <v>235</v>
      </c>
      <c r="J1250" s="6">
        <v>103</v>
      </c>
      <c r="K1250" s="6" t="s">
        <v>38</v>
      </c>
      <c r="L1250" s="6" t="s">
        <v>214</v>
      </c>
      <c r="M1250" s="6">
        <v>96</v>
      </c>
      <c r="N1250" s="13">
        <f t="shared" si="218"/>
        <v>7</v>
      </c>
      <c r="O1250" s="13">
        <f t="shared" si="219"/>
        <v>-3</v>
      </c>
      <c r="P1250" s="39">
        <f t="shared" si="214"/>
        <v>-0.25037347985165948</v>
      </c>
      <c r="Q1250" s="39">
        <f t="shared" si="215"/>
        <v>-8.3647694850550796</v>
      </c>
      <c r="R1250" s="39">
        <f t="shared" si="220"/>
        <v>5.1143960052034201</v>
      </c>
      <c r="S1250" s="39">
        <f t="shared" si="221"/>
        <v>1.8856039947965799</v>
      </c>
      <c r="T1250" s="22" t="str">
        <f t="shared" si="216"/>
        <v>Mia10396</v>
      </c>
      <c r="U1250" t="str">
        <f t="shared" si="222"/>
        <v>no</v>
      </c>
      <c r="V1250" s="31">
        <v>0</v>
      </c>
      <c r="W1250" s="31" t="str">
        <f t="shared" si="223"/>
        <v>43427Miami HeatChicago Bulls</v>
      </c>
      <c r="X1250" s="9">
        <f>IFERROR(VLOOKUP(T1250,October_Schedule_Table[Home Concat],1,FALSE),0)</f>
        <v>0</v>
      </c>
      <c r="Y1250" s="9" t="str">
        <f>IFERROR(VLOOKUP(T1250,October_Schedule_Table[[#All],[Away Concat]:[Away B2b]],4,FALSE),0)</f>
        <v>no</v>
      </c>
    </row>
    <row r="1251" spans="1:25" x14ac:dyDescent="0.2">
      <c r="A1251" s="24" t="s">
        <v>235</v>
      </c>
      <c r="B1251" s="15">
        <v>43429</v>
      </c>
      <c r="C1251" s="33" t="str">
        <f t="shared" si="217"/>
        <v>A</v>
      </c>
      <c r="D1251" s="20">
        <v>11</v>
      </c>
      <c r="E1251" s="20">
        <v>25</v>
      </c>
      <c r="F1251" s="20">
        <v>2018</v>
      </c>
      <c r="G1251" s="5" t="s">
        <v>43</v>
      </c>
      <c r="H1251" s="5" t="s">
        <v>26</v>
      </c>
      <c r="I1251" s="5" t="s">
        <v>235</v>
      </c>
      <c r="J1251" s="5">
        <v>115</v>
      </c>
      <c r="K1251" s="5" t="s">
        <v>37</v>
      </c>
      <c r="L1251" s="5" t="s">
        <v>228</v>
      </c>
      <c r="M1251" s="5">
        <v>125</v>
      </c>
      <c r="N1251" s="13">
        <f t="shared" si="218"/>
        <v>-10</v>
      </c>
      <c r="O1251" s="13">
        <f t="shared" si="219"/>
        <v>-3</v>
      </c>
      <c r="P1251" s="39">
        <f t="shared" si="214"/>
        <v>-0.25037347985165948</v>
      </c>
      <c r="Q1251" s="39">
        <f t="shared" si="215"/>
        <v>5.5303682054218104</v>
      </c>
      <c r="R1251" s="39">
        <f t="shared" si="220"/>
        <v>-8.780741685273469</v>
      </c>
      <c r="S1251" s="39">
        <f t="shared" si="221"/>
        <v>-1.219258314726531</v>
      </c>
      <c r="T1251" s="22" t="str">
        <f t="shared" si="216"/>
        <v>Mia115125</v>
      </c>
      <c r="U1251" t="str">
        <f t="shared" si="222"/>
        <v>no</v>
      </c>
      <c r="V1251" s="31">
        <v>0</v>
      </c>
      <c r="W1251" s="31" t="str">
        <f t="shared" si="223"/>
        <v>43429Miami HeatToronto Raptors</v>
      </c>
      <c r="X1251" s="9">
        <f>IFERROR(VLOOKUP(T1251,October_Schedule_Table[Home Concat],1,FALSE),0)</f>
        <v>0</v>
      </c>
      <c r="Y1251" s="9" t="str">
        <f>IFERROR(VLOOKUP(T1251,October_Schedule_Table[[#All],[Away Concat]:[Away B2b]],4,FALSE),0)</f>
        <v>no</v>
      </c>
    </row>
    <row r="1252" spans="1:25" x14ac:dyDescent="0.2">
      <c r="A1252" s="24" t="s">
        <v>235</v>
      </c>
      <c r="B1252" s="12">
        <v>43431</v>
      </c>
      <c r="C1252" s="33" t="str">
        <f t="shared" si="217"/>
        <v>H</v>
      </c>
      <c r="D1252" s="18">
        <v>11</v>
      </c>
      <c r="E1252" s="18">
        <v>27</v>
      </c>
      <c r="F1252" s="18">
        <v>2018</v>
      </c>
      <c r="G1252" s="5" t="s">
        <v>23</v>
      </c>
      <c r="H1252" s="5" t="s">
        <v>24</v>
      </c>
      <c r="I1252" s="5" t="s">
        <v>210</v>
      </c>
      <c r="J1252" s="5">
        <v>115</v>
      </c>
      <c r="K1252" s="5" t="s">
        <v>26</v>
      </c>
      <c r="L1252" s="5" t="s">
        <v>235</v>
      </c>
      <c r="M1252" s="5">
        <v>113</v>
      </c>
      <c r="N1252" s="13">
        <f t="shared" si="218"/>
        <v>-2</v>
      </c>
      <c r="O1252" s="13">
        <f t="shared" si="219"/>
        <v>3</v>
      </c>
      <c r="P1252" s="39">
        <f t="shared" si="214"/>
        <v>-0.25037347985165948</v>
      </c>
      <c r="Q1252" s="39">
        <f t="shared" si="215"/>
        <v>-5.4191427575813904</v>
      </c>
      <c r="R1252" s="39">
        <f t="shared" si="220"/>
        <v>8.16876927772973</v>
      </c>
      <c r="S1252" s="39">
        <f t="shared" si="221"/>
        <v>-10.16876927772973</v>
      </c>
      <c r="T1252" s="22" t="str">
        <f t="shared" si="216"/>
        <v>Mia115113</v>
      </c>
      <c r="U1252" t="str">
        <f t="shared" si="222"/>
        <v>no</v>
      </c>
      <c r="V1252" s="31">
        <v>0</v>
      </c>
      <c r="W1252" s="31" t="str">
        <f t="shared" si="223"/>
        <v>43431Atlanta HawksMiami Heat</v>
      </c>
      <c r="X1252" s="9" t="str">
        <f>IFERROR(VLOOKUP(T1252,October_Schedule_Table[[#All],[Home Concat]:[Home B2b]],2,FALSE),0)</f>
        <v>no</v>
      </c>
      <c r="Y1252" s="9">
        <f>IFERROR(VLOOKUP(T1252,October_Schedule_Table[[#All],[Away Concat]:[Away B2b]],4,FALSE),0)</f>
        <v>0</v>
      </c>
    </row>
    <row r="1253" spans="1:25" x14ac:dyDescent="0.2">
      <c r="A1253" s="24" t="s">
        <v>235</v>
      </c>
      <c r="B1253" s="10">
        <v>43434</v>
      </c>
      <c r="C1253" s="33" t="str">
        <f t="shared" si="217"/>
        <v>H</v>
      </c>
      <c r="D1253" s="19">
        <v>11</v>
      </c>
      <c r="E1253" s="19">
        <v>30</v>
      </c>
      <c r="F1253" s="19">
        <v>2018</v>
      </c>
      <c r="G1253" s="6" t="s">
        <v>6</v>
      </c>
      <c r="H1253" s="6" t="s">
        <v>17</v>
      </c>
      <c r="I1253" s="6" t="s">
        <v>202</v>
      </c>
      <c r="J1253" s="6">
        <v>101</v>
      </c>
      <c r="K1253" s="6" t="s">
        <v>26</v>
      </c>
      <c r="L1253" s="6" t="s">
        <v>235</v>
      </c>
      <c r="M1253" s="6">
        <v>106</v>
      </c>
      <c r="N1253" s="13">
        <f t="shared" si="218"/>
        <v>5</v>
      </c>
      <c r="O1253" s="13">
        <f t="shared" si="219"/>
        <v>3</v>
      </c>
      <c r="P1253" s="39">
        <f t="shared" si="214"/>
        <v>-0.25037347985165948</v>
      </c>
      <c r="Q1253" s="39">
        <f t="shared" si="215"/>
        <v>-2.0784049104114897</v>
      </c>
      <c r="R1253" s="39">
        <f t="shared" si="220"/>
        <v>4.8280314305598306</v>
      </c>
      <c r="S1253" s="39">
        <f t="shared" si="221"/>
        <v>0.17196856944016936</v>
      </c>
      <c r="T1253" s="22" t="str">
        <f t="shared" si="216"/>
        <v>Mia101106</v>
      </c>
      <c r="U1253" t="str">
        <f t="shared" si="222"/>
        <v>no</v>
      </c>
      <c r="V1253" s="31">
        <v>0</v>
      </c>
      <c r="W1253" s="31" t="str">
        <f t="shared" si="223"/>
        <v>43434New Orleans PelicansMiami Heat</v>
      </c>
      <c r="X1253" s="9" t="str">
        <f>IFERROR(VLOOKUP(T1253,October_Schedule_Table[[#All],[Home Concat]:[Home B2b]],2,FALSE),0)</f>
        <v>no</v>
      </c>
      <c r="Y1253" s="9">
        <f>IFERROR(VLOOKUP(T1253,October_Schedule_Table[[#All],[Away Concat]:[Away B2b]],4,FALSE),0)</f>
        <v>0</v>
      </c>
    </row>
    <row r="1254" spans="1:25" x14ac:dyDescent="0.2">
      <c r="A1254" s="24" t="s">
        <v>235</v>
      </c>
      <c r="B1254" s="12">
        <v>43436</v>
      </c>
      <c r="C1254" s="33" t="str">
        <f t="shared" si="217"/>
        <v>H</v>
      </c>
      <c r="D1254" s="18">
        <v>12</v>
      </c>
      <c r="E1254" s="18">
        <v>2</v>
      </c>
      <c r="F1254" s="18">
        <v>2018</v>
      </c>
      <c r="G1254" s="5" t="s">
        <v>43</v>
      </c>
      <c r="H1254" s="5" t="s">
        <v>31</v>
      </c>
      <c r="I1254" s="5" t="s">
        <v>225</v>
      </c>
      <c r="J1254" s="5">
        <v>100</v>
      </c>
      <c r="K1254" s="5" t="s">
        <v>26</v>
      </c>
      <c r="L1254" s="5" t="s">
        <v>235</v>
      </c>
      <c r="M1254" s="5">
        <v>102</v>
      </c>
      <c r="N1254" s="13">
        <f t="shared" si="218"/>
        <v>2</v>
      </c>
      <c r="O1254" s="13">
        <f t="shared" si="219"/>
        <v>3</v>
      </c>
      <c r="P1254" s="39">
        <f t="shared" si="214"/>
        <v>-0.25037347985165948</v>
      </c>
      <c r="Q1254" s="39">
        <f t="shared" si="215"/>
        <v>5.7181998783674679</v>
      </c>
      <c r="R1254" s="39">
        <f t="shared" si="220"/>
        <v>-2.9685733582191274</v>
      </c>
      <c r="S1254" s="39">
        <f t="shared" si="221"/>
        <v>4.9685733582191274</v>
      </c>
      <c r="T1254" s="22" t="str">
        <f t="shared" si="216"/>
        <v>Mia100102</v>
      </c>
      <c r="U1254" t="str">
        <f t="shared" si="222"/>
        <v>no</v>
      </c>
      <c r="V1254" s="31">
        <v>0</v>
      </c>
      <c r="W1254" s="31" t="str">
        <f t="shared" si="223"/>
        <v>43436Utah JazzMiami Heat</v>
      </c>
      <c r="X1254" s="9" t="str">
        <f>IFERROR(VLOOKUP(T1254,October_Schedule_Table[[#All],[Home Concat]:[Home B2b]],2,FALSE),0)</f>
        <v>no</v>
      </c>
      <c r="Y1254" s="9">
        <f>IFERROR(VLOOKUP(T1254,October_Schedule_Table[[#All],[Away Concat]:[Away B2b]],4,FALSE),0)</f>
        <v>0</v>
      </c>
    </row>
    <row r="1255" spans="1:25" x14ac:dyDescent="0.2">
      <c r="A1255" s="24" t="s">
        <v>235</v>
      </c>
      <c r="B1255" s="10">
        <v>43438</v>
      </c>
      <c r="C1255" s="33" t="str">
        <f t="shared" si="217"/>
        <v>H</v>
      </c>
      <c r="D1255" s="19">
        <v>12</v>
      </c>
      <c r="E1255" s="19">
        <v>4</v>
      </c>
      <c r="F1255" s="19">
        <v>2018</v>
      </c>
      <c r="G1255" s="6" t="s">
        <v>23</v>
      </c>
      <c r="H1255" s="6" t="s">
        <v>27</v>
      </c>
      <c r="I1255" s="6" t="s">
        <v>236</v>
      </c>
      <c r="J1255" s="6">
        <v>105</v>
      </c>
      <c r="K1255" s="6" t="s">
        <v>26</v>
      </c>
      <c r="L1255" s="6" t="s">
        <v>235</v>
      </c>
      <c r="M1255" s="6">
        <v>90</v>
      </c>
      <c r="N1255" s="13">
        <f t="shared" si="218"/>
        <v>-15</v>
      </c>
      <c r="O1255" s="13">
        <f t="shared" si="219"/>
        <v>3</v>
      </c>
      <c r="P1255" s="39">
        <f t="shared" si="214"/>
        <v>-0.25037347985165948</v>
      </c>
      <c r="Q1255" s="39">
        <f t="shared" si="215"/>
        <v>1.21811754667254</v>
      </c>
      <c r="R1255" s="39">
        <f t="shared" si="220"/>
        <v>1.5315089734758005</v>
      </c>
      <c r="S1255" s="39">
        <f t="shared" si="221"/>
        <v>-16.531508973475802</v>
      </c>
      <c r="T1255" s="22" t="str">
        <f t="shared" si="216"/>
        <v>Mia10590</v>
      </c>
      <c r="U1255" t="str">
        <f t="shared" si="222"/>
        <v>no</v>
      </c>
      <c r="V1255" s="31">
        <v>0</v>
      </c>
      <c r="W1255" s="31" t="str">
        <f t="shared" si="223"/>
        <v>43438Orlando MagicMiami Heat</v>
      </c>
      <c r="X1255" s="9" t="str">
        <f>IFERROR(VLOOKUP(T1255,October_Schedule_Table[[#All],[Home Concat]:[Home B2b]],2,FALSE),0)</f>
        <v>no</v>
      </c>
      <c r="Y1255" s="9">
        <f>IFERROR(VLOOKUP(T1255,October_Schedule_Table[[#All],[Away Concat]:[Away B2b]],4,FALSE),0)</f>
        <v>0</v>
      </c>
    </row>
    <row r="1256" spans="1:25" x14ac:dyDescent="0.2">
      <c r="A1256" s="24" t="s">
        <v>235</v>
      </c>
      <c r="B1256" s="10">
        <v>43441</v>
      </c>
      <c r="C1256" s="33" t="str">
        <f t="shared" si="217"/>
        <v>A</v>
      </c>
      <c r="D1256" s="19">
        <v>12</v>
      </c>
      <c r="E1256" s="19">
        <v>7</v>
      </c>
      <c r="F1256" s="19">
        <v>2018</v>
      </c>
      <c r="G1256" s="6" t="s">
        <v>42</v>
      </c>
      <c r="H1256" s="6" t="s">
        <v>26</v>
      </c>
      <c r="I1256" s="6" t="s">
        <v>235</v>
      </c>
      <c r="J1256" s="6">
        <v>115</v>
      </c>
      <c r="K1256" s="6" t="s">
        <v>29</v>
      </c>
      <c r="L1256" s="6" t="s">
        <v>232</v>
      </c>
      <c r="M1256" s="6">
        <v>98</v>
      </c>
      <c r="N1256" s="13">
        <f t="shared" si="218"/>
        <v>17</v>
      </c>
      <c r="O1256" s="13">
        <f t="shared" si="219"/>
        <v>-3</v>
      </c>
      <c r="P1256" s="39">
        <f t="shared" si="214"/>
        <v>-0.25037347985165948</v>
      </c>
      <c r="Q1256" s="39">
        <f t="shared" si="215"/>
        <v>-8.7034984309977705</v>
      </c>
      <c r="R1256" s="39">
        <f t="shared" si="220"/>
        <v>5.4531249511461111</v>
      </c>
      <c r="S1256" s="39">
        <f t="shared" si="221"/>
        <v>11.546875048853888</v>
      </c>
      <c r="T1256" s="22" t="str">
        <f t="shared" si="216"/>
        <v>Mia11598</v>
      </c>
      <c r="U1256" t="str">
        <f t="shared" si="222"/>
        <v>no</v>
      </c>
      <c r="V1256" s="31">
        <v>0</v>
      </c>
      <c r="W1256" s="31" t="str">
        <f t="shared" si="223"/>
        <v>43441Miami HeatPhoenix Suns</v>
      </c>
      <c r="X1256" s="9">
        <f>IFERROR(VLOOKUP(T1256,October_Schedule_Table[Home Concat],1,FALSE),0)</f>
        <v>0</v>
      </c>
      <c r="Y1256" s="9" t="str">
        <f>IFERROR(VLOOKUP(T1256,October_Schedule_Table[[#All],[Away Concat]:[Away B2b]],4,FALSE),0)</f>
        <v>no</v>
      </c>
    </row>
    <row r="1257" spans="1:25" x14ac:dyDescent="0.2">
      <c r="A1257" s="24" t="s">
        <v>235</v>
      </c>
      <c r="B1257" s="12">
        <v>43442</v>
      </c>
      <c r="C1257" s="33" t="str">
        <f t="shared" si="217"/>
        <v>A</v>
      </c>
      <c r="D1257" s="18">
        <v>12</v>
      </c>
      <c r="E1257" s="18">
        <v>8</v>
      </c>
      <c r="F1257" s="18">
        <v>2018</v>
      </c>
      <c r="G1257" s="5" t="s">
        <v>9</v>
      </c>
      <c r="H1257" s="5" t="s">
        <v>26</v>
      </c>
      <c r="I1257" s="5" t="s">
        <v>235</v>
      </c>
      <c r="J1257" s="5">
        <v>121</v>
      </c>
      <c r="K1257" s="5" t="s">
        <v>22</v>
      </c>
      <c r="L1257" s="13" t="s">
        <v>241</v>
      </c>
      <c r="M1257" s="5">
        <v>98</v>
      </c>
      <c r="N1257" s="13">
        <f t="shared" si="218"/>
        <v>23</v>
      </c>
      <c r="O1257" s="13">
        <f t="shared" si="219"/>
        <v>-3</v>
      </c>
      <c r="P1257" s="39">
        <f t="shared" si="214"/>
        <v>-0.25037347985165948</v>
      </c>
      <c r="Q1257" s="39">
        <f t="shared" si="215"/>
        <v>0.79686865378140981</v>
      </c>
      <c r="R1257" s="39">
        <f t="shared" si="220"/>
        <v>-4.0472421336330697</v>
      </c>
      <c r="S1257" s="39">
        <f t="shared" si="221"/>
        <v>27.04724213363307</v>
      </c>
      <c r="T1257" s="22" t="str">
        <f t="shared" si="216"/>
        <v>Mia12198</v>
      </c>
      <c r="U1257" t="str">
        <f t="shared" si="222"/>
        <v>yes</v>
      </c>
      <c r="V1257" s="31">
        <v>0</v>
      </c>
      <c r="W1257" s="31" t="str">
        <f t="shared" si="223"/>
        <v>43442Miami HeatLos Angeles Clippers</v>
      </c>
      <c r="X1257" s="9">
        <f>IFERROR(VLOOKUP(T1257,October_Schedule_Table[Home Concat],1,FALSE),0)</f>
        <v>0</v>
      </c>
      <c r="Y1257" s="9" t="str">
        <f>IFERROR(VLOOKUP(T1257,October_Schedule_Table[[#All],[Away Concat]:[Away B2b]],4,FALSE),0)</f>
        <v>yes</v>
      </c>
    </row>
    <row r="1258" spans="1:25" x14ac:dyDescent="0.2">
      <c r="A1258" s="24" t="s">
        <v>235</v>
      </c>
      <c r="B1258" s="10">
        <v>43444</v>
      </c>
      <c r="C1258" s="33" t="str">
        <f t="shared" si="217"/>
        <v>A</v>
      </c>
      <c r="D1258" s="19">
        <v>12</v>
      </c>
      <c r="E1258" s="19">
        <v>10</v>
      </c>
      <c r="F1258" s="19">
        <v>2018</v>
      </c>
      <c r="G1258" s="6" t="s">
        <v>9</v>
      </c>
      <c r="H1258" s="6" t="s">
        <v>26</v>
      </c>
      <c r="I1258" s="6" t="s">
        <v>235</v>
      </c>
      <c r="J1258" s="6">
        <v>105</v>
      </c>
      <c r="K1258" s="6" t="s">
        <v>39</v>
      </c>
      <c r="L1258" s="13" t="s">
        <v>242</v>
      </c>
      <c r="M1258" s="6">
        <v>108</v>
      </c>
      <c r="N1258" s="13">
        <f t="shared" si="218"/>
        <v>-3</v>
      </c>
      <c r="O1258" s="13">
        <f t="shared" si="219"/>
        <v>-3</v>
      </c>
      <c r="P1258" s="39">
        <f t="shared" si="214"/>
        <v>-0.25037347985165948</v>
      </c>
      <c r="Q1258" s="39">
        <f t="shared" si="215"/>
        <v>-1.7592139870950123</v>
      </c>
      <c r="R1258" s="39">
        <f t="shared" si="220"/>
        <v>-1.4911594927566472</v>
      </c>
      <c r="S1258" s="39">
        <f t="shared" si="221"/>
        <v>-1.5088405072433528</v>
      </c>
      <c r="T1258" s="22" t="str">
        <f t="shared" si="216"/>
        <v>Mia105108</v>
      </c>
      <c r="U1258" t="str">
        <f t="shared" si="222"/>
        <v>no</v>
      </c>
      <c r="V1258" s="31">
        <v>0</v>
      </c>
      <c r="W1258" s="31" t="str">
        <f t="shared" si="223"/>
        <v>43444Miami HeatLos Angeles Lakers</v>
      </c>
      <c r="X1258" s="9">
        <f>IFERROR(VLOOKUP(T1258,October_Schedule_Table[Home Concat],1,FALSE),0)</f>
        <v>0</v>
      </c>
      <c r="Y1258" s="9" t="str">
        <f>IFERROR(VLOOKUP(T1258,October_Schedule_Table[[#All],[Away Concat]:[Away B2b]],4,FALSE),0)</f>
        <v>no</v>
      </c>
    </row>
    <row r="1259" spans="1:25" x14ac:dyDescent="0.2">
      <c r="A1259" s="24" t="s">
        <v>235</v>
      </c>
      <c r="B1259" s="12">
        <v>43446</v>
      </c>
      <c r="C1259" s="33" t="str">
        <f t="shared" si="217"/>
        <v>A</v>
      </c>
      <c r="D1259" s="18">
        <v>12</v>
      </c>
      <c r="E1259" s="18">
        <v>12</v>
      </c>
      <c r="F1259" s="18">
        <v>2018</v>
      </c>
      <c r="G1259" s="5" t="s">
        <v>42</v>
      </c>
      <c r="H1259" s="5" t="s">
        <v>26</v>
      </c>
      <c r="I1259" s="5" t="s">
        <v>235</v>
      </c>
      <c r="J1259" s="5">
        <v>84</v>
      </c>
      <c r="K1259" s="5" t="s">
        <v>31</v>
      </c>
      <c r="L1259" s="5" t="s">
        <v>225</v>
      </c>
      <c r="M1259" s="5">
        <v>111</v>
      </c>
      <c r="N1259" s="13">
        <f t="shared" si="218"/>
        <v>-27</v>
      </c>
      <c r="O1259" s="13">
        <f t="shared" si="219"/>
        <v>-3</v>
      </c>
      <c r="P1259" s="39">
        <f t="shared" si="214"/>
        <v>-0.25037347985165948</v>
      </c>
      <c r="Q1259" s="39">
        <f t="shared" si="215"/>
        <v>5.7181998783674679</v>
      </c>
      <c r="R1259" s="39">
        <f t="shared" si="220"/>
        <v>-8.9685733582191283</v>
      </c>
      <c r="S1259" s="39">
        <f t="shared" si="221"/>
        <v>-18.031426641780872</v>
      </c>
      <c r="T1259" s="22" t="str">
        <f t="shared" si="216"/>
        <v>Mia84111</v>
      </c>
      <c r="U1259" t="str">
        <f t="shared" si="222"/>
        <v>no</v>
      </c>
      <c r="V1259" s="31">
        <v>0</v>
      </c>
      <c r="W1259" s="31" t="str">
        <f t="shared" si="223"/>
        <v>43446Miami HeatUtah Jazz</v>
      </c>
      <c r="X1259" s="9">
        <f>IFERROR(VLOOKUP(T1259,October_Schedule_Table[Home Concat],1,FALSE),0)</f>
        <v>0</v>
      </c>
      <c r="Y1259" s="9" t="str">
        <f>IFERROR(VLOOKUP(T1259,October_Schedule_Table[[#All],[Away Concat]:[Away B2b]],4,FALSE),0)</f>
        <v>no</v>
      </c>
    </row>
    <row r="1260" spans="1:25" x14ac:dyDescent="0.2">
      <c r="A1260" s="24" t="s">
        <v>235</v>
      </c>
      <c r="B1260" s="10">
        <v>43448</v>
      </c>
      <c r="C1260" s="33" t="str">
        <f t="shared" si="217"/>
        <v>A</v>
      </c>
      <c r="D1260" s="19">
        <v>12</v>
      </c>
      <c r="E1260" s="19">
        <v>14</v>
      </c>
      <c r="F1260" s="19">
        <v>2018</v>
      </c>
      <c r="G1260" s="6" t="s">
        <v>6</v>
      </c>
      <c r="H1260" s="6" t="s">
        <v>26</v>
      </c>
      <c r="I1260" s="6" t="s">
        <v>235</v>
      </c>
      <c r="J1260" s="6">
        <v>100</v>
      </c>
      <c r="K1260" s="6" t="s">
        <v>19</v>
      </c>
      <c r="L1260" s="6" t="s">
        <v>240</v>
      </c>
      <c r="M1260" s="6">
        <v>97</v>
      </c>
      <c r="N1260" s="13">
        <f t="shared" si="218"/>
        <v>3</v>
      </c>
      <c r="O1260" s="13">
        <f t="shared" si="219"/>
        <v>-3</v>
      </c>
      <c r="P1260" s="39">
        <f t="shared" si="214"/>
        <v>-0.25037347985165948</v>
      </c>
      <c r="Q1260" s="39">
        <f t="shared" si="215"/>
        <v>-2.3364343413058002</v>
      </c>
      <c r="R1260" s="39">
        <f t="shared" si="220"/>
        <v>-0.91393913854585929</v>
      </c>
      <c r="S1260" s="39">
        <f t="shared" si="221"/>
        <v>3.9139391385458593</v>
      </c>
      <c r="T1260" s="22" t="str">
        <f t="shared" si="216"/>
        <v>Mia10097</v>
      </c>
      <c r="U1260" t="str">
        <f t="shared" si="222"/>
        <v>no</v>
      </c>
      <c r="V1260" s="31">
        <v>0</v>
      </c>
      <c r="W1260" s="31" t="str">
        <f t="shared" si="223"/>
        <v>43448Miami HeatMemphis Grizzlies</v>
      </c>
      <c r="X1260" s="9">
        <f>IFERROR(VLOOKUP(T1260,October_Schedule_Table[Home Concat],1,FALSE),0)</f>
        <v>0</v>
      </c>
      <c r="Y1260" s="9" t="str">
        <f>IFERROR(VLOOKUP(T1260,October_Schedule_Table[[#All],[Away Concat]:[Away B2b]],4,FALSE),0)</f>
        <v>no</v>
      </c>
    </row>
    <row r="1261" spans="1:25" x14ac:dyDescent="0.2">
      <c r="A1261" s="24" t="s">
        <v>235</v>
      </c>
      <c r="B1261" s="12">
        <v>43450</v>
      </c>
      <c r="C1261" s="33" t="str">
        <f t="shared" si="217"/>
        <v>A</v>
      </c>
      <c r="D1261" s="18">
        <v>12</v>
      </c>
      <c r="E1261" s="18">
        <v>16</v>
      </c>
      <c r="F1261" s="18">
        <v>2018</v>
      </c>
      <c r="G1261" s="5" t="s">
        <v>12</v>
      </c>
      <c r="H1261" s="5" t="s">
        <v>26</v>
      </c>
      <c r="I1261" s="5" t="s">
        <v>235</v>
      </c>
      <c r="J1261" s="5">
        <v>102</v>
      </c>
      <c r="K1261" s="5" t="s">
        <v>17</v>
      </c>
      <c r="L1261" s="5" t="s">
        <v>202</v>
      </c>
      <c r="M1261" s="5">
        <v>96</v>
      </c>
      <c r="N1261" s="13">
        <f t="shared" si="218"/>
        <v>6</v>
      </c>
      <c r="O1261" s="13">
        <f t="shared" si="219"/>
        <v>-3</v>
      </c>
      <c r="P1261" s="39">
        <f t="shared" si="214"/>
        <v>-0.25037347985165948</v>
      </c>
      <c r="Q1261" s="39">
        <f t="shared" si="215"/>
        <v>-2.0784049104114897</v>
      </c>
      <c r="R1261" s="39">
        <f t="shared" si="220"/>
        <v>-1.1719685694401698</v>
      </c>
      <c r="S1261" s="39">
        <f t="shared" si="221"/>
        <v>7.1719685694401694</v>
      </c>
      <c r="T1261" s="22" t="str">
        <f t="shared" si="216"/>
        <v>Mia10296</v>
      </c>
      <c r="U1261" t="str">
        <f t="shared" si="222"/>
        <v>no</v>
      </c>
      <c r="V1261" s="31">
        <v>0</v>
      </c>
      <c r="W1261" s="31" t="str">
        <f t="shared" si="223"/>
        <v>43450Miami HeatNew Orleans Pelicans</v>
      </c>
      <c r="X1261" s="9">
        <f>IFERROR(VLOOKUP(T1261,October_Schedule_Table[Home Concat],1,FALSE),0)</f>
        <v>0</v>
      </c>
      <c r="Y1261" s="9" t="str">
        <f>IFERROR(VLOOKUP(T1261,October_Schedule_Table[[#All],[Away Concat]:[Away B2b]],4,FALSE),0)</f>
        <v>no</v>
      </c>
    </row>
    <row r="1262" spans="1:25" x14ac:dyDescent="0.2">
      <c r="A1262" s="24" t="s">
        <v>235</v>
      </c>
      <c r="B1262" s="12">
        <v>43454</v>
      </c>
      <c r="C1262" s="33" t="str">
        <f t="shared" si="217"/>
        <v>H</v>
      </c>
      <c r="D1262" s="18">
        <v>12</v>
      </c>
      <c r="E1262" s="18">
        <v>20</v>
      </c>
      <c r="F1262" s="18">
        <v>2018</v>
      </c>
      <c r="G1262" s="5" t="s">
        <v>6</v>
      </c>
      <c r="H1262" s="5" t="s">
        <v>18</v>
      </c>
      <c r="I1262" s="5" t="s">
        <v>226</v>
      </c>
      <c r="J1262" s="5">
        <v>99</v>
      </c>
      <c r="K1262" s="5" t="s">
        <v>26</v>
      </c>
      <c r="L1262" s="5" t="s">
        <v>235</v>
      </c>
      <c r="M1262" s="5">
        <v>101</v>
      </c>
      <c r="N1262" s="13">
        <f t="shared" si="218"/>
        <v>2</v>
      </c>
      <c r="O1262" s="13">
        <f t="shared" si="219"/>
        <v>3</v>
      </c>
      <c r="P1262" s="39">
        <f t="shared" si="214"/>
        <v>-0.25037347985165948</v>
      </c>
      <c r="Q1262" s="39">
        <f t="shared" si="215"/>
        <v>5.8261443988619703</v>
      </c>
      <c r="R1262" s="39">
        <f t="shared" si="220"/>
        <v>-3.0765178787136298</v>
      </c>
      <c r="S1262" s="39">
        <f t="shared" si="221"/>
        <v>5.0765178787136298</v>
      </c>
      <c r="T1262" s="22" t="str">
        <f t="shared" si="216"/>
        <v>Mia99101</v>
      </c>
      <c r="U1262" t="str">
        <f t="shared" si="222"/>
        <v>no</v>
      </c>
      <c r="V1262" s="31">
        <v>0</v>
      </c>
      <c r="W1262" s="31" t="str">
        <f t="shared" si="223"/>
        <v>43454Houston RocketsMiami Heat</v>
      </c>
      <c r="X1262" s="9" t="str">
        <f>IFERROR(VLOOKUP(T1262,October_Schedule_Table[[#All],[Home Concat]:[Home B2b]],2,FALSE),0)</f>
        <v>no</v>
      </c>
      <c r="Y1262" s="9">
        <f>IFERROR(VLOOKUP(T1262,October_Schedule_Table[[#All],[Away Concat]:[Away B2b]],4,FALSE),0)</f>
        <v>0</v>
      </c>
    </row>
    <row r="1263" spans="1:25" x14ac:dyDescent="0.2">
      <c r="A1263" s="24" t="s">
        <v>235</v>
      </c>
      <c r="B1263" s="10">
        <v>43456</v>
      </c>
      <c r="C1263" s="33" t="str">
        <f t="shared" si="217"/>
        <v>H</v>
      </c>
      <c r="D1263" s="19">
        <v>12</v>
      </c>
      <c r="E1263" s="19">
        <v>22</v>
      </c>
      <c r="F1263" s="19">
        <v>2018</v>
      </c>
      <c r="G1263" s="6" t="s">
        <v>6</v>
      </c>
      <c r="H1263" s="6" t="s">
        <v>13</v>
      </c>
      <c r="I1263" s="6" t="s">
        <v>229</v>
      </c>
      <c r="J1263" s="6">
        <v>87</v>
      </c>
      <c r="K1263" s="6" t="s">
        <v>26</v>
      </c>
      <c r="L1263" s="6" t="s">
        <v>235</v>
      </c>
      <c r="M1263" s="6">
        <v>94</v>
      </c>
      <c r="N1263" s="13">
        <f t="shared" si="218"/>
        <v>7</v>
      </c>
      <c r="O1263" s="13">
        <f t="shared" si="219"/>
        <v>3</v>
      </c>
      <c r="P1263" s="39">
        <f t="shared" si="214"/>
        <v>-0.25037347985165948</v>
      </c>
      <c r="Q1263" s="39">
        <f t="shared" si="215"/>
        <v>7.7638523148254706</v>
      </c>
      <c r="R1263" s="39">
        <f t="shared" si="220"/>
        <v>-5.01422579467713</v>
      </c>
      <c r="S1263" s="39">
        <f t="shared" si="221"/>
        <v>12.014225794677131</v>
      </c>
      <c r="T1263" s="22" t="str">
        <f t="shared" si="216"/>
        <v>Mia8794</v>
      </c>
      <c r="U1263" t="str">
        <f t="shared" si="222"/>
        <v>no</v>
      </c>
      <c r="V1263" s="31">
        <v>0</v>
      </c>
      <c r="W1263" s="31" t="str">
        <f t="shared" si="223"/>
        <v>43456Milwaukee BucksMiami Heat</v>
      </c>
      <c r="X1263" s="9" t="str">
        <f>IFERROR(VLOOKUP(T1263,October_Schedule_Table[[#All],[Home Concat]:[Home B2b]],2,FALSE),0)</f>
        <v>no</v>
      </c>
      <c r="Y1263" s="9">
        <f>IFERROR(VLOOKUP(T1263,October_Schedule_Table[[#All],[Away Concat]:[Away B2b]],4,FALSE),0)</f>
        <v>0</v>
      </c>
    </row>
    <row r="1264" spans="1:25" x14ac:dyDescent="0.2">
      <c r="A1264" s="24" t="s">
        <v>235</v>
      </c>
      <c r="B1264" s="10">
        <v>43457</v>
      </c>
      <c r="C1264" s="33" t="str">
        <f t="shared" si="217"/>
        <v>A</v>
      </c>
      <c r="D1264" s="19">
        <v>12</v>
      </c>
      <c r="E1264" s="19">
        <v>23</v>
      </c>
      <c r="F1264" s="19">
        <v>2018</v>
      </c>
      <c r="G1264" s="6" t="s">
        <v>43</v>
      </c>
      <c r="H1264" s="6" t="s">
        <v>26</v>
      </c>
      <c r="I1264" s="6" t="s">
        <v>235</v>
      </c>
      <c r="J1264" s="6">
        <v>115</v>
      </c>
      <c r="K1264" s="6" t="s">
        <v>27</v>
      </c>
      <c r="L1264" s="6" t="s">
        <v>236</v>
      </c>
      <c r="M1264" s="6">
        <v>91</v>
      </c>
      <c r="N1264" s="13">
        <f t="shared" si="218"/>
        <v>24</v>
      </c>
      <c r="O1264" s="13">
        <f t="shared" si="219"/>
        <v>-3</v>
      </c>
      <c r="P1264" s="39">
        <f t="shared" si="214"/>
        <v>-0.25037347985165948</v>
      </c>
      <c r="Q1264" s="39">
        <f t="shared" si="215"/>
        <v>1.21811754667254</v>
      </c>
      <c r="R1264" s="39">
        <f t="shared" si="220"/>
        <v>-4.4684910265241999</v>
      </c>
      <c r="S1264" s="39">
        <f t="shared" si="221"/>
        <v>28.468491026524198</v>
      </c>
      <c r="T1264" s="22" t="str">
        <f t="shared" si="216"/>
        <v>Mia11591</v>
      </c>
      <c r="U1264" t="str">
        <f t="shared" si="222"/>
        <v>yes</v>
      </c>
      <c r="V1264" s="31">
        <v>0</v>
      </c>
      <c r="W1264" s="31" t="str">
        <f t="shared" si="223"/>
        <v>43457Miami HeatOrlando Magic</v>
      </c>
      <c r="X1264" s="9">
        <f>IFERROR(VLOOKUP(T1264,October_Schedule_Table[Home Concat],1,FALSE),0)</f>
        <v>0</v>
      </c>
      <c r="Y1264" s="9" t="str">
        <f>IFERROR(VLOOKUP(T1264,October_Schedule_Table[[#All],[Away Concat]:[Away B2b]],4,FALSE),0)</f>
        <v>yes</v>
      </c>
    </row>
    <row r="1265" spans="1:25" x14ac:dyDescent="0.2">
      <c r="A1265" s="24" t="s">
        <v>235</v>
      </c>
      <c r="B1265" s="12">
        <v>43460</v>
      </c>
      <c r="C1265" s="33" t="str">
        <f t="shared" si="217"/>
        <v>H</v>
      </c>
      <c r="D1265" s="18">
        <v>12</v>
      </c>
      <c r="E1265" s="18">
        <v>26</v>
      </c>
      <c r="F1265" s="18">
        <v>2018</v>
      </c>
      <c r="G1265" s="5" t="s">
        <v>23</v>
      </c>
      <c r="H1265" s="5" t="s">
        <v>37</v>
      </c>
      <c r="I1265" s="5" t="s">
        <v>228</v>
      </c>
      <c r="J1265" s="5">
        <v>106</v>
      </c>
      <c r="K1265" s="5" t="s">
        <v>26</v>
      </c>
      <c r="L1265" s="5" t="s">
        <v>235</v>
      </c>
      <c r="M1265" s="5">
        <v>104</v>
      </c>
      <c r="N1265" s="13">
        <f t="shared" si="218"/>
        <v>-2</v>
      </c>
      <c r="O1265" s="13">
        <f t="shared" si="219"/>
        <v>3</v>
      </c>
      <c r="P1265" s="39">
        <f t="shared" si="214"/>
        <v>-0.25037347985165948</v>
      </c>
      <c r="Q1265" s="39">
        <f t="shared" si="215"/>
        <v>5.5303682054218104</v>
      </c>
      <c r="R1265" s="39">
        <f t="shared" si="220"/>
        <v>-2.7807416852734699</v>
      </c>
      <c r="S1265" s="39">
        <f t="shared" si="221"/>
        <v>0.78074168527346988</v>
      </c>
      <c r="T1265" s="22" t="str">
        <f t="shared" si="216"/>
        <v>Mia106104</v>
      </c>
      <c r="U1265" t="str">
        <f t="shared" si="222"/>
        <v>no</v>
      </c>
      <c r="V1265" s="31">
        <v>0</v>
      </c>
      <c r="W1265" s="31" t="str">
        <f t="shared" si="223"/>
        <v>43460Toronto RaptorsMiami Heat</v>
      </c>
      <c r="X1265" s="9" t="str">
        <f>IFERROR(VLOOKUP(T1265,October_Schedule_Table[[#All],[Home Concat]:[Home B2b]],2,FALSE),0)</f>
        <v>no</v>
      </c>
      <c r="Y1265" s="9">
        <f>IFERROR(VLOOKUP(T1265,October_Schedule_Table[[#All],[Away Concat]:[Away B2b]],4,FALSE),0)</f>
        <v>0</v>
      </c>
    </row>
    <row r="1266" spans="1:25" x14ac:dyDescent="0.2">
      <c r="A1266" s="24" t="s">
        <v>235</v>
      </c>
      <c r="B1266" s="10">
        <v>43462</v>
      </c>
      <c r="C1266" s="33" t="str">
        <f t="shared" si="217"/>
        <v>H</v>
      </c>
      <c r="D1266" s="19">
        <v>12</v>
      </c>
      <c r="E1266" s="19">
        <v>28</v>
      </c>
      <c r="F1266" s="19">
        <v>2018</v>
      </c>
      <c r="G1266" s="6" t="s">
        <v>6</v>
      </c>
      <c r="H1266" s="6" t="s">
        <v>36</v>
      </c>
      <c r="I1266" s="6" t="s">
        <v>215</v>
      </c>
      <c r="J1266" s="6">
        <v>94</v>
      </c>
      <c r="K1266" s="6" t="s">
        <v>26</v>
      </c>
      <c r="L1266" s="6" t="s">
        <v>235</v>
      </c>
      <c r="M1266" s="6">
        <v>118</v>
      </c>
      <c r="N1266" s="13">
        <f t="shared" si="218"/>
        <v>24</v>
      </c>
      <c r="O1266" s="13">
        <f t="shared" si="219"/>
        <v>3</v>
      </c>
      <c r="P1266" s="39">
        <f t="shared" si="214"/>
        <v>-0.25037347985165948</v>
      </c>
      <c r="Q1266" s="39">
        <f t="shared" si="215"/>
        <v>-9.3173458825230995</v>
      </c>
      <c r="R1266" s="39">
        <f t="shared" si="220"/>
        <v>12.066972402671439</v>
      </c>
      <c r="S1266" s="39">
        <f t="shared" si="221"/>
        <v>11.933027597328561</v>
      </c>
      <c r="T1266" s="22" t="str">
        <f t="shared" si="216"/>
        <v>Mia94118</v>
      </c>
      <c r="U1266" t="str">
        <f t="shared" si="222"/>
        <v>no</v>
      </c>
      <c r="V1266" s="31">
        <v>0</v>
      </c>
      <c r="W1266" s="31" t="str">
        <f t="shared" si="223"/>
        <v>43462Cleveland CavaliersMiami Heat</v>
      </c>
      <c r="X1266" s="9" t="str">
        <f>IFERROR(VLOOKUP(T1266,October_Schedule_Table[[#All],[Home Concat]:[Home B2b]],2,FALSE),0)</f>
        <v>no</v>
      </c>
      <c r="Y1266" s="9">
        <f>IFERROR(VLOOKUP(T1266,October_Schedule_Table[[#All],[Away Concat]:[Away B2b]],4,FALSE),0)</f>
        <v>0</v>
      </c>
    </row>
    <row r="1267" spans="1:25" x14ac:dyDescent="0.2">
      <c r="A1267" s="24" t="s">
        <v>235</v>
      </c>
      <c r="B1267" s="12">
        <v>43464</v>
      </c>
      <c r="C1267" s="33" t="str">
        <f t="shared" si="217"/>
        <v>H</v>
      </c>
      <c r="D1267" s="18">
        <v>12</v>
      </c>
      <c r="E1267" s="18">
        <v>30</v>
      </c>
      <c r="F1267" s="18">
        <v>2018</v>
      </c>
      <c r="G1267" s="5" t="s">
        <v>43</v>
      </c>
      <c r="H1267" s="5" t="s">
        <v>34</v>
      </c>
      <c r="I1267" s="5" t="s">
        <v>239</v>
      </c>
      <c r="J1267" s="5">
        <v>113</v>
      </c>
      <c r="K1267" s="5" t="s">
        <v>26</v>
      </c>
      <c r="L1267" s="5" t="s">
        <v>235</v>
      </c>
      <c r="M1267" s="5">
        <v>104</v>
      </c>
      <c r="N1267" s="13">
        <f t="shared" si="218"/>
        <v>-9</v>
      </c>
      <c r="O1267" s="13">
        <f t="shared" si="219"/>
        <v>3</v>
      </c>
      <c r="P1267" s="39">
        <f t="shared" si="214"/>
        <v>-0.25037347985165948</v>
      </c>
      <c r="Q1267" s="39">
        <f t="shared" si="215"/>
        <v>-1.35015846365794</v>
      </c>
      <c r="R1267" s="39">
        <f t="shared" si="220"/>
        <v>4.0997849838062805</v>
      </c>
      <c r="S1267" s="39">
        <f t="shared" si="221"/>
        <v>-13.099784983806281</v>
      </c>
      <c r="T1267" s="22" t="str">
        <f t="shared" si="216"/>
        <v>Mia113104</v>
      </c>
      <c r="U1267" t="str">
        <f t="shared" si="222"/>
        <v>no</v>
      </c>
      <c r="V1267" s="31">
        <v>0</v>
      </c>
      <c r="W1267" s="31" t="str">
        <f t="shared" si="223"/>
        <v>43464Minnesota TimberwolvesMiami Heat</v>
      </c>
      <c r="X1267" s="9" t="str">
        <f>IFERROR(VLOOKUP(T1267,October_Schedule_Table[[#All],[Home Concat]:[Home B2b]],2,FALSE),0)</f>
        <v>no</v>
      </c>
      <c r="Y1267" s="9">
        <f>IFERROR(VLOOKUP(T1267,October_Schedule_Table[[#All],[Away Concat]:[Away B2b]],4,FALSE),0)</f>
        <v>0</v>
      </c>
    </row>
    <row r="1268" spans="1:25" x14ac:dyDescent="0.2">
      <c r="A1268" s="24" t="s">
        <v>235</v>
      </c>
      <c r="B1268" s="12">
        <v>43467</v>
      </c>
      <c r="C1268" s="33" t="str">
        <f t="shared" si="217"/>
        <v>A</v>
      </c>
      <c r="D1268" s="18">
        <v>1</v>
      </c>
      <c r="E1268" s="18">
        <v>2</v>
      </c>
      <c r="F1268" s="18">
        <v>2019</v>
      </c>
      <c r="G1268" s="5" t="s">
        <v>12</v>
      </c>
      <c r="H1268" s="5" t="s">
        <v>26</v>
      </c>
      <c r="I1268" s="5" t="s">
        <v>235</v>
      </c>
      <c r="J1268" s="5">
        <v>117</v>
      </c>
      <c r="K1268" s="5" t="s">
        <v>36</v>
      </c>
      <c r="L1268" s="5" t="s">
        <v>215</v>
      </c>
      <c r="M1268" s="5">
        <v>92</v>
      </c>
      <c r="N1268" s="13">
        <f t="shared" si="218"/>
        <v>25</v>
      </c>
      <c r="O1268" s="13">
        <f t="shared" si="219"/>
        <v>-3</v>
      </c>
      <c r="P1268" s="39">
        <f t="shared" si="214"/>
        <v>-0.25037347985165948</v>
      </c>
      <c r="Q1268" s="39">
        <f t="shared" si="215"/>
        <v>-9.3173458825230995</v>
      </c>
      <c r="R1268" s="39">
        <f t="shared" si="220"/>
        <v>6.06697240267144</v>
      </c>
      <c r="S1268" s="39">
        <f t="shared" si="221"/>
        <v>18.933027597328561</v>
      </c>
      <c r="T1268" s="22" t="str">
        <f t="shared" si="216"/>
        <v>Mia11792</v>
      </c>
      <c r="U1268" t="str">
        <f t="shared" si="222"/>
        <v>no</v>
      </c>
      <c r="V1268" s="31">
        <v>0</v>
      </c>
      <c r="W1268" s="31" t="str">
        <f t="shared" si="223"/>
        <v>43467Miami HeatCleveland Cavaliers</v>
      </c>
      <c r="X1268" s="9">
        <f>IFERROR(VLOOKUP(T1268,October_Schedule_Table[Home Concat],1,FALSE),0)</f>
        <v>0</v>
      </c>
      <c r="Y1268" s="9" t="str">
        <f>IFERROR(VLOOKUP(T1268,October_Schedule_Table[[#All],[Away Concat]:[Away B2b]],4,FALSE),0)</f>
        <v>no</v>
      </c>
    </row>
    <row r="1269" spans="1:25" x14ac:dyDescent="0.2">
      <c r="A1269" s="24" t="s">
        <v>235</v>
      </c>
      <c r="B1269" s="10">
        <v>43469</v>
      </c>
      <c r="C1269" s="33" t="str">
        <f t="shared" si="217"/>
        <v>H</v>
      </c>
      <c r="D1269" s="19">
        <v>1</v>
      </c>
      <c r="E1269" s="19">
        <v>4</v>
      </c>
      <c r="F1269" s="19">
        <v>2019</v>
      </c>
      <c r="G1269" s="6" t="s">
        <v>6</v>
      </c>
      <c r="H1269" s="6" t="s">
        <v>41</v>
      </c>
      <c r="I1269" s="6" t="s">
        <v>233</v>
      </c>
      <c r="J1269" s="6">
        <v>109</v>
      </c>
      <c r="K1269" s="6" t="s">
        <v>26</v>
      </c>
      <c r="L1269" s="6" t="s">
        <v>235</v>
      </c>
      <c r="M1269" s="6">
        <v>115</v>
      </c>
      <c r="N1269" s="13">
        <f t="shared" si="218"/>
        <v>6</v>
      </c>
      <c r="O1269" s="13">
        <f t="shared" si="219"/>
        <v>3</v>
      </c>
      <c r="P1269" s="39">
        <f t="shared" si="214"/>
        <v>-0.25037347985165948</v>
      </c>
      <c r="Q1269" s="39">
        <f t="shared" si="215"/>
        <v>-3.2175804343859502</v>
      </c>
      <c r="R1269" s="39">
        <f t="shared" si="220"/>
        <v>5.9672069545342907</v>
      </c>
      <c r="S1269" s="39">
        <f t="shared" si="221"/>
        <v>3.279304546570927E-2</v>
      </c>
      <c r="T1269" s="22" t="str">
        <f t="shared" si="216"/>
        <v>Mia109115</v>
      </c>
      <c r="U1269" t="str">
        <f t="shared" si="222"/>
        <v>no</v>
      </c>
      <c r="V1269" s="31">
        <v>0</v>
      </c>
      <c r="W1269" s="31" t="str">
        <f t="shared" si="223"/>
        <v>43469Washington WizardsMiami Heat</v>
      </c>
      <c r="X1269" s="9" t="str">
        <f>IFERROR(VLOOKUP(T1269,October_Schedule_Table[[#All],[Home Concat]:[Home B2b]],2,FALSE),0)</f>
        <v>no</v>
      </c>
      <c r="Y1269" s="9">
        <f>IFERROR(VLOOKUP(T1269,October_Schedule_Table[[#All],[Away Concat]:[Away B2b]],4,FALSE),0)</f>
        <v>0</v>
      </c>
    </row>
    <row r="1270" spans="1:25" x14ac:dyDescent="0.2">
      <c r="A1270" s="24" t="s">
        <v>235</v>
      </c>
      <c r="B1270" s="10">
        <v>43471</v>
      </c>
      <c r="C1270" s="33" t="str">
        <f t="shared" si="217"/>
        <v>A</v>
      </c>
      <c r="D1270" s="19">
        <v>1</v>
      </c>
      <c r="E1270" s="19">
        <v>6</v>
      </c>
      <c r="F1270" s="19">
        <v>2019</v>
      </c>
      <c r="G1270" s="6" t="s">
        <v>43</v>
      </c>
      <c r="H1270" s="6" t="s">
        <v>26</v>
      </c>
      <c r="I1270" s="6" t="s">
        <v>235</v>
      </c>
      <c r="J1270" s="6">
        <v>82</v>
      </c>
      <c r="K1270" s="6" t="s">
        <v>24</v>
      </c>
      <c r="L1270" s="6" t="s">
        <v>210</v>
      </c>
      <c r="M1270" s="6">
        <v>106</v>
      </c>
      <c r="N1270" s="13">
        <f t="shared" si="218"/>
        <v>-24</v>
      </c>
      <c r="O1270" s="13">
        <f t="shared" si="219"/>
        <v>-3</v>
      </c>
      <c r="P1270" s="39">
        <f t="shared" si="214"/>
        <v>-0.25037347985165948</v>
      </c>
      <c r="Q1270" s="39">
        <f t="shared" si="215"/>
        <v>-5.4191427575813904</v>
      </c>
      <c r="R1270" s="39">
        <f t="shared" si="220"/>
        <v>2.1687692777297309</v>
      </c>
      <c r="S1270" s="39">
        <f t="shared" si="221"/>
        <v>-26.16876927772973</v>
      </c>
      <c r="T1270" s="22" t="str">
        <f t="shared" si="216"/>
        <v>Mia82106</v>
      </c>
      <c r="U1270" t="str">
        <f t="shared" si="222"/>
        <v>no</v>
      </c>
      <c r="V1270" s="31">
        <v>0</v>
      </c>
      <c r="W1270" s="31" t="str">
        <f t="shared" si="223"/>
        <v>43471Miami HeatAtlanta Hawks</v>
      </c>
      <c r="X1270" s="9">
        <f>IFERROR(VLOOKUP(T1270,October_Schedule_Table[Home Concat],1,FALSE),0)</f>
        <v>0</v>
      </c>
      <c r="Y1270" s="9" t="str">
        <f>IFERROR(VLOOKUP(T1270,October_Schedule_Table[[#All],[Away Concat]:[Away B2b]],4,FALSE),0)</f>
        <v>no</v>
      </c>
    </row>
    <row r="1271" spans="1:25" x14ac:dyDescent="0.2">
      <c r="A1271" s="24" t="s">
        <v>235</v>
      </c>
      <c r="B1271" s="12">
        <v>43473</v>
      </c>
      <c r="C1271" s="33" t="str">
        <f t="shared" si="217"/>
        <v>H</v>
      </c>
      <c r="D1271" s="18">
        <v>1</v>
      </c>
      <c r="E1271" s="18">
        <v>8</v>
      </c>
      <c r="F1271" s="18">
        <v>2019</v>
      </c>
      <c r="G1271" s="5" t="s">
        <v>23</v>
      </c>
      <c r="H1271" s="5" t="s">
        <v>21</v>
      </c>
      <c r="I1271" s="5" t="s">
        <v>217</v>
      </c>
      <c r="J1271" s="5">
        <v>103</v>
      </c>
      <c r="K1271" s="5" t="s">
        <v>26</v>
      </c>
      <c r="L1271" s="5" t="s">
        <v>235</v>
      </c>
      <c r="M1271" s="5">
        <v>99</v>
      </c>
      <c r="N1271" s="13">
        <f t="shared" si="218"/>
        <v>-4</v>
      </c>
      <c r="O1271" s="13">
        <f t="shared" si="219"/>
        <v>3</v>
      </c>
      <c r="P1271" s="39">
        <f t="shared" si="214"/>
        <v>-0.25037347985165948</v>
      </c>
      <c r="Q1271" s="39">
        <f t="shared" si="215"/>
        <v>3.8824190488276296</v>
      </c>
      <c r="R1271" s="39">
        <f t="shared" si="220"/>
        <v>-1.132792528679289</v>
      </c>
      <c r="S1271" s="39">
        <f t="shared" si="221"/>
        <v>-2.867207471320711</v>
      </c>
      <c r="T1271" s="22" t="str">
        <f t="shared" si="216"/>
        <v>Mia10399</v>
      </c>
      <c r="U1271" t="str">
        <f t="shared" si="222"/>
        <v>no</v>
      </c>
      <c r="V1271" s="31">
        <v>0</v>
      </c>
      <c r="W1271" s="31" t="str">
        <f t="shared" si="223"/>
        <v>43473Denver NuggetsMiami Heat</v>
      </c>
      <c r="X1271" s="9" t="str">
        <f>IFERROR(VLOOKUP(T1271,October_Schedule_Table[[#All],[Home Concat]:[Home B2b]],2,FALSE),0)</f>
        <v>no</v>
      </c>
      <c r="Y1271" s="9">
        <f>IFERROR(VLOOKUP(T1271,October_Schedule_Table[[#All],[Away Concat]:[Away B2b]],4,FALSE),0)</f>
        <v>0</v>
      </c>
    </row>
    <row r="1272" spans="1:25" x14ac:dyDescent="0.2">
      <c r="A1272" s="24" t="s">
        <v>235</v>
      </c>
      <c r="B1272" s="10">
        <v>43475</v>
      </c>
      <c r="C1272" s="33" t="str">
        <f t="shared" si="217"/>
        <v>H</v>
      </c>
      <c r="D1272" s="19">
        <v>1</v>
      </c>
      <c r="E1272" s="19">
        <v>10</v>
      </c>
      <c r="F1272" s="19">
        <v>2019</v>
      </c>
      <c r="G1272" s="6" t="s">
        <v>12</v>
      </c>
      <c r="H1272" s="6" t="s">
        <v>8</v>
      </c>
      <c r="I1272" s="6" t="s">
        <v>211</v>
      </c>
      <c r="J1272" s="6">
        <v>99</v>
      </c>
      <c r="K1272" s="6" t="s">
        <v>26</v>
      </c>
      <c r="L1272" s="6" t="s">
        <v>235</v>
      </c>
      <c r="M1272" s="6">
        <v>115</v>
      </c>
      <c r="N1272" s="13">
        <f t="shared" si="218"/>
        <v>16</v>
      </c>
      <c r="O1272" s="13">
        <f t="shared" si="219"/>
        <v>3</v>
      </c>
      <c r="P1272" s="39">
        <f t="shared" si="214"/>
        <v>-0.25037347985165948</v>
      </c>
      <c r="Q1272" s="39">
        <f t="shared" si="215"/>
        <v>3.6672081997201897</v>
      </c>
      <c r="R1272" s="39">
        <f t="shared" si="220"/>
        <v>-0.91758167957184922</v>
      </c>
      <c r="S1272" s="39">
        <f t="shared" si="221"/>
        <v>16.91758167957185</v>
      </c>
      <c r="T1272" s="22" t="str">
        <f t="shared" si="216"/>
        <v>Mia99115</v>
      </c>
      <c r="U1272" t="str">
        <f t="shared" si="222"/>
        <v>no</v>
      </c>
      <c r="V1272" s="31">
        <v>0</v>
      </c>
      <c r="W1272" s="31" t="str">
        <f t="shared" si="223"/>
        <v>43475Boston CelticsMiami Heat</v>
      </c>
      <c r="X1272" s="9" t="str">
        <f>IFERROR(VLOOKUP(T1272,October_Schedule_Table[[#All],[Home Concat]:[Home B2b]],2,FALSE),0)</f>
        <v>no</v>
      </c>
      <c r="Y1272" s="9">
        <f>IFERROR(VLOOKUP(T1272,October_Schedule_Table[[#All],[Away Concat]:[Away B2b]],4,FALSE),0)</f>
        <v>0</v>
      </c>
    </row>
    <row r="1273" spans="1:25" x14ac:dyDescent="0.2">
      <c r="A1273" s="24" t="s">
        <v>235</v>
      </c>
      <c r="B1273" s="12">
        <v>43477</v>
      </c>
      <c r="C1273" s="33" t="str">
        <f t="shared" si="217"/>
        <v>H</v>
      </c>
      <c r="D1273" s="18">
        <v>1</v>
      </c>
      <c r="E1273" s="18">
        <v>12</v>
      </c>
      <c r="F1273" s="18">
        <v>2019</v>
      </c>
      <c r="G1273" s="5" t="s">
        <v>45</v>
      </c>
      <c r="H1273" s="5" t="s">
        <v>19</v>
      </c>
      <c r="I1273" s="5" t="s">
        <v>240</v>
      </c>
      <c r="J1273" s="5">
        <v>108</v>
      </c>
      <c r="K1273" s="5" t="s">
        <v>26</v>
      </c>
      <c r="L1273" s="5" t="s">
        <v>235</v>
      </c>
      <c r="M1273" s="5">
        <v>112</v>
      </c>
      <c r="N1273" s="13">
        <f t="shared" si="218"/>
        <v>4</v>
      </c>
      <c r="O1273" s="13">
        <f t="shared" si="219"/>
        <v>3</v>
      </c>
      <c r="P1273" s="39">
        <f t="shared" si="214"/>
        <v>-0.25037347985165948</v>
      </c>
      <c r="Q1273" s="39">
        <f t="shared" si="215"/>
        <v>-2.3364343413058002</v>
      </c>
      <c r="R1273" s="39">
        <f t="shared" si="220"/>
        <v>5.0860608614541407</v>
      </c>
      <c r="S1273" s="39">
        <f t="shared" si="221"/>
        <v>-1.0860608614541407</v>
      </c>
      <c r="T1273" s="22" t="str">
        <f t="shared" si="216"/>
        <v>Mia108112</v>
      </c>
      <c r="U1273" t="str">
        <f t="shared" si="222"/>
        <v>no</v>
      </c>
      <c r="V1273" s="31">
        <v>0</v>
      </c>
      <c r="W1273" s="31" t="str">
        <f t="shared" si="223"/>
        <v>43477Memphis GrizzliesMiami Heat</v>
      </c>
      <c r="X1273" s="9" t="str">
        <f>IFERROR(VLOOKUP(T1273,October_Schedule_Table[[#All],[Home Concat]:[Home B2b]],2,FALSE),0)</f>
        <v>no</v>
      </c>
      <c r="Y1273" s="9">
        <f>IFERROR(VLOOKUP(T1273,October_Schedule_Table[[#All],[Away Concat]:[Away B2b]],4,FALSE),0)</f>
        <v>0</v>
      </c>
    </row>
    <row r="1274" spans="1:25" x14ac:dyDescent="0.2">
      <c r="A1274" s="24" t="s">
        <v>235</v>
      </c>
      <c r="B1274" s="12">
        <v>43480</v>
      </c>
      <c r="C1274" s="33" t="str">
        <f t="shared" si="217"/>
        <v>A</v>
      </c>
      <c r="D1274" s="18">
        <v>1</v>
      </c>
      <c r="E1274" s="18">
        <v>15</v>
      </c>
      <c r="F1274" s="18">
        <v>2019</v>
      </c>
      <c r="G1274" s="5" t="s">
        <v>6</v>
      </c>
      <c r="H1274" s="5" t="s">
        <v>26</v>
      </c>
      <c r="I1274" s="5" t="s">
        <v>235</v>
      </c>
      <c r="J1274" s="5">
        <v>86</v>
      </c>
      <c r="K1274" s="5" t="s">
        <v>13</v>
      </c>
      <c r="L1274" s="5" t="s">
        <v>229</v>
      </c>
      <c r="M1274" s="5">
        <v>124</v>
      </c>
      <c r="N1274" s="13">
        <f t="shared" si="218"/>
        <v>-38</v>
      </c>
      <c r="O1274" s="13">
        <f t="shared" si="219"/>
        <v>-3</v>
      </c>
      <c r="P1274" s="39">
        <f t="shared" si="214"/>
        <v>-0.25037347985165948</v>
      </c>
      <c r="Q1274" s="39">
        <f t="shared" si="215"/>
        <v>7.7638523148254706</v>
      </c>
      <c r="R1274" s="39">
        <f t="shared" si="220"/>
        <v>-11.014225794677131</v>
      </c>
      <c r="S1274" s="39">
        <f t="shared" si="221"/>
        <v>-26.985774205322869</v>
      </c>
      <c r="T1274" s="22" t="str">
        <f t="shared" si="216"/>
        <v>Mia86124</v>
      </c>
      <c r="U1274" t="str">
        <f t="shared" si="222"/>
        <v>no</v>
      </c>
      <c r="V1274" s="31">
        <v>0</v>
      </c>
      <c r="W1274" s="31" t="str">
        <f t="shared" si="223"/>
        <v>43480Miami HeatMilwaukee Bucks</v>
      </c>
      <c r="X1274" s="9">
        <f>IFERROR(VLOOKUP(T1274,October_Schedule_Table[Home Concat],1,FALSE),0)</f>
        <v>0</v>
      </c>
      <c r="Y1274" s="9" t="str">
        <f>IFERROR(VLOOKUP(T1274,October_Schedule_Table[[#All],[Away Concat]:[Away B2b]],4,FALSE),0)</f>
        <v>no</v>
      </c>
    </row>
    <row r="1275" spans="1:25" x14ac:dyDescent="0.2">
      <c r="A1275" s="24" t="s">
        <v>235</v>
      </c>
      <c r="B1275" s="10">
        <v>43483</v>
      </c>
      <c r="C1275" s="33" t="str">
        <f t="shared" si="217"/>
        <v>A</v>
      </c>
      <c r="D1275" s="19">
        <v>1</v>
      </c>
      <c r="E1275" s="19">
        <v>18</v>
      </c>
      <c r="F1275" s="19">
        <v>2019</v>
      </c>
      <c r="G1275" s="6" t="s">
        <v>12</v>
      </c>
      <c r="H1275" s="6" t="s">
        <v>26</v>
      </c>
      <c r="I1275" s="6" t="s">
        <v>235</v>
      </c>
      <c r="J1275" s="6">
        <v>93</v>
      </c>
      <c r="K1275" s="6" t="s">
        <v>16</v>
      </c>
      <c r="L1275" s="6" t="s">
        <v>218</v>
      </c>
      <c r="M1275" s="6">
        <v>98</v>
      </c>
      <c r="N1275" s="13">
        <f t="shared" si="218"/>
        <v>-5</v>
      </c>
      <c r="O1275" s="13">
        <f t="shared" si="219"/>
        <v>-3</v>
      </c>
      <c r="P1275" s="39">
        <f t="shared" si="214"/>
        <v>-0.25037347985165948</v>
      </c>
      <c r="Q1275" s="39">
        <f t="shared" si="215"/>
        <v>-0.23602730858504994</v>
      </c>
      <c r="R1275" s="39">
        <f t="shared" si="220"/>
        <v>-3.0143461712666095</v>
      </c>
      <c r="S1275" s="39">
        <f t="shared" si="221"/>
        <v>-1.9856538287333905</v>
      </c>
      <c r="T1275" s="22" t="str">
        <f t="shared" si="216"/>
        <v>Mia9398</v>
      </c>
      <c r="U1275" t="str">
        <f t="shared" si="222"/>
        <v>no</v>
      </c>
      <c r="V1275" s="31">
        <v>0</v>
      </c>
      <c r="W1275" s="31" t="str">
        <f t="shared" si="223"/>
        <v>43483Miami HeatDetroit Pistons</v>
      </c>
      <c r="X1275" s="9">
        <f>IFERROR(VLOOKUP(T1275,October_Schedule_Table[Home Concat],1,FALSE),0)</f>
        <v>0</v>
      </c>
      <c r="Y1275" s="9" t="str">
        <f>IFERROR(VLOOKUP(T1275,October_Schedule_Table[[#All],[Away Concat]:[Away B2b]],4,FALSE),0)</f>
        <v>no</v>
      </c>
    </row>
    <row r="1276" spans="1:25" x14ac:dyDescent="0.2">
      <c r="A1276" s="24" t="s">
        <v>235</v>
      </c>
      <c r="B1276" s="12">
        <v>43484</v>
      </c>
      <c r="C1276" s="33" t="str">
        <f t="shared" si="217"/>
        <v>A</v>
      </c>
      <c r="D1276" s="18">
        <v>1</v>
      </c>
      <c r="E1276" s="18">
        <v>19</v>
      </c>
      <c r="F1276" s="18">
        <v>2019</v>
      </c>
      <c r="G1276" s="5" t="s">
        <v>6</v>
      </c>
      <c r="H1276" s="5" t="s">
        <v>26</v>
      </c>
      <c r="I1276" s="5" t="s">
        <v>235</v>
      </c>
      <c r="J1276" s="5">
        <v>117</v>
      </c>
      <c r="K1276" s="5" t="s">
        <v>38</v>
      </c>
      <c r="L1276" s="5" t="s">
        <v>214</v>
      </c>
      <c r="M1276" s="5">
        <v>103</v>
      </c>
      <c r="N1276" s="13">
        <f t="shared" si="218"/>
        <v>14</v>
      </c>
      <c r="O1276" s="13">
        <f t="shared" si="219"/>
        <v>-3</v>
      </c>
      <c r="P1276" s="39">
        <f t="shared" si="214"/>
        <v>-0.25037347985165948</v>
      </c>
      <c r="Q1276" s="39">
        <f t="shared" si="215"/>
        <v>-8.3647694850550796</v>
      </c>
      <c r="R1276" s="39">
        <f t="shared" si="220"/>
        <v>5.1143960052034201</v>
      </c>
      <c r="S1276" s="39">
        <f t="shared" si="221"/>
        <v>8.885603994796579</v>
      </c>
      <c r="T1276" s="22" t="str">
        <f t="shared" si="216"/>
        <v>Mia117103</v>
      </c>
      <c r="U1276" t="str">
        <f t="shared" si="222"/>
        <v>yes</v>
      </c>
      <c r="V1276" s="31">
        <v>0</v>
      </c>
      <c r="W1276" s="31" t="str">
        <f t="shared" si="223"/>
        <v>43484Miami HeatChicago Bulls</v>
      </c>
      <c r="X1276" s="9">
        <f>IFERROR(VLOOKUP(T1276,October_Schedule_Table[Home Concat],1,FALSE),0)</f>
        <v>0</v>
      </c>
      <c r="Y1276" s="9" t="str">
        <f>IFERROR(VLOOKUP(T1276,October_Schedule_Table[[#All],[Away Concat]:[Away B2b]],4,FALSE),0)</f>
        <v>yes</v>
      </c>
    </row>
    <row r="1277" spans="1:25" x14ac:dyDescent="0.2">
      <c r="A1277" s="24" t="s">
        <v>235</v>
      </c>
      <c r="B1277" s="10">
        <v>43486</v>
      </c>
      <c r="C1277" s="33" t="str">
        <f t="shared" si="217"/>
        <v>A</v>
      </c>
      <c r="D1277" s="19">
        <v>1</v>
      </c>
      <c r="E1277" s="19">
        <v>21</v>
      </c>
      <c r="F1277" s="19">
        <v>2019</v>
      </c>
      <c r="G1277" s="6" t="s">
        <v>43</v>
      </c>
      <c r="H1277" s="6" t="s">
        <v>26</v>
      </c>
      <c r="I1277" s="6" t="s">
        <v>235</v>
      </c>
      <c r="J1277" s="6">
        <v>99</v>
      </c>
      <c r="K1277" s="6" t="s">
        <v>8</v>
      </c>
      <c r="L1277" s="6" t="s">
        <v>211</v>
      </c>
      <c r="M1277" s="6">
        <v>107</v>
      </c>
      <c r="N1277" s="13">
        <f t="shared" si="218"/>
        <v>-8</v>
      </c>
      <c r="O1277" s="13">
        <f t="shared" si="219"/>
        <v>-3</v>
      </c>
      <c r="P1277" s="39">
        <f t="shared" si="214"/>
        <v>-0.25037347985165948</v>
      </c>
      <c r="Q1277" s="39">
        <f t="shared" si="215"/>
        <v>3.6672081997201897</v>
      </c>
      <c r="R1277" s="39">
        <f t="shared" si="220"/>
        <v>-6.9175816795718497</v>
      </c>
      <c r="S1277" s="39">
        <f t="shared" si="221"/>
        <v>-1.0824183204281503</v>
      </c>
      <c r="T1277" s="22" t="str">
        <f t="shared" si="216"/>
        <v>Mia99107</v>
      </c>
      <c r="U1277" t="str">
        <f t="shared" si="222"/>
        <v>no</v>
      </c>
      <c r="V1277" s="31">
        <v>0</v>
      </c>
      <c r="W1277" s="31" t="str">
        <f t="shared" si="223"/>
        <v>43486Miami HeatBoston Celtics</v>
      </c>
      <c r="X1277" s="9">
        <f>IFERROR(VLOOKUP(T1277,October_Schedule_Table[Home Concat],1,FALSE),0)</f>
        <v>0</v>
      </c>
      <c r="Y1277" s="9" t="str">
        <f>IFERROR(VLOOKUP(T1277,October_Schedule_Table[[#All],[Away Concat]:[Away B2b]],4,FALSE),0)</f>
        <v>no</v>
      </c>
    </row>
    <row r="1278" spans="1:25" x14ac:dyDescent="0.2">
      <c r="A1278" s="24" t="s">
        <v>235</v>
      </c>
      <c r="B1278" s="10">
        <v>43488</v>
      </c>
      <c r="C1278" s="33" t="str">
        <f t="shared" si="217"/>
        <v>H</v>
      </c>
      <c r="D1278" s="19">
        <v>1</v>
      </c>
      <c r="E1278" s="19">
        <v>23</v>
      </c>
      <c r="F1278" s="19">
        <v>2019</v>
      </c>
      <c r="G1278" s="6" t="s">
        <v>23</v>
      </c>
      <c r="H1278" s="6" t="s">
        <v>22</v>
      </c>
      <c r="I1278" s="13" t="s">
        <v>241</v>
      </c>
      <c r="J1278" s="6">
        <v>111</v>
      </c>
      <c r="K1278" s="6" t="s">
        <v>26</v>
      </c>
      <c r="L1278" s="6" t="s">
        <v>235</v>
      </c>
      <c r="M1278" s="6">
        <v>99</v>
      </c>
      <c r="N1278" s="13">
        <f t="shared" si="218"/>
        <v>-12</v>
      </c>
      <c r="O1278" s="13">
        <f t="shared" si="219"/>
        <v>3</v>
      </c>
      <c r="P1278" s="39">
        <f t="shared" si="214"/>
        <v>-0.25037347985165948</v>
      </c>
      <c r="Q1278" s="39">
        <f t="shared" si="215"/>
        <v>0.79686865378140981</v>
      </c>
      <c r="R1278" s="39">
        <f t="shared" si="220"/>
        <v>1.9527578663669307</v>
      </c>
      <c r="S1278" s="39">
        <f t="shared" si="221"/>
        <v>-13.95275786636693</v>
      </c>
      <c r="T1278" s="22" t="str">
        <f t="shared" si="216"/>
        <v>Mia11199</v>
      </c>
      <c r="U1278" t="str">
        <f t="shared" si="222"/>
        <v>no</v>
      </c>
      <c r="V1278" s="31">
        <v>0</v>
      </c>
      <c r="W1278" s="31" t="str">
        <f t="shared" si="223"/>
        <v>43488Los Angeles ClippersMiami Heat</v>
      </c>
      <c r="X1278" s="9" t="str">
        <f>IFERROR(VLOOKUP(T1278,October_Schedule_Table[[#All],[Home Concat]:[Home B2b]],2,FALSE),0)</f>
        <v>no</v>
      </c>
      <c r="Y1278" s="9">
        <f>IFERROR(VLOOKUP(T1278,October_Schedule_Table[[#All],[Away Concat]:[Away B2b]],4,FALSE),0)</f>
        <v>0</v>
      </c>
    </row>
    <row r="1279" spans="1:25" x14ac:dyDescent="0.2">
      <c r="A1279" s="24" t="s">
        <v>235</v>
      </c>
      <c r="B1279" s="12">
        <v>43490</v>
      </c>
      <c r="C1279" s="33" t="str">
        <f t="shared" si="217"/>
        <v>A</v>
      </c>
      <c r="D1279" s="18">
        <v>1</v>
      </c>
      <c r="E1279" s="18">
        <v>25</v>
      </c>
      <c r="F1279" s="18">
        <v>2019</v>
      </c>
      <c r="G1279" s="5" t="s">
        <v>23</v>
      </c>
      <c r="H1279" s="5" t="s">
        <v>26</v>
      </c>
      <c r="I1279" s="5" t="s">
        <v>235</v>
      </c>
      <c r="J1279" s="5">
        <v>100</v>
      </c>
      <c r="K1279" s="5" t="s">
        <v>36</v>
      </c>
      <c r="L1279" s="5" t="s">
        <v>215</v>
      </c>
      <c r="M1279" s="5">
        <v>94</v>
      </c>
      <c r="N1279" s="13">
        <f t="shared" si="218"/>
        <v>6</v>
      </c>
      <c r="O1279" s="13">
        <f t="shared" si="219"/>
        <v>-3</v>
      </c>
      <c r="P1279" s="39">
        <f t="shared" si="214"/>
        <v>-0.25037347985165948</v>
      </c>
      <c r="Q1279" s="39">
        <f t="shared" si="215"/>
        <v>-9.3173458825230995</v>
      </c>
      <c r="R1279" s="39">
        <f t="shared" si="220"/>
        <v>6.06697240267144</v>
      </c>
      <c r="S1279" s="39">
        <f t="shared" si="221"/>
        <v>-6.6972402671440001E-2</v>
      </c>
      <c r="T1279" s="22" t="str">
        <f t="shared" si="216"/>
        <v>Mia10094</v>
      </c>
      <c r="U1279" t="str">
        <f t="shared" si="222"/>
        <v>no</v>
      </c>
      <c r="V1279" s="31">
        <v>0</v>
      </c>
      <c r="W1279" s="31" t="str">
        <f t="shared" si="223"/>
        <v>43490Miami HeatCleveland Cavaliers</v>
      </c>
      <c r="X1279" s="9">
        <f>IFERROR(VLOOKUP(T1279,October_Schedule_Table[Home Concat],1,FALSE),0)</f>
        <v>0</v>
      </c>
      <c r="Y1279" s="9" t="str">
        <f>IFERROR(VLOOKUP(T1279,October_Schedule_Table[[#All],[Away Concat]:[Away B2b]],4,FALSE),0)</f>
        <v>no</v>
      </c>
    </row>
    <row r="1280" spans="1:25" x14ac:dyDescent="0.2">
      <c r="A1280" s="24" t="s">
        <v>235</v>
      </c>
      <c r="B1280" s="10">
        <v>43492</v>
      </c>
      <c r="C1280" s="33" t="str">
        <f t="shared" si="217"/>
        <v>A</v>
      </c>
      <c r="D1280" s="19">
        <v>1</v>
      </c>
      <c r="E1280" s="19">
        <v>27</v>
      </c>
      <c r="F1280" s="19">
        <v>2019</v>
      </c>
      <c r="G1280" s="6" t="s">
        <v>23</v>
      </c>
      <c r="H1280" s="6" t="s">
        <v>26</v>
      </c>
      <c r="I1280" s="6" t="s">
        <v>235</v>
      </c>
      <c r="J1280" s="6">
        <v>106</v>
      </c>
      <c r="K1280" s="6" t="s">
        <v>25</v>
      </c>
      <c r="L1280" s="13" t="s">
        <v>243</v>
      </c>
      <c r="M1280" s="6">
        <v>97</v>
      </c>
      <c r="N1280" s="13">
        <f t="shared" si="218"/>
        <v>9</v>
      </c>
      <c r="O1280" s="13">
        <f t="shared" si="219"/>
        <v>-3</v>
      </c>
      <c r="P1280" s="39">
        <f t="shared" si="214"/>
        <v>-0.25037347985165948</v>
      </c>
      <c r="Q1280" s="39">
        <f t="shared" si="215"/>
        <v>-9.3839578025397099</v>
      </c>
      <c r="R1280" s="39">
        <f t="shared" si="220"/>
        <v>6.1335843226880504</v>
      </c>
      <c r="S1280" s="39">
        <f t="shared" si="221"/>
        <v>2.8664156773119496</v>
      </c>
      <c r="T1280" s="22" t="str">
        <f t="shared" si="216"/>
        <v>Mia10697</v>
      </c>
      <c r="U1280" t="str">
        <f t="shared" si="222"/>
        <v>no</v>
      </c>
      <c r="V1280" s="31">
        <v>0</v>
      </c>
      <c r="W1280" s="31" t="str">
        <f t="shared" si="223"/>
        <v>43492Miami HeatNew York Knicks</v>
      </c>
      <c r="X1280" s="9">
        <f>IFERROR(VLOOKUP(T1280,October_Schedule_Table[Home Concat],1,FALSE),0)</f>
        <v>0</v>
      </c>
      <c r="Y1280" s="9" t="str">
        <f>IFERROR(VLOOKUP(T1280,October_Schedule_Table[[#All],[Away Concat]:[Away B2b]],4,FALSE),0)</f>
        <v>no</v>
      </c>
    </row>
    <row r="1281" spans="1:25" x14ac:dyDescent="0.2">
      <c r="A1281" s="24" t="s">
        <v>235</v>
      </c>
      <c r="B1281" s="12">
        <v>43495</v>
      </c>
      <c r="C1281" s="33" t="str">
        <f t="shared" si="217"/>
        <v>H</v>
      </c>
      <c r="D1281" s="18">
        <v>1</v>
      </c>
      <c r="E1281" s="18">
        <v>30</v>
      </c>
      <c r="F1281" s="18">
        <v>2019</v>
      </c>
      <c r="G1281" s="5" t="s">
        <v>23</v>
      </c>
      <c r="H1281" s="5" t="s">
        <v>38</v>
      </c>
      <c r="I1281" s="5" t="s">
        <v>214</v>
      </c>
      <c r="J1281" s="5">
        <v>105</v>
      </c>
      <c r="K1281" s="5" t="s">
        <v>26</v>
      </c>
      <c r="L1281" s="5" t="s">
        <v>235</v>
      </c>
      <c r="M1281" s="5">
        <v>89</v>
      </c>
      <c r="N1281" s="13">
        <f t="shared" si="218"/>
        <v>-16</v>
      </c>
      <c r="O1281" s="13">
        <f t="shared" si="219"/>
        <v>3</v>
      </c>
      <c r="P1281" s="39">
        <f t="shared" si="214"/>
        <v>-0.25037347985165948</v>
      </c>
      <c r="Q1281" s="39">
        <f t="shared" si="215"/>
        <v>-8.3647694850550796</v>
      </c>
      <c r="R1281" s="39">
        <f t="shared" si="220"/>
        <v>11.114396005203421</v>
      </c>
      <c r="S1281" s="39">
        <f t="shared" si="221"/>
        <v>-27.114396005203421</v>
      </c>
      <c r="T1281" s="22" t="str">
        <f t="shared" si="216"/>
        <v>Mia10589</v>
      </c>
      <c r="U1281" t="str">
        <f t="shared" si="222"/>
        <v>no</v>
      </c>
      <c r="V1281" s="31">
        <v>0</v>
      </c>
      <c r="W1281" s="31" t="str">
        <f t="shared" si="223"/>
        <v>43495Chicago BullsMiami Heat</v>
      </c>
      <c r="X1281" s="9" t="str">
        <f>IFERROR(VLOOKUP(T1281,October_Schedule_Table[[#All],[Home Concat]:[Home B2b]],2,FALSE),0)</f>
        <v>no</v>
      </c>
      <c r="Y1281" s="9">
        <f>IFERROR(VLOOKUP(T1281,October_Schedule_Table[[#All],[Away Concat]:[Away B2b]],4,FALSE),0)</f>
        <v>0</v>
      </c>
    </row>
    <row r="1282" spans="1:25" x14ac:dyDescent="0.2">
      <c r="A1282" s="24" t="s">
        <v>235</v>
      </c>
      <c r="B1282" s="10">
        <v>43497</v>
      </c>
      <c r="C1282" s="33" t="str">
        <f t="shared" si="217"/>
        <v>H</v>
      </c>
      <c r="D1282" s="19">
        <v>2</v>
      </c>
      <c r="E1282" s="19">
        <v>1</v>
      </c>
      <c r="F1282" s="19">
        <v>2019</v>
      </c>
      <c r="G1282" s="6" t="s">
        <v>6</v>
      </c>
      <c r="H1282" s="6" t="s">
        <v>10</v>
      </c>
      <c r="I1282" s="6" t="s">
        <v>238</v>
      </c>
      <c r="J1282" s="6">
        <v>118</v>
      </c>
      <c r="K1282" s="6" t="s">
        <v>26</v>
      </c>
      <c r="L1282" s="6" t="s">
        <v>235</v>
      </c>
      <c r="M1282" s="6">
        <v>102</v>
      </c>
      <c r="N1282" s="13">
        <f t="shared" si="218"/>
        <v>-16</v>
      </c>
      <c r="O1282" s="13">
        <f t="shared" si="219"/>
        <v>3</v>
      </c>
      <c r="P1282" s="39">
        <f t="shared" si="214"/>
        <v>-0.25037347985165948</v>
      </c>
      <c r="Q1282" s="39">
        <f t="shared" si="215"/>
        <v>3.3970939396990349</v>
      </c>
      <c r="R1282" s="39">
        <f t="shared" si="220"/>
        <v>-0.64746741955069442</v>
      </c>
      <c r="S1282" s="39">
        <f t="shared" si="221"/>
        <v>-15.352532580449306</v>
      </c>
      <c r="T1282" s="22" t="str">
        <f t="shared" si="216"/>
        <v>Mia118102</v>
      </c>
      <c r="U1282" t="str">
        <f t="shared" si="222"/>
        <v>no</v>
      </c>
      <c r="V1282" s="31">
        <v>0</v>
      </c>
      <c r="W1282" s="31" t="str">
        <f t="shared" si="223"/>
        <v>43497Oklahoma City ThunderMiami Heat</v>
      </c>
      <c r="X1282" s="9" t="str">
        <f>IFERROR(VLOOKUP(T1282,October_Schedule_Table[[#All],[Home Concat]:[Home B2b]],2,FALSE),0)</f>
        <v>no</v>
      </c>
      <c r="Y1282" s="9">
        <f>IFERROR(VLOOKUP(T1282,October_Schedule_Table[[#All],[Away Concat]:[Away B2b]],4,FALSE),0)</f>
        <v>0</v>
      </c>
    </row>
    <row r="1283" spans="1:25" x14ac:dyDescent="0.2">
      <c r="A1283" s="24" t="s">
        <v>235</v>
      </c>
      <c r="B1283" s="12">
        <v>43498</v>
      </c>
      <c r="C1283" s="33" t="str">
        <f t="shared" si="217"/>
        <v>H</v>
      </c>
      <c r="D1283" s="18">
        <v>2</v>
      </c>
      <c r="E1283" s="18">
        <v>2</v>
      </c>
      <c r="F1283" s="18">
        <v>2019</v>
      </c>
      <c r="G1283" s="5" t="s">
        <v>23</v>
      </c>
      <c r="H1283" s="5" t="s">
        <v>20</v>
      </c>
      <c r="I1283" s="5" t="s">
        <v>234</v>
      </c>
      <c r="J1283" s="5">
        <v>95</v>
      </c>
      <c r="K1283" s="5" t="s">
        <v>26</v>
      </c>
      <c r="L1283" s="5" t="s">
        <v>235</v>
      </c>
      <c r="M1283" s="5">
        <v>88</v>
      </c>
      <c r="N1283" s="13">
        <f t="shared" si="218"/>
        <v>-7</v>
      </c>
      <c r="O1283" s="13">
        <f t="shared" si="219"/>
        <v>3</v>
      </c>
      <c r="P1283" s="39">
        <f t="shared" si="214"/>
        <v>-0.25037347985165948</v>
      </c>
      <c r="Q1283" s="39">
        <f t="shared" si="215"/>
        <v>2.3960160409532198</v>
      </c>
      <c r="R1283" s="39">
        <f t="shared" si="220"/>
        <v>0.35361047919512067</v>
      </c>
      <c r="S1283" s="39">
        <f t="shared" si="221"/>
        <v>-7.3536104791951207</v>
      </c>
      <c r="T1283" s="22" t="str">
        <f t="shared" si="216"/>
        <v>Mia9588</v>
      </c>
      <c r="U1283" t="str">
        <f t="shared" si="222"/>
        <v>yes</v>
      </c>
      <c r="V1283" s="31">
        <v>0</v>
      </c>
      <c r="W1283" s="31" t="str">
        <f t="shared" si="223"/>
        <v>43498Indiana PacersMiami Heat</v>
      </c>
      <c r="X1283" s="9" t="str">
        <f>IFERROR(VLOOKUP(T1283,October_Schedule_Table[[#All],[Home Concat]:[Home B2b]],2,FALSE),0)</f>
        <v>yes</v>
      </c>
      <c r="Y1283" s="9">
        <f>IFERROR(VLOOKUP(T1283,October_Schedule_Table[[#All],[Away Concat]:[Away B2b]],4,FALSE),0)</f>
        <v>0</v>
      </c>
    </row>
    <row r="1284" spans="1:25" x14ac:dyDescent="0.2">
      <c r="A1284" s="24" t="s">
        <v>235</v>
      </c>
      <c r="B1284" s="12">
        <v>43501</v>
      </c>
      <c r="C1284" s="33" t="str">
        <f t="shared" si="217"/>
        <v>A</v>
      </c>
      <c r="D1284" s="18">
        <v>2</v>
      </c>
      <c r="E1284" s="18">
        <v>5</v>
      </c>
      <c r="F1284" s="18">
        <v>2019</v>
      </c>
      <c r="G1284" s="5" t="s">
        <v>9</v>
      </c>
      <c r="H1284" s="5" t="s">
        <v>26</v>
      </c>
      <c r="I1284" s="5" t="s">
        <v>235</v>
      </c>
      <c r="J1284" s="5">
        <v>118</v>
      </c>
      <c r="K1284" s="5" t="s">
        <v>40</v>
      </c>
      <c r="L1284" s="5" t="s">
        <v>231</v>
      </c>
      <c r="M1284" s="5">
        <v>108</v>
      </c>
      <c r="N1284" s="13">
        <f t="shared" si="218"/>
        <v>10</v>
      </c>
      <c r="O1284" s="13">
        <f t="shared" si="219"/>
        <v>-3</v>
      </c>
      <c r="P1284" s="39">
        <f t="shared" si="214"/>
        <v>-0.25037347985165948</v>
      </c>
      <c r="Q1284" s="39">
        <f t="shared" si="215"/>
        <v>4.7456987811097902</v>
      </c>
      <c r="R1284" s="39">
        <f t="shared" si="220"/>
        <v>-7.9960722609614496</v>
      </c>
      <c r="S1284" s="39">
        <f t="shared" si="221"/>
        <v>17.996072260961448</v>
      </c>
      <c r="T1284" s="22" t="str">
        <f t="shared" si="216"/>
        <v>Mia118108</v>
      </c>
      <c r="U1284" t="str">
        <f t="shared" si="222"/>
        <v>no</v>
      </c>
      <c r="V1284" s="31">
        <v>0</v>
      </c>
      <c r="W1284" s="31" t="str">
        <f t="shared" si="223"/>
        <v>43501Miami HeatPortland Trail Blazers</v>
      </c>
      <c r="X1284" s="9">
        <f>IFERROR(VLOOKUP(T1284,October_Schedule_Table[Home Concat],1,FALSE),0)</f>
        <v>0</v>
      </c>
      <c r="Y1284" s="9" t="str">
        <f>IFERROR(VLOOKUP(T1284,October_Schedule_Table[[#All],[Away Concat]:[Away B2b]],4,FALSE),0)</f>
        <v>no</v>
      </c>
    </row>
    <row r="1285" spans="1:25" x14ac:dyDescent="0.2">
      <c r="A1285" s="24" t="s">
        <v>235</v>
      </c>
      <c r="B1285" s="10">
        <v>43504</v>
      </c>
      <c r="C1285" s="33" t="str">
        <f t="shared" si="217"/>
        <v>A</v>
      </c>
      <c r="D1285" s="19">
        <v>2</v>
      </c>
      <c r="E1285" s="19">
        <v>8</v>
      </c>
      <c r="F1285" s="19">
        <v>2019</v>
      </c>
      <c r="G1285" s="6" t="s">
        <v>30</v>
      </c>
      <c r="H1285" s="6" t="s">
        <v>26</v>
      </c>
      <c r="I1285" s="6" t="s">
        <v>235</v>
      </c>
      <c r="J1285" s="6">
        <v>96</v>
      </c>
      <c r="K1285" s="6" t="s">
        <v>32</v>
      </c>
      <c r="L1285" s="6" t="s">
        <v>230</v>
      </c>
      <c r="M1285" s="6">
        <v>102</v>
      </c>
      <c r="N1285" s="13">
        <f t="shared" si="218"/>
        <v>-6</v>
      </c>
      <c r="O1285" s="13">
        <f t="shared" si="219"/>
        <v>-3</v>
      </c>
      <c r="P1285" s="39">
        <f t="shared" si="214"/>
        <v>-0.25037347985165948</v>
      </c>
      <c r="Q1285" s="39">
        <f t="shared" si="215"/>
        <v>-0.90569424122478992</v>
      </c>
      <c r="R1285" s="39">
        <f t="shared" si="220"/>
        <v>-2.3446792386268696</v>
      </c>
      <c r="S1285" s="39">
        <f t="shared" si="221"/>
        <v>-3.6553207613731304</v>
      </c>
      <c r="T1285" s="22" t="str">
        <f t="shared" si="216"/>
        <v>Mia96102</v>
      </c>
      <c r="U1285" t="str">
        <f t="shared" si="222"/>
        <v>no</v>
      </c>
      <c r="V1285" s="31">
        <v>0</v>
      </c>
      <c r="W1285" s="31" t="str">
        <f t="shared" si="223"/>
        <v>43504Miami HeatSacramento Kings</v>
      </c>
      <c r="X1285" s="9">
        <f>IFERROR(VLOOKUP(T1285,October_Schedule_Table[Home Concat],1,FALSE),0)</f>
        <v>0</v>
      </c>
      <c r="Y1285" s="9" t="str">
        <f>IFERROR(VLOOKUP(T1285,October_Schedule_Table[[#All],[Away Concat]:[Away B2b]],4,FALSE),0)</f>
        <v>no</v>
      </c>
    </row>
    <row r="1286" spans="1:25" x14ac:dyDescent="0.2">
      <c r="A1286" s="24" t="s">
        <v>235</v>
      </c>
      <c r="B1286" s="12">
        <v>43506</v>
      </c>
      <c r="C1286" s="33" t="str">
        <f t="shared" si="217"/>
        <v>A</v>
      </c>
      <c r="D1286" s="18">
        <v>2</v>
      </c>
      <c r="E1286" s="18">
        <v>10</v>
      </c>
      <c r="F1286" s="18">
        <v>2019</v>
      </c>
      <c r="G1286" s="5" t="s">
        <v>33</v>
      </c>
      <c r="H1286" s="5" t="s">
        <v>26</v>
      </c>
      <c r="I1286" s="5" t="s">
        <v>235</v>
      </c>
      <c r="J1286" s="5">
        <v>118</v>
      </c>
      <c r="K1286" s="5" t="s">
        <v>11</v>
      </c>
      <c r="L1286" s="5" t="s">
        <v>224</v>
      </c>
      <c r="M1286" s="5">
        <v>120</v>
      </c>
      <c r="N1286" s="13">
        <f t="shared" si="218"/>
        <v>-2</v>
      </c>
      <c r="O1286" s="13">
        <f t="shared" si="219"/>
        <v>-3</v>
      </c>
      <c r="P1286" s="39">
        <f t="shared" si="214"/>
        <v>-0.25037347985165948</v>
      </c>
      <c r="Q1286" s="39">
        <f t="shared" si="215"/>
        <v>6.4927091902742058</v>
      </c>
      <c r="R1286" s="39">
        <f t="shared" si="220"/>
        <v>-9.7430826701258653</v>
      </c>
      <c r="S1286" s="39">
        <f t="shared" si="221"/>
        <v>7.7430826701258653</v>
      </c>
      <c r="T1286" s="22" t="str">
        <f t="shared" si="216"/>
        <v>Mia118120</v>
      </c>
      <c r="U1286" t="str">
        <f t="shared" si="222"/>
        <v>no</v>
      </c>
      <c r="V1286" s="31">
        <v>0</v>
      </c>
      <c r="W1286" s="31" t="str">
        <f t="shared" si="223"/>
        <v>43506Miami HeatGolden State Warriors</v>
      </c>
      <c r="X1286" s="9">
        <f>IFERROR(VLOOKUP(T1286,October_Schedule_Table[Home Concat],1,FALSE),0)</f>
        <v>0</v>
      </c>
      <c r="Y1286" s="9" t="str">
        <f>IFERROR(VLOOKUP(T1286,October_Schedule_Table[[#All],[Away Concat]:[Away B2b]],4,FALSE),0)</f>
        <v>no</v>
      </c>
    </row>
    <row r="1287" spans="1:25" x14ac:dyDescent="0.2">
      <c r="A1287" s="24" t="s">
        <v>235</v>
      </c>
      <c r="B1287" s="10">
        <v>43507</v>
      </c>
      <c r="C1287" s="33" t="str">
        <f t="shared" si="217"/>
        <v>A</v>
      </c>
      <c r="D1287" s="19">
        <v>2</v>
      </c>
      <c r="E1287" s="19">
        <v>11</v>
      </c>
      <c r="F1287" s="19">
        <v>2019</v>
      </c>
      <c r="G1287" s="6" t="s">
        <v>42</v>
      </c>
      <c r="H1287" s="6" t="s">
        <v>26</v>
      </c>
      <c r="I1287" s="6" t="s">
        <v>235</v>
      </c>
      <c r="J1287" s="6">
        <v>87</v>
      </c>
      <c r="K1287" s="6" t="s">
        <v>21</v>
      </c>
      <c r="L1287" s="6" t="s">
        <v>217</v>
      </c>
      <c r="M1287" s="6">
        <v>103</v>
      </c>
      <c r="N1287" s="13">
        <f t="shared" si="218"/>
        <v>-16</v>
      </c>
      <c r="O1287" s="13">
        <f t="shared" si="219"/>
        <v>-3</v>
      </c>
      <c r="P1287" s="39">
        <f t="shared" si="214"/>
        <v>-0.25037347985165948</v>
      </c>
      <c r="Q1287" s="39">
        <f t="shared" si="215"/>
        <v>3.8824190488276296</v>
      </c>
      <c r="R1287" s="39">
        <f t="shared" si="220"/>
        <v>-7.132792528679289</v>
      </c>
      <c r="S1287" s="39">
        <f t="shared" si="221"/>
        <v>-8.867207471320711</v>
      </c>
      <c r="T1287" s="22" t="str">
        <f t="shared" si="216"/>
        <v>Mia87103</v>
      </c>
      <c r="U1287" t="str">
        <f t="shared" si="222"/>
        <v>yes</v>
      </c>
      <c r="V1287" s="31">
        <v>0</v>
      </c>
      <c r="W1287" s="31" t="str">
        <f t="shared" si="223"/>
        <v>43507Miami HeatDenver Nuggets</v>
      </c>
      <c r="X1287" s="9">
        <f>IFERROR(VLOOKUP(T1287,October_Schedule_Table[Home Concat],1,FALSE),0)</f>
        <v>0</v>
      </c>
      <c r="Y1287" s="9" t="str">
        <f>IFERROR(VLOOKUP(T1287,October_Schedule_Table[[#All],[Away Concat]:[Away B2b]],4,FALSE),0)</f>
        <v>yes</v>
      </c>
    </row>
    <row r="1288" spans="1:25" x14ac:dyDescent="0.2">
      <c r="A1288" s="24" t="s">
        <v>235</v>
      </c>
      <c r="B1288" s="12">
        <v>43509</v>
      </c>
      <c r="C1288" s="33" t="str">
        <f t="shared" si="217"/>
        <v>A</v>
      </c>
      <c r="D1288" s="18">
        <v>2</v>
      </c>
      <c r="E1288" s="18">
        <v>13</v>
      </c>
      <c r="F1288" s="18">
        <v>2019</v>
      </c>
      <c r="G1288" s="5" t="s">
        <v>33</v>
      </c>
      <c r="H1288" s="5" t="s">
        <v>26</v>
      </c>
      <c r="I1288" s="5" t="s">
        <v>235</v>
      </c>
      <c r="J1288" s="5">
        <v>112</v>
      </c>
      <c r="K1288" s="5" t="s">
        <v>28</v>
      </c>
      <c r="L1288" s="5" t="s">
        <v>216</v>
      </c>
      <c r="M1288" s="5">
        <v>101</v>
      </c>
      <c r="N1288" s="13">
        <f t="shared" si="218"/>
        <v>11</v>
      </c>
      <c r="O1288" s="13">
        <f t="shared" si="219"/>
        <v>-3</v>
      </c>
      <c r="P1288" s="39">
        <f t="shared" si="214"/>
        <v>-0.25037347985165948</v>
      </c>
      <c r="Q1288" s="39">
        <f t="shared" si="215"/>
        <v>-1.1032792686349602</v>
      </c>
      <c r="R1288" s="39">
        <f t="shared" si="220"/>
        <v>-2.1470942112166993</v>
      </c>
      <c r="S1288" s="39">
        <f t="shared" si="221"/>
        <v>13.1470942112167</v>
      </c>
      <c r="T1288" s="22" t="str">
        <f t="shared" si="216"/>
        <v>Mia112101</v>
      </c>
      <c r="U1288" t="str">
        <f t="shared" si="222"/>
        <v>no</v>
      </c>
      <c r="V1288" s="31">
        <v>0</v>
      </c>
      <c r="W1288" s="31" t="str">
        <f t="shared" si="223"/>
        <v>43509Miami HeatDallas Mavericks</v>
      </c>
      <c r="X1288" s="9">
        <f>IFERROR(VLOOKUP(T1288,October_Schedule_Table[Home Concat],1,FALSE),0)</f>
        <v>0</v>
      </c>
      <c r="Y1288" s="9" t="str">
        <f>IFERROR(VLOOKUP(T1288,October_Schedule_Table[[#All],[Away Concat]:[Away B2b]],4,FALSE),0)</f>
        <v>no</v>
      </c>
    </row>
    <row r="1289" spans="1:25" x14ac:dyDescent="0.2">
      <c r="A1289" s="24" t="s">
        <v>235</v>
      </c>
      <c r="B1289" s="10">
        <v>43517</v>
      </c>
      <c r="C1289" s="33" t="str">
        <f t="shared" si="217"/>
        <v>A</v>
      </c>
      <c r="D1289" s="19">
        <v>2</v>
      </c>
      <c r="E1289" s="19">
        <v>21</v>
      </c>
      <c r="F1289" s="19">
        <v>2019</v>
      </c>
      <c r="G1289" s="6" t="s">
        <v>12</v>
      </c>
      <c r="H1289" s="6" t="s">
        <v>26</v>
      </c>
      <c r="I1289" s="6" t="s">
        <v>235</v>
      </c>
      <c r="J1289" s="6">
        <v>102</v>
      </c>
      <c r="K1289" s="6" t="s">
        <v>7</v>
      </c>
      <c r="L1289" s="6" t="s">
        <v>237</v>
      </c>
      <c r="M1289" s="6">
        <v>106</v>
      </c>
      <c r="N1289" s="13">
        <f t="shared" si="218"/>
        <v>-4</v>
      </c>
      <c r="O1289" s="13">
        <f t="shared" si="219"/>
        <v>-3</v>
      </c>
      <c r="P1289" s="39">
        <f t="shared" si="214"/>
        <v>-0.25037347985165948</v>
      </c>
      <c r="Q1289" s="39">
        <f t="shared" si="215"/>
        <v>2.2516349031661402</v>
      </c>
      <c r="R1289" s="39">
        <f t="shared" si="220"/>
        <v>-5.5020083830177997</v>
      </c>
      <c r="S1289" s="39">
        <f t="shared" si="221"/>
        <v>1.5020083830177997</v>
      </c>
      <c r="T1289" s="22" t="str">
        <f t="shared" si="216"/>
        <v>Mia102106</v>
      </c>
      <c r="U1289" t="str">
        <f t="shared" si="222"/>
        <v>no</v>
      </c>
      <c r="V1289" s="31">
        <v>0</v>
      </c>
      <c r="W1289" s="31" t="str">
        <f t="shared" si="223"/>
        <v>43517Miami HeatPhiladelphia 76ers</v>
      </c>
      <c r="X1289" s="9">
        <f>IFERROR(VLOOKUP(T1289,October_Schedule_Table[Home Concat],1,FALSE),0)</f>
        <v>0</v>
      </c>
      <c r="Y1289" s="9" t="str">
        <f>IFERROR(VLOOKUP(T1289,October_Schedule_Table[[#All],[Away Concat]:[Away B2b]],4,FALSE),0)</f>
        <v>no</v>
      </c>
    </row>
    <row r="1290" spans="1:25" x14ac:dyDescent="0.2">
      <c r="A1290" s="24" t="s">
        <v>235</v>
      </c>
      <c r="B1290" s="10">
        <v>43519</v>
      </c>
      <c r="C1290" s="33" t="str">
        <f t="shared" si="217"/>
        <v>H</v>
      </c>
      <c r="D1290" s="19">
        <v>2</v>
      </c>
      <c r="E1290" s="19">
        <v>23</v>
      </c>
      <c r="F1290" s="19">
        <v>2019</v>
      </c>
      <c r="G1290" s="6" t="s">
        <v>23</v>
      </c>
      <c r="H1290" s="6" t="s">
        <v>16</v>
      </c>
      <c r="I1290" s="6" t="s">
        <v>218</v>
      </c>
      <c r="J1290" s="6">
        <v>119</v>
      </c>
      <c r="K1290" s="6" t="s">
        <v>26</v>
      </c>
      <c r="L1290" s="6" t="s">
        <v>235</v>
      </c>
      <c r="M1290" s="6">
        <v>96</v>
      </c>
      <c r="N1290" s="13">
        <f t="shared" si="218"/>
        <v>-23</v>
      </c>
      <c r="O1290" s="13">
        <f t="shared" si="219"/>
        <v>3</v>
      </c>
      <c r="P1290" s="39">
        <f t="shared" ref="P1290:P1353" si="224">IF(C1290="H",VLOOKUP(L1290,$AB$12:$AE$41,4,FALSE),VLOOKUP(I1290,$AB$12:$AE$41,4,FALSE))</f>
        <v>-0.25037347985165948</v>
      </c>
      <c r="Q1290" s="39">
        <f t="shared" ref="Q1290:Q1353" si="225">IF(C1290="H",VLOOKUP(I1290,$AB$12:$AE$41,4,FALSE),VLOOKUP(L1290,$AB$12:$AE$41,4,FALSE))</f>
        <v>-0.23602730858504994</v>
      </c>
      <c r="R1290" s="39">
        <f t="shared" si="220"/>
        <v>2.9856538287333905</v>
      </c>
      <c r="S1290" s="39">
        <f t="shared" si="221"/>
        <v>-25.98565382873339</v>
      </c>
      <c r="T1290" s="22" t="str">
        <f t="shared" ref="T1290:T1353" si="226">CONCATENATE(A1290,J1290,M1290)</f>
        <v>Mia11996</v>
      </c>
      <c r="U1290" t="str">
        <f t="shared" si="222"/>
        <v>no</v>
      </c>
      <c r="V1290" s="31">
        <v>0</v>
      </c>
      <c r="W1290" s="31" t="str">
        <f t="shared" si="223"/>
        <v>43519Detroit PistonsMiami Heat</v>
      </c>
      <c r="X1290" s="9" t="str">
        <f>IFERROR(VLOOKUP(T1290,October_Schedule_Table[[#All],[Home Concat]:[Home B2b]],2,FALSE),0)</f>
        <v>no</v>
      </c>
      <c r="Y1290" s="9">
        <f>IFERROR(VLOOKUP(T1290,October_Schedule_Table[[#All],[Away Concat]:[Away B2b]],4,FALSE),0)</f>
        <v>0</v>
      </c>
    </row>
    <row r="1291" spans="1:25" x14ac:dyDescent="0.2">
      <c r="A1291" s="24" t="s">
        <v>235</v>
      </c>
      <c r="B1291" s="12">
        <v>43521</v>
      </c>
      <c r="C1291" s="33" t="str">
        <f t="shared" ref="C1291:C1354" si="227">IF(A1291=L1291,"H","A")</f>
        <v>H</v>
      </c>
      <c r="D1291" s="18">
        <v>2</v>
      </c>
      <c r="E1291" s="18">
        <v>25</v>
      </c>
      <c r="F1291" s="18">
        <v>2019</v>
      </c>
      <c r="G1291" s="5" t="s">
        <v>23</v>
      </c>
      <c r="H1291" s="5" t="s">
        <v>29</v>
      </c>
      <c r="I1291" s="5" t="s">
        <v>232</v>
      </c>
      <c r="J1291" s="5">
        <v>124</v>
      </c>
      <c r="K1291" s="5" t="s">
        <v>26</v>
      </c>
      <c r="L1291" s="5" t="s">
        <v>235</v>
      </c>
      <c r="M1291" s="5">
        <v>121</v>
      </c>
      <c r="N1291" s="13">
        <f t="shared" ref="N1291:N1354" si="228">IF(C1291="H",M1291-J1291,J1291-M1291)</f>
        <v>-3</v>
      </c>
      <c r="O1291" s="13">
        <f t="shared" ref="O1291:O1354" si="229">IF(C1291="H",3,-3)</f>
        <v>3</v>
      </c>
      <c r="P1291" s="39">
        <f t="shared" si="224"/>
        <v>-0.25037347985165948</v>
      </c>
      <c r="Q1291" s="39">
        <f t="shared" si="225"/>
        <v>-8.7034984309977705</v>
      </c>
      <c r="R1291" s="39">
        <f t="shared" ref="R1291:R1354" si="230">O1291+P1291-Q1291</f>
        <v>11.453124951146112</v>
      </c>
      <c r="S1291" s="39">
        <f t="shared" ref="S1291:S1354" si="231">N1291-R1291</f>
        <v>-14.453124951146112</v>
      </c>
      <c r="T1291" s="22" t="str">
        <f t="shared" si="226"/>
        <v>Mia124121</v>
      </c>
      <c r="U1291" t="str">
        <f t="shared" ref="U1291:U1354" si="232">IF(B1291-B1290=1,"yes","no")</f>
        <v>no</v>
      </c>
      <c r="V1291" s="31">
        <v>0</v>
      </c>
      <c r="W1291" s="31" t="str">
        <f t="shared" ref="W1291:W1354" si="233">CONCATENATE(B1291,H1291,K1291)</f>
        <v>43521Phoenix SunsMiami Heat</v>
      </c>
      <c r="X1291" s="9" t="str">
        <f>IFERROR(VLOOKUP(T1291,October_Schedule_Table[[#All],[Home Concat]:[Home B2b]],2,FALSE),0)</f>
        <v>no</v>
      </c>
      <c r="Y1291" s="9">
        <f>IFERROR(VLOOKUP(T1291,October_Schedule_Table[[#All],[Away Concat]:[Away B2b]],4,FALSE),0)</f>
        <v>0</v>
      </c>
    </row>
    <row r="1292" spans="1:25" x14ac:dyDescent="0.2">
      <c r="A1292" s="24" t="s">
        <v>235</v>
      </c>
      <c r="B1292" s="10">
        <v>43523</v>
      </c>
      <c r="C1292" s="33" t="str">
        <f t="shared" si="227"/>
        <v>H</v>
      </c>
      <c r="D1292" s="19">
        <v>2</v>
      </c>
      <c r="E1292" s="19">
        <v>27</v>
      </c>
      <c r="F1292" s="19">
        <v>2019</v>
      </c>
      <c r="G1292" s="6" t="s">
        <v>23</v>
      </c>
      <c r="H1292" s="6" t="s">
        <v>11</v>
      </c>
      <c r="I1292" s="6" t="s">
        <v>224</v>
      </c>
      <c r="J1292" s="6">
        <v>125</v>
      </c>
      <c r="K1292" s="6" t="s">
        <v>26</v>
      </c>
      <c r="L1292" s="6" t="s">
        <v>235</v>
      </c>
      <c r="M1292" s="6">
        <v>126</v>
      </c>
      <c r="N1292" s="13">
        <f t="shared" si="228"/>
        <v>1</v>
      </c>
      <c r="O1292" s="13">
        <f t="shared" si="229"/>
        <v>3</v>
      </c>
      <c r="P1292" s="39">
        <f t="shared" si="224"/>
        <v>-0.25037347985165948</v>
      </c>
      <c r="Q1292" s="39">
        <f t="shared" si="225"/>
        <v>6.4927091902742058</v>
      </c>
      <c r="R1292" s="39">
        <f t="shared" si="230"/>
        <v>-3.7430826701258653</v>
      </c>
      <c r="S1292" s="39">
        <f t="shared" si="231"/>
        <v>4.7430826701258653</v>
      </c>
      <c r="T1292" s="22" t="str">
        <f t="shared" si="226"/>
        <v>Mia125126</v>
      </c>
      <c r="U1292" t="str">
        <f t="shared" si="232"/>
        <v>no</v>
      </c>
      <c r="V1292" s="31">
        <v>0</v>
      </c>
      <c r="W1292" s="31" t="str">
        <f t="shared" si="233"/>
        <v>43523Golden State WarriorsMiami Heat</v>
      </c>
      <c r="X1292" s="9" t="str">
        <f>IFERROR(VLOOKUP(T1292,October_Schedule_Table[[#All],[Home Concat]:[Home B2b]],2,FALSE),0)</f>
        <v>no</v>
      </c>
      <c r="Y1292" s="9">
        <f>IFERROR(VLOOKUP(T1292,October_Schedule_Table[[#All],[Away Concat]:[Away B2b]],4,FALSE),0)</f>
        <v>0</v>
      </c>
    </row>
    <row r="1293" spans="1:25" x14ac:dyDescent="0.2">
      <c r="A1293" s="24" t="s">
        <v>235</v>
      </c>
      <c r="B1293" s="12">
        <v>43524</v>
      </c>
      <c r="C1293" s="33" t="str">
        <f t="shared" si="227"/>
        <v>A</v>
      </c>
      <c r="D1293" s="18">
        <v>2</v>
      </c>
      <c r="E1293" s="18">
        <v>28</v>
      </c>
      <c r="F1293" s="18">
        <v>2019</v>
      </c>
      <c r="G1293" s="5" t="s">
        <v>6</v>
      </c>
      <c r="H1293" s="5" t="s">
        <v>26</v>
      </c>
      <c r="I1293" s="5" t="s">
        <v>235</v>
      </c>
      <c r="J1293" s="5">
        <v>118</v>
      </c>
      <c r="K1293" s="5" t="s">
        <v>18</v>
      </c>
      <c r="L1293" s="5" t="s">
        <v>226</v>
      </c>
      <c r="M1293" s="5">
        <v>121</v>
      </c>
      <c r="N1293" s="13">
        <f t="shared" si="228"/>
        <v>-3</v>
      </c>
      <c r="O1293" s="13">
        <f t="shared" si="229"/>
        <v>-3</v>
      </c>
      <c r="P1293" s="39">
        <f t="shared" si="224"/>
        <v>-0.25037347985165948</v>
      </c>
      <c r="Q1293" s="39">
        <f t="shared" si="225"/>
        <v>5.8261443988619703</v>
      </c>
      <c r="R1293" s="39">
        <f t="shared" si="230"/>
        <v>-9.0765178787136307</v>
      </c>
      <c r="S1293" s="39">
        <f t="shared" si="231"/>
        <v>6.0765178787136307</v>
      </c>
      <c r="T1293" s="22" t="str">
        <f t="shared" si="226"/>
        <v>Mia118121</v>
      </c>
      <c r="U1293" t="str">
        <f t="shared" si="232"/>
        <v>yes</v>
      </c>
      <c r="V1293" s="31" t="s">
        <v>293</v>
      </c>
      <c r="W1293" s="31" t="str">
        <f t="shared" si="233"/>
        <v>43524Miami HeatHouston Rockets</v>
      </c>
      <c r="X1293" s="9"/>
      <c r="Y1293" s="9"/>
    </row>
    <row r="1294" spans="1:25" x14ac:dyDescent="0.2">
      <c r="A1294" s="24" t="s">
        <v>235</v>
      </c>
      <c r="B1294" s="12">
        <v>43526</v>
      </c>
      <c r="C1294" s="33" t="str">
        <f t="shared" si="227"/>
        <v>H</v>
      </c>
      <c r="D1294" s="18">
        <v>3</v>
      </c>
      <c r="E1294" s="18">
        <v>2</v>
      </c>
      <c r="F1294" s="18">
        <v>2019</v>
      </c>
      <c r="G1294" s="5" t="s">
        <v>23</v>
      </c>
      <c r="H1294" s="5" t="s">
        <v>15</v>
      </c>
      <c r="I1294" s="5" t="s">
        <v>212</v>
      </c>
      <c r="J1294" s="5">
        <v>88</v>
      </c>
      <c r="K1294" s="5" t="s">
        <v>26</v>
      </c>
      <c r="L1294" s="5" t="s">
        <v>235</v>
      </c>
      <c r="M1294" s="5">
        <v>117</v>
      </c>
      <c r="N1294" s="13">
        <f t="shared" si="228"/>
        <v>29</v>
      </c>
      <c r="O1294" s="13">
        <f t="shared" si="229"/>
        <v>3</v>
      </c>
      <c r="P1294" s="39">
        <f t="shared" si="224"/>
        <v>-0.25037347985165948</v>
      </c>
      <c r="Q1294" s="39">
        <f t="shared" si="225"/>
        <v>9.3423702051929958E-2</v>
      </c>
      <c r="R1294" s="39">
        <f t="shared" si="230"/>
        <v>2.6562028180964106</v>
      </c>
      <c r="S1294" s="39">
        <f t="shared" si="231"/>
        <v>26.343797181903589</v>
      </c>
      <c r="T1294" s="22" t="str">
        <f t="shared" si="226"/>
        <v>Mia88117</v>
      </c>
      <c r="U1294" t="str">
        <f t="shared" si="232"/>
        <v>no</v>
      </c>
      <c r="V1294" s="31">
        <v>0</v>
      </c>
      <c r="W1294" s="31" t="str">
        <f t="shared" si="233"/>
        <v>43526Brooklyn NetsMiami Heat</v>
      </c>
      <c r="X1294" s="9" t="str">
        <f>IFERROR(VLOOKUP(T1294,October_Schedule_Table[[#All],[Home Concat]:[Home B2b]],2,FALSE),0)</f>
        <v>no</v>
      </c>
      <c r="Y1294" s="9">
        <f>IFERROR(VLOOKUP(T1294,October_Schedule_Table[[#All],[Away Concat]:[Away B2b]],4,FALSE),0)</f>
        <v>0</v>
      </c>
    </row>
    <row r="1295" spans="1:25" x14ac:dyDescent="0.2">
      <c r="A1295" s="24" t="s">
        <v>235</v>
      </c>
      <c r="B1295" s="10">
        <v>43528</v>
      </c>
      <c r="C1295" s="33" t="str">
        <f t="shared" si="227"/>
        <v>H</v>
      </c>
      <c r="D1295" s="19">
        <v>3</v>
      </c>
      <c r="E1295" s="19">
        <v>4</v>
      </c>
      <c r="F1295" s="19">
        <v>2019</v>
      </c>
      <c r="G1295" s="6" t="s">
        <v>23</v>
      </c>
      <c r="H1295" s="6" t="s">
        <v>24</v>
      </c>
      <c r="I1295" s="6" t="s">
        <v>210</v>
      </c>
      <c r="J1295" s="6">
        <v>113</v>
      </c>
      <c r="K1295" s="6" t="s">
        <v>26</v>
      </c>
      <c r="L1295" s="6" t="s">
        <v>235</v>
      </c>
      <c r="M1295" s="6">
        <v>114</v>
      </c>
      <c r="N1295" s="13">
        <f t="shared" si="228"/>
        <v>1</v>
      </c>
      <c r="O1295" s="13">
        <f t="shared" si="229"/>
        <v>3</v>
      </c>
      <c r="P1295" s="39">
        <f t="shared" si="224"/>
        <v>-0.25037347985165948</v>
      </c>
      <c r="Q1295" s="39">
        <f t="shared" si="225"/>
        <v>-5.4191427575813904</v>
      </c>
      <c r="R1295" s="39">
        <f t="shared" si="230"/>
        <v>8.16876927772973</v>
      </c>
      <c r="S1295" s="39">
        <f t="shared" si="231"/>
        <v>-7.16876927772973</v>
      </c>
      <c r="T1295" s="22" t="str">
        <f t="shared" si="226"/>
        <v>Mia113114</v>
      </c>
      <c r="U1295" t="str">
        <f t="shared" si="232"/>
        <v>no</v>
      </c>
      <c r="V1295" s="31">
        <v>0</v>
      </c>
      <c r="W1295" s="31" t="str">
        <f t="shared" si="233"/>
        <v>43528Atlanta HawksMiami Heat</v>
      </c>
      <c r="X1295" s="9" t="str">
        <f>IFERROR(VLOOKUP(T1295,October_Schedule_Table[[#All],[Home Concat]:[Home B2b]],2,FALSE),0)</f>
        <v>no</v>
      </c>
      <c r="Y1295" s="9">
        <f>IFERROR(VLOOKUP(T1295,October_Schedule_Table[[#All],[Away Concat]:[Away B2b]],4,FALSE),0)</f>
        <v>0</v>
      </c>
    </row>
    <row r="1296" spans="1:25" x14ac:dyDescent="0.2">
      <c r="A1296" s="24" t="s">
        <v>235</v>
      </c>
      <c r="B1296" s="10">
        <v>43530</v>
      </c>
      <c r="C1296" s="33" t="str">
        <f t="shared" si="227"/>
        <v>A</v>
      </c>
      <c r="D1296" s="19">
        <v>3</v>
      </c>
      <c r="E1296" s="19">
        <v>6</v>
      </c>
      <c r="F1296" s="19">
        <v>2019</v>
      </c>
      <c r="G1296" s="6" t="s">
        <v>12</v>
      </c>
      <c r="H1296" s="6" t="s">
        <v>26</v>
      </c>
      <c r="I1296" s="6" t="s">
        <v>235</v>
      </c>
      <c r="J1296" s="6">
        <v>91</v>
      </c>
      <c r="K1296" s="6" t="s">
        <v>14</v>
      </c>
      <c r="L1296" s="6" t="s">
        <v>213</v>
      </c>
      <c r="M1296" s="6">
        <v>84</v>
      </c>
      <c r="N1296" s="13">
        <f t="shared" si="228"/>
        <v>7</v>
      </c>
      <c r="O1296" s="13">
        <f t="shared" si="229"/>
        <v>-3</v>
      </c>
      <c r="P1296" s="39">
        <f t="shared" si="224"/>
        <v>-0.25037347985165948</v>
      </c>
      <c r="Q1296" s="39">
        <f t="shared" si="225"/>
        <v>-1.224670842330648</v>
      </c>
      <c r="R1296" s="39">
        <f t="shared" si="230"/>
        <v>-2.0257026375210114</v>
      </c>
      <c r="S1296" s="39">
        <f t="shared" si="231"/>
        <v>9.025702637521011</v>
      </c>
      <c r="T1296" s="22" t="str">
        <f t="shared" si="226"/>
        <v>Mia9184</v>
      </c>
      <c r="U1296" t="str">
        <f t="shared" si="232"/>
        <v>no</v>
      </c>
      <c r="V1296" s="31">
        <v>0</v>
      </c>
      <c r="W1296" s="31" t="str">
        <f t="shared" si="233"/>
        <v>43530Miami HeatCharlotte Hornets</v>
      </c>
      <c r="X1296" s="9">
        <f>IFERROR(VLOOKUP(T1296,October_Schedule_Table[Home Concat],1,FALSE),0)</f>
        <v>0</v>
      </c>
      <c r="Y1296" s="9" t="str">
        <f>IFERROR(VLOOKUP(T1296,October_Schedule_Table[[#All],[Away Concat]:[Away B2b]],4,FALSE),0)</f>
        <v>no</v>
      </c>
    </row>
    <row r="1297" spans="1:25" x14ac:dyDescent="0.2">
      <c r="A1297" s="24" t="s">
        <v>235</v>
      </c>
      <c r="B1297" s="12">
        <v>43532</v>
      </c>
      <c r="C1297" s="33" t="str">
        <f t="shared" si="227"/>
        <v>H</v>
      </c>
      <c r="D1297" s="18">
        <v>3</v>
      </c>
      <c r="E1297" s="18">
        <v>8</v>
      </c>
      <c r="F1297" s="18">
        <v>2019</v>
      </c>
      <c r="G1297" s="5" t="s">
        <v>6</v>
      </c>
      <c r="H1297" s="5" t="s">
        <v>36</v>
      </c>
      <c r="I1297" s="5" t="s">
        <v>215</v>
      </c>
      <c r="J1297" s="5">
        <v>110</v>
      </c>
      <c r="K1297" s="5" t="s">
        <v>26</v>
      </c>
      <c r="L1297" s="5" t="s">
        <v>235</v>
      </c>
      <c r="M1297" s="5">
        <v>126</v>
      </c>
      <c r="N1297" s="13">
        <f t="shared" si="228"/>
        <v>16</v>
      </c>
      <c r="O1297" s="13">
        <f t="shared" si="229"/>
        <v>3</v>
      </c>
      <c r="P1297" s="39">
        <f t="shared" si="224"/>
        <v>-0.25037347985165948</v>
      </c>
      <c r="Q1297" s="39">
        <f t="shared" si="225"/>
        <v>-9.3173458825230995</v>
      </c>
      <c r="R1297" s="39">
        <f t="shared" si="230"/>
        <v>12.066972402671439</v>
      </c>
      <c r="S1297" s="39">
        <f t="shared" si="231"/>
        <v>3.9330275973285609</v>
      </c>
      <c r="T1297" s="22" t="str">
        <f t="shared" si="226"/>
        <v>Mia110126</v>
      </c>
      <c r="U1297" t="str">
        <f t="shared" si="232"/>
        <v>no</v>
      </c>
      <c r="V1297" s="31">
        <v>0</v>
      </c>
      <c r="W1297" s="31" t="str">
        <f t="shared" si="233"/>
        <v>43532Cleveland CavaliersMiami Heat</v>
      </c>
      <c r="X1297" s="9" t="str">
        <f>IFERROR(VLOOKUP(T1297,October_Schedule_Table[[#All],[Home Concat]:[Home B2b]],2,FALSE),0)</f>
        <v>no</v>
      </c>
      <c r="Y1297" s="9">
        <f>IFERROR(VLOOKUP(T1297,October_Schedule_Table[[#All],[Away Concat]:[Away B2b]],4,FALSE),0)</f>
        <v>0</v>
      </c>
    </row>
    <row r="1298" spans="1:25" x14ac:dyDescent="0.2">
      <c r="A1298" s="24" t="s">
        <v>235</v>
      </c>
      <c r="B1298" s="10">
        <v>43534</v>
      </c>
      <c r="C1298" s="33" t="str">
        <f t="shared" si="227"/>
        <v>H</v>
      </c>
      <c r="D1298" s="19">
        <v>3</v>
      </c>
      <c r="E1298" s="19">
        <v>10</v>
      </c>
      <c r="F1298" s="19">
        <v>2019</v>
      </c>
      <c r="G1298" s="6" t="s">
        <v>61</v>
      </c>
      <c r="H1298" s="6" t="s">
        <v>37</v>
      </c>
      <c r="I1298" s="6" t="s">
        <v>228</v>
      </c>
      <c r="J1298" s="6">
        <v>125</v>
      </c>
      <c r="K1298" s="6" t="s">
        <v>26</v>
      </c>
      <c r="L1298" s="6" t="s">
        <v>235</v>
      </c>
      <c r="M1298" s="6">
        <v>104</v>
      </c>
      <c r="N1298" s="13">
        <f t="shared" si="228"/>
        <v>-21</v>
      </c>
      <c r="O1298" s="13">
        <f t="shared" si="229"/>
        <v>3</v>
      </c>
      <c r="P1298" s="39">
        <f t="shared" si="224"/>
        <v>-0.25037347985165948</v>
      </c>
      <c r="Q1298" s="39">
        <f t="shared" si="225"/>
        <v>5.5303682054218104</v>
      </c>
      <c r="R1298" s="39">
        <f t="shared" si="230"/>
        <v>-2.7807416852734699</v>
      </c>
      <c r="S1298" s="39">
        <f t="shared" si="231"/>
        <v>-18.219258314726531</v>
      </c>
      <c r="T1298" s="22" t="str">
        <f t="shared" si="226"/>
        <v>Mia125104</v>
      </c>
      <c r="U1298" t="str">
        <f t="shared" si="232"/>
        <v>no</v>
      </c>
      <c r="V1298" s="31">
        <v>0</v>
      </c>
      <c r="W1298" s="31" t="str">
        <f t="shared" si="233"/>
        <v>43534Toronto RaptorsMiami Heat</v>
      </c>
      <c r="X1298" s="9" t="str">
        <f>IFERROR(VLOOKUP(T1298,October_Schedule_Table[[#All],[Home Concat]:[Home B2b]],2,FALSE),0)</f>
        <v>no</v>
      </c>
      <c r="Y1298" s="9">
        <f>IFERROR(VLOOKUP(T1298,October_Schedule_Table[[#All],[Away Concat]:[Away B2b]],4,FALSE),0)</f>
        <v>0</v>
      </c>
    </row>
    <row r="1299" spans="1:25" x14ac:dyDescent="0.2">
      <c r="A1299" s="24" t="s">
        <v>235</v>
      </c>
      <c r="B1299" s="12">
        <v>43537</v>
      </c>
      <c r="C1299" s="33" t="str">
        <f t="shared" si="227"/>
        <v>H</v>
      </c>
      <c r="D1299" s="18">
        <v>3</v>
      </c>
      <c r="E1299" s="18">
        <v>13</v>
      </c>
      <c r="F1299" s="18">
        <v>2019</v>
      </c>
      <c r="G1299" s="5" t="s">
        <v>23</v>
      </c>
      <c r="H1299" s="5" t="s">
        <v>16</v>
      </c>
      <c r="I1299" s="5" t="s">
        <v>218</v>
      </c>
      <c r="J1299" s="5">
        <v>74</v>
      </c>
      <c r="K1299" s="5" t="s">
        <v>26</v>
      </c>
      <c r="L1299" s="5" t="s">
        <v>235</v>
      </c>
      <c r="M1299" s="5">
        <v>108</v>
      </c>
      <c r="N1299" s="13">
        <f t="shared" si="228"/>
        <v>34</v>
      </c>
      <c r="O1299" s="13">
        <f t="shared" si="229"/>
        <v>3</v>
      </c>
      <c r="P1299" s="39">
        <f t="shared" si="224"/>
        <v>-0.25037347985165948</v>
      </c>
      <c r="Q1299" s="39">
        <f t="shared" si="225"/>
        <v>-0.23602730858504994</v>
      </c>
      <c r="R1299" s="39">
        <f t="shared" si="230"/>
        <v>2.9856538287333905</v>
      </c>
      <c r="S1299" s="39">
        <f t="shared" si="231"/>
        <v>31.01434617126661</v>
      </c>
      <c r="T1299" s="22" t="str">
        <f t="shared" si="226"/>
        <v>Mia74108</v>
      </c>
      <c r="U1299" t="str">
        <f t="shared" si="232"/>
        <v>no</v>
      </c>
      <c r="V1299" s="31">
        <v>0</v>
      </c>
      <c r="W1299" s="31" t="str">
        <f t="shared" si="233"/>
        <v>43537Detroit PistonsMiami Heat</v>
      </c>
      <c r="X1299" s="9" t="str">
        <f>IFERROR(VLOOKUP(T1299,October_Schedule_Table[[#All],[Home Concat]:[Home B2b]],2,FALSE),0)</f>
        <v>no</v>
      </c>
      <c r="Y1299" s="9">
        <f>IFERROR(VLOOKUP(T1299,October_Schedule_Table[[#All],[Away Concat]:[Away B2b]],4,FALSE),0)</f>
        <v>0</v>
      </c>
    </row>
    <row r="1300" spans="1:25" x14ac:dyDescent="0.2">
      <c r="A1300" s="24" t="s">
        <v>235</v>
      </c>
      <c r="B1300" s="10">
        <v>43539</v>
      </c>
      <c r="C1300" s="33" t="str">
        <f t="shared" si="227"/>
        <v>H</v>
      </c>
      <c r="D1300" s="19">
        <v>3</v>
      </c>
      <c r="E1300" s="19">
        <v>15</v>
      </c>
      <c r="F1300" s="19">
        <v>2019</v>
      </c>
      <c r="G1300" s="6" t="s">
        <v>6</v>
      </c>
      <c r="H1300" s="6" t="s">
        <v>13</v>
      </c>
      <c r="I1300" s="6" t="s">
        <v>229</v>
      </c>
      <c r="J1300" s="6">
        <v>113</v>
      </c>
      <c r="K1300" s="6" t="s">
        <v>26</v>
      </c>
      <c r="L1300" s="6" t="s">
        <v>235</v>
      </c>
      <c r="M1300" s="6">
        <v>98</v>
      </c>
      <c r="N1300" s="13">
        <f t="shared" si="228"/>
        <v>-15</v>
      </c>
      <c r="O1300" s="13">
        <f t="shared" si="229"/>
        <v>3</v>
      </c>
      <c r="P1300" s="39">
        <f t="shared" si="224"/>
        <v>-0.25037347985165948</v>
      </c>
      <c r="Q1300" s="39">
        <f t="shared" si="225"/>
        <v>7.7638523148254706</v>
      </c>
      <c r="R1300" s="39">
        <f t="shared" si="230"/>
        <v>-5.01422579467713</v>
      </c>
      <c r="S1300" s="39">
        <f t="shared" si="231"/>
        <v>-9.9857742053228691</v>
      </c>
      <c r="T1300" s="22" t="str">
        <f t="shared" si="226"/>
        <v>Mia11398</v>
      </c>
      <c r="U1300" t="str">
        <f t="shared" si="232"/>
        <v>no</v>
      </c>
      <c r="V1300" s="31">
        <v>0</v>
      </c>
      <c r="W1300" s="31" t="str">
        <f t="shared" si="233"/>
        <v>43539Milwaukee BucksMiami Heat</v>
      </c>
      <c r="X1300" s="9" t="str">
        <f>IFERROR(VLOOKUP(T1300,October_Schedule_Table[[#All],[Home Concat]:[Home B2b]],2,FALSE),0)</f>
        <v>no</v>
      </c>
      <c r="Y1300" s="9">
        <f>IFERROR(VLOOKUP(T1300,October_Schedule_Table[[#All],[Away Concat]:[Away B2b]],4,FALSE),0)</f>
        <v>0</v>
      </c>
    </row>
    <row r="1301" spans="1:25" x14ac:dyDescent="0.2">
      <c r="A1301" s="24" t="s">
        <v>235</v>
      </c>
      <c r="B1301" s="12">
        <v>43541</v>
      </c>
      <c r="C1301" s="33" t="str">
        <f t="shared" si="227"/>
        <v>H</v>
      </c>
      <c r="D1301" s="18">
        <v>3</v>
      </c>
      <c r="E1301" s="18">
        <v>17</v>
      </c>
      <c r="F1301" s="18">
        <v>2019</v>
      </c>
      <c r="G1301" s="5" t="s">
        <v>60</v>
      </c>
      <c r="H1301" s="5" t="s">
        <v>14</v>
      </c>
      <c r="I1301" s="5" t="s">
        <v>213</v>
      </c>
      <c r="J1301" s="5">
        <v>75</v>
      </c>
      <c r="K1301" s="5" t="s">
        <v>26</v>
      </c>
      <c r="L1301" s="5" t="s">
        <v>235</v>
      </c>
      <c r="M1301" s="5">
        <v>93</v>
      </c>
      <c r="N1301" s="13">
        <f t="shared" si="228"/>
        <v>18</v>
      </c>
      <c r="O1301" s="13">
        <f t="shared" si="229"/>
        <v>3</v>
      </c>
      <c r="P1301" s="39">
        <f t="shared" si="224"/>
        <v>-0.25037347985165948</v>
      </c>
      <c r="Q1301" s="39">
        <f t="shared" si="225"/>
        <v>-1.224670842330648</v>
      </c>
      <c r="R1301" s="39">
        <f t="shared" si="230"/>
        <v>3.9742973624789886</v>
      </c>
      <c r="S1301" s="39">
        <f t="shared" si="231"/>
        <v>14.025702637521011</v>
      </c>
      <c r="T1301" s="22" t="str">
        <f t="shared" si="226"/>
        <v>Mia7593</v>
      </c>
      <c r="U1301" t="str">
        <f t="shared" si="232"/>
        <v>no</v>
      </c>
      <c r="V1301" s="31">
        <v>0</v>
      </c>
      <c r="W1301" s="31" t="str">
        <f t="shared" si="233"/>
        <v>43541Charlotte HornetsMiami Heat</v>
      </c>
      <c r="X1301" s="9" t="str">
        <f>IFERROR(VLOOKUP(T1301,October_Schedule_Table[[#All],[Home Concat]:[Home B2b]],2,FALSE),0)</f>
        <v>no</v>
      </c>
      <c r="Y1301" s="9">
        <f>IFERROR(VLOOKUP(T1301,October_Schedule_Table[[#All],[Away Concat]:[Away B2b]],4,FALSE),0)</f>
        <v>0</v>
      </c>
    </row>
    <row r="1302" spans="1:25" x14ac:dyDescent="0.2">
      <c r="A1302" s="24" t="s">
        <v>235</v>
      </c>
      <c r="B1302" s="12">
        <v>43542</v>
      </c>
      <c r="C1302" s="33" t="str">
        <f t="shared" si="227"/>
        <v>A</v>
      </c>
      <c r="D1302" s="18">
        <v>3</v>
      </c>
      <c r="E1302" s="18">
        <v>18</v>
      </c>
      <c r="F1302" s="18">
        <v>2019</v>
      </c>
      <c r="G1302" s="5" t="s">
        <v>6</v>
      </c>
      <c r="H1302" s="5" t="s">
        <v>26</v>
      </c>
      <c r="I1302" s="5" t="s">
        <v>235</v>
      </c>
      <c r="J1302" s="5">
        <v>116</v>
      </c>
      <c r="K1302" s="5" t="s">
        <v>10</v>
      </c>
      <c r="L1302" s="5" t="s">
        <v>238</v>
      </c>
      <c r="M1302" s="5">
        <v>107</v>
      </c>
      <c r="N1302" s="13">
        <f t="shared" si="228"/>
        <v>9</v>
      </c>
      <c r="O1302" s="13">
        <f t="shared" si="229"/>
        <v>-3</v>
      </c>
      <c r="P1302" s="39">
        <f t="shared" si="224"/>
        <v>-0.25037347985165948</v>
      </c>
      <c r="Q1302" s="39">
        <f t="shared" si="225"/>
        <v>3.3970939396990349</v>
      </c>
      <c r="R1302" s="39">
        <f t="shared" si="230"/>
        <v>-6.6474674195506944</v>
      </c>
      <c r="S1302" s="39">
        <f t="shared" si="231"/>
        <v>15.647467419550694</v>
      </c>
      <c r="T1302" s="22" t="str">
        <f t="shared" si="226"/>
        <v>Mia116107</v>
      </c>
      <c r="U1302" t="str">
        <f t="shared" si="232"/>
        <v>yes</v>
      </c>
      <c r="V1302" s="31">
        <v>0</v>
      </c>
      <c r="W1302" s="31" t="str">
        <f t="shared" si="233"/>
        <v>43542Miami HeatOklahoma City Thunder</v>
      </c>
      <c r="X1302" s="9">
        <f>IFERROR(VLOOKUP(T1302,October_Schedule_Table[Home Concat],1,FALSE),0)</f>
        <v>0</v>
      </c>
      <c r="Y1302" s="9" t="str">
        <f>IFERROR(VLOOKUP(T1302,October_Schedule_Table[[#All],[Away Concat]:[Away B2b]],4,FALSE),0)</f>
        <v>yes</v>
      </c>
    </row>
    <row r="1303" spans="1:25" x14ac:dyDescent="0.2">
      <c r="A1303" s="24" t="s">
        <v>235</v>
      </c>
      <c r="B1303" s="10">
        <v>43544</v>
      </c>
      <c r="C1303" s="33" t="str">
        <f t="shared" si="227"/>
        <v>A</v>
      </c>
      <c r="D1303" s="19">
        <v>3</v>
      </c>
      <c r="E1303" s="19">
        <v>20</v>
      </c>
      <c r="F1303" s="19">
        <v>2019</v>
      </c>
      <c r="G1303" s="6" t="s">
        <v>33</v>
      </c>
      <c r="H1303" s="6" t="s">
        <v>26</v>
      </c>
      <c r="I1303" s="6" t="s">
        <v>235</v>
      </c>
      <c r="J1303" s="6">
        <v>110</v>
      </c>
      <c r="K1303" s="6" t="s">
        <v>35</v>
      </c>
      <c r="L1303" s="6" t="s">
        <v>227</v>
      </c>
      <c r="M1303" s="6">
        <v>105</v>
      </c>
      <c r="N1303" s="13">
        <f t="shared" si="228"/>
        <v>5</v>
      </c>
      <c r="O1303" s="13">
        <f t="shared" si="229"/>
        <v>-3</v>
      </c>
      <c r="P1303" s="39">
        <f t="shared" si="224"/>
        <v>-0.25037347985165948</v>
      </c>
      <c r="Q1303" s="39">
        <f t="shared" si="225"/>
        <v>1.8707824426420974</v>
      </c>
      <c r="R1303" s="39">
        <f t="shared" si="230"/>
        <v>-5.1211559224937568</v>
      </c>
      <c r="S1303" s="39">
        <f t="shared" si="231"/>
        <v>10.121155922493756</v>
      </c>
      <c r="T1303" s="22" t="str">
        <f t="shared" si="226"/>
        <v>Mia110105</v>
      </c>
      <c r="U1303" t="str">
        <f t="shared" si="232"/>
        <v>no</v>
      </c>
      <c r="V1303" s="31">
        <v>0</v>
      </c>
      <c r="W1303" s="31" t="str">
        <f t="shared" si="233"/>
        <v>43544Miami HeatSan Antonio Spurs</v>
      </c>
      <c r="X1303" s="9">
        <f>IFERROR(VLOOKUP(T1303,October_Schedule_Table[Home Concat],1,FALSE),0)</f>
        <v>0</v>
      </c>
      <c r="Y1303" s="9" t="str">
        <f>IFERROR(VLOOKUP(T1303,October_Schedule_Table[[#All],[Away Concat]:[Away B2b]],4,FALSE),0)</f>
        <v>no</v>
      </c>
    </row>
    <row r="1304" spans="1:25" x14ac:dyDescent="0.2">
      <c r="A1304" s="24" t="s">
        <v>235</v>
      </c>
      <c r="B1304" s="12">
        <v>43546</v>
      </c>
      <c r="C1304" s="33" t="str">
        <f t="shared" si="227"/>
        <v>A</v>
      </c>
      <c r="D1304" s="18">
        <v>3</v>
      </c>
      <c r="E1304" s="18">
        <v>22</v>
      </c>
      <c r="F1304" s="18">
        <v>2019</v>
      </c>
      <c r="G1304" s="5" t="s">
        <v>33</v>
      </c>
      <c r="H1304" s="5" t="s">
        <v>26</v>
      </c>
      <c r="I1304" s="5" t="s">
        <v>235</v>
      </c>
      <c r="J1304" s="5">
        <v>87</v>
      </c>
      <c r="K1304" s="5" t="s">
        <v>13</v>
      </c>
      <c r="L1304" s="5" t="s">
        <v>229</v>
      </c>
      <c r="M1304" s="5">
        <v>116</v>
      </c>
      <c r="N1304" s="13">
        <f t="shared" si="228"/>
        <v>-29</v>
      </c>
      <c r="O1304" s="13">
        <f t="shared" si="229"/>
        <v>-3</v>
      </c>
      <c r="P1304" s="39">
        <f t="shared" si="224"/>
        <v>-0.25037347985165948</v>
      </c>
      <c r="Q1304" s="39">
        <f t="shared" si="225"/>
        <v>7.7638523148254706</v>
      </c>
      <c r="R1304" s="39">
        <f t="shared" si="230"/>
        <v>-11.014225794677131</v>
      </c>
      <c r="S1304" s="39">
        <f t="shared" si="231"/>
        <v>-17.985774205322869</v>
      </c>
      <c r="T1304" s="22" t="str">
        <f t="shared" si="226"/>
        <v>Mia87116</v>
      </c>
      <c r="U1304" t="str">
        <f t="shared" si="232"/>
        <v>no</v>
      </c>
      <c r="V1304" s="31">
        <v>0</v>
      </c>
      <c r="W1304" s="31" t="str">
        <f t="shared" si="233"/>
        <v>43546Miami HeatMilwaukee Bucks</v>
      </c>
      <c r="X1304" s="9">
        <f>IFERROR(VLOOKUP(T1304,October_Schedule_Table[Home Concat],1,FALSE),0)</f>
        <v>0</v>
      </c>
      <c r="Y1304" s="9" t="str">
        <f>IFERROR(VLOOKUP(T1304,October_Schedule_Table[[#All],[Away Concat]:[Away B2b]],4,FALSE),0)</f>
        <v>no</v>
      </c>
    </row>
    <row r="1305" spans="1:25" x14ac:dyDescent="0.2">
      <c r="A1305" s="24" t="s">
        <v>235</v>
      </c>
      <c r="B1305" s="10">
        <v>43547</v>
      </c>
      <c r="C1305" s="33" t="str">
        <f t="shared" si="227"/>
        <v>A</v>
      </c>
      <c r="D1305" s="19">
        <v>3</v>
      </c>
      <c r="E1305" s="19">
        <v>23</v>
      </c>
      <c r="F1305" s="19">
        <v>2019</v>
      </c>
      <c r="G1305" s="6" t="s">
        <v>12</v>
      </c>
      <c r="H1305" s="6" t="s">
        <v>26</v>
      </c>
      <c r="I1305" s="6" t="s">
        <v>235</v>
      </c>
      <c r="J1305" s="6">
        <v>113</v>
      </c>
      <c r="K1305" s="6" t="s">
        <v>41</v>
      </c>
      <c r="L1305" s="6" t="s">
        <v>233</v>
      </c>
      <c r="M1305" s="6">
        <v>108</v>
      </c>
      <c r="N1305" s="13">
        <f t="shared" si="228"/>
        <v>5</v>
      </c>
      <c r="O1305" s="13">
        <f t="shared" si="229"/>
        <v>-3</v>
      </c>
      <c r="P1305" s="39">
        <f t="shared" si="224"/>
        <v>-0.25037347985165948</v>
      </c>
      <c r="Q1305" s="39">
        <f t="shared" si="225"/>
        <v>-3.2175804343859502</v>
      </c>
      <c r="R1305" s="39">
        <f t="shared" si="230"/>
        <v>-3.279304546570927E-2</v>
      </c>
      <c r="S1305" s="39">
        <f t="shared" si="231"/>
        <v>5.0327930454657093</v>
      </c>
      <c r="T1305" s="22" t="str">
        <f t="shared" si="226"/>
        <v>Mia113108</v>
      </c>
      <c r="U1305" t="str">
        <f t="shared" si="232"/>
        <v>yes</v>
      </c>
      <c r="V1305" s="31" t="s">
        <v>304</v>
      </c>
      <c r="W1305" s="31" t="str">
        <f t="shared" si="233"/>
        <v>43547Miami HeatWashington Wizards</v>
      </c>
      <c r="X1305" s="9"/>
      <c r="Y1305" s="9"/>
    </row>
    <row r="1306" spans="1:25" x14ac:dyDescent="0.2">
      <c r="A1306" s="24" t="s">
        <v>235</v>
      </c>
      <c r="B1306" s="10">
        <v>43550</v>
      </c>
      <c r="C1306" s="33" t="str">
        <f t="shared" si="227"/>
        <v>H</v>
      </c>
      <c r="D1306" s="19">
        <v>3</v>
      </c>
      <c r="E1306" s="19">
        <v>26</v>
      </c>
      <c r="F1306" s="19">
        <v>2019</v>
      </c>
      <c r="G1306" s="6" t="s">
        <v>23</v>
      </c>
      <c r="H1306" s="6" t="s">
        <v>27</v>
      </c>
      <c r="I1306" s="6" t="s">
        <v>236</v>
      </c>
      <c r="J1306" s="6">
        <v>104</v>
      </c>
      <c r="K1306" s="6" t="s">
        <v>26</v>
      </c>
      <c r="L1306" s="6" t="s">
        <v>235</v>
      </c>
      <c r="M1306" s="6">
        <v>99</v>
      </c>
      <c r="N1306" s="13">
        <f t="shared" si="228"/>
        <v>-5</v>
      </c>
      <c r="O1306" s="13">
        <f t="shared" si="229"/>
        <v>3</v>
      </c>
      <c r="P1306" s="39">
        <f t="shared" si="224"/>
        <v>-0.25037347985165948</v>
      </c>
      <c r="Q1306" s="39">
        <f t="shared" si="225"/>
        <v>1.21811754667254</v>
      </c>
      <c r="R1306" s="39">
        <f t="shared" si="230"/>
        <v>1.5315089734758005</v>
      </c>
      <c r="S1306" s="39">
        <f t="shared" si="231"/>
        <v>-6.5315089734758001</v>
      </c>
      <c r="T1306" s="22" t="str">
        <f t="shared" si="226"/>
        <v>Mia10499</v>
      </c>
      <c r="U1306" t="str">
        <f t="shared" si="232"/>
        <v>no</v>
      </c>
      <c r="V1306" s="31">
        <v>0</v>
      </c>
      <c r="W1306" s="31" t="str">
        <f t="shared" si="233"/>
        <v>43550Orlando MagicMiami Heat</v>
      </c>
      <c r="X1306" s="9" t="str">
        <f>IFERROR(VLOOKUP(T1306,October_Schedule_Table[[#All],[Home Concat]:[Home B2b]],2,FALSE),0)</f>
        <v>no</v>
      </c>
      <c r="Y1306" s="9">
        <f>IFERROR(VLOOKUP(T1306,October_Schedule_Table[[#All],[Away Concat]:[Away B2b]],4,FALSE),0)</f>
        <v>0</v>
      </c>
    </row>
    <row r="1307" spans="1:25" x14ac:dyDescent="0.2">
      <c r="A1307" s="24" t="s">
        <v>235</v>
      </c>
      <c r="B1307" s="12">
        <v>43552</v>
      </c>
      <c r="C1307" s="33" t="str">
        <f t="shared" si="227"/>
        <v>H</v>
      </c>
      <c r="D1307" s="18">
        <v>3</v>
      </c>
      <c r="E1307" s="18">
        <v>28</v>
      </c>
      <c r="F1307" s="18">
        <v>2019</v>
      </c>
      <c r="G1307" s="5" t="s">
        <v>23</v>
      </c>
      <c r="H1307" s="5" t="s">
        <v>28</v>
      </c>
      <c r="I1307" s="5" t="s">
        <v>216</v>
      </c>
      <c r="J1307" s="5">
        <v>99</v>
      </c>
      <c r="K1307" s="5" t="s">
        <v>26</v>
      </c>
      <c r="L1307" s="5" t="s">
        <v>235</v>
      </c>
      <c r="M1307" s="5">
        <v>105</v>
      </c>
      <c r="N1307" s="13">
        <f t="shared" si="228"/>
        <v>6</v>
      </c>
      <c r="O1307" s="13">
        <f t="shared" si="229"/>
        <v>3</v>
      </c>
      <c r="P1307" s="39">
        <f t="shared" si="224"/>
        <v>-0.25037347985165948</v>
      </c>
      <c r="Q1307" s="39">
        <f t="shared" si="225"/>
        <v>-1.1032792686349602</v>
      </c>
      <c r="R1307" s="39">
        <f t="shared" si="230"/>
        <v>3.8529057887833007</v>
      </c>
      <c r="S1307" s="39">
        <f t="shared" si="231"/>
        <v>2.1470942112166993</v>
      </c>
      <c r="T1307" s="22" t="str">
        <f t="shared" si="226"/>
        <v>Mia99105</v>
      </c>
      <c r="U1307" t="str">
        <f t="shared" si="232"/>
        <v>no</v>
      </c>
      <c r="V1307" s="31">
        <v>0</v>
      </c>
      <c r="W1307" s="31" t="str">
        <f t="shared" si="233"/>
        <v>43552Dallas MavericksMiami Heat</v>
      </c>
      <c r="X1307" s="9" t="str">
        <f>IFERROR(VLOOKUP(T1307,October_Schedule_Table[[#All],[Home Concat]:[Home B2b]],2,FALSE),0)</f>
        <v>no</v>
      </c>
      <c r="Y1307" s="9">
        <f>IFERROR(VLOOKUP(T1307,October_Schedule_Table[[#All],[Away Concat]:[Away B2b]],4,FALSE),0)</f>
        <v>0</v>
      </c>
    </row>
    <row r="1308" spans="1:25" x14ac:dyDescent="0.2">
      <c r="A1308" s="24" t="s">
        <v>235</v>
      </c>
      <c r="B1308" s="12">
        <v>43554</v>
      </c>
      <c r="C1308" s="33" t="str">
        <f t="shared" si="227"/>
        <v>A</v>
      </c>
      <c r="D1308" s="18">
        <v>3</v>
      </c>
      <c r="E1308" s="18">
        <v>30</v>
      </c>
      <c r="F1308" s="18">
        <v>2019</v>
      </c>
      <c r="G1308" s="5" t="s">
        <v>23</v>
      </c>
      <c r="H1308" s="5" t="s">
        <v>26</v>
      </c>
      <c r="I1308" s="5" t="s">
        <v>235</v>
      </c>
      <c r="J1308" s="5">
        <v>100</v>
      </c>
      <c r="K1308" s="5" t="s">
        <v>25</v>
      </c>
      <c r="L1308" s="13" t="s">
        <v>243</v>
      </c>
      <c r="M1308" s="5">
        <v>92</v>
      </c>
      <c r="N1308" s="13">
        <f t="shared" si="228"/>
        <v>8</v>
      </c>
      <c r="O1308" s="13">
        <f t="shared" si="229"/>
        <v>-3</v>
      </c>
      <c r="P1308" s="39">
        <f t="shared" si="224"/>
        <v>-0.25037347985165948</v>
      </c>
      <c r="Q1308" s="39">
        <f t="shared" si="225"/>
        <v>-9.3839578025397099</v>
      </c>
      <c r="R1308" s="39">
        <f t="shared" si="230"/>
        <v>6.1335843226880504</v>
      </c>
      <c r="S1308" s="39">
        <f t="shared" si="231"/>
        <v>1.8664156773119496</v>
      </c>
      <c r="T1308" s="22" t="str">
        <f t="shared" si="226"/>
        <v>Mia10092</v>
      </c>
      <c r="U1308" t="str">
        <f t="shared" si="232"/>
        <v>no</v>
      </c>
      <c r="V1308" s="31">
        <v>0</v>
      </c>
      <c r="W1308" s="31" t="str">
        <f t="shared" si="233"/>
        <v>43554Miami HeatNew York Knicks</v>
      </c>
      <c r="X1308" s="9">
        <f>IFERROR(VLOOKUP(T1308,October_Schedule_Table[Home Concat],1,FALSE),0)</f>
        <v>0</v>
      </c>
      <c r="Y1308" s="9" t="str">
        <f>IFERROR(VLOOKUP(T1308,October_Schedule_Table[[#All],[Away Concat]:[Away B2b]],4,FALSE),0)</f>
        <v>no</v>
      </c>
    </row>
    <row r="1309" spans="1:25" x14ac:dyDescent="0.2">
      <c r="A1309" s="24" t="s">
        <v>235</v>
      </c>
      <c r="B1309" s="10">
        <v>43556</v>
      </c>
      <c r="C1309" s="33" t="str">
        <f t="shared" si="227"/>
        <v>A</v>
      </c>
      <c r="D1309" s="19">
        <v>4</v>
      </c>
      <c r="E1309" s="19">
        <v>1</v>
      </c>
      <c r="F1309" s="19">
        <v>2019</v>
      </c>
      <c r="G1309" s="6" t="s">
        <v>23</v>
      </c>
      <c r="H1309" s="6" t="s">
        <v>26</v>
      </c>
      <c r="I1309" s="6" t="s">
        <v>235</v>
      </c>
      <c r="J1309" s="11">
        <v>105</v>
      </c>
      <c r="K1309" s="6" t="s">
        <v>8</v>
      </c>
      <c r="L1309" s="6" t="s">
        <v>211</v>
      </c>
      <c r="M1309" s="11">
        <v>110</v>
      </c>
      <c r="N1309" s="13">
        <f t="shared" si="228"/>
        <v>-5</v>
      </c>
      <c r="O1309" s="13">
        <f t="shared" si="229"/>
        <v>-3</v>
      </c>
      <c r="P1309" s="39">
        <f t="shared" si="224"/>
        <v>-0.25037347985165948</v>
      </c>
      <c r="Q1309" s="39">
        <f t="shared" si="225"/>
        <v>3.6672081997201897</v>
      </c>
      <c r="R1309" s="39">
        <f t="shared" si="230"/>
        <v>-6.9175816795718497</v>
      </c>
      <c r="S1309" s="39">
        <f t="shared" si="231"/>
        <v>1.9175816795718497</v>
      </c>
      <c r="T1309" s="22" t="str">
        <f t="shared" si="226"/>
        <v>Mia105110</v>
      </c>
      <c r="U1309" t="str">
        <f t="shared" si="232"/>
        <v>no</v>
      </c>
      <c r="V1309" s="31">
        <v>0</v>
      </c>
      <c r="W1309" s="31" t="str">
        <f t="shared" si="233"/>
        <v>43556Miami HeatBoston Celtics</v>
      </c>
      <c r="X1309" s="9">
        <f>IFERROR(VLOOKUP(T1309,October_Schedule_Table[Home Concat],1,FALSE),0)</f>
        <v>0</v>
      </c>
      <c r="Y1309" s="9" t="str">
        <f>IFERROR(VLOOKUP(T1309,October_Schedule_Table[[#All],[Away Concat]:[Away B2b]],4,FALSE),0)</f>
        <v>no</v>
      </c>
    </row>
    <row r="1310" spans="1:25" x14ac:dyDescent="0.2">
      <c r="A1310" s="24" t="s">
        <v>235</v>
      </c>
      <c r="B1310" s="10">
        <v>43558</v>
      </c>
      <c r="C1310" s="33" t="str">
        <f t="shared" si="227"/>
        <v>H</v>
      </c>
      <c r="D1310" s="19">
        <v>4</v>
      </c>
      <c r="E1310" s="19">
        <v>3</v>
      </c>
      <c r="F1310" s="19">
        <v>2019</v>
      </c>
      <c r="G1310" s="6" t="s">
        <v>23</v>
      </c>
      <c r="H1310" s="6" t="s">
        <v>8</v>
      </c>
      <c r="I1310" s="6" t="s">
        <v>211</v>
      </c>
      <c r="J1310" s="11">
        <v>112</v>
      </c>
      <c r="K1310" s="6" t="s">
        <v>26</v>
      </c>
      <c r="L1310" s="6" t="s">
        <v>235</v>
      </c>
      <c r="M1310" s="11">
        <v>102</v>
      </c>
      <c r="N1310" s="13">
        <f t="shared" si="228"/>
        <v>-10</v>
      </c>
      <c r="O1310" s="13">
        <f t="shared" si="229"/>
        <v>3</v>
      </c>
      <c r="P1310" s="39">
        <f t="shared" si="224"/>
        <v>-0.25037347985165948</v>
      </c>
      <c r="Q1310" s="39">
        <f t="shared" si="225"/>
        <v>3.6672081997201897</v>
      </c>
      <c r="R1310" s="39">
        <f t="shared" si="230"/>
        <v>-0.91758167957184922</v>
      </c>
      <c r="S1310" s="39">
        <f t="shared" si="231"/>
        <v>-9.0824183204281503</v>
      </c>
      <c r="T1310" s="22" t="str">
        <f t="shared" si="226"/>
        <v>Mia112102</v>
      </c>
      <c r="U1310" t="str">
        <f t="shared" si="232"/>
        <v>no</v>
      </c>
      <c r="V1310" s="31">
        <v>0</v>
      </c>
      <c r="W1310" s="31" t="str">
        <f t="shared" si="233"/>
        <v>43558Boston CelticsMiami Heat</v>
      </c>
      <c r="X1310" s="9" t="str">
        <f>IFERROR(VLOOKUP(T1310,October_Schedule_Table[[#All],[Home Concat]:[Home B2b]],2,FALSE),0)</f>
        <v>no</v>
      </c>
      <c r="Y1310" s="9">
        <f>IFERROR(VLOOKUP(T1310,October_Schedule_Table[[#All],[Away Concat]:[Away B2b]],4,FALSE),0)</f>
        <v>0</v>
      </c>
    </row>
    <row r="1311" spans="1:25" x14ac:dyDescent="0.2">
      <c r="A1311" s="24" t="s">
        <v>235</v>
      </c>
      <c r="B1311" s="12">
        <v>43560</v>
      </c>
      <c r="C1311" s="33" t="str">
        <f t="shared" si="227"/>
        <v>A</v>
      </c>
      <c r="D1311" s="18">
        <v>4</v>
      </c>
      <c r="E1311" s="18">
        <v>5</v>
      </c>
      <c r="F1311" s="18">
        <v>2019</v>
      </c>
      <c r="G1311" s="5" t="s">
        <v>6</v>
      </c>
      <c r="H1311" s="5" t="s">
        <v>26</v>
      </c>
      <c r="I1311" s="5" t="s">
        <v>235</v>
      </c>
      <c r="J1311" s="13">
        <v>109</v>
      </c>
      <c r="K1311" s="5" t="s">
        <v>34</v>
      </c>
      <c r="L1311" s="5" t="s">
        <v>239</v>
      </c>
      <c r="M1311" s="13">
        <v>111</v>
      </c>
      <c r="N1311" s="13">
        <f t="shared" si="228"/>
        <v>-2</v>
      </c>
      <c r="O1311" s="13">
        <f t="shared" si="229"/>
        <v>-3</v>
      </c>
      <c r="P1311" s="39">
        <f t="shared" si="224"/>
        <v>-0.25037347985165948</v>
      </c>
      <c r="Q1311" s="39">
        <f t="shared" si="225"/>
        <v>-1.35015846365794</v>
      </c>
      <c r="R1311" s="39">
        <f t="shared" si="230"/>
        <v>-1.9002150161937195</v>
      </c>
      <c r="S1311" s="39">
        <f t="shared" si="231"/>
        <v>-9.9784983806280536E-2</v>
      </c>
      <c r="T1311" s="22" t="str">
        <f t="shared" si="226"/>
        <v>Mia109111</v>
      </c>
      <c r="U1311" t="str">
        <f t="shared" si="232"/>
        <v>no</v>
      </c>
      <c r="V1311" s="31">
        <v>0</v>
      </c>
      <c r="W1311" s="31" t="str">
        <f t="shared" si="233"/>
        <v>43560Miami HeatMinnesota Timberwolves</v>
      </c>
      <c r="X1311" s="9">
        <f>IFERROR(VLOOKUP(T1311,October_Schedule_Table[Home Concat],1,FALSE),0)</f>
        <v>0</v>
      </c>
      <c r="Y1311" s="9" t="str">
        <f>IFERROR(VLOOKUP(T1311,October_Schedule_Table[[#All],[Away Concat]:[Away B2b]],4,FALSE),0)</f>
        <v>no</v>
      </c>
    </row>
    <row r="1312" spans="1:25" x14ac:dyDescent="0.2">
      <c r="A1312" s="24" t="s">
        <v>235</v>
      </c>
      <c r="B1312" s="10">
        <v>43562</v>
      </c>
      <c r="C1312" s="33" t="str">
        <f t="shared" si="227"/>
        <v>A</v>
      </c>
      <c r="D1312" s="19">
        <v>4</v>
      </c>
      <c r="E1312" s="19">
        <v>7</v>
      </c>
      <c r="F1312" s="19">
        <v>2019</v>
      </c>
      <c r="G1312" s="11" t="s">
        <v>63</v>
      </c>
      <c r="H1312" s="11" t="s">
        <v>26</v>
      </c>
      <c r="I1312" s="11" t="s">
        <v>235</v>
      </c>
      <c r="J1312" s="11">
        <v>109</v>
      </c>
      <c r="K1312" s="11" t="s">
        <v>37</v>
      </c>
      <c r="L1312" s="11" t="s">
        <v>228</v>
      </c>
      <c r="M1312" s="11">
        <v>117</v>
      </c>
      <c r="N1312" s="13">
        <f t="shared" si="228"/>
        <v>-8</v>
      </c>
      <c r="O1312" s="13">
        <f t="shared" si="229"/>
        <v>-3</v>
      </c>
      <c r="P1312" s="39">
        <f t="shared" si="224"/>
        <v>-0.25037347985165948</v>
      </c>
      <c r="Q1312" s="39">
        <f t="shared" si="225"/>
        <v>5.5303682054218104</v>
      </c>
      <c r="R1312" s="39">
        <f t="shared" si="230"/>
        <v>-8.780741685273469</v>
      </c>
      <c r="S1312" s="39">
        <f t="shared" si="231"/>
        <v>0.78074168527346899</v>
      </c>
      <c r="T1312" s="22" t="str">
        <f t="shared" si="226"/>
        <v>Mia109117</v>
      </c>
      <c r="U1312" t="str">
        <f t="shared" si="232"/>
        <v>no</v>
      </c>
      <c r="V1312" s="31">
        <v>0</v>
      </c>
      <c r="W1312" s="31" t="str">
        <f t="shared" si="233"/>
        <v>43562Miami HeatToronto Raptors</v>
      </c>
      <c r="X1312" s="9">
        <f>IFERROR(VLOOKUP(T1312,October_Schedule_Table[Home Concat],1,FALSE),0)</f>
        <v>0</v>
      </c>
      <c r="Y1312" s="9" t="str">
        <f>IFERROR(VLOOKUP(T1312,October_Schedule_Table[[#All],[Away Concat]:[Away B2b]],4,FALSE),0)</f>
        <v>no</v>
      </c>
    </row>
    <row r="1313" spans="1:25" x14ac:dyDescent="0.2">
      <c r="A1313" s="24" t="s">
        <v>235</v>
      </c>
      <c r="B1313" s="12">
        <v>43564</v>
      </c>
      <c r="C1313" s="33" t="str">
        <f t="shared" si="227"/>
        <v>H</v>
      </c>
      <c r="D1313" s="18">
        <v>4</v>
      </c>
      <c r="E1313" s="18">
        <v>9</v>
      </c>
      <c r="F1313" s="18">
        <v>2019</v>
      </c>
      <c r="G1313" s="13" t="s">
        <v>23</v>
      </c>
      <c r="H1313" s="13" t="s">
        <v>7</v>
      </c>
      <c r="I1313" s="13" t="s">
        <v>237</v>
      </c>
      <c r="J1313" s="13">
        <v>99</v>
      </c>
      <c r="K1313" s="13" t="s">
        <v>26</v>
      </c>
      <c r="L1313" s="13" t="s">
        <v>235</v>
      </c>
      <c r="M1313" s="13">
        <v>122</v>
      </c>
      <c r="N1313" s="13">
        <f t="shared" si="228"/>
        <v>23</v>
      </c>
      <c r="O1313" s="13">
        <f t="shared" si="229"/>
        <v>3</v>
      </c>
      <c r="P1313" s="39">
        <f t="shared" si="224"/>
        <v>-0.25037347985165948</v>
      </c>
      <c r="Q1313" s="39">
        <f t="shared" si="225"/>
        <v>2.2516349031661402</v>
      </c>
      <c r="R1313" s="39">
        <f t="shared" si="230"/>
        <v>0.49799161698220029</v>
      </c>
      <c r="S1313" s="39">
        <f t="shared" si="231"/>
        <v>22.502008383017799</v>
      </c>
      <c r="T1313" s="22" t="str">
        <f t="shared" si="226"/>
        <v>Mia99122</v>
      </c>
      <c r="U1313" t="str">
        <f t="shared" si="232"/>
        <v>no</v>
      </c>
      <c r="V1313" s="31">
        <v>0</v>
      </c>
      <c r="W1313" s="31" t="str">
        <f t="shared" si="233"/>
        <v>43564Philadelphia 76ersMiami Heat</v>
      </c>
      <c r="X1313" s="9" t="str">
        <f>IFERROR(VLOOKUP(T1313,October_Schedule_Table[[#All],[Home Concat]:[Home B2b]],2,FALSE),0)</f>
        <v>no</v>
      </c>
      <c r="Y1313" s="9">
        <f>IFERROR(VLOOKUP(T1313,October_Schedule_Table[[#All],[Away Concat]:[Away B2b]],4,FALSE),0)</f>
        <v>0</v>
      </c>
    </row>
    <row r="1314" spans="1:25" x14ac:dyDescent="0.2">
      <c r="A1314" s="24" t="s">
        <v>235</v>
      </c>
      <c r="B1314" s="12">
        <v>43565</v>
      </c>
      <c r="C1314" s="33" t="str">
        <f t="shared" si="227"/>
        <v>A</v>
      </c>
      <c r="D1314" s="18">
        <v>4</v>
      </c>
      <c r="E1314" s="18">
        <v>10</v>
      </c>
      <c r="F1314" s="18">
        <v>2019</v>
      </c>
      <c r="G1314" s="13" t="s">
        <v>6</v>
      </c>
      <c r="H1314" s="13" t="s">
        <v>26</v>
      </c>
      <c r="I1314" s="13" t="s">
        <v>235</v>
      </c>
      <c r="J1314" s="13">
        <v>94</v>
      </c>
      <c r="K1314" s="13" t="s">
        <v>15</v>
      </c>
      <c r="L1314" s="13" t="s">
        <v>212</v>
      </c>
      <c r="M1314" s="13">
        <v>113</v>
      </c>
      <c r="N1314" s="13">
        <f t="shared" si="228"/>
        <v>-19</v>
      </c>
      <c r="O1314" s="13">
        <f t="shared" si="229"/>
        <v>-3</v>
      </c>
      <c r="P1314" s="39">
        <f t="shared" si="224"/>
        <v>-0.25037347985165948</v>
      </c>
      <c r="Q1314" s="39">
        <f t="shared" si="225"/>
        <v>9.3423702051929958E-2</v>
      </c>
      <c r="R1314" s="39">
        <f t="shared" si="230"/>
        <v>-3.3437971819035894</v>
      </c>
      <c r="S1314" s="39">
        <f t="shared" si="231"/>
        <v>-15.656202818096411</v>
      </c>
      <c r="T1314" s="22" t="str">
        <f t="shared" si="226"/>
        <v>Mia94113</v>
      </c>
      <c r="U1314" t="str">
        <f t="shared" si="232"/>
        <v>yes</v>
      </c>
      <c r="V1314" s="31">
        <v>0</v>
      </c>
      <c r="W1314" s="31" t="str">
        <f t="shared" si="233"/>
        <v>43565Miami HeatBrooklyn Nets</v>
      </c>
      <c r="X1314" s="9">
        <f>IFERROR(VLOOKUP(T1314,October_Schedule_Table[Home Concat],1,FALSE),0)</f>
        <v>0</v>
      </c>
      <c r="Y1314" s="9" t="str">
        <f>IFERROR(VLOOKUP(T1314,October_Schedule_Table[[#All],[Away Concat]:[Away B2b]],4,FALSE),0)</f>
        <v>yes</v>
      </c>
    </row>
    <row r="1315" spans="1:25" x14ac:dyDescent="0.2">
      <c r="A1315" s="24" t="s">
        <v>229</v>
      </c>
      <c r="B1315" s="12">
        <v>43390</v>
      </c>
      <c r="C1315" s="33" t="str">
        <f t="shared" si="227"/>
        <v>A</v>
      </c>
      <c r="D1315" s="18">
        <v>10</v>
      </c>
      <c r="E1315" s="18">
        <v>17</v>
      </c>
      <c r="F1315" s="18">
        <v>2018</v>
      </c>
      <c r="G1315" s="5" t="s">
        <v>12</v>
      </c>
      <c r="H1315" s="5" t="s">
        <v>13</v>
      </c>
      <c r="I1315" s="5" t="s">
        <v>229</v>
      </c>
      <c r="J1315" s="5">
        <v>113</v>
      </c>
      <c r="K1315" s="5" t="s">
        <v>14</v>
      </c>
      <c r="L1315" s="5" t="s">
        <v>213</v>
      </c>
      <c r="M1315" s="5">
        <v>112</v>
      </c>
      <c r="N1315" s="13">
        <f t="shared" si="228"/>
        <v>1</v>
      </c>
      <c r="O1315" s="13">
        <f t="shared" si="229"/>
        <v>-3</v>
      </c>
      <c r="P1315" s="39">
        <f t="shared" si="224"/>
        <v>7.7638523148254706</v>
      </c>
      <c r="Q1315" s="39">
        <f t="shared" si="225"/>
        <v>-1.224670842330648</v>
      </c>
      <c r="R1315" s="39">
        <f t="shared" si="230"/>
        <v>5.9885231571561182</v>
      </c>
      <c r="S1315" s="39">
        <f t="shared" si="231"/>
        <v>-4.9885231571561182</v>
      </c>
      <c r="T1315" s="22" t="str">
        <f t="shared" si="226"/>
        <v>Mil113112</v>
      </c>
      <c r="U1315" t="str">
        <f t="shared" si="232"/>
        <v>no</v>
      </c>
      <c r="V1315" s="31">
        <v>0</v>
      </c>
      <c r="W1315" s="31" t="str">
        <f t="shared" si="233"/>
        <v>43390Milwaukee BucksCharlotte Hornets</v>
      </c>
      <c r="X1315" s="9">
        <f>IFERROR(VLOOKUP(T1315,October_Schedule_Table[Home Concat],1,FALSE),0)</f>
        <v>0</v>
      </c>
      <c r="Y1315" s="9" t="str">
        <f>IFERROR(VLOOKUP(T1315,October_Schedule_Table[[#All],[Away Concat]:[Away B2b]],4,FALSE),0)</f>
        <v>no</v>
      </c>
    </row>
    <row r="1316" spans="1:25" x14ac:dyDescent="0.2">
      <c r="A1316" s="24" t="s">
        <v>229</v>
      </c>
      <c r="B1316" s="12">
        <v>43392</v>
      </c>
      <c r="C1316" s="33" t="str">
        <f t="shared" si="227"/>
        <v>H</v>
      </c>
      <c r="D1316" s="18">
        <v>10</v>
      </c>
      <c r="E1316" s="18">
        <v>19</v>
      </c>
      <c r="F1316" s="18">
        <v>2018</v>
      </c>
      <c r="G1316" s="5" t="s">
        <v>33</v>
      </c>
      <c r="H1316" s="5" t="s">
        <v>20</v>
      </c>
      <c r="I1316" s="5" t="s">
        <v>234</v>
      </c>
      <c r="J1316" s="5">
        <v>101</v>
      </c>
      <c r="K1316" s="5" t="s">
        <v>13</v>
      </c>
      <c r="L1316" s="5" t="s">
        <v>229</v>
      </c>
      <c r="M1316" s="5">
        <v>118</v>
      </c>
      <c r="N1316" s="13">
        <f t="shared" si="228"/>
        <v>17</v>
      </c>
      <c r="O1316" s="13">
        <f t="shared" si="229"/>
        <v>3</v>
      </c>
      <c r="P1316" s="39">
        <f t="shared" si="224"/>
        <v>7.7638523148254706</v>
      </c>
      <c r="Q1316" s="39">
        <f t="shared" si="225"/>
        <v>2.3960160409532198</v>
      </c>
      <c r="R1316" s="39">
        <f t="shared" si="230"/>
        <v>8.3678362738722498</v>
      </c>
      <c r="S1316" s="39">
        <f t="shared" si="231"/>
        <v>8.6321637261277502</v>
      </c>
      <c r="T1316" s="22" t="str">
        <f t="shared" si="226"/>
        <v>Mil101118</v>
      </c>
      <c r="U1316" t="str">
        <f t="shared" si="232"/>
        <v>no</v>
      </c>
      <c r="V1316" s="31">
        <v>0</v>
      </c>
      <c r="W1316" s="31" t="str">
        <f t="shared" si="233"/>
        <v>43392Indiana PacersMilwaukee Bucks</v>
      </c>
      <c r="X1316" s="9" t="str">
        <f>IFERROR(VLOOKUP(T1316,October_Schedule_Table[[#All],[Home Concat]:[Home B2b]],2,FALSE),0)</f>
        <v>no</v>
      </c>
      <c r="Y1316" s="9">
        <f>IFERROR(VLOOKUP(T1316,October_Schedule_Table[[#All],[Away Concat]:[Away B2b]],4,FALSE),0)</f>
        <v>0</v>
      </c>
    </row>
    <row r="1317" spans="1:25" x14ac:dyDescent="0.2">
      <c r="A1317" s="24" t="s">
        <v>229</v>
      </c>
      <c r="B1317" s="10">
        <v>43395</v>
      </c>
      <c r="C1317" s="33" t="str">
        <f t="shared" si="227"/>
        <v>H</v>
      </c>
      <c r="D1317" s="19">
        <v>10</v>
      </c>
      <c r="E1317" s="19">
        <v>22</v>
      </c>
      <c r="F1317" s="19">
        <v>2018</v>
      </c>
      <c r="G1317" s="6" t="s">
        <v>6</v>
      </c>
      <c r="H1317" s="6" t="s">
        <v>25</v>
      </c>
      <c r="I1317" s="13" t="s">
        <v>243</v>
      </c>
      <c r="J1317" s="6">
        <v>113</v>
      </c>
      <c r="K1317" s="6" t="s">
        <v>13</v>
      </c>
      <c r="L1317" s="6" t="s">
        <v>229</v>
      </c>
      <c r="M1317" s="6">
        <v>124</v>
      </c>
      <c r="N1317" s="13">
        <f t="shared" si="228"/>
        <v>11</v>
      </c>
      <c r="O1317" s="13">
        <f t="shared" si="229"/>
        <v>3</v>
      </c>
      <c r="P1317" s="39">
        <f t="shared" si="224"/>
        <v>7.7638523148254706</v>
      </c>
      <c r="Q1317" s="39">
        <f t="shared" si="225"/>
        <v>-9.3839578025397099</v>
      </c>
      <c r="R1317" s="39">
        <f t="shared" si="230"/>
        <v>20.147810117365182</v>
      </c>
      <c r="S1317" s="39">
        <f t="shared" si="231"/>
        <v>-9.1478101173651822</v>
      </c>
      <c r="T1317" s="22" t="str">
        <f t="shared" si="226"/>
        <v>Mil113124</v>
      </c>
      <c r="U1317" t="str">
        <f t="shared" si="232"/>
        <v>no</v>
      </c>
      <c r="V1317" s="31">
        <v>0</v>
      </c>
      <c r="W1317" s="31" t="str">
        <f t="shared" si="233"/>
        <v>43395New York KnicksMilwaukee Bucks</v>
      </c>
      <c r="X1317" s="9" t="str">
        <f>IFERROR(VLOOKUP(T1317,October_Schedule_Table[[#All],[Home Concat]:[Home B2b]],2,FALSE),0)</f>
        <v>no</v>
      </c>
      <c r="Y1317" s="9">
        <f>IFERROR(VLOOKUP(T1317,October_Schedule_Table[[#All],[Away Concat]:[Away B2b]],4,FALSE),0)</f>
        <v>0</v>
      </c>
    </row>
    <row r="1318" spans="1:25" x14ac:dyDescent="0.2">
      <c r="A1318" s="24" t="s">
        <v>229</v>
      </c>
      <c r="B1318" s="12">
        <v>43397</v>
      </c>
      <c r="C1318" s="33" t="str">
        <f t="shared" si="227"/>
        <v>H</v>
      </c>
      <c r="D1318" s="18">
        <v>10</v>
      </c>
      <c r="E1318" s="18">
        <v>24</v>
      </c>
      <c r="F1318" s="18">
        <v>2018</v>
      </c>
      <c r="G1318" s="5" t="s">
        <v>44</v>
      </c>
      <c r="H1318" s="5" t="s">
        <v>7</v>
      </c>
      <c r="I1318" s="5" t="s">
        <v>237</v>
      </c>
      <c r="J1318" s="5">
        <v>108</v>
      </c>
      <c r="K1318" s="5" t="s">
        <v>13</v>
      </c>
      <c r="L1318" s="5" t="s">
        <v>229</v>
      </c>
      <c r="M1318" s="5">
        <v>123</v>
      </c>
      <c r="N1318" s="13">
        <f t="shared" si="228"/>
        <v>15</v>
      </c>
      <c r="O1318" s="13">
        <f t="shared" si="229"/>
        <v>3</v>
      </c>
      <c r="P1318" s="39">
        <f t="shared" si="224"/>
        <v>7.7638523148254706</v>
      </c>
      <c r="Q1318" s="39">
        <f t="shared" si="225"/>
        <v>2.2516349031661402</v>
      </c>
      <c r="R1318" s="39">
        <f t="shared" si="230"/>
        <v>8.5122174116593303</v>
      </c>
      <c r="S1318" s="39">
        <f t="shared" si="231"/>
        <v>6.4877825883406697</v>
      </c>
      <c r="T1318" s="22" t="str">
        <f t="shared" si="226"/>
        <v>Mil108123</v>
      </c>
      <c r="U1318" t="str">
        <f t="shared" si="232"/>
        <v>no</v>
      </c>
      <c r="V1318" s="31">
        <v>0</v>
      </c>
      <c r="W1318" s="31" t="str">
        <f t="shared" si="233"/>
        <v>43397Philadelphia 76ersMilwaukee Bucks</v>
      </c>
      <c r="X1318" s="9" t="str">
        <f>IFERROR(VLOOKUP(T1318,October_Schedule_Table[[#All],[Home Concat]:[Home B2b]],2,FALSE),0)</f>
        <v>no</v>
      </c>
      <c r="Y1318" s="9">
        <f>IFERROR(VLOOKUP(T1318,October_Schedule_Table[[#All],[Away Concat]:[Away B2b]],4,FALSE),0)</f>
        <v>0</v>
      </c>
    </row>
    <row r="1319" spans="1:25" x14ac:dyDescent="0.2">
      <c r="A1319" s="24" t="s">
        <v>229</v>
      </c>
      <c r="B1319" s="10">
        <v>43399</v>
      </c>
      <c r="C1319" s="33" t="str">
        <f t="shared" si="227"/>
        <v>A</v>
      </c>
      <c r="D1319" s="19">
        <v>10</v>
      </c>
      <c r="E1319" s="19">
        <v>26</v>
      </c>
      <c r="F1319" s="19">
        <v>2018</v>
      </c>
      <c r="G1319" s="6" t="s">
        <v>6</v>
      </c>
      <c r="H1319" s="6" t="s">
        <v>13</v>
      </c>
      <c r="I1319" s="6" t="s">
        <v>229</v>
      </c>
      <c r="J1319" s="6">
        <v>125</v>
      </c>
      <c r="K1319" s="6" t="s">
        <v>34</v>
      </c>
      <c r="L1319" s="6" t="s">
        <v>239</v>
      </c>
      <c r="M1319" s="6">
        <v>95</v>
      </c>
      <c r="N1319" s="13">
        <f t="shared" si="228"/>
        <v>30</v>
      </c>
      <c r="O1319" s="13">
        <f t="shared" si="229"/>
        <v>-3</v>
      </c>
      <c r="P1319" s="39">
        <f t="shared" si="224"/>
        <v>7.7638523148254706</v>
      </c>
      <c r="Q1319" s="39">
        <f t="shared" si="225"/>
        <v>-1.35015846365794</v>
      </c>
      <c r="R1319" s="39">
        <f t="shared" si="230"/>
        <v>6.1140107784834106</v>
      </c>
      <c r="S1319" s="39">
        <f t="shared" si="231"/>
        <v>23.885989221516589</v>
      </c>
      <c r="T1319" s="22" t="str">
        <f t="shared" si="226"/>
        <v>Mil12595</v>
      </c>
      <c r="U1319" t="str">
        <f t="shared" si="232"/>
        <v>no</v>
      </c>
      <c r="V1319" s="31">
        <v>0</v>
      </c>
      <c r="W1319" s="31" t="str">
        <f t="shared" si="233"/>
        <v>43399Milwaukee BucksMinnesota Timberwolves</v>
      </c>
      <c r="X1319" s="9">
        <f>IFERROR(VLOOKUP(T1319,October_Schedule_Table[Home Concat],1,FALSE),0)</f>
        <v>0</v>
      </c>
      <c r="Y1319" s="9" t="str">
        <f>IFERROR(VLOOKUP(T1319,October_Schedule_Table[[#All],[Away Concat]:[Away B2b]],4,FALSE),0)</f>
        <v>no</v>
      </c>
    </row>
    <row r="1320" spans="1:25" x14ac:dyDescent="0.2">
      <c r="A1320" s="24" t="s">
        <v>229</v>
      </c>
      <c r="B1320" s="10">
        <v>43400</v>
      </c>
      <c r="C1320" s="33" t="str">
        <f t="shared" si="227"/>
        <v>H</v>
      </c>
      <c r="D1320" s="19">
        <v>10</v>
      </c>
      <c r="E1320" s="19">
        <v>27</v>
      </c>
      <c r="F1320" s="19">
        <v>2018</v>
      </c>
      <c r="G1320" s="6" t="s">
        <v>33</v>
      </c>
      <c r="H1320" s="6" t="s">
        <v>27</v>
      </c>
      <c r="I1320" s="6" t="s">
        <v>236</v>
      </c>
      <c r="J1320" s="6">
        <v>91</v>
      </c>
      <c r="K1320" s="6" t="s">
        <v>13</v>
      </c>
      <c r="L1320" s="6" t="s">
        <v>229</v>
      </c>
      <c r="M1320" s="6">
        <v>113</v>
      </c>
      <c r="N1320" s="13">
        <f t="shared" si="228"/>
        <v>22</v>
      </c>
      <c r="O1320" s="13">
        <f t="shared" si="229"/>
        <v>3</v>
      </c>
      <c r="P1320" s="39">
        <f t="shared" si="224"/>
        <v>7.7638523148254706</v>
      </c>
      <c r="Q1320" s="39">
        <f t="shared" si="225"/>
        <v>1.21811754667254</v>
      </c>
      <c r="R1320" s="39">
        <f t="shared" si="230"/>
        <v>9.545734768152931</v>
      </c>
      <c r="S1320" s="39">
        <f t="shared" si="231"/>
        <v>12.454265231847069</v>
      </c>
      <c r="T1320" s="22" t="str">
        <f t="shared" si="226"/>
        <v>Mil91113</v>
      </c>
      <c r="U1320" t="str">
        <f t="shared" si="232"/>
        <v>yes</v>
      </c>
      <c r="V1320" s="31">
        <v>0</v>
      </c>
      <c r="W1320" s="31" t="str">
        <f t="shared" si="233"/>
        <v>43400Orlando MagicMilwaukee Bucks</v>
      </c>
      <c r="X1320" s="9" t="str">
        <f>IFERROR(VLOOKUP(T1320,October_Schedule_Table[[#All],[Home Concat]:[Home B2b]],2,FALSE),0)</f>
        <v>yes</v>
      </c>
      <c r="Y1320" s="9">
        <f>IFERROR(VLOOKUP(T1320,October_Schedule_Table[[#All],[Away Concat]:[Away B2b]],4,FALSE),0)</f>
        <v>0</v>
      </c>
    </row>
    <row r="1321" spans="1:25" x14ac:dyDescent="0.2">
      <c r="A1321" s="24" t="s">
        <v>229</v>
      </c>
      <c r="B1321" s="12">
        <v>43402</v>
      </c>
      <c r="C1321" s="33" t="str">
        <f t="shared" si="227"/>
        <v>H</v>
      </c>
      <c r="D1321" s="18">
        <v>10</v>
      </c>
      <c r="E1321" s="18">
        <v>29</v>
      </c>
      <c r="F1321" s="18">
        <v>2018</v>
      </c>
      <c r="G1321" s="5" t="s">
        <v>6</v>
      </c>
      <c r="H1321" s="5" t="s">
        <v>37</v>
      </c>
      <c r="I1321" s="5" t="s">
        <v>228</v>
      </c>
      <c r="J1321" s="5">
        <v>109</v>
      </c>
      <c r="K1321" s="5" t="s">
        <v>13</v>
      </c>
      <c r="L1321" s="5" t="s">
        <v>229</v>
      </c>
      <c r="M1321" s="5">
        <v>124</v>
      </c>
      <c r="N1321" s="13">
        <f t="shared" si="228"/>
        <v>15</v>
      </c>
      <c r="O1321" s="13">
        <f t="shared" si="229"/>
        <v>3</v>
      </c>
      <c r="P1321" s="39">
        <f t="shared" si="224"/>
        <v>7.7638523148254706</v>
      </c>
      <c r="Q1321" s="39">
        <f t="shared" si="225"/>
        <v>5.5303682054218104</v>
      </c>
      <c r="R1321" s="39">
        <f t="shared" si="230"/>
        <v>5.2334841094036602</v>
      </c>
      <c r="S1321" s="39">
        <f t="shared" si="231"/>
        <v>9.7665158905963398</v>
      </c>
      <c r="T1321" s="22" t="str">
        <f t="shared" si="226"/>
        <v>Mil109124</v>
      </c>
      <c r="U1321" t="str">
        <f t="shared" si="232"/>
        <v>no</v>
      </c>
      <c r="V1321" s="31">
        <v>0</v>
      </c>
      <c r="W1321" s="31" t="str">
        <f t="shared" si="233"/>
        <v>43402Toronto RaptorsMilwaukee Bucks</v>
      </c>
      <c r="X1321" s="9" t="str">
        <f>IFERROR(VLOOKUP(T1321,October_Schedule_Table[[#All],[Home Concat]:[Home B2b]],2,FALSE),0)</f>
        <v>no</v>
      </c>
      <c r="Y1321" s="9">
        <f>IFERROR(VLOOKUP(T1321,October_Schedule_Table[[#All],[Away Concat]:[Away B2b]],4,FALSE),0)</f>
        <v>0</v>
      </c>
    </row>
    <row r="1322" spans="1:25" x14ac:dyDescent="0.2">
      <c r="A1322" s="24" t="s">
        <v>229</v>
      </c>
      <c r="B1322" s="12">
        <v>43405</v>
      </c>
      <c r="C1322" s="33" t="str">
        <f t="shared" si="227"/>
        <v>A</v>
      </c>
      <c r="D1322" s="18">
        <v>11</v>
      </c>
      <c r="E1322" s="18">
        <v>1</v>
      </c>
      <c r="F1322" s="18">
        <v>2018</v>
      </c>
      <c r="G1322" s="5" t="s">
        <v>6</v>
      </c>
      <c r="H1322" s="5" t="s">
        <v>13</v>
      </c>
      <c r="I1322" s="5" t="s">
        <v>229</v>
      </c>
      <c r="J1322" s="5">
        <v>113</v>
      </c>
      <c r="K1322" s="5" t="s">
        <v>8</v>
      </c>
      <c r="L1322" s="5" t="s">
        <v>211</v>
      </c>
      <c r="M1322" s="5">
        <v>117</v>
      </c>
      <c r="N1322" s="13">
        <f t="shared" si="228"/>
        <v>-4</v>
      </c>
      <c r="O1322" s="13">
        <f t="shared" si="229"/>
        <v>-3</v>
      </c>
      <c r="P1322" s="39">
        <f t="shared" si="224"/>
        <v>7.7638523148254706</v>
      </c>
      <c r="Q1322" s="39">
        <f t="shared" si="225"/>
        <v>3.6672081997201897</v>
      </c>
      <c r="R1322" s="39">
        <f t="shared" si="230"/>
        <v>1.0966441151052808</v>
      </c>
      <c r="S1322" s="39">
        <f t="shared" si="231"/>
        <v>-5.0966441151052813</v>
      </c>
      <c r="T1322" s="22" t="str">
        <f t="shared" si="226"/>
        <v>Mil113117</v>
      </c>
      <c r="U1322" t="str">
        <f t="shared" si="232"/>
        <v>no</v>
      </c>
      <c r="V1322" s="31">
        <v>0</v>
      </c>
      <c r="W1322" s="31" t="str">
        <f t="shared" si="233"/>
        <v>43405Milwaukee BucksBoston Celtics</v>
      </c>
      <c r="X1322" s="9">
        <f>IFERROR(VLOOKUP(T1322,October_Schedule_Table[Home Concat],1,FALSE),0)</f>
        <v>0</v>
      </c>
      <c r="Y1322" s="9" t="str">
        <f>IFERROR(VLOOKUP(T1322,October_Schedule_Table[[#All],[Away Concat]:[Away B2b]],4,FALSE),0)</f>
        <v>no</v>
      </c>
    </row>
    <row r="1323" spans="1:25" x14ac:dyDescent="0.2">
      <c r="A1323" s="24" t="s">
        <v>229</v>
      </c>
      <c r="B1323" s="10">
        <v>43408</v>
      </c>
      <c r="C1323" s="33" t="str">
        <f t="shared" si="227"/>
        <v>H</v>
      </c>
      <c r="D1323" s="19">
        <v>11</v>
      </c>
      <c r="E1323" s="19">
        <v>4</v>
      </c>
      <c r="F1323" s="19">
        <v>2018</v>
      </c>
      <c r="G1323" s="6" t="s">
        <v>61</v>
      </c>
      <c r="H1323" s="6" t="s">
        <v>32</v>
      </c>
      <c r="I1323" s="6" t="s">
        <v>230</v>
      </c>
      <c r="J1323" s="6">
        <v>109</v>
      </c>
      <c r="K1323" s="6" t="s">
        <v>13</v>
      </c>
      <c r="L1323" s="6" t="s">
        <v>229</v>
      </c>
      <c r="M1323" s="6">
        <v>144</v>
      </c>
      <c r="N1323" s="13">
        <f t="shared" si="228"/>
        <v>35</v>
      </c>
      <c r="O1323" s="13">
        <f t="shared" si="229"/>
        <v>3</v>
      </c>
      <c r="P1323" s="39">
        <f t="shared" si="224"/>
        <v>7.7638523148254706</v>
      </c>
      <c r="Q1323" s="39">
        <f t="shared" si="225"/>
        <v>-0.90569424122478992</v>
      </c>
      <c r="R1323" s="39">
        <f t="shared" si="230"/>
        <v>11.66954655605026</v>
      </c>
      <c r="S1323" s="39">
        <f t="shared" si="231"/>
        <v>23.33045344394974</v>
      </c>
      <c r="T1323" s="22" t="str">
        <f t="shared" si="226"/>
        <v>Mil109144</v>
      </c>
      <c r="U1323" t="str">
        <f t="shared" si="232"/>
        <v>no</v>
      </c>
      <c r="V1323" s="31">
        <v>0</v>
      </c>
      <c r="W1323" s="31" t="str">
        <f t="shared" si="233"/>
        <v>43408Sacramento KingsMilwaukee Bucks</v>
      </c>
      <c r="X1323" s="9" t="str">
        <f>IFERROR(VLOOKUP(T1323,October_Schedule_Table[[#All],[Home Concat]:[Home B2b]],2,FALSE),0)</f>
        <v>no</v>
      </c>
      <c r="Y1323" s="9">
        <f>IFERROR(VLOOKUP(T1323,October_Schedule_Table[[#All],[Away Concat]:[Away B2b]],4,FALSE),0)</f>
        <v>0</v>
      </c>
    </row>
    <row r="1324" spans="1:25" x14ac:dyDescent="0.2">
      <c r="A1324" s="24" t="s">
        <v>229</v>
      </c>
      <c r="B1324" s="10">
        <v>43410</v>
      </c>
      <c r="C1324" s="33" t="str">
        <f t="shared" si="227"/>
        <v>A</v>
      </c>
      <c r="D1324" s="19">
        <v>11</v>
      </c>
      <c r="E1324" s="19">
        <v>6</v>
      </c>
      <c r="F1324" s="19">
        <v>2018</v>
      </c>
      <c r="G1324" s="6" t="s">
        <v>30</v>
      </c>
      <c r="H1324" s="6" t="s">
        <v>13</v>
      </c>
      <c r="I1324" s="6" t="s">
        <v>229</v>
      </c>
      <c r="J1324" s="6">
        <v>103</v>
      </c>
      <c r="K1324" s="6" t="s">
        <v>40</v>
      </c>
      <c r="L1324" s="6" t="s">
        <v>231</v>
      </c>
      <c r="M1324" s="6">
        <v>118</v>
      </c>
      <c r="N1324" s="13">
        <f t="shared" si="228"/>
        <v>-15</v>
      </c>
      <c r="O1324" s="13">
        <f t="shared" si="229"/>
        <v>-3</v>
      </c>
      <c r="P1324" s="39">
        <f t="shared" si="224"/>
        <v>7.7638523148254706</v>
      </c>
      <c r="Q1324" s="39">
        <f t="shared" si="225"/>
        <v>4.7456987811097902</v>
      </c>
      <c r="R1324" s="39">
        <f t="shared" si="230"/>
        <v>1.8153533715680403E-2</v>
      </c>
      <c r="S1324" s="39">
        <f t="shared" si="231"/>
        <v>-15.01815353371568</v>
      </c>
      <c r="T1324" s="22" t="str">
        <f t="shared" si="226"/>
        <v>Mil103118</v>
      </c>
      <c r="U1324" t="str">
        <f t="shared" si="232"/>
        <v>no</v>
      </c>
      <c r="V1324" s="31">
        <v>0</v>
      </c>
      <c r="W1324" s="31" t="str">
        <f t="shared" si="233"/>
        <v>43410Milwaukee BucksPortland Trail Blazers</v>
      </c>
      <c r="X1324" s="9">
        <f>IFERROR(VLOOKUP(T1324,October_Schedule_Table[Home Concat],1,FALSE),0)</f>
        <v>0</v>
      </c>
      <c r="Y1324" s="9" t="str">
        <f>IFERROR(VLOOKUP(T1324,October_Schedule_Table[[#All],[Away Concat]:[Away B2b]],4,FALSE),0)</f>
        <v>no</v>
      </c>
    </row>
    <row r="1325" spans="1:25" x14ac:dyDescent="0.2">
      <c r="A1325" s="24" t="s">
        <v>229</v>
      </c>
      <c r="B1325" s="12">
        <v>43412</v>
      </c>
      <c r="C1325" s="33" t="str">
        <f t="shared" si="227"/>
        <v>A</v>
      </c>
      <c r="D1325" s="18">
        <v>11</v>
      </c>
      <c r="E1325" s="18">
        <v>8</v>
      </c>
      <c r="F1325" s="18">
        <v>2018</v>
      </c>
      <c r="G1325" s="5" t="s">
        <v>9</v>
      </c>
      <c r="H1325" s="5" t="s">
        <v>13</v>
      </c>
      <c r="I1325" s="5" t="s">
        <v>229</v>
      </c>
      <c r="J1325" s="5">
        <v>134</v>
      </c>
      <c r="K1325" s="5" t="s">
        <v>11</v>
      </c>
      <c r="L1325" s="5" t="s">
        <v>224</v>
      </c>
      <c r="M1325" s="5">
        <v>111</v>
      </c>
      <c r="N1325" s="13">
        <f t="shared" si="228"/>
        <v>23</v>
      </c>
      <c r="O1325" s="13">
        <f t="shared" si="229"/>
        <v>-3</v>
      </c>
      <c r="P1325" s="39">
        <f t="shared" si="224"/>
        <v>7.7638523148254706</v>
      </c>
      <c r="Q1325" s="39">
        <f t="shared" si="225"/>
        <v>6.4927091902742058</v>
      </c>
      <c r="R1325" s="39">
        <f t="shared" si="230"/>
        <v>-1.7288568754487352</v>
      </c>
      <c r="S1325" s="39">
        <f t="shared" si="231"/>
        <v>24.728856875448734</v>
      </c>
      <c r="T1325" s="22" t="str">
        <f t="shared" si="226"/>
        <v>Mil134111</v>
      </c>
      <c r="U1325" t="str">
        <f t="shared" si="232"/>
        <v>no</v>
      </c>
      <c r="V1325" s="31">
        <v>0</v>
      </c>
      <c r="W1325" s="31" t="str">
        <f t="shared" si="233"/>
        <v>43412Milwaukee BucksGolden State Warriors</v>
      </c>
      <c r="X1325" s="9">
        <f>IFERROR(VLOOKUP(T1325,October_Schedule_Table[Home Concat],1,FALSE),0)</f>
        <v>0</v>
      </c>
      <c r="Y1325" s="9" t="str">
        <f>IFERROR(VLOOKUP(T1325,October_Schedule_Table[[#All],[Away Concat]:[Away B2b]],4,FALSE),0)</f>
        <v>no</v>
      </c>
    </row>
    <row r="1326" spans="1:25" x14ac:dyDescent="0.2">
      <c r="A1326" s="24" t="s">
        <v>229</v>
      </c>
      <c r="B1326" s="10">
        <v>43414</v>
      </c>
      <c r="C1326" s="33" t="str">
        <f t="shared" si="227"/>
        <v>A</v>
      </c>
      <c r="D1326" s="19">
        <v>11</v>
      </c>
      <c r="E1326" s="19">
        <v>10</v>
      </c>
      <c r="F1326" s="19">
        <v>2018</v>
      </c>
      <c r="G1326" s="6" t="s">
        <v>61</v>
      </c>
      <c r="H1326" s="6" t="s">
        <v>13</v>
      </c>
      <c r="I1326" s="6" t="s">
        <v>229</v>
      </c>
      <c r="J1326" s="6">
        <v>126</v>
      </c>
      <c r="K1326" s="6" t="s">
        <v>22</v>
      </c>
      <c r="L1326" s="13" t="s">
        <v>241</v>
      </c>
      <c r="M1326" s="6">
        <v>128</v>
      </c>
      <c r="N1326" s="13">
        <f t="shared" si="228"/>
        <v>-2</v>
      </c>
      <c r="O1326" s="13">
        <f t="shared" si="229"/>
        <v>-3</v>
      </c>
      <c r="P1326" s="39">
        <f t="shared" si="224"/>
        <v>7.7638523148254706</v>
      </c>
      <c r="Q1326" s="39">
        <f t="shared" si="225"/>
        <v>0.79686865378140981</v>
      </c>
      <c r="R1326" s="39">
        <f t="shared" si="230"/>
        <v>3.9669836610440607</v>
      </c>
      <c r="S1326" s="39">
        <f t="shared" si="231"/>
        <v>-5.9669836610440612</v>
      </c>
      <c r="T1326" s="22" t="str">
        <f t="shared" si="226"/>
        <v>Mil126128</v>
      </c>
      <c r="U1326" t="str">
        <f t="shared" si="232"/>
        <v>no</v>
      </c>
      <c r="V1326" s="31">
        <v>0</v>
      </c>
      <c r="W1326" s="31" t="str">
        <f t="shared" si="233"/>
        <v>43414Milwaukee BucksLos Angeles Clippers</v>
      </c>
      <c r="X1326" s="9">
        <f>IFERROR(VLOOKUP(T1326,October_Schedule_Table[Home Concat],1,FALSE),0)</f>
        <v>0</v>
      </c>
      <c r="Y1326" s="9" t="str">
        <f>IFERROR(VLOOKUP(T1326,October_Schedule_Table[[#All],[Away Concat]:[Away B2b]],4,FALSE),0)</f>
        <v>no</v>
      </c>
    </row>
    <row r="1327" spans="1:25" x14ac:dyDescent="0.2">
      <c r="A1327" s="24" t="s">
        <v>229</v>
      </c>
      <c r="B1327" s="12">
        <v>43415</v>
      </c>
      <c r="C1327" s="33" t="str">
        <f t="shared" si="227"/>
        <v>A</v>
      </c>
      <c r="D1327" s="18">
        <v>11</v>
      </c>
      <c r="E1327" s="18">
        <v>11</v>
      </c>
      <c r="F1327" s="18">
        <v>2018</v>
      </c>
      <c r="G1327" s="5" t="s">
        <v>6</v>
      </c>
      <c r="H1327" s="5" t="s">
        <v>13</v>
      </c>
      <c r="I1327" s="5" t="s">
        <v>229</v>
      </c>
      <c r="J1327" s="5">
        <v>121</v>
      </c>
      <c r="K1327" s="5" t="s">
        <v>21</v>
      </c>
      <c r="L1327" s="5" t="s">
        <v>217</v>
      </c>
      <c r="M1327" s="5">
        <v>114</v>
      </c>
      <c r="N1327" s="13">
        <f t="shared" si="228"/>
        <v>7</v>
      </c>
      <c r="O1327" s="13">
        <f t="shared" si="229"/>
        <v>-3</v>
      </c>
      <c r="P1327" s="39">
        <f t="shared" si="224"/>
        <v>7.7638523148254706</v>
      </c>
      <c r="Q1327" s="39">
        <f t="shared" si="225"/>
        <v>3.8824190488276296</v>
      </c>
      <c r="R1327" s="39">
        <f t="shared" si="230"/>
        <v>0.881433265997841</v>
      </c>
      <c r="S1327" s="39">
        <f t="shared" si="231"/>
        <v>6.118566734002159</v>
      </c>
      <c r="T1327" s="22" t="str">
        <f t="shared" si="226"/>
        <v>Mil121114</v>
      </c>
      <c r="U1327" t="str">
        <f t="shared" si="232"/>
        <v>yes</v>
      </c>
      <c r="V1327" s="31">
        <v>0</v>
      </c>
      <c r="W1327" s="31" t="str">
        <f t="shared" si="233"/>
        <v>43415Milwaukee BucksDenver Nuggets</v>
      </c>
      <c r="X1327" s="9">
        <f>IFERROR(VLOOKUP(T1327,October_Schedule_Table[Home Concat],1,FALSE),0)</f>
        <v>0</v>
      </c>
      <c r="Y1327" s="9" t="str">
        <f>IFERROR(VLOOKUP(T1327,October_Schedule_Table[[#All],[Away Concat]:[Away B2b]],4,FALSE),0)</f>
        <v>yes</v>
      </c>
    </row>
    <row r="1328" spans="1:25" x14ac:dyDescent="0.2">
      <c r="A1328" s="24" t="s">
        <v>229</v>
      </c>
      <c r="B1328" s="12">
        <v>43418</v>
      </c>
      <c r="C1328" s="33" t="str">
        <f t="shared" si="227"/>
        <v>H</v>
      </c>
      <c r="D1328" s="18">
        <v>11</v>
      </c>
      <c r="E1328" s="18">
        <v>14</v>
      </c>
      <c r="F1328" s="18">
        <v>2018</v>
      </c>
      <c r="G1328" s="5" t="s">
        <v>6</v>
      </c>
      <c r="H1328" s="5" t="s">
        <v>19</v>
      </c>
      <c r="I1328" s="5" t="s">
        <v>240</v>
      </c>
      <c r="J1328" s="5">
        <v>116</v>
      </c>
      <c r="K1328" s="5" t="s">
        <v>13</v>
      </c>
      <c r="L1328" s="5" t="s">
        <v>229</v>
      </c>
      <c r="M1328" s="5">
        <v>113</v>
      </c>
      <c r="N1328" s="13">
        <f t="shared" si="228"/>
        <v>-3</v>
      </c>
      <c r="O1328" s="13">
        <f t="shared" si="229"/>
        <v>3</v>
      </c>
      <c r="P1328" s="39">
        <f t="shared" si="224"/>
        <v>7.7638523148254706</v>
      </c>
      <c r="Q1328" s="39">
        <f t="shared" si="225"/>
        <v>-2.3364343413058002</v>
      </c>
      <c r="R1328" s="39">
        <f t="shared" si="230"/>
        <v>13.100286656131271</v>
      </c>
      <c r="S1328" s="39">
        <f t="shared" si="231"/>
        <v>-16.100286656131271</v>
      </c>
      <c r="T1328" s="22" t="str">
        <f t="shared" si="226"/>
        <v>Mil116113</v>
      </c>
      <c r="U1328" t="str">
        <f t="shared" si="232"/>
        <v>no</v>
      </c>
      <c r="V1328" s="31">
        <v>0</v>
      </c>
      <c r="W1328" s="31" t="str">
        <f t="shared" si="233"/>
        <v>43418Memphis GrizzliesMilwaukee Bucks</v>
      </c>
      <c r="X1328" s="9" t="str">
        <f>IFERROR(VLOOKUP(T1328,October_Schedule_Table[[#All],[Home Concat]:[Home B2b]],2,FALSE),0)</f>
        <v>no</v>
      </c>
      <c r="Y1328" s="9">
        <f>IFERROR(VLOOKUP(T1328,October_Schedule_Table[[#All],[Away Concat]:[Away B2b]],4,FALSE),0)</f>
        <v>0</v>
      </c>
    </row>
    <row r="1329" spans="1:25" x14ac:dyDescent="0.2">
      <c r="A1329" s="24" t="s">
        <v>229</v>
      </c>
      <c r="B1329" s="10">
        <v>43420</v>
      </c>
      <c r="C1329" s="33" t="str">
        <f t="shared" si="227"/>
        <v>H</v>
      </c>
      <c r="D1329" s="19">
        <v>11</v>
      </c>
      <c r="E1329" s="19">
        <v>16</v>
      </c>
      <c r="F1329" s="19">
        <v>2018</v>
      </c>
      <c r="G1329" s="6" t="s">
        <v>44</v>
      </c>
      <c r="H1329" s="6" t="s">
        <v>38</v>
      </c>
      <c r="I1329" s="6" t="s">
        <v>214</v>
      </c>
      <c r="J1329" s="6">
        <v>104</v>
      </c>
      <c r="K1329" s="6" t="s">
        <v>13</v>
      </c>
      <c r="L1329" s="6" t="s">
        <v>229</v>
      </c>
      <c r="M1329" s="6">
        <v>123</v>
      </c>
      <c r="N1329" s="13">
        <f t="shared" si="228"/>
        <v>19</v>
      </c>
      <c r="O1329" s="13">
        <f t="shared" si="229"/>
        <v>3</v>
      </c>
      <c r="P1329" s="39">
        <f t="shared" si="224"/>
        <v>7.7638523148254706</v>
      </c>
      <c r="Q1329" s="39">
        <f t="shared" si="225"/>
        <v>-8.3647694850550796</v>
      </c>
      <c r="R1329" s="39">
        <f t="shared" si="230"/>
        <v>19.128621799880548</v>
      </c>
      <c r="S1329" s="39">
        <f t="shared" si="231"/>
        <v>-0.12862179988054834</v>
      </c>
      <c r="T1329" s="22" t="str">
        <f t="shared" si="226"/>
        <v>Mil104123</v>
      </c>
      <c r="U1329" t="str">
        <f t="shared" si="232"/>
        <v>no</v>
      </c>
      <c r="V1329" s="31">
        <v>0</v>
      </c>
      <c r="W1329" s="31" t="str">
        <f t="shared" si="233"/>
        <v>43420Chicago BullsMilwaukee Bucks</v>
      </c>
      <c r="X1329" s="9" t="str">
        <f>IFERROR(VLOOKUP(T1329,October_Schedule_Table[[#All],[Home Concat]:[Home B2b]],2,FALSE),0)</f>
        <v>no</v>
      </c>
      <c r="Y1329" s="9">
        <f>IFERROR(VLOOKUP(T1329,October_Schedule_Table[[#All],[Away Concat]:[Away B2b]],4,FALSE),0)</f>
        <v>0</v>
      </c>
    </row>
    <row r="1330" spans="1:25" x14ac:dyDescent="0.2">
      <c r="A1330" s="24" t="s">
        <v>229</v>
      </c>
      <c r="B1330" s="12">
        <v>43423</v>
      </c>
      <c r="C1330" s="33" t="str">
        <f t="shared" si="227"/>
        <v>H</v>
      </c>
      <c r="D1330" s="18">
        <v>11</v>
      </c>
      <c r="E1330" s="18">
        <v>19</v>
      </c>
      <c r="F1330" s="18">
        <v>2018</v>
      </c>
      <c r="G1330" s="5" t="s">
        <v>6</v>
      </c>
      <c r="H1330" s="5" t="s">
        <v>21</v>
      </c>
      <c r="I1330" s="5" t="s">
        <v>217</v>
      </c>
      <c r="J1330" s="5">
        <v>98</v>
      </c>
      <c r="K1330" s="5" t="s">
        <v>13</v>
      </c>
      <c r="L1330" s="5" t="s">
        <v>229</v>
      </c>
      <c r="M1330" s="5">
        <v>104</v>
      </c>
      <c r="N1330" s="13">
        <f t="shared" si="228"/>
        <v>6</v>
      </c>
      <c r="O1330" s="13">
        <f t="shared" si="229"/>
        <v>3</v>
      </c>
      <c r="P1330" s="39">
        <f t="shared" si="224"/>
        <v>7.7638523148254706</v>
      </c>
      <c r="Q1330" s="39">
        <f t="shared" si="225"/>
        <v>3.8824190488276296</v>
      </c>
      <c r="R1330" s="39">
        <f t="shared" si="230"/>
        <v>6.881433265997841</v>
      </c>
      <c r="S1330" s="39">
        <f t="shared" si="231"/>
        <v>-0.881433265997841</v>
      </c>
      <c r="T1330" s="22" t="str">
        <f t="shared" si="226"/>
        <v>Mil98104</v>
      </c>
      <c r="U1330" t="str">
        <f t="shared" si="232"/>
        <v>no</v>
      </c>
      <c r="V1330" s="31">
        <v>0</v>
      </c>
      <c r="W1330" s="31" t="str">
        <f t="shared" si="233"/>
        <v>43423Denver NuggetsMilwaukee Bucks</v>
      </c>
      <c r="X1330" s="9" t="str">
        <f>IFERROR(VLOOKUP(T1330,October_Schedule_Table[[#All],[Home Concat]:[Home B2b]],2,FALSE),0)</f>
        <v>no</v>
      </c>
      <c r="Y1330" s="9">
        <f>IFERROR(VLOOKUP(T1330,October_Schedule_Table[[#All],[Away Concat]:[Away B2b]],4,FALSE),0)</f>
        <v>0</v>
      </c>
    </row>
    <row r="1331" spans="1:25" x14ac:dyDescent="0.2">
      <c r="A1331" s="24" t="s">
        <v>229</v>
      </c>
      <c r="B1331" s="10">
        <v>43425</v>
      </c>
      <c r="C1331" s="33" t="str">
        <f t="shared" si="227"/>
        <v>H</v>
      </c>
      <c r="D1331" s="19">
        <v>11</v>
      </c>
      <c r="E1331" s="19">
        <v>21</v>
      </c>
      <c r="F1331" s="19">
        <v>2018</v>
      </c>
      <c r="G1331" s="6" t="s">
        <v>6</v>
      </c>
      <c r="H1331" s="6" t="s">
        <v>40</v>
      </c>
      <c r="I1331" s="6" t="s">
        <v>231</v>
      </c>
      <c r="J1331" s="6">
        <v>100</v>
      </c>
      <c r="K1331" s="6" t="s">
        <v>13</v>
      </c>
      <c r="L1331" s="6" t="s">
        <v>229</v>
      </c>
      <c r="M1331" s="6">
        <v>143</v>
      </c>
      <c r="N1331" s="13">
        <f t="shared" si="228"/>
        <v>43</v>
      </c>
      <c r="O1331" s="13">
        <f t="shared" si="229"/>
        <v>3</v>
      </c>
      <c r="P1331" s="39">
        <f t="shared" si="224"/>
        <v>7.7638523148254706</v>
      </c>
      <c r="Q1331" s="39">
        <f t="shared" si="225"/>
        <v>4.7456987811097902</v>
      </c>
      <c r="R1331" s="39">
        <f t="shared" si="230"/>
        <v>6.0181535337156804</v>
      </c>
      <c r="S1331" s="39">
        <f t="shared" si="231"/>
        <v>36.981846466284317</v>
      </c>
      <c r="T1331" s="22" t="str">
        <f t="shared" si="226"/>
        <v>Mil100143</v>
      </c>
      <c r="U1331" t="str">
        <f t="shared" si="232"/>
        <v>no</v>
      </c>
      <c r="V1331" s="31">
        <v>0</v>
      </c>
      <c r="W1331" s="31" t="str">
        <f t="shared" si="233"/>
        <v>43425Portland Trail BlazersMilwaukee Bucks</v>
      </c>
      <c r="X1331" s="9" t="str">
        <f>IFERROR(VLOOKUP(T1331,October_Schedule_Table[[#All],[Home Concat]:[Home B2b]],2,FALSE),0)</f>
        <v>no</v>
      </c>
      <c r="Y1331" s="9">
        <f>IFERROR(VLOOKUP(T1331,October_Schedule_Table[[#All],[Away Concat]:[Away B2b]],4,FALSE),0)</f>
        <v>0</v>
      </c>
    </row>
    <row r="1332" spans="1:25" x14ac:dyDescent="0.2">
      <c r="A1332" s="24" t="s">
        <v>229</v>
      </c>
      <c r="B1332" s="12">
        <v>43427</v>
      </c>
      <c r="C1332" s="33" t="str">
        <f t="shared" si="227"/>
        <v>H</v>
      </c>
      <c r="D1332" s="18">
        <v>11</v>
      </c>
      <c r="E1332" s="18">
        <v>23</v>
      </c>
      <c r="F1332" s="18">
        <v>2018</v>
      </c>
      <c r="G1332" s="5" t="s">
        <v>33</v>
      </c>
      <c r="H1332" s="5" t="s">
        <v>29</v>
      </c>
      <c r="I1332" s="5" t="s">
        <v>232</v>
      </c>
      <c r="J1332" s="5">
        <v>116</v>
      </c>
      <c r="K1332" s="5" t="s">
        <v>13</v>
      </c>
      <c r="L1332" s="5" t="s">
        <v>229</v>
      </c>
      <c r="M1332" s="5">
        <v>114</v>
      </c>
      <c r="N1332" s="13">
        <f t="shared" si="228"/>
        <v>-2</v>
      </c>
      <c r="O1332" s="13">
        <f t="shared" si="229"/>
        <v>3</v>
      </c>
      <c r="P1332" s="39">
        <f t="shared" si="224"/>
        <v>7.7638523148254706</v>
      </c>
      <c r="Q1332" s="39">
        <f t="shared" si="225"/>
        <v>-8.7034984309977705</v>
      </c>
      <c r="R1332" s="39">
        <f t="shared" si="230"/>
        <v>19.467350745823239</v>
      </c>
      <c r="S1332" s="39">
        <f t="shared" si="231"/>
        <v>-21.467350745823239</v>
      </c>
      <c r="T1332" s="22" t="str">
        <f t="shared" si="226"/>
        <v>Mil116114</v>
      </c>
      <c r="U1332" t="str">
        <f t="shared" si="232"/>
        <v>no</v>
      </c>
      <c r="V1332" s="31">
        <v>0</v>
      </c>
      <c r="W1332" s="31" t="str">
        <f t="shared" si="233"/>
        <v>43427Phoenix SunsMilwaukee Bucks</v>
      </c>
      <c r="X1332" s="9" t="str">
        <f>IFERROR(VLOOKUP(T1332,October_Schedule_Table[[#All],[Home Concat]:[Home B2b]],2,FALSE),0)</f>
        <v>no</v>
      </c>
      <c r="Y1332" s="9">
        <f>IFERROR(VLOOKUP(T1332,October_Schedule_Table[[#All],[Away Concat]:[Away B2b]],4,FALSE),0)</f>
        <v>0</v>
      </c>
    </row>
    <row r="1333" spans="1:25" x14ac:dyDescent="0.2">
      <c r="A1333" s="24" t="s">
        <v>229</v>
      </c>
      <c r="B1333" s="14">
        <v>43428</v>
      </c>
      <c r="C1333" s="33" t="str">
        <f t="shared" si="227"/>
        <v>H</v>
      </c>
      <c r="D1333" s="21">
        <v>11</v>
      </c>
      <c r="E1333" s="21">
        <v>24</v>
      </c>
      <c r="F1333" s="21">
        <v>2018</v>
      </c>
      <c r="G1333" s="6" t="s">
        <v>33</v>
      </c>
      <c r="H1333" s="6" t="s">
        <v>35</v>
      </c>
      <c r="I1333" s="6" t="s">
        <v>227</v>
      </c>
      <c r="J1333" s="6">
        <v>129</v>
      </c>
      <c r="K1333" s="6" t="s">
        <v>13</v>
      </c>
      <c r="L1333" s="6" t="s">
        <v>229</v>
      </c>
      <c r="M1333" s="6">
        <v>135</v>
      </c>
      <c r="N1333" s="13">
        <f t="shared" si="228"/>
        <v>6</v>
      </c>
      <c r="O1333" s="13">
        <f t="shared" si="229"/>
        <v>3</v>
      </c>
      <c r="P1333" s="39">
        <f t="shared" si="224"/>
        <v>7.7638523148254706</v>
      </c>
      <c r="Q1333" s="39">
        <f t="shared" si="225"/>
        <v>1.8707824426420974</v>
      </c>
      <c r="R1333" s="39">
        <f t="shared" si="230"/>
        <v>8.8930698721833732</v>
      </c>
      <c r="S1333" s="39">
        <f t="shared" si="231"/>
        <v>-2.8930698721833732</v>
      </c>
      <c r="T1333" s="22" t="str">
        <f t="shared" si="226"/>
        <v>Mil129135</v>
      </c>
      <c r="U1333" t="str">
        <f t="shared" si="232"/>
        <v>yes</v>
      </c>
      <c r="V1333" s="31" t="s">
        <v>305</v>
      </c>
      <c r="W1333" s="31" t="str">
        <f t="shared" si="233"/>
        <v>43428San Antonio SpursMilwaukee Bucks</v>
      </c>
      <c r="X1333" s="9"/>
      <c r="Y1333" s="9"/>
    </row>
    <row r="1334" spans="1:25" x14ac:dyDescent="0.2">
      <c r="A1334" s="24" t="s">
        <v>229</v>
      </c>
      <c r="B1334" s="10">
        <v>43430</v>
      </c>
      <c r="C1334" s="33" t="str">
        <f t="shared" si="227"/>
        <v>A</v>
      </c>
      <c r="D1334" s="19">
        <v>11</v>
      </c>
      <c r="E1334" s="19">
        <v>26</v>
      </c>
      <c r="F1334" s="19">
        <v>2018</v>
      </c>
      <c r="G1334" s="6" t="s">
        <v>12</v>
      </c>
      <c r="H1334" s="6" t="s">
        <v>13</v>
      </c>
      <c r="I1334" s="6" t="s">
        <v>229</v>
      </c>
      <c r="J1334" s="6">
        <v>107</v>
      </c>
      <c r="K1334" s="6" t="s">
        <v>14</v>
      </c>
      <c r="L1334" s="6" t="s">
        <v>213</v>
      </c>
      <c r="M1334" s="6">
        <v>110</v>
      </c>
      <c r="N1334" s="13">
        <f t="shared" si="228"/>
        <v>-3</v>
      </c>
      <c r="O1334" s="13">
        <f t="shared" si="229"/>
        <v>-3</v>
      </c>
      <c r="P1334" s="39">
        <f t="shared" si="224"/>
        <v>7.7638523148254706</v>
      </c>
      <c r="Q1334" s="39">
        <f t="shared" si="225"/>
        <v>-1.224670842330648</v>
      </c>
      <c r="R1334" s="39">
        <f t="shared" si="230"/>
        <v>5.9885231571561182</v>
      </c>
      <c r="S1334" s="39">
        <f t="shared" si="231"/>
        <v>-8.9885231571561182</v>
      </c>
      <c r="T1334" s="22" t="str">
        <f t="shared" si="226"/>
        <v>Mil107110</v>
      </c>
      <c r="U1334" t="str">
        <f t="shared" si="232"/>
        <v>no</v>
      </c>
      <c r="V1334" s="31">
        <v>0</v>
      </c>
      <c r="W1334" s="31" t="str">
        <f t="shared" si="233"/>
        <v>43430Milwaukee BucksCharlotte Hornets</v>
      </c>
      <c r="X1334" s="9">
        <f>IFERROR(VLOOKUP(T1334,October_Schedule_Table[Home Concat],1,FALSE),0)</f>
        <v>0</v>
      </c>
      <c r="Y1334" s="9" t="str">
        <f>IFERROR(VLOOKUP(T1334,October_Schedule_Table[[#All],[Away Concat]:[Away B2b]],4,FALSE),0)</f>
        <v>no</v>
      </c>
    </row>
    <row r="1335" spans="1:25" x14ac:dyDescent="0.2">
      <c r="A1335" s="24" t="s">
        <v>229</v>
      </c>
      <c r="B1335" s="12">
        <v>43432</v>
      </c>
      <c r="C1335" s="33" t="str">
        <f t="shared" si="227"/>
        <v>H</v>
      </c>
      <c r="D1335" s="18">
        <v>11</v>
      </c>
      <c r="E1335" s="18">
        <v>28</v>
      </c>
      <c r="F1335" s="18">
        <v>2018</v>
      </c>
      <c r="G1335" s="5" t="s">
        <v>6</v>
      </c>
      <c r="H1335" s="5" t="s">
        <v>38</v>
      </c>
      <c r="I1335" s="5" t="s">
        <v>214</v>
      </c>
      <c r="J1335" s="5">
        <v>113</v>
      </c>
      <c r="K1335" s="5" t="s">
        <v>13</v>
      </c>
      <c r="L1335" s="5" t="s">
        <v>229</v>
      </c>
      <c r="M1335" s="5">
        <v>116</v>
      </c>
      <c r="N1335" s="13">
        <f t="shared" si="228"/>
        <v>3</v>
      </c>
      <c r="O1335" s="13">
        <f t="shared" si="229"/>
        <v>3</v>
      </c>
      <c r="P1335" s="39">
        <f t="shared" si="224"/>
        <v>7.7638523148254706</v>
      </c>
      <c r="Q1335" s="39">
        <f t="shared" si="225"/>
        <v>-8.3647694850550796</v>
      </c>
      <c r="R1335" s="39">
        <f t="shared" si="230"/>
        <v>19.128621799880548</v>
      </c>
      <c r="S1335" s="39">
        <f t="shared" si="231"/>
        <v>-16.128621799880548</v>
      </c>
      <c r="T1335" s="22" t="str">
        <f t="shared" si="226"/>
        <v>Mil113116</v>
      </c>
      <c r="U1335" t="str">
        <f t="shared" si="232"/>
        <v>no</v>
      </c>
      <c r="V1335" s="31">
        <v>0</v>
      </c>
      <c r="W1335" s="31" t="str">
        <f t="shared" si="233"/>
        <v>43432Chicago BullsMilwaukee Bucks</v>
      </c>
      <c r="X1335" s="9" t="str">
        <f>IFERROR(VLOOKUP(T1335,October_Schedule_Table[[#All],[Home Concat]:[Home B2b]],2,FALSE),0)</f>
        <v>no</v>
      </c>
      <c r="Y1335" s="9">
        <f>IFERROR(VLOOKUP(T1335,October_Schedule_Table[[#All],[Away Concat]:[Away B2b]],4,FALSE),0)</f>
        <v>0</v>
      </c>
    </row>
    <row r="1336" spans="1:25" x14ac:dyDescent="0.2">
      <c r="A1336" s="24" t="s">
        <v>229</v>
      </c>
      <c r="B1336" s="12">
        <v>43435</v>
      </c>
      <c r="C1336" s="33" t="str">
        <f t="shared" si="227"/>
        <v>A</v>
      </c>
      <c r="D1336" s="18">
        <v>12</v>
      </c>
      <c r="E1336" s="18">
        <v>1</v>
      </c>
      <c r="F1336" s="18">
        <v>2018</v>
      </c>
      <c r="G1336" s="5" t="s">
        <v>45</v>
      </c>
      <c r="H1336" s="5" t="s">
        <v>13</v>
      </c>
      <c r="I1336" s="5" t="s">
        <v>229</v>
      </c>
      <c r="J1336" s="5">
        <v>134</v>
      </c>
      <c r="K1336" s="5" t="s">
        <v>25</v>
      </c>
      <c r="L1336" s="13" t="s">
        <v>243</v>
      </c>
      <c r="M1336" s="5">
        <v>136</v>
      </c>
      <c r="N1336" s="13">
        <f t="shared" si="228"/>
        <v>-2</v>
      </c>
      <c r="O1336" s="13">
        <f t="shared" si="229"/>
        <v>-3</v>
      </c>
      <c r="P1336" s="39">
        <f t="shared" si="224"/>
        <v>7.7638523148254706</v>
      </c>
      <c r="Q1336" s="39">
        <f t="shared" si="225"/>
        <v>-9.3839578025397099</v>
      </c>
      <c r="R1336" s="39">
        <f t="shared" si="230"/>
        <v>14.14781011736518</v>
      </c>
      <c r="S1336" s="39">
        <f t="shared" si="231"/>
        <v>-16.147810117365182</v>
      </c>
      <c r="T1336" s="22" t="str">
        <f t="shared" si="226"/>
        <v>Mil134136</v>
      </c>
      <c r="U1336" t="str">
        <f t="shared" si="232"/>
        <v>no</v>
      </c>
      <c r="V1336" s="31">
        <v>0</v>
      </c>
      <c r="W1336" s="31" t="str">
        <f t="shared" si="233"/>
        <v>43435Milwaukee BucksNew York Knicks</v>
      </c>
      <c r="X1336" s="9">
        <f>IFERROR(VLOOKUP(T1336,October_Schedule_Table[Home Concat],1,FALSE),0)</f>
        <v>0</v>
      </c>
      <c r="Y1336" s="9" t="str">
        <f>IFERROR(VLOOKUP(T1336,October_Schedule_Table[[#All],[Away Concat]:[Away B2b]],4,FALSE),0)</f>
        <v>no</v>
      </c>
    </row>
    <row r="1337" spans="1:25" x14ac:dyDescent="0.2">
      <c r="A1337" s="24" t="s">
        <v>229</v>
      </c>
      <c r="B1337" s="10">
        <v>43439</v>
      </c>
      <c r="C1337" s="33" t="str">
        <f t="shared" si="227"/>
        <v>H</v>
      </c>
      <c r="D1337" s="19">
        <v>12</v>
      </c>
      <c r="E1337" s="19">
        <v>5</v>
      </c>
      <c r="F1337" s="19">
        <v>2018</v>
      </c>
      <c r="G1337" s="6" t="s">
        <v>6</v>
      </c>
      <c r="H1337" s="6" t="s">
        <v>16</v>
      </c>
      <c r="I1337" s="6" t="s">
        <v>218</v>
      </c>
      <c r="J1337" s="6">
        <v>92</v>
      </c>
      <c r="K1337" s="6" t="s">
        <v>13</v>
      </c>
      <c r="L1337" s="6" t="s">
        <v>229</v>
      </c>
      <c r="M1337" s="6">
        <v>115</v>
      </c>
      <c r="N1337" s="13">
        <f t="shared" si="228"/>
        <v>23</v>
      </c>
      <c r="O1337" s="13">
        <f t="shared" si="229"/>
        <v>3</v>
      </c>
      <c r="P1337" s="39">
        <f t="shared" si="224"/>
        <v>7.7638523148254706</v>
      </c>
      <c r="Q1337" s="39">
        <f t="shared" si="225"/>
        <v>-0.23602730858504994</v>
      </c>
      <c r="R1337" s="39">
        <f t="shared" si="230"/>
        <v>10.999879623410521</v>
      </c>
      <c r="S1337" s="39">
        <f t="shared" si="231"/>
        <v>12.000120376589479</v>
      </c>
      <c r="T1337" s="22" t="str">
        <f t="shared" si="226"/>
        <v>Mil92115</v>
      </c>
      <c r="U1337" t="str">
        <f t="shared" si="232"/>
        <v>no</v>
      </c>
      <c r="V1337" s="31">
        <v>0</v>
      </c>
      <c r="W1337" s="31" t="str">
        <f t="shared" si="233"/>
        <v>43439Detroit PistonsMilwaukee Bucks</v>
      </c>
      <c r="X1337" s="9" t="str">
        <f>IFERROR(VLOOKUP(T1337,October_Schedule_Table[[#All],[Home Concat]:[Home B2b]],2,FALSE),0)</f>
        <v>no</v>
      </c>
      <c r="Y1337" s="9">
        <f>IFERROR(VLOOKUP(T1337,October_Schedule_Table[[#All],[Away Concat]:[Away B2b]],4,FALSE),0)</f>
        <v>0</v>
      </c>
    </row>
    <row r="1338" spans="1:25" x14ac:dyDescent="0.2">
      <c r="A1338" s="24" t="s">
        <v>229</v>
      </c>
      <c r="B1338" s="12">
        <v>43441</v>
      </c>
      <c r="C1338" s="33" t="str">
        <f t="shared" si="227"/>
        <v>H</v>
      </c>
      <c r="D1338" s="18">
        <v>12</v>
      </c>
      <c r="E1338" s="18">
        <v>7</v>
      </c>
      <c r="F1338" s="18">
        <v>2018</v>
      </c>
      <c r="G1338" s="5" t="s">
        <v>44</v>
      </c>
      <c r="H1338" s="5" t="s">
        <v>11</v>
      </c>
      <c r="I1338" s="5" t="s">
        <v>224</v>
      </c>
      <c r="J1338" s="5">
        <v>105</v>
      </c>
      <c r="K1338" s="5" t="s">
        <v>13</v>
      </c>
      <c r="L1338" s="5" t="s">
        <v>229</v>
      </c>
      <c r="M1338" s="5">
        <v>95</v>
      </c>
      <c r="N1338" s="13">
        <f t="shared" si="228"/>
        <v>-10</v>
      </c>
      <c r="O1338" s="13">
        <f t="shared" si="229"/>
        <v>3</v>
      </c>
      <c r="P1338" s="39">
        <f t="shared" si="224"/>
        <v>7.7638523148254706</v>
      </c>
      <c r="Q1338" s="39">
        <f t="shared" si="225"/>
        <v>6.4927091902742058</v>
      </c>
      <c r="R1338" s="39">
        <f t="shared" si="230"/>
        <v>4.2711431245512648</v>
      </c>
      <c r="S1338" s="39">
        <f t="shared" si="231"/>
        <v>-14.271143124551266</v>
      </c>
      <c r="T1338" s="22" t="str">
        <f t="shared" si="226"/>
        <v>Mil10595</v>
      </c>
      <c r="U1338" t="str">
        <f t="shared" si="232"/>
        <v>no</v>
      </c>
      <c r="V1338" s="31">
        <v>0</v>
      </c>
      <c r="W1338" s="31" t="str">
        <f t="shared" si="233"/>
        <v>43441Golden State WarriorsMilwaukee Bucks</v>
      </c>
      <c r="X1338" s="9" t="str">
        <f>IFERROR(VLOOKUP(T1338,October_Schedule_Table[[#All],[Home Concat]:[Home B2b]],2,FALSE),0)</f>
        <v>no</v>
      </c>
      <c r="Y1338" s="9">
        <f>IFERROR(VLOOKUP(T1338,October_Schedule_Table[[#All],[Away Concat]:[Away B2b]],4,FALSE),0)</f>
        <v>0</v>
      </c>
    </row>
    <row r="1339" spans="1:25" x14ac:dyDescent="0.2">
      <c r="A1339" s="24" t="s">
        <v>229</v>
      </c>
      <c r="B1339" s="10">
        <v>43443</v>
      </c>
      <c r="C1339" s="33" t="str">
        <f t="shared" si="227"/>
        <v>A</v>
      </c>
      <c r="D1339" s="19">
        <v>12</v>
      </c>
      <c r="E1339" s="19">
        <v>9</v>
      </c>
      <c r="F1339" s="19">
        <v>2018</v>
      </c>
      <c r="G1339" s="6" t="s">
        <v>43</v>
      </c>
      <c r="H1339" s="6" t="s">
        <v>13</v>
      </c>
      <c r="I1339" s="6" t="s">
        <v>229</v>
      </c>
      <c r="J1339" s="6">
        <v>104</v>
      </c>
      <c r="K1339" s="6" t="s">
        <v>37</v>
      </c>
      <c r="L1339" s="6" t="s">
        <v>228</v>
      </c>
      <c r="M1339" s="6">
        <v>99</v>
      </c>
      <c r="N1339" s="13">
        <f t="shared" si="228"/>
        <v>5</v>
      </c>
      <c r="O1339" s="13">
        <f t="shared" si="229"/>
        <v>-3</v>
      </c>
      <c r="P1339" s="39">
        <f t="shared" si="224"/>
        <v>7.7638523148254706</v>
      </c>
      <c r="Q1339" s="39">
        <f t="shared" si="225"/>
        <v>5.5303682054218104</v>
      </c>
      <c r="R1339" s="39">
        <f t="shared" si="230"/>
        <v>-0.76651589059633984</v>
      </c>
      <c r="S1339" s="39">
        <f t="shared" si="231"/>
        <v>5.7665158905963398</v>
      </c>
      <c r="T1339" s="22" t="str">
        <f t="shared" si="226"/>
        <v>Mil10499</v>
      </c>
      <c r="U1339" t="str">
        <f t="shared" si="232"/>
        <v>no</v>
      </c>
      <c r="V1339" s="31">
        <v>0</v>
      </c>
      <c r="W1339" s="31" t="str">
        <f t="shared" si="233"/>
        <v>43443Milwaukee BucksToronto Raptors</v>
      </c>
      <c r="X1339" s="9">
        <f>IFERROR(VLOOKUP(T1339,October_Schedule_Table[Home Concat],1,FALSE),0)</f>
        <v>0</v>
      </c>
      <c r="Y1339" s="9" t="str">
        <f>IFERROR(VLOOKUP(T1339,October_Schedule_Table[[#All],[Away Concat]:[Away B2b]],4,FALSE),0)</f>
        <v>no</v>
      </c>
    </row>
    <row r="1340" spans="1:25" x14ac:dyDescent="0.2">
      <c r="A1340" s="24" t="s">
        <v>229</v>
      </c>
      <c r="B1340" s="10">
        <v>43444</v>
      </c>
      <c r="C1340" s="33" t="str">
        <f t="shared" si="227"/>
        <v>H</v>
      </c>
      <c r="D1340" s="19">
        <v>12</v>
      </c>
      <c r="E1340" s="19">
        <v>10</v>
      </c>
      <c r="F1340" s="19">
        <v>2018</v>
      </c>
      <c r="G1340" s="6" t="s">
        <v>6</v>
      </c>
      <c r="H1340" s="6" t="s">
        <v>36</v>
      </c>
      <c r="I1340" s="6" t="s">
        <v>215</v>
      </c>
      <c r="J1340" s="6">
        <v>92</v>
      </c>
      <c r="K1340" s="6" t="s">
        <v>13</v>
      </c>
      <c r="L1340" s="6" t="s">
        <v>229</v>
      </c>
      <c r="M1340" s="6">
        <v>108</v>
      </c>
      <c r="N1340" s="13">
        <f t="shared" si="228"/>
        <v>16</v>
      </c>
      <c r="O1340" s="13">
        <f t="shared" si="229"/>
        <v>3</v>
      </c>
      <c r="P1340" s="39">
        <f t="shared" si="224"/>
        <v>7.7638523148254706</v>
      </c>
      <c r="Q1340" s="39">
        <f t="shared" si="225"/>
        <v>-9.3173458825230995</v>
      </c>
      <c r="R1340" s="39">
        <f t="shared" si="230"/>
        <v>20.08119819734857</v>
      </c>
      <c r="S1340" s="39">
        <f t="shared" si="231"/>
        <v>-4.08119819734857</v>
      </c>
      <c r="T1340" s="22" t="str">
        <f t="shared" si="226"/>
        <v>Mil92108</v>
      </c>
      <c r="U1340" t="str">
        <f t="shared" si="232"/>
        <v>yes</v>
      </c>
      <c r="V1340" s="31">
        <v>0</v>
      </c>
      <c r="W1340" s="31" t="str">
        <f t="shared" si="233"/>
        <v>43444Cleveland CavaliersMilwaukee Bucks</v>
      </c>
      <c r="X1340" s="9" t="str">
        <f>IFERROR(VLOOKUP(T1340,October_Schedule_Table[[#All],[Home Concat]:[Home B2b]],2,FALSE),0)</f>
        <v>yes</v>
      </c>
      <c r="Y1340" s="9">
        <f>IFERROR(VLOOKUP(T1340,October_Schedule_Table[[#All],[Away Concat]:[Away B2b]],4,FALSE),0)</f>
        <v>0</v>
      </c>
    </row>
    <row r="1341" spans="1:25" x14ac:dyDescent="0.2">
      <c r="A1341" s="24" t="s">
        <v>229</v>
      </c>
      <c r="B1341" s="12">
        <v>43446</v>
      </c>
      <c r="C1341" s="33" t="str">
        <f t="shared" si="227"/>
        <v>A</v>
      </c>
      <c r="D1341" s="18">
        <v>12</v>
      </c>
      <c r="E1341" s="18">
        <v>12</v>
      </c>
      <c r="F1341" s="18">
        <v>2018</v>
      </c>
      <c r="G1341" s="5" t="s">
        <v>12</v>
      </c>
      <c r="H1341" s="5" t="s">
        <v>13</v>
      </c>
      <c r="I1341" s="5" t="s">
        <v>229</v>
      </c>
      <c r="J1341" s="5">
        <v>97</v>
      </c>
      <c r="K1341" s="5" t="s">
        <v>20</v>
      </c>
      <c r="L1341" s="5" t="s">
        <v>234</v>
      </c>
      <c r="M1341" s="5">
        <v>113</v>
      </c>
      <c r="N1341" s="13">
        <f t="shared" si="228"/>
        <v>-16</v>
      </c>
      <c r="O1341" s="13">
        <f t="shared" si="229"/>
        <v>-3</v>
      </c>
      <c r="P1341" s="39">
        <f t="shared" si="224"/>
        <v>7.7638523148254706</v>
      </c>
      <c r="Q1341" s="39">
        <f t="shared" si="225"/>
        <v>2.3960160409532198</v>
      </c>
      <c r="R1341" s="39">
        <f t="shared" si="230"/>
        <v>2.3678362738722507</v>
      </c>
      <c r="S1341" s="39">
        <f t="shared" si="231"/>
        <v>-18.36783627387225</v>
      </c>
      <c r="T1341" s="22" t="str">
        <f t="shared" si="226"/>
        <v>Mil97113</v>
      </c>
      <c r="U1341" t="str">
        <f t="shared" si="232"/>
        <v>no</v>
      </c>
      <c r="V1341" s="31">
        <v>0</v>
      </c>
      <c r="W1341" s="31" t="str">
        <f t="shared" si="233"/>
        <v>43446Milwaukee BucksIndiana Pacers</v>
      </c>
      <c r="X1341" s="9">
        <f>IFERROR(VLOOKUP(T1341,October_Schedule_Table[Home Concat],1,FALSE),0)</f>
        <v>0</v>
      </c>
      <c r="Y1341" s="9" t="str">
        <f>IFERROR(VLOOKUP(T1341,October_Schedule_Table[[#All],[Away Concat]:[Away B2b]],4,FALSE),0)</f>
        <v>no</v>
      </c>
    </row>
    <row r="1342" spans="1:25" x14ac:dyDescent="0.2">
      <c r="A1342" s="24" t="s">
        <v>229</v>
      </c>
      <c r="B1342" s="10">
        <v>43448</v>
      </c>
      <c r="C1342" s="33" t="str">
        <f t="shared" si="227"/>
        <v>A</v>
      </c>
      <c r="D1342" s="19">
        <v>12</v>
      </c>
      <c r="E1342" s="19">
        <v>14</v>
      </c>
      <c r="F1342" s="19">
        <v>2018</v>
      </c>
      <c r="G1342" s="6" t="s">
        <v>23</v>
      </c>
      <c r="H1342" s="6" t="s">
        <v>13</v>
      </c>
      <c r="I1342" s="6" t="s">
        <v>229</v>
      </c>
      <c r="J1342" s="6">
        <v>114</v>
      </c>
      <c r="K1342" s="6" t="s">
        <v>36</v>
      </c>
      <c r="L1342" s="6" t="s">
        <v>215</v>
      </c>
      <c r="M1342" s="6">
        <v>102</v>
      </c>
      <c r="N1342" s="13">
        <f t="shared" si="228"/>
        <v>12</v>
      </c>
      <c r="O1342" s="13">
        <f t="shared" si="229"/>
        <v>-3</v>
      </c>
      <c r="P1342" s="39">
        <f t="shared" si="224"/>
        <v>7.7638523148254706</v>
      </c>
      <c r="Q1342" s="39">
        <f t="shared" si="225"/>
        <v>-9.3173458825230995</v>
      </c>
      <c r="R1342" s="39">
        <f t="shared" si="230"/>
        <v>14.08119819734857</v>
      </c>
      <c r="S1342" s="39">
        <f t="shared" si="231"/>
        <v>-2.08119819734857</v>
      </c>
      <c r="T1342" s="22" t="str">
        <f t="shared" si="226"/>
        <v>Mil114102</v>
      </c>
      <c r="U1342" t="str">
        <f t="shared" si="232"/>
        <v>no</v>
      </c>
      <c r="V1342" s="31">
        <v>0</v>
      </c>
      <c r="W1342" s="31" t="str">
        <f t="shared" si="233"/>
        <v>43448Milwaukee BucksCleveland Cavaliers</v>
      </c>
      <c r="X1342" s="9">
        <f>IFERROR(VLOOKUP(T1342,October_Schedule_Table[Home Concat],1,FALSE),0)</f>
        <v>0</v>
      </c>
      <c r="Y1342" s="9" t="str">
        <f>IFERROR(VLOOKUP(T1342,October_Schedule_Table[[#All],[Away Concat]:[Away B2b]],4,FALSE),0)</f>
        <v>no</v>
      </c>
    </row>
    <row r="1343" spans="1:25" x14ac:dyDescent="0.2">
      <c r="A1343" s="24" t="s">
        <v>229</v>
      </c>
      <c r="B1343" s="12">
        <v>43451</v>
      </c>
      <c r="C1343" s="33" t="str">
        <f t="shared" si="227"/>
        <v>A</v>
      </c>
      <c r="D1343" s="18">
        <v>12</v>
      </c>
      <c r="E1343" s="18">
        <v>17</v>
      </c>
      <c r="F1343" s="18">
        <v>2018</v>
      </c>
      <c r="G1343" s="5" t="s">
        <v>12</v>
      </c>
      <c r="H1343" s="5" t="s">
        <v>13</v>
      </c>
      <c r="I1343" s="5" t="s">
        <v>229</v>
      </c>
      <c r="J1343" s="5">
        <v>107</v>
      </c>
      <c r="K1343" s="5" t="s">
        <v>16</v>
      </c>
      <c r="L1343" s="5" t="s">
        <v>218</v>
      </c>
      <c r="M1343" s="5">
        <v>104</v>
      </c>
      <c r="N1343" s="13">
        <f t="shared" si="228"/>
        <v>3</v>
      </c>
      <c r="O1343" s="13">
        <f t="shared" si="229"/>
        <v>-3</v>
      </c>
      <c r="P1343" s="39">
        <f t="shared" si="224"/>
        <v>7.7638523148254706</v>
      </c>
      <c r="Q1343" s="39">
        <f t="shared" si="225"/>
        <v>-0.23602730858504994</v>
      </c>
      <c r="R1343" s="39">
        <f t="shared" si="230"/>
        <v>4.9998796234105205</v>
      </c>
      <c r="S1343" s="39">
        <f t="shared" si="231"/>
        <v>-1.9998796234105205</v>
      </c>
      <c r="T1343" s="22" t="str">
        <f t="shared" si="226"/>
        <v>Mil107104</v>
      </c>
      <c r="U1343" t="str">
        <f t="shared" si="232"/>
        <v>no</v>
      </c>
      <c r="V1343" s="31">
        <v>0</v>
      </c>
      <c r="W1343" s="31" t="str">
        <f t="shared" si="233"/>
        <v>43451Milwaukee BucksDetroit Pistons</v>
      </c>
      <c r="X1343" s="9">
        <f>IFERROR(VLOOKUP(T1343,October_Schedule_Table[Home Concat],1,FALSE),0)</f>
        <v>0</v>
      </c>
      <c r="Y1343" s="9" t="str">
        <f>IFERROR(VLOOKUP(T1343,October_Schedule_Table[[#All],[Away Concat]:[Away B2b]],4,FALSE),0)</f>
        <v>no</v>
      </c>
    </row>
    <row r="1344" spans="1:25" x14ac:dyDescent="0.2">
      <c r="A1344" s="24" t="s">
        <v>229</v>
      </c>
      <c r="B1344" s="12">
        <v>43453</v>
      </c>
      <c r="C1344" s="33" t="str">
        <f t="shared" si="227"/>
        <v>H</v>
      </c>
      <c r="D1344" s="18">
        <v>12</v>
      </c>
      <c r="E1344" s="18">
        <v>19</v>
      </c>
      <c r="F1344" s="18">
        <v>2018</v>
      </c>
      <c r="G1344" s="5" t="s">
        <v>6</v>
      </c>
      <c r="H1344" s="5" t="s">
        <v>17</v>
      </c>
      <c r="I1344" s="5" t="s">
        <v>202</v>
      </c>
      <c r="J1344" s="5">
        <v>115</v>
      </c>
      <c r="K1344" s="5" t="s">
        <v>13</v>
      </c>
      <c r="L1344" s="5" t="s">
        <v>229</v>
      </c>
      <c r="M1344" s="5">
        <v>123</v>
      </c>
      <c r="N1344" s="13">
        <f t="shared" si="228"/>
        <v>8</v>
      </c>
      <c r="O1344" s="13">
        <f t="shared" si="229"/>
        <v>3</v>
      </c>
      <c r="P1344" s="39">
        <f t="shared" si="224"/>
        <v>7.7638523148254706</v>
      </c>
      <c r="Q1344" s="39">
        <f t="shared" si="225"/>
        <v>-2.0784049104114897</v>
      </c>
      <c r="R1344" s="39">
        <f t="shared" si="230"/>
        <v>12.84225722523696</v>
      </c>
      <c r="S1344" s="39">
        <f t="shared" si="231"/>
        <v>-4.8422572252369598</v>
      </c>
      <c r="T1344" s="22" t="str">
        <f t="shared" si="226"/>
        <v>Mil115123</v>
      </c>
      <c r="U1344" t="str">
        <f t="shared" si="232"/>
        <v>no</v>
      </c>
      <c r="V1344" s="31">
        <v>0</v>
      </c>
      <c r="W1344" s="31" t="str">
        <f t="shared" si="233"/>
        <v>43453New Orleans PelicansMilwaukee Bucks</v>
      </c>
      <c r="X1344" s="9" t="str">
        <f>IFERROR(VLOOKUP(T1344,October_Schedule_Table[[#All],[Home Concat]:[Home B2b]],2,FALSE),0)</f>
        <v>no</v>
      </c>
      <c r="Y1344" s="9">
        <f>IFERROR(VLOOKUP(T1344,October_Schedule_Table[[#All],[Away Concat]:[Away B2b]],4,FALSE),0)</f>
        <v>0</v>
      </c>
    </row>
    <row r="1345" spans="1:25" x14ac:dyDescent="0.2">
      <c r="A1345" s="24" t="s">
        <v>229</v>
      </c>
      <c r="B1345" s="10">
        <v>43455</v>
      </c>
      <c r="C1345" s="33" t="str">
        <f t="shared" si="227"/>
        <v>A</v>
      </c>
      <c r="D1345" s="19">
        <v>12</v>
      </c>
      <c r="E1345" s="19">
        <v>21</v>
      </c>
      <c r="F1345" s="19">
        <v>2018</v>
      </c>
      <c r="G1345" s="6" t="s">
        <v>6</v>
      </c>
      <c r="H1345" s="6" t="s">
        <v>13</v>
      </c>
      <c r="I1345" s="6" t="s">
        <v>229</v>
      </c>
      <c r="J1345" s="6">
        <v>120</v>
      </c>
      <c r="K1345" s="6" t="s">
        <v>8</v>
      </c>
      <c r="L1345" s="6" t="s">
        <v>211</v>
      </c>
      <c r="M1345" s="6">
        <v>107</v>
      </c>
      <c r="N1345" s="13">
        <f t="shared" si="228"/>
        <v>13</v>
      </c>
      <c r="O1345" s="13">
        <f t="shared" si="229"/>
        <v>-3</v>
      </c>
      <c r="P1345" s="39">
        <f t="shared" si="224"/>
        <v>7.7638523148254706</v>
      </c>
      <c r="Q1345" s="39">
        <f t="shared" si="225"/>
        <v>3.6672081997201897</v>
      </c>
      <c r="R1345" s="39">
        <f t="shared" si="230"/>
        <v>1.0966441151052808</v>
      </c>
      <c r="S1345" s="39">
        <f t="shared" si="231"/>
        <v>11.903355884894719</v>
      </c>
      <c r="T1345" s="22" t="str">
        <f t="shared" si="226"/>
        <v>Mil120107</v>
      </c>
      <c r="U1345" t="str">
        <f t="shared" si="232"/>
        <v>no</v>
      </c>
      <c r="V1345" s="31">
        <v>0</v>
      </c>
      <c r="W1345" s="31" t="str">
        <f t="shared" si="233"/>
        <v>43455Milwaukee BucksBoston Celtics</v>
      </c>
      <c r="X1345" s="9">
        <f>IFERROR(VLOOKUP(T1345,October_Schedule_Table[Home Concat],1,FALSE),0)</f>
        <v>0</v>
      </c>
      <c r="Y1345" s="9" t="str">
        <f>IFERROR(VLOOKUP(T1345,October_Schedule_Table[[#All],[Away Concat]:[Away B2b]],4,FALSE),0)</f>
        <v>no</v>
      </c>
    </row>
    <row r="1346" spans="1:25" x14ac:dyDescent="0.2">
      <c r="A1346" s="24" t="s">
        <v>229</v>
      </c>
      <c r="B1346" s="12">
        <v>43456</v>
      </c>
      <c r="C1346" s="33" t="str">
        <f t="shared" si="227"/>
        <v>A</v>
      </c>
      <c r="D1346" s="18">
        <v>12</v>
      </c>
      <c r="E1346" s="18">
        <v>22</v>
      </c>
      <c r="F1346" s="18">
        <v>2018</v>
      </c>
      <c r="G1346" s="5" t="s">
        <v>6</v>
      </c>
      <c r="H1346" s="5" t="s">
        <v>13</v>
      </c>
      <c r="I1346" s="5" t="s">
        <v>229</v>
      </c>
      <c r="J1346" s="5">
        <v>87</v>
      </c>
      <c r="K1346" s="5" t="s">
        <v>26</v>
      </c>
      <c r="L1346" s="5" t="s">
        <v>235</v>
      </c>
      <c r="M1346" s="5">
        <v>94</v>
      </c>
      <c r="N1346" s="13">
        <f t="shared" si="228"/>
        <v>-7</v>
      </c>
      <c r="O1346" s="13">
        <f t="shared" si="229"/>
        <v>-3</v>
      </c>
      <c r="P1346" s="39">
        <f t="shared" si="224"/>
        <v>7.7638523148254706</v>
      </c>
      <c r="Q1346" s="39">
        <f t="shared" si="225"/>
        <v>-0.25037347985165948</v>
      </c>
      <c r="R1346" s="39">
        <f t="shared" si="230"/>
        <v>5.01422579467713</v>
      </c>
      <c r="S1346" s="39">
        <f t="shared" si="231"/>
        <v>-12.014225794677131</v>
      </c>
      <c r="T1346" s="22" t="str">
        <f t="shared" si="226"/>
        <v>Mil8794</v>
      </c>
      <c r="U1346" t="str">
        <f t="shared" si="232"/>
        <v>yes</v>
      </c>
      <c r="V1346" s="31">
        <v>0</v>
      </c>
      <c r="W1346" s="31" t="str">
        <f t="shared" si="233"/>
        <v>43456Milwaukee BucksMiami Heat</v>
      </c>
      <c r="X1346" s="9">
        <f>IFERROR(VLOOKUP(T1346,October_Schedule_Table[Home Concat],1,FALSE),0)</f>
        <v>0</v>
      </c>
      <c r="Y1346" s="9" t="str">
        <f>IFERROR(VLOOKUP(T1346,October_Schedule_Table[[#All],[Away Concat]:[Away B2b]],4,FALSE),0)</f>
        <v>yes</v>
      </c>
    </row>
    <row r="1347" spans="1:25" x14ac:dyDescent="0.2">
      <c r="A1347" s="24" t="s">
        <v>229</v>
      </c>
      <c r="B1347" s="10">
        <v>43459</v>
      </c>
      <c r="C1347" s="33" t="str">
        <f t="shared" si="227"/>
        <v>A</v>
      </c>
      <c r="D1347" s="19">
        <v>12</v>
      </c>
      <c r="E1347" s="19">
        <v>25</v>
      </c>
      <c r="F1347" s="19">
        <v>2018</v>
      </c>
      <c r="G1347" s="6" t="s">
        <v>63</v>
      </c>
      <c r="H1347" s="6" t="s">
        <v>13</v>
      </c>
      <c r="I1347" s="6" t="s">
        <v>229</v>
      </c>
      <c r="J1347" s="6">
        <v>109</v>
      </c>
      <c r="K1347" s="6" t="s">
        <v>25</v>
      </c>
      <c r="L1347" s="13" t="s">
        <v>243</v>
      </c>
      <c r="M1347" s="6">
        <v>95</v>
      </c>
      <c r="N1347" s="13">
        <f t="shared" si="228"/>
        <v>14</v>
      </c>
      <c r="O1347" s="13">
        <f t="shared" si="229"/>
        <v>-3</v>
      </c>
      <c r="P1347" s="39">
        <f t="shared" si="224"/>
        <v>7.7638523148254706</v>
      </c>
      <c r="Q1347" s="39">
        <f t="shared" si="225"/>
        <v>-9.3839578025397099</v>
      </c>
      <c r="R1347" s="39">
        <f t="shared" si="230"/>
        <v>14.14781011736518</v>
      </c>
      <c r="S1347" s="39">
        <f t="shared" si="231"/>
        <v>-0.14781011736518046</v>
      </c>
      <c r="T1347" s="22" t="str">
        <f t="shared" si="226"/>
        <v>Mil10995</v>
      </c>
      <c r="U1347" t="str">
        <f t="shared" si="232"/>
        <v>no</v>
      </c>
      <c r="V1347" s="31">
        <v>0</v>
      </c>
      <c r="W1347" s="31" t="str">
        <f t="shared" si="233"/>
        <v>43459Milwaukee BucksNew York Knicks</v>
      </c>
      <c r="X1347" s="9">
        <f>IFERROR(VLOOKUP(T1347,October_Schedule_Table[Home Concat],1,FALSE),0)</f>
        <v>0</v>
      </c>
      <c r="Y1347" s="9" t="str">
        <f>IFERROR(VLOOKUP(T1347,October_Schedule_Table[[#All],[Away Concat]:[Away B2b]],4,FALSE),0)</f>
        <v>no</v>
      </c>
    </row>
    <row r="1348" spans="1:25" x14ac:dyDescent="0.2">
      <c r="A1348" s="24" t="s">
        <v>229</v>
      </c>
      <c r="B1348" s="10">
        <v>43461</v>
      </c>
      <c r="C1348" s="33" t="str">
        <f t="shared" si="227"/>
        <v>H</v>
      </c>
      <c r="D1348" s="19">
        <v>12</v>
      </c>
      <c r="E1348" s="19">
        <v>27</v>
      </c>
      <c r="F1348" s="19">
        <v>2018</v>
      </c>
      <c r="G1348" s="6" t="s">
        <v>6</v>
      </c>
      <c r="H1348" s="6" t="s">
        <v>25</v>
      </c>
      <c r="I1348" s="13" t="s">
        <v>243</v>
      </c>
      <c r="J1348" s="6">
        <v>96</v>
      </c>
      <c r="K1348" s="6" t="s">
        <v>13</v>
      </c>
      <c r="L1348" s="6" t="s">
        <v>229</v>
      </c>
      <c r="M1348" s="6">
        <v>112</v>
      </c>
      <c r="N1348" s="13">
        <f t="shared" si="228"/>
        <v>16</v>
      </c>
      <c r="O1348" s="13">
        <f t="shared" si="229"/>
        <v>3</v>
      </c>
      <c r="P1348" s="39">
        <f t="shared" si="224"/>
        <v>7.7638523148254706</v>
      </c>
      <c r="Q1348" s="39">
        <f t="shared" si="225"/>
        <v>-9.3839578025397099</v>
      </c>
      <c r="R1348" s="39">
        <f t="shared" si="230"/>
        <v>20.147810117365182</v>
      </c>
      <c r="S1348" s="39">
        <f t="shared" si="231"/>
        <v>-4.1478101173651822</v>
      </c>
      <c r="T1348" s="22" t="str">
        <f t="shared" si="226"/>
        <v>Mil96112</v>
      </c>
      <c r="U1348" t="str">
        <f t="shared" si="232"/>
        <v>no</v>
      </c>
      <c r="V1348" s="31">
        <v>0</v>
      </c>
      <c r="W1348" s="31" t="str">
        <f t="shared" si="233"/>
        <v>43461New York KnicksMilwaukee Bucks</v>
      </c>
      <c r="X1348" s="9" t="str">
        <f>IFERROR(VLOOKUP(T1348,October_Schedule_Table[[#All],[Home Concat]:[Home B2b]],2,FALSE),0)</f>
        <v>no</v>
      </c>
      <c r="Y1348" s="9">
        <f>IFERROR(VLOOKUP(T1348,October_Schedule_Table[[#All],[Away Concat]:[Away B2b]],4,FALSE),0)</f>
        <v>0</v>
      </c>
    </row>
    <row r="1349" spans="1:25" x14ac:dyDescent="0.2">
      <c r="A1349" s="24" t="s">
        <v>229</v>
      </c>
      <c r="B1349" s="12">
        <v>43463</v>
      </c>
      <c r="C1349" s="33" t="str">
        <f t="shared" si="227"/>
        <v>H</v>
      </c>
      <c r="D1349" s="18">
        <v>12</v>
      </c>
      <c r="E1349" s="18">
        <v>29</v>
      </c>
      <c r="F1349" s="18">
        <v>2018</v>
      </c>
      <c r="G1349" s="5" t="s">
        <v>45</v>
      </c>
      <c r="H1349" s="5" t="s">
        <v>15</v>
      </c>
      <c r="I1349" s="5" t="s">
        <v>212</v>
      </c>
      <c r="J1349" s="5">
        <v>115</v>
      </c>
      <c r="K1349" s="5" t="s">
        <v>13</v>
      </c>
      <c r="L1349" s="5" t="s">
        <v>229</v>
      </c>
      <c r="M1349" s="5">
        <v>129</v>
      </c>
      <c r="N1349" s="13">
        <f t="shared" si="228"/>
        <v>14</v>
      </c>
      <c r="O1349" s="13">
        <f t="shared" si="229"/>
        <v>3</v>
      </c>
      <c r="P1349" s="39">
        <f t="shared" si="224"/>
        <v>7.7638523148254706</v>
      </c>
      <c r="Q1349" s="39">
        <f t="shared" si="225"/>
        <v>9.3423702051929958E-2</v>
      </c>
      <c r="R1349" s="39">
        <f t="shared" si="230"/>
        <v>10.670428612773541</v>
      </c>
      <c r="S1349" s="39">
        <f t="shared" si="231"/>
        <v>3.3295713872264585</v>
      </c>
      <c r="T1349" s="22" t="str">
        <f t="shared" si="226"/>
        <v>Mil115129</v>
      </c>
      <c r="U1349" t="str">
        <f t="shared" si="232"/>
        <v>no</v>
      </c>
      <c r="V1349" s="31">
        <v>0</v>
      </c>
      <c r="W1349" s="31" t="str">
        <f t="shared" si="233"/>
        <v>43463Brooklyn NetsMilwaukee Bucks</v>
      </c>
      <c r="X1349" s="9" t="str">
        <f>IFERROR(VLOOKUP(T1349,October_Schedule_Table[[#All],[Home Concat]:[Home B2b]],2,FALSE),0)</f>
        <v>no</v>
      </c>
      <c r="Y1349" s="9">
        <f>IFERROR(VLOOKUP(T1349,October_Schedule_Table[[#All],[Away Concat]:[Away B2b]],4,FALSE),0)</f>
        <v>0</v>
      </c>
    </row>
    <row r="1350" spans="1:25" x14ac:dyDescent="0.2">
      <c r="A1350" s="24" t="s">
        <v>229</v>
      </c>
      <c r="B1350" s="10">
        <v>43466</v>
      </c>
      <c r="C1350" s="33" t="str">
        <f t="shared" si="227"/>
        <v>H</v>
      </c>
      <c r="D1350" s="19">
        <v>1</v>
      </c>
      <c r="E1350" s="19">
        <v>1</v>
      </c>
      <c r="F1350" s="19">
        <v>2019</v>
      </c>
      <c r="G1350" s="6" t="s">
        <v>6</v>
      </c>
      <c r="H1350" s="6" t="s">
        <v>16</v>
      </c>
      <c r="I1350" s="6" t="s">
        <v>218</v>
      </c>
      <c r="J1350" s="6">
        <v>98</v>
      </c>
      <c r="K1350" s="6" t="s">
        <v>13</v>
      </c>
      <c r="L1350" s="6" t="s">
        <v>229</v>
      </c>
      <c r="M1350" s="6">
        <v>121</v>
      </c>
      <c r="N1350" s="13">
        <f t="shared" si="228"/>
        <v>23</v>
      </c>
      <c r="O1350" s="13">
        <f t="shared" si="229"/>
        <v>3</v>
      </c>
      <c r="P1350" s="39">
        <f t="shared" si="224"/>
        <v>7.7638523148254706</v>
      </c>
      <c r="Q1350" s="39">
        <f t="shared" si="225"/>
        <v>-0.23602730858504994</v>
      </c>
      <c r="R1350" s="39">
        <f t="shared" si="230"/>
        <v>10.999879623410521</v>
      </c>
      <c r="S1350" s="39">
        <f t="shared" si="231"/>
        <v>12.000120376589479</v>
      </c>
      <c r="T1350" s="22" t="str">
        <f t="shared" si="226"/>
        <v>Mil98121</v>
      </c>
      <c r="U1350" t="str">
        <f t="shared" si="232"/>
        <v>no</v>
      </c>
      <c r="V1350" s="31">
        <v>0</v>
      </c>
      <c r="W1350" s="31" t="str">
        <f t="shared" si="233"/>
        <v>43466Detroit PistonsMilwaukee Bucks</v>
      </c>
      <c r="X1350" s="9" t="str">
        <f>IFERROR(VLOOKUP(T1350,October_Schedule_Table[[#All],[Home Concat]:[Home B2b]],2,FALSE),0)</f>
        <v>no</v>
      </c>
      <c r="Y1350" s="9">
        <f>IFERROR(VLOOKUP(T1350,October_Schedule_Table[[#All],[Away Concat]:[Away B2b]],4,FALSE),0)</f>
        <v>0</v>
      </c>
    </row>
    <row r="1351" spans="1:25" x14ac:dyDescent="0.2">
      <c r="A1351" s="24" t="s">
        <v>229</v>
      </c>
      <c r="B1351" s="12">
        <v>43469</v>
      </c>
      <c r="C1351" s="33" t="str">
        <f t="shared" si="227"/>
        <v>H</v>
      </c>
      <c r="D1351" s="18">
        <v>1</v>
      </c>
      <c r="E1351" s="18">
        <v>4</v>
      </c>
      <c r="F1351" s="18">
        <v>2019</v>
      </c>
      <c r="G1351" s="5" t="s">
        <v>33</v>
      </c>
      <c r="H1351" s="5" t="s">
        <v>24</v>
      </c>
      <c r="I1351" s="5" t="s">
        <v>210</v>
      </c>
      <c r="J1351" s="5">
        <v>112</v>
      </c>
      <c r="K1351" s="5" t="s">
        <v>13</v>
      </c>
      <c r="L1351" s="5" t="s">
        <v>229</v>
      </c>
      <c r="M1351" s="5">
        <v>144</v>
      </c>
      <c r="N1351" s="13">
        <f t="shared" si="228"/>
        <v>32</v>
      </c>
      <c r="O1351" s="13">
        <f t="shared" si="229"/>
        <v>3</v>
      </c>
      <c r="P1351" s="39">
        <f t="shared" si="224"/>
        <v>7.7638523148254706</v>
      </c>
      <c r="Q1351" s="39">
        <f t="shared" si="225"/>
        <v>-5.4191427575813904</v>
      </c>
      <c r="R1351" s="39">
        <f t="shared" si="230"/>
        <v>16.182995072406861</v>
      </c>
      <c r="S1351" s="39">
        <f t="shared" si="231"/>
        <v>15.817004927593139</v>
      </c>
      <c r="T1351" s="22" t="str">
        <f t="shared" si="226"/>
        <v>Mil112144</v>
      </c>
      <c r="U1351" t="str">
        <f t="shared" si="232"/>
        <v>no</v>
      </c>
      <c r="V1351" s="31">
        <v>0</v>
      </c>
      <c r="W1351" s="31" t="str">
        <f t="shared" si="233"/>
        <v>43469Atlanta HawksMilwaukee Bucks</v>
      </c>
      <c r="X1351" s="9" t="str">
        <f>IFERROR(VLOOKUP(T1351,October_Schedule_Table[[#All],[Home Concat]:[Home B2b]],2,FALSE),0)</f>
        <v>no</v>
      </c>
      <c r="Y1351" s="9">
        <f>IFERROR(VLOOKUP(T1351,October_Schedule_Table[[#All],[Away Concat]:[Away B2b]],4,FALSE),0)</f>
        <v>0</v>
      </c>
    </row>
    <row r="1352" spans="1:25" x14ac:dyDescent="0.2">
      <c r="A1352" s="24" t="s">
        <v>229</v>
      </c>
      <c r="B1352" s="10">
        <v>43470</v>
      </c>
      <c r="C1352" s="33" t="str">
        <f t="shared" si="227"/>
        <v>H</v>
      </c>
      <c r="D1352" s="19">
        <v>1</v>
      </c>
      <c r="E1352" s="19">
        <v>5</v>
      </c>
      <c r="F1352" s="19">
        <v>2019</v>
      </c>
      <c r="G1352" s="6" t="s">
        <v>33</v>
      </c>
      <c r="H1352" s="6" t="s">
        <v>37</v>
      </c>
      <c r="I1352" s="6" t="s">
        <v>228</v>
      </c>
      <c r="J1352" s="6">
        <v>123</v>
      </c>
      <c r="K1352" s="6" t="s">
        <v>13</v>
      </c>
      <c r="L1352" s="6" t="s">
        <v>229</v>
      </c>
      <c r="M1352" s="6">
        <v>116</v>
      </c>
      <c r="N1352" s="13">
        <f t="shared" si="228"/>
        <v>-7</v>
      </c>
      <c r="O1352" s="13">
        <f t="shared" si="229"/>
        <v>3</v>
      </c>
      <c r="P1352" s="39">
        <f t="shared" si="224"/>
        <v>7.7638523148254706</v>
      </c>
      <c r="Q1352" s="39">
        <f t="shared" si="225"/>
        <v>5.5303682054218104</v>
      </c>
      <c r="R1352" s="39">
        <f t="shared" si="230"/>
        <v>5.2334841094036602</v>
      </c>
      <c r="S1352" s="39">
        <f t="shared" si="231"/>
        <v>-12.23348410940366</v>
      </c>
      <c r="T1352" s="22" t="str">
        <f t="shared" si="226"/>
        <v>Mil123116</v>
      </c>
      <c r="U1352" t="str">
        <f t="shared" si="232"/>
        <v>yes</v>
      </c>
      <c r="V1352" s="31">
        <v>0</v>
      </c>
      <c r="W1352" s="31" t="str">
        <f t="shared" si="233"/>
        <v>43470Toronto RaptorsMilwaukee Bucks</v>
      </c>
      <c r="X1352" s="9" t="str">
        <f>IFERROR(VLOOKUP(T1352,October_Schedule_Table[[#All],[Home Concat]:[Home B2b]],2,FALSE),0)</f>
        <v>yes</v>
      </c>
      <c r="Y1352" s="9">
        <f>IFERROR(VLOOKUP(T1352,October_Schedule_Table[[#All],[Away Concat]:[Away B2b]],4,FALSE),0)</f>
        <v>0</v>
      </c>
    </row>
    <row r="1353" spans="1:25" x14ac:dyDescent="0.2">
      <c r="A1353" s="24" t="s">
        <v>229</v>
      </c>
      <c r="B1353" s="12">
        <v>43472</v>
      </c>
      <c r="C1353" s="33" t="str">
        <f t="shared" si="227"/>
        <v>H</v>
      </c>
      <c r="D1353" s="18">
        <v>1</v>
      </c>
      <c r="E1353" s="18">
        <v>7</v>
      </c>
      <c r="F1353" s="18">
        <v>2019</v>
      </c>
      <c r="G1353" s="5" t="s">
        <v>6</v>
      </c>
      <c r="H1353" s="5" t="s">
        <v>31</v>
      </c>
      <c r="I1353" s="5" t="s">
        <v>225</v>
      </c>
      <c r="J1353" s="5">
        <v>102</v>
      </c>
      <c r="K1353" s="5" t="s">
        <v>13</v>
      </c>
      <c r="L1353" s="5" t="s">
        <v>229</v>
      </c>
      <c r="M1353" s="5">
        <v>114</v>
      </c>
      <c r="N1353" s="13">
        <f t="shared" si="228"/>
        <v>12</v>
      </c>
      <c r="O1353" s="13">
        <f t="shared" si="229"/>
        <v>3</v>
      </c>
      <c r="P1353" s="39">
        <f t="shared" si="224"/>
        <v>7.7638523148254706</v>
      </c>
      <c r="Q1353" s="39">
        <f t="shared" si="225"/>
        <v>5.7181998783674679</v>
      </c>
      <c r="R1353" s="39">
        <f t="shared" si="230"/>
        <v>5.0456524364580027</v>
      </c>
      <c r="S1353" s="39">
        <f t="shared" si="231"/>
        <v>6.9543475635419973</v>
      </c>
      <c r="T1353" s="22" t="str">
        <f t="shared" si="226"/>
        <v>Mil102114</v>
      </c>
      <c r="U1353" t="str">
        <f t="shared" si="232"/>
        <v>no</v>
      </c>
      <c r="V1353" s="31">
        <v>0</v>
      </c>
      <c r="W1353" s="31" t="str">
        <f t="shared" si="233"/>
        <v>43472Utah JazzMilwaukee Bucks</v>
      </c>
      <c r="X1353" s="9" t="str">
        <f>IFERROR(VLOOKUP(T1353,October_Schedule_Table[[#All],[Home Concat]:[Home B2b]],2,FALSE),0)</f>
        <v>no</v>
      </c>
      <c r="Y1353" s="9">
        <f>IFERROR(VLOOKUP(T1353,October_Schedule_Table[[#All],[Away Concat]:[Away B2b]],4,FALSE),0)</f>
        <v>0</v>
      </c>
    </row>
    <row r="1354" spans="1:25" x14ac:dyDescent="0.2">
      <c r="A1354" s="24" t="s">
        <v>229</v>
      </c>
      <c r="B1354" s="12">
        <v>43474</v>
      </c>
      <c r="C1354" s="33" t="str">
        <f t="shared" si="227"/>
        <v>A</v>
      </c>
      <c r="D1354" s="18">
        <v>1</v>
      </c>
      <c r="E1354" s="18">
        <v>9</v>
      </c>
      <c r="F1354" s="18">
        <v>2019</v>
      </c>
      <c r="G1354" s="5" t="s">
        <v>6</v>
      </c>
      <c r="H1354" s="5" t="s">
        <v>13</v>
      </c>
      <c r="I1354" s="5" t="s">
        <v>229</v>
      </c>
      <c r="J1354" s="5">
        <v>116</v>
      </c>
      <c r="K1354" s="5" t="s">
        <v>18</v>
      </c>
      <c r="L1354" s="5" t="s">
        <v>226</v>
      </c>
      <c r="M1354" s="5">
        <v>109</v>
      </c>
      <c r="N1354" s="13">
        <f t="shared" si="228"/>
        <v>7</v>
      </c>
      <c r="O1354" s="13">
        <f t="shared" si="229"/>
        <v>-3</v>
      </c>
      <c r="P1354" s="39">
        <f t="shared" ref="P1354:P1417" si="234">IF(C1354="H",VLOOKUP(L1354,$AB$12:$AE$41,4,FALSE),VLOOKUP(I1354,$AB$12:$AE$41,4,FALSE))</f>
        <v>7.7638523148254706</v>
      </c>
      <c r="Q1354" s="39">
        <f t="shared" ref="Q1354:Q1417" si="235">IF(C1354="H",VLOOKUP(I1354,$AB$12:$AE$41,4,FALSE),VLOOKUP(L1354,$AB$12:$AE$41,4,FALSE))</f>
        <v>5.8261443988619703</v>
      </c>
      <c r="R1354" s="39">
        <f t="shared" si="230"/>
        <v>-1.0622920840364998</v>
      </c>
      <c r="S1354" s="39">
        <f t="shared" si="231"/>
        <v>8.0622920840364998</v>
      </c>
      <c r="T1354" s="22" t="str">
        <f t="shared" ref="T1354:T1417" si="236">CONCATENATE(A1354,J1354,M1354)</f>
        <v>Mil116109</v>
      </c>
      <c r="U1354" t="str">
        <f t="shared" si="232"/>
        <v>no</v>
      </c>
      <c r="V1354" s="31">
        <v>0</v>
      </c>
      <c r="W1354" s="31" t="str">
        <f t="shared" si="233"/>
        <v>43474Milwaukee BucksHouston Rockets</v>
      </c>
      <c r="X1354" s="9">
        <f>IFERROR(VLOOKUP(T1354,October_Schedule_Table[Home Concat],1,FALSE),0)</f>
        <v>0</v>
      </c>
      <c r="Y1354" s="9" t="str">
        <f>IFERROR(VLOOKUP(T1354,October_Schedule_Table[[#All],[Away Concat]:[Away B2b]],4,FALSE),0)</f>
        <v>no</v>
      </c>
    </row>
    <row r="1355" spans="1:25" x14ac:dyDescent="0.2">
      <c r="A1355" s="24" t="s">
        <v>229</v>
      </c>
      <c r="B1355" s="10">
        <v>43476</v>
      </c>
      <c r="C1355" s="33" t="str">
        <f t="shared" ref="C1355:C1418" si="237">IF(A1355=L1355,"H","A")</f>
        <v>A</v>
      </c>
      <c r="D1355" s="19">
        <v>1</v>
      </c>
      <c r="E1355" s="19">
        <v>11</v>
      </c>
      <c r="F1355" s="19">
        <v>2019</v>
      </c>
      <c r="G1355" s="6" t="s">
        <v>12</v>
      </c>
      <c r="H1355" s="6" t="s">
        <v>13</v>
      </c>
      <c r="I1355" s="6" t="s">
        <v>229</v>
      </c>
      <c r="J1355" s="6">
        <v>106</v>
      </c>
      <c r="K1355" s="6" t="s">
        <v>41</v>
      </c>
      <c r="L1355" s="6" t="s">
        <v>233</v>
      </c>
      <c r="M1355" s="6">
        <v>113</v>
      </c>
      <c r="N1355" s="13">
        <f t="shared" ref="N1355:N1418" si="238">IF(C1355="H",M1355-J1355,J1355-M1355)</f>
        <v>-7</v>
      </c>
      <c r="O1355" s="13">
        <f t="shared" ref="O1355:O1418" si="239">IF(C1355="H",3,-3)</f>
        <v>-3</v>
      </c>
      <c r="P1355" s="39">
        <f t="shared" si="234"/>
        <v>7.7638523148254706</v>
      </c>
      <c r="Q1355" s="39">
        <f t="shared" si="235"/>
        <v>-3.2175804343859502</v>
      </c>
      <c r="R1355" s="39">
        <f t="shared" ref="R1355:R1418" si="240">O1355+P1355-Q1355</f>
        <v>7.9814327492114208</v>
      </c>
      <c r="S1355" s="39">
        <f t="shared" ref="S1355:S1418" si="241">N1355-R1355</f>
        <v>-14.981432749211422</v>
      </c>
      <c r="T1355" s="22" t="str">
        <f t="shared" si="236"/>
        <v>Mil106113</v>
      </c>
      <c r="U1355" t="str">
        <f t="shared" ref="U1355:U1418" si="242">IF(B1355-B1354=1,"yes","no")</f>
        <v>no</v>
      </c>
      <c r="V1355" s="31">
        <v>0</v>
      </c>
      <c r="W1355" s="31" t="str">
        <f t="shared" ref="W1355:W1418" si="243">CONCATENATE(B1355,H1355,K1355)</f>
        <v>43476Milwaukee BucksWashington Wizards</v>
      </c>
      <c r="X1355" s="9">
        <f>IFERROR(VLOOKUP(T1355,October_Schedule_Table[Home Concat],1,FALSE),0)</f>
        <v>0</v>
      </c>
      <c r="Y1355" s="9" t="str">
        <f>IFERROR(VLOOKUP(T1355,October_Schedule_Table[[#All],[Away Concat]:[Away B2b]],4,FALSE),0)</f>
        <v>no</v>
      </c>
    </row>
    <row r="1356" spans="1:25" x14ac:dyDescent="0.2">
      <c r="A1356" s="24" t="s">
        <v>229</v>
      </c>
      <c r="B1356" s="12">
        <v>43478</v>
      </c>
      <c r="C1356" s="33" t="str">
        <f t="shared" si="237"/>
        <v>A</v>
      </c>
      <c r="D1356" s="18">
        <v>1</v>
      </c>
      <c r="E1356" s="18">
        <v>13</v>
      </c>
      <c r="F1356" s="18">
        <v>2019</v>
      </c>
      <c r="G1356" s="5" t="s">
        <v>61</v>
      </c>
      <c r="H1356" s="5" t="s">
        <v>13</v>
      </c>
      <c r="I1356" s="5" t="s">
        <v>229</v>
      </c>
      <c r="J1356" s="5">
        <v>133</v>
      </c>
      <c r="K1356" s="5" t="s">
        <v>24</v>
      </c>
      <c r="L1356" s="5" t="s">
        <v>210</v>
      </c>
      <c r="M1356" s="5">
        <v>114</v>
      </c>
      <c r="N1356" s="13">
        <f t="shared" si="238"/>
        <v>19</v>
      </c>
      <c r="O1356" s="13">
        <f t="shared" si="239"/>
        <v>-3</v>
      </c>
      <c r="P1356" s="39">
        <f t="shared" si="234"/>
        <v>7.7638523148254706</v>
      </c>
      <c r="Q1356" s="39">
        <f t="shared" si="235"/>
        <v>-5.4191427575813904</v>
      </c>
      <c r="R1356" s="39">
        <f t="shared" si="240"/>
        <v>10.182995072406861</v>
      </c>
      <c r="S1356" s="39">
        <f t="shared" si="241"/>
        <v>8.817004927593139</v>
      </c>
      <c r="T1356" s="22" t="str">
        <f t="shared" si="236"/>
        <v>Mil133114</v>
      </c>
      <c r="U1356" t="str">
        <f t="shared" si="242"/>
        <v>no</v>
      </c>
      <c r="V1356" s="31">
        <v>0</v>
      </c>
      <c r="W1356" s="31" t="str">
        <f t="shared" si="243"/>
        <v>43478Milwaukee BucksAtlanta Hawks</v>
      </c>
      <c r="X1356" s="9">
        <f>IFERROR(VLOOKUP(T1356,October_Schedule_Table[Home Concat],1,FALSE),0)</f>
        <v>0</v>
      </c>
      <c r="Y1356" s="9" t="str">
        <f>IFERROR(VLOOKUP(T1356,October_Schedule_Table[[#All],[Away Concat]:[Away B2b]],4,FALSE),0)</f>
        <v>no</v>
      </c>
    </row>
    <row r="1357" spans="1:25" x14ac:dyDescent="0.2">
      <c r="A1357" s="24" t="s">
        <v>229</v>
      </c>
      <c r="B1357" s="10">
        <v>43480</v>
      </c>
      <c r="C1357" s="33" t="str">
        <f t="shared" si="237"/>
        <v>H</v>
      </c>
      <c r="D1357" s="19">
        <v>1</v>
      </c>
      <c r="E1357" s="19">
        <v>15</v>
      </c>
      <c r="F1357" s="19">
        <v>2019</v>
      </c>
      <c r="G1357" s="6" t="s">
        <v>6</v>
      </c>
      <c r="H1357" s="6" t="s">
        <v>26</v>
      </c>
      <c r="I1357" s="6" t="s">
        <v>235</v>
      </c>
      <c r="J1357" s="6">
        <v>86</v>
      </c>
      <c r="K1357" s="6" t="s">
        <v>13</v>
      </c>
      <c r="L1357" s="6" t="s">
        <v>229</v>
      </c>
      <c r="M1357" s="6">
        <v>124</v>
      </c>
      <c r="N1357" s="13">
        <f t="shared" si="238"/>
        <v>38</v>
      </c>
      <c r="O1357" s="13">
        <f t="shared" si="239"/>
        <v>3</v>
      </c>
      <c r="P1357" s="39">
        <f t="shared" si="234"/>
        <v>7.7638523148254706</v>
      </c>
      <c r="Q1357" s="39">
        <f t="shared" si="235"/>
        <v>-0.25037347985165948</v>
      </c>
      <c r="R1357" s="39">
        <f t="shared" si="240"/>
        <v>11.014225794677131</v>
      </c>
      <c r="S1357" s="39">
        <f t="shared" si="241"/>
        <v>26.985774205322869</v>
      </c>
      <c r="T1357" s="22" t="str">
        <f t="shared" si="236"/>
        <v>Mil86124</v>
      </c>
      <c r="U1357" t="str">
        <f t="shared" si="242"/>
        <v>no</v>
      </c>
      <c r="V1357" s="31">
        <v>0</v>
      </c>
      <c r="W1357" s="31" t="str">
        <f t="shared" si="243"/>
        <v>43480Miami HeatMilwaukee Bucks</v>
      </c>
      <c r="X1357" s="9" t="str">
        <f>IFERROR(VLOOKUP(T1357,October_Schedule_Table[[#All],[Home Concat]:[Home B2b]],2,FALSE),0)</f>
        <v>no</v>
      </c>
      <c r="Y1357" s="9">
        <f>IFERROR(VLOOKUP(T1357,October_Schedule_Table[[#All],[Away Concat]:[Away B2b]],4,FALSE),0)</f>
        <v>0</v>
      </c>
    </row>
    <row r="1358" spans="1:25" x14ac:dyDescent="0.2">
      <c r="A1358" s="24" t="s">
        <v>229</v>
      </c>
      <c r="B1358" s="10">
        <v>43481</v>
      </c>
      <c r="C1358" s="33" t="str">
        <f t="shared" si="237"/>
        <v>A</v>
      </c>
      <c r="D1358" s="19">
        <v>1</v>
      </c>
      <c r="E1358" s="19">
        <v>16</v>
      </c>
      <c r="F1358" s="19">
        <v>2019</v>
      </c>
      <c r="G1358" s="6" t="s">
        <v>6</v>
      </c>
      <c r="H1358" s="6" t="s">
        <v>13</v>
      </c>
      <c r="I1358" s="6" t="s">
        <v>229</v>
      </c>
      <c r="J1358" s="6">
        <v>111</v>
      </c>
      <c r="K1358" s="6" t="s">
        <v>19</v>
      </c>
      <c r="L1358" s="6" t="s">
        <v>240</v>
      </c>
      <c r="M1358" s="6">
        <v>101</v>
      </c>
      <c r="N1358" s="13">
        <f t="shared" si="238"/>
        <v>10</v>
      </c>
      <c r="O1358" s="13">
        <f t="shared" si="239"/>
        <v>-3</v>
      </c>
      <c r="P1358" s="39">
        <f t="shared" si="234"/>
        <v>7.7638523148254706</v>
      </c>
      <c r="Q1358" s="39">
        <f t="shared" si="235"/>
        <v>-2.3364343413058002</v>
      </c>
      <c r="R1358" s="39">
        <f t="shared" si="240"/>
        <v>7.1002866561312707</v>
      </c>
      <c r="S1358" s="39">
        <f t="shared" si="241"/>
        <v>2.8997133438687293</v>
      </c>
      <c r="T1358" s="22" t="str">
        <f t="shared" si="236"/>
        <v>Mil111101</v>
      </c>
      <c r="U1358" t="str">
        <f t="shared" si="242"/>
        <v>yes</v>
      </c>
      <c r="V1358" s="31">
        <v>0</v>
      </c>
      <c r="W1358" s="31" t="str">
        <f t="shared" si="243"/>
        <v>43481Milwaukee BucksMemphis Grizzlies</v>
      </c>
      <c r="X1358" s="9">
        <f>IFERROR(VLOOKUP(T1358,October_Schedule_Table[Home Concat],1,FALSE),0)</f>
        <v>0</v>
      </c>
      <c r="Y1358" s="9" t="str">
        <f>IFERROR(VLOOKUP(T1358,October_Schedule_Table[[#All],[Away Concat]:[Away B2b]],4,FALSE),0)</f>
        <v>yes</v>
      </c>
    </row>
    <row r="1359" spans="1:25" x14ac:dyDescent="0.2">
      <c r="A1359" s="24" t="s">
        <v>229</v>
      </c>
      <c r="B1359" s="12">
        <v>43484</v>
      </c>
      <c r="C1359" s="33" t="str">
        <f t="shared" si="237"/>
        <v>A</v>
      </c>
      <c r="D1359" s="18">
        <v>1</v>
      </c>
      <c r="E1359" s="18">
        <v>19</v>
      </c>
      <c r="F1359" s="18">
        <v>2019</v>
      </c>
      <c r="G1359" s="5" t="s">
        <v>12</v>
      </c>
      <c r="H1359" s="5" t="s">
        <v>13</v>
      </c>
      <c r="I1359" s="5" t="s">
        <v>229</v>
      </c>
      <c r="J1359" s="5">
        <v>118</v>
      </c>
      <c r="K1359" s="5" t="s">
        <v>27</v>
      </c>
      <c r="L1359" s="5" t="s">
        <v>236</v>
      </c>
      <c r="M1359" s="5">
        <v>108</v>
      </c>
      <c r="N1359" s="13">
        <f t="shared" si="238"/>
        <v>10</v>
      </c>
      <c r="O1359" s="13">
        <f t="shared" si="239"/>
        <v>-3</v>
      </c>
      <c r="P1359" s="39">
        <f t="shared" si="234"/>
        <v>7.7638523148254706</v>
      </c>
      <c r="Q1359" s="39">
        <f t="shared" si="235"/>
        <v>1.21811754667254</v>
      </c>
      <c r="R1359" s="39">
        <f t="shared" si="240"/>
        <v>3.5457347681529305</v>
      </c>
      <c r="S1359" s="39">
        <f t="shared" si="241"/>
        <v>6.454265231847069</v>
      </c>
      <c r="T1359" s="22" t="str">
        <f t="shared" si="236"/>
        <v>Mil118108</v>
      </c>
      <c r="U1359" t="str">
        <f t="shared" si="242"/>
        <v>no</v>
      </c>
      <c r="V1359" s="31">
        <v>0</v>
      </c>
      <c r="W1359" s="31" t="str">
        <f t="shared" si="243"/>
        <v>43484Milwaukee BucksOrlando Magic</v>
      </c>
      <c r="X1359" s="9">
        <f>IFERROR(VLOOKUP(T1359,October_Schedule_Table[Home Concat],1,FALSE),0)</f>
        <v>0</v>
      </c>
      <c r="Y1359" s="9" t="str">
        <f>IFERROR(VLOOKUP(T1359,October_Schedule_Table[[#All],[Away Concat]:[Away B2b]],4,FALSE),0)</f>
        <v>no</v>
      </c>
    </row>
    <row r="1360" spans="1:25" x14ac:dyDescent="0.2">
      <c r="A1360" s="24" t="s">
        <v>229</v>
      </c>
      <c r="B1360" s="12">
        <v>43486</v>
      </c>
      <c r="C1360" s="33" t="str">
        <f t="shared" si="237"/>
        <v>H</v>
      </c>
      <c r="D1360" s="18">
        <v>1</v>
      </c>
      <c r="E1360" s="18">
        <v>21</v>
      </c>
      <c r="F1360" s="18">
        <v>2019</v>
      </c>
      <c r="G1360" s="5" t="s">
        <v>75</v>
      </c>
      <c r="H1360" s="5" t="s">
        <v>28</v>
      </c>
      <c r="I1360" s="5" t="s">
        <v>216</v>
      </c>
      <c r="J1360" s="5">
        <v>106</v>
      </c>
      <c r="K1360" s="5" t="s">
        <v>13</v>
      </c>
      <c r="L1360" s="5" t="s">
        <v>229</v>
      </c>
      <c r="M1360" s="5">
        <v>116</v>
      </c>
      <c r="N1360" s="13">
        <f t="shared" si="238"/>
        <v>10</v>
      </c>
      <c r="O1360" s="13">
        <f t="shared" si="239"/>
        <v>3</v>
      </c>
      <c r="P1360" s="39">
        <f t="shared" si="234"/>
        <v>7.7638523148254706</v>
      </c>
      <c r="Q1360" s="39">
        <f t="shared" si="235"/>
        <v>-1.1032792686349602</v>
      </c>
      <c r="R1360" s="39">
        <f t="shared" si="240"/>
        <v>11.867131583460431</v>
      </c>
      <c r="S1360" s="39">
        <f t="shared" si="241"/>
        <v>-1.8671315834604307</v>
      </c>
      <c r="T1360" s="22" t="str">
        <f t="shared" si="236"/>
        <v>Mil106116</v>
      </c>
      <c r="U1360" t="str">
        <f t="shared" si="242"/>
        <v>no</v>
      </c>
      <c r="V1360" s="31">
        <v>0</v>
      </c>
      <c r="W1360" s="31" t="str">
        <f t="shared" si="243"/>
        <v>43486Dallas MavericksMilwaukee Bucks</v>
      </c>
      <c r="X1360" s="9" t="str">
        <f>IFERROR(VLOOKUP(T1360,October_Schedule_Table[[#All],[Home Concat]:[Home B2b]],2,FALSE),0)</f>
        <v>no</v>
      </c>
      <c r="Y1360" s="9">
        <f>IFERROR(VLOOKUP(T1360,October_Schedule_Table[[#All],[Away Concat]:[Away B2b]],4,FALSE),0)</f>
        <v>0</v>
      </c>
    </row>
    <row r="1361" spans="1:25" x14ac:dyDescent="0.2">
      <c r="A1361" s="24" t="s">
        <v>229</v>
      </c>
      <c r="B1361" s="10">
        <v>43490</v>
      </c>
      <c r="C1361" s="33" t="str">
        <f t="shared" si="237"/>
        <v>H</v>
      </c>
      <c r="D1361" s="19">
        <v>1</v>
      </c>
      <c r="E1361" s="19">
        <v>25</v>
      </c>
      <c r="F1361" s="19">
        <v>2019</v>
      </c>
      <c r="G1361" s="6" t="s">
        <v>33</v>
      </c>
      <c r="H1361" s="6" t="s">
        <v>14</v>
      </c>
      <c r="I1361" s="6" t="s">
        <v>213</v>
      </c>
      <c r="J1361" s="6">
        <v>99</v>
      </c>
      <c r="K1361" s="6" t="s">
        <v>13</v>
      </c>
      <c r="L1361" s="6" t="s">
        <v>229</v>
      </c>
      <c r="M1361" s="6">
        <v>108</v>
      </c>
      <c r="N1361" s="13">
        <f t="shared" si="238"/>
        <v>9</v>
      </c>
      <c r="O1361" s="13">
        <f t="shared" si="239"/>
        <v>3</v>
      </c>
      <c r="P1361" s="39">
        <f t="shared" si="234"/>
        <v>7.7638523148254706</v>
      </c>
      <c r="Q1361" s="39">
        <f t="shared" si="235"/>
        <v>-1.224670842330648</v>
      </c>
      <c r="R1361" s="39">
        <f t="shared" si="240"/>
        <v>11.988523157156118</v>
      </c>
      <c r="S1361" s="39">
        <f t="shared" si="241"/>
        <v>-2.9885231571561182</v>
      </c>
      <c r="T1361" s="22" t="str">
        <f t="shared" si="236"/>
        <v>Mil99108</v>
      </c>
      <c r="U1361" t="str">
        <f t="shared" si="242"/>
        <v>no</v>
      </c>
      <c r="V1361" s="31">
        <v>0</v>
      </c>
      <c r="W1361" s="31" t="str">
        <f t="shared" si="243"/>
        <v>43490Charlotte HornetsMilwaukee Bucks</v>
      </c>
      <c r="X1361" s="9" t="str">
        <f>IFERROR(VLOOKUP(T1361,October_Schedule_Table[[#All],[Home Concat]:[Home B2b]],2,FALSE),0)</f>
        <v>no</v>
      </c>
      <c r="Y1361" s="9">
        <f>IFERROR(VLOOKUP(T1361,October_Schedule_Table[[#All],[Away Concat]:[Away B2b]],4,FALSE),0)</f>
        <v>0</v>
      </c>
    </row>
    <row r="1362" spans="1:25" x14ac:dyDescent="0.2">
      <c r="A1362" s="24" t="s">
        <v>229</v>
      </c>
      <c r="B1362" s="10">
        <v>43492</v>
      </c>
      <c r="C1362" s="33" t="str">
        <f t="shared" si="237"/>
        <v>A</v>
      </c>
      <c r="D1362" s="19">
        <v>1</v>
      </c>
      <c r="E1362" s="19">
        <v>27</v>
      </c>
      <c r="F1362" s="19">
        <v>2019</v>
      </c>
      <c r="G1362" s="6" t="s">
        <v>43</v>
      </c>
      <c r="H1362" s="6" t="s">
        <v>13</v>
      </c>
      <c r="I1362" s="6" t="s">
        <v>229</v>
      </c>
      <c r="J1362" s="6">
        <v>112</v>
      </c>
      <c r="K1362" s="6" t="s">
        <v>10</v>
      </c>
      <c r="L1362" s="6" t="s">
        <v>238</v>
      </c>
      <c r="M1362" s="6">
        <v>118</v>
      </c>
      <c r="N1362" s="13">
        <f t="shared" si="238"/>
        <v>-6</v>
      </c>
      <c r="O1362" s="13">
        <f t="shared" si="239"/>
        <v>-3</v>
      </c>
      <c r="P1362" s="39">
        <f t="shared" si="234"/>
        <v>7.7638523148254706</v>
      </c>
      <c r="Q1362" s="39">
        <f t="shared" si="235"/>
        <v>3.3970939396990349</v>
      </c>
      <c r="R1362" s="39">
        <f t="shared" si="240"/>
        <v>1.3667583751264356</v>
      </c>
      <c r="S1362" s="39">
        <f t="shared" si="241"/>
        <v>-7.3667583751264356</v>
      </c>
      <c r="T1362" s="22" t="str">
        <f t="shared" si="236"/>
        <v>Mil112118</v>
      </c>
      <c r="U1362" t="str">
        <f t="shared" si="242"/>
        <v>no</v>
      </c>
      <c r="V1362" s="31">
        <v>0</v>
      </c>
      <c r="W1362" s="31" t="str">
        <f t="shared" si="243"/>
        <v>43492Milwaukee BucksOklahoma City Thunder</v>
      </c>
      <c r="X1362" s="9">
        <f>IFERROR(VLOOKUP(T1362,October_Schedule_Table[Home Concat],1,FALSE),0)</f>
        <v>0</v>
      </c>
      <c r="Y1362" s="9" t="str">
        <f>IFERROR(VLOOKUP(T1362,October_Schedule_Table[[#All],[Away Concat]:[Away B2b]],4,FALSE),0)</f>
        <v>no</v>
      </c>
    </row>
    <row r="1363" spans="1:25" x14ac:dyDescent="0.2">
      <c r="A1363" s="24" t="s">
        <v>229</v>
      </c>
      <c r="B1363" s="12">
        <v>43494</v>
      </c>
      <c r="C1363" s="33" t="str">
        <f t="shared" si="237"/>
        <v>A</v>
      </c>
      <c r="D1363" s="18">
        <v>1</v>
      </c>
      <c r="E1363" s="18">
        <v>29</v>
      </c>
      <c r="F1363" s="18">
        <v>2019</v>
      </c>
      <c r="G1363" s="5" t="s">
        <v>12</v>
      </c>
      <c r="H1363" s="5" t="s">
        <v>13</v>
      </c>
      <c r="I1363" s="5" t="s">
        <v>229</v>
      </c>
      <c r="J1363" s="5">
        <v>115</v>
      </c>
      <c r="K1363" s="5" t="s">
        <v>16</v>
      </c>
      <c r="L1363" s="5" t="s">
        <v>218</v>
      </c>
      <c r="M1363" s="5">
        <v>105</v>
      </c>
      <c r="N1363" s="13">
        <f t="shared" si="238"/>
        <v>10</v>
      </c>
      <c r="O1363" s="13">
        <f t="shared" si="239"/>
        <v>-3</v>
      </c>
      <c r="P1363" s="39">
        <f t="shared" si="234"/>
        <v>7.7638523148254706</v>
      </c>
      <c r="Q1363" s="39">
        <f t="shared" si="235"/>
        <v>-0.23602730858504994</v>
      </c>
      <c r="R1363" s="39">
        <f t="shared" si="240"/>
        <v>4.9998796234105205</v>
      </c>
      <c r="S1363" s="39">
        <f t="shared" si="241"/>
        <v>5.0001203765894795</v>
      </c>
      <c r="T1363" s="22" t="str">
        <f t="shared" si="236"/>
        <v>Mil115105</v>
      </c>
      <c r="U1363" t="str">
        <f t="shared" si="242"/>
        <v>no</v>
      </c>
      <c r="V1363" s="31">
        <v>0</v>
      </c>
      <c r="W1363" s="31" t="str">
        <f t="shared" si="243"/>
        <v>43494Milwaukee BucksDetroit Pistons</v>
      </c>
      <c r="X1363" s="9">
        <f>IFERROR(VLOOKUP(T1363,October_Schedule_Table[Home Concat],1,FALSE),0)</f>
        <v>0</v>
      </c>
      <c r="Y1363" s="9" t="str">
        <f>IFERROR(VLOOKUP(T1363,October_Schedule_Table[[#All],[Away Concat]:[Away B2b]],4,FALSE),0)</f>
        <v>no</v>
      </c>
    </row>
    <row r="1364" spans="1:25" x14ac:dyDescent="0.2">
      <c r="A1364" s="24" t="s">
        <v>229</v>
      </c>
      <c r="B1364" s="10">
        <v>43496</v>
      </c>
      <c r="C1364" s="33" t="str">
        <f t="shared" si="237"/>
        <v>A</v>
      </c>
      <c r="D1364" s="19">
        <v>1</v>
      </c>
      <c r="E1364" s="19">
        <v>31</v>
      </c>
      <c r="F1364" s="19">
        <v>2019</v>
      </c>
      <c r="G1364" s="6" t="s">
        <v>6</v>
      </c>
      <c r="H1364" s="6" t="s">
        <v>13</v>
      </c>
      <c r="I1364" s="6" t="s">
        <v>229</v>
      </c>
      <c r="J1364" s="6">
        <v>105</v>
      </c>
      <c r="K1364" s="6" t="s">
        <v>37</v>
      </c>
      <c r="L1364" s="6" t="s">
        <v>228</v>
      </c>
      <c r="M1364" s="6">
        <v>92</v>
      </c>
      <c r="N1364" s="13">
        <f t="shared" si="238"/>
        <v>13</v>
      </c>
      <c r="O1364" s="13">
        <f t="shared" si="239"/>
        <v>-3</v>
      </c>
      <c r="P1364" s="39">
        <f t="shared" si="234"/>
        <v>7.7638523148254706</v>
      </c>
      <c r="Q1364" s="39">
        <f t="shared" si="235"/>
        <v>5.5303682054218104</v>
      </c>
      <c r="R1364" s="39">
        <f t="shared" si="240"/>
        <v>-0.76651589059633984</v>
      </c>
      <c r="S1364" s="39">
        <f t="shared" si="241"/>
        <v>13.76651589059634</v>
      </c>
      <c r="T1364" s="22" t="str">
        <f t="shared" si="236"/>
        <v>Mil10592</v>
      </c>
      <c r="U1364" t="str">
        <f t="shared" si="242"/>
        <v>no</v>
      </c>
      <c r="V1364" s="31">
        <v>0</v>
      </c>
      <c r="W1364" s="31" t="str">
        <f t="shared" si="243"/>
        <v>43496Milwaukee BucksToronto Raptors</v>
      </c>
      <c r="X1364" s="9">
        <f>IFERROR(VLOOKUP(T1364,October_Schedule_Table[Home Concat],1,FALSE),0)</f>
        <v>0</v>
      </c>
      <c r="Y1364" s="9" t="str">
        <f>IFERROR(VLOOKUP(T1364,October_Schedule_Table[[#All],[Away Concat]:[Away B2b]],4,FALSE),0)</f>
        <v>no</v>
      </c>
    </row>
    <row r="1365" spans="1:25" x14ac:dyDescent="0.2">
      <c r="A1365" s="24" t="s">
        <v>229</v>
      </c>
      <c r="B1365" s="12">
        <v>43498</v>
      </c>
      <c r="C1365" s="33" t="str">
        <f t="shared" si="237"/>
        <v>A</v>
      </c>
      <c r="D1365" s="18">
        <v>2</v>
      </c>
      <c r="E1365" s="18">
        <v>2</v>
      </c>
      <c r="F1365" s="18">
        <v>2019</v>
      </c>
      <c r="G1365" s="5" t="s">
        <v>12</v>
      </c>
      <c r="H1365" s="5" t="s">
        <v>13</v>
      </c>
      <c r="I1365" s="5" t="s">
        <v>229</v>
      </c>
      <c r="J1365" s="5">
        <v>131</v>
      </c>
      <c r="K1365" s="5" t="s">
        <v>41</v>
      </c>
      <c r="L1365" s="5" t="s">
        <v>233</v>
      </c>
      <c r="M1365" s="5">
        <v>115</v>
      </c>
      <c r="N1365" s="13">
        <f t="shared" si="238"/>
        <v>16</v>
      </c>
      <c r="O1365" s="13">
        <f t="shared" si="239"/>
        <v>-3</v>
      </c>
      <c r="P1365" s="39">
        <f t="shared" si="234"/>
        <v>7.7638523148254706</v>
      </c>
      <c r="Q1365" s="39">
        <f t="shared" si="235"/>
        <v>-3.2175804343859502</v>
      </c>
      <c r="R1365" s="39">
        <f t="shared" si="240"/>
        <v>7.9814327492114208</v>
      </c>
      <c r="S1365" s="39">
        <f t="shared" si="241"/>
        <v>8.0185672507885783</v>
      </c>
      <c r="T1365" s="22" t="str">
        <f t="shared" si="236"/>
        <v>Mil131115</v>
      </c>
      <c r="U1365" t="str">
        <f t="shared" si="242"/>
        <v>no</v>
      </c>
      <c r="V1365" s="31">
        <v>0</v>
      </c>
      <c r="W1365" s="31" t="str">
        <f t="shared" si="243"/>
        <v>43498Milwaukee BucksWashington Wizards</v>
      </c>
      <c r="X1365" s="9">
        <f>IFERROR(VLOOKUP(T1365,October_Schedule_Table[Home Concat],1,FALSE),0)</f>
        <v>0</v>
      </c>
      <c r="Y1365" s="9" t="str">
        <f>IFERROR(VLOOKUP(T1365,October_Schedule_Table[[#All],[Away Concat]:[Away B2b]],4,FALSE),0)</f>
        <v>no</v>
      </c>
    </row>
    <row r="1366" spans="1:25" x14ac:dyDescent="0.2">
      <c r="A1366" s="24" t="s">
        <v>229</v>
      </c>
      <c r="B1366" s="10">
        <v>43500</v>
      </c>
      <c r="C1366" s="33" t="str">
        <f t="shared" si="237"/>
        <v>A</v>
      </c>
      <c r="D1366" s="19">
        <v>2</v>
      </c>
      <c r="E1366" s="19">
        <v>4</v>
      </c>
      <c r="F1366" s="19">
        <v>2019</v>
      </c>
      <c r="G1366" s="6" t="s">
        <v>23</v>
      </c>
      <c r="H1366" s="6" t="s">
        <v>13</v>
      </c>
      <c r="I1366" s="6" t="s">
        <v>229</v>
      </c>
      <c r="J1366" s="6">
        <v>113</v>
      </c>
      <c r="K1366" s="6" t="s">
        <v>15</v>
      </c>
      <c r="L1366" s="6" t="s">
        <v>212</v>
      </c>
      <c r="M1366" s="6">
        <v>94</v>
      </c>
      <c r="N1366" s="13">
        <f t="shared" si="238"/>
        <v>19</v>
      </c>
      <c r="O1366" s="13">
        <f t="shared" si="239"/>
        <v>-3</v>
      </c>
      <c r="P1366" s="39">
        <f t="shared" si="234"/>
        <v>7.7638523148254706</v>
      </c>
      <c r="Q1366" s="39">
        <f t="shared" si="235"/>
        <v>9.3423702051929958E-2</v>
      </c>
      <c r="R1366" s="39">
        <f t="shared" si="240"/>
        <v>4.6704286127735406</v>
      </c>
      <c r="S1366" s="39">
        <f t="shared" si="241"/>
        <v>14.329571387226459</v>
      </c>
      <c r="T1366" s="22" t="str">
        <f t="shared" si="236"/>
        <v>Mil11394</v>
      </c>
      <c r="U1366" t="str">
        <f t="shared" si="242"/>
        <v>no</v>
      </c>
      <c r="V1366" s="31">
        <v>0</v>
      </c>
      <c r="W1366" s="31" t="str">
        <f t="shared" si="243"/>
        <v>43500Milwaukee BucksBrooklyn Nets</v>
      </c>
      <c r="X1366" s="9">
        <f>IFERROR(VLOOKUP(T1366,October_Schedule_Table[Home Concat],1,FALSE),0)</f>
        <v>0</v>
      </c>
      <c r="Y1366" s="9" t="str">
        <f>IFERROR(VLOOKUP(T1366,October_Schedule_Table[[#All],[Away Concat]:[Away B2b]],4,FALSE),0)</f>
        <v>no</v>
      </c>
    </row>
    <row r="1367" spans="1:25" x14ac:dyDescent="0.2">
      <c r="A1367" s="24" t="s">
        <v>229</v>
      </c>
      <c r="B1367" s="12">
        <v>43502</v>
      </c>
      <c r="C1367" s="33" t="str">
        <f t="shared" si="237"/>
        <v>H</v>
      </c>
      <c r="D1367" s="18">
        <v>2</v>
      </c>
      <c r="E1367" s="18">
        <v>6</v>
      </c>
      <c r="F1367" s="18">
        <v>2019</v>
      </c>
      <c r="G1367" s="5" t="s">
        <v>6</v>
      </c>
      <c r="H1367" s="5" t="s">
        <v>41</v>
      </c>
      <c r="I1367" s="5" t="s">
        <v>233</v>
      </c>
      <c r="J1367" s="5">
        <v>129</v>
      </c>
      <c r="K1367" s="5" t="s">
        <v>13</v>
      </c>
      <c r="L1367" s="5" t="s">
        <v>229</v>
      </c>
      <c r="M1367" s="5">
        <v>148</v>
      </c>
      <c r="N1367" s="13">
        <f t="shared" si="238"/>
        <v>19</v>
      </c>
      <c r="O1367" s="13">
        <f t="shared" si="239"/>
        <v>3</v>
      </c>
      <c r="P1367" s="39">
        <f t="shared" si="234"/>
        <v>7.7638523148254706</v>
      </c>
      <c r="Q1367" s="39">
        <f t="shared" si="235"/>
        <v>-3.2175804343859502</v>
      </c>
      <c r="R1367" s="39">
        <f t="shared" si="240"/>
        <v>13.981432749211422</v>
      </c>
      <c r="S1367" s="39">
        <f t="shared" si="241"/>
        <v>5.0185672507885783</v>
      </c>
      <c r="T1367" s="22" t="str">
        <f t="shared" si="236"/>
        <v>Mil129148</v>
      </c>
      <c r="U1367" t="str">
        <f t="shared" si="242"/>
        <v>no</v>
      </c>
      <c r="V1367" s="31">
        <v>0</v>
      </c>
      <c r="W1367" s="31" t="str">
        <f t="shared" si="243"/>
        <v>43502Washington WizardsMilwaukee Bucks</v>
      </c>
      <c r="X1367" s="9" t="str">
        <f>IFERROR(VLOOKUP(T1367,October_Schedule_Table[[#All],[Home Concat]:[Home B2b]],2,FALSE),0)</f>
        <v>no</v>
      </c>
      <c r="Y1367" s="9">
        <f>IFERROR(VLOOKUP(T1367,October_Schedule_Table[[#All],[Away Concat]:[Away B2b]],4,FALSE),0)</f>
        <v>0</v>
      </c>
    </row>
    <row r="1368" spans="1:25" x14ac:dyDescent="0.2">
      <c r="A1368" s="24" t="s">
        <v>229</v>
      </c>
      <c r="B1368" s="12">
        <v>43504</v>
      </c>
      <c r="C1368" s="33" t="str">
        <f t="shared" si="237"/>
        <v>A</v>
      </c>
      <c r="D1368" s="18">
        <v>2</v>
      </c>
      <c r="E1368" s="18">
        <v>8</v>
      </c>
      <c r="F1368" s="18">
        <v>2019</v>
      </c>
      <c r="G1368" s="5" t="s">
        <v>33</v>
      </c>
      <c r="H1368" s="5" t="s">
        <v>13</v>
      </c>
      <c r="I1368" s="5" t="s">
        <v>229</v>
      </c>
      <c r="J1368" s="5">
        <v>122</v>
      </c>
      <c r="K1368" s="5" t="s">
        <v>28</v>
      </c>
      <c r="L1368" s="5" t="s">
        <v>216</v>
      </c>
      <c r="M1368" s="5">
        <v>107</v>
      </c>
      <c r="N1368" s="13">
        <f t="shared" si="238"/>
        <v>15</v>
      </c>
      <c r="O1368" s="13">
        <f t="shared" si="239"/>
        <v>-3</v>
      </c>
      <c r="P1368" s="39">
        <f t="shared" si="234"/>
        <v>7.7638523148254706</v>
      </c>
      <c r="Q1368" s="39">
        <f t="shared" si="235"/>
        <v>-1.1032792686349602</v>
      </c>
      <c r="R1368" s="39">
        <f t="shared" si="240"/>
        <v>5.8671315834604307</v>
      </c>
      <c r="S1368" s="39">
        <f t="shared" si="241"/>
        <v>9.1328684165395693</v>
      </c>
      <c r="T1368" s="22" t="str">
        <f t="shared" si="236"/>
        <v>Mil122107</v>
      </c>
      <c r="U1368" t="str">
        <f t="shared" si="242"/>
        <v>no</v>
      </c>
      <c r="V1368" s="31">
        <v>0</v>
      </c>
      <c r="W1368" s="31" t="str">
        <f t="shared" si="243"/>
        <v>43504Milwaukee BucksDallas Mavericks</v>
      </c>
      <c r="X1368" s="9">
        <f>IFERROR(VLOOKUP(T1368,October_Schedule_Table[Home Concat],1,FALSE),0)</f>
        <v>0</v>
      </c>
      <c r="Y1368" s="9" t="str">
        <f>IFERROR(VLOOKUP(T1368,October_Schedule_Table[[#All],[Away Concat]:[Away B2b]],4,FALSE),0)</f>
        <v>no</v>
      </c>
    </row>
    <row r="1369" spans="1:25" x14ac:dyDescent="0.2">
      <c r="A1369" s="24" t="s">
        <v>229</v>
      </c>
      <c r="B1369" s="10">
        <v>43505</v>
      </c>
      <c r="C1369" s="33" t="str">
        <f t="shared" si="237"/>
        <v>H</v>
      </c>
      <c r="D1369" s="19">
        <v>2</v>
      </c>
      <c r="E1369" s="19">
        <v>9</v>
      </c>
      <c r="F1369" s="19">
        <v>2019</v>
      </c>
      <c r="G1369" s="6" t="s">
        <v>42</v>
      </c>
      <c r="H1369" s="6" t="s">
        <v>27</v>
      </c>
      <c r="I1369" s="6" t="s">
        <v>236</v>
      </c>
      <c r="J1369" s="6">
        <v>103</v>
      </c>
      <c r="K1369" s="6" t="s">
        <v>13</v>
      </c>
      <c r="L1369" s="6" t="s">
        <v>229</v>
      </c>
      <c r="M1369" s="6">
        <v>83</v>
      </c>
      <c r="N1369" s="13">
        <f t="shared" si="238"/>
        <v>-20</v>
      </c>
      <c r="O1369" s="13">
        <f t="shared" si="239"/>
        <v>3</v>
      </c>
      <c r="P1369" s="39">
        <f t="shared" si="234"/>
        <v>7.7638523148254706</v>
      </c>
      <c r="Q1369" s="39">
        <f t="shared" si="235"/>
        <v>1.21811754667254</v>
      </c>
      <c r="R1369" s="39">
        <f t="shared" si="240"/>
        <v>9.545734768152931</v>
      </c>
      <c r="S1369" s="39">
        <f t="shared" si="241"/>
        <v>-29.545734768152933</v>
      </c>
      <c r="T1369" s="22" t="str">
        <f t="shared" si="236"/>
        <v>Mil10383</v>
      </c>
      <c r="U1369" t="str">
        <f t="shared" si="242"/>
        <v>yes</v>
      </c>
      <c r="V1369" s="31">
        <v>0</v>
      </c>
      <c r="W1369" s="31" t="str">
        <f t="shared" si="243"/>
        <v>43505Orlando MagicMilwaukee Bucks</v>
      </c>
      <c r="X1369" s="9" t="str">
        <f>IFERROR(VLOOKUP(T1369,October_Schedule_Table[[#All],[Home Concat]:[Home B2b]],2,FALSE),0)</f>
        <v>yes</v>
      </c>
      <c r="Y1369" s="9">
        <f>IFERROR(VLOOKUP(T1369,October_Schedule_Table[[#All],[Away Concat]:[Away B2b]],4,FALSE),0)</f>
        <v>0</v>
      </c>
    </row>
    <row r="1370" spans="1:25" x14ac:dyDescent="0.2">
      <c r="A1370" s="24" t="s">
        <v>229</v>
      </c>
      <c r="B1370" s="10">
        <v>43507</v>
      </c>
      <c r="C1370" s="33" t="str">
        <f t="shared" si="237"/>
        <v>A</v>
      </c>
      <c r="D1370" s="19">
        <v>2</v>
      </c>
      <c r="E1370" s="19">
        <v>11</v>
      </c>
      <c r="F1370" s="19">
        <v>2019</v>
      </c>
      <c r="G1370" s="6" t="s">
        <v>6</v>
      </c>
      <c r="H1370" s="6" t="s">
        <v>13</v>
      </c>
      <c r="I1370" s="6" t="s">
        <v>229</v>
      </c>
      <c r="J1370" s="6">
        <v>112</v>
      </c>
      <c r="K1370" s="6" t="s">
        <v>38</v>
      </c>
      <c r="L1370" s="6" t="s">
        <v>214</v>
      </c>
      <c r="M1370" s="6">
        <v>99</v>
      </c>
      <c r="N1370" s="13">
        <f t="shared" si="238"/>
        <v>13</v>
      </c>
      <c r="O1370" s="13">
        <f t="shared" si="239"/>
        <v>-3</v>
      </c>
      <c r="P1370" s="39">
        <f t="shared" si="234"/>
        <v>7.7638523148254706</v>
      </c>
      <c r="Q1370" s="39">
        <f t="shared" si="235"/>
        <v>-8.3647694850550796</v>
      </c>
      <c r="R1370" s="39">
        <f t="shared" si="240"/>
        <v>13.12862179988055</v>
      </c>
      <c r="S1370" s="39">
        <f t="shared" si="241"/>
        <v>-0.12862179988055011</v>
      </c>
      <c r="T1370" s="22" t="str">
        <f t="shared" si="236"/>
        <v>Mil11299</v>
      </c>
      <c r="U1370" t="str">
        <f t="shared" si="242"/>
        <v>no</v>
      </c>
      <c r="V1370" s="31">
        <v>0</v>
      </c>
      <c r="W1370" s="31" t="str">
        <f t="shared" si="243"/>
        <v>43507Milwaukee BucksChicago Bulls</v>
      </c>
      <c r="X1370" s="9">
        <f>IFERROR(VLOOKUP(T1370,October_Schedule_Table[Home Concat],1,FALSE),0)</f>
        <v>0</v>
      </c>
      <c r="Y1370" s="9" t="str">
        <f>IFERROR(VLOOKUP(T1370,October_Schedule_Table[[#All],[Away Concat]:[Away B2b]],4,FALSE),0)</f>
        <v>no</v>
      </c>
    </row>
    <row r="1371" spans="1:25" x14ac:dyDescent="0.2">
      <c r="A1371" s="24" t="s">
        <v>229</v>
      </c>
      <c r="B1371" s="12">
        <v>43509</v>
      </c>
      <c r="C1371" s="33" t="str">
        <f t="shared" si="237"/>
        <v>A</v>
      </c>
      <c r="D1371" s="18">
        <v>2</v>
      </c>
      <c r="E1371" s="18">
        <v>13</v>
      </c>
      <c r="F1371" s="18">
        <v>2019</v>
      </c>
      <c r="G1371" s="5" t="s">
        <v>12</v>
      </c>
      <c r="H1371" s="5" t="s">
        <v>13</v>
      </c>
      <c r="I1371" s="5" t="s">
        <v>229</v>
      </c>
      <c r="J1371" s="5">
        <v>106</v>
      </c>
      <c r="K1371" s="5" t="s">
        <v>20</v>
      </c>
      <c r="L1371" s="5" t="s">
        <v>234</v>
      </c>
      <c r="M1371" s="5">
        <v>97</v>
      </c>
      <c r="N1371" s="13">
        <f t="shared" si="238"/>
        <v>9</v>
      </c>
      <c r="O1371" s="13">
        <f t="shared" si="239"/>
        <v>-3</v>
      </c>
      <c r="P1371" s="39">
        <f t="shared" si="234"/>
        <v>7.7638523148254706</v>
      </c>
      <c r="Q1371" s="39">
        <f t="shared" si="235"/>
        <v>2.3960160409532198</v>
      </c>
      <c r="R1371" s="39">
        <f t="shared" si="240"/>
        <v>2.3678362738722507</v>
      </c>
      <c r="S1371" s="39">
        <f t="shared" si="241"/>
        <v>6.6321637261277493</v>
      </c>
      <c r="T1371" s="22" t="str">
        <f t="shared" si="236"/>
        <v>Mil10697</v>
      </c>
      <c r="U1371" t="str">
        <f t="shared" si="242"/>
        <v>no</v>
      </c>
      <c r="V1371" s="31">
        <v>0</v>
      </c>
      <c r="W1371" s="31" t="str">
        <f t="shared" si="243"/>
        <v>43509Milwaukee BucksIndiana Pacers</v>
      </c>
      <c r="X1371" s="9">
        <f>IFERROR(VLOOKUP(T1371,October_Schedule_Table[Home Concat],1,FALSE),0)</f>
        <v>0</v>
      </c>
      <c r="Y1371" s="9" t="str">
        <f>IFERROR(VLOOKUP(T1371,October_Schedule_Table[[#All],[Away Concat]:[Away B2b]],4,FALSE),0)</f>
        <v>no</v>
      </c>
    </row>
    <row r="1372" spans="1:25" x14ac:dyDescent="0.2">
      <c r="A1372" s="24" t="s">
        <v>229</v>
      </c>
      <c r="B1372" s="12">
        <v>43517</v>
      </c>
      <c r="C1372" s="33" t="str">
        <f t="shared" si="237"/>
        <v>H</v>
      </c>
      <c r="D1372" s="18">
        <v>2</v>
      </c>
      <c r="E1372" s="18">
        <v>21</v>
      </c>
      <c r="F1372" s="18">
        <v>2019</v>
      </c>
      <c r="G1372" s="5" t="s">
        <v>6</v>
      </c>
      <c r="H1372" s="5" t="s">
        <v>8</v>
      </c>
      <c r="I1372" s="5" t="s">
        <v>211</v>
      </c>
      <c r="J1372" s="5">
        <v>97</v>
      </c>
      <c r="K1372" s="5" t="s">
        <v>13</v>
      </c>
      <c r="L1372" s="5" t="s">
        <v>229</v>
      </c>
      <c r="M1372" s="5">
        <v>98</v>
      </c>
      <c r="N1372" s="13">
        <f t="shared" si="238"/>
        <v>1</v>
      </c>
      <c r="O1372" s="13">
        <f t="shared" si="239"/>
        <v>3</v>
      </c>
      <c r="P1372" s="39">
        <f t="shared" si="234"/>
        <v>7.7638523148254706</v>
      </c>
      <c r="Q1372" s="39">
        <f t="shared" si="235"/>
        <v>3.6672081997201897</v>
      </c>
      <c r="R1372" s="39">
        <f t="shared" si="240"/>
        <v>7.0966441151052813</v>
      </c>
      <c r="S1372" s="39">
        <f t="shared" si="241"/>
        <v>-6.0966441151052813</v>
      </c>
      <c r="T1372" s="22" t="str">
        <f t="shared" si="236"/>
        <v>Mil9798</v>
      </c>
      <c r="U1372" t="str">
        <f t="shared" si="242"/>
        <v>no</v>
      </c>
      <c r="V1372" s="31">
        <v>0</v>
      </c>
      <c r="W1372" s="31" t="str">
        <f t="shared" si="243"/>
        <v>43517Boston CelticsMilwaukee Bucks</v>
      </c>
      <c r="X1372" s="9" t="str">
        <f>IFERROR(VLOOKUP(T1372,October_Schedule_Table[[#All],[Home Concat]:[Home B2b]],2,FALSE),0)</f>
        <v>no</v>
      </c>
      <c r="Y1372" s="9">
        <f>IFERROR(VLOOKUP(T1372,October_Schedule_Table[[#All],[Away Concat]:[Away B2b]],4,FALSE),0)</f>
        <v>0</v>
      </c>
    </row>
    <row r="1373" spans="1:25" x14ac:dyDescent="0.2">
      <c r="A1373" s="24" t="s">
        <v>229</v>
      </c>
      <c r="B1373" s="10">
        <v>43519</v>
      </c>
      <c r="C1373" s="33" t="str">
        <f t="shared" si="237"/>
        <v>H</v>
      </c>
      <c r="D1373" s="19">
        <v>2</v>
      </c>
      <c r="E1373" s="19">
        <v>23</v>
      </c>
      <c r="F1373" s="19">
        <v>2019</v>
      </c>
      <c r="G1373" s="6" t="s">
        <v>33</v>
      </c>
      <c r="H1373" s="6" t="s">
        <v>34</v>
      </c>
      <c r="I1373" s="6" t="s">
        <v>239</v>
      </c>
      <c r="J1373" s="6">
        <v>128</v>
      </c>
      <c r="K1373" s="6" t="s">
        <v>13</v>
      </c>
      <c r="L1373" s="6" t="s">
        <v>229</v>
      </c>
      <c r="M1373" s="6">
        <v>140</v>
      </c>
      <c r="N1373" s="13">
        <f t="shared" si="238"/>
        <v>12</v>
      </c>
      <c r="O1373" s="13">
        <f t="shared" si="239"/>
        <v>3</v>
      </c>
      <c r="P1373" s="39">
        <f t="shared" si="234"/>
        <v>7.7638523148254706</v>
      </c>
      <c r="Q1373" s="39">
        <f t="shared" si="235"/>
        <v>-1.35015846365794</v>
      </c>
      <c r="R1373" s="39">
        <f t="shared" si="240"/>
        <v>12.114010778483411</v>
      </c>
      <c r="S1373" s="39">
        <f t="shared" si="241"/>
        <v>-0.11401077848341146</v>
      </c>
      <c r="T1373" s="22" t="str">
        <f t="shared" si="236"/>
        <v>Mil128140</v>
      </c>
      <c r="U1373" t="str">
        <f t="shared" si="242"/>
        <v>no</v>
      </c>
      <c r="V1373" s="31">
        <v>0</v>
      </c>
      <c r="W1373" s="31" t="str">
        <f t="shared" si="243"/>
        <v>43519Minnesota TimberwolvesMilwaukee Bucks</v>
      </c>
      <c r="X1373" s="9" t="str">
        <f>IFERROR(VLOOKUP(T1373,October_Schedule_Table[[#All],[Home Concat]:[Home B2b]],2,FALSE),0)</f>
        <v>no</v>
      </c>
      <c r="Y1373" s="9">
        <f>IFERROR(VLOOKUP(T1373,October_Schedule_Table[[#All],[Away Concat]:[Away B2b]],4,FALSE),0)</f>
        <v>0</v>
      </c>
    </row>
    <row r="1374" spans="1:25" x14ac:dyDescent="0.2">
      <c r="A1374" s="24" t="s">
        <v>229</v>
      </c>
      <c r="B1374" s="10">
        <v>43521</v>
      </c>
      <c r="C1374" s="33" t="str">
        <f t="shared" si="237"/>
        <v>A</v>
      </c>
      <c r="D1374" s="19">
        <v>2</v>
      </c>
      <c r="E1374" s="19">
        <v>25</v>
      </c>
      <c r="F1374" s="19">
        <v>2019</v>
      </c>
      <c r="G1374" s="6" t="s">
        <v>6</v>
      </c>
      <c r="H1374" s="6" t="s">
        <v>13</v>
      </c>
      <c r="I1374" s="6" t="s">
        <v>229</v>
      </c>
      <c r="J1374" s="6">
        <v>117</v>
      </c>
      <c r="K1374" s="6" t="s">
        <v>38</v>
      </c>
      <c r="L1374" s="6" t="s">
        <v>214</v>
      </c>
      <c r="M1374" s="6">
        <v>106</v>
      </c>
      <c r="N1374" s="13">
        <f t="shared" si="238"/>
        <v>11</v>
      </c>
      <c r="O1374" s="13">
        <f t="shared" si="239"/>
        <v>-3</v>
      </c>
      <c r="P1374" s="39">
        <f t="shared" si="234"/>
        <v>7.7638523148254706</v>
      </c>
      <c r="Q1374" s="39">
        <f t="shared" si="235"/>
        <v>-8.3647694850550796</v>
      </c>
      <c r="R1374" s="39">
        <f t="shared" si="240"/>
        <v>13.12862179988055</v>
      </c>
      <c r="S1374" s="39">
        <f t="shared" si="241"/>
        <v>-2.1286217998805501</v>
      </c>
      <c r="T1374" s="22" t="str">
        <f t="shared" si="236"/>
        <v>Mil117106</v>
      </c>
      <c r="U1374" t="str">
        <f t="shared" si="242"/>
        <v>no</v>
      </c>
      <c r="V1374" s="31">
        <v>0</v>
      </c>
      <c r="W1374" s="31" t="str">
        <f t="shared" si="243"/>
        <v>43521Milwaukee BucksChicago Bulls</v>
      </c>
      <c r="X1374" s="9">
        <f>IFERROR(VLOOKUP(T1374,October_Schedule_Table[Home Concat],1,FALSE),0)</f>
        <v>0</v>
      </c>
      <c r="Y1374" s="9" t="str">
        <f>IFERROR(VLOOKUP(T1374,October_Schedule_Table[[#All],[Away Concat]:[Away B2b]],4,FALSE),0)</f>
        <v>no</v>
      </c>
    </row>
    <row r="1375" spans="1:25" x14ac:dyDescent="0.2">
      <c r="A1375" s="24" t="s">
        <v>229</v>
      </c>
      <c r="B1375" s="12">
        <v>43523</v>
      </c>
      <c r="C1375" s="33" t="str">
        <f t="shared" si="237"/>
        <v>A</v>
      </c>
      <c r="D1375" s="18">
        <v>2</v>
      </c>
      <c r="E1375" s="18">
        <v>27</v>
      </c>
      <c r="F1375" s="18">
        <v>2019</v>
      </c>
      <c r="G1375" s="5" t="s">
        <v>30</v>
      </c>
      <c r="H1375" s="5" t="s">
        <v>13</v>
      </c>
      <c r="I1375" s="5" t="s">
        <v>229</v>
      </c>
      <c r="J1375" s="5">
        <v>141</v>
      </c>
      <c r="K1375" s="5" t="s">
        <v>32</v>
      </c>
      <c r="L1375" s="5" t="s">
        <v>230</v>
      </c>
      <c r="M1375" s="5">
        <v>140</v>
      </c>
      <c r="N1375" s="13">
        <f t="shared" si="238"/>
        <v>1</v>
      </c>
      <c r="O1375" s="13">
        <f t="shared" si="239"/>
        <v>-3</v>
      </c>
      <c r="P1375" s="39">
        <f t="shared" si="234"/>
        <v>7.7638523148254706</v>
      </c>
      <c r="Q1375" s="39">
        <f t="shared" si="235"/>
        <v>-0.90569424122478992</v>
      </c>
      <c r="R1375" s="39">
        <f t="shared" si="240"/>
        <v>5.6695465560502605</v>
      </c>
      <c r="S1375" s="39">
        <f t="shared" si="241"/>
        <v>-4.6695465560502605</v>
      </c>
      <c r="T1375" s="22" t="str">
        <f t="shared" si="236"/>
        <v>Mil141140</v>
      </c>
      <c r="U1375" t="str">
        <f t="shared" si="242"/>
        <v>no</v>
      </c>
      <c r="V1375" s="31">
        <v>0</v>
      </c>
      <c r="W1375" s="31" t="str">
        <f t="shared" si="243"/>
        <v>43523Milwaukee BucksSacramento Kings</v>
      </c>
      <c r="X1375" s="9">
        <f>IFERROR(VLOOKUP(T1375,October_Schedule_Table[Home Concat],1,FALSE),0)</f>
        <v>0</v>
      </c>
      <c r="Y1375" s="9" t="str">
        <f>IFERROR(VLOOKUP(T1375,October_Schedule_Table[[#All],[Away Concat]:[Away B2b]],4,FALSE),0)</f>
        <v>no</v>
      </c>
    </row>
    <row r="1376" spans="1:25" x14ac:dyDescent="0.2">
      <c r="A1376" s="24" t="s">
        <v>229</v>
      </c>
      <c r="B1376" s="10">
        <v>43525</v>
      </c>
      <c r="C1376" s="33" t="str">
        <f t="shared" si="237"/>
        <v>A</v>
      </c>
      <c r="D1376" s="19">
        <v>3</v>
      </c>
      <c r="E1376" s="19">
        <v>1</v>
      </c>
      <c r="F1376" s="19">
        <v>2019</v>
      </c>
      <c r="G1376" s="6" t="s">
        <v>9</v>
      </c>
      <c r="H1376" s="6" t="s">
        <v>13</v>
      </c>
      <c r="I1376" s="6" t="s">
        <v>229</v>
      </c>
      <c r="J1376" s="6">
        <v>131</v>
      </c>
      <c r="K1376" s="6" t="s">
        <v>39</v>
      </c>
      <c r="L1376" s="13" t="s">
        <v>242</v>
      </c>
      <c r="M1376" s="6">
        <v>120</v>
      </c>
      <c r="N1376" s="13">
        <f t="shared" si="238"/>
        <v>11</v>
      </c>
      <c r="O1376" s="13">
        <f t="shared" si="239"/>
        <v>-3</v>
      </c>
      <c r="P1376" s="39">
        <f t="shared" si="234"/>
        <v>7.7638523148254706</v>
      </c>
      <c r="Q1376" s="39">
        <f t="shared" si="235"/>
        <v>-1.7592139870950123</v>
      </c>
      <c r="R1376" s="39">
        <f t="shared" si="240"/>
        <v>6.5230663019204833</v>
      </c>
      <c r="S1376" s="39">
        <f t="shared" si="241"/>
        <v>4.4769336980795167</v>
      </c>
      <c r="T1376" s="22" t="str">
        <f t="shared" si="236"/>
        <v>Mil131120</v>
      </c>
      <c r="U1376" t="str">
        <f t="shared" si="242"/>
        <v>no</v>
      </c>
      <c r="V1376" s="31">
        <v>0</v>
      </c>
      <c r="W1376" s="31" t="str">
        <f t="shared" si="243"/>
        <v>43525Milwaukee BucksLos Angeles Lakers</v>
      </c>
      <c r="X1376" s="9">
        <f>IFERROR(VLOOKUP(T1376,October_Schedule_Table[Home Concat],1,FALSE),0)</f>
        <v>0</v>
      </c>
      <c r="Y1376" s="9" t="str">
        <f>IFERROR(VLOOKUP(T1376,October_Schedule_Table[[#All],[Away Concat]:[Away B2b]],4,FALSE),0)</f>
        <v>no</v>
      </c>
    </row>
    <row r="1377" spans="1:25" x14ac:dyDescent="0.2">
      <c r="A1377" s="24" t="s">
        <v>229</v>
      </c>
      <c r="B1377" s="12">
        <v>43526</v>
      </c>
      <c r="C1377" s="33" t="str">
        <f t="shared" si="237"/>
        <v>A</v>
      </c>
      <c r="D1377" s="18">
        <v>3</v>
      </c>
      <c r="E1377" s="18">
        <v>2</v>
      </c>
      <c r="F1377" s="18">
        <v>2019</v>
      </c>
      <c r="G1377" s="5" t="s">
        <v>42</v>
      </c>
      <c r="H1377" s="5" t="s">
        <v>13</v>
      </c>
      <c r="I1377" s="5" t="s">
        <v>229</v>
      </c>
      <c r="J1377" s="5">
        <v>111</v>
      </c>
      <c r="K1377" s="5" t="s">
        <v>31</v>
      </c>
      <c r="L1377" s="5" t="s">
        <v>225</v>
      </c>
      <c r="M1377" s="5">
        <v>115</v>
      </c>
      <c r="N1377" s="13">
        <f t="shared" si="238"/>
        <v>-4</v>
      </c>
      <c r="O1377" s="13">
        <f t="shared" si="239"/>
        <v>-3</v>
      </c>
      <c r="P1377" s="39">
        <f t="shared" si="234"/>
        <v>7.7638523148254706</v>
      </c>
      <c r="Q1377" s="39">
        <f t="shared" si="235"/>
        <v>5.7181998783674679</v>
      </c>
      <c r="R1377" s="39">
        <f t="shared" si="240"/>
        <v>-0.95434756354199735</v>
      </c>
      <c r="S1377" s="39">
        <f t="shared" si="241"/>
        <v>-3.0456524364580027</v>
      </c>
      <c r="T1377" s="22" t="str">
        <f t="shared" si="236"/>
        <v>Mil111115</v>
      </c>
      <c r="U1377" t="str">
        <f t="shared" si="242"/>
        <v>yes</v>
      </c>
      <c r="V1377" s="31">
        <v>0</v>
      </c>
      <c r="W1377" s="31" t="str">
        <f t="shared" si="243"/>
        <v>43526Milwaukee BucksUtah Jazz</v>
      </c>
      <c r="X1377" s="9">
        <f>IFERROR(VLOOKUP(T1377,October_Schedule_Table[Home Concat],1,FALSE),0)</f>
        <v>0</v>
      </c>
      <c r="Y1377" s="9" t="str">
        <f>IFERROR(VLOOKUP(T1377,October_Schedule_Table[[#All],[Away Concat]:[Away B2b]],4,FALSE),0)</f>
        <v>yes</v>
      </c>
    </row>
    <row r="1378" spans="1:25" x14ac:dyDescent="0.2">
      <c r="A1378" s="24" t="s">
        <v>229</v>
      </c>
      <c r="B1378" s="10">
        <v>43528</v>
      </c>
      <c r="C1378" s="33" t="str">
        <f t="shared" si="237"/>
        <v>A</v>
      </c>
      <c r="D1378" s="19">
        <v>3</v>
      </c>
      <c r="E1378" s="19">
        <v>4</v>
      </c>
      <c r="F1378" s="19">
        <v>2019</v>
      </c>
      <c r="G1378" s="6" t="s">
        <v>42</v>
      </c>
      <c r="H1378" s="6" t="s">
        <v>13</v>
      </c>
      <c r="I1378" s="6" t="s">
        <v>229</v>
      </c>
      <c r="J1378" s="6">
        <v>105</v>
      </c>
      <c r="K1378" s="6" t="s">
        <v>29</v>
      </c>
      <c r="L1378" s="6" t="s">
        <v>232</v>
      </c>
      <c r="M1378" s="6">
        <v>114</v>
      </c>
      <c r="N1378" s="13">
        <f t="shared" si="238"/>
        <v>-9</v>
      </c>
      <c r="O1378" s="13">
        <f t="shared" si="239"/>
        <v>-3</v>
      </c>
      <c r="P1378" s="39">
        <f t="shared" si="234"/>
        <v>7.7638523148254706</v>
      </c>
      <c r="Q1378" s="39">
        <f t="shared" si="235"/>
        <v>-8.7034984309977705</v>
      </c>
      <c r="R1378" s="39">
        <f t="shared" si="240"/>
        <v>13.467350745823241</v>
      </c>
      <c r="S1378" s="39">
        <f t="shared" si="241"/>
        <v>-22.467350745823239</v>
      </c>
      <c r="T1378" s="22" t="str">
        <f t="shared" si="236"/>
        <v>Mil105114</v>
      </c>
      <c r="U1378" t="str">
        <f t="shared" si="242"/>
        <v>no</v>
      </c>
      <c r="V1378" s="31">
        <v>0</v>
      </c>
      <c r="W1378" s="31" t="str">
        <f t="shared" si="243"/>
        <v>43528Milwaukee BucksPhoenix Suns</v>
      </c>
      <c r="X1378" s="9">
        <f>IFERROR(VLOOKUP(T1378,October_Schedule_Table[Home Concat],1,FALSE),0)</f>
        <v>0</v>
      </c>
      <c r="Y1378" s="9" t="str">
        <f>IFERROR(VLOOKUP(T1378,October_Schedule_Table[[#All],[Away Concat]:[Away B2b]],4,FALSE),0)</f>
        <v>no</v>
      </c>
    </row>
    <row r="1379" spans="1:25" x14ac:dyDescent="0.2">
      <c r="A1379" s="24" t="s">
        <v>229</v>
      </c>
      <c r="B1379" s="12">
        <v>43531</v>
      </c>
      <c r="C1379" s="33" t="str">
        <f t="shared" si="237"/>
        <v>H</v>
      </c>
      <c r="D1379" s="18">
        <v>3</v>
      </c>
      <c r="E1379" s="18">
        <v>7</v>
      </c>
      <c r="F1379" s="18">
        <v>2019</v>
      </c>
      <c r="G1379" s="5" t="s">
        <v>6</v>
      </c>
      <c r="H1379" s="5" t="s">
        <v>20</v>
      </c>
      <c r="I1379" s="5" t="s">
        <v>234</v>
      </c>
      <c r="J1379" s="5">
        <v>98</v>
      </c>
      <c r="K1379" s="5" t="s">
        <v>13</v>
      </c>
      <c r="L1379" s="5" t="s">
        <v>229</v>
      </c>
      <c r="M1379" s="5">
        <v>117</v>
      </c>
      <c r="N1379" s="13">
        <f t="shared" si="238"/>
        <v>19</v>
      </c>
      <c r="O1379" s="13">
        <f t="shared" si="239"/>
        <v>3</v>
      </c>
      <c r="P1379" s="39">
        <f t="shared" si="234"/>
        <v>7.7638523148254706</v>
      </c>
      <c r="Q1379" s="39">
        <f t="shared" si="235"/>
        <v>2.3960160409532198</v>
      </c>
      <c r="R1379" s="39">
        <f t="shared" si="240"/>
        <v>8.3678362738722498</v>
      </c>
      <c r="S1379" s="39">
        <f t="shared" si="241"/>
        <v>10.63216372612775</v>
      </c>
      <c r="T1379" s="22" t="str">
        <f t="shared" si="236"/>
        <v>Mil98117</v>
      </c>
      <c r="U1379" t="str">
        <f t="shared" si="242"/>
        <v>no</v>
      </c>
      <c r="V1379" s="31">
        <v>0</v>
      </c>
      <c r="W1379" s="31" t="str">
        <f t="shared" si="243"/>
        <v>43531Indiana PacersMilwaukee Bucks</v>
      </c>
      <c r="X1379" s="9" t="str">
        <f>IFERROR(VLOOKUP(T1379,October_Schedule_Table[[#All],[Home Concat]:[Home B2b]],2,FALSE),0)</f>
        <v>no</v>
      </c>
      <c r="Y1379" s="9">
        <f>IFERROR(VLOOKUP(T1379,October_Schedule_Table[[#All],[Away Concat]:[Away B2b]],4,FALSE),0)</f>
        <v>0</v>
      </c>
    </row>
    <row r="1380" spans="1:25" x14ac:dyDescent="0.2">
      <c r="A1380" s="24" t="s">
        <v>229</v>
      </c>
      <c r="B1380" s="10">
        <v>43533</v>
      </c>
      <c r="C1380" s="33" t="str">
        <f t="shared" si="237"/>
        <v>H</v>
      </c>
      <c r="D1380" s="19">
        <v>3</v>
      </c>
      <c r="E1380" s="19">
        <v>9</v>
      </c>
      <c r="F1380" s="19">
        <v>2019</v>
      </c>
      <c r="G1380" s="6" t="s">
        <v>42</v>
      </c>
      <c r="H1380" s="6" t="s">
        <v>14</v>
      </c>
      <c r="I1380" s="6" t="s">
        <v>213</v>
      </c>
      <c r="J1380" s="6">
        <v>114</v>
      </c>
      <c r="K1380" s="6" t="s">
        <v>13</v>
      </c>
      <c r="L1380" s="6" t="s">
        <v>229</v>
      </c>
      <c r="M1380" s="6">
        <v>131</v>
      </c>
      <c r="N1380" s="13">
        <f t="shared" si="238"/>
        <v>17</v>
      </c>
      <c r="O1380" s="13">
        <f t="shared" si="239"/>
        <v>3</v>
      </c>
      <c r="P1380" s="39">
        <f t="shared" si="234"/>
        <v>7.7638523148254706</v>
      </c>
      <c r="Q1380" s="39">
        <f t="shared" si="235"/>
        <v>-1.224670842330648</v>
      </c>
      <c r="R1380" s="39">
        <f t="shared" si="240"/>
        <v>11.988523157156118</v>
      </c>
      <c r="S1380" s="39">
        <f t="shared" si="241"/>
        <v>5.0114768428438818</v>
      </c>
      <c r="T1380" s="22" t="str">
        <f t="shared" si="236"/>
        <v>Mil114131</v>
      </c>
      <c r="U1380" t="str">
        <f t="shared" si="242"/>
        <v>no</v>
      </c>
      <c r="V1380" s="31">
        <v>0</v>
      </c>
      <c r="W1380" s="31" t="str">
        <f t="shared" si="243"/>
        <v>43533Charlotte HornetsMilwaukee Bucks</v>
      </c>
      <c r="X1380" s="9" t="str">
        <f>IFERROR(VLOOKUP(T1380,October_Schedule_Table[[#All],[Home Concat]:[Home B2b]],2,FALSE),0)</f>
        <v>no</v>
      </c>
      <c r="Y1380" s="9">
        <f>IFERROR(VLOOKUP(T1380,October_Schedule_Table[[#All],[Away Concat]:[Away B2b]],4,FALSE),0)</f>
        <v>0</v>
      </c>
    </row>
    <row r="1381" spans="1:25" x14ac:dyDescent="0.2">
      <c r="A1381" s="24" t="s">
        <v>229</v>
      </c>
      <c r="B1381" s="12">
        <v>43534</v>
      </c>
      <c r="C1381" s="33" t="str">
        <f t="shared" si="237"/>
        <v>A</v>
      </c>
      <c r="D1381" s="18">
        <v>3</v>
      </c>
      <c r="E1381" s="18">
        <v>10</v>
      </c>
      <c r="F1381" s="18">
        <v>2019</v>
      </c>
      <c r="G1381" s="5" t="s">
        <v>6</v>
      </c>
      <c r="H1381" s="5" t="s">
        <v>13</v>
      </c>
      <c r="I1381" s="5" t="s">
        <v>229</v>
      </c>
      <c r="J1381" s="5">
        <v>114</v>
      </c>
      <c r="K1381" s="5" t="s">
        <v>35</v>
      </c>
      <c r="L1381" s="5" t="s">
        <v>227</v>
      </c>
      <c r="M1381" s="5">
        <v>121</v>
      </c>
      <c r="N1381" s="13">
        <f t="shared" si="238"/>
        <v>-7</v>
      </c>
      <c r="O1381" s="13">
        <f t="shared" si="239"/>
        <v>-3</v>
      </c>
      <c r="P1381" s="39">
        <f t="shared" si="234"/>
        <v>7.7638523148254706</v>
      </c>
      <c r="Q1381" s="39">
        <f t="shared" si="235"/>
        <v>1.8707824426420974</v>
      </c>
      <c r="R1381" s="39">
        <f t="shared" si="240"/>
        <v>2.8930698721833732</v>
      </c>
      <c r="S1381" s="39">
        <f t="shared" si="241"/>
        <v>-9.8930698721833732</v>
      </c>
      <c r="T1381" s="22" t="str">
        <f t="shared" si="236"/>
        <v>Mil114121</v>
      </c>
      <c r="U1381" t="str">
        <f t="shared" si="242"/>
        <v>yes</v>
      </c>
      <c r="V1381" s="31">
        <v>0</v>
      </c>
      <c r="W1381" s="31" t="str">
        <f t="shared" si="243"/>
        <v>43534Milwaukee BucksSan Antonio Spurs</v>
      </c>
      <c r="X1381" s="9">
        <f>IFERROR(VLOOKUP(T1381,October_Schedule_Table[Home Concat],1,FALSE),0)</f>
        <v>0</v>
      </c>
      <c r="Y1381" s="9" t="str">
        <f>IFERROR(VLOOKUP(T1381,October_Schedule_Table[[#All],[Away Concat]:[Away B2b]],4,FALSE),0)</f>
        <v>yes</v>
      </c>
    </row>
    <row r="1382" spans="1:25" x14ac:dyDescent="0.2">
      <c r="A1382" s="24" t="s">
        <v>229</v>
      </c>
      <c r="B1382" s="10">
        <v>43536</v>
      </c>
      <c r="C1382" s="33" t="str">
        <f t="shared" si="237"/>
        <v>A</v>
      </c>
      <c r="D1382" s="19">
        <v>3</v>
      </c>
      <c r="E1382" s="19">
        <v>12</v>
      </c>
      <c r="F1382" s="19">
        <v>2019</v>
      </c>
      <c r="G1382" s="6" t="s">
        <v>6</v>
      </c>
      <c r="H1382" s="6" t="s">
        <v>13</v>
      </c>
      <c r="I1382" s="6" t="s">
        <v>229</v>
      </c>
      <c r="J1382" s="6">
        <v>130</v>
      </c>
      <c r="K1382" s="6" t="s">
        <v>17</v>
      </c>
      <c r="L1382" s="6" t="s">
        <v>202</v>
      </c>
      <c r="M1382" s="6">
        <v>113</v>
      </c>
      <c r="N1382" s="13">
        <f t="shared" si="238"/>
        <v>17</v>
      </c>
      <c r="O1382" s="13">
        <f t="shared" si="239"/>
        <v>-3</v>
      </c>
      <c r="P1382" s="39">
        <f t="shared" si="234"/>
        <v>7.7638523148254706</v>
      </c>
      <c r="Q1382" s="39">
        <f t="shared" si="235"/>
        <v>-2.0784049104114897</v>
      </c>
      <c r="R1382" s="39">
        <f t="shared" si="240"/>
        <v>6.8422572252369598</v>
      </c>
      <c r="S1382" s="39">
        <f t="shared" si="241"/>
        <v>10.15774277476304</v>
      </c>
      <c r="T1382" s="22" t="str">
        <f t="shared" si="236"/>
        <v>Mil130113</v>
      </c>
      <c r="U1382" t="str">
        <f t="shared" si="242"/>
        <v>no</v>
      </c>
      <c r="V1382" s="31">
        <v>0</v>
      </c>
      <c r="W1382" s="31" t="str">
        <f t="shared" si="243"/>
        <v>43536Milwaukee BucksNew Orleans Pelicans</v>
      </c>
      <c r="X1382" s="9">
        <f>IFERROR(VLOOKUP(T1382,October_Schedule_Table[Home Concat],1,FALSE),0)</f>
        <v>0</v>
      </c>
      <c r="Y1382" s="9" t="str">
        <f>IFERROR(VLOOKUP(T1382,October_Schedule_Table[[#All],[Away Concat]:[Away B2b]],4,FALSE),0)</f>
        <v>no</v>
      </c>
    </row>
    <row r="1383" spans="1:25" x14ac:dyDescent="0.2">
      <c r="A1383" s="24" t="s">
        <v>229</v>
      </c>
      <c r="B1383" s="12">
        <v>43539</v>
      </c>
      <c r="C1383" s="33" t="str">
        <f t="shared" si="237"/>
        <v>A</v>
      </c>
      <c r="D1383" s="18">
        <v>3</v>
      </c>
      <c r="E1383" s="18">
        <v>15</v>
      </c>
      <c r="F1383" s="18">
        <v>2019</v>
      </c>
      <c r="G1383" s="5" t="s">
        <v>6</v>
      </c>
      <c r="H1383" s="5" t="s">
        <v>13</v>
      </c>
      <c r="I1383" s="5" t="s">
        <v>229</v>
      </c>
      <c r="J1383" s="5">
        <v>113</v>
      </c>
      <c r="K1383" s="5" t="s">
        <v>26</v>
      </c>
      <c r="L1383" s="5" t="s">
        <v>235</v>
      </c>
      <c r="M1383" s="5">
        <v>98</v>
      </c>
      <c r="N1383" s="13">
        <f t="shared" si="238"/>
        <v>15</v>
      </c>
      <c r="O1383" s="13">
        <f t="shared" si="239"/>
        <v>-3</v>
      </c>
      <c r="P1383" s="39">
        <f t="shared" si="234"/>
        <v>7.7638523148254706</v>
      </c>
      <c r="Q1383" s="39">
        <f t="shared" si="235"/>
        <v>-0.25037347985165948</v>
      </c>
      <c r="R1383" s="39">
        <f t="shared" si="240"/>
        <v>5.01422579467713</v>
      </c>
      <c r="S1383" s="39">
        <f t="shared" si="241"/>
        <v>9.9857742053228691</v>
      </c>
      <c r="T1383" s="22" t="str">
        <f t="shared" si="236"/>
        <v>Mil11398</v>
      </c>
      <c r="U1383" t="str">
        <f t="shared" si="242"/>
        <v>no</v>
      </c>
      <c r="V1383" s="31">
        <v>0</v>
      </c>
      <c r="W1383" s="31" t="str">
        <f t="shared" si="243"/>
        <v>43539Milwaukee BucksMiami Heat</v>
      </c>
      <c r="X1383" s="9">
        <f>IFERROR(VLOOKUP(T1383,October_Schedule_Table[Home Concat],1,FALSE),0)</f>
        <v>0</v>
      </c>
      <c r="Y1383" s="9" t="str">
        <f>IFERROR(VLOOKUP(T1383,October_Schedule_Table[[#All],[Away Concat]:[Away B2b]],4,FALSE),0)</f>
        <v>no</v>
      </c>
    </row>
    <row r="1384" spans="1:25" x14ac:dyDescent="0.2">
      <c r="A1384" s="24" t="s">
        <v>229</v>
      </c>
      <c r="B1384" s="12">
        <v>43541</v>
      </c>
      <c r="C1384" s="33" t="str">
        <f t="shared" si="237"/>
        <v>H</v>
      </c>
      <c r="D1384" s="18">
        <v>3</v>
      </c>
      <c r="E1384" s="18">
        <v>17</v>
      </c>
      <c r="F1384" s="18">
        <v>2019</v>
      </c>
      <c r="G1384" s="5" t="s">
        <v>61</v>
      </c>
      <c r="H1384" s="5" t="s">
        <v>7</v>
      </c>
      <c r="I1384" s="5" t="s">
        <v>237</v>
      </c>
      <c r="J1384" s="5">
        <v>130</v>
      </c>
      <c r="K1384" s="5" t="s">
        <v>13</v>
      </c>
      <c r="L1384" s="5" t="s">
        <v>229</v>
      </c>
      <c r="M1384" s="5">
        <v>125</v>
      </c>
      <c r="N1384" s="13">
        <f t="shared" si="238"/>
        <v>-5</v>
      </c>
      <c r="O1384" s="13">
        <f t="shared" si="239"/>
        <v>3</v>
      </c>
      <c r="P1384" s="39">
        <f t="shared" si="234"/>
        <v>7.7638523148254706</v>
      </c>
      <c r="Q1384" s="39">
        <f t="shared" si="235"/>
        <v>2.2516349031661402</v>
      </c>
      <c r="R1384" s="39">
        <f t="shared" si="240"/>
        <v>8.5122174116593303</v>
      </c>
      <c r="S1384" s="39">
        <f t="shared" si="241"/>
        <v>-13.51221741165933</v>
      </c>
      <c r="T1384" s="22" t="str">
        <f t="shared" si="236"/>
        <v>Mil130125</v>
      </c>
      <c r="U1384" t="str">
        <f t="shared" si="242"/>
        <v>no</v>
      </c>
      <c r="V1384" s="31">
        <v>0</v>
      </c>
      <c r="W1384" s="31" t="str">
        <f t="shared" si="243"/>
        <v>43541Philadelphia 76ersMilwaukee Bucks</v>
      </c>
      <c r="X1384" s="9" t="str">
        <f>IFERROR(VLOOKUP(T1384,October_Schedule_Table[[#All],[Home Concat]:[Home B2b]],2,FALSE),0)</f>
        <v>no</v>
      </c>
      <c r="Y1384" s="9">
        <f>IFERROR(VLOOKUP(T1384,October_Schedule_Table[[#All],[Away Concat]:[Away B2b]],4,FALSE),0)</f>
        <v>0</v>
      </c>
    </row>
    <row r="1385" spans="1:25" x14ac:dyDescent="0.2">
      <c r="A1385" s="24" t="s">
        <v>229</v>
      </c>
      <c r="B1385" s="10">
        <v>43543</v>
      </c>
      <c r="C1385" s="33" t="str">
        <f t="shared" si="237"/>
        <v>H</v>
      </c>
      <c r="D1385" s="19">
        <v>3</v>
      </c>
      <c r="E1385" s="19">
        <v>19</v>
      </c>
      <c r="F1385" s="19">
        <v>2019</v>
      </c>
      <c r="G1385" s="6" t="s">
        <v>6</v>
      </c>
      <c r="H1385" s="6" t="s">
        <v>39</v>
      </c>
      <c r="I1385" s="13" t="s">
        <v>242</v>
      </c>
      <c r="J1385" s="6">
        <v>101</v>
      </c>
      <c r="K1385" s="6" t="s">
        <v>13</v>
      </c>
      <c r="L1385" s="6" t="s">
        <v>229</v>
      </c>
      <c r="M1385" s="6">
        <v>115</v>
      </c>
      <c r="N1385" s="13">
        <f t="shared" si="238"/>
        <v>14</v>
      </c>
      <c r="O1385" s="13">
        <f t="shared" si="239"/>
        <v>3</v>
      </c>
      <c r="P1385" s="39">
        <f t="shared" si="234"/>
        <v>7.7638523148254706</v>
      </c>
      <c r="Q1385" s="39">
        <f t="shared" si="235"/>
        <v>-1.7592139870950123</v>
      </c>
      <c r="R1385" s="39">
        <f t="shared" si="240"/>
        <v>12.523066301920483</v>
      </c>
      <c r="S1385" s="39">
        <f t="shared" si="241"/>
        <v>1.4769336980795167</v>
      </c>
      <c r="T1385" s="22" t="str">
        <f t="shared" si="236"/>
        <v>Mil101115</v>
      </c>
      <c r="U1385" t="str">
        <f t="shared" si="242"/>
        <v>no</v>
      </c>
      <c r="V1385" s="31">
        <v>0</v>
      </c>
      <c r="W1385" s="31" t="str">
        <f t="shared" si="243"/>
        <v>43543Los Angeles LakersMilwaukee Bucks</v>
      </c>
      <c r="X1385" s="9" t="str">
        <f>IFERROR(VLOOKUP(T1385,October_Schedule_Table[[#All],[Home Concat]:[Home B2b]],2,FALSE),0)</f>
        <v>no</v>
      </c>
      <c r="Y1385" s="9">
        <f>IFERROR(VLOOKUP(T1385,October_Schedule_Table[[#All],[Away Concat]:[Away B2b]],4,FALSE),0)</f>
        <v>0</v>
      </c>
    </row>
    <row r="1386" spans="1:25" x14ac:dyDescent="0.2">
      <c r="A1386" s="24" t="s">
        <v>229</v>
      </c>
      <c r="B1386" s="10">
        <v>43544</v>
      </c>
      <c r="C1386" s="33" t="str">
        <f t="shared" si="237"/>
        <v>A</v>
      </c>
      <c r="D1386" s="19">
        <v>3</v>
      </c>
      <c r="E1386" s="19">
        <v>20</v>
      </c>
      <c r="F1386" s="19">
        <v>2019</v>
      </c>
      <c r="G1386" s="6" t="s">
        <v>12</v>
      </c>
      <c r="H1386" s="6" t="s">
        <v>13</v>
      </c>
      <c r="I1386" s="6" t="s">
        <v>229</v>
      </c>
      <c r="J1386" s="6">
        <v>102</v>
      </c>
      <c r="K1386" s="6" t="s">
        <v>36</v>
      </c>
      <c r="L1386" s="6" t="s">
        <v>215</v>
      </c>
      <c r="M1386" s="6">
        <v>107</v>
      </c>
      <c r="N1386" s="13">
        <f t="shared" si="238"/>
        <v>-5</v>
      </c>
      <c r="O1386" s="13">
        <f t="shared" si="239"/>
        <v>-3</v>
      </c>
      <c r="P1386" s="39">
        <f t="shared" si="234"/>
        <v>7.7638523148254706</v>
      </c>
      <c r="Q1386" s="39">
        <f t="shared" si="235"/>
        <v>-9.3173458825230995</v>
      </c>
      <c r="R1386" s="39">
        <f t="shared" si="240"/>
        <v>14.08119819734857</v>
      </c>
      <c r="S1386" s="39">
        <f t="shared" si="241"/>
        <v>-19.08119819734857</v>
      </c>
      <c r="T1386" s="22" t="str">
        <f t="shared" si="236"/>
        <v>Mil102107</v>
      </c>
      <c r="U1386" t="str">
        <f t="shared" si="242"/>
        <v>yes</v>
      </c>
      <c r="V1386" s="31">
        <v>0</v>
      </c>
      <c r="W1386" s="31" t="str">
        <f t="shared" si="243"/>
        <v>43544Milwaukee BucksCleveland Cavaliers</v>
      </c>
      <c r="X1386" s="9">
        <f>IFERROR(VLOOKUP(T1386,October_Schedule_Table[Home Concat],1,FALSE),0)</f>
        <v>0</v>
      </c>
      <c r="Y1386" s="9" t="str">
        <f>IFERROR(VLOOKUP(T1386,October_Schedule_Table[[#All],[Away Concat]:[Away B2b]],4,FALSE),0)</f>
        <v>yes</v>
      </c>
    </row>
    <row r="1387" spans="1:25" x14ac:dyDescent="0.2">
      <c r="A1387" s="24" t="s">
        <v>229</v>
      </c>
      <c r="B1387" s="12">
        <v>43546</v>
      </c>
      <c r="C1387" s="33" t="str">
        <f t="shared" si="237"/>
        <v>H</v>
      </c>
      <c r="D1387" s="18">
        <v>3</v>
      </c>
      <c r="E1387" s="18">
        <v>22</v>
      </c>
      <c r="F1387" s="18">
        <v>2019</v>
      </c>
      <c r="G1387" s="5" t="s">
        <v>33</v>
      </c>
      <c r="H1387" s="5" t="s">
        <v>26</v>
      </c>
      <c r="I1387" s="5" t="s">
        <v>235</v>
      </c>
      <c r="J1387" s="5">
        <v>87</v>
      </c>
      <c r="K1387" s="5" t="s">
        <v>13</v>
      </c>
      <c r="L1387" s="5" t="s">
        <v>229</v>
      </c>
      <c r="M1387" s="5">
        <v>116</v>
      </c>
      <c r="N1387" s="13">
        <f t="shared" si="238"/>
        <v>29</v>
      </c>
      <c r="O1387" s="13">
        <f t="shared" si="239"/>
        <v>3</v>
      </c>
      <c r="P1387" s="39">
        <f t="shared" si="234"/>
        <v>7.7638523148254706</v>
      </c>
      <c r="Q1387" s="39">
        <f t="shared" si="235"/>
        <v>-0.25037347985165948</v>
      </c>
      <c r="R1387" s="39">
        <f t="shared" si="240"/>
        <v>11.014225794677131</v>
      </c>
      <c r="S1387" s="39">
        <f t="shared" si="241"/>
        <v>17.985774205322869</v>
      </c>
      <c r="T1387" s="22" t="str">
        <f t="shared" si="236"/>
        <v>Mil87116</v>
      </c>
      <c r="U1387" t="str">
        <f t="shared" si="242"/>
        <v>no</v>
      </c>
      <c r="V1387" s="31">
        <v>0</v>
      </c>
      <c r="W1387" s="31" t="str">
        <f t="shared" si="243"/>
        <v>43546Miami HeatMilwaukee Bucks</v>
      </c>
      <c r="X1387" s="9" t="str">
        <f>IFERROR(VLOOKUP(T1387,October_Schedule_Table[[#All],[Home Concat]:[Home B2b]],2,FALSE),0)</f>
        <v>no</v>
      </c>
      <c r="Y1387" s="9">
        <f>IFERROR(VLOOKUP(T1387,October_Schedule_Table[[#All],[Away Concat]:[Away B2b]],4,FALSE),0)</f>
        <v>0</v>
      </c>
    </row>
    <row r="1388" spans="1:25" x14ac:dyDescent="0.2">
      <c r="A1388" s="24" t="s">
        <v>229</v>
      </c>
      <c r="B1388" s="10">
        <v>43548</v>
      </c>
      <c r="C1388" s="33" t="str">
        <f t="shared" si="237"/>
        <v>H</v>
      </c>
      <c r="D1388" s="19">
        <v>3</v>
      </c>
      <c r="E1388" s="19">
        <v>24</v>
      </c>
      <c r="F1388" s="19">
        <v>2019</v>
      </c>
      <c r="G1388" s="6" t="s">
        <v>79</v>
      </c>
      <c r="H1388" s="6" t="s">
        <v>36</v>
      </c>
      <c r="I1388" s="6" t="s">
        <v>215</v>
      </c>
      <c r="J1388" s="6">
        <v>105</v>
      </c>
      <c r="K1388" s="6" t="s">
        <v>13</v>
      </c>
      <c r="L1388" s="6" t="s">
        <v>229</v>
      </c>
      <c r="M1388" s="6">
        <v>127</v>
      </c>
      <c r="N1388" s="13">
        <f t="shared" si="238"/>
        <v>22</v>
      </c>
      <c r="O1388" s="13">
        <f t="shared" si="239"/>
        <v>3</v>
      </c>
      <c r="P1388" s="39">
        <f t="shared" si="234"/>
        <v>7.7638523148254706</v>
      </c>
      <c r="Q1388" s="39">
        <f t="shared" si="235"/>
        <v>-9.3173458825230995</v>
      </c>
      <c r="R1388" s="39">
        <f t="shared" si="240"/>
        <v>20.08119819734857</v>
      </c>
      <c r="S1388" s="39">
        <f t="shared" si="241"/>
        <v>1.91880180265143</v>
      </c>
      <c r="T1388" s="22" t="str">
        <f t="shared" si="236"/>
        <v>Mil105127</v>
      </c>
      <c r="U1388" t="str">
        <f t="shared" si="242"/>
        <v>no</v>
      </c>
      <c r="V1388" s="31">
        <v>0</v>
      </c>
      <c r="W1388" s="31" t="str">
        <f t="shared" si="243"/>
        <v>43548Cleveland CavaliersMilwaukee Bucks</v>
      </c>
      <c r="X1388" s="9" t="str">
        <f>IFERROR(VLOOKUP(T1388,October_Schedule_Table[[#All],[Home Concat]:[Home B2b]],2,FALSE),0)</f>
        <v>no</v>
      </c>
      <c r="Y1388" s="9">
        <f>IFERROR(VLOOKUP(T1388,October_Schedule_Table[[#All],[Away Concat]:[Away B2b]],4,FALSE),0)</f>
        <v>0</v>
      </c>
    </row>
    <row r="1389" spans="1:25" x14ac:dyDescent="0.2">
      <c r="A1389" s="24" t="s">
        <v>229</v>
      </c>
      <c r="B1389" s="12">
        <v>43550</v>
      </c>
      <c r="C1389" s="33" t="str">
        <f t="shared" si="237"/>
        <v>H</v>
      </c>
      <c r="D1389" s="18">
        <v>3</v>
      </c>
      <c r="E1389" s="18">
        <v>26</v>
      </c>
      <c r="F1389" s="18">
        <v>2019</v>
      </c>
      <c r="G1389" s="5" t="s">
        <v>6</v>
      </c>
      <c r="H1389" s="5" t="s">
        <v>18</v>
      </c>
      <c r="I1389" s="5" t="s">
        <v>226</v>
      </c>
      <c r="J1389" s="5">
        <v>94</v>
      </c>
      <c r="K1389" s="5" t="s">
        <v>13</v>
      </c>
      <c r="L1389" s="5" t="s">
        <v>229</v>
      </c>
      <c r="M1389" s="5">
        <v>108</v>
      </c>
      <c r="N1389" s="13">
        <f t="shared" si="238"/>
        <v>14</v>
      </c>
      <c r="O1389" s="13">
        <f t="shared" si="239"/>
        <v>3</v>
      </c>
      <c r="P1389" s="39">
        <f t="shared" si="234"/>
        <v>7.7638523148254706</v>
      </c>
      <c r="Q1389" s="39">
        <f t="shared" si="235"/>
        <v>5.8261443988619703</v>
      </c>
      <c r="R1389" s="39">
        <f t="shared" si="240"/>
        <v>4.9377079159635002</v>
      </c>
      <c r="S1389" s="39">
        <f t="shared" si="241"/>
        <v>9.0622920840364998</v>
      </c>
      <c r="T1389" s="22" t="str">
        <f t="shared" si="236"/>
        <v>Mil94108</v>
      </c>
      <c r="U1389" t="str">
        <f t="shared" si="242"/>
        <v>no</v>
      </c>
      <c r="V1389" s="31">
        <v>0</v>
      </c>
      <c r="W1389" s="31" t="str">
        <f t="shared" si="243"/>
        <v>43550Houston RocketsMilwaukee Bucks</v>
      </c>
      <c r="X1389" s="9" t="str">
        <f>IFERROR(VLOOKUP(T1389,October_Schedule_Table[[#All],[Home Concat]:[Home B2b]],2,FALSE),0)</f>
        <v>no</v>
      </c>
      <c r="Y1389" s="9">
        <f>IFERROR(VLOOKUP(T1389,October_Schedule_Table[[#All],[Away Concat]:[Away B2b]],4,FALSE),0)</f>
        <v>0</v>
      </c>
    </row>
    <row r="1390" spans="1:25" x14ac:dyDescent="0.2">
      <c r="A1390" s="24" t="s">
        <v>229</v>
      </c>
      <c r="B1390" s="10">
        <v>43552</v>
      </c>
      <c r="C1390" s="33" t="str">
        <f t="shared" si="237"/>
        <v>H</v>
      </c>
      <c r="D1390" s="19">
        <v>3</v>
      </c>
      <c r="E1390" s="19">
        <v>28</v>
      </c>
      <c r="F1390" s="19">
        <v>2019</v>
      </c>
      <c r="G1390" s="6" t="s">
        <v>6</v>
      </c>
      <c r="H1390" s="6" t="s">
        <v>22</v>
      </c>
      <c r="I1390" s="13" t="s">
        <v>241</v>
      </c>
      <c r="J1390" s="6">
        <v>118</v>
      </c>
      <c r="K1390" s="6" t="s">
        <v>13</v>
      </c>
      <c r="L1390" s="6" t="s">
        <v>229</v>
      </c>
      <c r="M1390" s="6">
        <v>128</v>
      </c>
      <c r="N1390" s="13">
        <f t="shared" si="238"/>
        <v>10</v>
      </c>
      <c r="O1390" s="13">
        <f t="shared" si="239"/>
        <v>3</v>
      </c>
      <c r="P1390" s="39">
        <f t="shared" si="234"/>
        <v>7.7638523148254706</v>
      </c>
      <c r="Q1390" s="39">
        <f t="shared" si="235"/>
        <v>0.79686865378140981</v>
      </c>
      <c r="R1390" s="39">
        <f t="shared" si="240"/>
        <v>9.9669836610440612</v>
      </c>
      <c r="S1390" s="39">
        <f t="shared" si="241"/>
        <v>3.3016338955938807E-2</v>
      </c>
      <c r="T1390" s="22" t="str">
        <f t="shared" si="236"/>
        <v>Mil118128</v>
      </c>
      <c r="U1390" t="str">
        <f t="shared" si="242"/>
        <v>no</v>
      </c>
      <c r="V1390" s="31">
        <v>0</v>
      </c>
      <c r="W1390" s="31" t="str">
        <f t="shared" si="243"/>
        <v>43552Los Angeles ClippersMilwaukee Bucks</v>
      </c>
      <c r="X1390" s="9" t="str">
        <f>IFERROR(VLOOKUP(T1390,October_Schedule_Table[[#All],[Home Concat]:[Home B2b]],2,FALSE),0)</f>
        <v>no</v>
      </c>
      <c r="Y1390" s="9">
        <f>IFERROR(VLOOKUP(T1390,October_Schedule_Table[[#All],[Away Concat]:[Away B2b]],4,FALSE),0)</f>
        <v>0</v>
      </c>
    </row>
    <row r="1391" spans="1:25" x14ac:dyDescent="0.2">
      <c r="A1391" s="24" t="s">
        <v>229</v>
      </c>
      <c r="B1391" s="12">
        <v>43555</v>
      </c>
      <c r="C1391" s="33" t="str">
        <f t="shared" si="237"/>
        <v>A</v>
      </c>
      <c r="D1391" s="18">
        <v>3</v>
      </c>
      <c r="E1391" s="18">
        <v>31</v>
      </c>
      <c r="F1391" s="18">
        <v>2019</v>
      </c>
      <c r="G1391" s="5" t="s">
        <v>76</v>
      </c>
      <c r="H1391" s="5" t="s">
        <v>13</v>
      </c>
      <c r="I1391" s="5" t="s">
        <v>229</v>
      </c>
      <c r="J1391" s="5">
        <v>135</v>
      </c>
      <c r="K1391" s="5" t="s">
        <v>24</v>
      </c>
      <c r="L1391" s="5" t="s">
        <v>210</v>
      </c>
      <c r="M1391" s="5">
        <v>136</v>
      </c>
      <c r="N1391" s="13">
        <f t="shared" si="238"/>
        <v>-1</v>
      </c>
      <c r="O1391" s="13">
        <f t="shared" si="239"/>
        <v>-3</v>
      </c>
      <c r="P1391" s="39">
        <f t="shared" si="234"/>
        <v>7.7638523148254706</v>
      </c>
      <c r="Q1391" s="39">
        <f t="shared" si="235"/>
        <v>-5.4191427575813904</v>
      </c>
      <c r="R1391" s="39">
        <f t="shared" si="240"/>
        <v>10.182995072406861</v>
      </c>
      <c r="S1391" s="39">
        <f t="shared" si="241"/>
        <v>-11.182995072406861</v>
      </c>
      <c r="T1391" s="22" t="str">
        <f t="shared" si="236"/>
        <v>Mil135136</v>
      </c>
      <c r="U1391" t="str">
        <f t="shared" si="242"/>
        <v>no</v>
      </c>
      <c r="V1391" s="31">
        <v>0</v>
      </c>
      <c r="W1391" s="31" t="str">
        <f t="shared" si="243"/>
        <v>43555Milwaukee BucksAtlanta Hawks</v>
      </c>
      <c r="X1391" s="9">
        <f>IFERROR(VLOOKUP(T1391,October_Schedule_Table[Home Concat],1,FALSE),0)</f>
        <v>0</v>
      </c>
      <c r="Y1391" s="9" t="str">
        <f>IFERROR(VLOOKUP(T1391,October_Schedule_Table[[#All],[Away Concat]:[Away B2b]],4,FALSE),0)</f>
        <v>no</v>
      </c>
    </row>
    <row r="1392" spans="1:25" x14ac:dyDescent="0.2">
      <c r="A1392" s="24" t="s">
        <v>229</v>
      </c>
      <c r="B1392" s="10">
        <v>43556</v>
      </c>
      <c r="C1392" s="33" t="str">
        <f t="shared" si="237"/>
        <v>A</v>
      </c>
      <c r="D1392" s="19">
        <v>4</v>
      </c>
      <c r="E1392" s="19">
        <v>1</v>
      </c>
      <c r="F1392" s="19">
        <v>2019</v>
      </c>
      <c r="G1392" s="6" t="s">
        <v>23</v>
      </c>
      <c r="H1392" s="6" t="s">
        <v>13</v>
      </c>
      <c r="I1392" s="6" t="s">
        <v>229</v>
      </c>
      <c r="J1392" s="11">
        <v>131</v>
      </c>
      <c r="K1392" s="6" t="s">
        <v>15</v>
      </c>
      <c r="L1392" s="6" t="s">
        <v>212</v>
      </c>
      <c r="M1392" s="11">
        <v>121</v>
      </c>
      <c r="N1392" s="13">
        <f t="shared" si="238"/>
        <v>10</v>
      </c>
      <c r="O1392" s="13">
        <f t="shared" si="239"/>
        <v>-3</v>
      </c>
      <c r="P1392" s="39">
        <f t="shared" si="234"/>
        <v>7.7638523148254706</v>
      </c>
      <c r="Q1392" s="39">
        <f t="shared" si="235"/>
        <v>9.3423702051929958E-2</v>
      </c>
      <c r="R1392" s="39">
        <f t="shared" si="240"/>
        <v>4.6704286127735406</v>
      </c>
      <c r="S1392" s="39">
        <f t="shared" si="241"/>
        <v>5.3295713872264594</v>
      </c>
      <c r="T1392" s="22" t="str">
        <f t="shared" si="236"/>
        <v>Mil131121</v>
      </c>
      <c r="U1392" t="str">
        <f t="shared" si="242"/>
        <v>yes</v>
      </c>
      <c r="V1392" s="31">
        <v>0</v>
      </c>
      <c r="W1392" s="31" t="str">
        <f t="shared" si="243"/>
        <v>43556Milwaukee BucksBrooklyn Nets</v>
      </c>
      <c r="X1392" s="9">
        <f>IFERROR(VLOOKUP(T1392,October_Schedule_Table[Home Concat],1,FALSE),0)</f>
        <v>0</v>
      </c>
      <c r="Y1392" s="9" t="str">
        <f>IFERROR(VLOOKUP(T1392,October_Schedule_Table[[#All],[Away Concat]:[Away B2b]],4,FALSE),0)</f>
        <v>yes</v>
      </c>
    </row>
    <row r="1393" spans="1:25" x14ac:dyDescent="0.2">
      <c r="A1393" s="24" t="s">
        <v>229</v>
      </c>
      <c r="B1393" s="12">
        <v>43559</v>
      </c>
      <c r="C1393" s="33" t="str">
        <f t="shared" si="237"/>
        <v>A</v>
      </c>
      <c r="D1393" s="18">
        <v>4</v>
      </c>
      <c r="E1393" s="18">
        <v>4</v>
      </c>
      <c r="F1393" s="18">
        <v>2019</v>
      </c>
      <c r="G1393" s="5" t="s">
        <v>6</v>
      </c>
      <c r="H1393" s="5" t="s">
        <v>13</v>
      </c>
      <c r="I1393" s="5" t="s">
        <v>229</v>
      </c>
      <c r="J1393" s="13">
        <v>128</v>
      </c>
      <c r="K1393" s="5" t="s">
        <v>7</v>
      </c>
      <c r="L1393" s="5" t="s">
        <v>237</v>
      </c>
      <c r="M1393" s="13">
        <v>122</v>
      </c>
      <c r="N1393" s="13">
        <f t="shared" si="238"/>
        <v>6</v>
      </c>
      <c r="O1393" s="13">
        <f t="shared" si="239"/>
        <v>-3</v>
      </c>
      <c r="P1393" s="39">
        <f t="shared" si="234"/>
        <v>7.7638523148254706</v>
      </c>
      <c r="Q1393" s="39">
        <f t="shared" si="235"/>
        <v>2.2516349031661402</v>
      </c>
      <c r="R1393" s="39">
        <f t="shared" si="240"/>
        <v>2.5122174116593303</v>
      </c>
      <c r="S1393" s="39">
        <f t="shared" si="241"/>
        <v>3.4877825883406697</v>
      </c>
      <c r="T1393" s="22" t="str">
        <f t="shared" si="236"/>
        <v>Mil128122</v>
      </c>
      <c r="U1393" t="str">
        <f t="shared" si="242"/>
        <v>no</v>
      </c>
      <c r="V1393" s="31">
        <v>0</v>
      </c>
      <c r="W1393" s="31" t="str">
        <f t="shared" si="243"/>
        <v>43559Milwaukee BucksPhiladelphia 76ers</v>
      </c>
      <c r="X1393" s="9">
        <f>IFERROR(VLOOKUP(T1393,October_Schedule_Table[Home Concat],1,FALSE),0)</f>
        <v>0</v>
      </c>
      <c r="Y1393" s="9" t="str">
        <f>IFERROR(VLOOKUP(T1393,October_Schedule_Table[[#All],[Away Concat]:[Away B2b]],4,FALSE),0)</f>
        <v>no</v>
      </c>
    </row>
    <row r="1394" spans="1:25" x14ac:dyDescent="0.2">
      <c r="A1394" s="24" t="s">
        <v>229</v>
      </c>
      <c r="B1394" s="12">
        <v>43561</v>
      </c>
      <c r="C1394" s="33" t="str">
        <f t="shared" si="237"/>
        <v>H</v>
      </c>
      <c r="D1394" s="18">
        <v>4</v>
      </c>
      <c r="E1394" s="18">
        <v>6</v>
      </c>
      <c r="F1394" s="18">
        <v>2019</v>
      </c>
      <c r="G1394" s="13" t="s">
        <v>45</v>
      </c>
      <c r="H1394" s="13" t="s">
        <v>15</v>
      </c>
      <c r="I1394" s="13" t="s">
        <v>212</v>
      </c>
      <c r="J1394" s="13">
        <v>133</v>
      </c>
      <c r="K1394" s="13" t="s">
        <v>13</v>
      </c>
      <c r="L1394" s="13" t="s">
        <v>229</v>
      </c>
      <c r="M1394" s="13">
        <v>128</v>
      </c>
      <c r="N1394" s="13">
        <f t="shared" si="238"/>
        <v>-5</v>
      </c>
      <c r="O1394" s="13">
        <f t="shared" si="239"/>
        <v>3</v>
      </c>
      <c r="P1394" s="39">
        <f t="shared" si="234"/>
        <v>7.7638523148254706</v>
      </c>
      <c r="Q1394" s="39">
        <f t="shared" si="235"/>
        <v>9.3423702051929958E-2</v>
      </c>
      <c r="R1394" s="39">
        <f t="shared" si="240"/>
        <v>10.670428612773541</v>
      </c>
      <c r="S1394" s="39">
        <f t="shared" si="241"/>
        <v>-15.670428612773541</v>
      </c>
      <c r="T1394" s="22" t="str">
        <f t="shared" si="236"/>
        <v>Mil133128</v>
      </c>
      <c r="U1394" t="str">
        <f t="shared" si="242"/>
        <v>no</v>
      </c>
      <c r="V1394" s="31">
        <v>0</v>
      </c>
      <c r="W1394" s="31" t="str">
        <f t="shared" si="243"/>
        <v>43561Brooklyn NetsMilwaukee Bucks</v>
      </c>
      <c r="X1394" s="9" t="str">
        <f>IFERROR(VLOOKUP(T1394,October_Schedule_Table[[#All],[Home Concat]:[Home B2b]],2,FALSE),0)</f>
        <v>no</v>
      </c>
      <c r="Y1394" s="9">
        <f>IFERROR(VLOOKUP(T1394,October_Schedule_Table[[#All],[Away Concat]:[Away B2b]],4,FALSE),0)</f>
        <v>0</v>
      </c>
    </row>
    <row r="1395" spans="1:25" x14ac:dyDescent="0.2">
      <c r="A1395" s="24" t="s">
        <v>229</v>
      </c>
      <c r="B1395" s="10">
        <v>43562</v>
      </c>
      <c r="C1395" s="33" t="str">
        <f t="shared" si="237"/>
        <v>H</v>
      </c>
      <c r="D1395" s="19">
        <v>4</v>
      </c>
      <c r="E1395" s="19">
        <v>7</v>
      </c>
      <c r="F1395" s="19">
        <v>2019</v>
      </c>
      <c r="G1395" s="11" t="s">
        <v>12</v>
      </c>
      <c r="H1395" s="11" t="s">
        <v>24</v>
      </c>
      <c r="I1395" s="11" t="s">
        <v>210</v>
      </c>
      <c r="J1395" s="11">
        <v>107</v>
      </c>
      <c r="K1395" s="11" t="s">
        <v>13</v>
      </c>
      <c r="L1395" s="11" t="s">
        <v>229</v>
      </c>
      <c r="M1395" s="11">
        <v>115</v>
      </c>
      <c r="N1395" s="13">
        <f t="shared" si="238"/>
        <v>8</v>
      </c>
      <c r="O1395" s="13">
        <f t="shared" si="239"/>
        <v>3</v>
      </c>
      <c r="P1395" s="39">
        <f t="shared" si="234"/>
        <v>7.7638523148254706</v>
      </c>
      <c r="Q1395" s="39">
        <f t="shared" si="235"/>
        <v>-5.4191427575813904</v>
      </c>
      <c r="R1395" s="39">
        <f t="shared" si="240"/>
        <v>16.182995072406861</v>
      </c>
      <c r="S1395" s="39">
        <f t="shared" si="241"/>
        <v>-8.182995072406861</v>
      </c>
      <c r="T1395" s="22" t="str">
        <f t="shared" si="236"/>
        <v>Mil107115</v>
      </c>
      <c r="U1395" t="str">
        <f t="shared" si="242"/>
        <v>yes</v>
      </c>
      <c r="V1395" s="31">
        <v>0</v>
      </c>
      <c r="W1395" s="31" t="str">
        <f t="shared" si="243"/>
        <v>43562Atlanta HawksMilwaukee Bucks</v>
      </c>
      <c r="X1395" s="9" t="str">
        <f>IFERROR(VLOOKUP(T1395,October_Schedule_Table[[#All],[Home Concat]:[Home B2b]],2,FALSE),0)</f>
        <v>yes</v>
      </c>
      <c r="Y1395" s="9">
        <f>IFERROR(VLOOKUP(T1395,October_Schedule_Table[[#All],[Away Concat]:[Away B2b]],4,FALSE),0)</f>
        <v>0</v>
      </c>
    </row>
    <row r="1396" spans="1:25" x14ac:dyDescent="0.2">
      <c r="A1396" s="24" t="s">
        <v>229</v>
      </c>
      <c r="B1396" s="12">
        <v>43565</v>
      </c>
      <c r="C1396" s="33" t="str">
        <f t="shared" si="237"/>
        <v>H</v>
      </c>
      <c r="D1396" s="18">
        <v>4</v>
      </c>
      <c r="E1396" s="18">
        <v>10</v>
      </c>
      <c r="F1396" s="18">
        <v>2019</v>
      </c>
      <c r="G1396" s="13" t="s">
        <v>6</v>
      </c>
      <c r="H1396" s="13" t="s">
        <v>10</v>
      </c>
      <c r="I1396" s="13" t="s">
        <v>238</v>
      </c>
      <c r="J1396" s="13">
        <v>127</v>
      </c>
      <c r="K1396" s="13" t="s">
        <v>13</v>
      </c>
      <c r="L1396" s="13" t="s">
        <v>229</v>
      </c>
      <c r="M1396" s="13">
        <v>116</v>
      </c>
      <c r="N1396" s="13">
        <f t="shared" si="238"/>
        <v>-11</v>
      </c>
      <c r="O1396" s="13">
        <f t="shared" si="239"/>
        <v>3</v>
      </c>
      <c r="P1396" s="39">
        <f t="shared" si="234"/>
        <v>7.7638523148254706</v>
      </c>
      <c r="Q1396" s="39">
        <f t="shared" si="235"/>
        <v>3.3970939396990349</v>
      </c>
      <c r="R1396" s="39">
        <f t="shared" si="240"/>
        <v>7.3667583751264356</v>
      </c>
      <c r="S1396" s="39">
        <f t="shared" si="241"/>
        <v>-18.366758375126437</v>
      </c>
      <c r="T1396" s="22" t="str">
        <f t="shared" si="236"/>
        <v>Mil127116</v>
      </c>
      <c r="U1396" t="str">
        <f t="shared" si="242"/>
        <v>no</v>
      </c>
      <c r="V1396" s="31">
        <v>0</v>
      </c>
      <c r="W1396" s="31" t="str">
        <f t="shared" si="243"/>
        <v>43565Oklahoma City ThunderMilwaukee Bucks</v>
      </c>
      <c r="X1396" s="9" t="str">
        <f>IFERROR(VLOOKUP(T1396,October_Schedule_Table[[#All],[Home Concat]:[Home B2b]],2,FALSE),0)</f>
        <v>no</v>
      </c>
      <c r="Y1396" s="9">
        <f>IFERROR(VLOOKUP(T1396,October_Schedule_Table[[#All],[Away Concat]:[Away B2b]],4,FALSE),0)</f>
        <v>0</v>
      </c>
    </row>
    <row r="1397" spans="1:25" x14ac:dyDescent="0.2">
      <c r="A1397" s="24" t="s">
        <v>239</v>
      </c>
      <c r="B1397" s="12">
        <v>43390</v>
      </c>
      <c r="C1397" s="33" t="str">
        <f t="shared" si="237"/>
        <v>A</v>
      </c>
      <c r="D1397" s="18">
        <v>10</v>
      </c>
      <c r="E1397" s="18">
        <v>17</v>
      </c>
      <c r="F1397" s="18">
        <v>2018</v>
      </c>
      <c r="G1397" s="5" t="s">
        <v>33</v>
      </c>
      <c r="H1397" s="5" t="s">
        <v>34</v>
      </c>
      <c r="I1397" s="5" t="s">
        <v>239</v>
      </c>
      <c r="J1397" s="5">
        <v>108</v>
      </c>
      <c r="K1397" s="5" t="s">
        <v>35</v>
      </c>
      <c r="L1397" s="5" t="s">
        <v>227</v>
      </c>
      <c r="M1397" s="5">
        <v>112</v>
      </c>
      <c r="N1397" s="13">
        <f t="shared" si="238"/>
        <v>-4</v>
      </c>
      <c r="O1397" s="13">
        <f t="shared" si="239"/>
        <v>-3</v>
      </c>
      <c r="P1397" s="39">
        <f t="shared" si="234"/>
        <v>-1.35015846365794</v>
      </c>
      <c r="Q1397" s="39">
        <f t="shared" si="235"/>
        <v>1.8707824426420974</v>
      </c>
      <c r="R1397" s="39">
        <f t="shared" si="240"/>
        <v>-6.2209409063000374</v>
      </c>
      <c r="S1397" s="39">
        <f t="shared" si="241"/>
        <v>2.2209409063000374</v>
      </c>
      <c r="T1397" s="22" t="str">
        <f t="shared" si="236"/>
        <v>Min108112</v>
      </c>
      <c r="U1397" t="str">
        <f t="shared" si="242"/>
        <v>no</v>
      </c>
      <c r="V1397" s="31">
        <v>0</v>
      </c>
      <c r="W1397" s="31" t="str">
        <f t="shared" si="243"/>
        <v>43390Minnesota TimberwolvesSan Antonio Spurs</v>
      </c>
      <c r="X1397" s="9">
        <f>IFERROR(VLOOKUP(T1397,October_Schedule_Table[Home Concat],1,FALSE),0)</f>
        <v>0</v>
      </c>
      <c r="Y1397" s="9" t="str">
        <f>IFERROR(VLOOKUP(T1397,October_Schedule_Table[[#All],[Away Concat]:[Away B2b]],4,FALSE),0)</f>
        <v>no</v>
      </c>
    </row>
    <row r="1398" spans="1:25" x14ac:dyDescent="0.2">
      <c r="A1398" s="24" t="s">
        <v>239</v>
      </c>
      <c r="B1398" s="12">
        <v>43392</v>
      </c>
      <c r="C1398" s="33" t="str">
        <f t="shared" si="237"/>
        <v>H</v>
      </c>
      <c r="D1398" s="18">
        <v>10</v>
      </c>
      <c r="E1398" s="18">
        <v>19</v>
      </c>
      <c r="F1398" s="18">
        <v>2018</v>
      </c>
      <c r="G1398" s="5" t="s">
        <v>6</v>
      </c>
      <c r="H1398" s="5" t="s">
        <v>36</v>
      </c>
      <c r="I1398" s="5" t="s">
        <v>215</v>
      </c>
      <c r="J1398" s="5">
        <v>123</v>
      </c>
      <c r="K1398" s="5" t="s">
        <v>34</v>
      </c>
      <c r="L1398" s="5" t="s">
        <v>239</v>
      </c>
      <c r="M1398" s="5">
        <v>131</v>
      </c>
      <c r="N1398" s="13">
        <f t="shared" si="238"/>
        <v>8</v>
      </c>
      <c r="O1398" s="13">
        <f t="shared" si="239"/>
        <v>3</v>
      </c>
      <c r="P1398" s="39">
        <f t="shared" si="234"/>
        <v>-1.35015846365794</v>
      </c>
      <c r="Q1398" s="39">
        <f t="shared" si="235"/>
        <v>-9.3173458825230995</v>
      </c>
      <c r="R1398" s="39">
        <f t="shared" si="240"/>
        <v>10.967187418865159</v>
      </c>
      <c r="S1398" s="39">
        <f t="shared" si="241"/>
        <v>-2.9671874188651586</v>
      </c>
      <c r="T1398" s="22" t="str">
        <f t="shared" si="236"/>
        <v>Min123131</v>
      </c>
      <c r="U1398" t="str">
        <f t="shared" si="242"/>
        <v>no</v>
      </c>
      <c r="V1398" s="31">
        <v>0</v>
      </c>
      <c r="W1398" s="31" t="str">
        <f t="shared" si="243"/>
        <v>43392Cleveland CavaliersMinnesota Timberwolves</v>
      </c>
      <c r="X1398" s="9" t="str">
        <f>IFERROR(VLOOKUP(T1398,October_Schedule_Table[[#All],[Home Concat]:[Home B2b]],2,FALSE),0)</f>
        <v>no</v>
      </c>
      <c r="Y1398" s="9" t="str">
        <f>IFERROR(VLOOKUP(T1398,October_Schedule_Table[[#All],[Away Concat]:[Away B2b]],4,FALSE),0)</f>
        <v>no</v>
      </c>
    </row>
    <row r="1399" spans="1:25" x14ac:dyDescent="0.2">
      <c r="A1399" s="24" t="s">
        <v>239</v>
      </c>
      <c r="B1399" s="10">
        <v>43393</v>
      </c>
      <c r="C1399" s="33" t="str">
        <f t="shared" si="237"/>
        <v>A</v>
      </c>
      <c r="D1399" s="19">
        <v>10</v>
      </c>
      <c r="E1399" s="19">
        <v>20</v>
      </c>
      <c r="F1399" s="19">
        <v>2018</v>
      </c>
      <c r="G1399" s="6" t="s">
        <v>33</v>
      </c>
      <c r="H1399" s="6" t="s">
        <v>34</v>
      </c>
      <c r="I1399" s="6" t="s">
        <v>239</v>
      </c>
      <c r="J1399" s="6">
        <v>136</v>
      </c>
      <c r="K1399" s="6" t="s">
        <v>28</v>
      </c>
      <c r="L1399" s="6" t="s">
        <v>216</v>
      </c>
      <c r="M1399" s="6">
        <v>140</v>
      </c>
      <c r="N1399" s="13">
        <f t="shared" si="238"/>
        <v>-4</v>
      </c>
      <c r="O1399" s="13">
        <f t="shared" si="239"/>
        <v>-3</v>
      </c>
      <c r="P1399" s="39">
        <f t="shared" si="234"/>
        <v>-1.35015846365794</v>
      </c>
      <c r="Q1399" s="39">
        <f t="shared" si="235"/>
        <v>-1.1032792686349602</v>
      </c>
      <c r="R1399" s="39">
        <f t="shared" si="240"/>
        <v>-3.2468791950229798</v>
      </c>
      <c r="S1399" s="39">
        <f t="shared" si="241"/>
        <v>-0.75312080497702016</v>
      </c>
      <c r="T1399" s="22" t="str">
        <f t="shared" si="236"/>
        <v>Min136140</v>
      </c>
      <c r="U1399" t="str">
        <f t="shared" si="242"/>
        <v>yes</v>
      </c>
      <c r="V1399" s="31">
        <v>0</v>
      </c>
      <c r="W1399" s="31" t="str">
        <f t="shared" si="243"/>
        <v>43393Minnesota TimberwolvesDallas Mavericks</v>
      </c>
      <c r="X1399" s="9">
        <f>IFERROR(VLOOKUP(T1399,October_Schedule_Table[Home Concat],1,FALSE),0)</f>
        <v>0</v>
      </c>
      <c r="Y1399" s="9" t="str">
        <f>IFERROR(VLOOKUP(T1399,October_Schedule_Table[[#All],[Away Concat]:[Away B2b]],4,FALSE),0)</f>
        <v>yes</v>
      </c>
    </row>
    <row r="1400" spans="1:25" x14ac:dyDescent="0.2">
      <c r="A1400" s="24" t="s">
        <v>239</v>
      </c>
      <c r="B1400" s="10">
        <v>43395</v>
      </c>
      <c r="C1400" s="33" t="str">
        <f t="shared" si="237"/>
        <v>H</v>
      </c>
      <c r="D1400" s="19">
        <v>10</v>
      </c>
      <c r="E1400" s="19">
        <v>22</v>
      </c>
      <c r="F1400" s="19">
        <v>2018</v>
      </c>
      <c r="G1400" s="6" t="s">
        <v>6</v>
      </c>
      <c r="H1400" s="6" t="s">
        <v>20</v>
      </c>
      <c r="I1400" s="6" t="s">
        <v>234</v>
      </c>
      <c r="J1400" s="6">
        <v>91</v>
      </c>
      <c r="K1400" s="6" t="s">
        <v>34</v>
      </c>
      <c r="L1400" s="6" t="s">
        <v>239</v>
      </c>
      <c r="M1400" s="6">
        <v>101</v>
      </c>
      <c r="N1400" s="13">
        <f t="shared" si="238"/>
        <v>10</v>
      </c>
      <c r="O1400" s="13">
        <f t="shared" si="239"/>
        <v>3</v>
      </c>
      <c r="P1400" s="39">
        <f t="shared" si="234"/>
        <v>-1.35015846365794</v>
      </c>
      <c r="Q1400" s="39">
        <f t="shared" si="235"/>
        <v>2.3960160409532198</v>
      </c>
      <c r="R1400" s="39">
        <f t="shared" si="240"/>
        <v>-0.74617450461115986</v>
      </c>
      <c r="S1400" s="39">
        <f t="shared" si="241"/>
        <v>10.74617450461116</v>
      </c>
      <c r="T1400" s="22" t="str">
        <f t="shared" si="236"/>
        <v>Min91101</v>
      </c>
      <c r="U1400" t="str">
        <f t="shared" si="242"/>
        <v>no</v>
      </c>
      <c r="V1400" s="31">
        <v>0</v>
      </c>
      <c r="W1400" s="31" t="str">
        <f t="shared" si="243"/>
        <v>43395Indiana PacersMinnesota Timberwolves</v>
      </c>
      <c r="X1400" s="9" t="str">
        <f>IFERROR(VLOOKUP(T1400,October_Schedule_Table[[#All],[Home Concat]:[Home B2b]],2,FALSE),0)</f>
        <v>no</v>
      </c>
      <c r="Y1400" s="9">
        <f>IFERROR(VLOOKUP(T1400,October_Schedule_Table[[#All],[Away Concat]:[Away B2b]],4,FALSE),0)</f>
        <v>0</v>
      </c>
    </row>
    <row r="1401" spans="1:25" x14ac:dyDescent="0.2">
      <c r="A1401" s="24" t="s">
        <v>239</v>
      </c>
      <c r="B1401" s="12">
        <v>43397</v>
      </c>
      <c r="C1401" s="33" t="str">
        <f t="shared" si="237"/>
        <v>A</v>
      </c>
      <c r="D1401" s="18">
        <v>10</v>
      </c>
      <c r="E1401" s="18">
        <v>24</v>
      </c>
      <c r="F1401" s="18">
        <v>2018</v>
      </c>
      <c r="G1401" s="5" t="s">
        <v>23</v>
      </c>
      <c r="H1401" s="5" t="s">
        <v>34</v>
      </c>
      <c r="I1401" s="5" t="s">
        <v>239</v>
      </c>
      <c r="J1401" s="5">
        <v>105</v>
      </c>
      <c r="K1401" s="5" t="s">
        <v>37</v>
      </c>
      <c r="L1401" s="5" t="s">
        <v>228</v>
      </c>
      <c r="M1401" s="5">
        <v>112</v>
      </c>
      <c r="N1401" s="13">
        <f t="shared" si="238"/>
        <v>-7</v>
      </c>
      <c r="O1401" s="13">
        <f t="shared" si="239"/>
        <v>-3</v>
      </c>
      <c r="P1401" s="39">
        <f t="shared" si="234"/>
        <v>-1.35015846365794</v>
      </c>
      <c r="Q1401" s="39">
        <f t="shared" si="235"/>
        <v>5.5303682054218104</v>
      </c>
      <c r="R1401" s="39">
        <f t="shared" si="240"/>
        <v>-9.8805266690797495</v>
      </c>
      <c r="S1401" s="39">
        <f t="shared" si="241"/>
        <v>2.8805266690797495</v>
      </c>
      <c r="T1401" s="22" t="str">
        <f t="shared" si="236"/>
        <v>Min105112</v>
      </c>
      <c r="U1401" t="str">
        <f t="shared" si="242"/>
        <v>no</v>
      </c>
      <c r="V1401" s="31">
        <v>0</v>
      </c>
      <c r="W1401" s="31" t="str">
        <f t="shared" si="243"/>
        <v>43397Minnesota TimberwolvesToronto Raptors</v>
      </c>
      <c r="X1401" s="9" t="str">
        <f>IFERROR(VLOOKUP(T1401,October_Schedule_Table[[#All],[Home Concat]:[Home B2b]],2,FALSE),0)</f>
        <v>no</v>
      </c>
      <c r="Y1401" s="9" t="str">
        <f>IFERROR(VLOOKUP(T1401,October_Schedule_Table[[#All],[Away Concat]:[Away B2b]],4,FALSE),0)</f>
        <v>no</v>
      </c>
    </row>
    <row r="1402" spans="1:25" x14ac:dyDescent="0.2">
      <c r="A1402" s="24" t="s">
        <v>239</v>
      </c>
      <c r="B1402" s="12">
        <v>43399</v>
      </c>
      <c r="C1402" s="33" t="str">
        <f t="shared" si="237"/>
        <v>H</v>
      </c>
      <c r="D1402" s="18">
        <v>10</v>
      </c>
      <c r="E1402" s="18">
        <v>26</v>
      </c>
      <c r="F1402" s="18">
        <v>2018</v>
      </c>
      <c r="G1402" s="5" t="s">
        <v>6</v>
      </c>
      <c r="H1402" s="5" t="s">
        <v>13</v>
      </c>
      <c r="I1402" s="5" t="s">
        <v>229</v>
      </c>
      <c r="J1402" s="5">
        <v>125</v>
      </c>
      <c r="K1402" s="5" t="s">
        <v>34</v>
      </c>
      <c r="L1402" s="5" t="s">
        <v>239</v>
      </c>
      <c r="M1402" s="5">
        <v>95</v>
      </c>
      <c r="N1402" s="13">
        <f t="shared" si="238"/>
        <v>-30</v>
      </c>
      <c r="O1402" s="13">
        <f t="shared" si="239"/>
        <v>3</v>
      </c>
      <c r="P1402" s="39">
        <f t="shared" si="234"/>
        <v>-1.35015846365794</v>
      </c>
      <c r="Q1402" s="39">
        <f t="shared" si="235"/>
        <v>7.7638523148254706</v>
      </c>
      <c r="R1402" s="39">
        <f t="shared" si="240"/>
        <v>-6.1140107784834106</v>
      </c>
      <c r="S1402" s="39">
        <f t="shared" si="241"/>
        <v>-23.885989221516589</v>
      </c>
      <c r="T1402" s="22" t="str">
        <f t="shared" si="236"/>
        <v>Min12595</v>
      </c>
      <c r="U1402" t="str">
        <f t="shared" si="242"/>
        <v>no</v>
      </c>
      <c r="V1402" s="31">
        <v>0</v>
      </c>
      <c r="W1402" s="31" t="str">
        <f t="shared" si="243"/>
        <v>43399Milwaukee BucksMinnesota Timberwolves</v>
      </c>
      <c r="X1402" s="9" t="str">
        <f>IFERROR(VLOOKUP(T1402,October_Schedule_Table[[#All],[Home Concat]:[Home B2b]],2,FALSE),0)</f>
        <v>no</v>
      </c>
      <c r="Y1402" s="9">
        <f>IFERROR(VLOOKUP(T1402,October_Schedule_Table[[#All],[Away Concat]:[Away B2b]],4,FALSE),0)</f>
        <v>0</v>
      </c>
    </row>
    <row r="1403" spans="1:25" x14ac:dyDescent="0.2">
      <c r="A1403" s="24" t="s">
        <v>239</v>
      </c>
      <c r="B1403" s="10">
        <v>43402</v>
      </c>
      <c r="C1403" s="33" t="str">
        <f t="shared" si="237"/>
        <v>H</v>
      </c>
      <c r="D1403" s="19">
        <v>10</v>
      </c>
      <c r="E1403" s="19">
        <v>29</v>
      </c>
      <c r="F1403" s="19">
        <v>2018</v>
      </c>
      <c r="G1403" s="6" t="s">
        <v>6</v>
      </c>
      <c r="H1403" s="6" t="s">
        <v>39</v>
      </c>
      <c r="I1403" s="13" t="s">
        <v>242</v>
      </c>
      <c r="J1403" s="6">
        <v>120</v>
      </c>
      <c r="K1403" s="6" t="s">
        <v>34</v>
      </c>
      <c r="L1403" s="6" t="s">
        <v>239</v>
      </c>
      <c r="M1403" s="6">
        <v>124</v>
      </c>
      <c r="N1403" s="13">
        <f t="shared" si="238"/>
        <v>4</v>
      </c>
      <c r="O1403" s="13">
        <f t="shared" si="239"/>
        <v>3</v>
      </c>
      <c r="P1403" s="39">
        <f t="shared" si="234"/>
        <v>-1.35015846365794</v>
      </c>
      <c r="Q1403" s="39">
        <f t="shared" si="235"/>
        <v>-1.7592139870950123</v>
      </c>
      <c r="R1403" s="39">
        <f t="shared" si="240"/>
        <v>3.4090555234370723</v>
      </c>
      <c r="S1403" s="39">
        <f t="shared" si="241"/>
        <v>0.5909444765629277</v>
      </c>
      <c r="T1403" s="22" t="str">
        <f t="shared" si="236"/>
        <v>Min120124</v>
      </c>
      <c r="U1403" t="str">
        <f t="shared" si="242"/>
        <v>no</v>
      </c>
      <c r="V1403" s="31">
        <v>0</v>
      </c>
      <c r="W1403" s="31" t="str">
        <f t="shared" si="243"/>
        <v>43402Los Angeles LakersMinnesota Timberwolves</v>
      </c>
      <c r="X1403" s="9" t="str">
        <f>IFERROR(VLOOKUP(T1403,October_Schedule_Table[[#All],[Home Concat]:[Home B2b]],2,FALSE),0)</f>
        <v>no</v>
      </c>
      <c r="Y1403" s="9">
        <f>IFERROR(VLOOKUP(T1403,October_Schedule_Table[[#All],[Away Concat]:[Away B2b]],4,FALSE),0)</f>
        <v>0</v>
      </c>
    </row>
    <row r="1404" spans="1:25" x14ac:dyDescent="0.2">
      <c r="A1404" s="24" t="s">
        <v>239</v>
      </c>
      <c r="B1404" s="12">
        <v>43404</v>
      </c>
      <c r="C1404" s="33" t="str">
        <f t="shared" si="237"/>
        <v>H</v>
      </c>
      <c r="D1404" s="18">
        <v>10</v>
      </c>
      <c r="E1404" s="18">
        <v>31</v>
      </c>
      <c r="F1404" s="18">
        <v>2018</v>
      </c>
      <c r="G1404" s="5" t="s">
        <v>6</v>
      </c>
      <c r="H1404" s="5" t="s">
        <v>31</v>
      </c>
      <c r="I1404" s="5" t="s">
        <v>225</v>
      </c>
      <c r="J1404" s="5">
        <v>125</v>
      </c>
      <c r="K1404" s="5" t="s">
        <v>34</v>
      </c>
      <c r="L1404" s="5" t="s">
        <v>239</v>
      </c>
      <c r="M1404" s="5">
        <v>128</v>
      </c>
      <c r="N1404" s="13">
        <f t="shared" si="238"/>
        <v>3</v>
      </c>
      <c r="O1404" s="13">
        <f t="shared" si="239"/>
        <v>3</v>
      </c>
      <c r="P1404" s="39">
        <f t="shared" si="234"/>
        <v>-1.35015846365794</v>
      </c>
      <c r="Q1404" s="39">
        <f t="shared" si="235"/>
        <v>5.7181998783674679</v>
      </c>
      <c r="R1404" s="39">
        <f t="shared" si="240"/>
        <v>-4.0683583420254079</v>
      </c>
      <c r="S1404" s="39">
        <f t="shared" si="241"/>
        <v>7.0683583420254079</v>
      </c>
      <c r="T1404" s="22" t="str">
        <f t="shared" si="236"/>
        <v>Min125128</v>
      </c>
      <c r="U1404" t="str">
        <f t="shared" si="242"/>
        <v>no</v>
      </c>
      <c r="V1404" s="31">
        <v>0</v>
      </c>
      <c r="W1404" s="31" t="str">
        <f t="shared" si="243"/>
        <v>43404Utah JazzMinnesota Timberwolves</v>
      </c>
      <c r="X1404" s="9" t="str">
        <f>IFERROR(VLOOKUP(T1404,October_Schedule_Table[[#All],[Home Concat]:[Home B2b]],2,FALSE),0)</f>
        <v>no</v>
      </c>
      <c r="Y1404" s="9">
        <f>IFERROR(VLOOKUP(T1404,October_Schedule_Table[[#All],[Away Concat]:[Away B2b]],4,FALSE),0)</f>
        <v>0</v>
      </c>
    </row>
    <row r="1405" spans="1:25" x14ac:dyDescent="0.2">
      <c r="A1405" s="24" t="s">
        <v>239</v>
      </c>
      <c r="B1405" s="10">
        <v>43406</v>
      </c>
      <c r="C1405" s="33" t="str">
        <f t="shared" si="237"/>
        <v>A</v>
      </c>
      <c r="D1405" s="19">
        <v>11</v>
      </c>
      <c r="E1405" s="19">
        <v>2</v>
      </c>
      <c r="F1405" s="19">
        <v>2018</v>
      </c>
      <c r="G1405" s="6" t="s">
        <v>9</v>
      </c>
      <c r="H1405" s="6" t="s">
        <v>34</v>
      </c>
      <c r="I1405" s="6" t="s">
        <v>239</v>
      </c>
      <c r="J1405" s="6">
        <v>99</v>
      </c>
      <c r="K1405" s="6" t="s">
        <v>11</v>
      </c>
      <c r="L1405" s="6" t="s">
        <v>224</v>
      </c>
      <c r="M1405" s="6">
        <v>116</v>
      </c>
      <c r="N1405" s="13">
        <f t="shared" si="238"/>
        <v>-17</v>
      </c>
      <c r="O1405" s="13">
        <f t="shared" si="239"/>
        <v>-3</v>
      </c>
      <c r="P1405" s="39">
        <f t="shared" si="234"/>
        <v>-1.35015846365794</v>
      </c>
      <c r="Q1405" s="39">
        <f t="shared" si="235"/>
        <v>6.4927091902742058</v>
      </c>
      <c r="R1405" s="39">
        <f t="shared" si="240"/>
        <v>-10.842867653932146</v>
      </c>
      <c r="S1405" s="39">
        <f t="shared" si="241"/>
        <v>-6.1571323460678542</v>
      </c>
      <c r="T1405" s="22" t="str">
        <f t="shared" si="236"/>
        <v>Min99116</v>
      </c>
      <c r="U1405" t="str">
        <f t="shared" si="242"/>
        <v>no</v>
      </c>
      <c r="V1405" s="31">
        <v>0</v>
      </c>
      <c r="W1405" s="31" t="str">
        <f t="shared" si="243"/>
        <v>43406Minnesota TimberwolvesGolden State Warriors</v>
      </c>
      <c r="X1405" s="9">
        <f>IFERROR(VLOOKUP(T1405,October_Schedule_Table[Home Concat],1,FALSE),0)</f>
        <v>0</v>
      </c>
      <c r="Y1405" s="9" t="str">
        <f>IFERROR(VLOOKUP(T1405,October_Schedule_Table[[#All],[Away Concat]:[Away B2b]],4,FALSE),0)</f>
        <v>no</v>
      </c>
    </row>
    <row r="1406" spans="1:25" x14ac:dyDescent="0.2">
      <c r="A1406" s="24" t="s">
        <v>239</v>
      </c>
      <c r="B1406" s="12">
        <v>43408</v>
      </c>
      <c r="C1406" s="33" t="str">
        <f t="shared" si="237"/>
        <v>A</v>
      </c>
      <c r="D1406" s="18">
        <v>11</v>
      </c>
      <c r="E1406" s="18">
        <v>4</v>
      </c>
      <c r="F1406" s="18">
        <v>2018</v>
      </c>
      <c r="G1406" s="5" t="s">
        <v>42</v>
      </c>
      <c r="H1406" s="5" t="s">
        <v>34</v>
      </c>
      <c r="I1406" s="5" t="s">
        <v>239</v>
      </c>
      <c r="J1406" s="5">
        <v>81</v>
      </c>
      <c r="K1406" s="5" t="s">
        <v>40</v>
      </c>
      <c r="L1406" s="5" t="s">
        <v>231</v>
      </c>
      <c r="M1406" s="5">
        <v>111</v>
      </c>
      <c r="N1406" s="13">
        <f t="shared" si="238"/>
        <v>-30</v>
      </c>
      <c r="O1406" s="13">
        <f t="shared" si="239"/>
        <v>-3</v>
      </c>
      <c r="P1406" s="39">
        <f t="shared" si="234"/>
        <v>-1.35015846365794</v>
      </c>
      <c r="Q1406" s="39">
        <f t="shared" si="235"/>
        <v>4.7456987811097902</v>
      </c>
      <c r="R1406" s="39">
        <f t="shared" si="240"/>
        <v>-9.0958572447677302</v>
      </c>
      <c r="S1406" s="39">
        <f t="shared" si="241"/>
        <v>-20.904142755232272</v>
      </c>
      <c r="T1406" s="22" t="str">
        <f t="shared" si="236"/>
        <v>Min81111</v>
      </c>
      <c r="U1406" t="str">
        <f t="shared" si="242"/>
        <v>no</v>
      </c>
      <c r="V1406" s="31">
        <v>0</v>
      </c>
      <c r="W1406" s="31" t="str">
        <f t="shared" si="243"/>
        <v>43408Minnesota TimberwolvesPortland Trail Blazers</v>
      </c>
      <c r="X1406" s="9">
        <f>IFERROR(VLOOKUP(T1406,October_Schedule_Table[Home Concat],1,FALSE),0)</f>
        <v>0</v>
      </c>
      <c r="Y1406" s="9" t="str">
        <f>IFERROR(VLOOKUP(T1406,October_Schedule_Table[[#All],[Away Concat]:[Away B2b]],4,FALSE),0)</f>
        <v>no</v>
      </c>
    </row>
    <row r="1407" spans="1:25" x14ac:dyDescent="0.2">
      <c r="A1407" s="24" t="s">
        <v>239</v>
      </c>
      <c r="B1407" s="10">
        <v>43409</v>
      </c>
      <c r="C1407" s="33" t="str">
        <f t="shared" si="237"/>
        <v>A</v>
      </c>
      <c r="D1407" s="19">
        <v>11</v>
      </c>
      <c r="E1407" s="19">
        <v>5</v>
      </c>
      <c r="F1407" s="19">
        <v>2018</v>
      </c>
      <c r="G1407" s="6" t="s">
        <v>9</v>
      </c>
      <c r="H1407" s="6" t="s">
        <v>34</v>
      </c>
      <c r="I1407" s="6" t="s">
        <v>239</v>
      </c>
      <c r="J1407" s="6">
        <v>109</v>
      </c>
      <c r="K1407" s="6" t="s">
        <v>22</v>
      </c>
      <c r="L1407" s="13" t="s">
        <v>241</v>
      </c>
      <c r="M1407" s="6">
        <v>120</v>
      </c>
      <c r="N1407" s="13">
        <f t="shared" si="238"/>
        <v>-11</v>
      </c>
      <c r="O1407" s="13">
        <f t="shared" si="239"/>
        <v>-3</v>
      </c>
      <c r="P1407" s="39">
        <f t="shared" si="234"/>
        <v>-1.35015846365794</v>
      </c>
      <c r="Q1407" s="39">
        <f t="shared" si="235"/>
        <v>0.79686865378140981</v>
      </c>
      <c r="R1407" s="39">
        <f t="shared" si="240"/>
        <v>-5.1470271174393503</v>
      </c>
      <c r="S1407" s="39">
        <f t="shared" si="241"/>
        <v>-5.8529728825606497</v>
      </c>
      <c r="T1407" s="22" t="str">
        <f t="shared" si="236"/>
        <v>Min109120</v>
      </c>
      <c r="U1407" t="str">
        <f t="shared" si="242"/>
        <v>yes</v>
      </c>
      <c r="V1407" s="31">
        <v>0</v>
      </c>
      <c r="W1407" s="31" t="str">
        <f t="shared" si="243"/>
        <v>43409Minnesota TimberwolvesLos Angeles Clippers</v>
      </c>
      <c r="X1407" s="9">
        <f>IFERROR(VLOOKUP(T1407,October_Schedule_Table[Home Concat],1,FALSE),0)</f>
        <v>0</v>
      </c>
      <c r="Y1407" s="9" t="str">
        <f>IFERROR(VLOOKUP(T1407,October_Schedule_Table[[#All],[Away Concat]:[Away B2b]],4,FALSE),0)</f>
        <v>yes</v>
      </c>
    </row>
    <row r="1408" spans="1:25" x14ac:dyDescent="0.2">
      <c r="A1408" s="24" t="s">
        <v>239</v>
      </c>
      <c r="B1408" s="12">
        <v>43411</v>
      </c>
      <c r="C1408" s="33" t="str">
        <f t="shared" si="237"/>
        <v>A</v>
      </c>
      <c r="D1408" s="18">
        <v>11</v>
      </c>
      <c r="E1408" s="18">
        <v>7</v>
      </c>
      <c r="F1408" s="18">
        <v>2018</v>
      </c>
      <c r="G1408" s="5" t="s">
        <v>9</v>
      </c>
      <c r="H1408" s="5" t="s">
        <v>34</v>
      </c>
      <c r="I1408" s="5" t="s">
        <v>239</v>
      </c>
      <c r="J1408" s="5">
        <v>110</v>
      </c>
      <c r="K1408" s="5" t="s">
        <v>39</v>
      </c>
      <c r="L1408" s="13" t="s">
        <v>242</v>
      </c>
      <c r="M1408" s="5">
        <v>114</v>
      </c>
      <c r="N1408" s="13">
        <f t="shared" si="238"/>
        <v>-4</v>
      </c>
      <c r="O1408" s="13">
        <f t="shared" si="239"/>
        <v>-3</v>
      </c>
      <c r="P1408" s="39">
        <f t="shared" si="234"/>
        <v>-1.35015846365794</v>
      </c>
      <c r="Q1408" s="39">
        <f t="shared" si="235"/>
        <v>-1.7592139870950123</v>
      </c>
      <c r="R1408" s="39">
        <f t="shared" si="240"/>
        <v>-2.5909444765629277</v>
      </c>
      <c r="S1408" s="39">
        <f t="shared" si="241"/>
        <v>-1.4090555234370723</v>
      </c>
      <c r="T1408" s="22" t="str">
        <f t="shared" si="236"/>
        <v>Min110114</v>
      </c>
      <c r="U1408" t="str">
        <f t="shared" si="242"/>
        <v>no</v>
      </c>
      <c r="V1408" s="31">
        <v>0</v>
      </c>
      <c r="W1408" s="31" t="str">
        <f t="shared" si="243"/>
        <v>43411Minnesota TimberwolvesLos Angeles Lakers</v>
      </c>
      <c r="X1408" s="9">
        <f>IFERROR(VLOOKUP(T1408,October_Schedule_Table[Home Concat],1,FALSE),0)</f>
        <v>0</v>
      </c>
      <c r="Y1408" s="9" t="str">
        <f>IFERROR(VLOOKUP(T1408,October_Schedule_Table[[#All],[Away Concat]:[Away B2b]],4,FALSE),0)</f>
        <v>no</v>
      </c>
    </row>
    <row r="1409" spans="1:25" x14ac:dyDescent="0.2">
      <c r="A1409" s="24" t="s">
        <v>239</v>
      </c>
      <c r="B1409" s="10">
        <v>43413</v>
      </c>
      <c r="C1409" s="33" t="str">
        <f t="shared" si="237"/>
        <v>A</v>
      </c>
      <c r="D1409" s="19">
        <v>11</v>
      </c>
      <c r="E1409" s="19">
        <v>9</v>
      </c>
      <c r="F1409" s="19">
        <v>2018</v>
      </c>
      <c r="G1409" s="6" t="s">
        <v>30</v>
      </c>
      <c r="H1409" s="6" t="s">
        <v>34</v>
      </c>
      <c r="I1409" s="6" t="s">
        <v>239</v>
      </c>
      <c r="J1409" s="6">
        <v>110</v>
      </c>
      <c r="K1409" s="6" t="s">
        <v>32</v>
      </c>
      <c r="L1409" s="6" t="s">
        <v>230</v>
      </c>
      <c r="M1409" s="6">
        <v>121</v>
      </c>
      <c r="N1409" s="13">
        <f t="shared" si="238"/>
        <v>-11</v>
      </c>
      <c r="O1409" s="13">
        <f t="shared" si="239"/>
        <v>-3</v>
      </c>
      <c r="P1409" s="39">
        <f t="shared" si="234"/>
        <v>-1.35015846365794</v>
      </c>
      <c r="Q1409" s="39">
        <f t="shared" si="235"/>
        <v>-0.90569424122478992</v>
      </c>
      <c r="R1409" s="39">
        <f t="shared" si="240"/>
        <v>-3.4444642224331501</v>
      </c>
      <c r="S1409" s="39">
        <f t="shared" si="241"/>
        <v>-7.5555357775668499</v>
      </c>
      <c r="T1409" s="22" t="str">
        <f t="shared" si="236"/>
        <v>Min110121</v>
      </c>
      <c r="U1409" t="str">
        <f t="shared" si="242"/>
        <v>no</v>
      </c>
      <c r="V1409" s="31">
        <v>0</v>
      </c>
      <c r="W1409" s="31" t="str">
        <f t="shared" si="243"/>
        <v>43413Minnesota TimberwolvesSacramento Kings</v>
      </c>
      <c r="X1409" s="9">
        <f>IFERROR(VLOOKUP(T1409,October_Schedule_Table[Home Concat],1,FALSE),0)</f>
        <v>0</v>
      </c>
      <c r="Y1409" s="9" t="str">
        <f>IFERROR(VLOOKUP(T1409,October_Schedule_Table[[#All],[Away Concat]:[Away B2b]],4,FALSE),0)</f>
        <v>no</v>
      </c>
    </row>
    <row r="1410" spans="1:25" x14ac:dyDescent="0.2">
      <c r="A1410" s="24" t="s">
        <v>239</v>
      </c>
      <c r="B1410" s="10">
        <v>43416</v>
      </c>
      <c r="C1410" s="33" t="str">
        <f t="shared" si="237"/>
        <v>H</v>
      </c>
      <c r="D1410" s="19">
        <v>11</v>
      </c>
      <c r="E1410" s="19">
        <v>12</v>
      </c>
      <c r="F1410" s="19">
        <v>2018</v>
      </c>
      <c r="G1410" s="6" t="s">
        <v>6</v>
      </c>
      <c r="H1410" s="6" t="s">
        <v>15</v>
      </c>
      <c r="I1410" s="6" t="s">
        <v>212</v>
      </c>
      <c r="J1410" s="6">
        <v>113</v>
      </c>
      <c r="K1410" s="6" t="s">
        <v>34</v>
      </c>
      <c r="L1410" s="6" t="s">
        <v>239</v>
      </c>
      <c r="M1410" s="6">
        <v>120</v>
      </c>
      <c r="N1410" s="13">
        <f t="shared" si="238"/>
        <v>7</v>
      </c>
      <c r="O1410" s="13">
        <f t="shared" si="239"/>
        <v>3</v>
      </c>
      <c r="P1410" s="39">
        <f t="shared" si="234"/>
        <v>-1.35015846365794</v>
      </c>
      <c r="Q1410" s="39">
        <f t="shared" si="235"/>
        <v>9.3423702051929958E-2</v>
      </c>
      <c r="R1410" s="39">
        <f t="shared" si="240"/>
        <v>1.55641783429013</v>
      </c>
      <c r="S1410" s="39">
        <f t="shared" si="241"/>
        <v>5.44358216570987</v>
      </c>
      <c r="T1410" s="22" t="str">
        <f t="shared" si="236"/>
        <v>Min113120</v>
      </c>
      <c r="U1410" t="str">
        <f t="shared" si="242"/>
        <v>no</v>
      </c>
      <c r="V1410" s="31">
        <v>0</v>
      </c>
      <c r="W1410" s="31" t="str">
        <f t="shared" si="243"/>
        <v>43416Brooklyn NetsMinnesota Timberwolves</v>
      </c>
      <c r="X1410" s="9" t="str">
        <f>IFERROR(VLOOKUP(T1410,October_Schedule_Table[[#All],[Home Concat]:[Home B2b]],2,FALSE),0)</f>
        <v>no</v>
      </c>
      <c r="Y1410" s="9">
        <f>IFERROR(VLOOKUP(T1410,October_Schedule_Table[[#All],[Away Concat]:[Away B2b]],4,FALSE),0)</f>
        <v>0</v>
      </c>
    </row>
    <row r="1411" spans="1:25" x14ac:dyDescent="0.2">
      <c r="A1411" s="24" t="s">
        <v>239</v>
      </c>
      <c r="B1411" s="12">
        <v>43418</v>
      </c>
      <c r="C1411" s="33" t="str">
        <f t="shared" si="237"/>
        <v>H</v>
      </c>
      <c r="D1411" s="18">
        <v>11</v>
      </c>
      <c r="E1411" s="18">
        <v>14</v>
      </c>
      <c r="F1411" s="18">
        <v>2018</v>
      </c>
      <c r="G1411" s="5" t="s">
        <v>6</v>
      </c>
      <c r="H1411" s="5" t="s">
        <v>17</v>
      </c>
      <c r="I1411" s="5" t="s">
        <v>202</v>
      </c>
      <c r="J1411" s="5">
        <v>100</v>
      </c>
      <c r="K1411" s="5" t="s">
        <v>34</v>
      </c>
      <c r="L1411" s="5" t="s">
        <v>239</v>
      </c>
      <c r="M1411" s="5">
        <v>107</v>
      </c>
      <c r="N1411" s="13">
        <f t="shared" si="238"/>
        <v>7</v>
      </c>
      <c r="O1411" s="13">
        <f t="shared" si="239"/>
        <v>3</v>
      </c>
      <c r="P1411" s="39">
        <f t="shared" si="234"/>
        <v>-1.35015846365794</v>
      </c>
      <c r="Q1411" s="39">
        <f t="shared" si="235"/>
        <v>-2.0784049104114897</v>
      </c>
      <c r="R1411" s="39">
        <f t="shared" si="240"/>
        <v>3.7282464467535497</v>
      </c>
      <c r="S1411" s="39">
        <f t="shared" si="241"/>
        <v>3.2717535532464503</v>
      </c>
      <c r="T1411" s="22" t="str">
        <f t="shared" si="236"/>
        <v>Min100107</v>
      </c>
      <c r="U1411" t="str">
        <f t="shared" si="242"/>
        <v>no</v>
      </c>
      <c r="V1411" s="31">
        <v>0</v>
      </c>
      <c r="W1411" s="31" t="str">
        <f t="shared" si="243"/>
        <v>43418New Orleans PelicansMinnesota Timberwolves</v>
      </c>
      <c r="X1411" s="9" t="str">
        <f>IFERROR(VLOOKUP(T1411,October_Schedule_Table[[#All],[Home Concat]:[Home B2b]],2,FALSE),0)</f>
        <v>no</v>
      </c>
      <c r="Y1411" s="9">
        <f>IFERROR(VLOOKUP(T1411,October_Schedule_Table[[#All],[Away Concat]:[Away B2b]],4,FALSE),0)</f>
        <v>0</v>
      </c>
    </row>
    <row r="1412" spans="1:25" x14ac:dyDescent="0.2">
      <c r="A1412" s="24" t="s">
        <v>239</v>
      </c>
      <c r="B1412" s="10">
        <v>43420</v>
      </c>
      <c r="C1412" s="33" t="str">
        <f t="shared" si="237"/>
        <v>H</v>
      </c>
      <c r="D1412" s="19">
        <v>11</v>
      </c>
      <c r="E1412" s="19">
        <v>16</v>
      </c>
      <c r="F1412" s="19">
        <v>2018</v>
      </c>
      <c r="G1412" s="6" t="s">
        <v>6</v>
      </c>
      <c r="H1412" s="6" t="s">
        <v>40</v>
      </c>
      <c r="I1412" s="6" t="s">
        <v>231</v>
      </c>
      <c r="J1412" s="6">
        <v>96</v>
      </c>
      <c r="K1412" s="6" t="s">
        <v>34</v>
      </c>
      <c r="L1412" s="6" t="s">
        <v>239</v>
      </c>
      <c r="M1412" s="6">
        <v>112</v>
      </c>
      <c r="N1412" s="13">
        <f t="shared" si="238"/>
        <v>16</v>
      </c>
      <c r="O1412" s="13">
        <f t="shared" si="239"/>
        <v>3</v>
      </c>
      <c r="P1412" s="39">
        <f t="shared" si="234"/>
        <v>-1.35015846365794</v>
      </c>
      <c r="Q1412" s="39">
        <f t="shared" si="235"/>
        <v>4.7456987811097902</v>
      </c>
      <c r="R1412" s="39">
        <f t="shared" si="240"/>
        <v>-3.0958572447677302</v>
      </c>
      <c r="S1412" s="39">
        <f t="shared" si="241"/>
        <v>19.095857244767728</v>
      </c>
      <c r="T1412" s="22" t="str">
        <f t="shared" si="236"/>
        <v>Min96112</v>
      </c>
      <c r="U1412" t="str">
        <f t="shared" si="242"/>
        <v>no</v>
      </c>
      <c r="V1412" s="31">
        <v>0</v>
      </c>
      <c r="W1412" s="31" t="str">
        <f t="shared" si="243"/>
        <v>43420Portland Trail BlazersMinnesota Timberwolves</v>
      </c>
      <c r="X1412" s="9" t="str">
        <f>IFERROR(VLOOKUP(T1412,October_Schedule_Table[[#All],[Home Concat]:[Home B2b]],2,FALSE),0)</f>
        <v>no</v>
      </c>
      <c r="Y1412" s="9">
        <f>IFERROR(VLOOKUP(T1412,October_Schedule_Table[[#All],[Away Concat]:[Away B2b]],4,FALSE),0)</f>
        <v>0</v>
      </c>
    </row>
    <row r="1413" spans="1:25" x14ac:dyDescent="0.2">
      <c r="A1413" s="24" t="s">
        <v>239</v>
      </c>
      <c r="B1413" s="12">
        <v>43422</v>
      </c>
      <c r="C1413" s="33" t="str">
        <f t="shared" si="237"/>
        <v>H</v>
      </c>
      <c r="D1413" s="18">
        <v>11</v>
      </c>
      <c r="E1413" s="18">
        <v>18</v>
      </c>
      <c r="F1413" s="18">
        <v>2018</v>
      </c>
      <c r="G1413" s="5" t="s">
        <v>61</v>
      </c>
      <c r="H1413" s="5" t="s">
        <v>19</v>
      </c>
      <c r="I1413" s="5" t="s">
        <v>240</v>
      </c>
      <c r="J1413" s="5">
        <v>100</v>
      </c>
      <c r="K1413" s="5" t="s">
        <v>34</v>
      </c>
      <c r="L1413" s="5" t="s">
        <v>239</v>
      </c>
      <c r="M1413" s="5">
        <v>87</v>
      </c>
      <c r="N1413" s="13">
        <f t="shared" si="238"/>
        <v>-13</v>
      </c>
      <c r="O1413" s="13">
        <f t="shared" si="239"/>
        <v>3</v>
      </c>
      <c r="P1413" s="39">
        <f t="shared" si="234"/>
        <v>-1.35015846365794</v>
      </c>
      <c r="Q1413" s="39">
        <f t="shared" si="235"/>
        <v>-2.3364343413058002</v>
      </c>
      <c r="R1413" s="39">
        <f t="shared" si="240"/>
        <v>3.9862758776478602</v>
      </c>
      <c r="S1413" s="39">
        <f t="shared" si="241"/>
        <v>-16.986275877647859</v>
      </c>
      <c r="T1413" s="22" t="str">
        <f t="shared" si="236"/>
        <v>Min10087</v>
      </c>
      <c r="U1413" t="str">
        <f t="shared" si="242"/>
        <v>no</v>
      </c>
      <c r="V1413" s="31">
        <v>0</v>
      </c>
      <c r="W1413" s="31" t="str">
        <f t="shared" si="243"/>
        <v>43422Memphis GrizzliesMinnesota Timberwolves</v>
      </c>
      <c r="X1413" s="9" t="str">
        <f>IFERROR(VLOOKUP(T1413,October_Schedule_Table[[#All],[Home Concat]:[Home B2b]],2,FALSE),0)</f>
        <v>no</v>
      </c>
      <c r="Y1413" s="9">
        <f>IFERROR(VLOOKUP(T1413,October_Schedule_Table[[#All],[Away Concat]:[Away B2b]],4,FALSE),0)</f>
        <v>0</v>
      </c>
    </row>
    <row r="1414" spans="1:25" x14ac:dyDescent="0.2">
      <c r="A1414" s="24" t="s">
        <v>239</v>
      </c>
      <c r="B1414" s="10">
        <v>43425</v>
      </c>
      <c r="C1414" s="33" t="str">
        <f t="shared" si="237"/>
        <v>H</v>
      </c>
      <c r="D1414" s="19">
        <v>11</v>
      </c>
      <c r="E1414" s="19">
        <v>21</v>
      </c>
      <c r="F1414" s="19">
        <v>2018</v>
      </c>
      <c r="G1414" s="6" t="s">
        <v>6</v>
      </c>
      <c r="H1414" s="6" t="s">
        <v>21</v>
      </c>
      <c r="I1414" s="6" t="s">
        <v>217</v>
      </c>
      <c r="J1414" s="6">
        <v>103</v>
      </c>
      <c r="K1414" s="6" t="s">
        <v>34</v>
      </c>
      <c r="L1414" s="6" t="s">
        <v>239</v>
      </c>
      <c r="M1414" s="6">
        <v>101</v>
      </c>
      <c r="N1414" s="13">
        <f t="shared" si="238"/>
        <v>-2</v>
      </c>
      <c r="O1414" s="13">
        <f t="shared" si="239"/>
        <v>3</v>
      </c>
      <c r="P1414" s="39">
        <f t="shared" si="234"/>
        <v>-1.35015846365794</v>
      </c>
      <c r="Q1414" s="39">
        <f t="shared" si="235"/>
        <v>3.8824190488276296</v>
      </c>
      <c r="R1414" s="39">
        <f t="shared" si="240"/>
        <v>-2.2325775124855696</v>
      </c>
      <c r="S1414" s="39">
        <f t="shared" si="241"/>
        <v>0.23257751248556957</v>
      </c>
      <c r="T1414" s="22" t="str">
        <f t="shared" si="236"/>
        <v>Min103101</v>
      </c>
      <c r="U1414" t="str">
        <f t="shared" si="242"/>
        <v>no</v>
      </c>
      <c r="V1414" s="31">
        <v>0</v>
      </c>
      <c r="W1414" s="31" t="str">
        <f t="shared" si="243"/>
        <v>43425Denver NuggetsMinnesota Timberwolves</v>
      </c>
      <c r="X1414" s="9" t="str">
        <f>IFERROR(VLOOKUP(T1414,October_Schedule_Table[[#All],[Home Concat]:[Home B2b]],2,FALSE),0)</f>
        <v>no</v>
      </c>
      <c r="Y1414" s="9">
        <f>IFERROR(VLOOKUP(T1414,October_Schedule_Table[[#All],[Away Concat]:[Away B2b]],4,FALSE),0)</f>
        <v>0</v>
      </c>
    </row>
    <row r="1415" spans="1:25" x14ac:dyDescent="0.2">
      <c r="A1415" s="24" t="s">
        <v>239</v>
      </c>
      <c r="B1415" s="12">
        <v>43427</v>
      </c>
      <c r="C1415" s="33" t="str">
        <f t="shared" si="237"/>
        <v>A</v>
      </c>
      <c r="D1415" s="18">
        <v>11</v>
      </c>
      <c r="E1415" s="18">
        <v>23</v>
      </c>
      <c r="F1415" s="18">
        <v>2018</v>
      </c>
      <c r="G1415" s="5" t="s">
        <v>63</v>
      </c>
      <c r="H1415" s="5" t="s">
        <v>34</v>
      </c>
      <c r="I1415" s="5" t="s">
        <v>239</v>
      </c>
      <c r="J1415" s="5">
        <v>112</v>
      </c>
      <c r="K1415" s="5" t="s">
        <v>15</v>
      </c>
      <c r="L1415" s="5" t="s">
        <v>212</v>
      </c>
      <c r="M1415" s="5">
        <v>102</v>
      </c>
      <c r="N1415" s="13">
        <f t="shared" si="238"/>
        <v>10</v>
      </c>
      <c r="O1415" s="13">
        <f t="shared" si="239"/>
        <v>-3</v>
      </c>
      <c r="P1415" s="39">
        <f t="shared" si="234"/>
        <v>-1.35015846365794</v>
      </c>
      <c r="Q1415" s="39">
        <f t="shared" si="235"/>
        <v>9.3423702051929958E-2</v>
      </c>
      <c r="R1415" s="39">
        <f t="shared" si="240"/>
        <v>-4.44358216570987</v>
      </c>
      <c r="S1415" s="39">
        <f t="shared" si="241"/>
        <v>14.44358216570987</v>
      </c>
      <c r="T1415" s="22" t="str">
        <f t="shared" si="236"/>
        <v>Min112102</v>
      </c>
      <c r="U1415" t="str">
        <f t="shared" si="242"/>
        <v>no</v>
      </c>
      <c r="V1415" s="31">
        <v>0</v>
      </c>
      <c r="W1415" s="31" t="str">
        <f t="shared" si="243"/>
        <v>43427Minnesota TimberwolvesBrooklyn Nets</v>
      </c>
      <c r="X1415" s="9">
        <f>IFERROR(VLOOKUP(T1415,October_Schedule_Table[Home Concat],1,FALSE),0)</f>
        <v>0</v>
      </c>
      <c r="Y1415" s="9" t="str">
        <f>IFERROR(VLOOKUP(T1415,October_Schedule_Table[[#All],[Away Concat]:[Away B2b]],4,FALSE),0)</f>
        <v>no</v>
      </c>
    </row>
    <row r="1416" spans="1:25" x14ac:dyDescent="0.2">
      <c r="A1416" s="24" t="s">
        <v>239</v>
      </c>
      <c r="B1416" s="15">
        <v>43428</v>
      </c>
      <c r="C1416" s="33" t="str">
        <f t="shared" si="237"/>
        <v>H</v>
      </c>
      <c r="D1416" s="20">
        <v>11</v>
      </c>
      <c r="E1416" s="20">
        <v>24</v>
      </c>
      <c r="F1416" s="20">
        <v>2018</v>
      </c>
      <c r="G1416" s="5" t="s">
        <v>6</v>
      </c>
      <c r="H1416" s="5" t="s">
        <v>38</v>
      </c>
      <c r="I1416" s="5" t="s">
        <v>214</v>
      </c>
      <c r="J1416" s="5">
        <v>96</v>
      </c>
      <c r="K1416" s="5" t="s">
        <v>34</v>
      </c>
      <c r="L1416" s="5" t="s">
        <v>239</v>
      </c>
      <c r="M1416" s="5">
        <v>111</v>
      </c>
      <c r="N1416" s="13">
        <f t="shared" si="238"/>
        <v>15</v>
      </c>
      <c r="O1416" s="13">
        <f t="shared" si="239"/>
        <v>3</v>
      </c>
      <c r="P1416" s="39">
        <f t="shared" si="234"/>
        <v>-1.35015846365794</v>
      </c>
      <c r="Q1416" s="39">
        <f t="shared" si="235"/>
        <v>-8.3647694850550796</v>
      </c>
      <c r="R1416" s="39">
        <f t="shared" si="240"/>
        <v>10.01461102139714</v>
      </c>
      <c r="S1416" s="39">
        <f t="shared" si="241"/>
        <v>4.9853889786028596</v>
      </c>
      <c r="T1416" s="22" t="str">
        <f t="shared" si="236"/>
        <v>Min96111</v>
      </c>
      <c r="U1416" t="str">
        <f t="shared" si="242"/>
        <v>yes</v>
      </c>
      <c r="V1416" s="31" t="s">
        <v>273</v>
      </c>
      <c r="W1416" s="31" t="str">
        <f t="shared" si="243"/>
        <v>43428Chicago BullsMinnesota Timberwolves</v>
      </c>
      <c r="X1416" s="9"/>
      <c r="Y1416" s="9"/>
    </row>
    <row r="1417" spans="1:25" x14ac:dyDescent="0.2">
      <c r="A1417" s="24" t="s">
        <v>239</v>
      </c>
      <c r="B1417" s="10">
        <v>43430</v>
      </c>
      <c r="C1417" s="33" t="str">
        <f t="shared" si="237"/>
        <v>A</v>
      </c>
      <c r="D1417" s="19">
        <v>11</v>
      </c>
      <c r="E1417" s="19">
        <v>26</v>
      </c>
      <c r="F1417" s="19">
        <v>2018</v>
      </c>
      <c r="G1417" s="6" t="s">
        <v>12</v>
      </c>
      <c r="H1417" s="6" t="s">
        <v>34</v>
      </c>
      <c r="I1417" s="6" t="s">
        <v>239</v>
      </c>
      <c r="J1417" s="6">
        <v>102</v>
      </c>
      <c r="K1417" s="6" t="s">
        <v>36</v>
      </c>
      <c r="L1417" s="6" t="s">
        <v>215</v>
      </c>
      <c r="M1417" s="6">
        <v>95</v>
      </c>
      <c r="N1417" s="13">
        <f t="shared" si="238"/>
        <v>7</v>
      </c>
      <c r="O1417" s="13">
        <f t="shared" si="239"/>
        <v>-3</v>
      </c>
      <c r="P1417" s="39">
        <f t="shared" si="234"/>
        <v>-1.35015846365794</v>
      </c>
      <c r="Q1417" s="39">
        <f t="shared" si="235"/>
        <v>-9.3173458825230995</v>
      </c>
      <c r="R1417" s="39">
        <f t="shared" si="240"/>
        <v>4.9671874188651595</v>
      </c>
      <c r="S1417" s="39">
        <f t="shared" si="241"/>
        <v>2.0328125811348405</v>
      </c>
      <c r="T1417" s="22" t="str">
        <f t="shared" si="236"/>
        <v>Min10295</v>
      </c>
      <c r="U1417" t="str">
        <f t="shared" si="242"/>
        <v>no</v>
      </c>
      <c r="V1417" s="31">
        <v>0</v>
      </c>
      <c r="W1417" s="31" t="str">
        <f t="shared" si="243"/>
        <v>43430Minnesota TimberwolvesCleveland Cavaliers</v>
      </c>
      <c r="X1417" s="9">
        <f>IFERROR(VLOOKUP(T1417,October_Schedule_Table[Home Concat],1,FALSE),0)</f>
        <v>0</v>
      </c>
      <c r="Y1417" s="9" t="str">
        <f>IFERROR(VLOOKUP(T1417,October_Schedule_Table[[#All],[Away Concat]:[Away B2b]],4,FALSE),0)</f>
        <v>no</v>
      </c>
    </row>
    <row r="1418" spans="1:25" x14ac:dyDescent="0.2">
      <c r="A1418" s="24" t="s">
        <v>239</v>
      </c>
      <c r="B1418" s="10">
        <v>43432</v>
      </c>
      <c r="C1418" s="33" t="str">
        <f t="shared" si="237"/>
        <v>H</v>
      </c>
      <c r="D1418" s="19">
        <v>11</v>
      </c>
      <c r="E1418" s="19">
        <v>28</v>
      </c>
      <c r="F1418" s="19">
        <v>2018</v>
      </c>
      <c r="G1418" s="6" t="s">
        <v>6</v>
      </c>
      <c r="H1418" s="6" t="s">
        <v>35</v>
      </c>
      <c r="I1418" s="6" t="s">
        <v>227</v>
      </c>
      <c r="J1418" s="6">
        <v>89</v>
      </c>
      <c r="K1418" s="6" t="s">
        <v>34</v>
      </c>
      <c r="L1418" s="6" t="s">
        <v>239</v>
      </c>
      <c r="M1418" s="6">
        <v>128</v>
      </c>
      <c r="N1418" s="13">
        <f t="shared" si="238"/>
        <v>39</v>
      </c>
      <c r="O1418" s="13">
        <f t="shared" si="239"/>
        <v>3</v>
      </c>
      <c r="P1418" s="39">
        <f t="shared" ref="P1418:P1481" si="244">IF(C1418="H",VLOOKUP(L1418,$AB$12:$AE$41,4,FALSE),VLOOKUP(I1418,$AB$12:$AE$41,4,FALSE))</f>
        <v>-1.35015846365794</v>
      </c>
      <c r="Q1418" s="39">
        <f t="shared" ref="Q1418:Q1481" si="245">IF(C1418="H",VLOOKUP(I1418,$AB$12:$AE$41,4,FALSE),VLOOKUP(L1418,$AB$12:$AE$41,4,FALSE))</f>
        <v>1.8707824426420974</v>
      </c>
      <c r="R1418" s="39">
        <f t="shared" si="240"/>
        <v>-0.22094090630003738</v>
      </c>
      <c r="S1418" s="39">
        <f t="shared" si="241"/>
        <v>39.220940906300036</v>
      </c>
      <c r="T1418" s="22" t="str">
        <f t="shared" ref="T1418:T1481" si="246">CONCATENATE(A1418,J1418,M1418)</f>
        <v>Min89128</v>
      </c>
      <c r="U1418" t="str">
        <f t="shared" si="242"/>
        <v>no</v>
      </c>
      <c r="V1418" s="31">
        <v>0</v>
      </c>
      <c r="W1418" s="31" t="str">
        <f t="shared" si="243"/>
        <v>43432San Antonio SpursMinnesota Timberwolves</v>
      </c>
      <c r="X1418" s="9" t="str">
        <f>IFERROR(VLOOKUP(T1418,October_Schedule_Table[[#All],[Home Concat]:[Home B2b]],2,FALSE),0)</f>
        <v>no</v>
      </c>
      <c r="Y1418" s="9">
        <f>IFERROR(VLOOKUP(T1418,October_Schedule_Table[[#All],[Away Concat]:[Away B2b]],4,FALSE),0)</f>
        <v>0</v>
      </c>
    </row>
    <row r="1419" spans="1:25" x14ac:dyDescent="0.2">
      <c r="A1419" s="24" t="s">
        <v>239</v>
      </c>
      <c r="B1419" s="12">
        <v>43435</v>
      </c>
      <c r="C1419" s="33" t="str">
        <f t="shared" ref="C1419:C1482" si="247">IF(A1419=L1419,"H","A")</f>
        <v>H</v>
      </c>
      <c r="D1419" s="18">
        <v>12</v>
      </c>
      <c r="E1419" s="18">
        <v>1</v>
      </c>
      <c r="F1419" s="18">
        <v>2018</v>
      </c>
      <c r="G1419" s="5" t="s">
        <v>6</v>
      </c>
      <c r="H1419" s="5" t="s">
        <v>8</v>
      </c>
      <c r="I1419" s="5" t="s">
        <v>211</v>
      </c>
      <c r="J1419" s="5">
        <v>118</v>
      </c>
      <c r="K1419" s="5" t="s">
        <v>34</v>
      </c>
      <c r="L1419" s="5" t="s">
        <v>239</v>
      </c>
      <c r="M1419" s="5">
        <v>109</v>
      </c>
      <c r="N1419" s="13">
        <f t="shared" ref="N1419:N1482" si="248">IF(C1419="H",M1419-J1419,J1419-M1419)</f>
        <v>-9</v>
      </c>
      <c r="O1419" s="13">
        <f t="shared" ref="O1419:O1482" si="249">IF(C1419="H",3,-3)</f>
        <v>3</v>
      </c>
      <c r="P1419" s="39">
        <f t="shared" si="244"/>
        <v>-1.35015846365794</v>
      </c>
      <c r="Q1419" s="39">
        <f t="shared" si="245"/>
        <v>3.6672081997201897</v>
      </c>
      <c r="R1419" s="39">
        <f t="shared" ref="R1419:R1482" si="250">O1419+P1419-Q1419</f>
        <v>-2.0173666633781298</v>
      </c>
      <c r="S1419" s="39">
        <f t="shared" ref="S1419:S1482" si="251">N1419-R1419</f>
        <v>-6.9826333366218698</v>
      </c>
      <c r="T1419" s="22" t="str">
        <f t="shared" si="246"/>
        <v>Min118109</v>
      </c>
      <c r="U1419" t="str">
        <f t="shared" ref="U1419:U1482" si="252">IF(B1419-B1418=1,"yes","no")</f>
        <v>no</v>
      </c>
      <c r="V1419" s="31">
        <v>0</v>
      </c>
      <c r="W1419" s="31" t="str">
        <f t="shared" ref="W1419:W1482" si="253">CONCATENATE(B1419,H1419,K1419)</f>
        <v>43435Boston CelticsMinnesota Timberwolves</v>
      </c>
      <c r="X1419" s="9" t="str">
        <f>IFERROR(VLOOKUP(T1419,October_Schedule_Table[[#All],[Home Concat]:[Home B2b]],2,FALSE),0)</f>
        <v>no</v>
      </c>
      <c r="Y1419" s="9">
        <f>IFERROR(VLOOKUP(T1419,October_Schedule_Table[[#All],[Away Concat]:[Away B2b]],4,FALSE),0)</f>
        <v>0</v>
      </c>
    </row>
    <row r="1420" spans="1:25" x14ac:dyDescent="0.2">
      <c r="A1420" s="24" t="s">
        <v>239</v>
      </c>
      <c r="B1420" s="10">
        <v>43437</v>
      </c>
      <c r="C1420" s="33" t="str">
        <f t="shared" si="247"/>
        <v>H</v>
      </c>
      <c r="D1420" s="19">
        <v>12</v>
      </c>
      <c r="E1420" s="19">
        <v>3</v>
      </c>
      <c r="F1420" s="19">
        <v>2018</v>
      </c>
      <c r="G1420" s="6" t="s">
        <v>6</v>
      </c>
      <c r="H1420" s="6" t="s">
        <v>18</v>
      </c>
      <c r="I1420" s="6" t="s">
        <v>226</v>
      </c>
      <c r="J1420" s="6">
        <v>91</v>
      </c>
      <c r="K1420" s="6" t="s">
        <v>34</v>
      </c>
      <c r="L1420" s="6" t="s">
        <v>239</v>
      </c>
      <c r="M1420" s="6">
        <v>103</v>
      </c>
      <c r="N1420" s="13">
        <f t="shared" si="248"/>
        <v>12</v>
      </c>
      <c r="O1420" s="13">
        <f t="shared" si="249"/>
        <v>3</v>
      </c>
      <c r="P1420" s="39">
        <f t="shared" si="244"/>
        <v>-1.35015846365794</v>
      </c>
      <c r="Q1420" s="39">
        <f t="shared" si="245"/>
        <v>5.8261443988619703</v>
      </c>
      <c r="R1420" s="39">
        <f t="shared" si="250"/>
        <v>-4.1763028625199103</v>
      </c>
      <c r="S1420" s="39">
        <f t="shared" si="251"/>
        <v>16.176302862519911</v>
      </c>
      <c r="T1420" s="22" t="str">
        <f t="shared" si="246"/>
        <v>Min91103</v>
      </c>
      <c r="U1420" t="str">
        <f t="shared" si="252"/>
        <v>no</v>
      </c>
      <c r="V1420" s="31">
        <v>0</v>
      </c>
      <c r="W1420" s="31" t="str">
        <f t="shared" si="253"/>
        <v>43437Houston RocketsMinnesota Timberwolves</v>
      </c>
      <c r="X1420" s="9" t="str">
        <f>IFERROR(VLOOKUP(T1420,October_Schedule_Table[[#All],[Home Concat]:[Home B2b]],2,FALSE),0)</f>
        <v>no</v>
      </c>
      <c r="Y1420" s="9">
        <f>IFERROR(VLOOKUP(T1420,October_Schedule_Table[[#All],[Away Concat]:[Away B2b]],4,FALSE),0)</f>
        <v>0</v>
      </c>
    </row>
    <row r="1421" spans="1:25" x14ac:dyDescent="0.2">
      <c r="A1421" s="24" t="s">
        <v>239</v>
      </c>
      <c r="B1421" s="12">
        <v>43439</v>
      </c>
      <c r="C1421" s="33" t="str">
        <f t="shared" si="247"/>
        <v>H</v>
      </c>
      <c r="D1421" s="18">
        <v>12</v>
      </c>
      <c r="E1421" s="18">
        <v>5</v>
      </c>
      <c r="F1421" s="18">
        <v>2018</v>
      </c>
      <c r="G1421" s="5" t="s">
        <v>6</v>
      </c>
      <c r="H1421" s="5" t="s">
        <v>14</v>
      </c>
      <c r="I1421" s="5" t="s">
        <v>213</v>
      </c>
      <c r="J1421" s="5">
        <v>104</v>
      </c>
      <c r="K1421" s="5" t="s">
        <v>34</v>
      </c>
      <c r="L1421" s="5" t="s">
        <v>239</v>
      </c>
      <c r="M1421" s="5">
        <v>121</v>
      </c>
      <c r="N1421" s="13">
        <f t="shared" si="248"/>
        <v>17</v>
      </c>
      <c r="O1421" s="13">
        <f t="shared" si="249"/>
        <v>3</v>
      </c>
      <c r="P1421" s="39">
        <f t="shared" si="244"/>
        <v>-1.35015846365794</v>
      </c>
      <c r="Q1421" s="39">
        <f t="shared" si="245"/>
        <v>-1.224670842330648</v>
      </c>
      <c r="R1421" s="39">
        <f t="shared" si="250"/>
        <v>2.874512378672708</v>
      </c>
      <c r="S1421" s="39">
        <f t="shared" si="251"/>
        <v>14.125487621327292</v>
      </c>
      <c r="T1421" s="22" t="str">
        <f t="shared" si="246"/>
        <v>Min104121</v>
      </c>
      <c r="U1421" t="str">
        <f t="shared" si="252"/>
        <v>no</v>
      </c>
      <c r="V1421" s="31">
        <v>0</v>
      </c>
      <c r="W1421" s="31" t="str">
        <f t="shared" si="253"/>
        <v>43439Charlotte HornetsMinnesota Timberwolves</v>
      </c>
      <c r="X1421" s="9" t="str">
        <f>IFERROR(VLOOKUP(T1421,October_Schedule_Table[[#All],[Home Concat]:[Home B2b]],2,FALSE),0)</f>
        <v>no</v>
      </c>
      <c r="Y1421" s="9">
        <f>IFERROR(VLOOKUP(T1421,October_Schedule_Table[[#All],[Away Concat]:[Away B2b]],4,FALSE),0)</f>
        <v>0</v>
      </c>
    </row>
    <row r="1422" spans="1:25" x14ac:dyDescent="0.2">
      <c r="A1422" s="24" t="s">
        <v>239</v>
      </c>
      <c r="B1422" s="12">
        <v>43442</v>
      </c>
      <c r="C1422" s="33" t="str">
        <f t="shared" si="247"/>
        <v>A</v>
      </c>
      <c r="D1422" s="18">
        <v>12</v>
      </c>
      <c r="E1422" s="18">
        <v>8</v>
      </c>
      <c r="F1422" s="18">
        <v>2018</v>
      </c>
      <c r="G1422" s="5" t="s">
        <v>30</v>
      </c>
      <c r="H1422" s="5" t="s">
        <v>34</v>
      </c>
      <c r="I1422" s="5" t="s">
        <v>239</v>
      </c>
      <c r="J1422" s="5">
        <v>105</v>
      </c>
      <c r="K1422" s="5" t="s">
        <v>40</v>
      </c>
      <c r="L1422" s="5" t="s">
        <v>231</v>
      </c>
      <c r="M1422" s="5">
        <v>113</v>
      </c>
      <c r="N1422" s="13">
        <f t="shared" si="248"/>
        <v>-8</v>
      </c>
      <c r="O1422" s="13">
        <f t="shared" si="249"/>
        <v>-3</v>
      </c>
      <c r="P1422" s="39">
        <f t="shared" si="244"/>
        <v>-1.35015846365794</v>
      </c>
      <c r="Q1422" s="39">
        <f t="shared" si="245"/>
        <v>4.7456987811097902</v>
      </c>
      <c r="R1422" s="39">
        <f t="shared" si="250"/>
        <v>-9.0958572447677302</v>
      </c>
      <c r="S1422" s="39">
        <f t="shared" si="251"/>
        <v>1.0958572447677302</v>
      </c>
      <c r="T1422" s="22" t="str">
        <f t="shared" si="246"/>
        <v>Min105113</v>
      </c>
      <c r="U1422" t="str">
        <f t="shared" si="252"/>
        <v>no</v>
      </c>
      <c r="V1422" s="31">
        <v>0</v>
      </c>
      <c r="W1422" s="31" t="str">
        <f t="shared" si="253"/>
        <v>43442Minnesota TimberwolvesPortland Trail Blazers</v>
      </c>
      <c r="X1422" s="9">
        <f>IFERROR(VLOOKUP(T1422,October_Schedule_Table[Home Concat],1,FALSE),0)</f>
        <v>0</v>
      </c>
      <c r="Y1422" s="9" t="str">
        <f>IFERROR(VLOOKUP(T1422,October_Schedule_Table[[#All],[Away Concat]:[Away B2b]],4,FALSE),0)</f>
        <v>no</v>
      </c>
    </row>
    <row r="1423" spans="1:25" x14ac:dyDescent="0.2">
      <c r="A1423" s="24" t="s">
        <v>239</v>
      </c>
      <c r="B1423" s="10">
        <v>43444</v>
      </c>
      <c r="C1423" s="33" t="str">
        <f t="shared" si="247"/>
        <v>A</v>
      </c>
      <c r="D1423" s="19">
        <v>12</v>
      </c>
      <c r="E1423" s="19">
        <v>10</v>
      </c>
      <c r="F1423" s="19">
        <v>2018</v>
      </c>
      <c r="G1423" s="6" t="s">
        <v>9</v>
      </c>
      <c r="H1423" s="6" t="s">
        <v>34</v>
      </c>
      <c r="I1423" s="6" t="s">
        <v>239</v>
      </c>
      <c r="J1423" s="6">
        <v>108</v>
      </c>
      <c r="K1423" s="6" t="s">
        <v>11</v>
      </c>
      <c r="L1423" s="6" t="s">
        <v>224</v>
      </c>
      <c r="M1423" s="6">
        <v>116</v>
      </c>
      <c r="N1423" s="13">
        <f t="shared" si="248"/>
        <v>-8</v>
      </c>
      <c r="O1423" s="13">
        <f t="shared" si="249"/>
        <v>-3</v>
      </c>
      <c r="P1423" s="39">
        <f t="shared" si="244"/>
        <v>-1.35015846365794</v>
      </c>
      <c r="Q1423" s="39">
        <f t="shared" si="245"/>
        <v>6.4927091902742058</v>
      </c>
      <c r="R1423" s="39">
        <f t="shared" si="250"/>
        <v>-10.842867653932146</v>
      </c>
      <c r="S1423" s="39">
        <f t="shared" si="251"/>
        <v>2.8428676539321458</v>
      </c>
      <c r="T1423" s="22" t="str">
        <f t="shared" si="246"/>
        <v>Min108116</v>
      </c>
      <c r="U1423" t="str">
        <f t="shared" si="252"/>
        <v>no</v>
      </c>
      <c r="V1423" s="31">
        <v>0</v>
      </c>
      <c r="W1423" s="31" t="str">
        <f t="shared" si="253"/>
        <v>43444Minnesota TimberwolvesGolden State Warriors</v>
      </c>
      <c r="X1423" s="9">
        <f>IFERROR(VLOOKUP(T1423,October_Schedule_Table[Home Concat],1,FALSE),0)</f>
        <v>0</v>
      </c>
      <c r="Y1423" s="9" t="str">
        <f>IFERROR(VLOOKUP(T1423,October_Schedule_Table[[#All],[Away Concat]:[Away B2b]],4,FALSE),0)</f>
        <v>no</v>
      </c>
    </row>
    <row r="1424" spans="1:25" x14ac:dyDescent="0.2">
      <c r="A1424" s="24" t="s">
        <v>239</v>
      </c>
      <c r="B1424" s="12">
        <v>43446</v>
      </c>
      <c r="C1424" s="33" t="str">
        <f t="shared" si="247"/>
        <v>A</v>
      </c>
      <c r="D1424" s="18">
        <v>12</v>
      </c>
      <c r="E1424" s="18">
        <v>12</v>
      </c>
      <c r="F1424" s="18">
        <v>2018</v>
      </c>
      <c r="G1424" s="5" t="s">
        <v>30</v>
      </c>
      <c r="H1424" s="5" t="s">
        <v>34</v>
      </c>
      <c r="I1424" s="5" t="s">
        <v>239</v>
      </c>
      <c r="J1424" s="5">
        <v>130</v>
      </c>
      <c r="K1424" s="5" t="s">
        <v>32</v>
      </c>
      <c r="L1424" s="5" t="s">
        <v>230</v>
      </c>
      <c r="M1424" s="5">
        <v>141</v>
      </c>
      <c r="N1424" s="13">
        <f t="shared" si="248"/>
        <v>-11</v>
      </c>
      <c r="O1424" s="13">
        <f t="shared" si="249"/>
        <v>-3</v>
      </c>
      <c r="P1424" s="39">
        <f t="shared" si="244"/>
        <v>-1.35015846365794</v>
      </c>
      <c r="Q1424" s="39">
        <f t="shared" si="245"/>
        <v>-0.90569424122478992</v>
      </c>
      <c r="R1424" s="39">
        <f t="shared" si="250"/>
        <v>-3.4444642224331501</v>
      </c>
      <c r="S1424" s="39">
        <f t="shared" si="251"/>
        <v>-7.5555357775668499</v>
      </c>
      <c r="T1424" s="22" t="str">
        <f t="shared" si="246"/>
        <v>Min130141</v>
      </c>
      <c r="U1424" t="str">
        <f t="shared" si="252"/>
        <v>no</v>
      </c>
      <c r="V1424" s="31">
        <v>0</v>
      </c>
      <c r="W1424" s="31" t="str">
        <f t="shared" si="253"/>
        <v>43446Minnesota TimberwolvesSacramento Kings</v>
      </c>
      <c r="X1424" s="9">
        <f>IFERROR(VLOOKUP(T1424,October_Schedule_Table[Home Concat],1,FALSE),0)</f>
        <v>0</v>
      </c>
      <c r="Y1424" s="9" t="str">
        <f>IFERROR(VLOOKUP(T1424,October_Schedule_Table[[#All],[Away Concat]:[Away B2b]],4,FALSE),0)</f>
        <v>no</v>
      </c>
    </row>
    <row r="1425" spans="1:25" x14ac:dyDescent="0.2">
      <c r="A1425" s="24" t="s">
        <v>239</v>
      </c>
      <c r="B1425" s="10">
        <v>43449</v>
      </c>
      <c r="C1425" s="33" t="str">
        <f t="shared" si="247"/>
        <v>A</v>
      </c>
      <c r="D1425" s="19">
        <v>12</v>
      </c>
      <c r="E1425" s="19">
        <v>15</v>
      </c>
      <c r="F1425" s="19">
        <v>2018</v>
      </c>
      <c r="G1425" s="6" t="s">
        <v>42</v>
      </c>
      <c r="H1425" s="6" t="s">
        <v>34</v>
      </c>
      <c r="I1425" s="6" t="s">
        <v>239</v>
      </c>
      <c r="J1425" s="6">
        <v>99</v>
      </c>
      <c r="K1425" s="6" t="s">
        <v>29</v>
      </c>
      <c r="L1425" s="6" t="s">
        <v>232</v>
      </c>
      <c r="M1425" s="6">
        <v>107</v>
      </c>
      <c r="N1425" s="13">
        <f t="shared" si="248"/>
        <v>-8</v>
      </c>
      <c r="O1425" s="13">
        <f t="shared" si="249"/>
        <v>-3</v>
      </c>
      <c r="P1425" s="39">
        <f t="shared" si="244"/>
        <v>-1.35015846365794</v>
      </c>
      <c r="Q1425" s="39">
        <f t="shared" si="245"/>
        <v>-8.7034984309977705</v>
      </c>
      <c r="R1425" s="39">
        <f t="shared" si="250"/>
        <v>4.3533399673398305</v>
      </c>
      <c r="S1425" s="39">
        <f t="shared" si="251"/>
        <v>-12.353339967339831</v>
      </c>
      <c r="T1425" s="22" t="str">
        <f t="shared" si="246"/>
        <v>Min99107</v>
      </c>
      <c r="U1425" t="str">
        <f t="shared" si="252"/>
        <v>no</v>
      </c>
      <c r="V1425" s="31">
        <v>0</v>
      </c>
      <c r="W1425" s="31" t="str">
        <f t="shared" si="253"/>
        <v>43449Minnesota TimberwolvesPhoenix Suns</v>
      </c>
      <c r="X1425" s="9">
        <f>IFERROR(VLOOKUP(T1425,October_Schedule_Table[Home Concat],1,FALSE),0)</f>
        <v>0</v>
      </c>
      <c r="Y1425" s="9" t="str">
        <f>IFERROR(VLOOKUP(T1425,October_Schedule_Table[[#All],[Away Concat]:[Away B2b]],4,FALSE),0)</f>
        <v>no</v>
      </c>
    </row>
    <row r="1426" spans="1:25" x14ac:dyDescent="0.2">
      <c r="A1426" s="24" t="s">
        <v>239</v>
      </c>
      <c r="B1426" s="10">
        <v>43451</v>
      </c>
      <c r="C1426" s="33" t="str">
        <f t="shared" si="247"/>
        <v>H</v>
      </c>
      <c r="D1426" s="19">
        <v>12</v>
      </c>
      <c r="E1426" s="19">
        <v>17</v>
      </c>
      <c r="F1426" s="19">
        <v>2018</v>
      </c>
      <c r="G1426" s="6" t="s">
        <v>6</v>
      </c>
      <c r="H1426" s="6" t="s">
        <v>32</v>
      </c>
      <c r="I1426" s="6" t="s">
        <v>230</v>
      </c>
      <c r="J1426" s="6">
        <v>105</v>
      </c>
      <c r="K1426" s="6" t="s">
        <v>34</v>
      </c>
      <c r="L1426" s="6" t="s">
        <v>239</v>
      </c>
      <c r="M1426" s="6">
        <v>132</v>
      </c>
      <c r="N1426" s="13">
        <f t="shared" si="248"/>
        <v>27</v>
      </c>
      <c r="O1426" s="13">
        <f t="shared" si="249"/>
        <v>3</v>
      </c>
      <c r="P1426" s="39">
        <f t="shared" si="244"/>
        <v>-1.35015846365794</v>
      </c>
      <c r="Q1426" s="39">
        <f t="shared" si="245"/>
        <v>-0.90569424122478992</v>
      </c>
      <c r="R1426" s="39">
        <f t="shared" si="250"/>
        <v>2.5555357775668499</v>
      </c>
      <c r="S1426" s="39">
        <f t="shared" si="251"/>
        <v>24.444464222433151</v>
      </c>
      <c r="T1426" s="22" t="str">
        <f t="shared" si="246"/>
        <v>Min105132</v>
      </c>
      <c r="U1426" t="str">
        <f t="shared" si="252"/>
        <v>no</v>
      </c>
      <c r="V1426" s="31">
        <v>0</v>
      </c>
      <c r="W1426" s="31" t="str">
        <f t="shared" si="253"/>
        <v>43451Sacramento KingsMinnesota Timberwolves</v>
      </c>
      <c r="X1426" s="9" t="str">
        <f>IFERROR(VLOOKUP(T1426,October_Schedule_Table[[#All],[Home Concat]:[Home B2b]],2,FALSE),0)</f>
        <v>no</v>
      </c>
      <c r="Y1426" s="9">
        <f>IFERROR(VLOOKUP(T1426,October_Schedule_Table[[#All],[Away Concat]:[Away B2b]],4,FALSE),0)</f>
        <v>0</v>
      </c>
    </row>
    <row r="1427" spans="1:25" x14ac:dyDescent="0.2">
      <c r="A1427" s="24" t="s">
        <v>239</v>
      </c>
      <c r="B1427" s="12">
        <v>43453</v>
      </c>
      <c r="C1427" s="33" t="str">
        <f t="shared" si="247"/>
        <v>H</v>
      </c>
      <c r="D1427" s="18">
        <v>12</v>
      </c>
      <c r="E1427" s="18">
        <v>19</v>
      </c>
      <c r="F1427" s="18">
        <v>2018</v>
      </c>
      <c r="G1427" s="5" t="s">
        <v>6</v>
      </c>
      <c r="H1427" s="5" t="s">
        <v>16</v>
      </c>
      <c r="I1427" s="5" t="s">
        <v>218</v>
      </c>
      <c r="J1427" s="5">
        <v>129</v>
      </c>
      <c r="K1427" s="5" t="s">
        <v>34</v>
      </c>
      <c r="L1427" s="5" t="s">
        <v>239</v>
      </c>
      <c r="M1427" s="5">
        <v>123</v>
      </c>
      <c r="N1427" s="13">
        <f t="shared" si="248"/>
        <v>-6</v>
      </c>
      <c r="O1427" s="13">
        <f t="shared" si="249"/>
        <v>3</v>
      </c>
      <c r="P1427" s="39">
        <f t="shared" si="244"/>
        <v>-1.35015846365794</v>
      </c>
      <c r="Q1427" s="39">
        <f t="shared" si="245"/>
        <v>-0.23602730858504994</v>
      </c>
      <c r="R1427" s="39">
        <f t="shared" si="250"/>
        <v>1.8858688449271099</v>
      </c>
      <c r="S1427" s="39">
        <f t="shared" si="251"/>
        <v>-7.8858688449271099</v>
      </c>
      <c r="T1427" s="22" t="str">
        <f t="shared" si="246"/>
        <v>Min129123</v>
      </c>
      <c r="U1427" t="str">
        <f t="shared" si="252"/>
        <v>no</v>
      </c>
      <c r="V1427" s="31">
        <v>0</v>
      </c>
      <c r="W1427" s="31" t="str">
        <f t="shared" si="253"/>
        <v>43453Detroit PistonsMinnesota Timberwolves</v>
      </c>
      <c r="X1427" s="9" t="str">
        <f>IFERROR(VLOOKUP(T1427,October_Schedule_Table[[#All],[Home Concat]:[Home B2b]],2,FALSE),0)</f>
        <v>no</v>
      </c>
      <c r="Y1427" s="9">
        <f>IFERROR(VLOOKUP(T1427,October_Schedule_Table[[#All],[Away Concat]:[Away B2b]],4,FALSE),0)</f>
        <v>0</v>
      </c>
    </row>
    <row r="1428" spans="1:25" x14ac:dyDescent="0.2">
      <c r="A1428" s="24" t="s">
        <v>239</v>
      </c>
      <c r="B1428" s="12">
        <v>43455</v>
      </c>
      <c r="C1428" s="33" t="str">
        <f t="shared" si="247"/>
        <v>A</v>
      </c>
      <c r="D1428" s="18">
        <v>12</v>
      </c>
      <c r="E1428" s="18">
        <v>21</v>
      </c>
      <c r="F1428" s="18">
        <v>2018</v>
      </c>
      <c r="G1428" s="5" t="s">
        <v>33</v>
      </c>
      <c r="H1428" s="5" t="s">
        <v>34</v>
      </c>
      <c r="I1428" s="5" t="s">
        <v>239</v>
      </c>
      <c r="J1428" s="5">
        <v>98</v>
      </c>
      <c r="K1428" s="5" t="s">
        <v>35</v>
      </c>
      <c r="L1428" s="5" t="s">
        <v>227</v>
      </c>
      <c r="M1428" s="5">
        <v>124</v>
      </c>
      <c r="N1428" s="13">
        <f t="shared" si="248"/>
        <v>-26</v>
      </c>
      <c r="O1428" s="13">
        <f t="shared" si="249"/>
        <v>-3</v>
      </c>
      <c r="P1428" s="39">
        <f t="shared" si="244"/>
        <v>-1.35015846365794</v>
      </c>
      <c r="Q1428" s="39">
        <f t="shared" si="245"/>
        <v>1.8707824426420974</v>
      </c>
      <c r="R1428" s="39">
        <f t="shared" si="250"/>
        <v>-6.2209409063000374</v>
      </c>
      <c r="S1428" s="39">
        <f t="shared" si="251"/>
        <v>-19.779059093699964</v>
      </c>
      <c r="T1428" s="22" t="str">
        <f t="shared" si="246"/>
        <v>Min98124</v>
      </c>
      <c r="U1428" t="str">
        <f t="shared" si="252"/>
        <v>no</v>
      </c>
      <c r="V1428" s="31">
        <v>0</v>
      </c>
      <c r="W1428" s="31" t="str">
        <f t="shared" si="253"/>
        <v>43455Minnesota TimberwolvesSan Antonio Spurs</v>
      </c>
      <c r="X1428" s="9">
        <f>IFERROR(VLOOKUP(T1428,October_Schedule_Table[Home Concat],1,FALSE),0)</f>
        <v>0</v>
      </c>
      <c r="Y1428" s="9" t="str">
        <f>IFERROR(VLOOKUP(T1428,October_Schedule_Table[[#All],[Away Concat]:[Away B2b]],4,FALSE),0)</f>
        <v>no</v>
      </c>
    </row>
    <row r="1429" spans="1:25" x14ac:dyDescent="0.2">
      <c r="A1429" s="24" t="s">
        <v>239</v>
      </c>
      <c r="B1429" s="10">
        <v>43457</v>
      </c>
      <c r="C1429" s="33" t="str">
        <f t="shared" si="247"/>
        <v>A</v>
      </c>
      <c r="D1429" s="19">
        <v>12</v>
      </c>
      <c r="E1429" s="19">
        <v>23</v>
      </c>
      <c r="F1429" s="19">
        <v>2018</v>
      </c>
      <c r="G1429" s="6" t="s">
        <v>6</v>
      </c>
      <c r="H1429" s="6" t="s">
        <v>34</v>
      </c>
      <c r="I1429" s="6" t="s">
        <v>239</v>
      </c>
      <c r="J1429" s="6">
        <v>114</v>
      </c>
      <c r="K1429" s="6" t="s">
        <v>10</v>
      </c>
      <c r="L1429" s="6" t="s">
        <v>238</v>
      </c>
      <c r="M1429" s="6">
        <v>112</v>
      </c>
      <c r="N1429" s="13">
        <f t="shared" si="248"/>
        <v>2</v>
      </c>
      <c r="O1429" s="13">
        <f t="shared" si="249"/>
        <v>-3</v>
      </c>
      <c r="P1429" s="39">
        <f t="shared" si="244"/>
        <v>-1.35015846365794</v>
      </c>
      <c r="Q1429" s="39">
        <f t="shared" si="245"/>
        <v>3.3970939396990349</v>
      </c>
      <c r="R1429" s="39">
        <f t="shared" si="250"/>
        <v>-7.747252403356975</v>
      </c>
      <c r="S1429" s="39">
        <f t="shared" si="251"/>
        <v>9.7472524033569741</v>
      </c>
      <c r="T1429" s="22" t="str">
        <f t="shared" si="246"/>
        <v>Min114112</v>
      </c>
      <c r="U1429" t="str">
        <f t="shared" si="252"/>
        <v>no</v>
      </c>
      <c r="V1429" s="31">
        <v>0</v>
      </c>
      <c r="W1429" s="31" t="str">
        <f t="shared" si="253"/>
        <v>43457Minnesota TimberwolvesOklahoma City Thunder</v>
      </c>
      <c r="X1429" s="9">
        <f>IFERROR(VLOOKUP(T1429,October_Schedule_Table[Home Concat],1,FALSE),0)</f>
        <v>0</v>
      </c>
      <c r="Y1429" s="9" t="str">
        <f>IFERROR(VLOOKUP(T1429,October_Schedule_Table[[#All],[Away Concat]:[Away B2b]],4,FALSE),0)</f>
        <v>no</v>
      </c>
    </row>
    <row r="1430" spans="1:25" x14ac:dyDescent="0.2">
      <c r="A1430" s="24" t="s">
        <v>239</v>
      </c>
      <c r="B1430" s="12">
        <v>43460</v>
      </c>
      <c r="C1430" s="33" t="str">
        <f t="shared" si="247"/>
        <v>A</v>
      </c>
      <c r="D1430" s="18">
        <v>12</v>
      </c>
      <c r="E1430" s="18">
        <v>26</v>
      </c>
      <c r="F1430" s="18">
        <v>2018</v>
      </c>
      <c r="G1430" s="5" t="s">
        <v>6</v>
      </c>
      <c r="H1430" s="5" t="s">
        <v>34</v>
      </c>
      <c r="I1430" s="5" t="s">
        <v>239</v>
      </c>
      <c r="J1430" s="5">
        <v>119</v>
      </c>
      <c r="K1430" s="5" t="s">
        <v>38</v>
      </c>
      <c r="L1430" s="5" t="s">
        <v>214</v>
      </c>
      <c r="M1430" s="5">
        <v>94</v>
      </c>
      <c r="N1430" s="13">
        <f t="shared" si="248"/>
        <v>25</v>
      </c>
      <c r="O1430" s="13">
        <f t="shared" si="249"/>
        <v>-3</v>
      </c>
      <c r="P1430" s="39">
        <f t="shared" si="244"/>
        <v>-1.35015846365794</v>
      </c>
      <c r="Q1430" s="39">
        <f t="shared" si="245"/>
        <v>-8.3647694850550796</v>
      </c>
      <c r="R1430" s="39">
        <f t="shared" si="250"/>
        <v>4.0146110213971395</v>
      </c>
      <c r="S1430" s="39">
        <f t="shared" si="251"/>
        <v>20.98538897860286</v>
      </c>
      <c r="T1430" s="22" t="str">
        <f t="shared" si="246"/>
        <v>Min11994</v>
      </c>
      <c r="U1430" t="str">
        <f t="shared" si="252"/>
        <v>no</v>
      </c>
      <c r="V1430" s="31">
        <v>0</v>
      </c>
      <c r="W1430" s="31" t="str">
        <f t="shared" si="253"/>
        <v>43460Minnesota TimberwolvesChicago Bulls</v>
      </c>
      <c r="X1430" s="9">
        <f>IFERROR(VLOOKUP(T1430,October_Schedule_Table[Home Concat],1,FALSE),0)</f>
        <v>0</v>
      </c>
      <c r="Y1430" s="9" t="str">
        <f>IFERROR(VLOOKUP(T1430,October_Schedule_Table[[#All],[Away Concat]:[Away B2b]],4,FALSE),0)</f>
        <v>no</v>
      </c>
    </row>
    <row r="1431" spans="1:25" x14ac:dyDescent="0.2">
      <c r="A1431" s="24" t="s">
        <v>239</v>
      </c>
      <c r="B1431" s="10">
        <v>43462</v>
      </c>
      <c r="C1431" s="33" t="str">
        <f t="shared" si="247"/>
        <v>H</v>
      </c>
      <c r="D1431" s="19">
        <v>12</v>
      </c>
      <c r="E1431" s="19">
        <v>28</v>
      </c>
      <c r="F1431" s="19">
        <v>2018</v>
      </c>
      <c r="G1431" s="6" t="s">
        <v>6</v>
      </c>
      <c r="H1431" s="6" t="s">
        <v>24</v>
      </c>
      <c r="I1431" s="6" t="s">
        <v>210</v>
      </c>
      <c r="J1431" s="6">
        <v>123</v>
      </c>
      <c r="K1431" s="6" t="s">
        <v>34</v>
      </c>
      <c r="L1431" s="6" t="s">
        <v>239</v>
      </c>
      <c r="M1431" s="6">
        <v>120</v>
      </c>
      <c r="N1431" s="13">
        <f t="shared" si="248"/>
        <v>-3</v>
      </c>
      <c r="O1431" s="13">
        <f t="shared" si="249"/>
        <v>3</v>
      </c>
      <c r="P1431" s="39">
        <f t="shared" si="244"/>
        <v>-1.35015846365794</v>
      </c>
      <c r="Q1431" s="39">
        <f t="shared" si="245"/>
        <v>-5.4191427575813904</v>
      </c>
      <c r="R1431" s="39">
        <f t="shared" si="250"/>
        <v>7.0689842939234504</v>
      </c>
      <c r="S1431" s="39">
        <f t="shared" si="251"/>
        <v>-10.06898429392345</v>
      </c>
      <c r="T1431" s="22" t="str">
        <f t="shared" si="246"/>
        <v>Min123120</v>
      </c>
      <c r="U1431" t="str">
        <f t="shared" si="252"/>
        <v>no</v>
      </c>
      <c r="V1431" s="31">
        <v>0</v>
      </c>
      <c r="W1431" s="31" t="str">
        <f t="shared" si="253"/>
        <v>43462Atlanta HawksMinnesota Timberwolves</v>
      </c>
      <c r="X1431" s="9" t="str">
        <f>IFERROR(VLOOKUP(T1431,October_Schedule_Table[[#All],[Home Concat]:[Home B2b]],2,FALSE),0)</f>
        <v>no</v>
      </c>
      <c r="Y1431" s="9">
        <f>IFERROR(VLOOKUP(T1431,October_Schedule_Table[[#All],[Away Concat]:[Away B2b]],4,FALSE),0)</f>
        <v>0</v>
      </c>
    </row>
    <row r="1432" spans="1:25" x14ac:dyDescent="0.2">
      <c r="A1432" s="24" t="s">
        <v>239</v>
      </c>
      <c r="B1432" s="10">
        <v>43464</v>
      </c>
      <c r="C1432" s="33" t="str">
        <f t="shared" si="247"/>
        <v>A</v>
      </c>
      <c r="D1432" s="19">
        <v>12</v>
      </c>
      <c r="E1432" s="19">
        <v>30</v>
      </c>
      <c r="F1432" s="19">
        <v>2018</v>
      </c>
      <c r="G1432" s="6" t="s">
        <v>43</v>
      </c>
      <c r="H1432" s="6" t="s">
        <v>34</v>
      </c>
      <c r="I1432" s="6" t="s">
        <v>239</v>
      </c>
      <c r="J1432" s="6">
        <v>113</v>
      </c>
      <c r="K1432" s="6" t="s">
        <v>26</v>
      </c>
      <c r="L1432" s="6" t="s">
        <v>235</v>
      </c>
      <c r="M1432" s="6">
        <v>104</v>
      </c>
      <c r="N1432" s="13">
        <f t="shared" si="248"/>
        <v>9</v>
      </c>
      <c r="O1432" s="13">
        <f t="shared" si="249"/>
        <v>-3</v>
      </c>
      <c r="P1432" s="39">
        <f t="shared" si="244"/>
        <v>-1.35015846365794</v>
      </c>
      <c r="Q1432" s="39">
        <f t="shared" si="245"/>
        <v>-0.25037347985165948</v>
      </c>
      <c r="R1432" s="39">
        <f t="shared" si="250"/>
        <v>-4.0997849838062805</v>
      </c>
      <c r="S1432" s="39">
        <f t="shared" si="251"/>
        <v>13.099784983806281</v>
      </c>
      <c r="T1432" s="22" t="str">
        <f t="shared" si="246"/>
        <v>Min113104</v>
      </c>
      <c r="U1432" t="str">
        <f t="shared" si="252"/>
        <v>no</v>
      </c>
      <c r="V1432" s="31">
        <v>0</v>
      </c>
      <c r="W1432" s="31" t="str">
        <f t="shared" si="253"/>
        <v>43464Minnesota TimberwolvesMiami Heat</v>
      </c>
      <c r="X1432" s="9">
        <f>IFERROR(VLOOKUP(T1432,October_Schedule_Table[Home Concat],1,FALSE),0)</f>
        <v>0</v>
      </c>
      <c r="Y1432" s="9" t="str">
        <f>IFERROR(VLOOKUP(T1432,October_Schedule_Table[[#All],[Away Concat]:[Away B2b]],4,FALSE),0)</f>
        <v>no</v>
      </c>
    </row>
    <row r="1433" spans="1:25" x14ac:dyDescent="0.2">
      <c r="A1433" s="24" t="s">
        <v>239</v>
      </c>
      <c r="B1433" s="12">
        <v>43465</v>
      </c>
      <c r="C1433" s="33" t="str">
        <f t="shared" si="247"/>
        <v>A</v>
      </c>
      <c r="D1433" s="18">
        <v>12</v>
      </c>
      <c r="E1433" s="18">
        <v>31</v>
      </c>
      <c r="F1433" s="18">
        <v>2018</v>
      </c>
      <c r="G1433" s="5" t="s">
        <v>6</v>
      </c>
      <c r="H1433" s="5" t="s">
        <v>34</v>
      </c>
      <c r="I1433" s="5" t="s">
        <v>239</v>
      </c>
      <c r="J1433" s="5">
        <v>114</v>
      </c>
      <c r="K1433" s="5" t="s">
        <v>17</v>
      </c>
      <c r="L1433" s="5" t="s">
        <v>202</v>
      </c>
      <c r="M1433" s="5">
        <v>123</v>
      </c>
      <c r="N1433" s="13">
        <f t="shared" si="248"/>
        <v>-9</v>
      </c>
      <c r="O1433" s="13">
        <f t="shared" si="249"/>
        <v>-3</v>
      </c>
      <c r="P1433" s="39">
        <f t="shared" si="244"/>
        <v>-1.35015846365794</v>
      </c>
      <c r="Q1433" s="39">
        <f t="shared" si="245"/>
        <v>-2.0784049104114897</v>
      </c>
      <c r="R1433" s="39">
        <f t="shared" si="250"/>
        <v>-2.2717535532464503</v>
      </c>
      <c r="S1433" s="39">
        <f t="shared" si="251"/>
        <v>-6.7282464467535501</v>
      </c>
      <c r="T1433" s="22" t="str">
        <f t="shared" si="246"/>
        <v>Min114123</v>
      </c>
      <c r="U1433" t="str">
        <f t="shared" si="252"/>
        <v>yes</v>
      </c>
      <c r="V1433" s="31">
        <v>0</v>
      </c>
      <c r="W1433" s="31" t="str">
        <f t="shared" si="253"/>
        <v>43465Minnesota TimberwolvesNew Orleans Pelicans</v>
      </c>
      <c r="X1433" s="9">
        <f>IFERROR(VLOOKUP(T1433,October_Schedule_Table[Home Concat],1,FALSE),0)</f>
        <v>0</v>
      </c>
      <c r="Y1433" s="9" t="str">
        <f>IFERROR(VLOOKUP(T1433,October_Schedule_Table[[#All],[Away Concat]:[Away B2b]],4,FALSE),0)</f>
        <v>yes</v>
      </c>
    </row>
    <row r="1434" spans="1:25" x14ac:dyDescent="0.2">
      <c r="A1434" s="24" t="s">
        <v>239</v>
      </c>
      <c r="B1434" s="10">
        <v>43467</v>
      </c>
      <c r="C1434" s="33" t="str">
        <f t="shared" si="247"/>
        <v>A</v>
      </c>
      <c r="D1434" s="19">
        <v>1</v>
      </c>
      <c r="E1434" s="19">
        <v>2</v>
      </c>
      <c r="F1434" s="19">
        <v>2019</v>
      </c>
      <c r="G1434" s="6" t="s">
        <v>6</v>
      </c>
      <c r="H1434" s="6" t="s">
        <v>34</v>
      </c>
      <c r="I1434" s="6" t="s">
        <v>239</v>
      </c>
      <c r="J1434" s="6">
        <v>102</v>
      </c>
      <c r="K1434" s="6" t="s">
        <v>8</v>
      </c>
      <c r="L1434" s="6" t="s">
        <v>211</v>
      </c>
      <c r="M1434" s="6">
        <v>115</v>
      </c>
      <c r="N1434" s="13">
        <f t="shared" si="248"/>
        <v>-13</v>
      </c>
      <c r="O1434" s="13">
        <f t="shared" si="249"/>
        <v>-3</v>
      </c>
      <c r="P1434" s="39">
        <f t="shared" si="244"/>
        <v>-1.35015846365794</v>
      </c>
      <c r="Q1434" s="39">
        <f t="shared" si="245"/>
        <v>3.6672081997201897</v>
      </c>
      <c r="R1434" s="39">
        <f t="shared" si="250"/>
        <v>-8.0173666633781302</v>
      </c>
      <c r="S1434" s="39">
        <f t="shared" si="251"/>
        <v>-4.9826333366218698</v>
      </c>
      <c r="T1434" s="22" t="str">
        <f t="shared" si="246"/>
        <v>Min102115</v>
      </c>
      <c r="U1434" t="str">
        <f t="shared" si="252"/>
        <v>no</v>
      </c>
      <c r="V1434" s="31">
        <v>0</v>
      </c>
      <c r="W1434" s="31" t="str">
        <f t="shared" si="253"/>
        <v>43467Minnesota TimberwolvesBoston Celtics</v>
      </c>
      <c r="X1434" s="9">
        <f>IFERROR(VLOOKUP(T1434,October_Schedule_Table[Home Concat],1,FALSE),0)</f>
        <v>0</v>
      </c>
      <c r="Y1434" s="9" t="str">
        <f>IFERROR(VLOOKUP(T1434,October_Schedule_Table[[#All],[Away Concat]:[Away B2b]],4,FALSE),0)</f>
        <v>no</v>
      </c>
    </row>
    <row r="1435" spans="1:25" x14ac:dyDescent="0.2">
      <c r="A1435" s="24" t="s">
        <v>239</v>
      </c>
      <c r="B1435" s="12">
        <v>43469</v>
      </c>
      <c r="C1435" s="33" t="str">
        <f t="shared" si="247"/>
        <v>H</v>
      </c>
      <c r="D1435" s="18">
        <v>1</v>
      </c>
      <c r="E1435" s="18">
        <v>4</v>
      </c>
      <c r="F1435" s="18">
        <v>2019</v>
      </c>
      <c r="G1435" s="5" t="s">
        <v>6</v>
      </c>
      <c r="H1435" s="5" t="s">
        <v>27</v>
      </c>
      <c r="I1435" s="5" t="s">
        <v>236</v>
      </c>
      <c r="J1435" s="5">
        <v>103</v>
      </c>
      <c r="K1435" s="5" t="s">
        <v>34</v>
      </c>
      <c r="L1435" s="5" t="s">
        <v>239</v>
      </c>
      <c r="M1435" s="5">
        <v>120</v>
      </c>
      <c r="N1435" s="13">
        <f t="shared" si="248"/>
        <v>17</v>
      </c>
      <c r="O1435" s="13">
        <f t="shared" si="249"/>
        <v>3</v>
      </c>
      <c r="P1435" s="39">
        <f t="shared" si="244"/>
        <v>-1.35015846365794</v>
      </c>
      <c r="Q1435" s="39">
        <f t="shared" si="245"/>
        <v>1.21811754667254</v>
      </c>
      <c r="R1435" s="39">
        <f t="shared" si="250"/>
        <v>0.43172398966951997</v>
      </c>
      <c r="S1435" s="39">
        <f t="shared" si="251"/>
        <v>16.568276010330479</v>
      </c>
      <c r="T1435" s="22" t="str">
        <f t="shared" si="246"/>
        <v>Min103120</v>
      </c>
      <c r="U1435" t="str">
        <f t="shared" si="252"/>
        <v>no</v>
      </c>
      <c r="V1435" s="31">
        <v>0</v>
      </c>
      <c r="W1435" s="31" t="str">
        <f t="shared" si="253"/>
        <v>43469Orlando MagicMinnesota Timberwolves</v>
      </c>
      <c r="X1435" s="9" t="str">
        <f>IFERROR(VLOOKUP(T1435,October_Schedule_Table[[#All],[Home Concat]:[Home B2b]],2,FALSE),0)</f>
        <v>no</v>
      </c>
      <c r="Y1435" s="9">
        <f>IFERROR(VLOOKUP(T1435,October_Schedule_Table[[#All],[Away Concat]:[Away B2b]],4,FALSE),0)</f>
        <v>0</v>
      </c>
    </row>
    <row r="1436" spans="1:25" x14ac:dyDescent="0.2">
      <c r="A1436" s="24" t="s">
        <v>239</v>
      </c>
      <c r="B1436" s="10">
        <v>43471</v>
      </c>
      <c r="C1436" s="33" t="str">
        <f t="shared" si="247"/>
        <v>H</v>
      </c>
      <c r="D1436" s="19">
        <v>1</v>
      </c>
      <c r="E1436" s="19">
        <v>6</v>
      </c>
      <c r="F1436" s="19">
        <v>2019</v>
      </c>
      <c r="G1436" s="6" t="s">
        <v>61</v>
      </c>
      <c r="H1436" s="6" t="s">
        <v>39</v>
      </c>
      <c r="I1436" s="13" t="s">
        <v>242</v>
      </c>
      <c r="J1436" s="6">
        <v>86</v>
      </c>
      <c r="K1436" s="6" t="s">
        <v>34</v>
      </c>
      <c r="L1436" s="6" t="s">
        <v>239</v>
      </c>
      <c r="M1436" s="6">
        <v>108</v>
      </c>
      <c r="N1436" s="13">
        <f t="shared" si="248"/>
        <v>22</v>
      </c>
      <c r="O1436" s="13">
        <f t="shared" si="249"/>
        <v>3</v>
      </c>
      <c r="P1436" s="39">
        <f t="shared" si="244"/>
        <v>-1.35015846365794</v>
      </c>
      <c r="Q1436" s="39">
        <f t="shared" si="245"/>
        <v>-1.7592139870950123</v>
      </c>
      <c r="R1436" s="39">
        <f t="shared" si="250"/>
        <v>3.4090555234370723</v>
      </c>
      <c r="S1436" s="39">
        <f t="shared" si="251"/>
        <v>18.590944476562928</v>
      </c>
      <c r="T1436" s="22" t="str">
        <f t="shared" si="246"/>
        <v>Min86108</v>
      </c>
      <c r="U1436" t="str">
        <f t="shared" si="252"/>
        <v>no</v>
      </c>
      <c r="V1436" s="31">
        <v>0</v>
      </c>
      <c r="W1436" s="31" t="str">
        <f t="shared" si="253"/>
        <v>43471Los Angeles LakersMinnesota Timberwolves</v>
      </c>
      <c r="X1436" s="9" t="str">
        <f>IFERROR(VLOOKUP(T1436,October_Schedule_Table[[#All],[Home Concat]:[Home B2b]],2,FALSE),0)</f>
        <v>no</v>
      </c>
      <c r="Y1436" s="9">
        <f>IFERROR(VLOOKUP(T1436,October_Schedule_Table[[#All],[Away Concat]:[Away B2b]],4,FALSE),0)</f>
        <v>0</v>
      </c>
    </row>
    <row r="1437" spans="1:25" x14ac:dyDescent="0.2">
      <c r="A1437" s="24" t="s">
        <v>239</v>
      </c>
      <c r="B1437" s="12">
        <v>43473</v>
      </c>
      <c r="C1437" s="33" t="str">
        <f t="shared" si="247"/>
        <v>A</v>
      </c>
      <c r="D1437" s="18">
        <v>1</v>
      </c>
      <c r="E1437" s="18">
        <v>8</v>
      </c>
      <c r="F1437" s="18">
        <v>2019</v>
      </c>
      <c r="G1437" s="5" t="s">
        <v>6</v>
      </c>
      <c r="H1437" s="5" t="s">
        <v>34</v>
      </c>
      <c r="I1437" s="5" t="s">
        <v>239</v>
      </c>
      <c r="J1437" s="5">
        <v>119</v>
      </c>
      <c r="K1437" s="5" t="s">
        <v>10</v>
      </c>
      <c r="L1437" s="5" t="s">
        <v>238</v>
      </c>
      <c r="M1437" s="5">
        <v>117</v>
      </c>
      <c r="N1437" s="13">
        <f t="shared" si="248"/>
        <v>2</v>
      </c>
      <c r="O1437" s="13">
        <f t="shared" si="249"/>
        <v>-3</v>
      </c>
      <c r="P1437" s="39">
        <f t="shared" si="244"/>
        <v>-1.35015846365794</v>
      </c>
      <c r="Q1437" s="39">
        <f t="shared" si="245"/>
        <v>3.3970939396990349</v>
      </c>
      <c r="R1437" s="39">
        <f t="shared" si="250"/>
        <v>-7.747252403356975</v>
      </c>
      <c r="S1437" s="39">
        <f t="shared" si="251"/>
        <v>9.7472524033569741</v>
      </c>
      <c r="T1437" s="22" t="str">
        <f t="shared" si="246"/>
        <v>Min119117</v>
      </c>
      <c r="U1437" t="str">
        <f t="shared" si="252"/>
        <v>no</v>
      </c>
      <c r="V1437" s="31">
        <v>0</v>
      </c>
      <c r="W1437" s="31" t="str">
        <f t="shared" si="253"/>
        <v>43473Minnesota TimberwolvesOklahoma City Thunder</v>
      </c>
      <c r="X1437" s="9">
        <f>IFERROR(VLOOKUP(T1437,October_Schedule_Table[Home Concat],1,FALSE),0)</f>
        <v>0</v>
      </c>
      <c r="Y1437" s="9" t="str">
        <f>IFERROR(VLOOKUP(T1437,October_Schedule_Table[[#All],[Away Concat]:[Away B2b]],4,FALSE),0)</f>
        <v>no</v>
      </c>
    </row>
    <row r="1438" spans="1:25" x14ac:dyDescent="0.2">
      <c r="A1438" s="24" t="s">
        <v>239</v>
      </c>
      <c r="B1438" s="12">
        <v>43476</v>
      </c>
      <c r="C1438" s="33" t="str">
        <f t="shared" si="247"/>
        <v>H</v>
      </c>
      <c r="D1438" s="18">
        <v>1</v>
      </c>
      <c r="E1438" s="18">
        <v>11</v>
      </c>
      <c r="F1438" s="18">
        <v>2019</v>
      </c>
      <c r="G1438" s="5" t="s">
        <v>6</v>
      </c>
      <c r="H1438" s="5" t="s">
        <v>28</v>
      </c>
      <c r="I1438" s="5" t="s">
        <v>216</v>
      </c>
      <c r="J1438" s="5">
        <v>119</v>
      </c>
      <c r="K1438" s="5" t="s">
        <v>34</v>
      </c>
      <c r="L1438" s="5" t="s">
        <v>239</v>
      </c>
      <c r="M1438" s="5">
        <v>115</v>
      </c>
      <c r="N1438" s="13">
        <f t="shared" si="248"/>
        <v>-4</v>
      </c>
      <c r="O1438" s="13">
        <f t="shared" si="249"/>
        <v>3</v>
      </c>
      <c r="P1438" s="39">
        <f t="shared" si="244"/>
        <v>-1.35015846365794</v>
      </c>
      <c r="Q1438" s="39">
        <f t="shared" si="245"/>
        <v>-1.1032792686349602</v>
      </c>
      <c r="R1438" s="39">
        <f t="shared" si="250"/>
        <v>2.7531208049770202</v>
      </c>
      <c r="S1438" s="39">
        <f t="shared" si="251"/>
        <v>-6.7531208049770202</v>
      </c>
      <c r="T1438" s="22" t="str">
        <f t="shared" si="246"/>
        <v>Min119115</v>
      </c>
      <c r="U1438" t="str">
        <f t="shared" si="252"/>
        <v>no</v>
      </c>
      <c r="V1438" s="31">
        <v>0</v>
      </c>
      <c r="W1438" s="31" t="str">
        <f t="shared" si="253"/>
        <v>43476Dallas MavericksMinnesota Timberwolves</v>
      </c>
      <c r="X1438" s="9" t="str">
        <f>IFERROR(VLOOKUP(T1438,October_Schedule_Table[[#All],[Home Concat]:[Home B2b]],2,FALSE),0)</f>
        <v>no</v>
      </c>
      <c r="Y1438" s="9">
        <f>IFERROR(VLOOKUP(T1438,October_Schedule_Table[[#All],[Away Concat]:[Away B2b]],4,FALSE),0)</f>
        <v>0</v>
      </c>
    </row>
    <row r="1439" spans="1:25" x14ac:dyDescent="0.2">
      <c r="A1439" s="24" t="s">
        <v>239</v>
      </c>
      <c r="B1439" s="10">
        <v>43477</v>
      </c>
      <c r="C1439" s="33" t="str">
        <f t="shared" si="247"/>
        <v>H</v>
      </c>
      <c r="D1439" s="19">
        <v>1</v>
      </c>
      <c r="E1439" s="19">
        <v>12</v>
      </c>
      <c r="F1439" s="19">
        <v>2019</v>
      </c>
      <c r="G1439" s="6" t="s">
        <v>6</v>
      </c>
      <c r="H1439" s="6" t="s">
        <v>17</v>
      </c>
      <c r="I1439" s="6" t="s">
        <v>202</v>
      </c>
      <c r="J1439" s="6">
        <v>106</v>
      </c>
      <c r="K1439" s="6" t="s">
        <v>34</v>
      </c>
      <c r="L1439" s="6" t="s">
        <v>239</v>
      </c>
      <c r="M1439" s="6">
        <v>110</v>
      </c>
      <c r="N1439" s="13">
        <f t="shared" si="248"/>
        <v>4</v>
      </c>
      <c r="O1439" s="13">
        <f t="shared" si="249"/>
        <v>3</v>
      </c>
      <c r="P1439" s="39">
        <f t="shared" si="244"/>
        <v>-1.35015846365794</v>
      </c>
      <c r="Q1439" s="39">
        <f t="shared" si="245"/>
        <v>-2.0784049104114897</v>
      </c>
      <c r="R1439" s="39">
        <f t="shared" si="250"/>
        <v>3.7282464467535497</v>
      </c>
      <c r="S1439" s="39">
        <f t="shared" si="251"/>
        <v>0.27175355324645034</v>
      </c>
      <c r="T1439" s="22" t="str">
        <f t="shared" si="246"/>
        <v>Min106110</v>
      </c>
      <c r="U1439" t="str">
        <f t="shared" si="252"/>
        <v>yes</v>
      </c>
      <c r="V1439" s="31">
        <v>0</v>
      </c>
      <c r="W1439" s="31" t="str">
        <f t="shared" si="253"/>
        <v>43477New Orleans PelicansMinnesota Timberwolves</v>
      </c>
      <c r="X1439" s="9" t="str">
        <f>IFERROR(VLOOKUP(T1439,October_Schedule_Table[[#All],[Home Concat]:[Home B2b]],2,FALSE),0)</f>
        <v>yes</v>
      </c>
      <c r="Y1439" s="9">
        <f>IFERROR(VLOOKUP(T1439,October_Schedule_Table[[#All],[Away Concat]:[Away B2b]],4,FALSE),0)</f>
        <v>0</v>
      </c>
    </row>
    <row r="1440" spans="1:25" x14ac:dyDescent="0.2">
      <c r="A1440" s="24" t="s">
        <v>239</v>
      </c>
      <c r="B1440" s="10">
        <v>43480</v>
      </c>
      <c r="C1440" s="33" t="str">
        <f t="shared" si="247"/>
        <v>A</v>
      </c>
      <c r="D1440" s="19">
        <v>1</v>
      </c>
      <c r="E1440" s="19">
        <v>15</v>
      </c>
      <c r="F1440" s="19">
        <v>2019</v>
      </c>
      <c r="G1440" s="6" t="s">
        <v>12</v>
      </c>
      <c r="H1440" s="6" t="s">
        <v>34</v>
      </c>
      <c r="I1440" s="6" t="s">
        <v>239</v>
      </c>
      <c r="J1440" s="6">
        <v>107</v>
      </c>
      <c r="K1440" s="6" t="s">
        <v>7</v>
      </c>
      <c r="L1440" s="6" t="s">
        <v>237</v>
      </c>
      <c r="M1440" s="6">
        <v>149</v>
      </c>
      <c r="N1440" s="13">
        <f t="shared" si="248"/>
        <v>-42</v>
      </c>
      <c r="O1440" s="13">
        <f t="shared" si="249"/>
        <v>-3</v>
      </c>
      <c r="P1440" s="39">
        <f t="shared" si="244"/>
        <v>-1.35015846365794</v>
      </c>
      <c r="Q1440" s="39">
        <f t="shared" si="245"/>
        <v>2.2516349031661402</v>
      </c>
      <c r="R1440" s="39">
        <f t="shared" si="250"/>
        <v>-6.6017933668240802</v>
      </c>
      <c r="S1440" s="39">
        <f t="shared" si="251"/>
        <v>-35.398206633175917</v>
      </c>
      <c r="T1440" s="22" t="str">
        <f t="shared" si="246"/>
        <v>Min107149</v>
      </c>
      <c r="U1440" t="str">
        <f t="shared" si="252"/>
        <v>no</v>
      </c>
      <c r="V1440" s="31">
        <v>0</v>
      </c>
      <c r="W1440" s="31" t="str">
        <f t="shared" si="253"/>
        <v>43480Minnesota TimberwolvesPhiladelphia 76ers</v>
      </c>
      <c r="X1440" s="9">
        <f>IFERROR(VLOOKUP(T1440,October_Schedule_Table[Home Concat],1,FALSE),0)</f>
        <v>0</v>
      </c>
      <c r="Y1440" s="9" t="str">
        <f>IFERROR(VLOOKUP(T1440,October_Schedule_Table[[#All],[Away Concat]:[Away B2b]],4,FALSE),0)</f>
        <v>no</v>
      </c>
    </row>
    <row r="1441" spans="1:25" x14ac:dyDescent="0.2">
      <c r="A1441" s="24" t="s">
        <v>239</v>
      </c>
      <c r="B1441" s="12">
        <v>43483</v>
      </c>
      <c r="C1441" s="33" t="str">
        <f t="shared" si="247"/>
        <v>H</v>
      </c>
      <c r="D1441" s="18">
        <v>1</v>
      </c>
      <c r="E1441" s="18">
        <v>18</v>
      </c>
      <c r="F1441" s="18">
        <v>2019</v>
      </c>
      <c r="G1441" s="5" t="s">
        <v>6</v>
      </c>
      <c r="H1441" s="5" t="s">
        <v>35</v>
      </c>
      <c r="I1441" s="5" t="s">
        <v>227</v>
      </c>
      <c r="J1441" s="5">
        <v>116</v>
      </c>
      <c r="K1441" s="5" t="s">
        <v>34</v>
      </c>
      <c r="L1441" s="5" t="s">
        <v>239</v>
      </c>
      <c r="M1441" s="5">
        <v>113</v>
      </c>
      <c r="N1441" s="13">
        <f t="shared" si="248"/>
        <v>-3</v>
      </c>
      <c r="O1441" s="13">
        <f t="shared" si="249"/>
        <v>3</v>
      </c>
      <c r="P1441" s="39">
        <f t="shared" si="244"/>
        <v>-1.35015846365794</v>
      </c>
      <c r="Q1441" s="39">
        <f t="shared" si="245"/>
        <v>1.8707824426420974</v>
      </c>
      <c r="R1441" s="39">
        <f t="shared" si="250"/>
        <v>-0.22094090630003738</v>
      </c>
      <c r="S1441" s="39">
        <f t="shared" si="251"/>
        <v>-2.7790590936999626</v>
      </c>
      <c r="T1441" s="22" t="str">
        <f t="shared" si="246"/>
        <v>Min116113</v>
      </c>
      <c r="U1441" t="str">
        <f t="shared" si="252"/>
        <v>no</v>
      </c>
      <c r="V1441" s="31">
        <v>0</v>
      </c>
      <c r="W1441" s="31" t="str">
        <f t="shared" si="253"/>
        <v>43483San Antonio SpursMinnesota Timberwolves</v>
      </c>
      <c r="X1441" s="9" t="str">
        <f>IFERROR(VLOOKUP(T1441,October_Schedule_Table[[#All],[Home Concat]:[Home B2b]],2,FALSE),0)</f>
        <v>no</v>
      </c>
      <c r="Y1441" s="9">
        <f>IFERROR(VLOOKUP(T1441,October_Schedule_Table[[#All],[Away Concat]:[Away B2b]],4,FALSE),0)</f>
        <v>0</v>
      </c>
    </row>
    <row r="1442" spans="1:25" x14ac:dyDescent="0.2">
      <c r="A1442" s="24" t="s">
        <v>239</v>
      </c>
      <c r="B1442" s="10">
        <v>43485</v>
      </c>
      <c r="C1442" s="33" t="str">
        <f t="shared" si="247"/>
        <v>H</v>
      </c>
      <c r="D1442" s="19">
        <v>1</v>
      </c>
      <c r="E1442" s="19">
        <v>20</v>
      </c>
      <c r="F1442" s="19">
        <v>2019</v>
      </c>
      <c r="G1442" s="6" t="s">
        <v>12</v>
      </c>
      <c r="H1442" s="6" t="s">
        <v>29</v>
      </c>
      <c r="I1442" s="6" t="s">
        <v>232</v>
      </c>
      <c r="J1442" s="6">
        <v>114</v>
      </c>
      <c r="K1442" s="6" t="s">
        <v>34</v>
      </c>
      <c r="L1442" s="6" t="s">
        <v>239</v>
      </c>
      <c r="M1442" s="6">
        <v>116</v>
      </c>
      <c r="N1442" s="13">
        <f t="shared" si="248"/>
        <v>2</v>
      </c>
      <c r="O1442" s="13">
        <f t="shared" si="249"/>
        <v>3</v>
      </c>
      <c r="P1442" s="39">
        <f t="shared" si="244"/>
        <v>-1.35015846365794</v>
      </c>
      <c r="Q1442" s="39">
        <f t="shared" si="245"/>
        <v>-8.7034984309977705</v>
      </c>
      <c r="R1442" s="39">
        <f t="shared" si="250"/>
        <v>10.353339967339831</v>
      </c>
      <c r="S1442" s="39">
        <f t="shared" si="251"/>
        <v>-8.3533399673398314</v>
      </c>
      <c r="T1442" s="22" t="str">
        <f t="shared" si="246"/>
        <v>Min114116</v>
      </c>
      <c r="U1442" t="str">
        <f t="shared" si="252"/>
        <v>no</v>
      </c>
      <c r="V1442" s="31">
        <v>0</v>
      </c>
      <c r="W1442" s="31" t="str">
        <f t="shared" si="253"/>
        <v>43485Phoenix SunsMinnesota Timberwolves</v>
      </c>
      <c r="X1442" s="9" t="str">
        <f>IFERROR(VLOOKUP(T1442,October_Schedule_Table[[#All],[Home Concat]:[Home B2b]],2,FALSE),0)</f>
        <v>no</v>
      </c>
      <c r="Y1442" s="9">
        <f>IFERROR(VLOOKUP(T1442,October_Schedule_Table[[#All],[Away Concat]:[Away B2b]],4,FALSE),0)</f>
        <v>0</v>
      </c>
    </row>
    <row r="1443" spans="1:25" x14ac:dyDescent="0.2">
      <c r="A1443" s="24" t="s">
        <v>239</v>
      </c>
      <c r="B1443" s="12">
        <v>43487</v>
      </c>
      <c r="C1443" s="33" t="str">
        <f t="shared" si="247"/>
        <v>A</v>
      </c>
      <c r="D1443" s="18">
        <v>1</v>
      </c>
      <c r="E1443" s="18">
        <v>22</v>
      </c>
      <c r="F1443" s="18">
        <v>2019</v>
      </c>
      <c r="G1443" s="5" t="s">
        <v>42</v>
      </c>
      <c r="H1443" s="5" t="s">
        <v>34</v>
      </c>
      <c r="I1443" s="5" t="s">
        <v>239</v>
      </c>
      <c r="J1443" s="5">
        <v>118</v>
      </c>
      <c r="K1443" s="5" t="s">
        <v>29</v>
      </c>
      <c r="L1443" s="5" t="s">
        <v>232</v>
      </c>
      <c r="M1443" s="5">
        <v>91</v>
      </c>
      <c r="N1443" s="13">
        <f t="shared" si="248"/>
        <v>27</v>
      </c>
      <c r="O1443" s="13">
        <f t="shared" si="249"/>
        <v>-3</v>
      </c>
      <c r="P1443" s="39">
        <f t="shared" si="244"/>
        <v>-1.35015846365794</v>
      </c>
      <c r="Q1443" s="39">
        <f t="shared" si="245"/>
        <v>-8.7034984309977705</v>
      </c>
      <c r="R1443" s="39">
        <f t="shared" si="250"/>
        <v>4.3533399673398305</v>
      </c>
      <c r="S1443" s="39">
        <f t="shared" si="251"/>
        <v>22.646660032660169</v>
      </c>
      <c r="T1443" s="22" t="str">
        <f t="shared" si="246"/>
        <v>Min11891</v>
      </c>
      <c r="U1443" t="str">
        <f t="shared" si="252"/>
        <v>no</v>
      </c>
      <c r="V1443" s="31">
        <v>0</v>
      </c>
      <c r="W1443" s="31" t="str">
        <f t="shared" si="253"/>
        <v>43487Minnesota TimberwolvesPhoenix Suns</v>
      </c>
      <c r="X1443" s="9">
        <f>IFERROR(VLOOKUP(T1443,October_Schedule_Table[Home Concat],1,FALSE),0)</f>
        <v>0</v>
      </c>
      <c r="Y1443" s="9" t="str">
        <f>IFERROR(VLOOKUP(T1443,October_Schedule_Table[[#All],[Away Concat]:[Away B2b]],4,FALSE),0)</f>
        <v>no</v>
      </c>
    </row>
    <row r="1444" spans="1:25" x14ac:dyDescent="0.2">
      <c r="A1444" s="24" t="s">
        <v>239</v>
      </c>
      <c r="B1444" s="10">
        <v>43489</v>
      </c>
      <c r="C1444" s="33" t="str">
        <f t="shared" si="247"/>
        <v>A</v>
      </c>
      <c r="D1444" s="19">
        <v>1</v>
      </c>
      <c r="E1444" s="19">
        <v>24</v>
      </c>
      <c r="F1444" s="19">
        <v>2019</v>
      </c>
      <c r="G1444" s="6" t="s">
        <v>9</v>
      </c>
      <c r="H1444" s="6" t="s">
        <v>34</v>
      </c>
      <c r="I1444" s="6" t="s">
        <v>239</v>
      </c>
      <c r="J1444" s="6">
        <v>120</v>
      </c>
      <c r="K1444" s="6" t="s">
        <v>39</v>
      </c>
      <c r="L1444" s="13" t="s">
        <v>242</v>
      </c>
      <c r="M1444" s="6">
        <v>105</v>
      </c>
      <c r="N1444" s="13">
        <f t="shared" si="248"/>
        <v>15</v>
      </c>
      <c r="O1444" s="13">
        <f t="shared" si="249"/>
        <v>-3</v>
      </c>
      <c r="P1444" s="39">
        <f t="shared" si="244"/>
        <v>-1.35015846365794</v>
      </c>
      <c r="Q1444" s="39">
        <f t="shared" si="245"/>
        <v>-1.7592139870950123</v>
      </c>
      <c r="R1444" s="39">
        <f t="shared" si="250"/>
        <v>-2.5909444765629277</v>
      </c>
      <c r="S1444" s="39">
        <f t="shared" si="251"/>
        <v>17.590944476562928</v>
      </c>
      <c r="T1444" s="22" t="str">
        <f t="shared" si="246"/>
        <v>Min120105</v>
      </c>
      <c r="U1444" t="str">
        <f t="shared" si="252"/>
        <v>no</v>
      </c>
      <c r="V1444" s="31">
        <v>0</v>
      </c>
      <c r="W1444" s="31" t="str">
        <f t="shared" si="253"/>
        <v>43489Minnesota TimberwolvesLos Angeles Lakers</v>
      </c>
      <c r="X1444" s="9">
        <f>IFERROR(VLOOKUP(T1444,October_Schedule_Table[Home Concat],1,FALSE),0)</f>
        <v>0</v>
      </c>
      <c r="Y1444" s="9" t="str">
        <f>IFERROR(VLOOKUP(T1444,October_Schedule_Table[[#All],[Away Concat]:[Away B2b]],4,FALSE),0)</f>
        <v>no</v>
      </c>
    </row>
    <row r="1445" spans="1:25" x14ac:dyDescent="0.2">
      <c r="A1445" s="24" t="s">
        <v>239</v>
      </c>
      <c r="B1445" s="12">
        <v>43490</v>
      </c>
      <c r="C1445" s="33" t="str">
        <f t="shared" si="247"/>
        <v>A</v>
      </c>
      <c r="D1445" s="18">
        <v>1</v>
      </c>
      <c r="E1445" s="18">
        <v>25</v>
      </c>
      <c r="F1445" s="18">
        <v>2019</v>
      </c>
      <c r="G1445" s="5" t="s">
        <v>42</v>
      </c>
      <c r="H1445" s="5" t="s">
        <v>34</v>
      </c>
      <c r="I1445" s="5" t="s">
        <v>239</v>
      </c>
      <c r="J1445" s="5">
        <v>102</v>
      </c>
      <c r="K1445" s="5" t="s">
        <v>31</v>
      </c>
      <c r="L1445" s="5" t="s">
        <v>225</v>
      </c>
      <c r="M1445" s="5">
        <v>106</v>
      </c>
      <c r="N1445" s="13">
        <f t="shared" si="248"/>
        <v>-4</v>
      </c>
      <c r="O1445" s="13">
        <f t="shared" si="249"/>
        <v>-3</v>
      </c>
      <c r="P1445" s="39">
        <f t="shared" si="244"/>
        <v>-1.35015846365794</v>
      </c>
      <c r="Q1445" s="39">
        <f t="shared" si="245"/>
        <v>5.7181998783674679</v>
      </c>
      <c r="R1445" s="39">
        <f t="shared" si="250"/>
        <v>-10.068358342025409</v>
      </c>
      <c r="S1445" s="39">
        <f t="shared" si="251"/>
        <v>6.0683583420254088</v>
      </c>
      <c r="T1445" s="22" t="str">
        <f t="shared" si="246"/>
        <v>Min102106</v>
      </c>
      <c r="U1445" t="str">
        <f t="shared" si="252"/>
        <v>yes</v>
      </c>
      <c r="V1445" s="31">
        <v>0</v>
      </c>
      <c r="W1445" s="31" t="str">
        <f t="shared" si="253"/>
        <v>43490Minnesota TimberwolvesUtah Jazz</v>
      </c>
      <c r="X1445" s="9">
        <f>IFERROR(VLOOKUP(T1445,October_Schedule_Table[Home Concat],1,FALSE),0)</f>
        <v>0</v>
      </c>
      <c r="Y1445" s="9" t="str">
        <f>IFERROR(VLOOKUP(T1445,October_Schedule_Table[[#All],[Away Concat]:[Away B2b]],4,FALSE),0)</f>
        <v>yes</v>
      </c>
    </row>
    <row r="1446" spans="1:25" x14ac:dyDescent="0.2">
      <c r="A1446" s="24" t="s">
        <v>239</v>
      </c>
      <c r="B1446" s="12">
        <v>43492</v>
      </c>
      <c r="C1446" s="33" t="str">
        <f t="shared" si="247"/>
        <v>H</v>
      </c>
      <c r="D1446" s="18">
        <v>1</v>
      </c>
      <c r="E1446" s="18">
        <v>27</v>
      </c>
      <c r="F1446" s="18">
        <v>2019</v>
      </c>
      <c r="G1446" s="5" t="s">
        <v>12</v>
      </c>
      <c r="H1446" s="5" t="s">
        <v>31</v>
      </c>
      <c r="I1446" s="5" t="s">
        <v>225</v>
      </c>
      <c r="J1446" s="5">
        <v>125</v>
      </c>
      <c r="K1446" s="5" t="s">
        <v>34</v>
      </c>
      <c r="L1446" s="5" t="s">
        <v>239</v>
      </c>
      <c r="M1446" s="5">
        <v>111</v>
      </c>
      <c r="N1446" s="13">
        <f t="shared" si="248"/>
        <v>-14</v>
      </c>
      <c r="O1446" s="13">
        <f t="shared" si="249"/>
        <v>3</v>
      </c>
      <c r="P1446" s="39">
        <f t="shared" si="244"/>
        <v>-1.35015846365794</v>
      </c>
      <c r="Q1446" s="39">
        <f t="shared" si="245"/>
        <v>5.7181998783674679</v>
      </c>
      <c r="R1446" s="39">
        <f t="shared" si="250"/>
        <v>-4.0683583420254079</v>
      </c>
      <c r="S1446" s="39">
        <f t="shared" si="251"/>
        <v>-9.9316416579745912</v>
      </c>
      <c r="T1446" s="22" t="str">
        <f t="shared" si="246"/>
        <v>Min125111</v>
      </c>
      <c r="U1446" t="str">
        <f t="shared" si="252"/>
        <v>no</v>
      </c>
      <c r="V1446" s="31">
        <v>0</v>
      </c>
      <c r="W1446" s="31" t="str">
        <f t="shared" si="253"/>
        <v>43492Utah JazzMinnesota Timberwolves</v>
      </c>
      <c r="X1446" s="9" t="str">
        <f>IFERROR(VLOOKUP(T1446,October_Schedule_Table[[#All],[Home Concat]:[Home B2b]],2,FALSE),0)</f>
        <v>no</v>
      </c>
      <c r="Y1446" s="9">
        <f>IFERROR(VLOOKUP(T1446,October_Schedule_Table[[#All],[Away Concat]:[Away B2b]],4,FALSE),0)</f>
        <v>0</v>
      </c>
    </row>
    <row r="1447" spans="1:25" x14ac:dyDescent="0.2">
      <c r="A1447" s="24" t="s">
        <v>239</v>
      </c>
      <c r="B1447" s="10">
        <v>43495</v>
      </c>
      <c r="C1447" s="33" t="str">
        <f t="shared" si="247"/>
        <v>H</v>
      </c>
      <c r="D1447" s="19">
        <v>1</v>
      </c>
      <c r="E1447" s="19">
        <v>30</v>
      </c>
      <c r="F1447" s="19">
        <v>2019</v>
      </c>
      <c r="G1447" s="6" t="s">
        <v>6</v>
      </c>
      <c r="H1447" s="6" t="s">
        <v>19</v>
      </c>
      <c r="I1447" s="6" t="s">
        <v>240</v>
      </c>
      <c r="J1447" s="6">
        <v>97</v>
      </c>
      <c r="K1447" s="6" t="s">
        <v>34</v>
      </c>
      <c r="L1447" s="6" t="s">
        <v>239</v>
      </c>
      <c r="M1447" s="6">
        <v>99</v>
      </c>
      <c r="N1447" s="13">
        <f t="shared" si="248"/>
        <v>2</v>
      </c>
      <c r="O1447" s="13">
        <f t="shared" si="249"/>
        <v>3</v>
      </c>
      <c r="P1447" s="39">
        <f t="shared" si="244"/>
        <v>-1.35015846365794</v>
      </c>
      <c r="Q1447" s="39">
        <f t="shared" si="245"/>
        <v>-2.3364343413058002</v>
      </c>
      <c r="R1447" s="39">
        <f t="shared" si="250"/>
        <v>3.9862758776478602</v>
      </c>
      <c r="S1447" s="39">
        <f t="shared" si="251"/>
        <v>-1.9862758776478602</v>
      </c>
      <c r="T1447" s="22" t="str">
        <f t="shared" si="246"/>
        <v>Min9799</v>
      </c>
      <c r="U1447" t="str">
        <f t="shared" si="252"/>
        <v>no</v>
      </c>
      <c r="V1447" s="31">
        <v>0</v>
      </c>
      <c r="W1447" s="31" t="str">
        <f t="shared" si="253"/>
        <v>43495Memphis GrizzliesMinnesota Timberwolves</v>
      </c>
      <c r="X1447" s="9" t="str">
        <f>IFERROR(VLOOKUP(T1447,October_Schedule_Table[[#All],[Home Concat]:[Home B2b]],2,FALSE),0)</f>
        <v>no</v>
      </c>
      <c r="Y1447" s="9">
        <f>IFERROR(VLOOKUP(T1447,October_Schedule_Table[[#All],[Away Concat]:[Away B2b]],4,FALSE),0)</f>
        <v>0</v>
      </c>
    </row>
    <row r="1448" spans="1:25" x14ac:dyDescent="0.2">
      <c r="A1448" s="24" t="s">
        <v>239</v>
      </c>
      <c r="B1448" s="12">
        <v>43498</v>
      </c>
      <c r="C1448" s="33" t="str">
        <f t="shared" si="247"/>
        <v>H</v>
      </c>
      <c r="D1448" s="18">
        <v>2</v>
      </c>
      <c r="E1448" s="18">
        <v>2</v>
      </c>
      <c r="F1448" s="18">
        <v>2019</v>
      </c>
      <c r="G1448" s="5" t="s">
        <v>42</v>
      </c>
      <c r="H1448" s="5" t="s">
        <v>21</v>
      </c>
      <c r="I1448" s="5" t="s">
        <v>217</v>
      </c>
      <c r="J1448" s="5">
        <v>107</v>
      </c>
      <c r="K1448" s="5" t="s">
        <v>34</v>
      </c>
      <c r="L1448" s="5" t="s">
        <v>239</v>
      </c>
      <c r="M1448" s="5">
        <v>106</v>
      </c>
      <c r="N1448" s="13">
        <f t="shared" si="248"/>
        <v>-1</v>
      </c>
      <c r="O1448" s="13">
        <f t="shared" si="249"/>
        <v>3</v>
      </c>
      <c r="P1448" s="39">
        <f t="shared" si="244"/>
        <v>-1.35015846365794</v>
      </c>
      <c r="Q1448" s="39">
        <f t="shared" si="245"/>
        <v>3.8824190488276296</v>
      </c>
      <c r="R1448" s="39">
        <f t="shared" si="250"/>
        <v>-2.2325775124855696</v>
      </c>
      <c r="S1448" s="39">
        <f t="shared" si="251"/>
        <v>1.2325775124855696</v>
      </c>
      <c r="T1448" s="22" t="str">
        <f t="shared" si="246"/>
        <v>Min107106</v>
      </c>
      <c r="U1448" t="str">
        <f t="shared" si="252"/>
        <v>no</v>
      </c>
      <c r="V1448" s="31">
        <v>0</v>
      </c>
      <c r="W1448" s="31" t="str">
        <f t="shared" si="253"/>
        <v>43498Denver NuggetsMinnesota Timberwolves</v>
      </c>
      <c r="X1448" s="9" t="str">
        <f>IFERROR(VLOOKUP(T1448,October_Schedule_Table[[#All],[Home Concat]:[Home B2b]],2,FALSE),0)</f>
        <v>no</v>
      </c>
      <c r="Y1448" s="9">
        <f>IFERROR(VLOOKUP(T1448,October_Schedule_Table[[#All],[Away Concat]:[Away B2b]],4,FALSE),0)</f>
        <v>0</v>
      </c>
    </row>
    <row r="1449" spans="1:25" x14ac:dyDescent="0.2">
      <c r="A1449" s="24" t="s">
        <v>239</v>
      </c>
      <c r="B1449" s="10">
        <v>43501</v>
      </c>
      <c r="C1449" s="33" t="str">
        <f t="shared" si="247"/>
        <v>A</v>
      </c>
      <c r="D1449" s="19">
        <v>2</v>
      </c>
      <c r="E1449" s="19">
        <v>5</v>
      </c>
      <c r="F1449" s="19">
        <v>2019</v>
      </c>
      <c r="G1449" s="6" t="s">
        <v>6</v>
      </c>
      <c r="H1449" s="6" t="s">
        <v>34</v>
      </c>
      <c r="I1449" s="6" t="s">
        <v>239</v>
      </c>
      <c r="J1449" s="6">
        <v>106</v>
      </c>
      <c r="K1449" s="6" t="s">
        <v>19</v>
      </c>
      <c r="L1449" s="6" t="s">
        <v>240</v>
      </c>
      <c r="M1449" s="6">
        <v>108</v>
      </c>
      <c r="N1449" s="13">
        <f t="shared" si="248"/>
        <v>-2</v>
      </c>
      <c r="O1449" s="13">
        <f t="shared" si="249"/>
        <v>-3</v>
      </c>
      <c r="P1449" s="39">
        <f t="shared" si="244"/>
        <v>-1.35015846365794</v>
      </c>
      <c r="Q1449" s="39">
        <f t="shared" si="245"/>
        <v>-2.3364343413058002</v>
      </c>
      <c r="R1449" s="39">
        <f t="shared" si="250"/>
        <v>-2.0137241223521398</v>
      </c>
      <c r="S1449" s="39">
        <f t="shared" si="251"/>
        <v>1.3724122352139823E-2</v>
      </c>
      <c r="T1449" s="22" t="str">
        <f t="shared" si="246"/>
        <v>Min106108</v>
      </c>
      <c r="U1449" t="str">
        <f t="shared" si="252"/>
        <v>no</v>
      </c>
      <c r="V1449" s="31">
        <v>0</v>
      </c>
      <c r="W1449" s="31" t="str">
        <f t="shared" si="253"/>
        <v>43501Minnesota TimberwolvesMemphis Grizzlies</v>
      </c>
      <c r="X1449" s="9">
        <f>IFERROR(VLOOKUP(T1449,October_Schedule_Table[Home Concat],1,FALSE),0)</f>
        <v>0</v>
      </c>
      <c r="Y1449" s="9" t="str">
        <f>IFERROR(VLOOKUP(T1449,October_Schedule_Table[[#All],[Away Concat]:[Away B2b]],4,FALSE),0)</f>
        <v>no</v>
      </c>
    </row>
    <row r="1450" spans="1:25" x14ac:dyDescent="0.2">
      <c r="A1450" s="24" t="s">
        <v>239</v>
      </c>
      <c r="B1450" s="12">
        <v>43503</v>
      </c>
      <c r="C1450" s="33" t="str">
        <f t="shared" si="247"/>
        <v>A</v>
      </c>
      <c r="D1450" s="18">
        <v>2</v>
      </c>
      <c r="E1450" s="18">
        <v>7</v>
      </c>
      <c r="F1450" s="18">
        <v>2019</v>
      </c>
      <c r="G1450" s="5" t="s">
        <v>12</v>
      </c>
      <c r="H1450" s="5" t="s">
        <v>34</v>
      </c>
      <c r="I1450" s="5" t="s">
        <v>239</v>
      </c>
      <c r="J1450" s="5">
        <v>112</v>
      </c>
      <c r="K1450" s="5" t="s">
        <v>27</v>
      </c>
      <c r="L1450" s="5" t="s">
        <v>236</v>
      </c>
      <c r="M1450" s="5">
        <v>122</v>
      </c>
      <c r="N1450" s="13">
        <f t="shared" si="248"/>
        <v>-10</v>
      </c>
      <c r="O1450" s="13">
        <f t="shared" si="249"/>
        <v>-3</v>
      </c>
      <c r="P1450" s="39">
        <f t="shared" si="244"/>
        <v>-1.35015846365794</v>
      </c>
      <c r="Q1450" s="39">
        <f t="shared" si="245"/>
        <v>1.21811754667254</v>
      </c>
      <c r="R1450" s="39">
        <f t="shared" si="250"/>
        <v>-5.5682760103304805</v>
      </c>
      <c r="S1450" s="39">
        <f t="shared" si="251"/>
        <v>-4.4317239896695195</v>
      </c>
      <c r="T1450" s="22" t="str">
        <f t="shared" si="246"/>
        <v>Min112122</v>
      </c>
      <c r="U1450" t="str">
        <f t="shared" si="252"/>
        <v>no</v>
      </c>
      <c r="V1450" s="31">
        <v>0</v>
      </c>
      <c r="W1450" s="31" t="str">
        <f t="shared" si="253"/>
        <v>43503Minnesota TimberwolvesOrlando Magic</v>
      </c>
      <c r="X1450" s="9">
        <f>IFERROR(VLOOKUP(T1450,October_Schedule_Table[Home Concat],1,FALSE),0)</f>
        <v>0</v>
      </c>
      <c r="Y1450" s="9" t="str">
        <f>IFERROR(VLOOKUP(T1450,October_Schedule_Table[[#All],[Away Concat]:[Away B2b]],4,FALSE),0)</f>
        <v>no</v>
      </c>
    </row>
    <row r="1451" spans="1:25" x14ac:dyDescent="0.2">
      <c r="A1451" s="24" t="s">
        <v>239</v>
      </c>
      <c r="B1451" s="10">
        <v>43504</v>
      </c>
      <c r="C1451" s="33" t="str">
        <f t="shared" si="247"/>
        <v>A</v>
      </c>
      <c r="D1451" s="19">
        <v>2</v>
      </c>
      <c r="E1451" s="19">
        <v>8</v>
      </c>
      <c r="F1451" s="19">
        <v>2019</v>
      </c>
      <c r="G1451" s="6" t="s">
        <v>44</v>
      </c>
      <c r="H1451" s="6" t="s">
        <v>34</v>
      </c>
      <c r="I1451" s="6" t="s">
        <v>239</v>
      </c>
      <c r="J1451" s="6">
        <v>117</v>
      </c>
      <c r="K1451" s="6" t="s">
        <v>17</v>
      </c>
      <c r="L1451" s="6" t="s">
        <v>202</v>
      </c>
      <c r="M1451" s="6">
        <v>122</v>
      </c>
      <c r="N1451" s="13">
        <f t="shared" si="248"/>
        <v>-5</v>
      </c>
      <c r="O1451" s="13">
        <f t="shared" si="249"/>
        <v>-3</v>
      </c>
      <c r="P1451" s="39">
        <f t="shared" si="244"/>
        <v>-1.35015846365794</v>
      </c>
      <c r="Q1451" s="39">
        <f t="shared" si="245"/>
        <v>-2.0784049104114897</v>
      </c>
      <c r="R1451" s="39">
        <f t="shared" si="250"/>
        <v>-2.2717535532464503</v>
      </c>
      <c r="S1451" s="39">
        <f t="shared" si="251"/>
        <v>-2.7282464467535497</v>
      </c>
      <c r="T1451" s="22" t="str">
        <f t="shared" si="246"/>
        <v>Min117122</v>
      </c>
      <c r="U1451" t="str">
        <f t="shared" si="252"/>
        <v>yes</v>
      </c>
      <c r="V1451" s="31">
        <v>0</v>
      </c>
      <c r="W1451" s="31" t="str">
        <f t="shared" si="253"/>
        <v>43504Minnesota TimberwolvesNew Orleans Pelicans</v>
      </c>
      <c r="X1451" s="9">
        <f>IFERROR(VLOOKUP(T1451,October_Schedule_Table[Home Concat],1,FALSE),0)</f>
        <v>0</v>
      </c>
      <c r="Y1451" s="9" t="str">
        <f>IFERROR(VLOOKUP(T1451,October_Schedule_Table[[#All],[Away Concat]:[Away B2b]],4,FALSE),0)</f>
        <v>yes</v>
      </c>
    </row>
    <row r="1452" spans="1:25" x14ac:dyDescent="0.2">
      <c r="A1452" s="24" t="s">
        <v>239</v>
      </c>
      <c r="B1452" s="10">
        <v>43507</v>
      </c>
      <c r="C1452" s="33" t="str">
        <f t="shared" si="247"/>
        <v>H</v>
      </c>
      <c r="D1452" s="19">
        <v>2</v>
      </c>
      <c r="E1452" s="19">
        <v>11</v>
      </c>
      <c r="F1452" s="19">
        <v>2019</v>
      </c>
      <c r="G1452" s="6" t="s">
        <v>6</v>
      </c>
      <c r="H1452" s="6" t="s">
        <v>22</v>
      </c>
      <c r="I1452" s="13" t="s">
        <v>241</v>
      </c>
      <c r="J1452" s="6">
        <v>120</v>
      </c>
      <c r="K1452" s="6" t="s">
        <v>34</v>
      </c>
      <c r="L1452" s="6" t="s">
        <v>239</v>
      </c>
      <c r="M1452" s="6">
        <v>130</v>
      </c>
      <c r="N1452" s="13">
        <f t="shared" si="248"/>
        <v>10</v>
      </c>
      <c r="O1452" s="13">
        <f t="shared" si="249"/>
        <v>3</v>
      </c>
      <c r="P1452" s="39">
        <f t="shared" si="244"/>
        <v>-1.35015846365794</v>
      </c>
      <c r="Q1452" s="39">
        <f t="shared" si="245"/>
        <v>0.79686865378140981</v>
      </c>
      <c r="R1452" s="39">
        <f t="shared" si="250"/>
        <v>0.85297288256065018</v>
      </c>
      <c r="S1452" s="39">
        <f t="shared" si="251"/>
        <v>9.1470271174393503</v>
      </c>
      <c r="T1452" s="22" t="str">
        <f t="shared" si="246"/>
        <v>Min120130</v>
      </c>
      <c r="U1452" t="str">
        <f t="shared" si="252"/>
        <v>no</v>
      </c>
      <c r="V1452" s="31">
        <v>0</v>
      </c>
      <c r="W1452" s="31" t="str">
        <f t="shared" si="253"/>
        <v>43507Los Angeles ClippersMinnesota Timberwolves</v>
      </c>
      <c r="X1452" s="9" t="str">
        <f>IFERROR(VLOOKUP(T1452,October_Schedule_Table[[#All],[Home Concat]:[Home B2b]],2,FALSE),0)</f>
        <v>no</v>
      </c>
      <c r="Y1452" s="9">
        <f>IFERROR(VLOOKUP(T1452,October_Schedule_Table[[#All],[Away Concat]:[Away B2b]],4,FALSE),0)</f>
        <v>0</v>
      </c>
    </row>
    <row r="1453" spans="1:25" x14ac:dyDescent="0.2">
      <c r="A1453" s="24" t="s">
        <v>239</v>
      </c>
      <c r="B1453" s="12">
        <v>43509</v>
      </c>
      <c r="C1453" s="33" t="str">
        <f t="shared" si="247"/>
        <v>H</v>
      </c>
      <c r="D1453" s="18">
        <v>2</v>
      </c>
      <c r="E1453" s="18">
        <v>13</v>
      </c>
      <c r="F1453" s="18">
        <v>2019</v>
      </c>
      <c r="G1453" s="5" t="s">
        <v>6</v>
      </c>
      <c r="H1453" s="5" t="s">
        <v>18</v>
      </c>
      <c r="I1453" s="5" t="s">
        <v>226</v>
      </c>
      <c r="J1453" s="5">
        <v>111</v>
      </c>
      <c r="K1453" s="5" t="s">
        <v>34</v>
      </c>
      <c r="L1453" s="5" t="s">
        <v>239</v>
      </c>
      <c r="M1453" s="5">
        <v>121</v>
      </c>
      <c r="N1453" s="13">
        <f t="shared" si="248"/>
        <v>10</v>
      </c>
      <c r="O1453" s="13">
        <f t="shared" si="249"/>
        <v>3</v>
      </c>
      <c r="P1453" s="39">
        <f t="shared" si="244"/>
        <v>-1.35015846365794</v>
      </c>
      <c r="Q1453" s="39">
        <f t="shared" si="245"/>
        <v>5.8261443988619703</v>
      </c>
      <c r="R1453" s="39">
        <f t="shared" si="250"/>
        <v>-4.1763028625199103</v>
      </c>
      <c r="S1453" s="39">
        <f t="shared" si="251"/>
        <v>14.176302862519911</v>
      </c>
      <c r="T1453" s="22" t="str">
        <f t="shared" si="246"/>
        <v>Min111121</v>
      </c>
      <c r="U1453" t="str">
        <f t="shared" si="252"/>
        <v>no</v>
      </c>
      <c r="V1453" s="31">
        <v>0</v>
      </c>
      <c r="W1453" s="31" t="str">
        <f t="shared" si="253"/>
        <v>43509Houston RocketsMinnesota Timberwolves</v>
      </c>
      <c r="X1453" s="9" t="str">
        <f>IFERROR(VLOOKUP(T1453,October_Schedule_Table[[#All],[Home Concat]:[Home B2b]],2,FALSE),0)</f>
        <v>no</v>
      </c>
      <c r="Y1453" s="9">
        <f>IFERROR(VLOOKUP(T1453,October_Schedule_Table[[#All],[Away Concat]:[Away B2b]],4,FALSE),0)</f>
        <v>0</v>
      </c>
    </row>
    <row r="1454" spans="1:25" x14ac:dyDescent="0.2">
      <c r="A1454" s="24" t="s">
        <v>239</v>
      </c>
      <c r="B1454" s="12">
        <v>43518</v>
      </c>
      <c r="C1454" s="33" t="str">
        <f t="shared" si="247"/>
        <v>A</v>
      </c>
      <c r="D1454" s="18">
        <v>2</v>
      </c>
      <c r="E1454" s="18">
        <v>22</v>
      </c>
      <c r="F1454" s="18">
        <v>2019</v>
      </c>
      <c r="G1454" s="5" t="s">
        <v>23</v>
      </c>
      <c r="H1454" s="5" t="s">
        <v>34</v>
      </c>
      <c r="I1454" s="5" t="s">
        <v>239</v>
      </c>
      <c r="J1454" s="5">
        <v>115</v>
      </c>
      <c r="K1454" s="5" t="s">
        <v>25</v>
      </c>
      <c r="L1454" s="13" t="s">
        <v>243</v>
      </c>
      <c r="M1454" s="5">
        <v>104</v>
      </c>
      <c r="N1454" s="13">
        <f t="shared" si="248"/>
        <v>11</v>
      </c>
      <c r="O1454" s="13">
        <f t="shared" si="249"/>
        <v>-3</v>
      </c>
      <c r="P1454" s="39">
        <f t="shared" si="244"/>
        <v>-1.35015846365794</v>
      </c>
      <c r="Q1454" s="39">
        <f t="shared" si="245"/>
        <v>-9.3839578025397099</v>
      </c>
      <c r="R1454" s="39">
        <f t="shared" si="250"/>
        <v>5.0337993388817699</v>
      </c>
      <c r="S1454" s="39">
        <f t="shared" si="251"/>
        <v>5.9662006611182301</v>
      </c>
      <c r="T1454" s="22" t="str">
        <f t="shared" si="246"/>
        <v>Min115104</v>
      </c>
      <c r="U1454" t="str">
        <f t="shared" si="252"/>
        <v>no</v>
      </c>
      <c r="V1454" s="31">
        <v>0</v>
      </c>
      <c r="W1454" s="31" t="str">
        <f t="shared" si="253"/>
        <v>43518Minnesota TimberwolvesNew York Knicks</v>
      </c>
      <c r="X1454" s="9">
        <f>IFERROR(VLOOKUP(T1454,October_Schedule_Table[Home Concat],1,FALSE),0)</f>
        <v>0</v>
      </c>
      <c r="Y1454" s="9" t="str">
        <f>IFERROR(VLOOKUP(T1454,October_Schedule_Table[[#All],[Away Concat]:[Away B2b]],4,FALSE),0)</f>
        <v>no</v>
      </c>
    </row>
    <row r="1455" spans="1:25" x14ac:dyDescent="0.2">
      <c r="A1455" s="24" t="s">
        <v>239</v>
      </c>
      <c r="B1455" s="10">
        <v>43519</v>
      </c>
      <c r="C1455" s="33" t="str">
        <f t="shared" si="247"/>
        <v>A</v>
      </c>
      <c r="D1455" s="19">
        <v>2</v>
      </c>
      <c r="E1455" s="19">
        <v>23</v>
      </c>
      <c r="F1455" s="19">
        <v>2019</v>
      </c>
      <c r="G1455" s="6" t="s">
        <v>33</v>
      </c>
      <c r="H1455" s="6" t="s">
        <v>34</v>
      </c>
      <c r="I1455" s="6" t="s">
        <v>239</v>
      </c>
      <c r="J1455" s="6">
        <v>128</v>
      </c>
      <c r="K1455" s="6" t="s">
        <v>13</v>
      </c>
      <c r="L1455" s="6" t="s">
        <v>229</v>
      </c>
      <c r="M1455" s="6">
        <v>140</v>
      </c>
      <c r="N1455" s="13">
        <f t="shared" si="248"/>
        <v>-12</v>
      </c>
      <c r="O1455" s="13">
        <f t="shared" si="249"/>
        <v>-3</v>
      </c>
      <c r="P1455" s="39">
        <f t="shared" si="244"/>
        <v>-1.35015846365794</v>
      </c>
      <c r="Q1455" s="39">
        <f t="shared" si="245"/>
        <v>7.7638523148254706</v>
      </c>
      <c r="R1455" s="39">
        <f t="shared" si="250"/>
        <v>-12.114010778483411</v>
      </c>
      <c r="S1455" s="39">
        <f t="shared" si="251"/>
        <v>0.11401077848341146</v>
      </c>
      <c r="T1455" s="22" t="str">
        <f t="shared" si="246"/>
        <v>Min128140</v>
      </c>
      <c r="U1455" t="str">
        <f t="shared" si="252"/>
        <v>yes</v>
      </c>
      <c r="V1455" s="31">
        <v>0</v>
      </c>
      <c r="W1455" s="31" t="str">
        <f t="shared" si="253"/>
        <v>43519Minnesota TimberwolvesMilwaukee Bucks</v>
      </c>
      <c r="X1455" s="9">
        <f>IFERROR(VLOOKUP(T1455,October_Schedule_Table[Home Concat],1,FALSE),0)</f>
        <v>0</v>
      </c>
      <c r="Y1455" s="9" t="str">
        <f>IFERROR(VLOOKUP(T1455,October_Schedule_Table[[#All],[Away Concat]:[Away B2b]],4,FALSE),0)</f>
        <v>yes</v>
      </c>
    </row>
    <row r="1456" spans="1:25" x14ac:dyDescent="0.2">
      <c r="A1456" s="24" t="s">
        <v>239</v>
      </c>
      <c r="B1456" s="10">
        <v>43521</v>
      </c>
      <c r="C1456" s="33" t="str">
        <f t="shared" si="247"/>
        <v>H</v>
      </c>
      <c r="D1456" s="19">
        <v>2</v>
      </c>
      <c r="E1456" s="19">
        <v>25</v>
      </c>
      <c r="F1456" s="19">
        <v>2019</v>
      </c>
      <c r="G1456" s="6" t="s">
        <v>6</v>
      </c>
      <c r="H1456" s="6" t="s">
        <v>32</v>
      </c>
      <c r="I1456" s="6" t="s">
        <v>230</v>
      </c>
      <c r="J1456" s="6">
        <v>105</v>
      </c>
      <c r="K1456" s="6" t="s">
        <v>34</v>
      </c>
      <c r="L1456" s="6" t="s">
        <v>239</v>
      </c>
      <c r="M1456" s="6">
        <v>112</v>
      </c>
      <c r="N1456" s="13">
        <f t="shared" si="248"/>
        <v>7</v>
      </c>
      <c r="O1456" s="13">
        <f t="shared" si="249"/>
        <v>3</v>
      </c>
      <c r="P1456" s="39">
        <f t="shared" si="244"/>
        <v>-1.35015846365794</v>
      </c>
      <c r="Q1456" s="39">
        <f t="shared" si="245"/>
        <v>-0.90569424122478992</v>
      </c>
      <c r="R1456" s="39">
        <f t="shared" si="250"/>
        <v>2.5555357775668499</v>
      </c>
      <c r="S1456" s="39">
        <f t="shared" si="251"/>
        <v>4.4444642224331501</v>
      </c>
      <c r="T1456" s="22" t="str">
        <f t="shared" si="246"/>
        <v>Min105112</v>
      </c>
      <c r="U1456" t="str">
        <f t="shared" si="252"/>
        <v>no</v>
      </c>
      <c r="V1456" s="31">
        <v>0</v>
      </c>
      <c r="W1456" s="31" t="str">
        <f t="shared" si="253"/>
        <v>43521Sacramento KingsMinnesota Timberwolves</v>
      </c>
      <c r="X1456" s="9" t="str">
        <f>IFERROR(VLOOKUP(T1456,October_Schedule_Table[[#All],[Home Concat]:[Home B2b]],2,FALSE),0)</f>
        <v>no</v>
      </c>
      <c r="Y1456" s="9" t="str">
        <f>IFERROR(VLOOKUP(T1456,October_Schedule_Table[[#All],[Away Concat]:[Away B2b]],4,FALSE),0)</f>
        <v>no</v>
      </c>
    </row>
    <row r="1457" spans="1:25" x14ac:dyDescent="0.2">
      <c r="A1457" s="24" t="s">
        <v>239</v>
      </c>
      <c r="B1457" s="12">
        <v>43523</v>
      </c>
      <c r="C1457" s="33" t="str">
        <f t="shared" si="247"/>
        <v>A</v>
      </c>
      <c r="D1457" s="18">
        <v>2</v>
      </c>
      <c r="E1457" s="18">
        <v>27</v>
      </c>
      <c r="F1457" s="18">
        <v>2019</v>
      </c>
      <c r="G1457" s="5" t="s">
        <v>23</v>
      </c>
      <c r="H1457" s="5" t="s">
        <v>34</v>
      </c>
      <c r="I1457" s="5" t="s">
        <v>239</v>
      </c>
      <c r="J1457" s="5">
        <v>123</v>
      </c>
      <c r="K1457" s="5" t="s">
        <v>24</v>
      </c>
      <c r="L1457" s="5" t="s">
        <v>210</v>
      </c>
      <c r="M1457" s="5">
        <v>131</v>
      </c>
      <c r="N1457" s="13">
        <f t="shared" si="248"/>
        <v>-8</v>
      </c>
      <c r="O1457" s="13">
        <f t="shared" si="249"/>
        <v>-3</v>
      </c>
      <c r="P1457" s="39">
        <f t="shared" si="244"/>
        <v>-1.35015846365794</v>
      </c>
      <c r="Q1457" s="39">
        <f t="shared" si="245"/>
        <v>-5.4191427575813904</v>
      </c>
      <c r="R1457" s="39">
        <f t="shared" si="250"/>
        <v>1.0689842939234504</v>
      </c>
      <c r="S1457" s="39">
        <f t="shared" si="251"/>
        <v>-9.0689842939234495</v>
      </c>
      <c r="T1457" s="22" t="str">
        <f t="shared" si="246"/>
        <v>Min123131</v>
      </c>
      <c r="U1457" t="str">
        <f t="shared" si="252"/>
        <v>no</v>
      </c>
      <c r="V1457" s="31">
        <v>0</v>
      </c>
      <c r="W1457" s="31" t="str">
        <f t="shared" si="253"/>
        <v>43523Minnesota TimberwolvesAtlanta Hawks</v>
      </c>
      <c r="X1457" s="9" t="str">
        <f>IFERROR(VLOOKUP(T1457,October_Schedule_Table[[#All],[Home Concat]:[Home B2b]],2,FALSE),0)</f>
        <v>no</v>
      </c>
      <c r="Y1457" s="9" t="str">
        <f>IFERROR(VLOOKUP(T1457,October_Schedule_Table[[#All],[Away Concat]:[Away B2b]],4,FALSE),0)</f>
        <v>no</v>
      </c>
    </row>
    <row r="1458" spans="1:25" x14ac:dyDescent="0.2">
      <c r="A1458" s="24" t="s">
        <v>239</v>
      </c>
      <c r="B1458" s="10">
        <v>43524</v>
      </c>
      <c r="C1458" s="33" t="str">
        <f t="shared" si="247"/>
        <v>A</v>
      </c>
      <c r="D1458" s="19">
        <v>2</v>
      </c>
      <c r="E1458" s="19">
        <v>28</v>
      </c>
      <c r="F1458" s="19">
        <v>2019</v>
      </c>
      <c r="G1458" s="6" t="s">
        <v>12</v>
      </c>
      <c r="H1458" s="6" t="s">
        <v>34</v>
      </c>
      <c r="I1458" s="6" t="s">
        <v>239</v>
      </c>
      <c r="J1458" s="6">
        <v>115</v>
      </c>
      <c r="K1458" s="6" t="s">
        <v>20</v>
      </c>
      <c r="L1458" s="6" t="s">
        <v>234</v>
      </c>
      <c r="M1458" s="6">
        <v>122</v>
      </c>
      <c r="N1458" s="13">
        <f t="shared" si="248"/>
        <v>-7</v>
      </c>
      <c r="O1458" s="13">
        <f t="shared" si="249"/>
        <v>-3</v>
      </c>
      <c r="P1458" s="39">
        <f t="shared" si="244"/>
        <v>-1.35015846365794</v>
      </c>
      <c r="Q1458" s="39">
        <f t="shared" si="245"/>
        <v>2.3960160409532198</v>
      </c>
      <c r="R1458" s="39">
        <f t="shared" si="250"/>
        <v>-6.7461745046111599</v>
      </c>
      <c r="S1458" s="39">
        <f t="shared" si="251"/>
        <v>-0.25382549538884014</v>
      </c>
      <c r="T1458" s="22" t="str">
        <f t="shared" si="246"/>
        <v>Min115122</v>
      </c>
      <c r="U1458" t="str">
        <f t="shared" si="252"/>
        <v>yes</v>
      </c>
      <c r="V1458" s="31" t="s">
        <v>296</v>
      </c>
      <c r="W1458" s="31" t="str">
        <f t="shared" si="253"/>
        <v>43524Minnesota TimberwolvesIndiana Pacers</v>
      </c>
      <c r="X1458" s="9"/>
      <c r="Y1458" s="9"/>
    </row>
    <row r="1459" spans="1:25" x14ac:dyDescent="0.2">
      <c r="A1459" s="24" t="s">
        <v>239</v>
      </c>
      <c r="B1459" s="12">
        <v>43527</v>
      </c>
      <c r="C1459" s="33" t="str">
        <f t="shared" si="247"/>
        <v>A</v>
      </c>
      <c r="D1459" s="18">
        <v>3</v>
      </c>
      <c r="E1459" s="18">
        <v>3</v>
      </c>
      <c r="F1459" s="18">
        <v>2019</v>
      </c>
      <c r="G1459" s="5" t="s">
        <v>43</v>
      </c>
      <c r="H1459" s="5" t="s">
        <v>34</v>
      </c>
      <c r="I1459" s="5" t="s">
        <v>239</v>
      </c>
      <c r="J1459" s="5">
        <v>121</v>
      </c>
      <c r="K1459" s="5" t="s">
        <v>41</v>
      </c>
      <c r="L1459" s="5" t="s">
        <v>233</v>
      </c>
      <c r="M1459" s="5">
        <v>135</v>
      </c>
      <c r="N1459" s="13">
        <f t="shared" si="248"/>
        <v>-14</v>
      </c>
      <c r="O1459" s="13">
        <f t="shared" si="249"/>
        <v>-3</v>
      </c>
      <c r="P1459" s="39">
        <f t="shared" si="244"/>
        <v>-1.35015846365794</v>
      </c>
      <c r="Q1459" s="39">
        <f t="shared" si="245"/>
        <v>-3.2175804343859502</v>
      </c>
      <c r="R1459" s="39">
        <f t="shared" si="250"/>
        <v>-1.1325780292719898</v>
      </c>
      <c r="S1459" s="39">
        <f t="shared" si="251"/>
        <v>-12.86742197072801</v>
      </c>
      <c r="T1459" s="22" t="str">
        <f t="shared" si="246"/>
        <v>Min121135</v>
      </c>
      <c r="U1459" t="str">
        <f t="shared" si="252"/>
        <v>no</v>
      </c>
      <c r="V1459" s="31">
        <v>0</v>
      </c>
      <c r="W1459" s="31" t="str">
        <f t="shared" si="253"/>
        <v>43527Minnesota TimberwolvesWashington Wizards</v>
      </c>
      <c r="X1459" s="9">
        <f>IFERROR(VLOOKUP(T1459,October_Schedule_Table[Home Concat],1,FALSE),0)</f>
        <v>0</v>
      </c>
      <c r="Y1459" s="9" t="str">
        <f>IFERROR(VLOOKUP(T1459,October_Schedule_Table[[#All],[Away Concat]:[Away B2b]],4,FALSE),0)</f>
        <v>no</v>
      </c>
    </row>
    <row r="1460" spans="1:25" x14ac:dyDescent="0.2">
      <c r="A1460" s="24" t="s">
        <v>239</v>
      </c>
      <c r="B1460" s="12">
        <v>43529</v>
      </c>
      <c r="C1460" s="33" t="str">
        <f t="shared" si="247"/>
        <v>H</v>
      </c>
      <c r="D1460" s="18">
        <v>3</v>
      </c>
      <c r="E1460" s="18">
        <v>5</v>
      </c>
      <c r="F1460" s="18">
        <v>2019</v>
      </c>
      <c r="G1460" s="5" t="s">
        <v>6</v>
      </c>
      <c r="H1460" s="5" t="s">
        <v>10</v>
      </c>
      <c r="I1460" s="5" t="s">
        <v>238</v>
      </c>
      <c r="J1460" s="5">
        <v>120</v>
      </c>
      <c r="K1460" s="5" t="s">
        <v>34</v>
      </c>
      <c r="L1460" s="5" t="s">
        <v>239</v>
      </c>
      <c r="M1460" s="5">
        <v>131</v>
      </c>
      <c r="N1460" s="13">
        <f t="shared" si="248"/>
        <v>11</v>
      </c>
      <c r="O1460" s="13">
        <f t="shared" si="249"/>
        <v>3</v>
      </c>
      <c r="P1460" s="39">
        <f t="shared" si="244"/>
        <v>-1.35015846365794</v>
      </c>
      <c r="Q1460" s="39">
        <f t="shared" si="245"/>
        <v>3.3970939396990349</v>
      </c>
      <c r="R1460" s="39">
        <f t="shared" si="250"/>
        <v>-1.747252403356975</v>
      </c>
      <c r="S1460" s="39">
        <f t="shared" si="251"/>
        <v>12.747252403356974</v>
      </c>
      <c r="T1460" s="22" t="str">
        <f t="shared" si="246"/>
        <v>Min120131</v>
      </c>
      <c r="U1460" t="str">
        <f t="shared" si="252"/>
        <v>no</v>
      </c>
      <c r="V1460" s="31">
        <v>0</v>
      </c>
      <c r="W1460" s="31" t="str">
        <f t="shared" si="253"/>
        <v>43529Oklahoma City ThunderMinnesota Timberwolves</v>
      </c>
      <c r="X1460" s="9" t="str">
        <f>IFERROR(VLOOKUP(T1460,October_Schedule_Table[[#All],[Home Concat]:[Home B2b]],2,FALSE),0)</f>
        <v>no</v>
      </c>
      <c r="Y1460" s="9">
        <f>IFERROR(VLOOKUP(T1460,October_Schedule_Table[[#All],[Away Concat]:[Away B2b]],4,FALSE),0)</f>
        <v>0</v>
      </c>
    </row>
    <row r="1461" spans="1:25" x14ac:dyDescent="0.2">
      <c r="A1461" s="24" t="s">
        <v>239</v>
      </c>
      <c r="B1461" s="10">
        <v>43530</v>
      </c>
      <c r="C1461" s="33" t="str">
        <f t="shared" si="247"/>
        <v>A</v>
      </c>
      <c r="D1461" s="19">
        <v>3</v>
      </c>
      <c r="E1461" s="19">
        <v>6</v>
      </c>
      <c r="F1461" s="19">
        <v>2019</v>
      </c>
      <c r="G1461" s="6" t="s">
        <v>12</v>
      </c>
      <c r="H1461" s="6" t="s">
        <v>34</v>
      </c>
      <c r="I1461" s="6" t="s">
        <v>239</v>
      </c>
      <c r="J1461" s="6">
        <v>114</v>
      </c>
      <c r="K1461" s="6" t="s">
        <v>16</v>
      </c>
      <c r="L1461" s="6" t="s">
        <v>218</v>
      </c>
      <c r="M1461" s="6">
        <v>131</v>
      </c>
      <c r="N1461" s="13">
        <f t="shared" si="248"/>
        <v>-17</v>
      </c>
      <c r="O1461" s="13">
        <f t="shared" si="249"/>
        <v>-3</v>
      </c>
      <c r="P1461" s="39">
        <f t="shared" si="244"/>
        <v>-1.35015846365794</v>
      </c>
      <c r="Q1461" s="39">
        <f t="shared" si="245"/>
        <v>-0.23602730858504994</v>
      </c>
      <c r="R1461" s="39">
        <f t="shared" si="250"/>
        <v>-4.1141311550728901</v>
      </c>
      <c r="S1461" s="39">
        <f t="shared" si="251"/>
        <v>-12.88586884492711</v>
      </c>
      <c r="T1461" s="22" t="str">
        <f t="shared" si="246"/>
        <v>Min114131</v>
      </c>
      <c r="U1461" t="str">
        <f t="shared" si="252"/>
        <v>yes</v>
      </c>
      <c r="V1461" s="31">
        <v>0</v>
      </c>
      <c r="W1461" s="31" t="str">
        <f t="shared" si="253"/>
        <v>43530Minnesota TimberwolvesDetroit Pistons</v>
      </c>
      <c r="X1461" s="9">
        <f>IFERROR(VLOOKUP(T1461,October_Schedule_Table[Home Concat],1,FALSE),0)</f>
        <v>0</v>
      </c>
      <c r="Y1461" s="9" t="str">
        <f>IFERROR(VLOOKUP(T1461,October_Schedule_Table[[#All],[Away Concat]:[Away B2b]],4,FALSE),0)</f>
        <v>yes</v>
      </c>
    </row>
    <row r="1462" spans="1:25" x14ac:dyDescent="0.2">
      <c r="A1462" s="24" t="s">
        <v>239</v>
      </c>
      <c r="B1462" s="10">
        <v>43533</v>
      </c>
      <c r="C1462" s="33" t="str">
        <f t="shared" si="247"/>
        <v>H</v>
      </c>
      <c r="D1462" s="19">
        <v>3</v>
      </c>
      <c r="E1462" s="19">
        <v>9</v>
      </c>
      <c r="F1462" s="19">
        <v>2019</v>
      </c>
      <c r="G1462" s="6" t="s">
        <v>6</v>
      </c>
      <c r="H1462" s="6" t="s">
        <v>41</v>
      </c>
      <c r="I1462" s="6" t="s">
        <v>233</v>
      </c>
      <c r="J1462" s="6">
        <v>130</v>
      </c>
      <c r="K1462" s="6" t="s">
        <v>34</v>
      </c>
      <c r="L1462" s="6" t="s">
        <v>239</v>
      </c>
      <c r="M1462" s="6">
        <v>135</v>
      </c>
      <c r="N1462" s="13">
        <f t="shared" si="248"/>
        <v>5</v>
      </c>
      <c r="O1462" s="13">
        <f t="shared" si="249"/>
        <v>3</v>
      </c>
      <c r="P1462" s="39">
        <f t="shared" si="244"/>
        <v>-1.35015846365794</v>
      </c>
      <c r="Q1462" s="39">
        <f t="shared" si="245"/>
        <v>-3.2175804343859502</v>
      </c>
      <c r="R1462" s="39">
        <f t="shared" si="250"/>
        <v>4.8674219707280102</v>
      </c>
      <c r="S1462" s="39">
        <f t="shared" si="251"/>
        <v>0.13257802927198981</v>
      </c>
      <c r="T1462" s="22" t="str">
        <f t="shared" si="246"/>
        <v>Min130135</v>
      </c>
      <c r="U1462" t="str">
        <f t="shared" si="252"/>
        <v>no</v>
      </c>
      <c r="V1462" s="31">
        <v>0</v>
      </c>
      <c r="W1462" s="31" t="str">
        <f t="shared" si="253"/>
        <v>43533Washington WizardsMinnesota Timberwolves</v>
      </c>
      <c r="X1462" s="9" t="str">
        <f>IFERROR(VLOOKUP(T1462,October_Schedule_Table[[#All],[Home Concat]:[Home B2b]],2,FALSE),0)</f>
        <v>no</v>
      </c>
      <c r="Y1462" s="9">
        <f>IFERROR(VLOOKUP(T1462,October_Schedule_Table[[#All],[Away Concat]:[Away B2b]],4,FALSE),0)</f>
        <v>0</v>
      </c>
    </row>
    <row r="1463" spans="1:25" x14ac:dyDescent="0.2">
      <c r="A1463" s="24" t="s">
        <v>239</v>
      </c>
      <c r="B1463" s="12">
        <v>43534</v>
      </c>
      <c r="C1463" s="33" t="str">
        <f t="shared" si="247"/>
        <v>H</v>
      </c>
      <c r="D1463" s="18">
        <v>3</v>
      </c>
      <c r="E1463" s="18">
        <v>10</v>
      </c>
      <c r="F1463" s="18">
        <v>2019</v>
      </c>
      <c r="G1463" s="5" t="s">
        <v>6</v>
      </c>
      <c r="H1463" s="5" t="s">
        <v>25</v>
      </c>
      <c r="I1463" s="13" t="s">
        <v>243</v>
      </c>
      <c r="J1463" s="5">
        <v>92</v>
      </c>
      <c r="K1463" s="5" t="s">
        <v>34</v>
      </c>
      <c r="L1463" s="5" t="s">
        <v>239</v>
      </c>
      <c r="M1463" s="5">
        <v>103</v>
      </c>
      <c r="N1463" s="13">
        <f t="shared" si="248"/>
        <v>11</v>
      </c>
      <c r="O1463" s="13">
        <f t="shared" si="249"/>
        <v>3</v>
      </c>
      <c r="P1463" s="39">
        <f t="shared" si="244"/>
        <v>-1.35015846365794</v>
      </c>
      <c r="Q1463" s="39">
        <f t="shared" si="245"/>
        <v>-9.3839578025397099</v>
      </c>
      <c r="R1463" s="39">
        <f t="shared" si="250"/>
        <v>11.033799338881771</v>
      </c>
      <c r="S1463" s="39">
        <f t="shared" si="251"/>
        <v>-3.379933888177078E-2</v>
      </c>
      <c r="T1463" s="22" t="str">
        <f t="shared" si="246"/>
        <v>Min92103</v>
      </c>
      <c r="U1463" t="str">
        <f t="shared" si="252"/>
        <v>yes</v>
      </c>
      <c r="V1463" s="31" t="s">
        <v>306</v>
      </c>
      <c r="W1463" s="31" t="str">
        <f t="shared" si="253"/>
        <v>43534New York KnicksMinnesota Timberwolves</v>
      </c>
      <c r="X1463" s="9"/>
      <c r="Y1463" s="9"/>
    </row>
    <row r="1464" spans="1:25" x14ac:dyDescent="0.2">
      <c r="A1464" s="24" t="s">
        <v>239</v>
      </c>
      <c r="B1464" s="12">
        <v>43536</v>
      </c>
      <c r="C1464" s="33" t="str">
        <f t="shared" si="247"/>
        <v>A</v>
      </c>
      <c r="D1464" s="18">
        <v>3</v>
      </c>
      <c r="E1464" s="18">
        <v>12</v>
      </c>
      <c r="F1464" s="18">
        <v>2019</v>
      </c>
      <c r="G1464" s="5" t="s">
        <v>9</v>
      </c>
      <c r="H1464" s="5" t="s">
        <v>34</v>
      </c>
      <c r="I1464" s="5" t="s">
        <v>239</v>
      </c>
      <c r="J1464" s="5">
        <v>107</v>
      </c>
      <c r="K1464" s="5" t="s">
        <v>21</v>
      </c>
      <c r="L1464" s="5" t="s">
        <v>217</v>
      </c>
      <c r="M1464" s="5">
        <v>133</v>
      </c>
      <c r="N1464" s="13">
        <f t="shared" si="248"/>
        <v>-26</v>
      </c>
      <c r="O1464" s="13">
        <f t="shared" si="249"/>
        <v>-3</v>
      </c>
      <c r="P1464" s="39">
        <f t="shared" si="244"/>
        <v>-1.35015846365794</v>
      </c>
      <c r="Q1464" s="39">
        <f t="shared" si="245"/>
        <v>3.8824190488276296</v>
      </c>
      <c r="R1464" s="39">
        <f t="shared" si="250"/>
        <v>-8.2325775124855696</v>
      </c>
      <c r="S1464" s="39">
        <f t="shared" si="251"/>
        <v>-17.76742248751443</v>
      </c>
      <c r="T1464" s="22" t="str">
        <f t="shared" si="246"/>
        <v>Min107133</v>
      </c>
      <c r="U1464" t="str">
        <f t="shared" si="252"/>
        <v>no</v>
      </c>
      <c r="V1464" s="31">
        <v>0</v>
      </c>
      <c r="W1464" s="31" t="str">
        <f t="shared" si="253"/>
        <v>43536Minnesota TimberwolvesDenver Nuggets</v>
      </c>
      <c r="X1464" s="9">
        <f>IFERROR(VLOOKUP(T1464,October_Schedule_Table[Home Concat],1,FALSE),0)</f>
        <v>0</v>
      </c>
      <c r="Y1464" s="9" t="str">
        <f>IFERROR(VLOOKUP(T1464,October_Schedule_Table[[#All],[Away Concat]:[Away B2b]],4,FALSE),0)</f>
        <v>no</v>
      </c>
    </row>
    <row r="1465" spans="1:25" x14ac:dyDescent="0.2">
      <c r="A1465" s="24" t="s">
        <v>239</v>
      </c>
      <c r="B1465" s="10">
        <v>43538</v>
      </c>
      <c r="C1465" s="33" t="str">
        <f t="shared" si="247"/>
        <v>A</v>
      </c>
      <c r="D1465" s="19">
        <v>3</v>
      </c>
      <c r="E1465" s="19">
        <v>14</v>
      </c>
      <c r="F1465" s="19">
        <v>2019</v>
      </c>
      <c r="G1465" s="6" t="s">
        <v>42</v>
      </c>
      <c r="H1465" s="6" t="s">
        <v>34</v>
      </c>
      <c r="I1465" s="6" t="s">
        <v>239</v>
      </c>
      <c r="J1465" s="6">
        <v>100</v>
      </c>
      <c r="K1465" s="6" t="s">
        <v>31</v>
      </c>
      <c r="L1465" s="6" t="s">
        <v>225</v>
      </c>
      <c r="M1465" s="6">
        <v>120</v>
      </c>
      <c r="N1465" s="13">
        <f t="shared" si="248"/>
        <v>-20</v>
      </c>
      <c r="O1465" s="13">
        <f t="shared" si="249"/>
        <v>-3</v>
      </c>
      <c r="P1465" s="39">
        <f t="shared" si="244"/>
        <v>-1.35015846365794</v>
      </c>
      <c r="Q1465" s="39">
        <f t="shared" si="245"/>
        <v>5.7181998783674679</v>
      </c>
      <c r="R1465" s="39">
        <f t="shared" si="250"/>
        <v>-10.068358342025409</v>
      </c>
      <c r="S1465" s="39">
        <f t="shared" si="251"/>
        <v>-9.9316416579745912</v>
      </c>
      <c r="T1465" s="22" t="str">
        <f t="shared" si="246"/>
        <v>Min100120</v>
      </c>
      <c r="U1465" t="str">
        <f t="shared" si="252"/>
        <v>no</v>
      </c>
      <c r="V1465" s="31">
        <v>0</v>
      </c>
      <c r="W1465" s="31" t="str">
        <f t="shared" si="253"/>
        <v>43538Minnesota TimberwolvesUtah Jazz</v>
      </c>
      <c r="X1465" s="9">
        <f>IFERROR(VLOOKUP(T1465,October_Schedule_Table[Home Concat],1,FALSE),0)</f>
        <v>0</v>
      </c>
      <c r="Y1465" s="9" t="str">
        <f>IFERROR(VLOOKUP(T1465,October_Schedule_Table[[#All],[Away Concat]:[Away B2b]],4,FALSE),0)</f>
        <v>no</v>
      </c>
    </row>
    <row r="1466" spans="1:25" x14ac:dyDescent="0.2">
      <c r="A1466" s="24" t="s">
        <v>239</v>
      </c>
      <c r="B1466" s="12">
        <v>43541</v>
      </c>
      <c r="C1466" s="33" t="str">
        <f t="shared" si="247"/>
        <v>A</v>
      </c>
      <c r="D1466" s="18">
        <v>3</v>
      </c>
      <c r="E1466" s="18">
        <v>17</v>
      </c>
      <c r="F1466" s="18">
        <v>2019</v>
      </c>
      <c r="G1466" s="5" t="s">
        <v>42</v>
      </c>
      <c r="H1466" s="5" t="s">
        <v>34</v>
      </c>
      <c r="I1466" s="5" t="s">
        <v>239</v>
      </c>
      <c r="J1466" s="5">
        <v>102</v>
      </c>
      <c r="K1466" s="5" t="s">
        <v>18</v>
      </c>
      <c r="L1466" s="5" t="s">
        <v>226</v>
      </c>
      <c r="M1466" s="5">
        <v>117</v>
      </c>
      <c r="N1466" s="13">
        <f t="shared" si="248"/>
        <v>-15</v>
      </c>
      <c r="O1466" s="13">
        <f t="shared" si="249"/>
        <v>-3</v>
      </c>
      <c r="P1466" s="39">
        <f t="shared" si="244"/>
        <v>-1.35015846365794</v>
      </c>
      <c r="Q1466" s="39">
        <f t="shared" si="245"/>
        <v>5.8261443988619703</v>
      </c>
      <c r="R1466" s="39">
        <f t="shared" si="250"/>
        <v>-10.176302862519911</v>
      </c>
      <c r="S1466" s="39">
        <f t="shared" si="251"/>
        <v>-4.8236971374800888</v>
      </c>
      <c r="T1466" s="22" t="str">
        <f t="shared" si="246"/>
        <v>Min102117</v>
      </c>
      <c r="U1466" t="str">
        <f t="shared" si="252"/>
        <v>no</v>
      </c>
      <c r="V1466" s="31">
        <v>0</v>
      </c>
      <c r="W1466" s="31" t="str">
        <f t="shared" si="253"/>
        <v>43541Minnesota TimberwolvesHouston Rockets</v>
      </c>
      <c r="X1466" s="9">
        <f>IFERROR(VLOOKUP(T1466,October_Schedule_Table[Home Concat],1,FALSE),0)</f>
        <v>0</v>
      </c>
      <c r="Y1466" s="9" t="str">
        <f>IFERROR(VLOOKUP(T1466,October_Schedule_Table[[#All],[Away Concat]:[Away B2b]],4,FALSE),0)</f>
        <v>no</v>
      </c>
    </row>
    <row r="1467" spans="1:25" x14ac:dyDescent="0.2">
      <c r="A1467" s="24" t="s">
        <v>239</v>
      </c>
      <c r="B1467" s="10">
        <v>43543</v>
      </c>
      <c r="C1467" s="33" t="str">
        <f t="shared" si="247"/>
        <v>H</v>
      </c>
      <c r="D1467" s="19">
        <v>3</v>
      </c>
      <c r="E1467" s="19">
        <v>19</v>
      </c>
      <c r="F1467" s="19">
        <v>2019</v>
      </c>
      <c r="G1467" s="6" t="s">
        <v>6</v>
      </c>
      <c r="H1467" s="6" t="s">
        <v>11</v>
      </c>
      <c r="I1467" s="6" t="s">
        <v>224</v>
      </c>
      <c r="J1467" s="6">
        <v>117</v>
      </c>
      <c r="K1467" s="6" t="s">
        <v>34</v>
      </c>
      <c r="L1467" s="6" t="s">
        <v>239</v>
      </c>
      <c r="M1467" s="6">
        <v>107</v>
      </c>
      <c r="N1467" s="13">
        <f t="shared" si="248"/>
        <v>-10</v>
      </c>
      <c r="O1467" s="13">
        <f t="shared" si="249"/>
        <v>3</v>
      </c>
      <c r="P1467" s="39">
        <f t="shared" si="244"/>
        <v>-1.35015846365794</v>
      </c>
      <c r="Q1467" s="39">
        <f t="shared" si="245"/>
        <v>6.4927091902742058</v>
      </c>
      <c r="R1467" s="39">
        <f t="shared" si="250"/>
        <v>-4.8428676539321458</v>
      </c>
      <c r="S1467" s="39">
        <f t="shared" si="251"/>
        <v>-5.1571323460678542</v>
      </c>
      <c r="T1467" s="22" t="str">
        <f t="shared" si="246"/>
        <v>Min117107</v>
      </c>
      <c r="U1467" t="str">
        <f t="shared" si="252"/>
        <v>no</v>
      </c>
      <c r="V1467" s="31">
        <v>0</v>
      </c>
      <c r="W1467" s="31" t="str">
        <f t="shared" si="253"/>
        <v>43543Golden State WarriorsMinnesota Timberwolves</v>
      </c>
      <c r="X1467" s="9" t="str">
        <f>IFERROR(VLOOKUP(T1467,October_Schedule_Table[[#All],[Home Concat]:[Home B2b]],2,FALSE),0)</f>
        <v>no</v>
      </c>
      <c r="Y1467" s="9">
        <f>IFERROR(VLOOKUP(T1467,October_Schedule_Table[[#All],[Away Concat]:[Away B2b]],4,FALSE),0)</f>
        <v>0</v>
      </c>
    </row>
    <row r="1468" spans="1:25" x14ac:dyDescent="0.2">
      <c r="A1468" s="24" t="s">
        <v>239</v>
      </c>
      <c r="B1468" s="10">
        <v>43545</v>
      </c>
      <c r="C1468" s="33" t="str">
        <f t="shared" si="247"/>
        <v>A</v>
      </c>
      <c r="D1468" s="19">
        <v>3</v>
      </c>
      <c r="E1468" s="19">
        <v>21</v>
      </c>
      <c r="F1468" s="19">
        <v>2019</v>
      </c>
      <c r="G1468" s="6" t="s">
        <v>12</v>
      </c>
      <c r="H1468" s="6" t="s">
        <v>34</v>
      </c>
      <c r="I1468" s="6" t="s">
        <v>239</v>
      </c>
      <c r="J1468" s="6">
        <v>106</v>
      </c>
      <c r="K1468" s="6" t="s">
        <v>14</v>
      </c>
      <c r="L1468" s="6" t="s">
        <v>213</v>
      </c>
      <c r="M1468" s="6">
        <v>113</v>
      </c>
      <c r="N1468" s="13">
        <f t="shared" si="248"/>
        <v>-7</v>
      </c>
      <c r="O1468" s="13">
        <f t="shared" si="249"/>
        <v>-3</v>
      </c>
      <c r="P1468" s="39">
        <f t="shared" si="244"/>
        <v>-1.35015846365794</v>
      </c>
      <c r="Q1468" s="39">
        <f t="shared" si="245"/>
        <v>-1.224670842330648</v>
      </c>
      <c r="R1468" s="39">
        <f t="shared" si="250"/>
        <v>-3.125487621327292</v>
      </c>
      <c r="S1468" s="39">
        <f t="shared" si="251"/>
        <v>-3.874512378672708</v>
      </c>
      <c r="T1468" s="22" t="str">
        <f t="shared" si="246"/>
        <v>Min106113</v>
      </c>
      <c r="U1468" t="str">
        <f t="shared" si="252"/>
        <v>no</v>
      </c>
      <c r="V1468" s="31">
        <v>0</v>
      </c>
      <c r="W1468" s="31" t="str">
        <f t="shared" si="253"/>
        <v>43545Minnesota TimberwolvesCharlotte Hornets</v>
      </c>
      <c r="X1468" s="9">
        <f>IFERROR(VLOOKUP(T1468,October_Schedule_Table[Home Concat],1,FALSE),0)</f>
        <v>0</v>
      </c>
      <c r="Y1468" s="9" t="str">
        <f>IFERROR(VLOOKUP(T1468,October_Schedule_Table[[#All],[Away Concat]:[Away B2b]],4,FALSE),0)</f>
        <v>no</v>
      </c>
    </row>
    <row r="1469" spans="1:25" x14ac:dyDescent="0.2">
      <c r="A1469" s="24" t="s">
        <v>239</v>
      </c>
      <c r="B1469" s="12">
        <v>43547</v>
      </c>
      <c r="C1469" s="33" t="str">
        <f t="shared" si="247"/>
        <v>A</v>
      </c>
      <c r="D1469" s="18">
        <v>3</v>
      </c>
      <c r="E1469" s="18">
        <v>23</v>
      </c>
      <c r="F1469" s="18">
        <v>2019</v>
      </c>
      <c r="G1469" s="5" t="s">
        <v>6</v>
      </c>
      <c r="H1469" s="5" t="s">
        <v>34</v>
      </c>
      <c r="I1469" s="5" t="s">
        <v>239</v>
      </c>
      <c r="J1469" s="5">
        <v>112</v>
      </c>
      <c r="K1469" s="5" t="s">
        <v>19</v>
      </c>
      <c r="L1469" s="5" t="s">
        <v>240</v>
      </c>
      <c r="M1469" s="5">
        <v>99</v>
      </c>
      <c r="N1469" s="13">
        <f t="shared" si="248"/>
        <v>13</v>
      </c>
      <c r="O1469" s="13">
        <f t="shared" si="249"/>
        <v>-3</v>
      </c>
      <c r="P1469" s="39">
        <f t="shared" si="244"/>
        <v>-1.35015846365794</v>
      </c>
      <c r="Q1469" s="39">
        <f t="shared" si="245"/>
        <v>-2.3364343413058002</v>
      </c>
      <c r="R1469" s="39">
        <f t="shared" si="250"/>
        <v>-2.0137241223521398</v>
      </c>
      <c r="S1469" s="39">
        <f t="shared" si="251"/>
        <v>15.013724122352141</v>
      </c>
      <c r="T1469" s="22" t="str">
        <f t="shared" si="246"/>
        <v>Min11299</v>
      </c>
      <c r="U1469" t="str">
        <f t="shared" si="252"/>
        <v>no</v>
      </c>
      <c r="V1469" s="31">
        <v>0</v>
      </c>
      <c r="W1469" s="31" t="str">
        <f t="shared" si="253"/>
        <v>43547Minnesota TimberwolvesMemphis Grizzlies</v>
      </c>
      <c r="X1469" s="9">
        <f>IFERROR(VLOOKUP(T1469,October_Schedule_Table[Home Concat],1,FALSE),0)</f>
        <v>0</v>
      </c>
      <c r="Y1469" s="9" t="str">
        <f>IFERROR(VLOOKUP(T1469,October_Schedule_Table[[#All],[Away Concat]:[Away B2b]],4,FALSE),0)</f>
        <v>no</v>
      </c>
    </row>
    <row r="1470" spans="1:25" x14ac:dyDescent="0.2">
      <c r="A1470" s="24" t="s">
        <v>239</v>
      </c>
      <c r="B1470" s="12">
        <v>43550</v>
      </c>
      <c r="C1470" s="33" t="str">
        <f t="shared" si="247"/>
        <v>H</v>
      </c>
      <c r="D1470" s="18">
        <v>3</v>
      </c>
      <c r="E1470" s="18">
        <v>26</v>
      </c>
      <c r="F1470" s="18">
        <v>2019</v>
      </c>
      <c r="G1470" s="5" t="s">
        <v>6</v>
      </c>
      <c r="H1470" s="5" t="s">
        <v>22</v>
      </c>
      <c r="I1470" s="13" t="s">
        <v>241</v>
      </c>
      <c r="J1470" s="5">
        <v>122</v>
      </c>
      <c r="K1470" s="5" t="s">
        <v>34</v>
      </c>
      <c r="L1470" s="5" t="s">
        <v>239</v>
      </c>
      <c r="M1470" s="5">
        <v>111</v>
      </c>
      <c r="N1470" s="13">
        <f t="shared" si="248"/>
        <v>-11</v>
      </c>
      <c r="O1470" s="13">
        <f t="shared" si="249"/>
        <v>3</v>
      </c>
      <c r="P1470" s="39">
        <f t="shared" si="244"/>
        <v>-1.35015846365794</v>
      </c>
      <c r="Q1470" s="39">
        <f t="shared" si="245"/>
        <v>0.79686865378140981</v>
      </c>
      <c r="R1470" s="39">
        <f t="shared" si="250"/>
        <v>0.85297288256065018</v>
      </c>
      <c r="S1470" s="39">
        <f t="shared" si="251"/>
        <v>-11.85297288256065</v>
      </c>
      <c r="T1470" s="22" t="str">
        <f t="shared" si="246"/>
        <v>Min122111</v>
      </c>
      <c r="U1470" t="str">
        <f t="shared" si="252"/>
        <v>no</v>
      </c>
      <c r="V1470" s="31">
        <v>0</v>
      </c>
      <c r="W1470" s="31" t="str">
        <f t="shared" si="253"/>
        <v>43550Los Angeles ClippersMinnesota Timberwolves</v>
      </c>
      <c r="X1470" s="9" t="str">
        <f>IFERROR(VLOOKUP(T1470,October_Schedule_Table[[#All],[Home Concat]:[Home B2b]],2,FALSE),0)</f>
        <v>no</v>
      </c>
      <c r="Y1470" s="9">
        <f>IFERROR(VLOOKUP(T1470,October_Schedule_Table[[#All],[Away Concat]:[Away B2b]],4,FALSE),0)</f>
        <v>0</v>
      </c>
    </row>
    <row r="1471" spans="1:25" x14ac:dyDescent="0.2">
      <c r="A1471" s="24" t="s">
        <v>239</v>
      </c>
      <c r="B1471" s="10">
        <v>43553</v>
      </c>
      <c r="C1471" s="33" t="str">
        <f t="shared" si="247"/>
        <v>H</v>
      </c>
      <c r="D1471" s="19">
        <v>3</v>
      </c>
      <c r="E1471" s="19">
        <v>29</v>
      </c>
      <c r="F1471" s="19">
        <v>2019</v>
      </c>
      <c r="G1471" s="6" t="s">
        <v>6</v>
      </c>
      <c r="H1471" s="6" t="s">
        <v>11</v>
      </c>
      <c r="I1471" s="6" t="s">
        <v>224</v>
      </c>
      <c r="J1471" s="6">
        <v>130</v>
      </c>
      <c r="K1471" s="6" t="s">
        <v>34</v>
      </c>
      <c r="L1471" s="6" t="s">
        <v>239</v>
      </c>
      <c r="M1471" s="6">
        <v>131</v>
      </c>
      <c r="N1471" s="13">
        <f t="shared" si="248"/>
        <v>1</v>
      </c>
      <c r="O1471" s="13">
        <f t="shared" si="249"/>
        <v>3</v>
      </c>
      <c r="P1471" s="39">
        <f t="shared" si="244"/>
        <v>-1.35015846365794</v>
      </c>
      <c r="Q1471" s="39">
        <f t="shared" si="245"/>
        <v>6.4927091902742058</v>
      </c>
      <c r="R1471" s="39">
        <f t="shared" si="250"/>
        <v>-4.8428676539321458</v>
      </c>
      <c r="S1471" s="39">
        <f t="shared" si="251"/>
        <v>5.8428676539321458</v>
      </c>
      <c r="T1471" s="22" t="str">
        <f t="shared" si="246"/>
        <v>Min130131</v>
      </c>
      <c r="U1471" t="str">
        <f t="shared" si="252"/>
        <v>no</v>
      </c>
      <c r="V1471" s="31">
        <v>0</v>
      </c>
      <c r="W1471" s="31" t="str">
        <f t="shared" si="253"/>
        <v>43553Golden State WarriorsMinnesota Timberwolves</v>
      </c>
      <c r="X1471" s="9" t="str">
        <f>IFERROR(VLOOKUP(T1471,October_Schedule_Table[[#All],[Home Concat]:[Home B2b]],2,FALSE),0)</f>
        <v>no</v>
      </c>
      <c r="Y1471" s="9">
        <f>IFERROR(VLOOKUP(T1471,October_Schedule_Table[[#All],[Away Concat]:[Away B2b]],4,FALSE),0)</f>
        <v>0</v>
      </c>
    </row>
    <row r="1472" spans="1:25" x14ac:dyDescent="0.2">
      <c r="A1472" s="24" t="s">
        <v>239</v>
      </c>
      <c r="B1472" s="12">
        <v>43554</v>
      </c>
      <c r="C1472" s="33" t="str">
        <f t="shared" si="247"/>
        <v>H</v>
      </c>
      <c r="D1472" s="18">
        <v>3</v>
      </c>
      <c r="E1472" s="18">
        <v>30</v>
      </c>
      <c r="F1472" s="18">
        <v>2019</v>
      </c>
      <c r="G1472" s="5" t="s">
        <v>6</v>
      </c>
      <c r="H1472" s="5" t="s">
        <v>7</v>
      </c>
      <c r="I1472" s="5" t="s">
        <v>237</v>
      </c>
      <c r="J1472" s="5">
        <v>118</v>
      </c>
      <c r="K1472" s="5" t="s">
        <v>34</v>
      </c>
      <c r="L1472" s="5" t="s">
        <v>239</v>
      </c>
      <c r="M1472" s="5">
        <v>109</v>
      </c>
      <c r="N1472" s="13">
        <f t="shared" si="248"/>
        <v>-9</v>
      </c>
      <c r="O1472" s="13">
        <f t="shared" si="249"/>
        <v>3</v>
      </c>
      <c r="P1472" s="39">
        <f t="shared" si="244"/>
        <v>-1.35015846365794</v>
      </c>
      <c r="Q1472" s="39">
        <f t="shared" si="245"/>
        <v>2.2516349031661402</v>
      </c>
      <c r="R1472" s="39">
        <f t="shared" si="250"/>
        <v>-0.60179336682408024</v>
      </c>
      <c r="S1472" s="39">
        <f t="shared" si="251"/>
        <v>-8.3982066331759206</v>
      </c>
      <c r="T1472" s="22" t="str">
        <f t="shared" si="246"/>
        <v>Min118109</v>
      </c>
      <c r="U1472" t="str">
        <f t="shared" si="252"/>
        <v>yes</v>
      </c>
      <c r="V1472" s="31">
        <v>0</v>
      </c>
      <c r="W1472" s="31" t="str">
        <f t="shared" si="253"/>
        <v>43554Philadelphia 76ersMinnesota Timberwolves</v>
      </c>
      <c r="X1472" s="9" t="str">
        <f>IFERROR(VLOOKUP(T1472,October_Schedule_Table[[#All],[Home Concat]:[Home B2b]],2,FALSE),0)</f>
        <v>no</v>
      </c>
      <c r="Y1472" s="9">
        <f>IFERROR(VLOOKUP(T1472,October_Schedule_Table[[#All],[Away Concat]:[Away B2b]],4,FALSE),0)</f>
        <v>0</v>
      </c>
    </row>
    <row r="1473" spans="1:25" x14ac:dyDescent="0.2">
      <c r="A1473" s="24" t="s">
        <v>239</v>
      </c>
      <c r="B1473" s="10">
        <v>43556</v>
      </c>
      <c r="C1473" s="33" t="str">
        <f t="shared" si="247"/>
        <v>H</v>
      </c>
      <c r="D1473" s="19">
        <v>4</v>
      </c>
      <c r="E1473" s="19">
        <v>1</v>
      </c>
      <c r="F1473" s="19">
        <v>2019</v>
      </c>
      <c r="G1473" s="6" t="s">
        <v>6</v>
      </c>
      <c r="H1473" s="6" t="s">
        <v>40</v>
      </c>
      <c r="I1473" s="6" t="s">
        <v>231</v>
      </c>
      <c r="J1473" s="11">
        <v>132</v>
      </c>
      <c r="K1473" s="6" t="s">
        <v>34</v>
      </c>
      <c r="L1473" s="6" t="s">
        <v>239</v>
      </c>
      <c r="M1473" s="11">
        <v>122</v>
      </c>
      <c r="N1473" s="13">
        <f t="shared" si="248"/>
        <v>-10</v>
      </c>
      <c r="O1473" s="13">
        <f t="shared" si="249"/>
        <v>3</v>
      </c>
      <c r="P1473" s="39">
        <f t="shared" si="244"/>
        <v>-1.35015846365794</v>
      </c>
      <c r="Q1473" s="39">
        <f t="shared" si="245"/>
        <v>4.7456987811097902</v>
      </c>
      <c r="R1473" s="39">
        <f t="shared" si="250"/>
        <v>-3.0958572447677302</v>
      </c>
      <c r="S1473" s="39">
        <f t="shared" si="251"/>
        <v>-6.9041427552322698</v>
      </c>
      <c r="T1473" s="22" t="str">
        <f t="shared" si="246"/>
        <v>Min132122</v>
      </c>
      <c r="U1473" t="str">
        <f t="shared" si="252"/>
        <v>no</v>
      </c>
      <c r="V1473" s="31">
        <v>0</v>
      </c>
      <c r="W1473" s="31" t="str">
        <f t="shared" si="253"/>
        <v>43556Portland Trail BlazersMinnesota Timberwolves</v>
      </c>
      <c r="X1473" s="9" t="str">
        <f>IFERROR(VLOOKUP(T1473,October_Schedule_Table[[#All],[Home Concat]:[Home B2b]],2,FALSE),0)</f>
        <v>no</v>
      </c>
      <c r="Y1473" s="9">
        <f>IFERROR(VLOOKUP(T1473,October_Schedule_Table[[#All],[Away Concat]:[Away B2b]],4,FALSE),0)</f>
        <v>0</v>
      </c>
    </row>
    <row r="1474" spans="1:25" x14ac:dyDescent="0.2">
      <c r="A1474" s="24" t="s">
        <v>239</v>
      </c>
      <c r="B1474" s="10">
        <v>43558</v>
      </c>
      <c r="C1474" s="33" t="str">
        <f t="shared" si="247"/>
        <v>A</v>
      </c>
      <c r="D1474" s="19">
        <v>4</v>
      </c>
      <c r="E1474" s="19">
        <v>3</v>
      </c>
      <c r="F1474" s="19">
        <v>2019</v>
      </c>
      <c r="G1474" s="6" t="s">
        <v>33</v>
      </c>
      <c r="H1474" s="6" t="s">
        <v>34</v>
      </c>
      <c r="I1474" s="6" t="s">
        <v>239</v>
      </c>
      <c r="J1474" s="11">
        <v>110</v>
      </c>
      <c r="K1474" s="6" t="s">
        <v>28</v>
      </c>
      <c r="L1474" s="6" t="s">
        <v>216</v>
      </c>
      <c r="M1474" s="11">
        <v>108</v>
      </c>
      <c r="N1474" s="13">
        <f t="shared" si="248"/>
        <v>2</v>
      </c>
      <c r="O1474" s="13">
        <f t="shared" si="249"/>
        <v>-3</v>
      </c>
      <c r="P1474" s="39">
        <f t="shared" si="244"/>
        <v>-1.35015846365794</v>
      </c>
      <c r="Q1474" s="39">
        <f t="shared" si="245"/>
        <v>-1.1032792686349602</v>
      </c>
      <c r="R1474" s="39">
        <f t="shared" si="250"/>
        <v>-3.2468791950229798</v>
      </c>
      <c r="S1474" s="39">
        <f t="shared" si="251"/>
        <v>5.2468791950229798</v>
      </c>
      <c r="T1474" s="22" t="str">
        <f t="shared" si="246"/>
        <v>Min110108</v>
      </c>
      <c r="U1474" t="str">
        <f t="shared" si="252"/>
        <v>no</v>
      </c>
      <c r="V1474" s="31">
        <v>0</v>
      </c>
      <c r="W1474" s="31" t="str">
        <f t="shared" si="253"/>
        <v>43558Minnesota TimberwolvesDallas Mavericks</v>
      </c>
      <c r="X1474" s="9">
        <f>IFERROR(VLOOKUP(T1474,October_Schedule_Table[Home Concat],1,FALSE),0)</f>
        <v>0</v>
      </c>
      <c r="Y1474" s="9" t="str">
        <f>IFERROR(VLOOKUP(T1474,October_Schedule_Table[[#All],[Away Concat]:[Away B2b]],4,FALSE),0)</f>
        <v>no</v>
      </c>
    </row>
    <row r="1475" spans="1:25" x14ac:dyDescent="0.2">
      <c r="A1475" s="24" t="s">
        <v>239</v>
      </c>
      <c r="B1475" s="12">
        <v>43560</v>
      </c>
      <c r="C1475" s="33" t="str">
        <f t="shared" si="247"/>
        <v>H</v>
      </c>
      <c r="D1475" s="18">
        <v>4</v>
      </c>
      <c r="E1475" s="18">
        <v>5</v>
      </c>
      <c r="F1475" s="18">
        <v>2019</v>
      </c>
      <c r="G1475" s="5" t="s">
        <v>6</v>
      </c>
      <c r="H1475" s="5" t="s">
        <v>26</v>
      </c>
      <c r="I1475" s="5" t="s">
        <v>235</v>
      </c>
      <c r="J1475" s="13">
        <v>109</v>
      </c>
      <c r="K1475" s="5" t="s">
        <v>34</v>
      </c>
      <c r="L1475" s="5" t="s">
        <v>239</v>
      </c>
      <c r="M1475" s="13">
        <v>111</v>
      </c>
      <c r="N1475" s="13">
        <f t="shared" si="248"/>
        <v>2</v>
      </c>
      <c r="O1475" s="13">
        <f t="shared" si="249"/>
        <v>3</v>
      </c>
      <c r="P1475" s="39">
        <f t="shared" si="244"/>
        <v>-1.35015846365794</v>
      </c>
      <c r="Q1475" s="39">
        <f t="shared" si="245"/>
        <v>-0.25037347985165948</v>
      </c>
      <c r="R1475" s="39">
        <f t="shared" si="250"/>
        <v>1.9002150161937195</v>
      </c>
      <c r="S1475" s="39">
        <f t="shared" si="251"/>
        <v>9.9784983806280536E-2</v>
      </c>
      <c r="T1475" s="22" t="str">
        <f t="shared" si="246"/>
        <v>Min109111</v>
      </c>
      <c r="U1475" t="str">
        <f t="shared" si="252"/>
        <v>no</v>
      </c>
      <c r="V1475" s="31">
        <v>0</v>
      </c>
      <c r="W1475" s="31" t="str">
        <f t="shared" si="253"/>
        <v>43560Miami HeatMinnesota Timberwolves</v>
      </c>
      <c r="X1475" s="9" t="str">
        <f>IFERROR(VLOOKUP(T1475,October_Schedule_Table[[#All],[Home Concat]:[Home B2b]],2,FALSE),0)</f>
        <v>no</v>
      </c>
      <c r="Y1475" s="9">
        <f>IFERROR(VLOOKUP(T1475,October_Schedule_Table[[#All],[Away Concat]:[Away B2b]],4,FALSE),0)</f>
        <v>0</v>
      </c>
    </row>
    <row r="1476" spans="1:25" x14ac:dyDescent="0.2">
      <c r="A1476" s="24" t="s">
        <v>239</v>
      </c>
      <c r="B1476" s="10">
        <v>43562</v>
      </c>
      <c r="C1476" s="33" t="str">
        <f t="shared" si="247"/>
        <v>H</v>
      </c>
      <c r="D1476" s="19">
        <v>4</v>
      </c>
      <c r="E1476" s="19">
        <v>7</v>
      </c>
      <c r="F1476" s="19">
        <v>2019</v>
      </c>
      <c r="G1476" s="11" t="s">
        <v>61</v>
      </c>
      <c r="H1476" s="11" t="s">
        <v>10</v>
      </c>
      <c r="I1476" s="11" t="s">
        <v>238</v>
      </c>
      <c r="J1476" s="11">
        <v>132</v>
      </c>
      <c r="K1476" s="11" t="s">
        <v>34</v>
      </c>
      <c r="L1476" s="11" t="s">
        <v>239</v>
      </c>
      <c r="M1476" s="11">
        <v>126</v>
      </c>
      <c r="N1476" s="13">
        <f t="shared" si="248"/>
        <v>-6</v>
      </c>
      <c r="O1476" s="13">
        <f t="shared" si="249"/>
        <v>3</v>
      </c>
      <c r="P1476" s="39">
        <f t="shared" si="244"/>
        <v>-1.35015846365794</v>
      </c>
      <c r="Q1476" s="39">
        <f t="shared" si="245"/>
        <v>3.3970939396990349</v>
      </c>
      <c r="R1476" s="39">
        <f t="shared" si="250"/>
        <v>-1.747252403356975</v>
      </c>
      <c r="S1476" s="39">
        <f t="shared" si="251"/>
        <v>-4.252747596643025</v>
      </c>
      <c r="T1476" s="22" t="str">
        <f t="shared" si="246"/>
        <v>Min132126</v>
      </c>
      <c r="U1476" t="str">
        <f t="shared" si="252"/>
        <v>no</v>
      </c>
      <c r="V1476" s="31">
        <v>0</v>
      </c>
      <c r="W1476" s="31" t="str">
        <f t="shared" si="253"/>
        <v>43562Oklahoma City ThunderMinnesota Timberwolves</v>
      </c>
      <c r="X1476" s="9" t="str">
        <f>IFERROR(VLOOKUP(T1476,October_Schedule_Table[[#All],[Home Concat]:[Home B2b]],2,FALSE),0)</f>
        <v>no</v>
      </c>
      <c r="Y1476" s="9">
        <f>IFERROR(VLOOKUP(T1476,October_Schedule_Table[[#All],[Away Concat]:[Away B2b]],4,FALSE),0)</f>
        <v>0</v>
      </c>
    </row>
    <row r="1477" spans="1:25" x14ac:dyDescent="0.2">
      <c r="A1477" s="24" t="s">
        <v>239</v>
      </c>
      <c r="B1477" s="12">
        <v>43564</v>
      </c>
      <c r="C1477" s="33" t="str">
        <f t="shared" si="247"/>
        <v>H</v>
      </c>
      <c r="D1477" s="18">
        <v>4</v>
      </c>
      <c r="E1477" s="18">
        <v>9</v>
      </c>
      <c r="F1477" s="18">
        <v>2019</v>
      </c>
      <c r="G1477" s="13" t="s">
        <v>6</v>
      </c>
      <c r="H1477" s="13" t="s">
        <v>37</v>
      </c>
      <c r="I1477" s="13" t="s">
        <v>228</v>
      </c>
      <c r="J1477" s="13">
        <v>120</v>
      </c>
      <c r="K1477" s="13" t="s">
        <v>34</v>
      </c>
      <c r="L1477" s="13" t="s">
        <v>239</v>
      </c>
      <c r="M1477" s="13">
        <v>100</v>
      </c>
      <c r="N1477" s="13">
        <f t="shared" si="248"/>
        <v>-20</v>
      </c>
      <c r="O1477" s="13">
        <f t="shared" si="249"/>
        <v>3</v>
      </c>
      <c r="P1477" s="39">
        <f t="shared" si="244"/>
        <v>-1.35015846365794</v>
      </c>
      <c r="Q1477" s="39">
        <f t="shared" si="245"/>
        <v>5.5303682054218104</v>
      </c>
      <c r="R1477" s="39">
        <f t="shared" si="250"/>
        <v>-3.8805266690797504</v>
      </c>
      <c r="S1477" s="39">
        <f t="shared" si="251"/>
        <v>-16.11947333092025</v>
      </c>
      <c r="T1477" s="22" t="str">
        <f t="shared" si="246"/>
        <v>Min120100</v>
      </c>
      <c r="U1477" t="str">
        <f t="shared" si="252"/>
        <v>no</v>
      </c>
      <c r="V1477" s="31">
        <v>0</v>
      </c>
      <c r="W1477" s="31" t="str">
        <f t="shared" si="253"/>
        <v>43564Toronto RaptorsMinnesota Timberwolves</v>
      </c>
      <c r="X1477" s="9" t="str">
        <f>IFERROR(VLOOKUP(T1477,October_Schedule_Table[[#All],[Home Concat]:[Home B2b]],2,FALSE),0)</f>
        <v>no</v>
      </c>
      <c r="Y1477" s="9">
        <f>IFERROR(VLOOKUP(T1477,October_Schedule_Table[[#All],[Away Concat]:[Away B2b]],4,FALSE),0)</f>
        <v>0</v>
      </c>
    </row>
    <row r="1478" spans="1:25" x14ac:dyDescent="0.2">
      <c r="A1478" s="24" t="s">
        <v>239</v>
      </c>
      <c r="B1478" s="12">
        <v>43565</v>
      </c>
      <c r="C1478" s="33" t="str">
        <f t="shared" si="247"/>
        <v>A</v>
      </c>
      <c r="D1478" s="18">
        <v>4</v>
      </c>
      <c r="E1478" s="18">
        <v>10</v>
      </c>
      <c r="F1478" s="18">
        <v>2019</v>
      </c>
      <c r="G1478" s="13" t="s">
        <v>9</v>
      </c>
      <c r="H1478" s="13" t="s">
        <v>34</v>
      </c>
      <c r="I1478" s="13" t="s">
        <v>239</v>
      </c>
      <c r="J1478" s="13">
        <v>95</v>
      </c>
      <c r="K1478" s="13" t="s">
        <v>21</v>
      </c>
      <c r="L1478" s="13" t="s">
        <v>217</v>
      </c>
      <c r="M1478" s="13">
        <v>99</v>
      </c>
      <c r="N1478" s="13">
        <f t="shared" si="248"/>
        <v>-4</v>
      </c>
      <c r="O1478" s="13">
        <f t="shared" si="249"/>
        <v>-3</v>
      </c>
      <c r="P1478" s="39">
        <f t="shared" si="244"/>
        <v>-1.35015846365794</v>
      </c>
      <c r="Q1478" s="39">
        <f t="shared" si="245"/>
        <v>3.8824190488276296</v>
      </c>
      <c r="R1478" s="39">
        <f t="shared" si="250"/>
        <v>-8.2325775124855696</v>
      </c>
      <c r="S1478" s="39">
        <f t="shared" si="251"/>
        <v>4.2325775124855696</v>
      </c>
      <c r="T1478" s="22" t="str">
        <f t="shared" si="246"/>
        <v>Min9599</v>
      </c>
      <c r="U1478" t="str">
        <f t="shared" si="252"/>
        <v>yes</v>
      </c>
      <c r="V1478" s="31" t="s">
        <v>287</v>
      </c>
      <c r="W1478" s="31" t="str">
        <f t="shared" si="253"/>
        <v>43565Minnesota TimberwolvesDenver Nuggets</v>
      </c>
      <c r="X1478" s="9"/>
      <c r="Y1478" s="9"/>
    </row>
    <row r="1479" spans="1:25" x14ac:dyDescent="0.2">
      <c r="A1479" s="24" t="s">
        <v>202</v>
      </c>
      <c r="B1479" s="12">
        <v>43390</v>
      </c>
      <c r="C1479" s="33" t="str">
        <f t="shared" si="247"/>
        <v>A</v>
      </c>
      <c r="D1479" s="18">
        <v>10</v>
      </c>
      <c r="E1479" s="18">
        <v>17</v>
      </c>
      <c r="F1479" s="18">
        <v>2018</v>
      </c>
      <c r="G1479" s="5" t="s">
        <v>6</v>
      </c>
      <c r="H1479" s="5" t="s">
        <v>17</v>
      </c>
      <c r="I1479" s="5" t="s">
        <v>202</v>
      </c>
      <c r="J1479" s="5">
        <v>131</v>
      </c>
      <c r="K1479" s="5" t="s">
        <v>18</v>
      </c>
      <c r="L1479" s="5" t="s">
        <v>226</v>
      </c>
      <c r="M1479" s="5">
        <v>112</v>
      </c>
      <c r="N1479" s="13">
        <f t="shared" si="248"/>
        <v>19</v>
      </c>
      <c r="O1479" s="13">
        <f t="shared" si="249"/>
        <v>-3</v>
      </c>
      <c r="P1479" s="39">
        <f t="shared" si="244"/>
        <v>-2.0784049104114897</v>
      </c>
      <c r="Q1479" s="39">
        <f t="shared" si="245"/>
        <v>5.8261443988619703</v>
      </c>
      <c r="R1479" s="39">
        <f t="shared" si="250"/>
        <v>-10.90454930927346</v>
      </c>
      <c r="S1479" s="39">
        <f t="shared" si="251"/>
        <v>29.90454930927346</v>
      </c>
      <c r="T1479" s="22" t="str">
        <f t="shared" si="246"/>
        <v>New131112</v>
      </c>
      <c r="U1479" t="str">
        <f t="shared" si="252"/>
        <v>no</v>
      </c>
      <c r="V1479" s="31">
        <v>0</v>
      </c>
      <c r="W1479" s="31" t="str">
        <f t="shared" si="253"/>
        <v>43390New Orleans PelicansHouston Rockets</v>
      </c>
      <c r="X1479" s="9">
        <f>IFERROR(VLOOKUP(T1479,October_Schedule_Table[Home Concat],1,FALSE),0)</f>
        <v>0</v>
      </c>
      <c r="Y1479" s="9" t="str">
        <f>IFERROR(VLOOKUP(T1479,October_Schedule_Table[[#All],[Away Concat]:[Away B2b]],4,FALSE),0)</f>
        <v>no</v>
      </c>
    </row>
    <row r="1480" spans="1:25" x14ac:dyDescent="0.2">
      <c r="A1480" s="24" t="s">
        <v>202</v>
      </c>
      <c r="B1480" s="12">
        <v>43392</v>
      </c>
      <c r="C1480" s="33" t="str">
        <f t="shared" si="247"/>
        <v>H</v>
      </c>
      <c r="D1480" s="18">
        <v>10</v>
      </c>
      <c r="E1480" s="18">
        <v>19</v>
      </c>
      <c r="F1480" s="18">
        <v>2018</v>
      </c>
      <c r="G1480" s="5" t="s">
        <v>6</v>
      </c>
      <c r="H1480" s="5" t="s">
        <v>32</v>
      </c>
      <c r="I1480" s="5" t="s">
        <v>230</v>
      </c>
      <c r="J1480" s="5">
        <v>129</v>
      </c>
      <c r="K1480" s="5" t="s">
        <v>17</v>
      </c>
      <c r="L1480" s="5" t="s">
        <v>202</v>
      </c>
      <c r="M1480" s="5">
        <v>149</v>
      </c>
      <c r="N1480" s="13">
        <f t="shared" si="248"/>
        <v>20</v>
      </c>
      <c r="O1480" s="13">
        <f t="shared" si="249"/>
        <v>3</v>
      </c>
      <c r="P1480" s="39">
        <f t="shared" si="244"/>
        <v>-2.0784049104114897</v>
      </c>
      <c r="Q1480" s="39">
        <f t="shared" si="245"/>
        <v>-0.90569424122478992</v>
      </c>
      <c r="R1480" s="39">
        <f t="shared" si="250"/>
        <v>1.8272893308133002</v>
      </c>
      <c r="S1480" s="39">
        <f t="shared" si="251"/>
        <v>18.172710669186699</v>
      </c>
      <c r="T1480" s="22" t="str">
        <f t="shared" si="246"/>
        <v>New129149</v>
      </c>
      <c r="U1480" t="str">
        <f t="shared" si="252"/>
        <v>no</v>
      </c>
      <c r="V1480" s="31">
        <v>0</v>
      </c>
      <c r="W1480" s="31" t="str">
        <f t="shared" si="253"/>
        <v>43392Sacramento KingsNew Orleans Pelicans</v>
      </c>
      <c r="X1480" s="9" t="str">
        <f>IFERROR(VLOOKUP(T1480,October_Schedule_Table[[#All],[Home Concat]:[Home B2b]],2,FALSE),0)</f>
        <v>no</v>
      </c>
      <c r="Y1480" s="9">
        <f>IFERROR(VLOOKUP(T1480,October_Schedule_Table[[#All],[Away Concat]:[Away B2b]],4,FALSE),0)</f>
        <v>0</v>
      </c>
    </row>
    <row r="1481" spans="1:25" x14ac:dyDescent="0.2">
      <c r="A1481" s="24" t="s">
        <v>202</v>
      </c>
      <c r="B1481" s="10">
        <v>43396</v>
      </c>
      <c r="C1481" s="33" t="str">
        <f t="shared" si="247"/>
        <v>H</v>
      </c>
      <c r="D1481" s="19">
        <v>10</v>
      </c>
      <c r="E1481" s="19">
        <v>23</v>
      </c>
      <c r="F1481" s="19">
        <v>2018</v>
      </c>
      <c r="G1481" s="6" t="s">
        <v>6</v>
      </c>
      <c r="H1481" s="6" t="s">
        <v>22</v>
      </c>
      <c r="I1481" s="13" t="s">
        <v>241</v>
      </c>
      <c r="J1481" s="6">
        <v>109</v>
      </c>
      <c r="K1481" s="6" t="s">
        <v>17</v>
      </c>
      <c r="L1481" s="6" t="s">
        <v>202</v>
      </c>
      <c r="M1481" s="6">
        <v>116</v>
      </c>
      <c r="N1481" s="13">
        <f t="shared" si="248"/>
        <v>7</v>
      </c>
      <c r="O1481" s="13">
        <f t="shared" si="249"/>
        <v>3</v>
      </c>
      <c r="P1481" s="39">
        <f t="shared" si="244"/>
        <v>-2.0784049104114897</v>
      </c>
      <c r="Q1481" s="39">
        <f t="shared" si="245"/>
        <v>0.79686865378140981</v>
      </c>
      <c r="R1481" s="39">
        <f t="shared" si="250"/>
        <v>0.12472643580710052</v>
      </c>
      <c r="S1481" s="39">
        <f t="shared" si="251"/>
        <v>6.8752735641928995</v>
      </c>
      <c r="T1481" s="22" t="str">
        <f t="shared" si="246"/>
        <v>New109116</v>
      </c>
      <c r="U1481" t="str">
        <f t="shared" si="252"/>
        <v>no</v>
      </c>
      <c r="V1481" s="31">
        <v>0</v>
      </c>
      <c r="W1481" s="31" t="str">
        <f t="shared" si="253"/>
        <v>43396Los Angeles ClippersNew Orleans Pelicans</v>
      </c>
      <c r="X1481" s="9" t="str">
        <f>IFERROR(VLOOKUP(T1481,October_Schedule_Table[[#All],[Home Concat]:[Home B2b]],2,FALSE),0)</f>
        <v>no</v>
      </c>
      <c r="Y1481" s="9">
        <f>IFERROR(VLOOKUP(T1481,October_Schedule_Table[[#All],[Away Concat]:[Away B2b]],4,FALSE),0)</f>
        <v>0</v>
      </c>
    </row>
    <row r="1482" spans="1:25" x14ac:dyDescent="0.2">
      <c r="A1482" s="24" t="s">
        <v>202</v>
      </c>
      <c r="B1482" s="12">
        <v>43399</v>
      </c>
      <c r="C1482" s="33" t="str">
        <f t="shared" si="247"/>
        <v>H</v>
      </c>
      <c r="D1482" s="18">
        <v>10</v>
      </c>
      <c r="E1482" s="18">
        <v>26</v>
      </c>
      <c r="F1482" s="18">
        <v>2018</v>
      </c>
      <c r="G1482" s="5" t="s">
        <v>6</v>
      </c>
      <c r="H1482" s="5" t="s">
        <v>15</v>
      </c>
      <c r="I1482" s="5" t="s">
        <v>212</v>
      </c>
      <c r="J1482" s="5">
        <v>115</v>
      </c>
      <c r="K1482" s="5" t="s">
        <v>17</v>
      </c>
      <c r="L1482" s="5" t="s">
        <v>202</v>
      </c>
      <c r="M1482" s="5">
        <v>117</v>
      </c>
      <c r="N1482" s="13">
        <f t="shared" si="248"/>
        <v>2</v>
      </c>
      <c r="O1482" s="13">
        <f t="shared" si="249"/>
        <v>3</v>
      </c>
      <c r="P1482" s="39">
        <f t="shared" ref="P1482:P1545" si="254">IF(C1482="H",VLOOKUP(L1482,$AB$12:$AE$41,4,FALSE),VLOOKUP(I1482,$AB$12:$AE$41,4,FALSE))</f>
        <v>-2.0784049104114897</v>
      </c>
      <c r="Q1482" s="39">
        <f t="shared" ref="Q1482:Q1545" si="255">IF(C1482="H",VLOOKUP(I1482,$AB$12:$AE$41,4,FALSE),VLOOKUP(L1482,$AB$12:$AE$41,4,FALSE))</f>
        <v>9.3423702051929958E-2</v>
      </c>
      <c r="R1482" s="39">
        <f t="shared" si="250"/>
        <v>0.82817138753658037</v>
      </c>
      <c r="S1482" s="39">
        <f t="shared" si="251"/>
        <v>1.1718286124634196</v>
      </c>
      <c r="T1482" s="22" t="str">
        <f t="shared" ref="T1482:T1545" si="256">CONCATENATE(A1482,J1482,M1482)</f>
        <v>New115117</v>
      </c>
      <c r="U1482" t="str">
        <f t="shared" si="252"/>
        <v>no</v>
      </c>
      <c r="V1482" s="31">
        <v>0</v>
      </c>
      <c r="W1482" s="31" t="str">
        <f t="shared" si="253"/>
        <v>43399Brooklyn NetsNew Orleans Pelicans</v>
      </c>
      <c r="X1482" s="9" t="str">
        <f>IFERROR(VLOOKUP(T1482,October_Schedule_Table[[#All],[Home Concat]:[Home B2b]],2,FALSE),0)</f>
        <v>no</v>
      </c>
      <c r="Y1482" s="9">
        <f>IFERROR(VLOOKUP(T1482,October_Schedule_Table[[#All],[Away Concat]:[Away B2b]],4,FALSE),0)</f>
        <v>0</v>
      </c>
    </row>
    <row r="1483" spans="1:25" x14ac:dyDescent="0.2">
      <c r="A1483" s="24" t="s">
        <v>202</v>
      </c>
      <c r="B1483" s="10">
        <v>43400</v>
      </c>
      <c r="C1483" s="33" t="str">
        <f t="shared" ref="C1483:C1546" si="257">IF(A1483=L1483,"H","A")</f>
        <v>H</v>
      </c>
      <c r="D1483" s="19">
        <v>10</v>
      </c>
      <c r="E1483" s="19">
        <v>27</v>
      </c>
      <c r="F1483" s="19">
        <v>2018</v>
      </c>
      <c r="G1483" s="6" t="s">
        <v>12</v>
      </c>
      <c r="H1483" s="6" t="s">
        <v>31</v>
      </c>
      <c r="I1483" s="6" t="s">
        <v>225</v>
      </c>
      <c r="J1483" s="6">
        <v>132</v>
      </c>
      <c r="K1483" s="6" t="s">
        <v>17</v>
      </c>
      <c r="L1483" s="6" t="s">
        <v>202</v>
      </c>
      <c r="M1483" s="6">
        <v>111</v>
      </c>
      <c r="N1483" s="13">
        <f t="shared" ref="N1483:N1546" si="258">IF(C1483="H",M1483-J1483,J1483-M1483)</f>
        <v>-21</v>
      </c>
      <c r="O1483" s="13">
        <f t="shared" ref="O1483:O1546" si="259">IF(C1483="H",3,-3)</f>
        <v>3</v>
      </c>
      <c r="P1483" s="39">
        <f t="shared" si="254"/>
        <v>-2.0784049104114897</v>
      </c>
      <c r="Q1483" s="39">
        <f t="shared" si="255"/>
        <v>5.7181998783674679</v>
      </c>
      <c r="R1483" s="39">
        <f t="shared" ref="R1483:R1546" si="260">O1483+P1483-Q1483</f>
        <v>-4.7966047887789571</v>
      </c>
      <c r="S1483" s="39">
        <f t="shared" ref="S1483:S1546" si="261">N1483-R1483</f>
        <v>-16.203395211221043</v>
      </c>
      <c r="T1483" s="22" t="str">
        <f t="shared" si="256"/>
        <v>New132111</v>
      </c>
      <c r="U1483" t="str">
        <f t="shared" ref="U1483:U1546" si="262">IF(B1483-B1482=1,"yes","no")</f>
        <v>yes</v>
      </c>
      <c r="V1483" s="31">
        <v>0</v>
      </c>
      <c r="W1483" s="31" t="str">
        <f t="shared" ref="W1483:W1546" si="263">CONCATENATE(B1483,H1483,K1483)</f>
        <v>43400Utah JazzNew Orleans Pelicans</v>
      </c>
      <c r="X1483" s="9" t="str">
        <f>IFERROR(VLOOKUP(T1483,October_Schedule_Table[[#All],[Home Concat]:[Home B2b]],2,FALSE),0)</f>
        <v>yes</v>
      </c>
      <c r="Y1483" s="9">
        <f>IFERROR(VLOOKUP(T1483,October_Schedule_Table[[#All],[Away Concat]:[Away B2b]],4,FALSE),0)</f>
        <v>0</v>
      </c>
    </row>
    <row r="1484" spans="1:25" x14ac:dyDescent="0.2">
      <c r="A1484" s="24" t="s">
        <v>202</v>
      </c>
      <c r="B1484" s="10">
        <v>43402</v>
      </c>
      <c r="C1484" s="33" t="str">
        <f t="shared" si="257"/>
        <v>A</v>
      </c>
      <c r="D1484" s="19">
        <v>10</v>
      </c>
      <c r="E1484" s="19">
        <v>29</v>
      </c>
      <c r="F1484" s="19">
        <v>2018</v>
      </c>
      <c r="G1484" s="6" t="s">
        <v>42</v>
      </c>
      <c r="H1484" s="6" t="s">
        <v>17</v>
      </c>
      <c r="I1484" s="6" t="s">
        <v>202</v>
      </c>
      <c r="J1484" s="6">
        <v>111</v>
      </c>
      <c r="K1484" s="6" t="s">
        <v>21</v>
      </c>
      <c r="L1484" s="6" t="s">
        <v>217</v>
      </c>
      <c r="M1484" s="6">
        <v>116</v>
      </c>
      <c r="N1484" s="13">
        <f t="shared" si="258"/>
        <v>-5</v>
      </c>
      <c r="O1484" s="13">
        <f t="shared" si="259"/>
        <v>-3</v>
      </c>
      <c r="P1484" s="39">
        <f t="shared" si="254"/>
        <v>-2.0784049104114897</v>
      </c>
      <c r="Q1484" s="39">
        <f t="shared" si="255"/>
        <v>3.8824190488276296</v>
      </c>
      <c r="R1484" s="39">
        <f t="shared" si="260"/>
        <v>-8.9608239592391179</v>
      </c>
      <c r="S1484" s="39">
        <f t="shared" si="261"/>
        <v>3.9608239592391179</v>
      </c>
      <c r="T1484" s="22" t="str">
        <f t="shared" si="256"/>
        <v>New111116</v>
      </c>
      <c r="U1484" t="str">
        <f t="shared" si="262"/>
        <v>no</v>
      </c>
      <c r="V1484" s="31">
        <v>0</v>
      </c>
      <c r="W1484" s="31" t="str">
        <f t="shared" si="263"/>
        <v>43402New Orleans PelicansDenver Nuggets</v>
      </c>
      <c r="X1484" s="9">
        <f>IFERROR(VLOOKUP(T1484,October_Schedule_Table[Home Concat],1,FALSE),0)</f>
        <v>0</v>
      </c>
      <c r="Y1484" s="9" t="str">
        <f>IFERROR(VLOOKUP(T1484,October_Schedule_Table[[#All],[Away Concat]:[Away B2b]],4,FALSE),0)</f>
        <v>no</v>
      </c>
    </row>
    <row r="1485" spans="1:25" x14ac:dyDescent="0.2">
      <c r="A1485" s="24" t="s">
        <v>202</v>
      </c>
      <c r="B1485" s="12">
        <v>43404</v>
      </c>
      <c r="C1485" s="33" t="str">
        <f t="shared" si="257"/>
        <v>A</v>
      </c>
      <c r="D1485" s="18">
        <v>10</v>
      </c>
      <c r="E1485" s="18">
        <v>31</v>
      </c>
      <c r="F1485" s="18">
        <v>2018</v>
      </c>
      <c r="G1485" s="5" t="s">
        <v>9</v>
      </c>
      <c r="H1485" s="5" t="s">
        <v>17</v>
      </c>
      <c r="I1485" s="5" t="s">
        <v>202</v>
      </c>
      <c r="J1485" s="5">
        <v>121</v>
      </c>
      <c r="K1485" s="5" t="s">
        <v>11</v>
      </c>
      <c r="L1485" s="5" t="s">
        <v>224</v>
      </c>
      <c r="M1485" s="5">
        <v>131</v>
      </c>
      <c r="N1485" s="13">
        <f t="shared" si="258"/>
        <v>-10</v>
      </c>
      <c r="O1485" s="13">
        <f t="shared" si="259"/>
        <v>-3</v>
      </c>
      <c r="P1485" s="39">
        <f t="shared" si="254"/>
        <v>-2.0784049104114897</v>
      </c>
      <c r="Q1485" s="39">
        <f t="shared" si="255"/>
        <v>6.4927091902742058</v>
      </c>
      <c r="R1485" s="39">
        <f t="shared" si="260"/>
        <v>-11.571114100685694</v>
      </c>
      <c r="S1485" s="39">
        <f t="shared" si="261"/>
        <v>1.5711141006856941</v>
      </c>
      <c r="T1485" s="22" t="str">
        <f t="shared" si="256"/>
        <v>New121131</v>
      </c>
      <c r="U1485" t="str">
        <f t="shared" si="262"/>
        <v>no</v>
      </c>
      <c r="V1485" s="31">
        <v>0</v>
      </c>
      <c r="W1485" s="31" t="str">
        <f t="shared" si="263"/>
        <v>43404New Orleans PelicansGolden State Warriors</v>
      </c>
      <c r="X1485" s="9">
        <f>IFERROR(VLOOKUP(T1485,October_Schedule_Table[Home Concat],1,FALSE),0)</f>
        <v>0</v>
      </c>
      <c r="Y1485" s="9" t="str">
        <f>IFERROR(VLOOKUP(T1485,October_Schedule_Table[[#All],[Away Concat]:[Away B2b]],4,FALSE),0)</f>
        <v>no</v>
      </c>
    </row>
    <row r="1486" spans="1:25" x14ac:dyDescent="0.2">
      <c r="A1486" s="24" t="s">
        <v>202</v>
      </c>
      <c r="B1486" s="10">
        <v>43405</v>
      </c>
      <c r="C1486" s="33" t="str">
        <f t="shared" si="257"/>
        <v>A</v>
      </c>
      <c r="D1486" s="19">
        <v>11</v>
      </c>
      <c r="E1486" s="19">
        <v>1</v>
      </c>
      <c r="F1486" s="19">
        <v>2018</v>
      </c>
      <c r="G1486" s="6" t="s">
        <v>9</v>
      </c>
      <c r="H1486" s="6" t="s">
        <v>17</v>
      </c>
      <c r="I1486" s="6" t="s">
        <v>202</v>
      </c>
      <c r="J1486" s="6">
        <v>119</v>
      </c>
      <c r="K1486" s="6" t="s">
        <v>40</v>
      </c>
      <c r="L1486" s="6" t="s">
        <v>231</v>
      </c>
      <c r="M1486" s="6">
        <v>132</v>
      </c>
      <c r="N1486" s="13">
        <f t="shared" si="258"/>
        <v>-13</v>
      </c>
      <c r="O1486" s="13">
        <f t="shared" si="259"/>
        <v>-3</v>
      </c>
      <c r="P1486" s="39">
        <f t="shared" si="254"/>
        <v>-2.0784049104114897</v>
      </c>
      <c r="Q1486" s="39">
        <f t="shared" si="255"/>
        <v>4.7456987811097902</v>
      </c>
      <c r="R1486" s="39">
        <f t="shared" si="260"/>
        <v>-9.8241036915212803</v>
      </c>
      <c r="S1486" s="39">
        <f t="shared" si="261"/>
        <v>-3.1758963084787197</v>
      </c>
      <c r="T1486" s="22" t="str">
        <f t="shared" si="256"/>
        <v>New119132</v>
      </c>
      <c r="U1486" t="str">
        <f t="shared" si="262"/>
        <v>yes</v>
      </c>
      <c r="V1486" s="31">
        <v>0</v>
      </c>
      <c r="W1486" s="31" t="str">
        <f t="shared" si="263"/>
        <v>43405New Orleans PelicansPortland Trail Blazers</v>
      </c>
      <c r="X1486" s="9">
        <f>IFERROR(VLOOKUP(T1486,October_Schedule_Table[Home Concat],1,FALSE),0)</f>
        <v>0</v>
      </c>
      <c r="Y1486" s="9" t="str">
        <f>IFERROR(VLOOKUP(T1486,October_Schedule_Table[[#All],[Away Concat]:[Away B2b]],4,FALSE),0)</f>
        <v>yes</v>
      </c>
    </row>
    <row r="1487" spans="1:25" x14ac:dyDescent="0.2">
      <c r="A1487" s="24" t="s">
        <v>202</v>
      </c>
      <c r="B1487" s="12">
        <v>43407</v>
      </c>
      <c r="C1487" s="33" t="str">
        <f t="shared" si="257"/>
        <v>A</v>
      </c>
      <c r="D1487" s="18">
        <v>11</v>
      </c>
      <c r="E1487" s="18">
        <v>3</v>
      </c>
      <c r="F1487" s="18">
        <v>2018</v>
      </c>
      <c r="G1487" s="5" t="s">
        <v>33</v>
      </c>
      <c r="H1487" s="5" t="s">
        <v>17</v>
      </c>
      <c r="I1487" s="5" t="s">
        <v>202</v>
      </c>
      <c r="J1487" s="5">
        <v>95</v>
      </c>
      <c r="K1487" s="5" t="s">
        <v>35</v>
      </c>
      <c r="L1487" s="5" t="s">
        <v>227</v>
      </c>
      <c r="M1487" s="5">
        <v>109</v>
      </c>
      <c r="N1487" s="13">
        <f t="shared" si="258"/>
        <v>-14</v>
      </c>
      <c r="O1487" s="13">
        <f t="shared" si="259"/>
        <v>-3</v>
      </c>
      <c r="P1487" s="39">
        <f t="shared" si="254"/>
        <v>-2.0784049104114897</v>
      </c>
      <c r="Q1487" s="39">
        <f t="shared" si="255"/>
        <v>1.8707824426420974</v>
      </c>
      <c r="R1487" s="39">
        <f t="shared" si="260"/>
        <v>-6.9491873530535866</v>
      </c>
      <c r="S1487" s="39">
        <f t="shared" si="261"/>
        <v>-7.0508126469464134</v>
      </c>
      <c r="T1487" s="22" t="str">
        <f t="shared" si="256"/>
        <v>New95109</v>
      </c>
      <c r="U1487" t="str">
        <f t="shared" si="262"/>
        <v>no</v>
      </c>
      <c r="V1487" s="31">
        <v>0</v>
      </c>
      <c r="W1487" s="31" t="str">
        <f t="shared" si="263"/>
        <v>43407New Orleans PelicansSan Antonio Spurs</v>
      </c>
      <c r="X1487" s="9">
        <f>IFERROR(VLOOKUP(T1487,October_Schedule_Table[Home Concat],1,FALSE),0)</f>
        <v>0</v>
      </c>
      <c r="Y1487" s="9" t="str">
        <f>IFERROR(VLOOKUP(T1487,October_Schedule_Table[[#All],[Away Concat]:[Away B2b]],4,FALSE),0)</f>
        <v>no</v>
      </c>
    </row>
    <row r="1488" spans="1:25" x14ac:dyDescent="0.2">
      <c r="A1488" s="24" t="s">
        <v>202</v>
      </c>
      <c r="B1488" s="10">
        <v>43409</v>
      </c>
      <c r="C1488" s="33" t="str">
        <f t="shared" si="257"/>
        <v>A</v>
      </c>
      <c r="D1488" s="19">
        <v>11</v>
      </c>
      <c r="E1488" s="19">
        <v>5</v>
      </c>
      <c r="F1488" s="19">
        <v>2018</v>
      </c>
      <c r="G1488" s="6" t="s">
        <v>6</v>
      </c>
      <c r="H1488" s="6" t="s">
        <v>17</v>
      </c>
      <c r="I1488" s="6" t="s">
        <v>202</v>
      </c>
      <c r="J1488" s="6">
        <v>116</v>
      </c>
      <c r="K1488" s="6" t="s">
        <v>10</v>
      </c>
      <c r="L1488" s="6" t="s">
        <v>238</v>
      </c>
      <c r="M1488" s="6">
        <v>122</v>
      </c>
      <c r="N1488" s="13">
        <f t="shared" si="258"/>
        <v>-6</v>
      </c>
      <c r="O1488" s="13">
        <f t="shared" si="259"/>
        <v>-3</v>
      </c>
      <c r="P1488" s="39">
        <f t="shared" si="254"/>
        <v>-2.0784049104114897</v>
      </c>
      <c r="Q1488" s="39">
        <f t="shared" si="255"/>
        <v>3.3970939396990349</v>
      </c>
      <c r="R1488" s="39">
        <f t="shared" si="260"/>
        <v>-8.4754988501105242</v>
      </c>
      <c r="S1488" s="39">
        <f t="shared" si="261"/>
        <v>2.4754988501105242</v>
      </c>
      <c r="T1488" s="22" t="str">
        <f t="shared" si="256"/>
        <v>New116122</v>
      </c>
      <c r="U1488" t="str">
        <f t="shared" si="262"/>
        <v>no</v>
      </c>
      <c r="V1488" s="31">
        <v>0</v>
      </c>
      <c r="W1488" s="31" t="str">
        <f t="shared" si="263"/>
        <v>43409New Orleans PelicansOklahoma City Thunder</v>
      </c>
      <c r="X1488" s="9">
        <f>IFERROR(VLOOKUP(T1488,October_Schedule_Table[Home Concat],1,FALSE),0)</f>
        <v>0</v>
      </c>
      <c r="Y1488" s="9" t="str">
        <f>IFERROR(VLOOKUP(T1488,October_Schedule_Table[[#All],[Away Concat]:[Away B2b]],4,FALSE),0)</f>
        <v>no</v>
      </c>
    </row>
    <row r="1489" spans="1:25" x14ac:dyDescent="0.2">
      <c r="A1489" s="24" t="s">
        <v>202</v>
      </c>
      <c r="B1489" s="12">
        <v>43411</v>
      </c>
      <c r="C1489" s="33" t="str">
        <f t="shared" si="257"/>
        <v>H</v>
      </c>
      <c r="D1489" s="18">
        <v>11</v>
      </c>
      <c r="E1489" s="18">
        <v>7</v>
      </c>
      <c r="F1489" s="18">
        <v>2018</v>
      </c>
      <c r="G1489" s="5" t="s">
        <v>6</v>
      </c>
      <c r="H1489" s="5" t="s">
        <v>38</v>
      </c>
      <c r="I1489" s="5" t="s">
        <v>214</v>
      </c>
      <c r="J1489" s="5">
        <v>98</v>
      </c>
      <c r="K1489" s="5" t="s">
        <v>17</v>
      </c>
      <c r="L1489" s="5" t="s">
        <v>202</v>
      </c>
      <c r="M1489" s="5">
        <v>107</v>
      </c>
      <c r="N1489" s="13">
        <f t="shared" si="258"/>
        <v>9</v>
      </c>
      <c r="O1489" s="13">
        <f t="shared" si="259"/>
        <v>3</v>
      </c>
      <c r="P1489" s="39">
        <f t="shared" si="254"/>
        <v>-2.0784049104114897</v>
      </c>
      <c r="Q1489" s="39">
        <f t="shared" si="255"/>
        <v>-8.3647694850550796</v>
      </c>
      <c r="R1489" s="39">
        <f t="shared" si="260"/>
        <v>9.2863645746435903</v>
      </c>
      <c r="S1489" s="39">
        <f t="shared" si="261"/>
        <v>-0.28636457464359033</v>
      </c>
      <c r="T1489" s="22" t="str">
        <f t="shared" si="256"/>
        <v>New98107</v>
      </c>
      <c r="U1489" t="str">
        <f t="shared" si="262"/>
        <v>no</v>
      </c>
      <c r="V1489" s="31">
        <v>0</v>
      </c>
      <c r="W1489" s="31" t="str">
        <f t="shared" si="263"/>
        <v>43411Chicago BullsNew Orleans Pelicans</v>
      </c>
      <c r="X1489" s="9" t="str">
        <f>IFERROR(VLOOKUP(T1489,October_Schedule_Table[[#All],[Home Concat]:[Home B2b]],2,FALSE),0)</f>
        <v>no</v>
      </c>
      <c r="Y1489" s="9">
        <f>IFERROR(VLOOKUP(T1489,October_Schedule_Table[[#All],[Away Concat]:[Away B2b]],4,FALSE),0)</f>
        <v>0</v>
      </c>
    </row>
    <row r="1490" spans="1:25" x14ac:dyDescent="0.2">
      <c r="A1490" s="24" t="s">
        <v>202</v>
      </c>
      <c r="B1490" s="10">
        <v>43414</v>
      </c>
      <c r="C1490" s="33" t="str">
        <f t="shared" si="257"/>
        <v>H</v>
      </c>
      <c r="D1490" s="19">
        <v>11</v>
      </c>
      <c r="E1490" s="19">
        <v>10</v>
      </c>
      <c r="F1490" s="19">
        <v>2018</v>
      </c>
      <c r="G1490" s="6" t="s">
        <v>12</v>
      </c>
      <c r="H1490" s="6" t="s">
        <v>29</v>
      </c>
      <c r="I1490" s="6" t="s">
        <v>232</v>
      </c>
      <c r="J1490" s="6">
        <v>99</v>
      </c>
      <c r="K1490" s="6" t="s">
        <v>17</v>
      </c>
      <c r="L1490" s="6" t="s">
        <v>202</v>
      </c>
      <c r="M1490" s="6">
        <v>119</v>
      </c>
      <c r="N1490" s="13">
        <f t="shared" si="258"/>
        <v>20</v>
      </c>
      <c r="O1490" s="13">
        <f t="shared" si="259"/>
        <v>3</v>
      </c>
      <c r="P1490" s="39">
        <f t="shared" si="254"/>
        <v>-2.0784049104114897</v>
      </c>
      <c r="Q1490" s="39">
        <f t="shared" si="255"/>
        <v>-8.7034984309977705</v>
      </c>
      <c r="R1490" s="39">
        <f t="shared" si="260"/>
        <v>9.6250935205862813</v>
      </c>
      <c r="S1490" s="39">
        <f t="shared" si="261"/>
        <v>10.374906479413719</v>
      </c>
      <c r="T1490" s="22" t="str">
        <f t="shared" si="256"/>
        <v>New99119</v>
      </c>
      <c r="U1490" t="str">
        <f t="shared" si="262"/>
        <v>no</v>
      </c>
      <c r="V1490" s="31">
        <v>0</v>
      </c>
      <c r="W1490" s="31" t="str">
        <f t="shared" si="263"/>
        <v>43414Phoenix SunsNew Orleans Pelicans</v>
      </c>
      <c r="X1490" s="9" t="str">
        <f>IFERROR(VLOOKUP(T1490,October_Schedule_Table[[#All],[Home Concat]:[Home B2b]],2,FALSE),0)</f>
        <v>no</v>
      </c>
      <c r="Y1490" s="9">
        <f>IFERROR(VLOOKUP(T1490,October_Schedule_Table[[#All],[Away Concat]:[Away B2b]],4,FALSE),0)</f>
        <v>0</v>
      </c>
    </row>
    <row r="1491" spans="1:25" x14ac:dyDescent="0.2">
      <c r="A1491" s="24" t="s">
        <v>202</v>
      </c>
      <c r="B1491" s="12">
        <v>43416</v>
      </c>
      <c r="C1491" s="33" t="str">
        <f t="shared" si="257"/>
        <v>A</v>
      </c>
      <c r="D1491" s="18">
        <v>11</v>
      </c>
      <c r="E1491" s="18">
        <v>12</v>
      </c>
      <c r="F1491" s="18">
        <v>2018</v>
      </c>
      <c r="G1491" s="5" t="s">
        <v>23</v>
      </c>
      <c r="H1491" s="5" t="s">
        <v>17</v>
      </c>
      <c r="I1491" s="5" t="s">
        <v>202</v>
      </c>
      <c r="J1491" s="5">
        <v>126</v>
      </c>
      <c r="K1491" s="5" t="s">
        <v>37</v>
      </c>
      <c r="L1491" s="5" t="s">
        <v>228</v>
      </c>
      <c r="M1491" s="5">
        <v>110</v>
      </c>
      <c r="N1491" s="13">
        <f t="shared" si="258"/>
        <v>16</v>
      </c>
      <c r="O1491" s="13">
        <f t="shared" si="259"/>
        <v>-3</v>
      </c>
      <c r="P1491" s="39">
        <f t="shared" si="254"/>
        <v>-2.0784049104114897</v>
      </c>
      <c r="Q1491" s="39">
        <f t="shared" si="255"/>
        <v>5.5303682054218104</v>
      </c>
      <c r="R1491" s="39">
        <f t="shared" si="260"/>
        <v>-10.6087731158333</v>
      </c>
      <c r="S1491" s="39">
        <f t="shared" si="261"/>
        <v>26.608773115833301</v>
      </c>
      <c r="T1491" s="22" t="str">
        <f t="shared" si="256"/>
        <v>New126110</v>
      </c>
      <c r="U1491" t="str">
        <f t="shared" si="262"/>
        <v>no</v>
      </c>
      <c r="V1491" s="31">
        <v>0</v>
      </c>
      <c r="W1491" s="31" t="str">
        <f t="shared" si="263"/>
        <v>43416New Orleans PelicansToronto Raptors</v>
      </c>
      <c r="X1491" s="9">
        <f>IFERROR(VLOOKUP(T1491,October_Schedule_Table[Home Concat],1,FALSE),0)</f>
        <v>0</v>
      </c>
      <c r="Y1491" s="9" t="str">
        <f>IFERROR(VLOOKUP(T1491,October_Schedule_Table[[#All],[Away Concat]:[Away B2b]],4,FALSE),0)</f>
        <v>no</v>
      </c>
    </row>
    <row r="1492" spans="1:25" x14ac:dyDescent="0.2">
      <c r="A1492" s="24" t="s">
        <v>202</v>
      </c>
      <c r="B1492" s="10">
        <v>43418</v>
      </c>
      <c r="C1492" s="33" t="str">
        <f t="shared" si="257"/>
        <v>A</v>
      </c>
      <c r="D1492" s="19">
        <v>11</v>
      </c>
      <c r="E1492" s="19">
        <v>14</v>
      </c>
      <c r="F1492" s="19">
        <v>2018</v>
      </c>
      <c r="G1492" s="6" t="s">
        <v>6</v>
      </c>
      <c r="H1492" s="6" t="s">
        <v>17</v>
      </c>
      <c r="I1492" s="6" t="s">
        <v>202</v>
      </c>
      <c r="J1492" s="6">
        <v>100</v>
      </c>
      <c r="K1492" s="6" t="s">
        <v>34</v>
      </c>
      <c r="L1492" s="6" t="s">
        <v>239</v>
      </c>
      <c r="M1492" s="6">
        <v>107</v>
      </c>
      <c r="N1492" s="13">
        <f t="shared" si="258"/>
        <v>-7</v>
      </c>
      <c r="O1492" s="13">
        <f t="shared" si="259"/>
        <v>-3</v>
      </c>
      <c r="P1492" s="39">
        <f t="shared" si="254"/>
        <v>-2.0784049104114897</v>
      </c>
      <c r="Q1492" s="39">
        <f t="shared" si="255"/>
        <v>-1.35015846365794</v>
      </c>
      <c r="R1492" s="39">
        <f t="shared" si="260"/>
        <v>-3.7282464467535492</v>
      </c>
      <c r="S1492" s="39">
        <f t="shared" si="261"/>
        <v>-3.2717535532464508</v>
      </c>
      <c r="T1492" s="22" t="str">
        <f t="shared" si="256"/>
        <v>New100107</v>
      </c>
      <c r="U1492" t="str">
        <f t="shared" si="262"/>
        <v>no</v>
      </c>
      <c r="V1492" s="31">
        <v>0</v>
      </c>
      <c r="W1492" s="31" t="str">
        <f t="shared" si="263"/>
        <v>43418New Orleans PelicansMinnesota Timberwolves</v>
      </c>
      <c r="X1492" s="9">
        <f>IFERROR(VLOOKUP(T1492,October_Schedule_Table[Home Concat],1,FALSE),0)</f>
        <v>0</v>
      </c>
      <c r="Y1492" s="9" t="str">
        <f>IFERROR(VLOOKUP(T1492,October_Schedule_Table[[#All],[Away Concat]:[Away B2b]],4,FALSE),0)</f>
        <v>no</v>
      </c>
    </row>
    <row r="1493" spans="1:25" x14ac:dyDescent="0.2">
      <c r="A1493" s="24" t="s">
        <v>202</v>
      </c>
      <c r="B1493" s="12">
        <v>43420</v>
      </c>
      <c r="C1493" s="33" t="str">
        <f t="shared" si="257"/>
        <v>H</v>
      </c>
      <c r="D1493" s="18">
        <v>11</v>
      </c>
      <c r="E1493" s="18">
        <v>16</v>
      </c>
      <c r="F1493" s="18">
        <v>2018</v>
      </c>
      <c r="G1493" s="5" t="s">
        <v>6</v>
      </c>
      <c r="H1493" s="5" t="s">
        <v>25</v>
      </c>
      <c r="I1493" s="13" t="s">
        <v>243</v>
      </c>
      <c r="J1493" s="5">
        <v>124</v>
      </c>
      <c r="K1493" s="5" t="s">
        <v>17</v>
      </c>
      <c r="L1493" s="5" t="s">
        <v>202</v>
      </c>
      <c r="M1493" s="5">
        <v>129</v>
      </c>
      <c r="N1493" s="13">
        <f t="shared" si="258"/>
        <v>5</v>
      </c>
      <c r="O1493" s="13">
        <f t="shared" si="259"/>
        <v>3</v>
      </c>
      <c r="P1493" s="39">
        <f t="shared" si="254"/>
        <v>-2.0784049104114897</v>
      </c>
      <c r="Q1493" s="39">
        <f t="shared" si="255"/>
        <v>-9.3839578025397099</v>
      </c>
      <c r="R1493" s="39">
        <f t="shared" si="260"/>
        <v>10.305552892128221</v>
      </c>
      <c r="S1493" s="39">
        <f t="shared" si="261"/>
        <v>-5.3055528921282207</v>
      </c>
      <c r="T1493" s="22" t="str">
        <f t="shared" si="256"/>
        <v>New124129</v>
      </c>
      <c r="U1493" t="str">
        <f t="shared" si="262"/>
        <v>no</v>
      </c>
      <c r="V1493" s="31">
        <v>0</v>
      </c>
      <c r="W1493" s="31" t="str">
        <f t="shared" si="263"/>
        <v>43420New York KnicksNew Orleans Pelicans</v>
      </c>
      <c r="X1493" s="9" t="str">
        <f>IFERROR(VLOOKUP(T1493,October_Schedule_Table[[#All],[Home Concat]:[Home B2b]],2,FALSE),0)</f>
        <v>no</v>
      </c>
      <c r="Y1493" s="9">
        <f>IFERROR(VLOOKUP(T1493,October_Schedule_Table[[#All],[Away Concat]:[Away B2b]],4,FALSE),0)</f>
        <v>0</v>
      </c>
    </row>
    <row r="1494" spans="1:25" x14ac:dyDescent="0.2">
      <c r="A1494" s="24" t="s">
        <v>202</v>
      </c>
      <c r="B1494" s="10">
        <v>43421</v>
      </c>
      <c r="C1494" s="33" t="str">
        <f t="shared" si="257"/>
        <v>H</v>
      </c>
      <c r="D1494" s="19">
        <v>11</v>
      </c>
      <c r="E1494" s="19">
        <v>17</v>
      </c>
      <c r="F1494" s="19">
        <v>2018</v>
      </c>
      <c r="G1494" s="6" t="s">
        <v>12</v>
      </c>
      <c r="H1494" s="6" t="s">
        <v>21</v>
      </c>
      <c r="I1494" s="6" t="s">
        <v>217</v>
      </c>
      <c r="J1494" s="6">
        <v>115</v>
      </c>
      <c r="K1494" s="6" t="s">
        <v>17</v>
      </c>
      <c r="L1494" s="6" t="s">
        <v>202</v>
      </c>
      <c r="M1494" s="6">
        <v>125</v>
      </c>
      <c r="N1494" s="13">
        <f t="shared" si="258"/>
        <v>10</v>
      </c>
      <c r="O1494" s="13">
        <f t="shared" si="259"/>
        <v>3</v>
      </c>
      <c r="P1494" s="39">
        <f t="shared" si="254"/>
        <v>-2.0784049104114897</v>
      </c>
      <c r="Q1494" s="39">
        <f t="shared" si="255"/>
        <v>3.8824190488276296</v>
      </c>
      <c r="R1494" s="39">
        <f t="shared" si="260"/>
        <v>-2.9608239592391192</v>
      </c>
      <c r="S1494" s="39">
        <f t="shared" si="261"/>
        <v>12.96082395923912</v>
      </c>
      <c r="T1494" s="22" t="str">
        <f t="shared" si="256"/>
        <v>New115125</v>
      </c>
      <c r="U1494" t="str">
        <f t="shared" si="262"/>
        <v>yes</v>
      </c>
      <c r="V1494" s="31">
        <v>0</v>
      </c>
      <c r="W1494" s="31" t="str">
        <f t="shared" si="263"/>
        <v>43421Denver NuggetsNew Orleans Pelicans</v>
      </c>
      <c r="X1494" s="9" t="str">
        <f>IFERROR(VLOOKUP(T1494,October_Schedule_Table[[#All],[Home Concat]:[Home B2b]],2,FALSE),0)</f>
        <v>yes</v>
      </c>
      <c r="Y1494" s="9">
        <f>IFERROR(VLOOKUP(T1494,October_Schedule_Table[[#All],[Away Concat]:[Away B2b]],4,FALSE),0)</f>
        <v>0</v>
      </c>
    </row>
    <row r="1495" spans="1:25" x14ac:dyDescent="0.2">
      <c r="A1495" s="24" t="s">
        <v>202</v>
      </c>
      <c r="B1495" s="12">
        <v>43423</v>
      </c>
      <c r="C1495" s="33" t="str">
        <f t="shared" si="257"/>
        <v>H</v>
      </c>
      <c r="D1495" s="18">
        <v>11</v>
      </c>
      <c r="E1495" s="18">
        <v>19</v>
      </c>
      <c r="F1495" s="18">
        <v>2018</v>
      </c>
      <c r="G1495" s="5" t="s">
        <v>6</v>
      </c>
      <c r="H1495" s="5" t="s">
        <v>35</v>
      </c>
      <c r="I1495" s="5" t="s">
        <v>227</v>
      </c>
      <c r="J1495" s="5">
        <v>126</v>
      </c>
      <c r="K1495" s="5" t="s">
        <v>17</v>
      </c>
      <c r="L1495" s="5" t="s">
        <v>202</v>
      </c>
      <c r="M1495" s="5">
        <v>140</v>
      </c>
      <c r="N1495" s="13">
        <f t="shared" si="258"/>
        <v>14</v>
      </c>
      <c r="O1495" s="13">
        <f t="shared" si="259"/>
        <v>3</v>
      </c>
      <c r="P1495" s="39">
        <f t="shared" si="254"/>
        <v>-2.0784049104114897</v>
      </c>
      <c r="Q1495" s="39">
        <f t="shared" si="255"/>
        <v>1.8707824426420974</v>
      </c>
      <c r="R1495" s="39">
        <f t="shared" si="260"/>
        <v>-0.94918735305358704</v>
      </c>
      <c r="S1495" s="39">
        <f t="shared" si="261"/>
        <v>14.949187353053587</v>
      </c>
      <c r="T1495" s="22" t="str">
        <f t="shared" si="256"/>
        <v>New126140</v>
      </c>
      <c r="U1495" t="str">
        <f t="shared" si="262"/>
        <v>no</v>
      </c>
      <c r="V1495" s="31">
        <v>0</v>
      </c>
      <c r="W1495" s="31" t="str">
        <f t="shared" si="263"/>
        <v>43423San Antonio SpursNew Orleans Pelicans</v>
      </c>
      <c r="X1495" s="9" t="str">
        <f>IFERROR(VLOOKUP(T1495,October_Schedule_Table[[#All],[Home Concat]:[Home B2b]],2,FALSE),0)</f>
        <v>no</v>
      </c>
      <c r="Y1495" s="9">
        <f>IFERROR(VLOOKUP(T1495,October_Schedule_Table[[#All],[Away Concat]:[Away B2b]],4,FALSE),0)</f>
        <v>0</v>
      </c>
    </row>
    <row r="1496" spans="1:25" x14ac:dyDescent="0.2">
      <c r="A1496" s="24" t="s">
        <v>202</v>
      </c>
      <c r="B1496" s="12">
        <v>43425</v>
      </c>
      <c r="C1496" s="33" t="str">
        <f t="shared" si="257"/>
        <v>A</v>
      </c>
      <c r="D1496" s="18">
        <v>11</v>
      </c>
      <c r="E1496" s="18">
        <v>21</v>
      </c>
      <c r="F1496" s="18">
        <v>2018</v>
      </c>
      <c r="G1496" s="5" t="s">
        <v>12</v>
      </c>
      <c r="H1496" s="5" t="s">
        <v>17</v>
      </c>
      <c r="I1496" s="5" t="s">
        <v>202</v>
      </c>
      <c r="J1496" s="5">
        <v>120</v>
      </c>
      <c r="K1496" s="5" t="s">
        <v>7</v>
      </c>
      <c r="L1496" s="5" t="s">
        <v>237</v>
      </c>
      <c r="M1496" s="5">
        <v>121</v>
      </c>
      <c r="N1496" s="13">
        <f t="shared" si="258"/>
        <v>-1</v>
      </c>
      <c r="O1496" s="13">
        <f t="shared" si="259"/>
        <v>-3</v>
      </c>
      <c r="P1496" s="39">
        <f t="shared" si="254"/>
        <v>-2.0784049104114897</v>
      </c>
      <c r="Q1496" s="39">
        <f t="shared" si="255"/>
        <v>2.2516349031661402</v>
      </c>
      <c r="R1496" s="39">
        <f t="shared" si="260"/>
        <v>-7.3300398135776295</v>
      </c>
      <c r="S1496" s="39">
        <f t="shared" si="261"/>
        <v>6.3300398135776295</v>
      </c>
      <c r="T1496" s="22" t="str">
        <f t="shared" si="256"/>
        <v>New120121</v>
      </c>
      <c r="U1496" t="str">
        <f t="shared" si="262"/>
        <v>no</v>
      </c>
      <c r="V1496" s="31">
        <v>0</v>
      </c>
      <c r="W1496" s="31" t="str">
        <f t="shared" si="263"/>
        <v>43425New Orleans PelicansPhiladelphia 76ers</v>
      </c>
      <c r="X1496" s="9">
        <f>IFERROR(VLOOKUP(T1496,October_Schedule_Table[Home Concat],1,FALSE),0)</f>
        <v>0</v>
      </c>
      <c r="Y1496" s="9" t="str">
        <f>IFERROR(VLOOKUP(T1496,October_Schedule_Table[[#All],[Away Concat]:[Away B2b]],4,FALSE),0)</f>
        <v>no</v>
      </c>
    </row>
    <row r="1497" spans="1:25" x14ac:dyDescent="0.2">
      <c r="A1497" s="24" t="s">
        <v>202</v>
      </c>
      <c r="B1497" s="10">
        <v>43427</v>
      </c>
      <c r="C1497" s="33" t="str">
        <f t="shared" si="257"/>
        <v>A</v>
      </c>
      <c r="D1497" s="19">
        <v>11</v>
      </c>
      <c r="E1497" s="19">
        <v>23</v>
      </c>
      <c r="F1497" s="19">
        <v>2018</v>
      </c>
      <c r="G1497" s="6" t="s">
        <v>23</v>
      </c>
      <c r="H1497" s="6" t="s">
        <v>17</v>
      </c>
      <c r="I1497" s="6" t="s">
        <v>202</v>
      </c>
      <c r="J1497" s="6">
        <v>109</v>
      </c>
      <c r="K1497" s="6" t="s">
        <v>25</v>
      </c>
      <c r="L1497" s="13" t="s">
        <v>243</v>
      </c>
      <c r="M1497" s="6">
        <v>114</v>
      </c>
      <c r="N1497" s="13">
        <f t="shared" si="258"/>
        <v>-5</v>
      </c>
      <c r="O1497" s="13">
        <f t="shared" si="259"/>
        <v>-3</v>
      </c>
      <c r="P1497" s="39">
        <f t="shared" si="254"/>
        <v>-2.0784049104114897</v>
      </c>
      <c r="Q1497" s="39">
        <f t="shared" si="255"/>
        <v>-9.3839578025397099</v>
      </c>
      <c r="R1497" s="39">
        <f t="shared" si="260"/>
        <v>4.3055528921282207</v>
      </c>
      <c r="S1497" s="39">
        <f t="shared" si="261"/>
        <v>-9.3055528921282207</v>
      </c>
      <c r="T1497" s="22" t="str">
        <f t="shared" si="256"/>
        <v>New109114</v>
      </c>
      <c r="U1497" t="str">
        <f t="shared" si="262"/>
        <v>no</v>
      </c>
      <c r="V1497" s="31">
        <v>0</v>
      </c>
      <c r="W1497" s="31" t="str">
        <f t="shared" si="263"/>
        <v>43427New Orleans PelicansNew York Knicks</v>
      </c>
      <c r="X1497" s="9">
        <f>IFERROR(VLOOKUP(T1497,October_Schedule_Table[Home Concat],1,FALSE),0)</f>
        <v>0</v>
      </c>
      <c r="Y1497" s="9" t="str">
        <f>IFERROR(VLOOKUP(T1497,October_Schedule_Table[[#All],[Away Concat]:[Away B2b]],4,FALSE),0)</f>
        <v>no</v>
      </c>
    </row>
    <row r="1498" spans="1:25" x14ac:dyDescent="0.2">
      <c r="A1498" s="24" t="s">
        <v>202</v>
      </c>
      <c r="B1498" s="15">
        <v>43428</v>
      </c>
      <c r="C1498" s="33" t="str">
        <f t="shared" si="257"/>
        <v>A</v>
      </c>
      <c r="D1498" s="20">
        <v>11</v>
      </c>
      <c r="E1498" s="20">
        <v>24</v>
      </c>
      <c r="F1498" s="20">
        <v>2018</v>
      </c>
      <c r="G1498" s="5" t="s">
        <v>6</v>
      </c>
      <c r="H1498" s="5" t="s">
        <v>17</v>
      </c>
      <c r="I1498" s="5" t="s">
        <v>202</v>
      </c>
      <c r="J1498" s="5">
        <v>114</v>
      </c>
      <c r="K1498" s="5" t="s">
        <v>41</v>
      </c>
      <c r="L1498" s="5" t="s">
        <v>233</v>
      </c>
      <c r="M1498" s="5">
        <v>124</v>
      </c>
      <c r="N1498" s="13">
        <f t="shared" si="258"/>
        <v>-10</v>
      </c>
      <c r="O1498" s="13">
        <f t="shared" si="259"/>
        <v>-3</v>
      </c>
      <c r="P1498" s="39">
        <f t="shared" si="254"/>
        <v>-2.0784049104114897</v>
      </c>
      <c r="Q1498" s="39">
        <f t="shared" si="255"/>
        <v>-3.2175804343859502</v>
      </c>
      <c r="R1498" s="39">
        <f t="shared" si="260"/>
        <v>-1.860824476025539</v>
      </c>
      <c r="S1498" s="39">
        <f t="shared" si="261"/>
        <v>-8.1391755239744619</v>
      </c>
      <c r="T1498" s="22" t="str">
        <f t="shared" si="256"/>
        <v>New114124</v>
      </c>
      <c r="U1498" t="str">
        <f t="shared" si="262"/>
        <v>yes</v>
      </c>
      <c r="V1498" s="31" t="s">
        <v>307</v>
      </c>
      <c r="W1498" s="31" t="str">
        <f t="shared" si="263"/>
        <v>43428New Orleans PelicansWashington Wizards</v>
      </c>
      <c r="X1498" s="9"/>
      <c r="Y1498" s="9"/>
    </row>
    <row r="1499" spans="1:25" x14ac:dyDescent="0.2">
      <c r="A1499" s="24" t="s">
        <v>202</v>
      </c>
      <c r="B1499" s="10">
        <v>43430</v>
      </c>
      <c r="C1499" s="33" t="str">
        <f t="shared" si="257"/>
        <v>H</v>
      </c>
      <c r="D1499" s="19">
        <v>11</v>
      </c>
      <c r="E1499" s="19">
        <v>26</v>
      </c>
      <c r="F1499" s="19">
        <v>2018</v>
      </c>
      <c r="G1499" s="6" t="s">
        <v>6</v>
      </c>
      <c r="H1499" s="6" t="s">
        <v>8</v>
      </c>
      <c r="I1499" s="6" t="s">
        <v>211</v>
      </c>
      <c r="J1499" s="6">
        <v>124</v>
      </c>
      <c r="K1499" s="6" t="s">
        <v>17</v>
      </c>
      <c r="L1499" s="6" t="s">
        <v>202</v>
      </c>
      <c r="M1499" s="6">
        <v>107</v>
      </c>
      <c r="N1499" s="13">
        <f t="shared" si="258"/>
        <v>-17</v>
      </c>
      <c r="O1499" s="13">
        <f t="shared" si="259"/>
        <v>3</v>
      </c>
      <c r="P1499" s="39">
        <f t="shared" si="254"/>
        <v>-2.0784049104114897</v>
      </c>
      <c r="Q1499" s="39">
        <f t="shared" si="255"/>
        <v>3.6672081997201897</v>
      </c>
      <c r="R1499" s="39">
        <f t="shared" si="260"/>
        <v>-2.7456131101316794</v>
      </c>
      <c r="S1499" s="39">
        <f t="shared" si="261"/>
        <v>-14.254386889868321</v>
      </c>
      <c r="T1499" s="22" t="str">
        <f t="shared" si="256"/>
        <v>New124107</v>
      </c>
      <c r="U1499" t="str">
        <f t="shared" si="262"/>
        <v>no</v>
      </c>
      <c r="V1499" s="31">
        <v>0</v>
      </c>
      <c r="W1499" s="31" t="str">
        <f t="shared" si="263"/>
        <v>43430Boston CelticsNew Orleans Pelicans</v>
      </c>
      <c r="X1499" s="9" t="str">
        <f>IFERROR(VLOOKUP(T1499,October_Schedule_Table[[#All],[Home Concat]:[Home B2b]],2,FALSE),0)</f>
        <v>no</v>
      </c>
      <c r="Y1499" s="9">
        <f>IFERROR(VLOOKUP(T1499,October_Schedule_Table[[#All],[Away Concat]:[Away B2b]],4,FALSE),0)</f>
        <v>0</v>
      </c>
    </row>
    <row r="1500" spans="1:25" x14ac:dyDescent="0.2">
      <c r="A1500" s="24" t="s">
        <v>202</v>
      </c>
      <c r="B1500" s="12">
        <v>43432</v>
      </c>
      <c r="C1500" s="33" t="str">
        <f t="shared" si="257"/>
        <v>H</v>
      </c>
      <c r="D1500" s="18">
        <v>11</v>
      </c>
      <c r="E1500" s="18">
        <v>28</v>
      </c>
      <c r="F1500" s="18">
        <v>2018</v>
      </c>
      <c r="G1500" s="5" t="s">
        <v>6</v>
      </c>
      <c r="H1500" s="5" t="s">
        <v>41</v>
      </c>
      <c r="I1500" s="5" t="s">
        <v>233</v>
      </c>
      <c r="J1500" s="5">
        <v>104</v>
      </c>
      <c r="K1500" s="5" t="s">
        <v>17</v>
      </c>
      <c r="L1500" s="5" t="s">
        <v>202</v>
      </c>
      <c r="M1500" s="5">
        <v>125</v>
      </c>
      <c r="N1500" s="13">
        <f t="shared" si="258"/>
        <v>21</v>
      </c>
      <c r="O1500" s="13">
        <f t="shared" si="259"/>
        <v>3</v>
      </c>
      <c r="P1500" s="39">
        <f t="shared" si="254"/>
        <v>-2.0784049104114897</v>
      </c>
      <c r="Q1500" s="39">
        <f t="shared" si="255"/>
        <v>-3.2175804343859502</v>
      </c>
      <c r="R1500" s="39">
        <f t="shared" si="260"/>
        <v>4.1391755239744601</v>
      </c>
      <c r="S1500" s="39">
        <f t="shared" si="261"/>
        <v>16.860824476025542</v>
      </c>
      <c r="T1500" s="22" t="str">
        <f t="shared" si="256"/>
        <v>New104125</v>
      </c>
      <c r="U1500" t="str">
        <f t="shared" si="262"/>
        <v>no</v>
      </c>
      <c r="V1500" s="31">
        <v>0</v>
      </c>
      <c r="W1500" s="31" t="str">
        <f t="shared" si="263"/>
        <v>43432Washington WizardsNew Orleans Pelicans</v>
      </c>
      <c r="X1500" s="9" t="str">
        <f>IFERROR(VLOOKUP(T1500,October_Schedule_Table[[#All],[Home Concat]:[Home B2b]],2,FALSE),0)</f>
        <v>no</v>
      </c>
      <c r="Y1500" s="9">
        <f>IFERROR(VLOOKUP(T1500,October_Schedule_Table[[#All],[Away Concat]:[Away B2b]],4,FALSE),0)</f>
        <v>0</v>
      </c>
    </row>
    <row r="1501" spans="1:25" x14ac:dyDescent="0.2">
      <c r="A1501" s="24" t="s">
        <v>202</v>
      </c>
      <c r="B1501" s="10">
        <v>43434</v>
      </c>
      <c r="C1501" s="33" t="str">
        <f t="shared" si="257"/>
        <v>A</v>
      </c>
      <c r="D1501" s="19">
        <v>11</v>
      </c>
      <c r="E1501" s="19">
        <v>30</v>
      </c>
      <c r="F1501" s="19">
        <v>2018</v>
      </c>
      <c r="G1501" s="6" t="s">
        <v>6</v>
      </c>
      <c r="H1501" s="6" t="s">
        <v>17</v>
      </c>
      <c r="I1501" s="6" t="s">
        <v>202</v>
      </c>
      <c r="J1501" s="6">
        <v>101</v>
      </c>
      <c r="K1501" s="6" t="s">
        <v>26</v>
      </c>
      <c r="L1501" s="6" t="s">
        <v>235</v>
      </c>
      <c r="M1501" s="6">
        <v>106</v>
      </c>
      <c r="N1501" s="13">
        <f t="shared" si="258"/>
        <v>-5</v>
      </c>
      <c r="O1501" s="13">
        <f t="shared" si="259"/>
        <v>-3</v>
      </c>
      <c r="P1501" s="39">
        <f t="shared" si="254"/>
        <v>-2.0784049104114897</v>
      </c>
      <c r="Q1501" s="39">
        <f t="shared" si="255"/>
        <v>-0.25037347985165948</v>
      </c>
      <c r="R1501" s="39">
        <f t="shared" si="260"/>
        <v>-4.8280314305598298</v>
      </c>
      <c r="S1501" s="39">
        <f t="shared" si="261"/>
        <v>-0.17196856944017025</v>
      </c>
      <c r="T1501" s="22" t="str">
        <f t="shared" si="256"/>
        <v>New101106</v>
      </c>
      <c r="U1501" t="str">
        <f t="shared" si="262"/>
        <v>no</v>
      </c>
      <c r="V1501" s="31">
        <v>0</v>
      </c>
      <c r="W1501" s="31" t="str">
        <f t="shared" si="263"/>
        <v>43434New Orleans PelicansMiami Heat</v>
      </c>
      <c r="X1501" s="9">
        <f>IFERROR(VLOOKUP(T1501,October_Schedule_Table[Home Concat],1,FALSE),0)</f>
        <v>0</v>
      </c>
      <c r="Y1501" s="9" t="str">
        <f>IFERROR(VLOOKUP(T1501,October_Schedule_Table[[#All],[Away Concat]:[Away B2b]],4,FALSE),0)</f>
        <v>no</v>
      </c>
    </row>
    <row r="1502" spans="1:25" x14ac:dyDescent="0.2">
      <c r="A1502" s="24" t="s">
        <v>202</v>
      </c>
      <c r="B1502" s="12">
        <v>43436</v>
      </c>
      <c r="C1502" s="33" t="str">
        <f t="shared" si="257"/>
        <v>A</v>
      </c>
      <c r="D1502" s="18">
        <v>12</v>
      </c>
      <c r="E1502" s="18">
        <v>2</v>
      </c>
      <c r="F1502" s="18">
        <v>2018</v>
      </c>
      <c r="G1502" s="5" t="s">
        <v>45</v>
      </c>
      <c r="H1502" s="5" t="s">
        <v>17</v>
      </c>
      <c r="I1502" s="5" t="s">
        <v>202</v>
      </c>
      <c r="J1502" s="5">
        <v>119</v>
      </c>
      <c r="K1502" s="5" t="s">
        <v>14</v>
      </c>
      <c r="L1502" s="5" t="s">
        <v>213</v>
      </c>
      <c r="M1502" s="5">
        <v>109</v>
      </c>
      <c r="N1502" s="13">
        <f t="shared" si="258"/>
        <v>10</v>
      </c>
      <c r="O1502" s="13">
        <f t="shared" si="259"/>
        <v>-3</v>
      </c>
      <c r="P1502" s="39">
        <f t="shared" si="254"/>
        <v>-2.0784049104114897</v>
      </c>
      <c r="Q1502" s="39">
        <f t="shared" si="255"/>
        <v>-1.224670842330648</v>
      </c>
      <c r="R1502" s="39">
        <f t="shared" si="260"/>
        <v>-3.8537340680808412</v>
      </c>
      <c r="S1502" s="39">
        <f t="shared" si="261"/>
        <v>13.853734068080842</v>
      </c>
      <c r="T1502" s="22" t="str">
        <f t="shared" si="256"/>
        <v>New119109</v>
      </c>
      <c r="U1502" t="str">
        <f t="shared" si="262"/>
        <v>no</v>
      </c>
      <c r="V1502" s="31">
        <v>0</v>
      </c>
      <c r="W1502" s="31" t="str">
        <f t="shared" si="263"/>
        <v>43436New Orleans PelicansCharlotte Hornets</v>
      </c>
      <c r="X1502" s="9">
        <f>IFERROR(VLOOKUP(T1502,October_Schedule_Table[Home Concat],1,FALSE),0)</f>
        <v>0</v>
      </c>
      <c r="Y1502" s="9" t="str">
        <f>IFERROR(VLOOKUP(T1502,October_Schedule_Table[[#All],[Away Concat]:[Away B2b]],4,FALSE),0)</f>
        <v>no</v>
      </c>
    </row>
    <row r="1503" spans="1:25" x14ac:dyDescent="0.2">
      <c r="A1503" s="24" t="s">
        <v>202</v>
      </c>
      <c r="B1503" s="10">
        <v>43437</v>
      </c>
      <c r="C1503" s="33" t="str">
        <f t="shared" si="257"/>
        <v>H</v>
      </c>
      <c r="D1503" s="19">
        <v>12</v>
      </c>
      <c r="E1503" s="19">
        <v>3</v>
      </c>
      <c r="F1503" s="19">
        <v>2018</v>
      </c>
      <c r="G1503" s="6" t="s">
        <v>6</v>
      </c>
      <c r="H1503" s="6" t="s">
        <v>22</v>
      </c>
      <c r="I1503" s="13" t="s">
        <v>241</v>
      </c>
      <c r="J1503" s="6">
        <v>129</v>
      </c>
      <c r="K1503" s="6" t="s">
        <v>17</v>
      </c>
      <c r="L1503" s="6" t="s">
        <v>202</v>
      </c>
      <c r="M1503" s="6">
        <v>126</v>
      </c>
      <c r="N1503" s="13">
        <f t="shared" si="258"/>
        <v>-3</v>
      </c>
      <c r="O1503" s="13">
        <f t="shared" si="259"/>
        <v>3</v>
      </c>
      <c r="P1503" s="39">
        <f t="shared" si="254"/>
        <v>-2.0784049104114897</v>
      </c>
      <c r="Q1503" s="39">
        <f t="shared" si="255"/>
        <v>0.79686865378140981</v>
      </c>
      <c r="R1503" s="39">
        <f t="shared" si="260"/>
        <v>0.12472643580710052</v>
      </c>
      <c r="S1503" s="39">
        <f t="shared" si="261"/>
        <v>-3.1247264358071005</v>
      </c>
      <c r="T1503" s="22" t="str">
        <f t="shared" si="256"/>
        <v>New129126</v>
      </c>
      <c r="U1503" t="str">
        <f t="shared" si="262"/>
        <v>yes</v>
      </c>
      <c r="V1503" s="31" t="s">
        <v>297</v>
      </c>
      <c r="W1503" s="31" t="str">
        <f t="shared" si="263"/>
        <v>43437Los Angeles ClippersNew Orleans Pelicans</v>
      </c>
      <c r="X1503" s="9"/>
      <c r="Y1503" s="9"/>
    </row>
    <row r="1504" spans="1:25" x14ac:dyDescent="0.2">
      <c r="A1504" s="24" t="s">
        <v>202</v>
      </c>
      <c r="B1504" s="12">
        <v>43439</v>
      </c>
      <c r="C1504" s="33" t="str">
        <f t="shared" si="257"/>
        <v>H</v>
      </c>
      <c r="D1504" s="18">
        <v>12</v>
      </c>
      <c r="E1504" s="18">
        <v>5</v>
      </c>
      <c r="F1504" s="18">
        <v>2018</v>
      </c>
      <c r="G1504" s="5" t="s">
        <v>6</v>
      </c>
      <c r="H1504" s="5" t="s">
        <v>28</v>
      </c>
      <c r="I1504" s="5" t="s">
        <v>216</v>
      </c>
      <c r="J1504" s="5">
        <v>106</v>
      </c>
      <c r="K1504" s="5" t="s">
        <v>17</v>
      </c>
      <c r="L1504" s="5" t="s">
        <v>202</v>
      </c>
      <c r="M1504" s="5">
        <v>132</v>
      </c>
      <c r="N1504" s="13">
        <f t="shared" si="258"/>
        <v>26</v>
      </c>
      <c r="O1504" s="13">
        <f t="shared" si="259"/>
        <v>3</v>
      </c>
      <c r="P1504" s="39">
        <f t="shared" si="254"/>
        <v>-2.0784049104114897</v>
      </c>
      <c r="Q1504" s="39">
        <f t="shared" si="255"/>
        <v>-1.1032792686349602</v>
      </c>
      <c r="R1504" s="39">
        <f t="shared" si="260"/>
        <v>2.0248743582234705</v>
      </c>
      <c r="S1504" s="39">
        <f t="shared" si="261"/>
        <v>23.975125641776529</v>
      </c>
      <c r="T1504" s="22" t="str">
        <f t="shared" si="256"/>
        <v>New106132</v>
      </c>
      <c r="U1504" t="str">
        <f t="shared" si="262"/>
        <v>no</v>
      </c>
      <c r="V1504" s="31">
        <v>0</v>
      </c>
      <c r="W1504" s="31" t="str">
        <f t="shared" si="263"/>
        <v>43439Dallas MavericksNew Orleans Pelicans</v>
      </c>
      <c r="X1504" s="9" t="str">
        <f>IFERROR(VLOOKUP(T1504,October_Schedule_Table[[#All],[Home Concat]:[Home B2b]],2,FALSE),0)</f>
        <v>no</v>
      </c>
      <c r="Y1504" s="9">
        <f>IFERROR(VLOOKUP(T1504,October_Schedule_Table[[#All],[Away Concat]:[Away B2b]],4,FALSE),0)</f>
        <v>0</v>
      </c>
    </row>
    <row r="1505" spans="1:25" x14ac:dyDescent="0.2">
      <c r="A1505" s="24" t="s">
        <v>202</v>
      </c>
      <c r="B1505" s="10">
        <v>43441</v>
      </c>
      <c r="C1505" s="33" t="str">
        <f t="shared" si="257"/>
        <v>H</v>
      </c>
      <c r="D1505" s="19">
        <v>12</v>
      </c>
      <c r="E1505" s="19">
        <v>7</v>
      </c>
      <c r="F1505" s="19">
        <v>2018</v>
      </c>
      <c r="G1505" s="6" t="s">
        <v>6</v>
      </c>
      <c r="H1505" s="6" t="s">
        <v>19</v>
      </c>
      <c r="I1505" s="6" t="s">
        <v>240</v>
      </c>
      <c r="J1505" s="6">
        <v>107</v>
      </c>
      <c r="K1505" s="6" t="s">
        <v>17</v>
      </c>
      <c r="L1505" s="6" t="s">
        <v>202</v>
      </c>
      <c r="M1505" s="6">
        <v>103</v>
      </c>
      <c r="N1505" s="13">
        <f t="shared" si="258"/>
        <v>-4</v>
      </c>
      <c r="O1505" s="13">
        <f t="shared" si="259"/>
        <v>3</v>
      </c>
      <c r="P1505" s="39">
        <f t="shared" si="254"/>
        <v>-2.0784049104114897</v>
      </c>
      <c r="Q1505" s="39">
        <f t="shared" si="255"/>
        <v>-2.3364343413058002</v>
      </c>
      <c r="R1505" s="39">
        <f t="shared" si="260"/>
        <v>3.2580294308943105</v>
      </c>
      <c r="S1505" s="39">
        <f t="shared" si="261"/>
        <v>-7.258029430894311</v>
      </c>
      <c r="T1505" s="22" t="str">
        <f t="shared" si="256"/>
        <v>New107103</v>
      </c>
      <c r="U1505" t="str">
        <f t="shared" si="262"/>
        <v>no</v>
      </c>
      <c r="V1505" s="31">
        <v>0</v>
      </c>
      <c r="W1505" s="31" t="str">
        <f t="shared" si="263"/>
        <v>43441Memphis GrizzliesNew Orleans Pelicans</v>
      </c>
      <c r="X1505" s="9" t="str">
        <f>IFERROR(VLOOKUP(T1505,October_Schedule_Table[[#All],[Home Concat]:[Home B2b]],2,FALSE),0)</f>
        <v>no</v>
      </c>
      <c r="Y1505" s="9">
        <f>IFERROR(VLOOKUP(T1505,October_Schedule_Table[[#All],[Away Concat]:[Away B2b]],4,FALSE),0)</f>
        <v>0</v>
      </c>
    </row>
    <row r="1506" spans="1:25" x14ac:dyDescent="0.2">
      <c r="A1506" s="24" t="s">
        <v>202</v>
      </c>
      <c r="B1506" s="10">
        <v>43444</v>
      </c>
      <c r="C1506" s="33" t="str">
        <f t="shared" si="257"/>
        <v>A</v>
      </c>
      <c r="D1506" s="19">
        <v>12</v>
      </c>
      <c r="E1506" s="19">
        <v>10</v>
      </c>
      <c r="F1506" s="19">
        <v>2018</v>
      </c>
      <c r="G1506" s="6" t="s">
        <v>23</v>
      </c>
      <c r="H1506" s="6" t="s">
        <v>17</v>
      </c>
      <c r="I1506" s="6" t="s">
        <v>202</v>
      </c>
      <c r="J1506" s="6">
        <v>100</v>
      </c>
      <c r="K1506" s="6" t="s">
        <v>8</v>
      </c>
      <c r="L1506" s="6" t="s">
        <v>211</v>
      </c>
      <c r="M1506" s="6">
        <v>113</v>
      </c>
      <c r="N1506" s="13">
        <f t="shared" si="258"/>
        <v>-13</v>
      </c>
      <c r="O1506" s="13">
        <f t="shared" si="259"/>
        <v>-3</v>
      </c>
      <c r="P1506" s="39">
        <f t="shared" si="254"/>
        <v>-2.0784049104114897</v>
      </c>
      <c r="Q1506" s="39">
        <f t="shared" si="255"/>
        <v>3.6672081997201897</v>
      </c>
      <c r="R1506" s="39">
        <f t="shared" si="260"/>
        <v>-8.7456131101316785</v>
      </c>
      <c r="S1506" s="39">
        <f t="shared" si="261"/>
        <v>-4.2543868898683215</v>
      </c>
      <c r="T1506" s="22" t="str">
        <f t="shared" si="256"/>
        <v>New100113</v>
      </c>
      <c r="U1506" t="str">
        <f t="shared" si="262"/>
        <v>no</v>
      </c>
      <c r="V1506" s="31">
        <v>0</v>
      </c>
      <c r="W1506" s="31" t="str">
        <f t="shared" si="263"/>
        <v>43444New Orleans PelicansBoston Celtics</v>
      </c>
      <c r="X1506" s="9">
        <f>IFERROR(VLOOKUP(T1506,October_Schedule_Table[Home Concat],1,FALSE),0)</f>
        <v>0</v>
      </c>
      <c r="Y1506" s="9" t="str">
        <f>IFERROR(VLOOKUP(T1506,October_Schedule_Table[[#All],[Away Concat]:[Away B2b]],4,FALSE),0)</f>
        <v>no</v>
      </c>
    </row>
    <row r="1507" spans="1:25" x14ac:dyDescent="0.2">
      <c r="A1507" s="24" t="s">
        <v>202</v>
      </c>
      <c r="B1507" s="12">
        <v>43446</v>
      </c>
      <c r="C1507" s="33" t="str">
        <f t="shared" si="257"/>
        <v>H</v>
      </c>
      <c r="D1507" s="18">
        <v>12</v>
      </c>
      <c r="E1507" s="18">
        <v>12</v>
      </c>
      <c r="F1507" s="18">
        <v>2018</v>
      </c>
      <c r="G1507" s="5" t="s">
        <v>6</v>
      </c>
      <c r="H1507" s="5" t="s">
        <v>10</v>
      </c>
      <c r="I1507" s="5" t="s">
        <v>238</v>
      </c>
      <c r="J1507" s="5">
        <v>114</v>
      </c>
      <c r="K1507" s="5" t="s">
        <v>17</v>
      </c>
      <c r="L1507" s="5" t="s">
        <v>202</v>
      </c>
      <c r="M1507" s="5">
        <v>118</v>
      </c>
      <c r="N1507" s="13">
        <f t="shared" si="258"/>
        <v>4</v>
      </c>
      <c r="O1507" s="13">
        <f t="shared" si="259"/>
        <v>3</v>
      </c>
      <c r="P1507" s="39">
        <f t="shared" si="254"/>
        <v>-2.0784049104114897</v>
      </c>
      <c r="Q1507" s="39">
        <f t="shared" si="255"/>
        <v>3.3970939396990349</v>
      </c>
      <c r="R1507" s="39">
        <f t="shared" si="260"/>
        <v>-2.4754988501105246</v>
      </c>
      <c r="S1507" s="39">
        <f t="shared" si="261"/>
        <v>6.4754988501105242</v>
      </c>
      <c r="T1507" s="22" t="str">
        <f t="shared" si="256"/>
        <v>New114118</v>
      </c>
      <c r="U1507" t="str">
        <f t="shared" si="262"/>
        <v>no</v>
      </c>
      <c r="V1507" s="31">
        <v>0</v>
      </c>
      <c r="W1507" s="31" t="str">
        <f t="shared" si="263"/>
        <v>43446Oklahoma City ThunderNew Orleans Pelicans</v>
      </c>
      <c r="X1507" s="9" t="str">
        <f>IFERROR(VLOOKUP(T1507,October_Schedule_Table[[#All],[Home Concat]:[Home B2b]],2,FALSE),0)</f>
        <v>no</v>
      </c>
      <c r="Y1507" s="9">
        <f>IFERROR(VLOOKUP(T1507,October_Schedule_Table[[#All],[Away Concat]:[Away B2b]],4,FALSE),0)</f>
        <v>0</v>
      </c>
    </row>
    <row r="1508" spans="1:25" x14ac:dyDescent="0.2">
      <c r="A1508" s="24" t="s">
        <v>202</v>
      </c>
      <c r="B1508" s="10">
        <v>43450</v>
      </c>
      <c r="C1508" s="33" t="str">
        <f t="shared" si="257"/>
        <v>H</v>
      </c>
      <c r="D1508" s="19">
        <v>12</v>
      </c>
      <c r="E1508" s="19">
        <v>16</v>
      </c>
      <c r="F1508" s="19">
        <v>2018</v>
      </c>
      <c r="G1508" s="6" t="s">
        <v>12</v>
      </c>
      <c r="H1508" s="6" t="s">
        <v>26</v>
      </c>
      <c r="I1508" s="6" t="s">
        <v>235</v>
      </c>
      <c r="J1508" s="6">
        <v>102</v>
      </c>
      <c r="K1508" s="6" t="s">
        <v>17</v>
      </c>
      <c r="L1508" s="6" t="s">
        <v>202</v>
      </c>
      <c r="M1508" s="6">
        <v>96</v>
      </c>
      <c r="N1508" s="13">
        <f t="shared" si="258"/>
        <v>-6</v>
      </c>
      <c r="O1508" s="13">
        <f t="shared" si="259"/>
        <v>3</v>
      </c>
      <c r="P1508" s="39">
        <f t="shared" si="254"/>
        <v>-2.0784049104114897</v>
      </c>
      <c r="Q1508" s="39">
        <f t="shared" si="255"/>
        <v>-0.25037347985165948</v>
      </c>
      <c r="R1508" s="39">
        <f t="shared" si="260"/>
        <v>1.1719685694401698</v>
      </c>
      <c r="S1508" s="39">
        <f t="shared" si="261"/>
        <v>-7.1719685694401694</v>
      </c>
      <c r="T1508" s="22" t="str">
        <f t="shared" si="256"/>
        <v>New10296</v>
      </c>
      <c r="U1508" t="str">
        <f t="shared" si="262"/>
        <v>no</v>
      </c>
      <c r="V1508" s="31">
        <v>0</v>
      </c>
      <c r="W1508" s="31" t="str">
        <f t="shared" si="263"/>
        <v>43450Miami HeatNew Orleans Pelicans</v>
      </c>
      <c r="X1508" s="9" t="str">
        <f>IFERROR(VLOOKUP(T1508,October_Schedule_Table[[#All],[Home Concat]:[Home B2b]],2,FALSE),0)</f>
        <v>no</v>
      </c>
      <c r="Y1508" s="9">
        <f>IFERROR(VLOOKUP(T1508,October_Schedule_Table[[#All],[Away Concat]:[Away B2b]],4,FALSE),0)</f>
        <v>0</v>
      </c>
    </row>
    <row r="1509" spans="1:25" x14ac:dyDescent="0.2">
      <c r="A1509" s="24" t="s">
        <v>202</v>
      </c>
      <c r="B1509" s="12">
        <v>43453</v>
      </c>
      <c r="C1509" s="33" t="str">
        <f t="shared" si="257"/>
        <v>A</v>
      </c>
      <c r="D1509" s="18">
        <v>12</v>
      </c>
      <c r="E1509" s="18">
        <v>19</v>
      </c>
      <c r="F1509" s="18">
        <v>2018</v>
      </c>
      <c r="G1509" s="5" t="s">
        <v>6</v>
      </c>
      <c r="H1509" s="5" t="s">
        <v>17</v>
      </c>
      <c r="I1509" s="5" t="s">
        <v>202</v>
      </c>
      <c r="J1509" s="5">
        <v>115</v>
      </c>
      <c r="K1509" s="5" t="s">
        <v>13</v>
      </c>
      <c r="L1509" s="5" t="s">
        <v>229</v>
      </c>
      <c r="M1509" s="5">
        <v>123</v>
      </c>
      <c r="N1509" s="13">
        <f t="shared" si="258"/>
        <v>-8</v>
      </c>
      <c r="O1509" s="13">
        <f t="shared" si="259"/>
        <v>-3</v>
      </c>
      <c r="P1509" s="39">
        <f t="shared" si="254"/>
        <v>-2.0784049104114897</v>
      </c>
      <c r="Q1509" s="39">
        <f t="shared" si="255"/>
        <v>7.7638523148254706</v>
      </c>
      <c r="R1509" s="39">
        <f t="shared" si="260"/>
        <v>-12.84225722523696</v>
      </c>
      <c r="S1509" s="39">
        <f t="shared" si="261"/>
        <v>4.8422572252369598</v>
      </c>
      <c r="T1509" s="22" t="str">
        <f t="shared" si="256"/>
        <v>New115123</v>
      </c>
      <c r="U1509" t="str">
        <f t="shared" si="262"/>
        <v>no</v>
      </c>
      <c r="V1509" s="31">
        <v>0</v>
      </c>
      <c r="W1509" s="31" t="str">
        <f t="shared" si="263"/>
        <v>43453New Orleans PelicansMilwaukee Bucks</v>
      </c>
      <c r="X1509" s="9">
        <f>IFERROR(VLOOKUP(T1509,October_Schedule_Table[Home Concat],1,FALSE),0)</f>
        <v>0</v>
      </c>
      <c r="Y1509" s="9" t="str">
        <f>IFERROR(VLOOKUP(T1509,October_Schedule_Table[[#All],[Away Concat]:[Away B2b]],4,FALSE),0)</f>
        <v>no</v>
      </c>
    </row>
    <row r="1510" spans="1:25" x14ac:dyDescent="0.2">
      <c r="A1510" s="24" t="s">
        <v>202</v>
      </c>
      <c r="B1510" s="10">
        <v>43455</v>
      </c>
      <c r="C1510" s="33" t="str">
        <f t="shared" si="257"/>
        <v>A</v>
      </c>
      <c r="D1510" s="19">
        <v>12</v>
      </c>
      <c r="E1510" s="19">
        <v>21</v>
      </c>
      <c r="F1510" s="19">
        <v>2018</v>
      </c>
      <c r="G1510" s="6" t="s">
        <v>9</v>
      </c>
      <c r="H1510" s="6" t="s">
        <v>17</v>
      </c>
      <c r="I1510" s="6" t="s">
        <v>202</v>
      </c>
      <c r="J1510" s="6">
        <v>104</v>
      </c>
      <c r="K1510" s="6" t="s">
        <v>39</v>
      </c>
      <c r="L1510" s="13" t="s">
        <v>242</v>
      </c>
      <c r="M1510" s="6">
        <v>112</v>
      </c>
      <c r="N1510" s="13">
        <f t="shared" si="258"/>
        <v>-8</v>
      </c>
      <c r="O1510" s="13">
        <f t="shared" si="259"/>
        <v>-3</v>
      </c>
      <c r="P1510" s="39">
        <f t="shared" si="254"/>
        <v>-2.0784049104114897</v>
      </c>
      <c r="Q1510" s="39">
        <f t="shared" si="255"/>
        <v>-1.7592139870950123</v>
      </c>
      <c r="R1510" s="39">
        <f t="shared" si="260"/>
        <v>-3.3191909233164769</v>
      </c>
      <c r="S1510" s="39">
        <f t="shared" si="261"/>
        <v>-4.6808090766835235</v>
      </c>
      <c r="T1510" s="22" t="str">
        <f t="shared" si="256"/>
        <v>New104112</v>
      </c>
      <c r="U1510" t="str">
        <f t="shared" si="262"/>
        <v>no</v>
      </c>
      <c r="V1510" s="31">
        <v>0</v>
      </c>
      <c r="W1510" s="31" t="str">
        <f t="shared" si="263"/>
        <v>43455New Orleans PelicansLos Angeles Lakers</v>
      </c>
      <c r="X1510" s="9">
        <f>IFERROR(VLOOKUP(T1510,October_Schedule_Table[Home Concat],1,FALSE),0)</f>
        <v>0</v>
      </c>
      <c r="Y1510" s="9" t="str">
        <f>IFERROR(VLOOKUP(T1510,October_Schedule_Table[[#All],[Away Concat]:[Away B2b]],4,FALSE),0)</f>
        <v>no</v>
      </c>
    </row>
    <row r="1511" spans="1:25" x14ac:dyDescent="0.2">
      <c r="A1511" s="24" t="s">
        <v>202</v>
      </c>
      <c r="B1511" s="12">
        <v>43457</v>
      </c>
      <c r="C1511" s="33" t="str">
        <f t="shared" si="257"/>
        <v>A</v>
      </c>
      <c r="D1511" s="18">
        <v>12</v>
      </c>
      <c r="E1511" s="18">
        <v>23</v>
      </c>
      <c r="F1511" s="18">
        <v>2018</v>
      </c>
      <c r="G1511" s="5" t="s">
        <v>43</v>
      </c>
      <c r="H1511" s="5" t="s">
        <v>17</v>
      </c>
      <c r="I1511" s="5" t="s">
        <v>202</v>
      </c>
      <c r="J1511" s="5">
        <v>117</v>
      </c>
      <c r="K1511" s="5" t="s">
        <v>32</v>
      </c>
      <c r="L1511" s="5" t="s">
        <v>230</v>
      </c>
      <c r="M1511" s="5">
        <v>122</v>
      </c>
      <c r="N1511" s="13">
        <f t="shared" si="258"/>
        <v>-5</v>
      </c>
      <c r="O1511" s="13">
        <f t="shared" si="259"/>
        <v>-3</v>
      </c>
      <c r="P1511" s="39">
        <f t="shared" si="254"/>
        <v>-2.0784049104114897</v>
      </c>
      <c r="Q1511" s="39">
        <f t="shared" si="255"/>
        <v>-0.90569424122478992</v>
      </c>
      <c r="R1511" s="39">
        <f t="shared" si="260"/>
        <v>-4.1727106691866993</v>
      </c>
      <c r="S1511" s="39">
        <f t="shared" si="261"/>
        <v>-0.82728933081330069</v>
      </c>
      <c r="T1511" s="22" t="str">
        <f t="shared" si="256"/>
        <v>New117122</v>
      </c>
      <c r="U1511" t="str">
        <f t="shared" si="262"/>
        <v>no</v>
      </c>
      <c r="V1511" s="31">
        <v>0</v>
      </c>
      <c r="W1511" s="31" t="str">
        <f t="shared" si="263"/>
        <v>43457New Orleans PelicansSacramento Kings</v>
      </c>
      <c r="X1511" s="9" t="str">
        <f>IFERROR(VLOOKUP(T1511,October_Schedule_Table[[#All],[Home Concat]:[Home B2b]],2,FALSE),0)</f>
        <v>no</v>
      </c>
      <c r="Y1511" s="9" t="str">
        <f>IFERROR(VLOOKUP(T1511,October_Schedule_Table[[#All],[Away Concat]:[Away B2b]],4,FALSE),0)</f>
        <v>no</v>
      </c>
    </row>
    <row r="1512" spans="1:25" x14ac:dyDescent="0.2">
      <c r="A1512" s="24" t="s">
        <v>202</v>
      </c>
      <c r="B1512" s="10">
        <v>43460</v>
      </c>
      <c r="C1512" s="33" t="str">
        <f t="shared" si="257"/>
        <v>A</v>
      </c>
      <c r="D1512" s="19">
        <v>12</v>
      </c>
      <c r="E1512" s="19">
        <v>26</v>
      </c>
      <c r="F1512" s="19">
        <v>2018</v>
      </c>
      <c r="G1512" s="6" t="s">
        <v>33</v>
      </c>
      <c r="H1512" s="6" t="s">
        <v>17</v>
      </c>
      <c r="I1512" s="6" t="s">
        <v>202</v>
      </c>
      <c r="J1512" s="6">
        <v>119</v>
      </c>
      <c r="K1512" s="6" t="s">
        <v>28</v>
      </c>
      <c r="L1512" s="6" t="s">
        <v>216</v>
      </c>
      <c r="M1512" s="6">
        <v>122</v>
      </c>
      <c r="N1512" s="13">
        <f t="shared" si="258"/>
        <v>-3</v>
      </c>
      <c r="O1512" s="13">
        <f t="shared" si="259"/>
        <v>-3</v>
      </c>
      <c r="P1512" s="39">
        <f t="shared" si="254"/>
        <v>-2.0784049104114897</v>
      </c>
      <c r="Q1512" s="39">
        <f t="shared" si="255"/>
        <v>-1.1032792686349602</v>
      </c>
      <c r="R1512" s="39">
        <f t="shared" si="260"/>
        <v>-3.9751256417765291</v>
      </c>
      <c r="S1512" s="39">
        <f t="shared" si="261"/>
        <v>0.97512564177652905</v>
      </c>
      <c r="T1512" s="22" t="str">
        <f t="shared" si="256"/>
        <v>New119122</v>
      </c>
      <c r="U1512" t="str">
        <f t="shared" si="262"/>
        <v>no</v>
      </c>
      <c r="V1512" s="31">
        <v>0</v>
      </c>
      <c r="W1512" s="31" t="str">
        <f t="shared" si="263"/>
        <v>43460New Orleans PelicansDallas Mavericks</v>
      </c>
      <c r="X1512" s="9">
        <f>IFERROR(VLOOKUP(T1512,October_Schedule_Table[Home Concat],1,FALSE),0)</f>
        <v>0</v>
      </c>
      <c r="Y1512" s="9" t="str">
        <f>IFERROR(VLOOKUP(T1512,October_Schedule_Table[[#All],[Away Concat]:[Away B2b]],4,FALSE),0)</f>
        <v>no</v>
      </c>
    </row>
    <row r="1513" spans="1:25" x14ac:dyDescent="0.2">
      <c r="A1513" s="24" t="s">
        <v>202</v>
      </c>
      <c r="B1513" s="12">
        <v>43462</v>
      </c>
      <c r="C1513" s="33" t="str">
        <f t="shared" si="257"/>
        <v>H</v>
      </c>
      <c r="D1513" s="18">
        <v>12</v>
      </c>
      <c r="E1513" s="18">
        <v>28</v>
      </c>
      <c r="F1513" s="18">
        <v>2018</v>
      </c>
      <c r="G1513" s="5" t="s">
        <v>6</v>
      </c>
      <c r="H1513" s="5" t="s">
        <v>28</v>
      </c>
      <c r="I1513" s="5" t="s">
        <v>216</v>
      </c>
      <c r="J1513" s="5">
        <v>112</v>
      </c>
      <c r="K1513" s="5" t="s">
        <v>17</v>
      </c>
      <c r="L1513" s="5" t="s">
        <v>202</v>
      </c>
      <c r="M1513" s="5">
        <v>114</v>
      </c>
      <c r="N1513" s="13">
        <f t="shared" si="258"/>
        <v>2</v>
      </c>
      <c r="O1513" s="13">
        <f t="shared" si="259"/>
        <v>3</v>
      </c>
      <c r="P1513" s="39">
        <f t="shared" si="254"/>
        <v>-2.0784049104114897</v>
      </c>
      <c r="Q1513" s="39">
        <f t="shared" si="255"/>
        <v>-1.1032792686349602</v>
      </c>
      <c r="R1513" s="39">
        <f t="shared" si="260"/>
        <v>2.0248743582234705</v>
      </c>
      <c r="S1513" s="39">
        <f t="shared" si="261"/>
        <v>-2.4874358223470505E-2</v>
      </c>
      <c r="T1513" s="22" t="str">
        <f t="shared" si="256"/>
        <v>New112114</v>
      </c>
      <c r="U1513" t="str">
        <f t="shared" si="262"/>
        <v>no</v>
      </c>
      <c r="V1513" s="31">
        <v>0</v>
      </c>
      <c r="W1513" s="31" t="str">
        <f t="shared" si="263"/>
        <v>43462Dallas MavericksNew Orleans Pelicans</v>
      </c>
      <c r="X1513" s="9" t="str">
        <f>IFERROR(VLOOKUP(T1513,October_Schedule_Table[[#All],[Home Concat]:[Home B2b]],2,FALSE),0)</f>
        <v>no</v>
      </c>
      <c r="Y1513" s="9">
        <f>IFERROR(VLOOKUP(T1513,October_Schedule_Table[[#All],[Away Concat]:[Away B2b]],4,FALSE),0)</f>
        <v>0</v>
      </c>
    </row>
    <row r="1514" spans="1:25" x14ac:dyDescent="0.2">
      <c r="A1514" s="24" t="s">
        <v>202</v>
      </c>
      <c r="B1514" s="10">
        <v>43463</v>
      </c>
      <c r="C1514" s="33" t="str">
        <f t="shared" si="257"/>
        <v>H</v>
      </c>
      <c r="D1514" s="19">
        <v>12</v>
      </c>
      <c r="E1514" s="19">
        <v>29</v>
      </c>
      <c r="F1514" s="19">
        <v>2018</v>
      </c>
      <c r="G1514" s="6" t="s">
        <v>12</v>
      </c>
      <c r="H1514" s="6" t="s">
        <v>18</v>
      </c>
      <c r="I1514" s="6" t="s">
        <v>226</v>
      </c>
      <c r="J1514" s="6">
        <v>108</v>
      </c>
      <c r="K1514" s="6" t="s">
        <v>17</v>
      </c>
      <c r="L1514" s="6" t="s">
        <v>202</v>
      </c>
      <c r="M1514" s="6">
        <v>104</v>
      </c>
      <c r="N1514" s="13">
        <f t="shared" si="258"/>
        <v>-4</v>
      </c>
      <c r="O1514" s="13">
        <f t="shared" si="259"/>
        <v>3</v>
      </c>
      <c r="P1514" s="39">
        <f t="shared" si="254"/>
        <v>-2.0784049104114897</v>
      </c>
      <c r="Q1514" s="39">
        <f t="shared" si="255"/>
        <v>5.8261443988619703</v>
      </c>
      <c r="R1514" s="39">
        <f t="shared" si="260"/>
        <v>-4.9045493092734596</v>
      </c>
      <c r="S1514" s="39">
        <f t="shared" si="261"/>
        <v>0.90454930927345956</v>
      </c>
      <c r="T1514" s="22" t="str">
        <f t="shared" si="256"/>
        <v>New108104</v>
      </c>
      <c r="U1514" t="str">
        <f t="shared" si="262"/>
        <v>yes</v>
      </c>
      <c r="V1514" s="31">
        <v>0</v>
      </c>
      <c r="W1514" s="31" t="str">
        <f t="shared" si="263"/>
        <v>43463Houston RocketsNew Orleans Pelicans</v>
      </c>
      <c r="X1514" s="9" t="str">
        <f>IFERROR(VLOOKUP(T1514,October_Schedule_Table[[#All],[Home Concat]:[Home B2b]],2,FALSE),0)</f>
        <v>yes</v>
      </c>
      <c r="Y1514" s="9">
        <f>IFERROR(VLOOKUP(T1514,October_Schedule_Table[[#All],[Away Concat]:[Away B2b]],4,FALSE),0)</f>
        <v>0</v>
      </c>
    </row>
    <row r="1515" spans="1:25" x14ac:dyDescent="0.2">
      <c r="A1515" s="24" t="s">
        <v>202</v>
      </c>
      <c r="B1515" s="12">
        <v>43465</v>
      </c>
      <c r="C1515" s="33" t="str">
        <f t="shared" si="257"/>
        <v>H</v>
      </c>
      <c r="D1515" s="18">
        <v>12</v>
      </c>
      <c r="E1515" s="18">
        <v>31</v>
      </c>
      <c r="F1515" s="18">
        <v>2018</v>
      </c>
      <c r="G1515" s="5" t="s">
        <v>6</v>
      </c>
      <c r="H1515" s="5" t="s">
        <v>34</v>
      </c>
      <c r="I1515" s="5" t="s">
        <v>239</v>
      </c>
      <c r="J1515" s="5">
        <v>114</v>
      </c>
      <c r="K1515" s="5" t="s">
        <v>17</v>
      </c>
      <c r="L1515" s="5" t="s">
        <v>202</v>
      </c>
      <c r="M1515" s="5">
        <v>123</v>
      </c>
      <c r="N1515" s="13">
        <f t="shared" si="258"/>
        <v>9</v>
      </c>
      <c r="O1515" s="13">
        <f t="shared" si="259"/>
        <v>3</v>
      </c>
      <c r="P1515" s="39">
        <f t="shared" si="254"/>
        <v>-2.0784049104114897</v>
      </c>
      <c r="Q1515" s="39">
        <f t="shared" si="255"/>
        <v>-1.35015846365794</v>
      </c>
      <c r="R1515" s="39">
        <f t="shared" si="260"/>
        <v>2.2717535532464503</v>
      </c>
      <c r="S1515" s="39">
        <f t="shared" si="261"/>
        <v>6.7282464467535501</v>
      </c>
      <c r="T1515" s="22" t="str">
        <f t="shared" si="256"/>
        <v>New114123</v>
      </c>
      <c r="U1515" t="str">
        <f t="shared" si="262"/>
        <v>no</v>
      </c>
      <c r="V1515" s="31">
        <v>0</v>
      </c>
      <c r="W1515" s="31" t="str">
        <f t="shared" si="263"/>
        <v>43465Minnesota TimberwolvesNew Orleans Pelicans</v>
      </c>
      <c r="X1515" s="9" t="str">
        <f>IFERROR(VLOOKUP(T1515,October_Schedule_Table[[#All],[Home Concat]:[Home B2b]],2,FALSE),0)</f>
        <v>no</v>
      </c>
      <c r="Y1515" s="9">
        <f>IFERROR(VLOOKUP(T1515,October_Schedule_Table[[#All],[Away Concat]:[Away B2b]],4,FALSE),0)</f>
        <v>0</v>
      </c>
    </row>
    <row r="1516" spans="1:25" x14ac:dyDescent="0.2">
      <c r="A1516" s="24" t="s">
        <v>202</v>
      </c>
      <c r="B1516" s="12">
        <v>43467</v>
      </c>
      <c r="C1516" s="33" t="str">
        <f t="shared" si="257"/>
        <v>A</v>
      </c>
      <c r="D1516" s="18">
        <v>1</v>
      </c>
      <c r="E1516" s="18">
        <v>2</v>
      </c>
      <c r="F1516" s="18">
        <v>2019</v>
      </c>
      <c r="G1516" s="5" t="s">
        <v>23</v>
      </c>
      <c r="H1516" s="5" t="s">
        <v>17</v>
      </c>
      <c r="I1516" s="5" t="s">
        <v>202</v>
      </c>
      <c r="J1516" s="5">
        <v>121</v>
      </c>
      <c r="K1516" s="5" t="s">
        <v>15</v>
      </c>
      <c r="L1516" s="5" t="s">
        <v>212</v>
      </c>
      <c r="M1516" s="5">
        <v>126</v>
      </c>
      <c r="N1516" s="13">
        <f t="shared" si="258"/>
        <v>-5</v>
      </c>
      <c r="O1516" s="13">
        <f t="shared" si="259"/>
        <v>-3</v>
      </c>
      <c r="P1516" s="39">
        <f t="shared" si="254"/>
        <v>-2.0784049104114897</v>
      </c>
      <c r="Q1516" s="39">
        <f t="shared" si="255"/>
        <v>9.3423702051929958E-2</v>
      </c>
      <c r="R1516" s="39">
        <f t="shared" si="260"/>
        <v>-5.1718286124634192</v>
      </c>
      <c r="S1516" s="39">
        <f t="shared" si="261"/>
        <v>0.17182861246341918</v>
      </c>
      <c r="T1516" s="22" t="str">
        <f t="shared" si="256"/>
        <v>New121126</v>
      </c>
      <c r="U1516" t="str">
        <f t="shared" si="262"/>
        <v>no</v>
      </c>
      <c r="V1516" s="31">
        <v>0</v>
      </c>
      <c r="W1516" s="31" t="str">
        <f t="shared" si="263"/>
        <v>43467New Orleans PelicansBrooklyn Nets</v>
      </c>
      <c r="X1516" s="9">
        <f>IFERROR(VLOOKUP(T1516,October_Schedule_Table[Home Concat],1,FALSE),0)</f>
        <v>0</v>
      </c>
      <c r="Y1516" s="9" t="str">
        <f>IFERROR(VLOOKUP(T1516,October_Schedule_Table[[#All],[Away Concat]:[Away B2b]],4,FALSE),0)</f>
        <v>no</v>
      </c>
    </row>
    <row r="1517" spans="1:25" x14ac:dyDescent="0.2">
      <c r="A1517" s="24" t="s">
        <v>202</v>
      </c>
      <c r="B1517" s="10">
        <v>43470</v>
      </c>
      <c r="C1517" s="33" t="str">
        <f t="shared" si="257"/>
        <v>A</v>
      </c>
      <c r="D1517" s="19">
        <v>1</v>
      </c>
      <c r="E1517" s="19">
        <v>5</v>
      </c>
      <c r="F1517" s="19">
        <v>2019</v>
      </c>
      <c r="G1517" s="6" t="s">
        <v>6</v>
      </c>
      <c r="H1517" s="6" t="s">
        <v>17</v>
      </c>
      <c r="I1517" s="6" t="s">
        <v>202</v>
      </c>
      <c r="J1517" s="6">
        <v>133</v>
      </c>
      <c r="K1517" s="6" t="s">
        <v>36</v>
      </c>
      <c r="L1517" s="6" t="s">
        <v>215</v>
      </c>
      <c r="M1517" s="6">
        <v>98</v>
      </c>
      <c r="N1517" s="13">
        <f t="shared" si="258"/>
        <v>35</v>
      </c>
      <c r="O1517" s="13">
        <f t="shared" si="259"/>
        <v>-3</v>
      </c>
      <c r="P1517" s="39">
        <f t="shared" si="254"/>
        <v>-2.0784049104114897</v>
      </c>
      <c r="Q1517" s="39">
        <f t="shared" si="255"/>
        <v>-9.3173458825230995</v>
      </c>
      <c r="R1517" s="39">
        <f t="shared" si="260"/>
        <v>4.2389409721116103</v>
      </c>
      <c r="S1517" s="39">
        <f t="shared" si="261"/>
        <v>30.76105902788839</v>
      </c>
      <c r="T1517" s="22" t="str">
        <f t="shared" si="256"/>
        <v>New13398</v>
      </c>
      <c r="U1517" t="str">
        <f t="shared" si="262"/>
        <v>no</v>
      </c>
      <c r="V1517" s="31">
        <v>0</v>
      </c>
      <c r="W1517" s="31" t="str">
        <f t="shared" si="263"/>
        <v>43470New Orleans PelicansCleveland Cavaliers</v>
      </c>
      <c r="X1517" s="9">
        <f>IFERROR(VLOOKUP(T1517,October_Schedule_Table[Home Concat],1,FALSE),0)</f>
        <v>0</v>
      </c>
      <c r="Y1517" s="9" t="str">
        <f>IFERROR(VLOOKUP(T1517,October_Schedule_Table[[#All],[Away Concat]:[Away B2b]],4,FALSE),0)</f>
        <v>no</v>
      </c>
    </row>
    <row r="1518" spans="1:25" x14ac:dyDescent="0.2">
      <c r="A1518" s="24" t="s">
        <v>202</v>
      </c>
      <c r="B1518" s="10">
        <v>43472</v>
      </c>
      <c r="C1518" s="33" t="str">
        <f t="shared" si="257"/>
        <v>H</v>
      </c>
      <c r="D1518" s="19">
        <v>1</v>
      </c>
      <c r="E1518" s="19">
        <v>7</v>
      </c>
      <c r="F1518" s="19">
        <v>2019</v>
      </c>
      <c r="G1518" s="6" t="s">
        <v>6</v>
      </c>
      <c r="H1518" s="6" t="s">
        <v>19</v>
      </c>
      <c r="I1518" s="6" t="s">
        <v>240</v>
      </c>
      <c r="J1518" s="6">
        <v>95</v>
      </c>
      <c r="K1518" s="6" t="s">
        <v>17</v>
      </c>
      <c r="L1518" s="6" t="s">
        <v>202</v>
      </c>
      <c r="M1518" s="6">
        <v>114</v>
      </c>
      <c r="N1518" s="13">
        <f t="shared" si="258"/>
        <v>19</v>
      </c>
      <c r="O1518" s="13">
        <f t="shared" si="259"/>
        <v>3</v>
      </c>
      <c r="P1518" s="39">
        <f t="shared" si="254"/>
        <v>-2.0784049104114897</v>
      </c>
      <c r="Q1518" s="39">
        <f t="shared" si="255"/>
        <v>-2.3364343413058002</v>
      </c>
      <c r="R1518" s="39">
        <f t="shared" si="260"/>
        <v>3.2580294308943105</v>
      </c>
      <c r="S1518" s="39">
        <f t="shared" si="261"/>
        <v>15.741970569105689</v>
      </c>
      <c r="T1518" s="22" t="str">
        <f t="shared" si="256"/>
        <v>New95114</v>
      </c>
      <c r="U1518" t="str">
        <f t="shared" si="262"/>
        <v>no</v>
      </c>
      <c r="V1518" s="31">
        <v>0</v>
      </c>
      <c r="W1518" s="31" t="str">
        <f t="shared" si="263"/>
        <v>43472Memphis GrizzliesNew Orleans Pelicans</v>
      </c>
      <c r="X1518" s="9" t="str">
        <f>IFERROR(VLOOKUP(T1518,October_Schedule_Table[[#All],[Home Concat]:[Home B2b]],2,FALSE),0)</f>
        <v>no</v>
      </c>
      <c r="Y1518" s="9">
        <f>IFERROR(VLOOKUP(T1518,October_Schedule_Table[[#All],[Away Concat]:[Away B2b]],4,FALSE),0)</f>
        <v>0</v>
      </c>
    </row>
    <row r="1519" spans="1:25" x14ac:dyDescent="0.2">
      <c r="A1519" s="24" t="s">
        <v>202</v>
      </c>
      <c r="B1519" s="12">
        <v>43474</v>
      </c>
      <c r="C1519" s="33" t="str">
        <f t="shared" si="257"/>
        <v>H</v>
      </c>
      <c r="D1519" s="18">
        <v>1</v>
      </c>
      <c r="E1519" s="18">
        <v>9</v>
      </c>
      <c r="F1519" s="18">
        <v>2019</v>
      </c>
      <c r="G1519" s="5" t="s">
        <v>6</v>
      </c>
      <c r="H1519" s="5" t="s">
        <v>36</v>
      </c>
      <c r="I1519" s="5" t="s">
        <v>215</v>
      </c>
      <c r="J1519" s="5">
        <v>124</v>
      </c>
      <c r="K1519" s="5" t="s">
        <v>17</v>
      </c>
      <c r="L1519" s="5" t="s">
        <v>202</v>
      </c>
      <c r="M1519" s="5">
        <v>140</v>
      </c>
      <c r="N1519" s="13">
        <f t="shared" si="258"/>
        <v>16</v>
      </c>
      <c r="O1519" s="13">
        <f t="shared" si="259"/>
        <v>3</v>
      </c>
      <c r="P1519" s="39">
        <f t="shared" si="254"/>
        <v>-2.0784049104114897</v>
      </c>
      <c r="Q1519" s="39">
        <f t="shared" si="255"/>
        <v>-9.3173458825230995</v>
      </c>
      <c r="R1519" s="39">
        <f t="shared" si="260"/>
        <v>10.23894097211161</v>
      </c>
      <c r="S1519" s="39">
        <f t="shared" si="261"/>
        <v>5.7610590278883897</v>
      </c>
      <c r="T1519" s="22" t="str">
        <f t="shared" si="256"/>
        <v>New124140</v>
      </c>
      <c r="U1519" t="str">
        <f t="shared" si="262"/>
        <v>no</v>
      </c>
      <c r="V1519" s="31">
        <v>0</v>
      </c>
      <c r="W1519" s="31" t="str">
        <f t="shared" si="263"/>
        <v>43474Cleveland CavaliersNew Orleans Pelicans</v>
      </c>
      <c r="X1519" s="9" t="str">
        <f>IFERROR(VLOOKUP(T1519,October_Schedule_Table[[#All],[Home Concat]:[Home B2b]],2,FALSE),0)</f>
        <v>no</v>
      </c>
      <c r="Y1519" s="9">
        <f>IFERROR(VLOOKUP(T1519,October_Schedule_Table[[#All],[Away Concat]:[Away B2b]],4,FALSE),0)</f>
        <v>0</v>
      </c>
    </row>
    <row r="1520" spans="1:25" x14ac:dyDescent="0.2">
      <c r="A1520" s="24" t="s">
        <v>202</v>
      </c>
      <c r="B1520" s="12">
        <v>43477</v>
      </c>
      <c r="C1520" s="33" t="str">
        <f t="shared" si="257"/>
        <v>A</v>
      </c>
      <c r="D1520" s="18">
        <v>1</v>
      </c>
      <c r="E1520" s="18">
        <v>12</v>
      </c>
      <c r="F1520" s="18">
        <v>2019</v>
      </c>
      <c r="G1520" s="5" t="s">
        <v>6</v>
      </c>
      <c r="H1520" s="5" t="s">
        <v>17</v>
      </c>
      <c r="I1520" s="5" t="s">
        <v>202</v>
      </c>
      <c r="J1520" s="5">
        <v>106</v>
      </c>
      <c r="K1520" s="5" t="s">
        <v>34</v>
      </c>
      <c r="L1520" s="5" t="s">
        <v>239</v>
      </c>
      <c r="M1520" s="5">
        <v>110</v>
      </c>
      <c r="N1520" s="13">
        <f t="shared" si="258"/>
        <v>-4</v>
      </c>
      <c r="O1520" s="13">
        <f t="shared" si="259"/>
        <v>-3</v>
      </c>
      <c r="P1520" s="39">
        <f t="shared" si="254"/>
        <v>-2.0784049104114897</v>
      </c>
      <c r="Q1520" s="39">
        <f t="shared" si="255"/>
        <v>-1.35015846365794</v>
      </c>
      <c r="R1520" s="39">
        <f t="shared" si="260"/>
        <v>-3.7282464467535492</v>
      </c>
      <c r="S1520" s="39">
        <f t="shared" si="261"/>
        <v>-0.27175355324645079</v>
      </c>
      <c r="T1520" s="22" t="str">
        <f t="shared" si="256"/>
        <v>New106110</v>
      </c>
      <c r="U1520" t="str">
        <f t="shared" si="262"/>
        <v>no</v>
      </c>
      <c r="V1520" s="31">
        <v>0</v>
      </c>
      <c r="W1520" s="31" t="str">
        <f t="shared" si="263"/>
        <v>43477New Orleans PelicansMinnesota Timberwolves</v>
      </c>
      <c r="X1520" s="9">
        <f>IFERROR(VLOOKUP(T1520,October_Schedule_Table[Home Concat],1,FALSE),0)</f>
        <v>0</v>
      </c>
      <c r="Y1520" s="9" t="str">
        <f>IFERROR(VLOOKUP(T1520,October_Schedule_Table[[#All],[Away Concat]:[Away B2b]],4,FALSE),0)</f>
        <v>no</v>
      </c>
    </row>
    <row r="1521" spans="1:25" x14ac:dyDescent="0.2">
      <c r="A1521" s="24" t="s">
        <v>202</v>
      </c>
      <c r="B1521" s="10">
        <v>43479</v>
      </c>
      <c r="C1521" s="33" t="str">
        <f t="shared" si="257"/>
        <v>A</v>
      </c>
      <c r="D1521" s="19">
        <v>1</v>
      </c>
      <c r="E1521" s="19">
        <v>14</v>
      </c>
      <c r="F1521" s="19">
        <v>2019</v>
      </c>
      <c r="G1521" s="6" t="s">
        <v>9</v>
      </c>
      <c r="H1521" s="6" t="s">
        <v>17</v>
      </c>
      <c r="I1521" s="6" t="s">
        <v>202</v>
      </c>
      <c r="J1521" s="6">
        <v>121</v>
      </c>
      <c r="K1521" s="6" t="s">
        <v>22</v>
      </c>
      <c r="L1521" s="13" t="s">
        <v>241</v>
      </c>
      <c r="M1521" s="6">
        <v>117</v>
      </c>
      <c r="N1521" s="13">
        <f t="shared" si="258"/>
        <v>4</v>
      </c>
      <c r="O1521" s="13">
        <f t="shared" si="259"/>
        <v>-3</v>
      </c>
      <c r="P1521" s="39">
        <f t="shared" si="254"/>
        <v>-2.0784049104114897</v>
      </c>
      <c r="Q1521" s="39">
        <f t="shared" si="255"/>
        <v>0.79686865378140981</v>
      </c>
      <c r="R1521" s="39">
        <f t="shared" si="260"/>
        <v>-5.8752735641928986</v>
      </c>
      <c r="S1521" s="39">
        <f t="shared" si="261"/>
        <v>9.8752735641928986</v>
      </c>
      <c r="T1521" s="22" t="str">
        <f t="shared" si="256"/>
        <v>New121117</v>
      </c>
      <c r="U1521" t="str">
        <f t="shared" si="262"/>
        <v>no</v>
      </c>
      <c r="V1521" s="31">
        <v>0</v>
      </c>
      <c r="W1521" s="31" t="str">
        <f t="shared" si="263"/>
        <v>43479New Orleans PelicansLos Angeles Clippers</v>
      </c>
      <c r="X1521" s="9">
        <f>IFERROR(VLOOKUP(T1521,October_Schedule_Table[Home Concat],1,FALSE),0)</f>
        <v>0</v>
      </c>
      <c r="Y1521" s="9" t="str">
        <f>IFERROR(VLOOKUP(T1521,October_Schedule_Table[[#All],[Away Concat]:[Away B2b]],4,FALSE),0)</f>
        <v>no</v>
      </c>
    </row>
    <row r="1522" spans="1:25" x14ac:dyDescent="0.2">
      <c r="A1522" s="24" t="s">
        <v>202</v>
      </c>
      <c r="B1522" s="12">
        <v>43481</v>
      </c>
      <c r="C1522" s="33" t="str">
        <f t="shared" si="257"/>
        <v>A</v>
      </c>
      <c r="D1522" s="18">
        <v>1</v>
      </c>
      <c r="E1522" s="18">
        <v>16</v>
      </c>
      <c r="F1522" s="18">
        <v>2019</v>
      </c>
      <c r="G1522" s="5" t="s">
        <v>9</v>
      </c>
      <c r="H1522" s="5" t="s">
        <v>17</v>
      </c>
      <c r="I1522" s="5" t="s">
        <v>202</v>
      </c>
      <c r="J1522" s="5">
        <v>140</v>
      </c>
      <c r="K1522" s="5" t="s">
        <v>11</v>
      </c>
      <c r="L1522" s="5" t="s">
        <v>224</v>
      </c>
      <c r="M1522" s="5">
        <v>147</v>
      </c>
      <c r="N1522" s="13">
        <f t="shared" si="258"/>
        <v>-7</v>
      </c>
      <c r="O1522" s="13">
        <f t="shared" si="259"/>
        <v>-3</v>
      </c>
      <c r="P1522" s="39">
        <f t="shared" si="254"/>
        <v>-2.0784049104114897</v>
      </c>
      <c r="Q1522" s="39">
        <f t="shared" si="255"/>
        <v>6.4927091902742058</v>
      </c>
      <c r="R1522" s="39">
        <f t="shared" si="260"/>
        <v>-11.571114100685694</v>
      </c>
      <c r="S1522" s="39">
        <f t="shared" si="261"/>
        <v>4.5711141006856941</v>
      </c>
      <c r="T1522" s="22" t="str">
        <f t="shared" si="256"/>
        <v>New140147</v>
      </c>
      <c r="U1522" t="str">
        <f t="shared" si="262"/>
        <v>no</v>
      </c>
      <c r="V1522" s="31">
        <v>0</v>
      </c>
      <c r="W1522" s="31" t="str">
        <f t="shared" si="263"/>
        <v>43481New Orleans PelicansGolden State Warriors</v>
      </c>
      <c r="X1522" s="9">
        <f>IFERROR(VLOOKUP(T1522,October_Schedule_Table[Home Concat],1,FALSE),0)</f>
        <v>0</v>
      </c>
      <c r="Y1522" s="9" t="str">
        <f>IFERROR(VLOOKUP(T1522,October_Schedule_Table[[#All],[Away Concat]:[Away B2b]],4,FALSE),0)</f>
        <v>no</v>
      </c>
    </row>
    <row r="1523" spans="1:25" x14ac:dyDescent="0.2">
      <c r="A1523" s="24" t="s">
        <v>202</v>
      </c>
      <c r="B1523" s="10">
        <v>43483</v>
      </c>
      <c r="C1523" s="33" t="str">
        <f t="shared" si="257"/>
        <v>A</v>
      </c>
      <c r="D1523" s="19">
        <v>1</v>
      </c>
      <c r="E1523" s="19">
        <v>18</v>
      </c>
      <c r="F1523" s="19">
        <v>2019</v>
      </c>
      <c r="G1523" s="6" t="s">
        <v>9</v>
      </c>
      <c r="H1523" s="6" t="s">
        <v>17</v>
      </c>
      <c r="I1523" s="6" t="s">
        <v>202</v>
      </c>
      <c r="J1523" s="6">
        <v>112</v>
      </c>
      <c r="K1523" s="6" t="s">
        <v>40</v>
      </c>
      <c r="L1523" s="6" t="s">
        <v>231</v>
      </c>
      <c r="M1523" s="6">
        <v>128</v>
      </c>
      <c r="N1523" s="13">
        <f t="shared" si="258"/>
        <v>-16</v>
      </c>
      <c r="O1523" s="13">
        <f t="shared" si="259"/>
        <v>-3</v>
      </c>
      <c r="P1523" s="39">
        <f t="shared" si="254"/>
        <v>-2.0784049104114897</v>
      </c>
      <c r="Q1523" s="39">
        <f t="shared" si="255"/>
        <v>4.7456987811097902</v>
      </c>
      <c r="R1523" s="39">
        <f t="shared" si="260"/>
        <v>-9.8241036915212803</v>
      </c>
      <c r="S1523" s="39">
        <f t="shared" si="261"/>
        <v>-6.1758963084787197</v>
      </c>
      <c r="T1523" s="22" t="str">
        <f t="shared" si="256"/>
        <v>New112128</v>
      </c>
      <c r="U1523" t="str">
        <f t="shared" si="262"/>
        <v>no</v>
      </c>
      <c r="V1523" s="31">
        <v>0</v>
      </c>
      <c r="W1523" s="31" t="str">
        <f t="shared" si="263"/>
        <v>43483New Orleans PelicansPortland Trail Blazers</v>
      </c>
      <c r="X1523" s="9">
        <f>IFERROR(VLOOKUP(T1523,October_Schedule_Table[Home Concat],1,FALSE),0)</f>
        <v>0</v>
      </c>
      <c r="Y1523" s="9" t="str">
        <f>IFERROR(VLOOKUP(T1523,October_Schedule_Table[[#All],[Away Concat]:[Away B2b]],4,FALSE),0)</f>
        <v>no</v>
      </c>
    </row>
    <row r="1524" spans="1:25" x14ac:dyDescent="0.2">
      <c r="A1524" s="24" t="s">
        <v>202</v>
      </c>
      <c r="B1524" s="12">
        <v>43486</v>
      </c>
      <c r="C1524" s="33" t="str">
        <f t="shared" si="257"/>
        <v>A</v>
      </c>
      <c r="D1524" s="18">
        <v>1</v>
      </c>
      <c r="E1524" s="18">
        <v>21</v>
      </c>
      <c r="F1524" s="18">
        <v>2019</v>
      </c>
      <c r="G1524" s="5" t="s">
        <v>71</v>
      </c>
      <c r="H1524" s="5" t="s">
        <v>17</v>
      </c>
      <c r="I1524" s="5" t="s">
        <v>202</v>
      </c>
      <c r="J1524" s="5">
        <v>105</v>
      </c>
      <c r="K1524" s="5" t="s">
        <v>19</v>
      </c>
      <c r="L1524" s="5" t="s">
        <v>240</v>
      </c>
      <c r="M1524" s="5">
        <v>85</v>
      </c>
      <c r="N1524" s="13">
        <f t="shared" si="258"/>
        <v>20</v>
      </c>
      <c r="O1524" s="13">
        <f t="shared" si="259"/>
        <v>-3</v>
      </c>
      <c r="P1524" s="39">
        <f t="shared" si="254"/>
        <v>-2.0784049104114897</v>
      </c>
      <c r="Q1524" s="39">
        <f t="shared" si="255"/>
        <v>-2.3364343413058002</v>
      </c>
      <c r="R1524" s="39">
        <f t="shared" si="260"/>
        <v>-2.741970569105689</v>
      </c>
      <c r="S1524" s="39">
        <f t="shared" si="261"/>
        <v>22.741970569105689</v>
      </c>
      <c r="T1524" s="22" t="str">
        <f t="shared" si="256"/>
        <v>New10585</v>
      </c>
      <c r="U1524" t="str">
        <f t="shared" si="262"/>
        <v>no</v>
      </c>
      <c r="V1524" s="31">
        <v>0</v>
      </c>
      <c r="W1524" s="31" t="str">
        <f t="shared" si="263"/>
        <v>43486New Orleans PelicansMemphis Grizzlies</v>
      </c>
      <c r="X1524" s="9">
        <f>IFERROR(VLOOKUP(T1524,October_Schedule_Table[Home Concat],1,FALSE),0)</f>
        <v>0</v>
      </c>
      <c r="Y1524" s="9" t="str">
        <f>IFERROR(VLOOKUP(T1524,October_Schedule_Table[[#All],[Away Concat]:[Away B2b]],4,FALSE),0)</f>
        <v>no</v>
      </c>
    </row>
    <row r="1525" spans="1:25" x14ac:dyDescent="0.2">
      <c r="A1525" s="24" t="s">
        <v>202</v>
      </c>
      <c r="B1525" s="10">
        <v>43488</v>
      </c>
      <c r="C1525" s="33" t="str">
        <f t="shared" si="257"/>
        <v>H</v>
      </c>
      <c r="D1525" s="19">
        <v>1</v>
      </c>
      <c r="E1525" s="19">
        <v>23</v>
      </c>
      <c r="F1525" s="19">
        <v>2019</v>
      </c>
      <c r="G1525" s="6" t="s">
        <v>6</v>
      </c>
      <c r="H1525" s="6" t="s">
        <v>16</v>
      </c>
      <c r="I1525" s="6" t="s">
        <v>218</v>
      </c>
      <c r="J1525" s="6">
        <v>98</v>
      </c>
      <c r="K1525" s="6" t="s">
        <v>17</v>
      </c>
      <c r="L1525" s="6" t="s">
        <v>202</v>
      </c>
      <c r="M1525" s="6">
        <v>94</v>
      </c>
      <c r="N1525" s="13">
        <f t="shared" si="258"/>
        <v>-4</v>
      </c>
      <c r="O1525" s="13">
        <f t="shared" si="259"/>
        <v>3</v>
      </c>
      <c r="P1525" s="39">
        <f t="shared" si="254"/>
        <v>-2.0784049104114897</v>
      </c>
      <c r="Q1525" s="39">
        <f t="shared" si="255"/>
        <v>-0.23602730858504994</v>
      </c>
      <c r="R1525" s="39">
        <f t="shared" si="260"/>
        <v>1.1576223981735603</v>
      </c>
      <c r="S1525" s="39">
        <f t="shared" si="261"/>
        <v>-5.1576223981735598</v>
      </c>
      <c r="T1525" s="22" t="str">
        <f t="shared" si="256"/>
        <v>New9894</v>
      </c>
      <c r="U1525" t="str">
        <f t="shared" si="262"/>
        <v>no</v>
      </c>
      <c r="V1525" s="31">
        <v>0</v>
      </c>
      <c r="W1525" s="31" t="str">
        <f t="shared" si="263"/>
        <v>43488Detroit PistonsNew Orleans Pelicans</v>
      </c>
      <c r="X1525" s="9" t="str">
        <f>IFERROR(VLOOKUP(T1525,October_Schedule_Table[[#All],[Home Concat]:[Home B2b]],2,FALSE),0)</f>
        <v>no</v>
      </c>
      <c r="Y1525" s="9">
        <f>IFERROR(VLOOKUP(T1525,October_Schedule_Table[[#All],[Away Concat]:[Away B2b]],4,FALSE),0)</f>
        <v>0</v>
      </c>
    </row>
    <row r="1526" spans="1:25" x14ac:dyDescent="0.2">
      <c r="A1526" s="24" t="s">
        <v>202</v>
      </c>
      <c r="B1526" s="10">
        <v>43489</v>
      </c>
      <c r="C1526" s="33" t="str">
        <f t="shared" si="257"/>
        <v>A</v>
      </c>
      <c r="D1526" s="19">
        <v>1</v>
      </c>
      <c r="E1526" s="19">
        <v>24</v>
      </c>
      <c r="F1526" s="19">
        <v>2019</v>
      </c>
      <c r="G1526" s="6" t="s">
        <v>6</v>
      </c>
      <c r="H1526" s="6" t="s">
        <v>17</v>
      </c>
      <c r="I1526" s="6" t="s">
        <v>202</v>
      </c>
      <c r="J1526" s="6">
        <v>116</v>
      </c>
      <c r="K1526" s="6" t="s">
        <v>10</v>
      </c>
      <c r="L1526" s="6" t="s">
        <v>238</v>
      </c>
      <c r="M1526" s="6">
        <v>122</v>
      </c>
      <c r="N1526" s="13">
        <f t="shared" si="258"/>
        <v>-6</v>
      </c>
      <c r="O1526" s="13">
        <f t="shared" si="259"/>
        <v>-3</v>
      </c>
      <c r="P1526" s="39">
        <f t="shared" si="254"/>
        <v>-2.0784049104114897</v>
      </c>
      <c r="Q1526" s="39">
        <f t="shared" si="255"/>
        <v>3.3970939396990349</v>
      </c>
      <c r="R1526" s="39">
        <f t="shared" si="260"/>
        <v>-8.4754988501105242</v>
      </c>
      <c r="S1526" s="39">
        <f t="shared" si="261"/>
        <v>2.4754988501105242</v>
      </c>
      <c r="T1526" s="22" t="str">
        <f t="shared" si="256"/>
        <v>New116122</v>
      </c>
      <c r="U1526" t="str">
        <f t="shared" si="262"/>
        <v>yes</v>
      </c>
      <c r="V1526" s="31">
        <v>0</v>
      </c>
      <c r="W1526" s="31" t="str">
        <f t="shared" si="263"/>
        <v>43489New Orleans PelicansOklahoma City Thunder</v>
      </c>
      <c r="X1526" s="9">
        <f>IFERROR(VLOOKUP(T1526,October_Schedule_Table[Home Concat],1,FALSE),0)</f>
        <v>0</v>
      </c>
      <c r="Y1526" s="9" t="str">
        <f>IFERROR(VLOOKUP(T1526,October_Schedule_Table[[#All],[Away Concat]:[Away B2b]],4,FALSE),0)</f>
        <v>no</v>
      </c>
    </row>
    <row r="1527" spans="1:25" x14ac:dyDescent="0.2">
      <c r="A1527" s="24" t="s">
        <v>202</v>
      </c>
      <c r="B1527" s="12">
        <v>43491</v>
      </c>
      <c r="C1527" s="33" t="str">
        <f t="shared" si="257"/>
        <v>H</v>
      </c>
      <c r="D1527" s="18">
        <v>1</v>
      </c>
      <c r="E1527" s="18">
        <v>26</v>
      </c>
      <c r="F1527" s="18">
        <v>2019</v>
      </c>
      <c r="G1527" s="5" t="s">
        <v>43</v>
      </c>
      <c r="H1527" s="5" t="s">
        <v>35</v>
      </c>
      <c r="I1527" s="5" t="s">
        <v>227</v>
      </c>
      <c r="J1527" s="5">
        <v>126</v>
      </c>
      <c r="K1527" s="5" t="s">
        <v>17</v>
      </c>
      <c r="L1527" s="5" t="s">
        <v>202</v>
      </c>
      <c r="M1527" s="5">
        <v>114</v>
      </c>
      <c r="N1527" s="13">
        <f t="shared" si="258"/>
        <v>-12</v>
      </c>
      <c r="O1527" s="13">
        <f t="shared" si="259"/>
        <v>3</v>
      </c>
      <c r="P1527" s="39">
        <f t="shared" si="254"/>
        <v>-2.0784049104114897</v>
      </c>
      <c r="Q1527" s="39">
        <f t="shared" si="255"/>
        <v>1.8707824426420974</v>
      </c>
      <c r="R1527" s="39">
        <f t="shared" si="260"/>
        <v>-0.94918735305358704</v>
      </c>
      <c r="S1527" s="39">
        <f t="shared" si="261"/>
        <v>-11.050812646946413</v>
      </c>
      <c r="T1527" s="22" t="str">
        <f t="shared" si="256"/>
        <v>New126114</v>
      </c>
      <c r="U1527" t="str">
        <f t="shared" si="262"/>
        <v>no</v>
      </c>
      <c r="V1527" s="31">
        <v>0</v>
      </c>
      <c r="W1527" s="31" t="str">
        <f t="shared" si="263"/>
        <v>43491San Antonio SpursNew Orleans Pelicans</v>
      </c>
      <c r="X1527" s="9" t="str">
        <f>IFERROR(VLOOKUP(T1527,October_Schedule_Table[[#All],[Home Concat]:[Home B2b]],2,FALSE),0)</f>
        <v>no</v>
      </c>
      <c r="Y1527" s="9">
        <f>IFERROR(VLOOKUP(T1527,October_Schedule_Table[[#All],[Away Concat]:[Away B2b]],4,FALSE),0)</f>
        <v>0</v>
      </c>
    </row>
    <row r="1528" spans="1:25" x14ac:dyDescent="0.2">
      <c r="A1528" s="24" t="s">
        <v>202</v>
      </c>
      <c r="B1528" s="12">
        <v>43494</v>
      </c>
      <c r="C1528" s="33" t="str">
        <f t="shared" si="257"/>
        <v>A</v>
      </c>
      <c r="D1528" s="18">
        <v>1</v>
      </c>
      <c r="E1528" s="18">
        <v>29</v>
      </c>
      <c r="F1528" s="18">
        <v>2019</v>
      </c>
      <c r="G1528" s="5" t="s">
        <v>6</v>
      </c>
      <c r="H1528" s="5" t="s">
        <v>17</v>
      </c>
      <c r="I1528" s="5" t="s">
        <v>202</v>
      </c>
      <c r="J1528" s="5">
        <v>121</v>
      </c>
      <c r="K1528" s="5" t="s">
        <v>18</v>
      </c>
      <c r="L1528" s="5" t="s">
        <v>226</v>
      </c>
      <c r="M1528" s="5">
        <v>116</v>
      </c>
      <c r="N1528" s="13">
        <f t="shared" si="258"/>
        <v>5</v>
      </c>
      <c r="O1528" s="13">
        <f t="shared" si="259"/>
        <v>-3</v>
      </c>
      <c r="P1528" s="39">
        <f t="shared" si="254"/>
        <v>-2.0784049104114897</v>
      </c>
      <c r="Q1528" s="39">
        <f t="shared" si="255"/>
        <v>5.8261443988619703</v>
      </c>
      <c r="R1528" s="39">
        <f t="shared" si="260"/>
        <v>-10.90454930927346</v>
      </c>
      <c r="S1528" s="39">
        <f t="shared" si="261"/>
        <v>15.90454930927346</v>
      </c>
      <c r="T1528" s="22" t="str">
        <f t="shared" si="256"/>
        <v>New121116</v>
      </c>
      <c r="U1528" t="str">
        <f t="shared" si="262"/>
        <v>no</v>
      </c>
      <c r="V1528" s="31">
        <v>0</v>
      </c>
      <c r="W1528" s="31" t="str">
        <f t="shared" si="263"/>
        <v>43494New Orleans PelicansHouston Rockets</v>
      </c>
      <c r="X1528" s="9">
        <f>IFERROR(VLOOKUP(T1528,October_Schedule_Table[Home Concat],1,FALSE),0)</f>
        <v>0</v>
      </c>
      <c r="Y1528" s="9" t="str">
        <f>IFERROR(VLOOKUP(T1528,October_Schedule_Table[[#All],[Away Concat]:[Away B2b]],4,FALSE),0)</f>
        <v>no</v>
      </c>
    </row>
    <row r="1529" spans="1:25" x14ac:dyDescent="0.2">
      <c r="A1529" s="24" t="s">
        <v>202</v>
      </c>
      <c r="B1529" s="10">
        <v>43495</v>
      </c>
      <c r="C1529" s="33" t="str">
        <f t="shared" si="257"/>
        <v>H</v>
      </c>
      <c r="D1529" s="19">
        <v>1</v>
      </c>
      <c r="E1529" s="19">
        <v>30</v>
      </c>
      <c r="F1529" s="19">
        <v>2019</v>
      </c>
      <c r="G1529" s="6" t="s">
        <v>6</v>
      </c>
      <c r="H1529" s="6" t="s">
        <v>21</v>
      </c>
      <c r="I1529" s="6" t="s">
        <v>217</v>
      </c>
      <c r="J1529" s="6">
        <v>105</v>
      </c>
      <c r="K1529" s="6" t="s">
        <v>17</v>
      </c>
      <c r="L1529" s="6" t="s">
        <v>202</v>
      </c>
      <c r="M1529" s="6">
        <v>99</v>
      </c>
      <c r="N1529" s="13">
        <f t="shared" si="258"/>
        <v>-6</v>
      </c>
      <c r="O1529" s="13">
        <f t="shared" si="259"/>
        <v>3</v>
      </c>
      <c r="P1529" s="39">
        <f t="shared" si="254"/>
        <v>-2.0784049104114897</v>
      </c>
      <c r="Q1529" s="39">
        <f t="shared" si="255"/>
        <v>3.8824190488276296</v>
      </c>
      <c r="R1529" s="39">
        <f t="shared" si="260"/>
        <v>-2.9608239592391192</v>
      </c>
      <c r="S1529" s="39">
        <f t="shared" si="261"/>
        <v>-3.0391760407608808</v>
      </c>
      <c r="T1529" s="22" t="str">
        <f t="shared" si="256"/>
        <v>New10599</v>
      </c>
      <c r="U1529" t="str">
        <f t="shared" si="262"/>
        <v>yes</v>
      </c>
      <c r="V1529" s="31">
        <v>0</v>
      </c>
      <c r="W1529" s="31" t="str">
        <f t="shared" si="263"/>
        <v>43495Denver NuggetsNew Orleans Pelicans</v>
      </c>
      <c r="X1529" s="9" t="str">
        <f>IFERROR(VLOOKUP(T1529,October_Schedule_Table[[#All],[Home Concat]:[Home B2b]],2,FALSE),0)</f>
        <v>yes</v>
      </c>
      <c r="Y1529" s="9">
        <f>IFERROR(VLOOKUP(T1529,October_Schedule_Table[[#All],[Away Concat]:[Away B2b]],4,FALSE),0)</f>
        <v>0</v>
      </c>
    </row>
    <row r="1530" spans="1:25" x14ac:dyDescent="0.2">
      <c r="A1530" s="24" t="s">
        <v>202</v>
      </c>
      <c r="B1530" s="10">
        <v>43498</v>
      </c>
      <c r="C1530" s="33" t="str">
        <f t="shared" si="257"/>
        <v>A</v>
      </c>
      <c r="D1530" s="19">
        <v>2</v>
      </c>
      <c r="E1530" s="19">
        <v>2</v>
      </c>
      <c r="F1530" s="19">
        <v>2019</v>
      </c>
      <c r="G1530" s="6" t="s">
        <v>33</v>
      </c>
      <c r="H1530" s="6" t="s">
        <v>17</v>
      </c>
      <c r="I1530" s="6" t="s">
        <v>202</v>
      </c>
      <c r="J1530" s="6">
        <v>108</v>
      </c>
      <c r="K1530" s="6" t="s">
        <v>35</v>
      </c>
      <c r="L1530" s="6" t="s">
        <v>227</v>
      </c>
      <c r="M1530" s="6">
        <v>113</v>
      </c>
      <c r="N1530" s="13">
        <f t="shared" si="258"/>
        <v>-5</v>
      </c>
      <c r="O1530" s="13">
        <f t="shared" si="259"/>
        <v>-3</v>
      </c>
      <c r="P1530" s="39">
        <f t="shared" si="254"/>
        <v>-2.0784049104114897</v>
      </c>
      <c r="Q1530" s="39">
        <f t="shared" si="255"/>
        <v>1.8707824426420974</v>
      </c>
      <c r="R1530" s="39">
        <f t="shared" si="260"/>
        <v>-6.9491873530535866</v>
      </c>
      <c r="S1530" s="39">
        <f t="shared" si="261"/>
        <v>1.9491873530535866</v>
      </c>
      <c r="T1530" s="22" t="str">
        <f t="shared" si="256"/>
        <v>New108113</v>
      </c>
      <c r="U1530" t="str">
        <f t="shared" si="262"/>
        <v>no</v>
      </c>
      <c r="V1530" s="31">
        <v>0</v>
      </c>
      <c r="W1530" s="31" t="str">
        <f t="shared" si="263"/>
        <v>43498New Orleans PelicansSan Antonio Spurs</v>
      </c>
      <c r="X1530" s="9">
        <f>IFERROR(VLOOKUP(T1530,October_Schedule_Table[Home Concat],1,FALSE),0)</f>
        <v>0</v>
      </c>
      <c r="Y1530" s="9" t="str">
        <f>IFERROR(VLOOKUP(T1530,October_Schedule_Table[[#All],[Away Concat]:[Away B2b]],4,FALSE),0)</f>
        <v>no</v>
      </c>
    </row>
    <row r="1531" spans="1:25" x14ac:dyDescent="0.2">
      <c r="A1531" s="24" t="s">
        <v>202</v>
      </c>
      <c r="B1531" s="12">
        <v>43500</v>
      </c>
      <c r="C1531" s="33" t="str">
        <f t="shared" si="257"/>
        <v>H</v>
      </c>
      <c r="D1531" s="18">
        <v>2</v>
      </c>
      <c r="E1531" s="18">
        <v>4</v>
      </c>
      <c r="F1531" s="18">
        <v>2019</v>
      </c>
      <c r="G1531" s="5" t="s">
        <v>6</v>
      </c>
      <c r="H1531" s="5" t="s">
        <v>20</v>
      </c>
      <c r="I1531" s="5" t="s">
        <v>234</v>
      </c>
      <c r="J1531" s="5">
        <v>109</v>
      </c>
      <c r="K1531" s="5" t="s">
        <v>17</v>
      </c>
      <c r="L1531" s="5" t="s">
        <v>202</v>
      </c>
      <c r="M1531" s="5">
        <v>107</v>
      </c>
      <c r="N1531" s="13">
        <f t="shared" si="258"/>
        <v>-2</v>
      </c>
      <c r="O1531" s="13">
        <f t="shared" si="259"/>
        <v>3</v>
      </c>
      <c r="P1531" s="39">
        <f t="shared" si="254"/>
        <v>-2.0784049104114897</v>
      </c>
      <c r="Q1531" s="39">
        <f t="shared" si="255"/>
        <v>2.3960160409532198</v>
      </c>
      <c r="R1531" s="39">
        <f t="shared" si="260"/>
        <v>-1.4744209513647095</v>
      </c>
      <c r="S1531" s="39">
        <f t="shared" si="261"/>
        <v>-0.52557904863529048</v>
      </c>
      <c r="T1531" s="22" t="str">
        <f t="shared" si="256"/>
        <v>New109107</v>
      </c>
      <c r="U1531" t="str">
        <f t="shared" si="262"/>
        <v>no</v>
      </c>
      <c r="V1531" s="31">
        <v>0</v>
      </c>
      <c r="W1531" s="31" t="str">
        <f t="shared" si="263"/>
        <v>43500Indiana PacersNew Orleans Pelicans</v>
      </c>
      <c r="X1531" s="9" t="str">
        <f>IFERROR(VLOOKUP(T1531,October_Schedule_Table[[#All],[Home Concat]:[Home B2b]],2,FALSE),0)</f>
        <v>no</v>
      </c>
      <c r="Y1531" s="9">
        <f>IFERROR(VLOOKUP(T1531,October_Schedule_Table[[#All],[Away Concat]:[Away B2b]],4,FALSE),0)</f>
        <v>0</v>
      </c>
    </row>
    <row r="1532" spans="1:25" x14ac:dyDescent="0.2">
      <c r="A1532" s="24" t="s">
        <v>202</v>
      </c>
      <c r="B1532" s="12">
        <v>43502</v>
      </c>
      <c r="C1532" s="33" t="str">
        <f t="shared" si="257"/>
        <v>A</v>
      </c>
      <c r="D1532" s="18">
        <v>2</v>
      </c>
      <c r="E1532" s="18">
        <v>6</v>
      </c>
      <c r="F1532" s="18">
        <v>2019</v>
      </c>
      <c r="G1532" s="5" t="s">
        <v>6</v>
      </c>
      <c r="H1532" s="5" t="s">
        <v>17</v>
      </c>
      <c r="I1532" s="5" t="s">
        <v>202</v>
      </c>
      <c r="J1532" s="5">
        <v>125</v>
      </c>
      <c r="K1532" s="5" t="s">
        <v>38</v>
      </c>
      <c r="L1532" s="5" t="s">
        <v>214</v>
      </c>
      <c r="M1532" s="5">
        <v>120</v>
      </c>
      <c r="N1532" s="13">
        <f t="shared" si="258"/>
        <v>5</v>
      </c>
      <c r="O1532" s="13">
        <f t="shared" si="259"/>
        <v>-3</v>
      </c>
      <c r="P1532" s="39">
        <f t="shared" si="254"/>
        <v>-2.0784049104114897</v>
      </c>
      <c r="Q1532" s="39">
        <f t="shared" si="255"/>
        <v>-8.3647694850550796</v>
      </c>
      <c r="R1532" s="39">
        <f t="shared" si="260"/>
        <v>3.2863645746435903</v>
      </c>
      <c r="S1532" s="39">
        <f t="shared" si="261"/>
        <v>1.7136354253564097</v>
      </c>
      <c r="T1532" s="22" t="str">
        <f t="shared" si="256"/>
        <v>New125120</v>
      </c>
      <c r="U1532" t="str">
        <f t="shared" si="262"/>
        <v>no</v>
      </c>
      <c r="V1532" s="31">
        <v>0</v>
      </c>
      <c r="W1532" s="31" t="str">
        <f t="shared" si="263"/>
        <v>43502New Orleans PelicansChicago Bulls</v>
      </c>
      <c r="X1532" s="9">
        <f>IFERROR(VLOOKUP(T1532,October_Schedule_Table[Home Concat],1,FALSE),0)</f>
        <v>0</v>
      </c>
      <c r="Y1532" s="9" t="str">
        <f>IFERROR(VLOOKUP(T1532,October_Schedule_Table[[#All],[Away Concat]:[Away B2b]],4,FALSE),0)</f>
        <v>no</v>
      </c>
    </row>
    <row r="1533" spans="1:25" x14ac:dyDescent="0.2">
      <c r="A1533" s="24" t="s">
        <v>202</v>
      </c>
      <c r="B1533" s="10">
        <v>43504</v>
      </c>
      <c r="C1533" s="33" t="str">
        <f t="shared" si="257"/>
        <v>H</v>
      </c>
      <c r="D1533" s="19">
        <v>2</v>
      </c>
      <c r="E1533" s="19">
        <v>8</v>
      </c>
      <c r="F1533" s="19">
        <v>2019</v>
      </c>
      <c r="G1533" s="6" t="s">
        <v>44</v>
      </c>
      <c r="H1533" s="6" t="s">
        <v>34</v>
      </c>
      <c r="I1533" s="6" t="s">
        <v>239</v>
      </c>
      <c r="J1533" s="6">
        <v>117</v>
      </c>
      <c r="K1533" s="6" t="s">
        <v>17</v>
      </c>
      <c r="L1533" s="6" t="s">
        <v>202</v>
      </c>
      <c r="M1533" s="6">
        <v>122</v>
      </c>
      <c r="N1533" s="13">
        <f t="shared" si="258"/>
        <v>5</v>
      </c>
      <c r="O1533" s="13">
        <f t="shared" si="259"/>
        <v>3</v>
      </c>
      <c r="P1533" s="39">
        <f t="shared" si="254"/>
        <v>-2.0784049104114897</v>
      </c>
      <c r="Q1533" s="39">
        <f t="shared" si="255"/>
        <v>-1.35015846365794</v>
      </c>
      <c r="R1533" s="39">
        <f t="shared" si="260"/>
        <v>2.2717535532464503</v>
      </c>
      <c r="S1533" s="39">
        <f t="shared" si="261"/>
        <v>2.7282464467535497</v>
      </c>
      <c r="T1533" s="22" t="str">
        <f t="shared" si="256"/>
        <v>New117122</v>
      </c>
      <c r="U1533" t="str">
        <f t="shared" si="262"/>
        <v>no</v>
      </c>
      <c r="V1533" s="31">
        <v>0</v>
      </c>
      <c r="W1533" s="31" t="str">
        <f t="shared" si="263"/>
        <v>43504Minnesota TimberwolvesNew Orleans Pelicans</v>
      </c>
      <c r="X1533" s="9" t="str">
        <f>IFERROR(VLOOKUP(T1533,October_Schedule_Table[[#All],[Home Concat]:[Home B2b]],2,FALSE),0)</f>
        <v>no</v>
      </c>
      <c r="Y1533" s="9" t="str">
        <f>IFERROR(VLOOKUP(T1533,October_Schedule_Table[[#All],[Away Concat]:[Away B2b]],4,FALSE),0)</f>
        <v>no</v>
      </c>
    </row>
    <row r="1534" spans="1:25" x14ac:dyDescent="0.2">
      <c r="A1534" s="24" t="s">
        <v>202</v>
      </c>
      <c r="B1534" s="10">
        <v>43505</v>
      </c>
      <c r="C1534" s="33" t="str">
        <f t="shared" si="257"/>
        <v>A</v>
      </c>
      <c r="D1534" s="19">
        <v>2</v>
      </c>
      <c r="E1534" s="19">
        <v>9</v>
      </c>
      <c r="F1534" s="19">
        <v>2019</v>
      </c>
      <c r="G1534" s="6" t="s">
        <v>6</v>
      </c>
      <c r="H1534" s="6" t="s">
        <v>17</v>
      </c>
      <c r="I1534" s="6" t="s">
        <v>202</v>
      </c>
      <c r="J1534" s="6">
        <v>90</v>
      </c>
      <c r="K1534" s="6" t="s">
        <v>19</v>
      </c>
      <c r="L1534" s="6" t="s">
        <v>240</v>
      </c>
      <c r="M1534" s="6">
        <v>99</v>
      </c>
      <c r="N1534" s="13">
        <f t="shared" si="258"/>
        <v>-9</v>
      </c>
      <c r="O1534" s="13">
        <f t="shared" si="259"/>
        <v>-3</v>
      </c>
      <c r="P1534" s="39">
        <f t="shared" si="254"/>
        <v>-2.0784049104114897</v>
      </c>
      <c r="Q1534" s="39">
        <f t="shared" si="255"/>
        <v>-2.3364343413058002</v>
      </c>
      <c r="R1534" s="39">
        <f t="shared" si="260"/>
        <v>-2.741970569105689</v>
      </c>
      <c r="S1534" s="39">
        <f t="shared" si="261"/>
        <v>-6.258029430894311</v>
      </c>
      <c r="T1534" s="22" t="str">
        <f t="shared" si="256"/>
        <v>New9099</v>
      </c>
      <c r="U1534" t="str">
        <f t="shared" si="262"/>
        <v>yes</v>
      </c>
      <c r="V1534" s="31">
        <v>0</v>
      </c>
      <c r="W1534" s="31" t="str">
        <f t="shared" si="263"/>
        <v>43505New Orleans PelicansMemphis Grizzlies</v>
      </c>
      <c r="X1534" s="9">
        <f>IFERROR(VLOOKUP(T1534,October_Schedule_Table[Home Concat],1,FALSE),0)</f>
        <v>0</v>
      </c>
      <c r="Y1534" s="9" t="str">
        <f>IFERROR(VLOOKUP(T1534,October_Schedule_Table[[#All],[Away Concat]:[Away B2b]],4,FALSE),0)</f>
        <v>yes</v>
      </c>
    </row>
    <row r="1535" spans="1:25" x14ac:dyDescent="0.2">
      <c r="A1535" s="24" t="s">
        <v>202</v>
      </c>
      <c r="B1535" s="12">
        <v>43508</v>
      </c>
      <c r="C1535" s="33" t="str">
        <f t="shared" si="257"/>
        <v>H</v>
      </c>
      <c r="D1535" s="18">
        <v>2</v>
      </c>
      <c r="E1535" s="18">
        <v>12</v>
      </c>
      <c r="F1535" s="18">
        <v>2019</v>
      </c>
      <c r="G1535" s="5" t="s">
        <v>6</v>
      </c>
      <c r="H1535" s="5" t="s">
        <v>27</v>
      </c>
      <c r="I1535" s="5" t="s">
        <v>236</v>
      </c>
      <c r="J1535" s="5">
        <v>118</v>
      </c>
      <c r="K1535" s="5" t="s">
        <v>17</v>
      </c>
      <c r="L1535" s="5" t="s">
        <v>202</v>
      </c>
      <c r="M1535" s="5">
        <v>88</v>
      </c>
      <c r="N1535" s="13">
        <f t="shared" si="258"/>
        <v>-30</v>
      </c>
      <c r="O1535" s="13">
        <f t="shared" si="259"/>
        <v>3</v>
      </c>
      <c r="P1535" s="39">
        <f t="shared" si="254"/>
        <v>-2.0784049104114897</v>
      </c>
      <c r="Q1535" s="39">
        <f t="shared" si="255"/>
        <v>1.21811754667254</v>
      </c>
      <c r="R1535" s="39">
        <f t="shared" si="260"/>
        <v>-0.29652245708402969</v>
      </c>
      <c r="S1535" s="39">
        <f t="shared" si="261"/>
        <v>-29.703477542915969</v>
      </c>
      <c r="T1535" s="22" t="str">
        <f t="shared" si="256"/>
        <v>New11888</v>
      </c>
      <c r="U1535" t="str">
        <f t="shared" si="262"/>
        <v>no</v>
      </c>
      <c r="V1535" s="31">
        <v>0</v>
      </c>
      <c r="W1535" s="31" t="str">
        <f t="shared" si="263"/>
        <v>43508Orlando MagicNew Orleans Pelicans</v>
      </c>
      <c r="X1535" s="9" t="str">
        <f>IFERROR(VLOOKUP(T1535,October_Schedule_Table[[#All],[Home Concat]:[Home B2b]],2,FALSE),0)</f>
        <v>no</v>
      </c>
      <c r="Y1535" s="9">
        <f>IFERROR(VLOOKUP(T1535,October_Schedule_Table[[#All],[Away Concat]:[Away B2b]],4,FALSE),0)</f>
        <v>0</v>
      </c>
    </row>
    <row r="1536" spans="1:25" x14ac:dyDescent="0.2">
      <c r="A1536" s="24" t="s">
        <v>202</v>
      </c>
      <c r="B1536" s="10">
        <v>43510</v>
      </c>
      <c r="C1536" s="33" t="str">
        <f t="shared" si="257"/>
        <v>H</v>
      </c>
      <c r="D1536" s="19">
        <v>2</v>
      </c>
      <c r="E1536" s="19">
        <v>14</v>
      </c>
      <c r="F1536" s="19">
        <v>2019</v>
      </c>
      <c r="G1536" s="6" t="s">
        <v>6</v>
      </c>
      <c r="H1536" s="6" t="s">
        <v>10</v>
      </c>
      <c r="I1536" s="6" t="s">
        <v>238</v>
      </c>
      <c r="J1536" s="6">
        <v>122</v>
      </c>
      <c r="K1536" s="6" t="s">
        <v>17</v>
      </c>
      <c r="L1536" s="6" t="s">
        <v>202</v>
      </c>
      <c r="M1536" s="6">
        <v>131</v>
      </c>
      <c r="N1536" s="13">
        <f t="shared" si="258"/>
        <v>9</v>
      </c>
      <c r="O1536" s="13">
        <f t="shared" si="259"/>
        <v>3</v>
      </c>
      <c r="P1536" s="39">
        <f t="shared" si="254"/>
        <v>-2.0784049104114897</v>
      </c>
      <c r="Q1536" s="39">
        <f t="shared" si="255"/>
        <v>3.3970939396990349</v>
      </c>
      <c r="R1536" s="39">
        <f t="shared" si="260"/>
        <v>-2.4754988501105246</v>
      </c>
      <c r="S1536" s="39">
        <f t="shared" si="261"/>
        <v>11.475498850110524</v>
      </c>
      <c r="T1536" s="22" t="str">
        <f t="shared" si="256"/>
        <v>New122131</v>
      </c>
      <c r="U1536" t="str">
        <f t="shared" si="262"/>
        <v>no</v>
      </c>
      <c r="V1536" s="31">
        <v>0</v>
      </c>
      <c r="W1536" s="31" t="str">
        <f t="shared" si="263"/>
        <v>43510Oklahoma City ThunderNew Orleans Pelicans</v>
      </c>
      <c r="X1536" s="9" t="str">
        <f>IFERROR(VLOOKUP(T1536,October_Schedule_Table[[#All],[Home Concat]:[Home B2b]],2,FALSE),0)</f>
        <v>no</v>
      </c>
      <c r="Y1536" s="9">
        <f>IFERROR(VLOOKUP(T1536,October_Schedule_Table[[#All],[Away Concat]:[Away B2b]],4,FALSE),0)</f>
        <v>0</v>
      </c>
    </row>
    <row r="1537" spans="1:25" x14ac:dyDescent="0.2">
      <c r="A1537" s="24" t="s">
        <v>202</v>
      </c>
      <c r="B1537" s="12">
        <v>43518</v>
      </c>
      <c r="C1537" s="33" t="str">
        <f t="shared" si="257"/>
        <v>A</v>
      </c>
      <c r="D1537" s="18">
        <v>2</v>
      </c>
      <c r="E1537" s="18">
        <v>22</v>
      </c>
      <c r="F1537" s="18">
        <v>2019</v>
      </c>
      <c r="G1537" s="5" t="s">
        <v>12</v>
      </c>
      <c r="H1537" s="5" t="s">
        <v>17</v>
      </c>
      <c r="I1537" s="5" t="s">
        <v>202</v>
      </c>
      <c r="J1537" s="5">
        <v>111</v>
      </c>
      <c r="K1537" s="5" t="s">
        <v>20</v>
      </c>
      <c r="L1537" s="5" t="s">
        <v>234</v>
      </c>
      <c r="M1537" s="5">
        <v>126</v>
      </c>
      <c r="N1537" s="13">
        <f t="shared" si="258"/>
        <v>-15</v>
      </c>
      <c r="O1537" s="13">
        <f t="shared" si="259"/>
        <v>-3</v>
      </c>
      <c r="P1537" s="39">
        <f t="shared" si="254"/>
        <v>-2.0784049104114897</v>
      </c>
      <c r="Q1537" s="39">
        <f t="shared" si="255"/>
        <v>2.3960160409532198</v>
      </c>
      <c r="R1537" s="39">
        <f t="shared" si="260"/>
        <v>-7.4744209513647091</v>
      </c>
      <c r="S1537" s="39">
        <f t="shared" si="261"/>
        <v>-7.5255790486352909</v>
      </c>
      <c r="T1537" s="22" t="str">
        <f t="shared" si="256"/>
        <v>New111126</v>
      </c>
      <c r="U1537" t="str">
        <f t="shared" si="262"/>
        <v>no</v>
      </c>
      <c r="V1537" s="31">
        <v>0</v>
      </c>
      <c r="W1537" s="31" t="str">
        <f t="shared" si="263"/>
        <v>43518New Orleans PelicansIndiana Pacers</v>
      </c>
      <c r="X1537" s="9">
        <f>IFERROR(VLOOKUP(T1537,October_Schedule_Table[Home Concat],1,FALSE),0)</f>
        <v>0</v>
      </c>
      <c r="Y1537" s="9" t="str">
        <f>IFERROR(VLOOKUP(T1537,October_Schedule_Table[[#All],[Away Concat]:[Away B2b]],4,FALSE),0)</f>
        <v>no</v>
      </c>
    </row>
    <row r="1538" spans="1:25" x14ac:dyDescent="0.2">
      <c r="A1538" s="24" t="s">
        <v>202</v>
      </c>
      <c r="B1538" s="12">
        <v>43519</v>
      </c>
      <c r="C1538" s="33" t="str">
        <f t="shared" si="257"/>
        <v>H</v>
      </c>
      <c r="D1538" s="18">
        <v>2</v>
      </c>
      <c r="E1538" s="18">
        <v>23</v>
      </c>
      <c r="F1538" s="18">
        <v>2019</v>
      </c>
      <c r="G1538" s="5" t="s">
        <v>12</v>
      </c>
      <c r="H1538" s="5" t="s">
        <v>39</v>
      </c>
      <c r="I1538" s="13" t="s">
        <v>242</v>
      </c>
      <c r="J1538" s="5">
        <v>115</v>
      </c>
      <c r="K1538" s="5" t="s">
        <v>17</v>
      </c>
      <c r="L1538" s="5" t="s">
        <v>202</v>
      </c>
      <c r="M1538" s="5">
        <v>128</v>
      </c>
      <c r="N1538" s="13">
        <f t="shared" si="258"/>
        <v>13</v>
      </c>
      <c r="O1538" s="13">
        <f t="shared" si="259"/>
        <v>3</v>
      </c>
      <c r="P1538" s="39">
        <f t="shared" si="254"/>
        <v>-2.0784049104114897</v>
      </c>
      <c r="Q1538" s="39">
        <f t="shared" si="255"/>
        <v>-1.7592139870950123</v>
      </c>
      <c r="R1538" s="39">
        <f t="shared" si="260"/>
        <v>2.6808090766835226</v>
      </c>
      <c r="S1538" s="39">
        <f t="shared" si="261"/>
        <v>10.319190923316476</v>
      </c>
      <c r="T1538" s="22" t="str">
        <f t="shared" si="256"/>
        <v>New115128</v>
      </c>
      <c r="U1538" t="str">
        <f t="shared" si="262"/>
        <v>yes</v>
      </c>
      <c r="V1538" s="31">
        <v>0</v>
      </c>
      <c r="W1538" s="31" t="str">
        <f t="shared" si="263"/>
        <v>43519Los Angeles LakersNew Orleans Pelicans</v>
      </c>
      <c r="X1538" s="9" t="str">
        <f>IFERROR(VLOOKUP(T1538,October_Schedule_Table[[#All],[Home Concat]:[Home B2b]],2,FALSE),0)</f>
        <v>yes</v>
      </c>
      <c r="Y1538" s="9">
        <f>IFERROR(VLOOKUP(T1538,October_Schedule_Table[[#All],[Away Concat]:[Away B2b]],4,FALSE),0)</f>
        <v>0</v>
      </c>
    </row>
    <row r="1539" spans="1:25" x14ac:dyDescent="0.2">
      <c r="A1539" s="24" t="s">
        <v>202</v>
      </c>
      <c r="B1539" s="10">
        <v>43521</v>
      </c>
      <c r="C1539" s="33" t="str">
        <f t="shared" si="257"/>
        <v>H</v>
      </c>
      <c r="D1539" s="19">
        <v>2</v>
      </c>
      <c r="E1539" s="19">
        <v>25</v>
      </c>
      <c r="F1539" s="19">
        <v>2019</v>
      </c>
      <c r="G1539" s="6" t="s">
        <v>6</v>
      </c>
      <c r="H1539" s="6" t="s">
        <v>7</v>
      </c>
      <c r="I1539" s="6" t="s">
        <v>237</v>
      </c>
      <c r="J1539" s="6">
        <v>111</v>
      </c>
      <c r="K1539" s="6" t="s">
        <v>17</v>
      </c>
      <c r="L1539" s="6" t="s">
        <v>202</v>
      </c>
      <c r="M1539" s="6">
        <v>110</v>
      </c>
      <c r="N1539" s="13">
        <f t="shared" si="258"/>
        <v>-1</v>
      </c>
      <c r="O1539" s="13">
        <f t="shared" si="259"/>
        <v>3</v>
      </c>
      <c r="P1539" s="39">
        <f t="shared" si="254"/>
        <v>-2.0784049104114897</v>
      </c>
      <c r="Q1539" s="39">
        <f t="shared" si="255"/>
        <v>2.2516349031661402</v>
      </c>
      <c r="R1539" s="39">
        <f t="shared" si="260"/>
        <v>-1.3300398135776299</v>
      </c>
      <c r="S1539" s="39">
        <f t="shared" si="261"/>
        <v>0.3300398135776299</v>
      </c>
      <c r="T1539" s="22" t="str">
        <f t="shared" si="256"/>
        <v>New111110</v>
      </c>
      <c r="U1539" t="str">
        <f t="shared" si="262"/>
        <v>no</v>
      </c>
      <c r="V1539" s="31">
        <v>0</v>
      </c>
      <c r="W1539" s="31" t="str">
        <f t="shared" si="263"/>
        <v>43521Philadelphia 76ersNew Orleans Pelicans</v>
      </c>
      <c r="X1539" s="9" t="str">
        <f>IFERROR(VLOOKUP(T1539,October_Schedule_Table[[#All],[Home Concat]:[Home B2b]],2,FALSE),0)</f>
        <v>no</v>
      </c>
      <c r="Y1539" s="9">
        <f>IFERROR(VLOOKUP(T1539,October_Schedule_Table[[#All],[Away Concat]:[Away B2b]],4,FALSE),0)</f>
        <v>0</v>
      </c>
    </row>
    <row r="1540" spans="1:25" x14ac:dyDescent="0.2">
      <c r="A1540" s="24" t="s">
        <v>202</v>
      </c>
      <c r="B1540" s="10">
        <v>43523</v>
      </c>
      <c r="C1540" s="33" t="str">
        <f t="shared" si="257"/>
        <v>A</v>
      </c>
      <c r="D1540" s="19">
        <v>2</v>
      </c>
      <c r="E1540" s="19">
        <v>27</v>
      </c>
      <c r="F1540" s="19">
        <v>2019</v>
      </c>
      <c r="G1540" s="6" t="s">
        <v>9</v>
      </c>
      <c r="H1540" s="6" t="s">
        <v>17</v>
      </c>
      <c r="I1540" s="6" t="s">
        <v>202</v>
      </c>
      <c r="J1540" s="6">
        <v>119</v>
      </c>
      <c r="K1540" s="6" t="s">
        <v>39</v>
      </c>
      <c r="L1540" s="13" t="s">
        <v>242</v>
      </c>
      <c r="M1540" s="6">
        <v>125</v>
      </c>
      <c r="N1540" s="13">
        <f t="shared" si="258"/>
        <v>-6</v>
      </c>
      <c r="O1540" s="13">
        <f t="shared" si="259"/>
        <v>-3</v>
      </c>
      <c r="P1540" s="39">
        <f t="shared" si="254"/>
        <v>-2.0784049104114897</v>
      </c>
      <c r="Q1540" s="39">
        <f t="shared" si="255"/>
        <v>-1.7592139870950123</v>
      </c>
      <c r="R1540" s="39">
        <f t="shared" si="260"/>
        <v>-3.3191909233164769</v>
      </c>
      <c r="S1540" s="39">
        <f t="shared" si="261"/>
        <v>-2.6808090766835231</v>
      </c>
      <c r="T1540" s="22" t="str">
        <f t="shared" si="256"/>
        <v>New119125</v>
      </c>
      <c r="U1540" t="str">
        <f t="shared" si="262"/>
        <v>no</v>
      </c>
      <c r="V1540" s="31">
        <v>0</v>
      </c>
      <c r="W1540" s="31" t="str">
        <f t="shared" si="263"/>
        <v>43523New Orleans PelicansLos Angeles Lakers</v>
      </c>
      <c r="X1540" s="9">
        <f>IFERROR(VLOOKUP(T1540,October_Schedule_Table[Home Concat],1,FALSE),0)</f>
        <v>0</v>
      </c>
      <c r="Y1540" s="9" t="str">
        <f>IFERROR(VLOOKUP(T1540,October_Schedule_Table[[#All],[Away Concat]:[Away B2b]],4,FALSE),0)</f>
        <v>no</v>
      </c>
    </row>
    <row r="1541" spans="1:25" x14ac:dyDescent="0.2">
      <c r="A1541" s="24" t="s">
        <v>202</v>
      </c>
      <c r="B1541" s="12">
        <v>43525</v>
      </c>
      <c r="C1541" s="33" t="str">
        <f t="shared" si="257"/>
        <v>A</v>
      </c>
      <c r="D1541" s="18">
        <v>3</v>
      </c>
      <c r="E1541" s="18">
        <v>1</v>
      </c>
      <c r="F1541" s="18">
        <v>2019</v>
      </c>
      <c r="G1541" s="5" t="s">
        <v>42</v>
      </c>
      <c r="H1541" s="5" t="s">
        <v>17</v>
      </c>
      <c r="I1541" s="5" t="s">
        <v>202</v>
      </c>
      <c r="J1541" s="5">
        <v>130</v>
      </c>
      <c r="K1541" s="5" t="s">
        <v>29</v>
      </c>
      <c r="L1541" s="5" t="s">
        <v>232</v>
      </c>
      <c r="M1541" s="5">
        <v>116</v>
      </c>
      <c r="N1541" s="13">
        <f t="shared" si="258"/>
        <v>14</v>
      </c>
      <c r="O1541" s="13">
        <f t="shared" si="259"/>
        <v>-3</v>
      </c>
      <c r="P1541" s="39">
        <f t="shared" si="254"/>
        <v>-2.0784049104114897</v>
      </c>
      <c r="Q1541" s="39">
        <f t="shared" si="255"/>
        <v>-8.7034984309977705</v>
      </c>
      <c r="R1541" s="39">
        <f t="shared" si="260"/>
        <v>3.6250935205862813</v>
      </c>
      <c r="S1541" s="39">
        <f t="shared" si="261"/>
        <v>10.374906479413719</v>
      </c>
      <c r="T1541" s="22" t="str">
        <f t="shared" si="256"/>
        <v>New130116</v>
      </c>
      <c r="U1541" t="str">
        <f t="shared" si="262"/>
        <v>no</v>
      </c>
      <c r="V1541" s="31">
        <v>0</v>
      </c>
      <c r="W1541" s="31" t="str">
        <f t="shared" si="263"/>
        <v>43525New Orleans PelicansPhoenix Suns</v>
      </c>
      <c r="X1541" s="9">
        <f>IFERROR(VLOOKUP(T1541,October_Schedule_Table[Home Concat],1,FALSE),0)</f>
        <v>0</v>
      </c>
      <c r="Y1541" s="9" t="str">
        <f>IFERROR(VLOOKUP(T1541,October_Schedule_Table[[#All],[Away Concat]:[Away B2b]],4,FALSE),0)</f>
        <v>no</v>
      </c>
    </row>
    <row r="1542" spans="1:25" x14ac:dyDescent="0.2">
      <c r="A1542" s="24" t="s">
        <v>202</v>
      </c>
      <c r="B1542" s="10">
        <v>43526</v>
      </c>
      <c r="C1542" s="33" t="str">
        <f t="shared" si="257"/>
        <v>A</v>
      </c>
      <c r="D1542" s="19">
        <v>3</v>
      </c>
      <c r="E1542" s="19">
        <v>2</v>
      </c>
      <c r="F1542" s="19">
        <v>2019</v>
      </c>
      <c r="G1542" s="6" t="s">
        <v>42</v>
      </c>
      <c r="H1542" s="6" t="s">
        <v>17</v>
      </c>
      <c r="I1542" s="6" t="s">
        <v>202</v>
      </c>
      <c r="J1542" s="6">
        <v>120</v>
      </c>
      <c r="K1542" s="6" t="s">
        <v>21</v>
      </c>
      <c r="L1542" s="6" t="s">
        <v>217</v>
      </c>
      <c r="M1542" s="6">
        <v>112</v>
      </c>
      <c r="N1542" s="13">
        <f t="shared" si="258"/>
        <v>8</v>
      </c>
      <c r="O1542" s="13">
        <f t="shared" si="259"/>
        <v>-3</v>
      </c>
      <c r="P1542" s="39">
        <f t="shared" si="254"/>
        <v>-2.0784049104114897</v>
      </c>
      <c r="Q1542" s="39">
        <f t="shared" si="255"/>
        <v>3.8824190488276296</v>
      </c>
      <c r="R1542" s="39">
        <f t="shared" si="260"/>
        <v>-8.9608239592391179</v>
      </c>
      <c r="S1542" s="39">
        <f t="shared" si="261"/>
        <v>16.960823959239118</v>
      </c>
      <c r="T1542" s="22" t="str">
        <f t="shared" si="256"/>
        <v>New120112</v>
      </c>
      <c r="U1542" t="str">
        <f t="shared" si="262"/>
        <v>yes</v>
      </c>
      <c r="V1542" s="31">
        <v>0</v>
      </c>
      <c r="W1542" s="31" t="str">
        <f t="shared" si="263"/>
        <v>43526New Orleans PelicansDenver Nuggets</v>
      </c>
      <c r="X1542" s="9">
        <f>IFERROR(VLOOKUP(T1542,October_Schedule_Table[Home Concat],1,FALSE),0)</f>
        <v>0</v>
      </c>
      <c r="Y1542" s="9" t="str">
        <f>IFERROR(VLOOKUP(T1542,October_Schedule_Table[[#All],[Away Concat]:[Away B2b]],4,FALSE),0)</f>
        <v>yes</v>
      </c>
    </row>
    <row r="1543" spans="1:25" x14ac:dyDescent="0.2">
      <c r="A1543" s="24" t="s">
        <v>202</v>
      </c>
      <c r="B1543" s="12">
        <v>43528</v>
      </c>
      <c r="C1543" s="33" t="str">
        <f t="shared" si="257"/>
        <v>A</v>
      </c>
      <c r="D1543" s="18">
        <v>3</v>
      </c>
      <c r="E1543" s="18">
        <v>4</v>
      </c>
      <c r="F1543" s="18">
        <v>2019</v>
      </c>
      <c r="G1543" s="5" t="s">
        <v>42</v>
      </c>
      <c r="H1543" s="5" t="s">
        <v>17</v>
      </c>
      <c r="I1543" s="5" t="s">
        <v>202</v>
      </c>
      <c r="J1543" s="5">
        <v>115</v>
      </c>
      <c r="K1543" s="5" t="s">
        <v>31</v>
      </c>
      <c r="L1543" s="5" t="s">
        <v>225</v>
      </c>
      <c r="M1543" s="5">
        <v>112</v>
      </c>
      <c r="N1543" s="13">
        <f t="shared" si="258"/>
        <v>3</v>
      </c>
      <c r="O1543" s="13">
        <f t="shared" si="259"/>
        <v>-3</v>
      </c>
      <c r="P1543" s="39">
        <f t="shared" si="254"/>
        <v>-2.0784049104114897</v>
      </c>
      <c r="Q1543" s="39">
        <f t="shared" si="255"/>
        <v>5.7181998783674679</v>
      </c>
      <c r="R1543" s="39">
        <f t="shared" si="260"/>
        <v>-10.796604788778957</v>
      </c>
      <c r="S1543" s="39">
        <f t="shared" si="261"/>
        <v>13.796604788778957</v>
      </c>
      <c r="T1543" s="22" t="str">
        <f t="shared" si="256"/>
        <v>New115112</v>
      </c>
      <c r="U1543" t="str">
        <f t="shared" si="262"/>
        <v>no</v>
      </c>
      <c r="V1543" s="31">
        <v>0</v>
      </c>
      <c r="W1543" s="31" t="str">
        <f t="shared" si="263"/>
        <v>43528New Orleans PelicansUtah Jazz</v>
      </c>
      <c r="X1543" s="9">
        <f>IFERROR(VLOOKUP(T1543,October_Schedule_Table[Home Concat],1,FALSE),0)</f>
        <v>0</v>
      </c>
      <c r="Y1543" s="9" t="str">
        <f>IFERROR(VLOOKUP(T1543,October_Schedule_Table[[#All],[Away Concat]:[Away B2b]],4,FALSE),0)</f>
        <v>no</v>
      </c>
    </row>
    <row r="1544" spans="1:25" x14ac:dyDescent="0.2">
      <c r="A1544" s="24" t="s">
        <v>202</v>
      </c>
      <c r="B1544" s="12">
        <v>43530</v>
      </c>
      <c r="C1544" s="33" t="str">
        <f t="shared" si="257"/>
        <v>H</v>
      </c>
      <c r="D1544" s="18">
        <v>3</v>
      </c>
      <c r="E1544" s="18">
        <v>6</v>
      </c>
      <c r="F1544" s="18">
        <v>2019</v>
      </c>
      <c r="G1544" s="5" t="s">
        <v>6</v>
      </c>
      <c r="H1544" s="5" t="s">
        <v>31</v>
      </c>
      <c r="I1544" s="5" t="s">
        <v>225</v>
      </c>
      <c r="J1544" s="5">
        <v>114</v>
      </c>
      <c r="K1544" s="5" t="s">
        <v>17</v>
      </c>
      <c r="L1544" s="5" t="s">
        <v>202</v>
      </c>
      <c r="M1544" s="5">
        <v>104</v>
      </c>
      <c r="N1544" s="13">
        <f t="shared" si="258"/>
        <v>-10</v>
      </c>
      <c r="O1544" s="13">
        <f t="shared" si="259"/>
        <v>3</v>
      </c>
      <c r="P1544" s="39">
        <f t="shared" si="254"/>
        <v>-2.0784049104114897</v>
      </c>
      <c r="Q1544" s="39">
        <f t="shared" si="255"/>
        <v>5.7181998783674679</v>
      </c>
      <c r="R1544" s="39">
        <f t="shared" si="260"/>
        <v>-4.7966047887789571</v>
      </c>
      <c r="S1544" s="39">
        <f t="shared" si="261"/>
        <v>-5.2033952112210429</v>
      </c>
      <c r="T1544" s="22" t="str">
        <f t="shared" si="256"/>
        <v>New114104</v>
      </c>
      <c r="U1544" t="str">
        <f t="shared" si="262"/>
        <v>no</v>
      </c>
      <c r="V1544" s="31">
        <v>0</v>
      </c>
      <c r="W1544" s="31" t="str">
        <f t="shared" si="263"/>
        <v>43530Utah JazzNew Orleans Pelicans</v>
      </c>
      <c r="X1544" s="9" t="str">
        <f>IFERROR(VLOOKUP(T1544,October_Schedule_Table[[#All],[Home Concat]:[Home B2b]],2,FALSE),0)</f>
        <v>no</v>
      </c>
      <c r="Y1544" s="9">
        <f>IFERROR(VLOOKUP(T1544,October_Schedule_Table[[#All],[Away Concat]:[Away B2b]],4,FALSE),0)</f>
        <v>0</v>
      </c>
    </row>
    <row r="1545" spans="1:25" x14ac:dyDescent="0.2">
      <c r="A1545" s="24" t="s">
        <v>202</v>
      </c>
      <c r="B1545" s="10">
        <v>43532</v>
      </c>
      <c r="C1545" s="33" t="str">
        <f t="shared" si="257"/>
        <v>H</v>
      </c>
      <c r="D1545" s="19">
        <v>3</v>
      </c>
      <c r="E1545" s="19">
        <v>8</v>
      </c>
      <c r="F1545" s="19">
        <v>2019</v>
      </c>
      <c r="G1545" s="6" t="s">
        <v>6</v>
      </c>
      <c r="H1545" s="6" t="s">
        <v>37</v>
      </c>
      <c r="I1545" s="6" t="s">
        <v>228</v>
      </c>
      <c r="J1545" s="6">
        <v>127</v>
      </c>
      <c r="K1545" s="6" t="s">
        <v>17</v>
      </c>
      <c r="L1545" s="6" t="s">
        <v>202</v>
      </c>
      <c r="M1545" s="6">
        <v>104</v>
      </c>
      <c r="N1545" s="13">
        <f t="shared" si="258"/>
        <v>-23</v>
      </c>
      <c r="O1545" s="13">
        <f t="shared" si="259"/>
        <v>3</v>
      </c>
      <c r="P1545" s="39">
        <f t="shared" si="254"/>
        <v>-2.0784049104114897</v>
      </c>
      <c r="Q1545" s="39">
        <f t="shared" si="255"/>
        <v>5.5303682054218104</v>
      </c>
      <c r="R1545" s="39">
        <f t="shared" si="260"/>
        <v>-4.6087731158332996</v>
      </c>
      <c r="S1545" s="39">
        <f t="shared" si="261"/>
        <v>-18.391226884166699</v>
      </c>
      <c r="T1545" s="22" t="str">
        <f t="shared" si="256"/>
        <v>New127104</v>
      </c>
      <c r="U1545" t="str">
        <f t="shared" si="262"/>
        <v>no</v>
      </c>
      <c r="V1545" s="31">
        <v>0</v>
      </c>
      <c r="W1545" s="31" t="str">
        <f t="shared" si="263"/>
        <v>43532Toronto RaptorsNew Orleans Pelicans</v>
      </c>
      <c r="X1545" s="9" t="str">
        <f>IFERROR(VLOOKUP(T1545,October_Schedule_Table[[#All],[Home Concat]:[Home B2b]],2,FALSE),0)</f>
        <v>no</v>
      </c>
      <c r="Y1545" s="9">
        <f>IFERROR(VLOOKUP(T1545,October_Schedule_Table[[#All],[Away Concat]:[Away B2b]],4,FALSE),0)</f>
        <v>0</v>
      </c>
    </row>
    <row r="1546" spans="1:25" x14ac:dyDescent="0.2">
      <c r="A1546" s="24" t="s">
        <v>202</v>
      </c>
      <c r="B1546" s="10">
        <v>43534</v>
      </c>
      <c r="C1546" s="33" t="str">
        <f t="shared" si="257"/>
        <v>A</v>
      </c>
      <c r="D1546" s="19">
        <v>3</v>
      </c>
      <c r="E1546" s="19">
        <v>10</v>
      </c>
      <c r="F1546" s="19">
        <v>2019</v>
      </c>
      <c r="G1546" s="6" t="s">
        <v>43</v>
      </c>
      <c r="H1546" s="6" t="s">
        <v>17</v>
      </c>
      <c r="I1546" s="6" t="s">
        <v>202</v>
      </c>
      <c r="J1546" s="6">
        <v>116</v>
      </c>
      <c r="K1546" s="6" t="s">
        <v>24</v>
      </c>
      <c r="L1546" s="6" t="s">
        <v>210</v>
      </c>
      <c r="M1546" s="6">
        <v>128</v>
      </c>
      <c r="N1546" s="13">
        <f t="shared" si="258"/>
        <v>-12</v>
      </c>
      <c r="O1546" s="13">
        <f t="shared" si="259"/>
        <v>-3</v>
      </c>
      <c r="P1546" s="39">
        <f t="shared" ref="P1546:P1609" si="264">IF(C1546="H",VLOOKUP(L1546,$AB$12:$AE$41,4,FALSE),VLOOKUP(I1546,$AB$12:$AE$41,4,FALSE))</f>
        <v>-2.0784049104114897</v>
      </c>
      <c r="Q1546" s="39">
        <f t="shared" ref="Q1546:Q1609" si="265">IF(C1546="H",VLOOKUP(I1546,$AB$12:$AE$41,4,FALSE),VLOOKUP(L1546,$AB$12:$AE$41,4,FALSE))</f>
        <v>-5.4191427575813904</v>
      </c>
      <c r="R1546" s="39">
        <f t="shared" si="260"/>
        <v>0.34073784716990119</v>
      </c>
      <c r="S1546" s="39">
        <f t="shared" si="261"/>
        <v>-12.340737847169901</v>
      </c>
      <c r="T1546" s="22" t="str">
        <f t="shared" ref="T1546:T1609" si="266">CONCATENATE(A1546,J1546,M1546)</f>
        <v>New116128</v>
      </c>
      <c r="U1546" t="str">
        <f t="shared" si="262"/>
        <v>no</v>
      </c>
      <c r="V1546" s="31">
        <v>0</v>
      </c>
      <c r="W1546" s="31" t="str">
        <f t="shared" si="263"/>
        <v>43534New Orleans PelicansAtlanta Hawks</v>
      </c>
      <c r="X1546" s="9">
        <f>IFERROR(VLOOKUP(T1546,October_Schedule_Table[Home Concat],1,FALSE),0)</f>
        <v>0</v>
      </c>
      <c r="Y1546" s="9" t="str">
        <f>IFERROR(VLOOKUP(T1546,October_Schedule_Table[[#All],[Away Concat]:[Away B2b]],4,FALSE),0)</f>
        <v>no</v>
      </c>
    </row>
    <row r="1547" spans="1:25" x14ac:dyDescent="0.2">
      <c r="A1547" s="24" t="s">
        <v>202</v>
      </c>
      <c r="B1547" s="12">
        <v>43536</v>
      </c>
      <c r="C1547" s="33" t="str">
        <f t="shared" ref="C1547:C1610" si="267">IF(A1547=L1547,"H","A")</f>
        <v>H</v>
      </c>
      <c r="D1547" s="18">
        <v>3</v>
      </c>
      <c r="E1547" s="18">
        <v>12</v>
      </c>
      <c r="F1547" s="18">
        <v>2019</v>
      </c>
      <c r="G1547" s="5" t="s">
        <v>6</v>
      </c>
      <c r="H1547" s="5" t="s">
        <v>13</v>
      </c>
      <c r="I1547" s="5" t="s">
        <v>229</v>
      </c>
      <c r="J1547" s="5">
        <v>130</v>
      </c>
      <c r="K1547" s="5" t="s">
        <v>17</v>
      </c>
      <c r="L1547" s="5" t="s">
        <v>202</v>
      </c>
      <c r="M1547" s="5">
        <v>113</v>
      </c>
      <c r="N1547" s="13">
        <f t="shared" ref="N1547:N1610" si="268">IF(C1547="H",M1547-J1547,J1547-M1547)</f>
        <v>-17</v>
      </c>
      <c r="O1547" s="13">
        <f t="shared" ref="O1547:O1610" si="269">IF(C1547="H",3,-3)</f>
        <v>3</v>
      </c>
      <c r="P1547" s="39">
        <f t="shared" si="264"/>
        <v>-2.0784049104114897</v>
      </c>
      <c r="Q1547" s="39">
        <f t="shared" si="265"/>
        <v>7.7638523148254706</v>
      </c>
      <c r="R1547" s="39">
        <f t="shared" ref="R1547:R1610" si="270">O1547+P1547-Q1547</f>
        <v>-6.8422572252369598</v>
      </c>
      <c r="S1547" s="39">
        <f t="shared" ref="S1547:S1610" si="271">N1547-R1547</f>
        <v>-10.15774277476304</v>
      </c>
      <c r="T1547" s="22" t="str">
        <f t="shared" si="266"/>
        <v>New130113</v>
      </c>
      <c r="U1547" t="str">
        <f t="shared" ref="U1547:U1610" si="272">IF(B1547-B1546=1,"yes","no")</f>
        <v>no</v>
      </c>
      <c r="V1547" s="31">
        <v>0</v>
      </c>
      <c r="W1547" s="31" t="str">
        <f t="shared" ref="W1547:W1610" si="273">CONCATENATE(B1547,H1547,K1547)</f>
        <v>43536Milwaukee BucksNew Orleans Pelicans</v>
      </c>
      <c r="X1547" s="9" t="str">
        <f>IFERROR(VLOOKUP(T1547,October_Schedule_Table[[#All],[Home Concat]:[Home B2b]],2,FALSE),0)</f>
        <v>no</v>
      </c>
      <c r="Y1547" s="9">
        <f>IFERROR(VLOOKUP(T1547,October_Schedule_Table[[#All],[Away Concat]:[Away B2b]],4,FALSE),0)</f>
        <v>0</v>
      </c>
    </row>
    <row r="1548" spans="1:25" x14ac:dyDescent="0.2">
      <c r="A1548" s="24" t="s">
        <v>202</v>
      </c>
      <c r="B1548" s="10">
        <v>43539</v>
      </c>
      <c r="C1548" s="33" t="str">
        <f t="shared" si="267"/>
        <v>H</v>
      </c>
      <c r="D1548" s="19">
        <v>3</v>
      </c>
      <c r="E1548" s="19">
        <v>15</v>
      </c>
      <c r="F1548" s="19">
        <v>2019</v>
      </c>
      <c r="G1548" s="6" t="s">
        <v>6</v>
      </c>
      <c r="H1548" s="6" t="s">
        <v>40</v>
      </c>
      <c r="I1548" s="6" t="s">
        <v>231</v>
      </c>
      <c r="J1548" s="6">
        <v>122</v>
      </c>
      <c r="K1548" s="6" t="s">
        <v>17</v>
      </c>
      <c r="L1548" s="6" t="s">
        <v>202</v>
      </c>
      <c r="M1548" s="6">
        <v>110</v>
      </c>
      <c r="N1548" s="13">
        <f t="shared" si="268"/>
        <v>-12</v>
      </c>
      <c r="O1548" s="13">
        <f t="shared" si="269"/>
        <v>3</v>
      </c>
      <c r="P1548" s="39">
        <f t="shared" si="264"/>
        <v>-2.0784049104114897</v>
      </c>
      <c r="Q1548" s="39">
        <f t="shared" si="265"/>
        <v>4.7456987811097902</v>
      </c>
      <c r="R1548" s="39">
        <f t="shared" si="270"/>
        <v>-3.8241036915212798</v>
      </c>
      <c r="S1548" s="39">
        <f t="shared" si="271"/>
        <v>-8.1758963084787197</v>
      </c>
      <c r="T1548" s="22" t="str">
        <f t="shared" si="266"/>
        <v>New122110</v>
      </c>
      <c r="U1548" t="str">
        <f t="shared" si="272"/>
        <v>no</v>
      </c>
      <c r="V1548" s="31">
        <v>0</v>
      </c>
      <c r="W1548" s="31" t="str">
        <f t="shared" si="273"/>
        <v>43539Portland Trail BlazersNew Orleans Pelicans</v>
      </c>
      <c r="X1548" s="9" t="str">
        <f>IFERROR(VLOOKUP(T1548,October_Schedule_Table[[#All],[Home Concat]:[Home B2b]],2,FALSE),0)</f>
        <v>no</v>
      </c>
      <c r="Y1548" s="9">
        <f>IFERROR(VLOOKUP(T1548,October_Schedule_Table[[#All],[Away Concat]:[Away B2b]],4,FALSE),0)</f>
        <v>0</v>
      </c>
    </row>
    <row r="1549" spans="1:25" x14ac:dyDescent="0.2">
      <c r="A1549" s="24" t="s">
        <v>202</v>
      </c>
      <c r="B1549" s="12">
        <v>43540</v>
      </c>
      <c r="C1549" s="33" t="str">
        <f t="shared" si="267"/>
        <v>H</v>
      </c>
      <c r="D1549" s="18">
        <v>3</v>
      </c>
      <c r="E1549" s="18">
        <v>16</v>
      </c>
      <c r="F1549" s="18">
        <v>2019</v>
      </c>
      <c r="G1549" s="5" t="s">
        <v>12</v>
      </c>
      <c r="H1549" s="5" t="s">
        <v>29</v>
      </c>
      <c r="I1549" s="5" t="s">
        <v>232</v>
      </c>
      <c r="J1549" s="5">
        <v>138</v>
      </c>
      <c r="K1549" s="5" t="s">
        <v>17</v>
      </c>
      <c r="L1549" s="5" t="s">
        <v>202</v>
      </c>
      <c r="M1549" s="5">
        <v>136</v>
      </c>
      <c r="N1549" s="13">
        <f t="shared" si="268"/>
        <v>-2</v>
      </c>
      <c r="O1549" s="13">
        <f t="shared" si="269"/>
        <v>3</v>
      </c>
      <c r="P1549" s="39">
        <f t="shared" si="264"/>
        <v>-2.0784049104114897</v>
      </c>
      <c r="Q1549" s="39">
        <f t="shared" si="265"/>
        <v>-8.7034984309977705</v>
      </c>
      <c r="R1549" s="39">
        <f t="shared" si="270"/>
        <v>9.6250935205862813</v>
      </c>
      <c r="S1549" s="39">
        <f t="shared" si="271"/>
        <v>-11.625093520586281</v>
      </c>
      <c r="T1549" s="22" t="str">
        <f t="shared" si="266"/>
        <v>New138136</v>
      </c>
      <c r="U1549" t="str">
        <f t="shared" si="272"/>
        <v>yes</v>
      </c>
      <c r="V1549" s="31" t="s">
        <v>308</v>
      </c>
      <c r="W1549" s="31" t="str">
        <f t="shared" si="273"/>
        <v>43540Phoenix SunsNew Orleans Pelicans</v>
      </c>
      <c r="X1549" s="9"/>
      <c r="Y1549" s="9"/>
    </row>
    <row r="1550" spans="1:25" x14ac:dyDescent="0.2">
      <c r="A1550" s="24" t="s">
        <v>202</v>
      </c>
      <c r="B1550" s="12">
        <v>43542</v>
      </c>
      <c r="C1550" s="33" t="str">
        <f t="shared" si="267"/>
        <v>A</v>
      </c>
      <c r="D1550" s="18">
        <v>3</v>
      </c>
      <c r="E1550" s="18">
        <v>18</v>
      </c>
      <c r="F1550" s="18">
        <v>2019</v>
      </c>
      <c r="G1550" s="5" t="s">
        <v>33</v>
      </c>
      <c r="H1550" s="5" t="s">
        <v>17</v>
      </c>
      <c r="I1550" s="5" t="s">
        <v>202</v>
      </c>
      <c r="J1550" s="5">
        <v>129</v>
      </c>
      <c r="K1550" s="5" t="s">
        <v>28</v>
      </c>
      <c r="L1550" s="5" t="s">
        <v>216</v>
      </c>
      <c r="M1550" s="5">
        <v>125</v>
      </c>
      <c r="N1550" s="13">
        <f t="shared" si="268"/>
        <v>4</v>
      </c>
      <c r="O1550" s="13">
        <f t="shared" si="269"/>
        <v>-3</v>
      </c>
      <c r="P1550" s="39">
        <f t="shared" si="264"/>
        <v>-2.0784049104114897</v>
      </c>
      <c r="Q1550" s="39">
        <f t="shared" si="265"/>
        <v>-1.1032792686349602</v>
      </c>
      <c r="R1550" s="39">
        <f t="shared" si="270"/>
        <v>-3.9751256417765291</v>
      </c>
      <c r="S1550" s="39">
        <f t="shared" si="271"/>
        <v>7.9751256417765291</v>
      </c>
      <c r="T1550" s="22" t="str">
        <f t="shared" si="266"/>
        <v>New129125</v>
      </c>
      <c r="U1550" t="str">
        <f t="shared" si="272"/>
        <v>no</v>
      </c>
      <c r="V1550" s="31">
        <v>0</v>
      </c>
      <c r="W1550" s="31" t="str">
        <f t="shared" si="273"/>
        <v>43542New Orleans PelicansDallas Mavericks</v>
      </c>
      <c r="X1550" s="9">
        <f>IFERROR(VLOOKUP(T1550,October_Schedule_Table[Home Concat],1,FALSE),0)</f>
        <v>0</v>
      </c>
      <c r="Y1550" s="9" t="str">
        <f>IFERROR(VLOOKUP(T1550,October_Schedule_Table[[#All],[Away Concat]:[Away B2b]],4,FALSE),0)</f>
        <v>no</v>
      </c>
    </row>
    <row r="1551" spans="1:25" x14ac:dyDescent="0.2">
      <c r="A1551" s="24" t="s">
        <v>202</v>
      </c>
      <c r="B1551" s="10">
        <v>43544</v>
      </c>
      <c r="C1551" s="33" t="str">
        <f t="shared" si="267"/>
        <v>A</v>
      </c>
      <c r="D1551" s="19">
        <v>3</v>
      </c>
      <c r="E1551" s="19">
        <v>20</v>
      </c>
      <c r="F1551" s="19">
        <v>2019</v>
      </c>
      <c r="G1551" s="6" t="s">
        <v>12</v>
      </c>
      <c r="H1551" s="6" t="s">
        <v>17</v>
      </c>
      <c r="I1551" s="6" t="s">
        <v>202</v>
      </c>
      <c r="J1551" s="6">
        <v>96</v>
      </c>
      <c r="K1551" s="6" t="s">
        <v>27</v>
      </c>
      <c r="L1551" s="6" t="s">
        <v>236</v>
      </c>
      <c r="M1551" s="6">
        <v>119</v>
      </c>
      <c r="N1551" s="13">
        <f t="shared" si="268"/>
        <v>-23</v>
      </c>
      <c r="O1551" s="13">
        <f t="shared" si="269"/>
        <v>-3</v>
      </c>
      <c r="P1551" s="39">
        <f t="shared" si="264"/>
        <v>-2.0784049104114897</v>
      </c>
      <c r="Q1551" s="39">
        <f t="shared" si="265"/>
        <v>1.21811754667254</v>
      </c>
      <c r="R1551" s="39">
        <f t="shared" si="270"/>
        <v>-6.2965224570840288</v>
      </c>
      <c r="S1551" s="39">
        <f t="shared" si="271"/>
        <v>-16.703477542915969</v>
      </c>
      <c r="T1551" s="22" t="str">
        <f t="shared" si="266"/>
        <v>New96119</v>
      </c>
      <c r="U1551" t="str">
        <f t="shared" si="272"/>
        <v>no</v>
      </c>
      <c r="V1551" s="31">
        <v>0</v>
      </c>
      <c r="W1551" s="31" t="str">
        <f t="shared" si="273"/>
        <v>43544New Orleans PelicansOrlando Magic</v>
      </c>
      <c r="X1551" s="9">
        <f>IFERROR(VLOOKUP(T1551,October_Schedule_Table[Home Concat],1,FALSE),0)</f>
        <v>0</v>
      </c>
      <c r="Y1551" s="9" t="str">
        <f>IFERROR(VLOOKUP(T1551,October_Schedule_Table[[#All],[Away Concat]:[Away B2b]],4,FALSE),0)</f>
        <v>no</v>
      </c>
    </row>
    <row r="1552" spans="1:25" x14ac:dyDescent="0.2">
      <c r="A1552" s="24" t="s">
        <v>202</v>
      </c>
      <c r="B1552" s="10">
        <v>43548</v>
      </c>
      <c r="C1552" s="33" t="str">
        <f t="shared" si="267"/>
        <v>H</v>
      </c>
      <c r="D1552" s="19">
        <v>3</v>
      </c>
      <c r="E1552" s="19">
        <v>24</v>
      </c>
      <c r="F1552" s="19">
        <v>2019</v>
      </c>
      <c r="G1552" s="6" t="s">
        <v>12</v>
      </c>
      <c r="H1552" s="6" t="s">
        <v>18</v>
      </c>
      <c r="I1552" s="6" t="s">
        <v>226</v>
      </c>
      <c r="J1552" s="6">
        <v>113</v>
      </c>
      <c r="K1552" s="6" t="s">
        <v>17</v>
      </c>
      <c r="L1552" s="6" t="s">
        <v>202</v>
      </c>
      <c r="M1552" s="6">
        <v>90</v>
      </c>
      <c r="N1552" s="13">
        <f t="shared" si="268"/>
        <v>-23</v>
      </c>
      <c r="O1552" s="13">
        <f t="shared" si="269"/>
        <v>3</v>
      </c>
      <c r="P1552" s="39">
        <f t="shared" si="264"/>
        <v>-2.0784049104114897</v>
      </c>
      <c r="Q1552" s="39">
        <f t="shared" si="265"/>
        <v>5.8261443988619703</v>
      </c>
      <c r="R1552" s="39">
        <f t="shared" si="270"/>
        <v>-4.9045493092734596</v>
      </c>
      <c r="S1552" s="39">
        <f t="shared" si="271"/>
        <v>-18.09545069072654</v>
      </c>
      <c r="T1552" s="22" t="str">
        <f t="shared" si="266"/>
        <v>New11390</v>
      </c>
      <c r="U1552" t="str">
        <f t="shared" si="272"/>
        <v>no</v>
      </c>
      <c r="V1552" s="31">
        <v>0</v>
      </c>
      <c r="W1552" s="31" t="str">
        <f t="shared" si="273"/>
        <v>43548Houston RocketsNew Orleans Pelicans</v>
      </c>
      <c r="X1552" s="9" t="str">
        <f>IFERROR(VLOOKUP(T1552,October_Schedule_Table[[#All],[Home Concat]:[Home B2b]],2,FALSE),0)</f>
        <v>no</v>
      </c>
      <c r="Y1552" s="9">
        <f>IFERROR(VLOOKUP(T1552,October_Schedule_Table[[#All],[Away Concat]:[Away B2b]],4,FALSE),0)</f>
        <v>0</v>
      </c>
    </row>
    <row r="1553" spans="1:25" x14ac:dyDescent="0.2">
      <c r="A1553" s="24" t="s">
        <v>202</v>
      </c>
      <c r="B1553" s="12">
        <v>43550</v>
      </c>
      <c r="C1553" s="33" t="str">
        <f t="shared" si="267"/>
        <v>H</v>
      </c>
      <c r="D1553" s="18">
        <v>3</v>
      </c>
      <c r="E1553" s="18">
        <v>26</v>
      </c>
      <c r="F1553" s="18">
        <v>2019</v>
      </c>
      <c r="G1553" s="5" t="s">
        <v>6</v>
      </c>
      <c r="H1553" s="5" t="s">
        <v>24</v>
      </c>
      <c r="I1553" s="5" t="s">
        <v>210</v>
      </c>
      <c r="J1553" s="5">
        <v>130</v>
      </c>
      <c r="K1553" s="5" t="s">
        <v>17</v>
      </c>
      <c r="L1553" s="5" t="s">
        <v>202</v>
      </c>
      <c r="M1553" s="5">
        <v>120</v>
      </c>
      <c r="N1553" s="13">
        <f t="shared" si="268"/>
        <v>-10</v>
      </c>
      <c r="O1553" s="13">
        <f t="shared" si="269"/>
        <v>3</v>
      </c>
      <c r="P1553" s="39">
        <f t="shared" si="264"/>
        <v>-2.0784049104114897</v>
      </c>
      <c r="Q1553" s="39">
        <f t="shared" si="265"/>
        <v>-5.4191427575813904</v>
      </c>
      <c r="R1553" s="39">
        <f t="shared" si="270"/>
        <v>6.3407378471699012</v>
      </c>
      <c r="S1553" s="39">
        <f t="shared" si="271"/>
        <v>-16.340737847169901</v>
      </c>
      <c r="T1553" s="22" t="str">
        <f t="shared" si="266"/>
        <v>New130120</v>
      </c>
      <c r="U1553" t="str">
        <f t="shared" si="272"/>
        <v>no</v>
      </c>
      <c r="V1553" s="31">
        <v>0</v>
      </c>
      <c r="W1553" s="31" t="str">
        <f t="shared" si="273"/>
        <v>43550Atlanta HawksNew Orleans Pelicans</v>
      </c>
      <c r="X1553" s="9" t="str">
        <f>IFERROR(VLOOKUP(T1553,October_Schedule_Table[[#All],[Home Concat]:[Home B2b]],2,FALSE),0)</f>
        <v>no</v>
      </c>
      <c r="Y1553" s="9">
        <f>IFERROR(VLOOKUP(T1553,October_Schedule_Table[[#All],[Away Concat]:[Away B2b]],4,FALSE),0)</f>
        <v>0</v>
      </c>
    </row>
    <row r="1554" spans="1:25" x14ac:dyDescent="0.2">
      <c r="A1554" s="24" t="s">
        <v>202</v>
      </c>
      <c r="B1554" s="10">
        <v>43552</v>
      </c>
      <c r="C1554" s="33" t="str">
        <f t="shared" si="267"/>
        <v>H</v>
      </c>
      <c r="D1554" s="19">
        <v>3</v>
      </c>
      <c r="E1554" s="19">
        <v>28</v>
      </c>
      <c r="F1554" s="19">
        <v>2019</v>
      </c>
      <c r="G1554" s="6" t="s">
        <v>6</v>
      </c>
      <c r="H1554" s="6" t="s">
        <v>32</v>
      </c>
      <c r="I1554" s="6" t="s">
        <v>230</v>
      </c>
      <c r="J1554" s="6">
        <v>118</v>
      </c>
      <c r="K1554" s="6" t="s">
        <v>17</v>
      </c>
      <c r="L1554" s="6" t="s">
        <v>202</v>
      </c>
      <c r="M1554" s="6">
        <v>121</v>
      </c>
      <c r="N1554" s="13">
        <f t="shared" si="268"/>
        <v>3</v>
      </c>
      <c r="O1554" s="13">
        <f t="shared" si="269"/>
        <v>3</v>
      </c>
      <c r="P1554" s="39">
        <f t="shared" si="264"/>
        <v>-2.0784049104114897</v>
      </c>
      <c r="Q1554" s="39">
        <f t="shared" si="265"/>
        <v>-0.90569424122478992</v>
      </c>
      <c r="R1554" s="39">
        <f t="shared" si="270"/>
        <v>1.8272893308133002</v>
      </c>
      <c r="S1554" s="39">
        <f t="shared" si="271"/>
        <v>1.1727106691866998</v>
      </c>
      <c r="T1554" s="22" t="str">
        <f t="shared" si="266"/>
        <v>New118121</v>
      </c>
      <c r="U1554" t="str">
        <f t="shared" si="272"/>
        <v>no</v>
      </c>
      <c r="V1554" s="31">
        <v>0</v>
      </c>
      <c r="W1554" s="31" t="str">
        <f t="shared" si="273"/>
        <v>43552Sacramento KingsNew Orleans Pelicans</v>
      </c>
      <c r="X1554" s="9" t="str">
        <f>IFERROR(VLOOKUP(T1554,October_Schedule_Table[[#All],[Home Concat]:[Home B2b]],2,FALSE),0)</f>
        <v>no</v>
      </c>
      <c r="Y1554" s="9">
        <f>IFERROR(VLOOKUP(T1554,October_Schedule_Table[[#All],[Away Concat]:[Away B2b]],4,FALSE),0)</f>
        <v>0</v>
      </c>
    </row>
    <row r="1555" spans="1:25" x14ac:dyDescent="0.2">
      <c r="A1555" s="24" t="s">
        <v>202</v>
      </c>
      <c r="B1555" s="12">
        <v>43555</v>
      </c>
      <c r="C1555" s="33" t="str">
        <f t="shared" si="267"/>
        <v>H</v>
      </c>
      <c r="D1555" s="18">
        <v>3</v>
      </c>
      <c r="E1555" s="18">
        <v>31</v>
      </c>
      <c r="F1555" s="18">
        <v>2019</v>
      </c>
      <c r="G1555" s="5" t="s">
        <v>43</v>
      </c>
      <c r="H1555" s="5" t="s">
        <v>39</v>
      </c>
      <c r="I1555" s="13" t="s">
        <v>242</v>
      </c>
      <c r="J1555" s="5">
        <v>130</v>
      </c>
      <c r="K1555" s="5" t="s">
        <v>17</v>
      </c>
      <c r="L1555" s="5" t="s">
        <v>202</v>
      </c>
      <c r="M1555" s="5">
        <v>102</v>
      </c>
      <c r="N1555" s="13">
        <f t="shared" si="268"/>
        <v>-28</v>
      </c>
      <c r="O1555" s="13">
        <f t="shared" si="269"/>
        <v>3</v>
      </c>
      <c r="P1555" s="39">
        <f t="shared" si="264"/>
        <v>-2.0784049104114897</v>
      </c>
      <c r="Q1555" s="39">
        <f t="shared" si="265"/>
        <v>-1.7592139870950123</v>
      </c>
      <c r="R1555" s="39">
        <f t="shared" si="270"/>
        <v>2.6808090766835226</v>
      </c>
      <c r="S1555" s="39">
        <f t="shared" si="271"/>
        <v>-30.680809076683524</v>
      </c>
      <c r="T1555" s="22" t="str">
        <f t="shared" si="266"/>
        <v>New130102</v>
      </c>
      <c r="U1555" t="str">
        <f t="shared" si="272"/>
        <v>no</v>
      </c>
      <c r="V1555" s="31">
        <v>0</v>
      </c>
      <c r="W1555" s="31" t="str">
        <f t="shared" si="273"/>
        <v>43555Los Angeles LakersNew Orleans Pelicans</v>
      </c>
      <c r="X1555" s="9" t="str">
        <f>IFERROR(VLOOKUP(T1555,October_Schedule_Table[[#All],[Home Concat]:[Home B2b]],2,FALSE),0)</f>
        <v>no</v>
      </c>
      <c r="Y1555" s="9">
        <f>IFERROR(VLOOKUP(T1555,October_Schedule_Table[[#All],[Away Concat]:[Away B2b]],4,FALSE),0)</f>
        <v>0</v>
      </c>
    </row>
    <row r="1556" spans="1:25" x14ac:dyDescent="0.2">
      <c r="A1556" s="24" t="s">
        <v>202</v>
      </c>
      <c r="B1556" s="10">
        <v>43558</v>
      </c>
      <c r="C1556" s="33" t="str">
        <f t="shared" si="267"/>
        <v>H</v>
      </c>
      <c r="D1556" s="19">
        <v>4</v>
      </c>
      <c r="E1556" s="19">
        <v>3</v>
      </c>
      <c r="F1556" s="19">
        <v>2019</v>
      </c>
      <c r="G1556" s="6" t="s">
        <v>6</v>
      </c>
      <c r="H1556" s="6" t="s">
        <v>14</v>
      </c>
      <c r="I1556" s="6" t="s">
        <v>213</v>
      </c>
      <c r="J1556" s="11">
        <v>115</v>
      </c>
      <c r="K1556" s="6" t="s">
        <v>17</v>
      </c>
      <c r="L1556" s="6" t="s">
        <v>202</v>
      </c>
      <c r="M1556" s="11">
        <v>109</v>
      </c>
      <c r="N1556" s="13">
        <f t="shared" si="268"/>
        <v>-6</v>
      </c>
      <c r="O1556" s="13">
        <f t="shared" si="269"/>
        <v>3</v>
      </c>
      <c r="P1556" s="39">
        <f t="shared" si="264"/>
        <v>-2.0784049104114897</v>
      </c>
      <c r="Q1556" s="39">
        <f t="shared" si="265"/>
        <v>-1.224670842330648</v>
      </c>
      <c r="R1556" s="39">
        <f t="shared" si="270"/>
        <v>2.1462659319191584</v>
      </c>
      <c r="S1556" s="39">
        <f t="shared" si="271"/>
        <v>-8.1462659319191584</v>
      </c>
      <c r="T1556" s="22" t="str">
        <f t="shared" si="266"/>
        <v>New115109</v>
      </c>
      <c r="U1556" t="str">
        <f t="shared" si="272"/>
        <v>no</v>
      </c>
      <c r="V1556" s="31">
        <v>0</v>
      </c>
      <c r="W1556" s="31" t="str">
        <f t="shared" si="273"/>
        <v>43558Charlotte HornetsNew Orleans Pelicans</v>
      </c>
      <c r="X1556" s="9" t="str">
        <f>IFERROR(VLOOKUP(T1556,October_Schedule_Table[[#All],[Home Concat]:[Home B2b]],2,FALSE),0)</f>
        <v>no</v>
      </c>
      <c r="Y1556" s="9">
        <f>IFERROR(VLOOKUP(T1556,October_Schedule_Table[[#All],[Away Concat]:[Away B2b]],4,FALSE),0)</f>
        <v>0</v>
      </c>
    </row>
    <row r="1557" spans="1:25" x14ac:dyDescent="0.2">
      <c r="A1557" s="24" t="s">
        <v>202</v>
      </c>
      <c r="B1557" s="12">
        <v>43560</v>
      </c>
      <c r="C1557" s="33" t="str">
        <f t="shared" si="267"/>
        <v>A</v>
      </c>
      <c r="D1557" s="18">
        <v>4</v>
      </c>
      <c r="E1557" s="18">
        <v>5</v>
      </c>
      <c r="F1557" s="18">
        <v>2019</v>
      </c>
      <c r="G1557" s="5" t="s">
        <v>30</v>
      </c>
      <c r="H1557" s="5" t="s">
        <v>17</v>
      </c>
      <c r="I1557" s="5" t="s">
        <v>202</v>
      </c>
      <c r="J1557" s="13">
        <v>126</v>
      </c>
      <c r="K1557" s="5" t="s">
        <v>29</v>
      </c>
      <c r="L1557" s="5" t="s">
        <v>232</v>
      </c>
      <c r="M1557" s="13">
        <v>133</v>
      </c>
      <c r="N1557" s="13">
        <f t="shared" si="268"/>
        <v>-7</v>
      </c>
      <c r="O1557" s="13">
        <f t="shared" si="269"/>
        <v>-3</v>
      </c>
      <c r="P1557" s="39">
        <f t="shared" si="264"/>
        <v>-2.0784049104114897</v>
      </c>
      <c r="Q1557" s="39">
        <f t="shared" si="265"/>
        <v>-8.7034984309977705</v>
      </c>
      <c r="R1557" s="39">
        <f t="shared" si="270"/>
        <v>3.6250935205862813</v>
      </c>
      <c r="S1557" s="39">
        <f t="shared" si="271"/>
        <v>-10.625093520586281</v>
      </c>
      <c r="T1557" s="22" t="str">
        <f t="shared" si="266"/>
        <v>New126133</v>
      </c>
      <c r="U1557" t="str">
        <f t="shared" si="272"/>
        <v>no</v>
      </c>
      <c r="V1557" s="31">
        <v>0</v>
      </c>
      <c r="W1557" s="31" t="str">
        <f t="shared" si="273"/>
        <v>43560New Orleans PelicansPhoenix Suns</v>
      </c>
      <c r="X1557" s="9">
        <f>IFERROR(VLOOKUP(T1557,October_Schedule_Table[Home Concat],1,FALSE),0)</f>
        <v>0</v>
      </c>
      <c r="Y1557" s="9" t="str">
        <f>IFERROR(VLOOKUP(T1557,October_Schedule_Table[[#All],[Away Concat]:[Away B2b]],4,FALSE),0)</f>
        <v>no</v>
      </c>
    </row>
    <row r="1558" spans="1:25" x14ac:dyDescent="0.2">
      <c r="A1558" s="24" t="s">
        <v>202</v>
      </c>
      <c r="B1558" s="10">
        <v>43562</v>
      </c>
      <c r="C1558" s="33" t="str">
        <f t="shared" si="267"/>
        <v>A</v>
      </c>
      <c r="D1558" s="19">
        <v>4</v>
      </c>
      <c r="E1558" s="19">
        <v>7</v>
      </c>
      <c r="F1558" s="19">
        <v>2019</v>
      </c>
      <c r="G1558" s="11" t="s">
        <v>42</v>
      </c>
      <c r="H1558" s="11" t="s">
        <v>17</v>
      </c>
      <c r="I1558" s="11" t="s">
        <v>202</v>
      </c>
      <c r="J1558" s="11">
        <v>133</v>
      </c>
      <c r="K1558" s="11" t="s">
        <v>32</v>
      </c>
      <c r="L1558" s="11" t="s">
        <v>230</v>
      </c>
      <c r="M1558" s="11">
        <v>129</v>
      </c>
      <c r="N1558" s="13">
        <f t="shared" si="268"/>
        <v>4</v>
      </c>
      <c r="O1558" s="13">
        <f t="shared" si="269"/>
        <v>-3</v>
      </c>
      <c r="P1558" s="39">
        <f t="shared" si="264"/>
        <v>-2.0784049104114897</v>
      </c>
      <c r="Q1558" s="39">
        <f t="shared" si="265"/>
        <v>-0.90569424122478992</v>
      </c>
      <c r="R1558" s="39">
        <f t="shared" si="270"/>
        <v>-4.1727106691866993</v>
      </c>
      <c r="S1558" s="39">
        <f t="shared" si="271"/>
        <v>8.1727106691866993</v>
      </c>
      <c r="T1558" s="22" t="str">
        <f t="shared" si="266"/>
        <v>New133129</v>
      </c>
      <c r="U1558" t="str">
        <f t="shared" si="272"/>
        <v>no</v>
      </c>
      <c r="V1558" s="31">
        <v>0</v>
      </c>
      <c r="W1558" s="31" t="str">
        <f t="shared" si="273"/>
        <v>43562New Orleans PelicansSacramento Kings</v>
      </c>
      <c r="X1558" s="9">
        <f>IFERROR(VLOOKUP(T1558,October_Schedule_Table[Home Concat],1,FALSE),0)</f>
        <v>0</v>
      </c>
      <c r="Y1558" s="9" t="str">
        <f>IFERROR(VLOOKUP(T1558,October_Schedule_Table[[#All],[Away Concat]:[Away B2b]],4,FALSE),0)</f>
        <v>no</v>
      </c>
    </row>
    <row r="1559" spans="1:25" x14ac:dyDescent="0.2">
      <c r="A1559" s="24" t="s">
        <v>202</v>
      </c>
      <c r="B1559" s="12">
        <v>43564</v>
      </c>
      <c r="C1559" s="33" t="str">
        <f t="shared" si="267"/>
        <v>H</v>
      </c>
      <c r="D1559" s="18">
        <v>4</v>
      </c>
      <c r="E1559" s="18">
        <v>9</v>
      </c>
      <c r="F1559" s="18">
        <v>2019</v>
      </c>
      <c r="G1559" s="13" t="s">
        <v>6</v>
      </c>
      <c r="H1559" s="13" t="s">
        <v>11</v>
      </c>
      <c r="I1559" s="13" t="s">
        <v>224</v>
      </c>
      <c r="J1559" s="13">
        <v>112</v>
      </c>
      <c r="K1559" s="13" t="s">
        <v>17</v>
      </c>
      <c r="L1559" s="13" t="s">
        <v>202</v>
      </c>
      <c r="M1559" s="13">
        <v>103</v>
      </c>
      <c r="N1559" s="13">
        <f t="shared" si="268"/>
        <v>-9</v>
      </c>
      <c r="O1559" s="13">
        <f t="shared" si="269"/>
        <v>3</v>
      </c>
      <c r="P1559" s="39">
        <f t="shared" si="264"/>
        <v>-2.0784049104114897</v>
      </c>
      <c r="Q1559" s="39">
        <f t="shared" si="265"/>
        <v>6.4927091902742058</v>
      </c>
      <c r="R1559" s="39">
        <f t="shared" si="270"/>
        <v>-5.5711141006856959</v>
      </c>
      <c r="S1559" s="39">
        <f t="shared" si="271"/>
        <v>-3.4288858993143041</v>
      </c>
      <c r="T1559" s="22" t="str">
        <f t="shared" si="266"/>
        <v>New112103</v>
      </c>
      <c r="U1559" t="str">
        <f t="shared" si="272"/>
        <v>no</v>
      </c>
      <c r="V1559" s="31">
        <v>0</v>
      </c>
      <c r="W1559" s="31" t="str">
        <f t="shared" si="273"/>
        <v>43564Golden State WarriorsNew Orleans Pelicans</v>
      </c>
      <c r="X1559" s="9" t="str">
        <f>IFERROR(VLOOKUP(T1559,October_Schedule_Table[[#All],[Home Concat]:[Home B2b]],2,FALSE),0)</f>
        <v>no</v>
      </c>
      <c r="Y1559" s="9">
        <f>IFERROR(VLOOKUP(T1559,October_Schedule_Table[[#All],[Away Concat]:[Away B2b]],4,FALSE),0)</f>
        <v>0</v>
      </c>
    </row>
    <row r="1560" spans="1:25" x14ac:dyDescent="0.2">
      <c r="A1560" s="24" t="s">
        <v>243</v>
      </c>
      <c r="B1560" s="12">
        <v>43390</v>
      </c>
      <c r="C1560" s="33" t="str">
        <f t="shared" si="267"/>
        <v>H</v>
      </c>
      <c r="D1560" s="18">
        <v>10</v>
      </c>
      <c r="E1560" s="18">
        <v>17</v>
      </c>
      <c r="F1560" s="18">
        <v>2018</v>
      </c>
      <c r="G1560" s="5" t="s">
        <v>23</v>
      </c>
      <c r="H1560" s="5" t="s">
        <v>24</v>
      </c>
      <c r="I1560" s="5" t="s">
        <v>210</v>
      </c>
      <c r="J1560" s="5">
        <v>107</v>
      </c>
      <c r="K1560" s="5" t="s">
        <v>25</v>
      </c>
      <c r="L1560" s="13" t="s">
        <v>243</v>
      </c>
      <c r="M1560" s="5">
        <v>126</v>
      </c>
      <c r="N1560" s="13">
        <f t="shared" si="268"/>
        <v>19</v>
      </c>
      <c r="O1560" s="13">
        <f t="shared" si="269"/>
        <v>3</v>
      </c>
      <c r="P1560" s="39">
        <f t="shared" si="264"/>
        <v>-9.3839578025397099</v>
      </c>
      <c r="Q1560" s="39">
        <f t="shared" si="265"/>
        <v>-5.4191427575813904</v>
      </c>
      <c r="R1560" s="39">
        <f t="shared" si="270"/>
        <v>-0.96481504495831949</v>
      </c>
      <c r="S1560" s="39">
        <f t="shared" si="271"/>
        <v>19.964815044958321</v>
      </c>
      <c r="T1560" s="22" t="str">
        <f t="shared" si="266"/>
        <v>NYK107126</v>
      </c>
      <c r="U1560" t="str">
        <f t="shared" si="272"/>
        <v>no</v>
      </c>
      <c r="V1560" s="31">
        <v>0</v>
      </c>
      <c r="W1560" s="31" t="str">
        <f t="shared" si="273"/>
        <v>43390Atlanta HawksNew York Knicks</v>
      </c>
      <c r="X1560" s="9" t="str">
        <f>IFERROR(VLOOKUP(T1560,October_Schedule_Table[[#All],[Home Concat]:[Home B2b]],2,FALSE),0)</f>
        <v>no</v>
      </c>
      <c r="Y1560" s="9">
        <f>IFERROR(VLOOKUP(T1560,October_Schedule_Table[[#All],[Away Concat]:[Away B2b]],4,FALSE),0)</f>
        <v>0</v>
      </c>
    </row>
    <row r="1561" spans="1:25" x14ac:dyDescent="0.2">
      <c r="A1561" s="24" t="s">
        <v>243</v>
      </c>
      <c r="B1561" s="12">
        <v>43392</v>
      </c>
      <c r="C1561" s="33" t="str">
        <f t="shared" si="267"/>
        <v>A</v>
      </c>
      <c r="D1561" s="18">
        <v>10</v>
      </c>
      <c r="E1561" s="18">
        <v>19</v>
      </c>
      <c r="F1561" s="18">
        <v>2018</v>
      </c>
      <c r="G1561" s="5" t="s">
        <v>23</v>
      </c>
      <c r="H1561" s="5" t="s">
        <v>25</v>
      </c>
      <c r="I1561" s="13" t="s">
        <v>243</v>
      </c>
      <c r="J1561" s="5">
        <v>105</v>
      </c>
      <c r="K1561" s="5" t="s">
        <v>15</v>
      </c>
      <c r="L1561" s="5" t="s">
        <v>212</v>
      </c>
      <c r="M1561" s="5">
        <v>107</v>
      </c>
      <c r="N1561" s="13">
        <f t="shared" si="268"/>
        <v>-2</v>
      </c>
      <c r="O1561" s="13">
        <f t="shared" si="269"/>
        <v>-3</v>
      </c>
      <c r="P1561" s="39">
        <f t="shared" si="264"/>
        <v>-9.3839578025397099</v>
      </c>
      <c r="Q1561" s="39">
        <f t="shared" si="265"/>
        <v>9.3423702051929958E-2</v>
      </c>
      <c r="R1561" s="39">
        <f t="shared" si="270"/>
        <v>-12.477381504591641</v>
      </c>
      <c r="S1561" s="39">
        <f t="shared" si="271"/>
        <v>10.477381504591641</v>
      </c>
      <c r="T1561" s="22" t="str">
        <f t="shared" si="266"/>
        <v>NYK105107</v>
      </c>
      <c r="U1561" t="str">
        <f t="shared" si="272"/>
        <v>no</v>
      </c>
      <c r="V1561" s="31">
        <v>0</v>
      </c>
      <c r="W1561" s="31" t="str">
        <f t="shared" si="273"/>
        <v>43392New York KnicksBrooklyn Nets</v>
      </c>
      <c r="X1561" s="9">
        <f>IFERROR(VLOOKUP(T1561,October_Schedule_Table[Home Concat],1,FALSE),0)</f>
        <v>0</v>
      </c>
      <c r="Y1561" s="9" t="str">
        <f>IFERROR(VLOOKUP(T1561,October_Schedule_Table[[#All],[Away Concat]:[Away B2b]],4,FALSE),0)</f>
        <v>no</v>
      </c>
    </row>
    <row r="1562" spans="1:25" x14ac:dyDescent="0.2">
      <c r="A1562" s="24" t="s">
        <v>243</v>
      </c>
      <c r="B1562" s="10">
        <v>43393</v>
      </c>
      <c r="C1562" s="33" t="str">
        <f t="shared" si="267"/>
        <v>H</v>
      </c>
      <c r="D1562" s="19">
        <v>10</v>
      </c>
      <c r="E1562" s="19">
        <v>20</v>
      </c>
      <c r="F1562" s="19">
        <v>2018</v>
      </c>
      <c r="G1562" s="6" t="s">
        <v>23</v>
      </c>
      <c r="H1562" s="6" t="s">
        <v>8</v>
      </c>
      <c r="I1562" s="6" t="s">
        <v>211</v>
      </c>
      <c r="J1562" s="6">
        <v>103</v>
      </c>
      <c r="K1562" s="6" t="s">
        <v>25</v>
      </c>
      <c r="L1562" s="13" t="s">
        <v>243</v>
      </c>
      <c r="M1562" s="6">
        <v>101</v>
      </c>
      <c r="N1562" s="13">
        <f t="shared" si="268"/>
        <v>-2</v>
      </c>
      <c r="O1562" s="13">
        <f t="shared" si="269"/>
        <v>3</v>
      </c>
      <c r="P1562" s="39">
        <f t="shared" si="264"/>
        <v>-9.3839578025397099</v>
      </c>
      <c r="Q1562" s="39">
        <f t="shared" si="265"/>
        <v>3.6672081997201897</v>
      </c>
      <c r="R1562" s="39">
        <f t="shared" si="270"/>
        <v>-10.051166002259899</v>
      </c>
      <c r="S1562" s="39">
        <f t="shared" si="271"/>
        <v>8.0511660022598992</v>
      </c>
      <c r="T1562" s="22" t="str">
        <f t="shared" si="266"/>
        <v>NYK103101</v>
      </c>
      <c r="U1562" t="str">
        <f t="shared" si="272"/>
        <v>yes</v>
      </c>
      <c r="V1562" s="31" t="s">
        <v>265</v>
      </c>
      <c r="W1562" s="31" t="str">
        <f t="shared" si="273"/>
        <v>43393Boston CelticsNew York Knicks</v>
      </c>
      <c r="X1562" s="9"/>
      <c r="Y1562" s="9"/>
    </row>
    <row r="1563" spans="1:25" x14ac:dyDescent="0.2">
      <c r="A1563" s="24" t="s">
        <v>243</v>
      </c>
      <c r="B1563" s="10">
        <v>43395</v>
      </c>
      <c r="C1563" s="33" t="str">
        <f t="shared" si="267"/>
        <v>A</v>
      </c>
      <c r="D1563" s="19">
        <v>10</v>
      </c>
      <c r="E1563" s="19">
        <v>22</v>
      </c>
      <c r="F1563" s="19">
        <v>2018</v>
      </c>
      <c r="G1563" s="6" t="s">
        <v>6</v>
      </c>
      <c r="H1563" s="6" t="s">
        <v>25</v>
      </c>
      <c r="I1563" s="13" t="s">
        <v>243</v>
      </c>
      <c r="J1563" s="6">
        <v>113</v>
      </c>
      <c r="K1563" s="6" t="s">
        <v>13</v>
      </c>
      <c r="L1563" s="6" t="s">
        <v>229</v>
      </c>
      <c r="M1563" s="6">
        <v>124</v>
      </c>
      <c r="N1563" s="13">
        <f t="shared" si="268"/>
        <v>-11</v>
      </c>
      <c r="O1563" s="13">
        <f t="shared" si="269"/>
        <v>-3</v>
      </c>
      <c r="P1563" s="39">
        <f t="shared" si="264"/>
        <v>-9.3839578025397099</v>
      </c>
      <c r="Q1563" s="39">
        <f t="shared" si="265"/>
        <v>7.7638523148254706</v>
      </c>
      <c r="R1563" s="39">
        <f t="shared" si="270"/>
        <v>-20.147810117365182</v>
      </c>
      <c r="S1563" s="39">
        <f t="shared" si="271"/>
        <v>9.1478101173651822</v>
      </c>
      <c r="T1563" s="22" t="str">
        <f t="shared" si="266"/>
        <v>NYK113124</v>
      </c>
      <c r="U1563" t="str">
        <f t="shared" si="272"/>
        <v>no</v>
      </c>
      <c r="V1563" s="31">
        <v>0</v>
      </c>
      <c r="W1563" s="31" t="str">
        <f t="shared" si="273"/>
        <v>43395New York KnicksMilwaukee Bucks</v>
      </c>
      <c r="X1563" s="9">
        <f>IFERROR(VLOOKUP(T1563,October_Schedule_Table[Home Concat],1,FALSE),0)</f>
        <v>0</v>
      </c>
      <c r="Y1563" s="9" t="str">
        <f>IFERROR(VLOOKUP(T1563,October_Schedule_Table[[#All],[Away Concat]:[Away B2b]],4,FALSE),0)</f>
        <v>no</v>
      </c>
    </row>
    <row r="1564" spans="1:25" x14ac:dyDescent="0.2">
      <c r="A1564" s="24" t="s">
        <v>243</v>
      </c>
      <c r="B1564" s="12">
        <v>43397</v>
      </c>
      <c r="C1564" s="33" t="str">
        <f t="shared" si="267"/>
        <v>A</v>
      </c>
      <c r="D1564" s="18">
        <v>10</v>
      </c>
      <c r="E1564" s="18">
        <v>24</v>
      </c>
      <c r="F1564" s="18">
        <v>2018</v>
      </c>
      <c r="G1564" s="5" t="s">
        <v>23</v>
      </c>
      <c r="H1564" s="5" t="s">
        <v>25</v>
      </c>
      <c r="I1564" s="13" t="s">
        <v>243</v>
      </c>
      <c r="J1564" s="5">
        <v>87</v>
      </c>
      <c r="K1564" s="5" t="s">
        <v>26</v>
      </c>
      <c r="L1564" s="5" t="s">
        <v>235</v>
      </c>
      <c r="M1564" s="5">
        <v>110</v>
      </c>
      <c r="N1564" s="13">
        <f t="shared" si="268"/>
        <v>-23</v>
      </c>
      <c r="O1564" s="13">
        <f t="shared" si="269"/>
        <v>-3</v>
      </c>
      <c r="P1564" s="39">
        <f t="shared" si="264"/>
        <v>-9.3839578025397099</v>
      </c>
      <c r="Q1564" s="39">
        <f t="shared" si="265"/>
        <v>-0.25037347985165948</v>
      </c>
      <c r="R1564" s="39">
        <f t="shared" si="270"/>
        <v>-12.133584322688051</v>
      </c>
      <c r="S1564" s="39">
        <f t="shared" si="271"/>
        <v>-10.866415677311949</v>
      </c>
      <c r="T1564" s="22" t="str">
        <f t="shared" si="266"/>
        <v>NYK87110</v>
      </c>
      <c r="U1564" t="str">
        <f t="shared" si="272"/>
        <v>no</v>
      </c>
      <c r="V1564" s="31">
        <v>0</v>
      </c>
      <c r="W1564" s="31" t="str">
        <f t="shared" si="273"/>
        <v>43397New York KnicksMiami Heat</v>
      </c>
      <c r="X1564" s="9">
        <f>IFERROR(VLOOKUP(T1564,October_Schedule_Table[Home Concat],1,FALSE),0)</f>
        <v>0</v>
      </c>
      <c r="Y1564" s="9" t="str">
        <f>IFERROR(VLOOKUP(T1564,October_Schedule_Table[[#All],[Away Concat]:[Away B2b]],4,FALSE),0)</f>
        <v>no</v>
      </c>
    </row>
    <row r="1565" spans="1:25" x14ac:dyDescent="0.2">
      <c r="A1565" s="24" t="s">
        <v>243</v>
      </c>
      <c r="B1565" s="12">
        <v>43399</v>
      </c>
      <c r="C1565" s="33" t="str">
        <f t="shared" si="267"/>
        <v>H</v>
      </c>
      <c r="D1565" s="18">
        <v>10</v>
      </c>
      <c r="E1565" s="18">
        <v>26</v>
      </c>
      <c r="F1565" s="18">
        <v>2018</v>
      </c>
      <c r="G1565" s="5" t="s">
        <v>23</v>
      </c>
      <c r="H1565" s="5" t="s">
        <v>11</v>
      </c>
      <c r="I1565" s="5" t="s">
        <v>224</v>
      </c>
      <c r="J1565" s="5">
        <v>128</v>
      </c>
      <c r="K1565" s="5" t="s">
        <v>25</v>
      </c>
      <c r="L1565" s="13" t="s">
        <v>243</v>
      </c>
      <c r="M1565" s="5">
        <v>100</v>
      </c>
      <c r="N1565" s="13">
        <f t="shared" si="268"/>
        <v>-28</v>
      </c>
      <c r="O1565" s="13">
        <f t="shared" si="269"/>
        <v>3</v>
      </c>
      <c r="P1565" s="39">
        <f t="shared" si="264"/>
        <v>-9.3839578025397099</v>
      </c>
      <c r="Q1565" s="39">
        <f t="shared" si="265"/>
        <v>6.4927091902742058</v>
      </c>
      <c r="R1565" s="39">
        <f t="shared" si="270"/>
        <v>-12.876666992813917</v>
      </c>
      <c r="S1565" s="39">
        <f t="shared" si="271"/>
        <v>-15.123333007186083</v>
      </c>
      <c r="T1565" s="22" t="str">
        <f t="shared" si="266"/>
        <v>NYK128100</v>
      </c>
      <c r="U1565" t="str">
        <f t="shared" si="272"/>
        <v>no</v>
      </c>
      <c r="V1565" s="31">
        <v>0</v>
      </c>
      <c r="W1565" s="31" t="str">
        <f t="shared" si="273"/>
        <v>43399Golden State WarriorsNew York Knicks</v>
      </c>
      <c r="X1565" s="9" t="str">
        <f>IFERROR(VLOOKUP(T1565,October_Schedule_Table[[#All],[Home Concat]:[Home B2b]],2,FALSE),0)</f>
        <v>no</v>
      </c>
      <c r="Y1565" s="9">
        <f>IFERROR(VLOOKUP(T1565,October_Schedule_Table[[#All],[Away Concat]:[Away B2b]],4,FALSE),0)</f>
        <v>0</v>
      </c>
    </row>
    <row r="1566" spans="1:25" x14ac:dyDescent="0.2">
      <c r="A1566" s="24" t="s">
        <v>243</v>
      </c>
      <c r="B1566" s="10">
        <v>43402</v>
      </c>
      <c r="C1566" s="33" t="str">
        <f t="shared" si="267"/>
        <v>H</v>
      </c>
      <c r="D1566" s="19">
        <v>10</v>
      </c>
      <c r="E1566" s="19">
        <v>29</v>
      </c>
      <c r="F1566" s="19">
        <v>2018</v>
      </c>
      <c r="G1566" s="6" t="s">
        <v>23</v>
      </c>
      <c r="H1566" s="6" t="s">
        <v>15</v>
      </c>
      <c r="I1566" s="6" t="s">
        <v>212</v>
      </c>
      <c r="J1566" s="6">
        <v>96</v>
      </c>
      <c r="K1566" s="6" t="s">
        <v>25</v>
      </c>
      <c r="L1566" s="13" t="s">
        <v>243</v>
      </c>
      <c r="M1566" s="6">
        <v>115</v>
      </c>
      <c r="N1566" s="13">
        <f t="shared" si="268"/>
        <v>19</v>
      </c>
      <c r="O1566" s="13">
        <f t="shared" si="269"/>
        <v>3</v>
      </c>
      <c r="P1566" s="39">
        <f t="shared" si="264"/>
        <v>-9.3839578025397099</v>
      </c>
      <c r="Q1566" s="39">
        <f t="shared" si="265"/>
        <v>9.3423702051929958E-2</v>
      </c>
      <c r="R1566" s="39">
        <f t="shared" si="270"/>
        <v>-6.4773815045916399</v>
      </c>
      <c r="S1566" s="39">
        <f t="shared" si="271"/>
        <v>25.477381504591641</v>
      </c>
      <c r="T1566" s="22" t="str">
        <f t="shared" si="266"/>
        <v>NYK96115</v>
      </c>
      <c r="U1566" t="str">
        <f t="shared" si="272"/>
        <v>no</v>
      </c>
      <c r="V1566" s="31">
        <v>0</v>
      </c>
      <c r="W1566" s="31" t="str">
        <f t="shared" si="273"/>
        <v>43402Brooklyn NetsNew York Knicks</v>
      </c>
      <c r="X1566" s="9" t="str">
        <f>IFERROR(VLOOKUP(T1566,October_Schedule_Table[[#All],[Home Concat]:[Home B2b]],2,FALSE),0)</f>
        <v>no</v>
      </c>
      <c r="Y1566" s="9">
        <f>IFERROR(VLOOKUP(T1566,October_Schedule_Table[[#All],[Away Concat]:[Away B2b]],4,FALSE),0)</f>
        <v>0</v>
      </c>
    </row>
    <row r="1567" spans="1:25" x14ac:dyDescent="0.2">
      <c r="A1567" s="24" t="s">
        <v>243</v>
      </c>
      <c r="B1567" s="12">
        <v>43404</v>
      </c>
      <c r="C1567" s="33" t="str">
        <f t="shared" si="267"/>
        <v>H</v>
      </c>
      <c r="D1567" s="18">
        <v>10</v>
      </c>
      <c r="E1567" s="18">
        <v>31</v>
      </c>
      <c r="F1567" s="18">
        <v>2018</v>
      </c>
      <c r="G1567" s="5" t="s">
        <v>6</v>
      </c>
      <c r="H1567" s="5" t="s">
        <v>20</v>
      </c>
      <c r="I1567" s="5" t="s">
        <v>234</v>
      </c>
      <c r="J1567" s="5">
        <v>107</v>
      </c>
      <c r="K1567" s="5" t="s">
        <v>25</v>
      </c>
      <c r="L1567" s="13" t="s">
        <v>243</v>
      </c>
      <c r="M1567" s="5">
        <v>101</v>
      </c>
      <c r="N1567" s="13">
        <f t="shared" si="268"/>
        <v>-6</v>
      </c>
      <c r="O1567" s="13">
        <f t="shared" si="269"/>
        <v>3</v>
      </c>
      <c r="P1567" s="39">
        <f t="shared" si="264"/>
        <v>-9.3839578025397099</v>
      </c>
      <c r="Q1567" s="39">
        <f t="shared" si="265"/>
        <v>2.3960160409532198</v>
      </c>
      <c r="R1567" s="39">
        <f t="shared" si="270"/>
        <v>-8.7799738434929289</v>
      </c>
      <c r="S1567" s="39">
        <f t="shared" si="271"/>
        <v>2.7799738434929289</v>
      </c>
      <c r="T1567" s="22" t="str">
        <f t="shared" si="266"/>
        <v>NYK107101</v>
      </c>
      <c r="U1567" t="str">
        <f t="shared" si="272"/>
        <v>no</v>
      </c>
      <c r="V1567" s="31">
        <v>0</v>
      </c>
      <c r="W1567" s="31" t="str">
        <f t="shared" si="273"/>
        <v>43404Indiana PacersNew York Knicks</v>
      </c>
      <c r="X1567" s="9" t="str">
        <f>IFERROR(VLOOKUP(T1567,October_Schedule_Table[[#All],[Home Concat]:[Home B2b]],2,FALSE),0)</f>
        <v>no</v>
      </c>
      <c r="Y1567" s="9">
        <f>IFERROR(VLOOKUP(T1567,October_Schedule_Table[[#All],[Away Concat]:[Away B2b]],4,FALSE),0)</f>
        <v>0</v>
      </c>
    </row>
    <row r="1568" spans="1:25" x14ac:dyDescent="0.2">
      <c r="A1568" s="24" t="s">
        <v>243</v>
      </c>
      <c r="B1568" s="10">
        <v>43406</v>
      </c>
      <c r="C1568" s="33" t="str">
        <f t="shared" si="267"/>
        <v>A</v>
      </c>
      <c r="D1568" s="19">
        <v>11</v>
      </c>
      <c r="E1568" s="19">
        <v>2</v>
      </c>
      <c r="F1568" s="19">
        <v>2018</v>
      </c>
      <c r="G1568" s="6" t="s">
        <v>33</v>
      </c>
      <c r="H1568" s="6" t="s">
        <v>25</v>
      </c>
      <c r="I1568" s="13" t="s">
        <v>243</v>
      </c>
      <c r="J1568" s="6">
        <v>118</v>
      </c>
      <c r="K1568" s="6" t="s">
        <v>28</v>
      </c>
      <c r="L1568" s="6" t="s">
        <v>216</v>
      </c>
      <c r="M1568" s="6">
        <v>106</v>
      </c>
      <c r="N1568" s="13">
        <f t="shared" si="268"/>
        <v>12</v>
      </c>
      <c r="O1568" s="13">
        <f t="shared" si="269"/>
        <v>-3</v>
      </c>
      <c r="P1568" s="39">
        <f t="shared" si="264"/>
        <v>-9.3839578025397099</v>
      </c>
      <c r="Q1568" s="39">
        <f t="shared" si="265"/>
        <v>-1.1032792686349602</v>
      </c>
      <c r="R1568" s="39">
        <f t="shared" si="270"/>
        <v>-11.28067853390475</v>
      </c>
      <c r="S1568" s="39">
        <f t="shared" si="271"/>
        <v>23.280678533904748</v>
      </c>
      <c r="T1568" s="22" t="str">
        <f t="shared" si="266"/>
        <v>NYK118106</v>
      </c>
      <c r="U1568" t="str">
        <f t="shared" si="272"/>
        <v>no</v>
      </c>
      <c r="V1568" s="31">
        <v>0</v>
      </c>
      <c r="W1568" s="31" t="str">
        <f t="shared" si="273"/>
        <v>43406New York KnicksDallas Mavericks</v>
      </c>
      <c r="X1568" s="9">
        <f>IFERROR(VLOOKUP(T1568,October_Schedule_Table[Home Concat],1,FALSE),0)</f>
        <v>0</v>
      </c>
      <c r="Y1568" s="9" t="str">
        <f>IFERROR(VLOOKUP(T1568,October_Schedule_Table[[#All],[Away Concat]:[Away B2b]],4,FALSE),0)</f>
        <v>no</v>
      </c>
    </row>
    <row r="1569" spans="1:25" x14ac:dyDescent="0.2">
      <c r="A1569" s="24" t="s">
        <v>243</v>
      </c>
      <c r="B1569" s="12">
        <v>43408</v>
      </c>
      <c r="C1569" s="33" t="str">
        <f t="shared" si="267"/>
        <v>A</v>
      </c>
      <c r="D1569" s="18">
        <v>11</v>
      </c>
      <c r="E1569" s="18">
        <v>4</v>
      </c>
      <c r="F1569" s="18">
        <v>2018</v>
      </c>
      <c r="G1569" s="5" t="s">
        <v>43</v>
      </c>
      <c r="H1569" s="5" t="s">
        <v>25</v>
      </c>
      <c r="I1569" s="13" t="s">
        <v>243</v>
      </c>
      <c r="J1569" s="5">
        <v>95</v>
      </c>
      <c r="K1569" s="5" t="s">
        <v>41</v>
      </c>
      <c r="L1569" s="5" t="s">
        <v>233</v>
      </c>
      <c r="M1569" s="5">
        <v>108</v>
      </c>
      <c r="N1569" s="13">
        <f t="shared" si="268"/>
        <v>-13</v>
      </c>
      <c r="O1569" s="13">
        <f t="shared" si="269"/>
        <v>-3</v>
      </c>
      <c r="P1569" s="39">
        <f t="shared" si="264"/>
        <v>-9.3839578025397099</v>
      </c>
      <c r="Q1569" s="39">
        <f t="shared" si="265"/>
        <v>-3.2175804343859502</v>
      </c>
      <c r="R1569" s="39">
        <f t="shared" si="270"/>
        <v>-9.1663773681537606</v>
      </c>
      <c r="S1569" s="39">
        <f t="shared" si="271"/>
        <v>-3.8336226318462394</v>
      </c>
      <c r="T1569" s="22" t="str">
        <f t="shared" si="266"/>
        <v>NYK95108</v>
      </c>
      <c r="U1569" t="str">
        <f t="shared" si="272"/>
        <v>no</v>
      </c>
      <c r="V1569" s="31">
        <v>0</v>
      </c>
      <c r="W1569" s="31" t="str">
        <f t="shared" si="273"/>
        <v>43408New York KnicksWashington Wizards</v>
      </c>
      <c r="X1569" s="9">
        <f>IFERROR(VLOOKUP(T1569,October_Schedule_Table[Home Concat],1,FALSE),0)</f>
        <v>0</v>
      </c>
      <c r="Y1569" s="9" t="str">
        <f>IFERROR(VLOOKUP(T1569,October_Schedule_Table[[#All],[Away Concat]:[Away B2b]],4,FALSE),0)</f>
        <v>no</v>
      </c>
    </row>
    <row r="1570" spans="1:25" x14ac:dyDescent="0.2">
      <c r="A1570" s="24" t="s">
        <v>243</v>
      </c>
      <c r="B1570" s="10">
        <v>43409</v>
      </c>
      <c r="C1570" s="33" t="str">
        <f t="shared" si="267"/>
        <v>H</v>
      </c>
      <c r="D1570" s="19">
        <v>11</v>
      </c>
      <c r="E1570" s="19">
        <v>5</v>
      </c>
      <c r="F1570" s="19">
        <v>2018</v>
      </c>
      <c r="G1570" s="6" t="s">
        <v>23</v>
      </c>
      <c r="H1570" s="6" t="s">
        <v>38</v>
      </c>
      <c r="I1570" s="6" t="s">
        <v>214</v>
      </c>
      <c r="J1570" s="6">
        <v>116</v>
      </c>
      <c r="K1570" s="6" t="s">
        <v>25</v>
      </c>
      <c r="L1570" s="13" t="s">
        <v>243</v>
      </c>
      <c r="M1570" s="6">
        <v>115</v>
      </c>
      <c r="N1570" s="13">
        <f t="shared" si="268"/>
        <v>-1</v>
      </c>
      <c r="O1570" s="13">
        <f t="shared" si="269"/>
        <v>3</v>
      </c>
      <c r="P1570" s="39">
        <f t="shared" si="264"/>
        <v>-9.3839578025397099</v>
      </c>
      <c r="Q1570" s="39">
        <f t="shared" si="265"/>
        <v>-8.3647694850550796</v>
      </c>
      <c r="R1570" s="39">
        <f t="shared" si="270"/>
        <v>1.9808116825153697</v>
      </c>
      <c r="S1570" s="39">
        <f t="shared" si="271"/>
        <v>-2.9808116825153697</v>
      </c>
      <c r="T1570" s="22" t="str">
        <f t="shared" si="266"/>
        <v>NYK116115</v>
      </c>
      <c r="U1570" t="str">
        <f t="shared" si="272"/>
        <v>yes</v>
      </c>
      <c r="V1570" s="31">
        <v>0</v>
      </c>
      <c r="W1570" s="31" t="str">
        <f t="shared" si="273"/>
        <v>43409Chicago BullsNew York Knicks</v>
      </c>
      <c r="X1570" s="9" t="str">
        <f>IFERROR(VLOOKUP(T1570,October_Schedule_Table[[#All],[Home Concat]:[Home B2b]],2,FALSE),0)</f>
        <v>yes</v>
      </c>
      <c r="Y1570" s="9">
        <f>IFERROR(VLOOKUP(T1570,October_Schedule_Table[[#All],[Away Concat]:[Away B2b]],4,FALSE),0)</f>
        <v>0</v>
      </c>
    </row>
    <row r="1571" spans="1:25" x14ac:dyDescent="0.2">
      <c r="A1571" s="24" t="s">
        <v>243</v>
      </c>
      <c r="B1571" s="10">
        <v>43411</v>
      </c>
      <c r="C1571" s="33" t="str">
        <f t="shared" si="267"/>
        <v>A</v>
      </c>
      <c r="D1571" s="19">
        <v>11</v>
      </c>
      <c r="E1571" s="19">
        <v>7</v>
      </c>
      <c r="F1571" s="19">
        <v>2018</v>
      </c>
      <c r="G1571" s="6" t="s">
        <v>23</v>
      </c>
      <c r="H1571" s="6" t="s">
        <v>25</v>
      </c>
      <c r="I1571" s="13" t="s">
        <v>243</v>
      </c>
      <c r="J1571" s="6">
        <v>112</v>
      </c>
      <c r="K1571" s="6" t="s">
        <v>24</v>
      </c>
      <c r="L1571" s="6" t="s">
        <v>210</v>
      </c>
      <c r="M1571" s="6">
        <v>107</v>
      </c>
      <c r="N1571" s="13">
        <f t="shared" si="268"/>
        <v>5</v>
      </c>
      <c r="O1571" s="13">
        <f t="shared" si="269"/>
        <v>-3</v>
      </c>
      <c r="P1571" s="39">
        <f t="shared" si="264"/>
        <v>-9.3839578025397099</v>
      </c>
      <c r="Q1571" s="39">
        <f t="shared" si="265"/>
        <v>-5.4191427575813904</v>
      </c>
      <c r="R1571" s="39">
        <f t="shared" si="270"/>
        <v>-6.9648150449583195</v>
      </c>
      <c r="S1571" s="39">
        <f t="shared" si="271"/>
        <v>11.964815044958319</v>
      </c>
      <c r="T1571" s="22" t="str">
        <f t="shared" si="266"/>
        <v>NYK112107</v>
      </c>
      <c r="U1571" t="str">
        <f t="shared" si="272"/>
        <v>no</v>
      </c>
      <c r="V1571" s="31">
        <v>0</v>
      </c>
      <c r="W1571" s="31" t="str">
        <f t="shared" si="273"/>
        <v>43411New York KnicksAtlanta Hawks</v>
      </c>
      <c r="X1571" s="9">
        <f>IFERROR(VLOOKUP(T1571,October_Schedule_Table[Home Concat],1,FALSE),0)</f>
        <v>0</v>
      </c>
      <c r="Y1571" s="9" t="str">
        <f>IFERROR(VLOOKUP(T1571,October_Schedule_Table[[#All],[Away Concat]:[Away B2b]],4,FALSE),0)</f>
        <v>no</v>
      </c>
    </row>
    <row r="1572" spans="1:25" x14ac:dyDescent="0.2">
      <c r="A1572" s="24" t="s">
        <v>243</v>
      </c>
      <c r="B1572" s="12">
        <v>43414</v>
      </c>
      <c r="C1572" s="33" t="str">
        <f t="shared" si="267"/>
        <v>A</v>
      </c>
      <c r="D1572" s="18">
        <v>11</v>
      </c>
      <c r="E1572" s="18">
        <v>10</v>
      </c>
      <c r="F1572" s="18">
        <v>2018</v>
      </c>
      <c r="G1572" s="5" t="s">
        <v>62</v>
      </c>
      <c r="H1572" s="5" t="s">
        <v>25</v>
      </c>
      <c r="I1572" s="13" t="s">
        <v>243</v>
      </c>
      <c r="J1572" s="5">
        <v>112</v>
      </c>
      <c r="K1572" s="5" t="s">
        <v>37</v>
      </c>
      <c r="L1572" s="5" t="s">
        <v>228</v>
      </c>
      <c r="M1572" s="5">
        <v>128</v>
      </c>
      <c r="N1572" s="13">
        <f t="shared" si="268"/>
        <v>-16</v>
      </c>
      <c r="O1572" s="13">
        <f t="shared" si="269"/>
        <v>-3</v>
      </c>
      <c r="P1572" s="39">
        <f t="shared" si="264"/>
        <v>-9.3839578025397099</v>
      </c>
      <c r="Q1572" s="39">
        <f t="shared" si="265"/>
        <v>5.5303682054218104</v>
      </c>
      <c r="R1572" s="39">
        <f t="shared" si="270"/>
        <v>-17.91432600796152</v>
      </c>
      <c r="S1572" s="39">
        <f t="shared" si="271"/>
        <v>1.9143260079615203</v>
      </c>
      <c r="T1572" s="22" t="str">
        <f t="shared" si="266"/>
        <v>NYK112128</v>
      </c>
      <c r="U1572" t="str">
        <f t="shared" si="272"/>
        <v>no</v>
      </c>
      <c r="V1572" s="31">
        <v>0</v>
      </c>
      <c r="W1572" s="31" t="str">
        <f t="shared" si="273"/>
        <v>43414New York KnicksToronto Raptors</v>
      </c>
      <c r="X1572" s="9">
        <f>IFERROR(VLOOKUP(T1572,October_Schedule_Table[Home Concat],1,FALSE),0)</f>
        <v>0</v>
      </c>
      <c r="Y1572" s="9" t="str">
        <f>IFERROR(VLOOKUP(T1572,October_Schedule_Table[[#All],[Away Concat]:[Away B2b]],4,FALSE),0)</f>
        <v>no</v>
      </c>
    </row>
    <row r="1573" spans="1:25" x14ac:dyDescent="0.2">
      <c r="A1573" s="24" t="s">
        <v>243</v>
      </c>
      <c r="B1573" s="12">
        <v>43415</v>
      </c>
      <c r="C1573" s="33" t="str">
        <f t="shared" si="267"/>
        <v>H</v>
      </c>
      <c r="D1573" s="18">
        <v>11</v>
      </c>
      <c r="E1573" s="18">
        <v>11</v>
      </c>
      <c r="F1573" s="18">
        <v>2018</v>
      </c>
      <c r="G1573" s="5" t="s">
        <v>23</v>
      </c>
      <c r="H1573" s="5" t="s">
        <v>27</v>
      </c>
      <c r="I1573" s="5" t="s">
        <v>236</v>
      </c>
      <c r="J1573" s="5">
        <v>115</v>
      </c>
      <c r="K1573" s="5" t="s">
        <v>25</v>
      </c>
      <c r="L1573" s="13" t="s">
        <v>243</v>
      </c>
      <c r="M1573" s="5">
        <v>89</v>
      </c>
      <c r="N1573" s="13">
        <f t="shared" si="268"/>
        <v>-26</v>
      </c>
      <c r="O1573" s="13">
        <f t="shared" si="269"/>
        <v>3</v>
      </c>
      <c r="P1573" s="39">
        <f t="shared" si="264"/>
        <v>-9.3839578025397099</v>
      </c>
      <c r="Q1573" s="39">
        <f t="shared" si="265"/>
        <v>1.21811754667254</v>
      </c>
      <c r="R1573" s="39">
        <f t="shared" si="270"/>
        <v>-7.6020753492122495</v>
      </c>
      <c r="S1573" s="39">
        <f t="shared" si="271"/>
        <v>-18.397924650787751</v>
      </c>
      <c r="T1573" s="22" t="str">
        <f t="shared" si="266"/>
        <v>NYK11589</v>
      </c>
      <c r="U1573" t="str">
        <f t="shared" si="272"/>
        <v>yes</v>
      </c>
      <c r="V1573" s="31">
        <v>0</v>
      </c>
      <c r="W1573" s="31" t="str">
        <f t="shared" si="273"/>
        <v>43415Orlando MagicNew York Knicks</v>
      </c>
      <c r="X1573" s="9" t="str">
        <f>IFERROR(VLOOKUP(T1573,October_Schedule_Table[[#All],[Home Concat]:[Home B2b]],2,FALSE),0)</f>
        <v>yes</v>
      </c>
      <c r="Y1573" s="9">
        <f>IFERROR(VLOOKUP(T1573,October_Schedule_Table[[#All],[Away Concat]:[Away B2b]],4,FALSE),0)</f>
        <v>0</v>
      </c>
    </row>
    <row r="1574" spans="1:25" x14ac:dyDescent="0.2">
      <c r="A1574" s="24" t="s">
        <v>243</v>
      </c>
      <c r="B1574" s="10">
        <v>43418</v>
      </c>
      <c r="C1574" s="33" t="str">
        <f t="shared" si="267"/>
        <v>A</v>
      </c>
      <c r="D1574" s="19">
        <v>11</v>
      </c>
      <c r="E1574" s="19">
        <v>14</v>
      </c>
      <c r="F1574" s="19">
        <v>2018</v>
      </c>
      <c r="G1574" s="6" t="s">
        <v>6</v>
      </c>
      <c r="H1574" s="6" t="s">
        <v>25</v>
      </c>
      <c r="I1574" s="13" t="s">
        <v>243</v>
      </c>
      <c r="J1574" s="6">
        <v>103</v>
      </c>
      <c r="K1574" s="6" t="s">
        <v>10</v>
      </c>
      <c r="L1574" s="6" t="s">
        <v>238</v>
      </c>
      <c r="M1574" s="6">
        <v>128</v>
      </c>
      <c r="N1574" s="13">
        <f t="shared" si="268"/>
        <v>-25</v>
      </c>
      <c r="O1574" s="13">
        <f t="shared" si="269"/>
        <v>-3</v>
      </c>
      <c r="P1574" s="39">
        <f t="shared" si="264"/>
        <v>-9.3839578025397099</v>
      </c>
      <c r="Q1574" s="39">
        <f t="shared" si="265"/>
        <v>3.3970939396990349</v>
      </c>
      <c r="R1574" s="39">
        <f t="shared" si="270"/>
        <v>-15.781051742238745</v>
      </c>
      <c r="S1574" s="39">
        <f t="shared" si="271"/>
        <v>-9.2189482577612551</v>
      </c>
      <c r="T1574" s="22" t="str">
        <f t="shared" si="266"/>
        <v>NYK103128</v>
      </c>
      <c r="U1574" t="str">
        <f t="shared" si="272"/>
        <v>no</v>
      </c>
      <c r="V1574" s="31">
        <v>0</v>
      </c>
      <c r="W1574" s="31" t="str">
        <f t="shared" si="273"/>
        <v>43418New York KnicksOklahoma City Thunder</v>
      </c>
      <c r="X1574" s="9">
        <f>IFERROR(VLOOKUP(T1574,October_Schedule_Table[Home Concat],1,FALSE),0)</f>
        <v>0</v>
      </c>
      <c r="Y1574" s="9" t="str">
        <f>IFERROR(VLOOKUP(T1574,October_Schedule_Table[[#All],[Away Concat]:[Away B2b]],4,FALSE),0)</f>
        <v>no</v>
      </c>
    </row>
    <row r="1575" spans="1:25" x14ac:dyDescent="0.2">
      <c r="A1575" s="24" t="s">
        <v>243</v>
      </c>
      <c r="B1575" s="12">
        <v>43420</v>
      </c>
      <c r="C1575" s="33" t="str">
        <f t="shared" si="267"/>
        <v>A</v>
      </c>
      <c r="D1575" s="18">
        <v>11</v>
      </c>
      <c r="E1575" s="18">
        <v>16</v>
      </c>
      <c r="F1575" s="18">
        <v>2018</v>
      </c>
      <c r="G1575" s="5" t="s">
        <v>6</v>
      </c>
      <c r="H1575" s="5" t="s">
        <v>25</v>
      </c>
      <c r="I1575" s="13" t="s">
        <v>243</v>
      </c>
      <c r="J1575" s="5">
        <v>124</v>
      </c>
      <c r="K1575" s="5" t="s">
        <v>17</v>
      </c>
      <c r="L1575" s="5" t="s">
        <v>202</v>
      </c>
      <c r="M1575" s="5">
        <v>129</v>
      </c>
      <c r="N1575" s="13">
        <f t="shared" si="268"/>
        <v>-5</v>
      </c>
      <c r="O1575" s="13">
        <f t="shared" si="269"/>
        <v>-3</v>
      </c>
      <c r="P1575" s="39">
        <f t="shared" si="264"/>
        <v>-9.3839578025397099</v>
      </c>
      <c r="Q1575" s="39">
        <f t="shared" si="265"/>
        <v>-2.0784049104114897</v>
      </c>
      <c r="R1575" s="39">
        <f t="shared" si="270"/>
        <v>-10.305552892128221</v>
      </c>
      <c r="S1575" s="39">
        <f t="shared" si="271"/>
        <v>5.3055528921282207</v>
      </c>
      <c r="T1575" s="22" t="str">
        <f t="shared" si="266"/>
        <v>NYK124129</v>
      </c>
      <c r="U1575" t="str">
        <f t="shared" si="272"/>
        <v>no</v>
      </c>
      <c r="V1575" s="31">
        <v>0</v>
      </c>
      <c r="W1575" s="31" t="str">
        <f t="shared" si="273"/>
        <v>43420New York KnicksNew Orleans Pelicans</v>
      </c>
      <c r="X1575" s="9">
        <f>IFERROR(VLOOKUP(T1575,October_Schedule_Table[Home Concat],1,FALSE),0)</f>
        <v>0</v>
      </c>
      <c r="Y1575" s="9" t="str">
        <f>IFERROR(VLOOKUP(T1575,October_Schedule_Table[[#All],[Away Concat]:[Away B2b]],4,FALSE),0)</f>
        <v>no</v>
      </c>
    </row>
    <row r="1576" spans="1:25" x14ac:dyDescent="0.2">
      <c r="A1576" s="24" t="s">
        <v>243</v>
      </c>
      <c r="B1576" s="10">
        <v>43422</v>
      </c>
      <c r="C1576" s="33" t="str">
        <f t="shared" si="267"/>
        <v>A</v>
      </c>
      <c r="D1576" s="19">
        <v>11</v>
      </c>
      <c r="E1576" s="19">
        <v>18</v>
      </c>
      <c r="F1576" s="19">
        <v>2018</v>
      </c>
      <c r="G1576" s="6" t="s">
        <v>43</v>
      </c>
      <c r="H1576" s="6" t="s">
        <v>25</v>
      </c>
      <c r="I1576" s="13" t="s">
        <v>243</v>
      </c>
      <c r="J1576" s="6">
        <v>117</v>
      </c>
      <c r="K1576" s="6" t="s">
        <v>27</v>
      </c>
      <c r="L1576" s="6" t="s">
        <v>236</v>
      </c>
      <c r="M1576" s="6">
        <v>131</v>
      </c>
      <c r="N1576" s="13">
        <f t="shared" si="268"/>
        <v>-14</v>
      </c>
      <c r="O1576" s="13">
        <f t="shared" si="269"/>
        <v>-3</v>
      </c>
      <c r="P1576" s="39">
        <f t="shared" si="264"/>
        <v>-9.3839578025397099</v>
      </c>
      <c r="Q1576" s="39">
        <f t="shared" si="265"/>
        <v>1.21811754667254</v>
      </c>
      <c r="R1576" s="39">
        <f t="shared" si="270"/>
        <v>-13.602075349212249</v>
      </c>
      <c r="S1576" s="39">
        <f t="shared" si="271"/>
        <v>-0.39792465078775052</v>
      </c>
      <c r="T1576" s="22" t="str">
        <f t="shared" si="266"/>
        <v>NYK117131</v>
      </c>
      <c r="U1576" t="str">
        <f t="shared" si="272"/>
        <v>no</v>
      </c>
      <c r="V1576" s="31">
        <v>0</v>
      </c>
      <c r="W1576" s="31" t="str">
        <f t="shared" si="273"/>
        <v>43422New York KnicksOrlando Magic</v>
      </c>
      <c r="X1576" s="9">
        <f>IFERROR(VLOOKUP(T1576,October_Schedule_Table[Home Concat],1,FALSE),0)</f>
        <v>0</v>
      </c>
      <c r="Y1576" s="9" t="str">
        <f>IFERROR(VLOOKUP(T1576,October_Schedule_Table[[#All],[Away Concat]:[Away B2b]],4,FALSE),0)</f>
        <v>no</v>
      </c>
    </row>
    <row r="1577" spans="1:25" x14ac:dyDescent="0.2">
      <c r="A1577" s="24" t="s">
        <v>243</v>
      </c>
      <c r="B1577" s="10">
        <v>43424</v>
      </c>
      <c r="C1577" s="33" t="str">
        <f t="shared" si="267"/>
        <v>H</v>
      </c>
      <c r="D1577" s="19">
        <v>11</v>
      </c>
      <c r="E1577" s="19">
        <v>20</v>
      </c>
      <c r="F1577" s="19">
        <v>2018</v>
      </c>
      <c r="G1577" s="6" t="s">
        <v>23</v>
      </c>
      <c r="H1577" s="6" t="s">
        <v>40</v>
      </c>
      <c r="I1577" s="6" t="s">
        <v>231</v>
      </c>
      <c r="J1577" s="6">
        <v>118</v>
      </c>
      <c r="K1577" s="6" t="s">
        <v>25</v>
      </c>
      <c r="L1577" s="13" t="s">
        <v>243</v>
      </c>
      <c r="M1577" s="6">
        <v>114</v>
      </c>
      <c r="N1577" s="13">
        <f t="shared" si="268"/>
        <v>-4</v>
      </c>
      <c r="O1577" s="13">
        <f t="shared" si="269"/>
        <v>3</v>
      </c>
      <c r="P1577" s="39">
        <f t="shared" si="264"/>
        <v>-9.3839578025397099</v>
      </c>
      <c r="Q1577" s="39">
        <f t="shared" si="265"/>
        <v>4.7456987811097902</v>
      </c>
      <c r="R1577" s="39">
        <f t="shared" si="270"/>
        <v>-11.129656583649499</v>
      </c>
      <c r="S1577" s="39">
        <f t="shared" si="271"/>
        <v>7.1296565836494992</v>
      </c>
      <c r="T1577" s="22" t="str">
        <f t="shared" si="266"/>
        <v>NYK118114</v>
      </c>
      <c r="U1577" t="str">
        <f t="shared" si="272"/>
        <v>no</v>
      </c>
      <c r="V1577" s="31">
        <v>0</v>
      </c>
      <c r="W1577" s="31" t="str">
        <f t="shared" si="273"/>
        <v>43424Portland Trail BlazersNew York Knicks</v>
      </c>
      <c r="X1577" s="9" t="str">
        <f>IFERROR(VLOOKUP(T1577,October_Schedule_Table[[#All],[Home Concat]:[Home B2b]],2,FALSE),0)</f>
        <v>no</v>
      </c>
      <c r="Y1577" s="9">
        <f>IFERROR(VLOOKUP(T1577,October_Schedule_Table[[#All],[Away Concat]:[Away B2b]],4,FALSE),0)</f>
        <v>0</v>
      </c>
    </row>
    <row r="1578" spans="1:25" x14ac:dyDescent="0.2">
      <c r="A1578" s="24" t="s">
        <v>243</v>
      </c>
      <c r="B1578" s="12">
        <v>43425</v>
      </c>
      <c r="C1578" s="33" t="str">
        <f t="shared" si="267"/>
        <v>A</v>
      </c>
      <c r="D1578" s="18">
        <v>11</v>
      </c>
      <c r="E1578" s="18">
        <v>21</v>
      </c>
      <c r="F1578" s="18">
        <v>2018</v>
      </c>
      <c r="G1578" s="5" t="s">
        <v>23</v>
      </c>
      <c r="H1578" s="5" t="s">
        <v>25</v>
      </c>
      <c r="I1578" s="13" t="s">
        <v>243</v>
      </c>
      <c r="J1578" s="5">
        <v>117</v>
      </c>
      <c r="K1578" s="5" t="s">
        <v>8</v>
      </c>
      <c r="L1578" s="5" t="s">
        <v>211</v>
      </c>
      <c r="M1578" s="5">
        <v>109</v>
      </c>
      <c r="N1578" s="13">
        <f t="shared" si="268"/>
        <v>8</v>
      </c>
      <c r="O1578" s="13">
        <f t="shared" si="269"/>
        <v>-3</v>
      </c>
      <c r="P1578" s="39">
        <f t="shared" si="264"/>
        <v>-9.3839578025397099</v>
      </c>
      <c r="Q1578" s="39">
        <f t="shared" si="265"/>
        <v>3.6672081997201897</v>
      </c>
      <c r="R1578" s="39">
        <f t="shared" si="270"/>
        <v>-16.051166002259901</v>
      </c>
      <c r="S1578" s="39">
        <f t="shared" si="271"/>
        <v>24.051166002259901</v>
      </c>
      <c r="T1578" s="22" t="str">
        <f t="shared" si="266"/>
        <v>NYK117109</v>
      </c>
      <c r="U1578" t="str">
        <f t="shared" si="272"/>
        <v>yes</v>
      </c>
      <c r="V1578" s="31">
        <v>0</v>
      </c>
      <c r="W1578" s="31" t="str">
        <f t="shared" si="273"/>
        <v>43425New York KnicksBoston Celtics</v>
      </c>
      <c r="X1578" s="9">
        <f>IFERROR(VLOOKUP(T1578,October_Schedule_Table[Home Concat],1,FALSE),0)</f>
        <v>0</v>
      </c>
      <c r="Y1578" s="9" t="str">
        <f>IFERROR(VLOOKUP(T1578,October_Schedule_Table[[#All],[Away Concat]:[Away B2b]],4,FALSE),0)</f>
        <v>yes</v>
      </c>
    </row>
    <row r="1579" spans="1:25" x14ac:dyDescent="0.2">
      <c r="A1579" s="24" t="s">
        <v>243</v>
      </c>
      <c r="B1579" s="12">
        <v>43427</v>
      </c>
      <c r="C1579" s="33" t="str">
        <f t="shared" si="267"/>
        <v>H</v>
      </c>
      <c r="D1579" s="18">
        <v>11</v>
      </c>
      <c r="E1579" s="18">
        <v>23</v>
      </c>
      <c r="F1579" s="18">
        <v>2018</v>
      </c>
      <c r="G1579" s="5" t="s">
        <v>23</v>
      </c>
      <c r="H1579" s="5" t="s">
        <v>17</v>
      </c>
      <c r="I1579" s="5" t="s">
        <v>202</v>
      </c>
      <c r="J1579" s="5">
        <v>109</v>
      </c>
      <c r="K1579" s="5" t="s">
        <v>25</v>
      </c>
      <c r="L1579" s="13" t="s">
        <v>243</v>
      </c>
      <c r="M1579" s="5">
        <v>114</v>
      </c>
      <c r="N1579" s="13">
        <f t="shared" si="268"/>
        <v>5</v>
      </c>
      <c r="O1579" s="13">
        <f t="shared" si="269"/>
        <v>3</v>
      </c>
      <c r="P1579" s="39">
        <f t="shared" si="264"/>
        <v>-9.3839578025397099</v>
      </c>
      <c r="Q1579" s="39">
        <f t="shared" si="265"/>
        <v>-2.0784049104114897</v>
      </c>
      <c r="R1579" s="39">
        <f t="shared" si="270"/>
        <v>-4.3055528921282207</v>
      </c>
      <c r="S1579" s="39">
        <f t="shared" si="271"/>
        <v>9.3055528921282207</v>
      </c>
      <c r="T1579" s="22" t="str">
        <f t="shared" si="266"/>
        <v>NYK109114</v>
      </c>
      <c r="U1579" t="str">
        <f t="shared" si="272"/>
        <v>no</v>
      </c>
      <c r="V1579" s="31">
        <v>0</v>
      </c>
      <c r="W1579" s="31" t="str">
        <f t="shared" si="273"/>
        <v>43427New Orleans PelicansNew York Knicks</v>
      </c>
      <c r="X1579" s="9" t="str">
        <f>IFERROR(VLOOKUP(T1579,October_Schedule_Table[[#All],[Home Concat]:[Home B2b]],2,FALSE),0)</f>
        <v>no</v>
      </c>
      <c r="Y1579" s="9">
        <f>IFERROR(VLOOKUP(T1579,October_Schedule_Table[[#All],[Away Concat]:[Away B2b]],4,FALSE),0)</f>
        <v>0</v>
      </c>
    </row>
    <row r="1580" spans="1:25" x14ac:dyDescent="0.2">
      <c r="A1580" s="24" t="s">
        <v>243</v>
      </c>
      <c r="B1580" s="14">
        <v>43429</v>
      </c>
      <c r="C1580" s="33" t="str">
        <f t="shared" si="267"/>
        <v>A</v>
      </c>
      <c r="D1580" s="21">
        <v>11</v>
      </c>
      <c r="E1580" s="21">
        <v>25</v>
      </c>
      <c r="F1580" s="21">
        <v>2018</v>
      </c>
      <c r="G1580" s="6" t="s">
        <v>43</v>
      </c>
      <c r="H1580" s="6" t="s">
        <v>25</v>
      </c>
      <c r="I1580" s="13" t="s">
        <v>243</v>
      </c>
      <c r="J1580" s="6">
        <v>103</v>
      </c>
      <c r="K1580" s="6" t="s">
        <v>19</v>
      </c>
      <c r="L1580" s="6" t="s">
        <v>240</v>
      </c>
      <c r="M1580" s="6">
        <v>98</v>
      </c>
      <c r="N1580" s="13">
        <f t="shared" si="268"/>
        <v>5</v>
      </c>
      <c r="O1580" s="13">
        <f t="shared" si="269"/>
        <v>-3</v>
      </c>
      <c r="P1580" s="39">
        <f t="shared" si="264"/>
        <v>-9.3839578025397099</v>
      </c>
      <c r="Q1580" s="39">
        <f t="shared" si="265"/>
        <v>-2.3364343413058002</v>
      </c>
      <c r="R1580" s="39">
        <f t="shared" si="270"/>
        <v>-10.04752346123391</v>
      </c>
      <c r="S1580" s="39">
        <f t="shared" si="271"/>
        <v>15.04752346123391</v>
      </c>
      <c r="T1580" s="22" t="str">
        <f t="shared" si="266"/>
        <v>NYK10398</v>
      </c>
      <c r="U1580" t="str">
        <f t="shared" si="272"/>
        <v>no</v>
      </c>
      <c r="V1580" s="31">
        <v>0</v>
      </c>
      <c r="W1580" s="31" t="str">
        <f t="shared" si="273"/>
        <v>43429New York KnicksMemphis Grizzlies</v>
      </c>
      <c r="X1580" s="9">
        <f>IFERROR(VLOOKUP(T1580,October_Schedule_Table[Home Concat],1,FALSE),0)</f>
        <v>0</v>
      </c>
      <c r="Y1580" s="9" t="str">
        <f>IFERROR(VLOOKUP(T1580,October_Schedule_Table[[#All],[Away Concat]:[Away B2b]],4,FALSE),0)</f>
        <v>no</v>
      </c>
    </row>
    <row r="1581" spans="1:25" x14ac:dyDescent="0.2">
      <c r="A1581" s="24" t="s">
        <v>243</v>
      </c>
      <c r="B1581" s="12">
        <v>43431</v>
      </c>
      <c r="C1581" s="33" t="str">
        <f t="shared" si="267"/>
        <v>A</v>
      </c>
      <c r="D1581" s="18">
        <v>11</v>
      </c>
      <c r="E1581" s="18">
        <v>27</v>
      </c>
      <c r="F1581" s="18">
        <v>2018</v>
      </c>
      <c r="G1581" s="5" t="s">
        <v>12</v>
      </c>
      <c r="H1581" s="5" t="s">
        <v>25</v>
      </c>
      <c r="I1581" s="13" t="s">
        <v>243</v>
      </c>
      <c r="J1581" s="5">
        <v>108</v>
      </c>
      <c r="K1581" s="5" t="s">
        <v>16</v>
      </c>
      <c r="L1581" s="5" t="s">
        <v>218</v>
      </c>
      <c r="M1581" s="5">
        <v>115</v>
      </c>
      <c r="N1581" s="13">
        <f t="shared" si="268"/>
        <v>-7</v>
      </c>
      <c r="O1581" s="13">
        <f t="shared" si="269"/>
        <v>-3</v>
      </c>
      <c r="P1581" s="39">
        <f t="shared" si="264"/>
        <v>-9.3839578025397099</v>
      </c>
      <c r="Q1581" s="39">
        <f t="shared" si="265"/>
        <v>-0.23602730858504994</v>
      </c>
      <c r="R1581" s="39">
        <f t="shared" si="270"/>
        <v>-12.147930493954661</v>
      </c>
      <c r="S1581" s="39">
        <f t="shared" si="271"/>
        <v>5.1479304939546608</v>
      </c>
      <c r="T1581" s="22" t="str">
        <f t="shared" si="266"/>
        <v>NYK108115</v>
      </c>
      <c r="U1581" t="str">
        <f t="shared" si="272"/>
        <v>no</v>
      </c>
      <c r="V1581" s="31">
        <v>0</v>
      </c>
      <c r="W1581" s="31" t="str">
        <f t="shared" si="273"/>
        <v>43431New York KnicksDetroit Pistons</v>
      </c>
      <c r="X1581" s="9">
        <f>IFERROR(VLOOKUP(T1581,October_Schedule_Table[Home Concat],1,FALSE),0)</f>
        <v>0</v>
      </c>
      <c r="Y1581" s="9" t="str">
        <f>IFERROR(VLOOKUP(T1581,October_Schedule_Table[[#All],[Away Concat]:[Away B2b]],4,FALSE),0)</f>
        <v>no</v>
      </c>
    </row>
    <row r="1582" spans="1:25" x14ac:dyDescent="0.2">
      <c r="A1582" s="24" t="s">
        <v>243</v>
      </c>
      <c r="B1582" s="10">
        <v>43432</v>
      </c>
      <c r="C1582" s="33" t="str">
        <f t="shared" si="267"/>
        <v>A</v>
      </c>
      <c r="D1582" s="19">
        <v>11</v>
      </c>
      <c r="E1582" s="19">
        <v>28</v>
      </c>
      <c r="F1582" s="19">
        <v>2018</v>
      </c>
      <c r="G1582" s="6" t="s">
        <v>12</v>
      </c>
      <c r="H1582" s="6" t="s">
        <v>25</v>
      </c>
      <c r="I1582" s="13" t="s">
        <v>243</v>
      </c>
      <c r="J1582" s="6">
        <v>91</v>
      </c>
      <c r="K1582" s="6" t="s">
        <v>7</v>
      </c>
      <c r="L1582" s="6" t="s">
        <v>237</v>
      </c>
      <c r="M1582" s="6">
        <v>117</v>
      </c>
      <c r="N1582" s="13">
        <f t="shared" si="268"/>
        <v>-26</v>
      </c>
      <c r="O1582" s="13">
        <f t="shared" si="269"/>
        <v>-3</v>
      </c>
      <c r="P1582" s="39">
        <f t="shared" si="264"/>
        <v>-9.3839578025397099</v>
      </c>
      <c r="Q1582" s="39">
        <f t="shared" si="265"/>
        <v>2.2516349031661402</v>
      </c>
      <c r="R1582" s="39">
        <f t="shared" si="270"/>
        <v>-14.63559270570585</v>
      </c>
      <c r="S1582" s="39">
        <f t="shared" si="271"/>
        <v>-11.36440729429415</v>
      </c>
      <c r="T1582" s="22" t="str">
        <f t="shared" si="266"/>
        <v>NYK91117</v>
      </c>
      <c r="U1582" t="str">
        <f t="shared" si="272"/>
        <v>yes</v>
      </c>
      <c r="V1582" s="31">
        <v>0</v>
      </c>
      <c r="W1582" s="31" t="str">
        <f t="shared" si="273"/>
        <v>43432New York KnicksPhiladelphia 76ers</v>
      </c>
      <c r="X1582" s="9">
        <f>IFERROR(VLOOKUP(T1582,October_Schedule_Table[Home Concat],1,FALSE),0)</f>
        <v>0</v>
      </c>
      <c r="Y1582" s="9" t="str">
        <f>IFERROR(VLOOKUP(T1582,October_Schedule_Table[[#All],[Away Concat]:[Away B2b]],4,FALSE),0)</f>
        <v>yes</v>
      </c>
    </row>
    <row r="1583" spans="1:25" x14ac:dyDescent="0.2">
      <c r="A1583" s="24" t="s">
        <v>243</v>
      </c>
      <c r="B1583" s="10">
        <v>43435</v>
      </c>
      <c r="C1583" s="33" t="str">
        <f t="shared" si="267"/>
        <v>H</v>
      </c>
      <c r="D1583" s="19">
        <v>12</v>
      </c>
      <c r="E1583" s="19">
        <v>1</v>
      </c>
      <c r="F1583" s="19">
        <v>2018</v>
      </c>
      <c r="G1583" s="6" t="s">
        <v>45</v>
      </c>
      <c r="H1583" s="6" t="s">
        <v>13</v>
      </c>
      <c r="I1583" s="6" t="s">
        <v>229</v>
      </c>
      <c r="J1583" s="6">
        <v>134</v>
      </c>
      <c r="K1583" s="6" t="s">
        <v>25</v>
      </c>
      <c r="L1583" s="13" t="s">
        <v>243</v>
      </c>
      <c r="M1583" s="6">
        <v>136</v>
      </c>
      <c r="N1583" s="13">
        <f t="shared" si="268"/>
        <v>2</v>
      </c>
      <c r="O1583" s="13">
        <f t="shared" si="269"/>
        <v>3</v>
      </c>
      <c r="P1583" s="39">
        <f t="shared" si="264"/>
        <v>-9.3839578025397099</v>
      </c>
      <c r="Q1583" s="39">
        <f t="shared" si="265"/>
        <v>7.7638523148254706</v>
      </c>
      <c r="R1583" s="39">
        <f t="shared" si="270"/>
        <v>-14.14781011736518</v>
      </c>
      <c r="S1583" s="39">
        <f t="shared" si="271"/>
        <v>16.147810117365182</v>
      </c>
      <c r="T1583" s="22" t="str">
        <f t="shared" si="266"/>
        <v>NYK134136</v>
      </c>
      <c r="U1583" t="str">
        <f t="shared" si="272"/>
        <v>no</v>
      </c>
      <c r="V1583" s="31">
        <v>0</v>
      </c>
      <c r="W1583" s="31" t="str">
        <f t="shared" si="273"/>
        <v>43435Milwaukee BucksNew York Knicks</v>
      </c>
      <c r="X1583" s="9" t="str">
        <f>IFERROR(VLOOKUP(T1583,October_Schedule_Table[[#All],[Home Concat]:[Home B2b]],2,FALSE),0)</f>
        <v>no</v>
      </c>
      <c r="Y1583" s="9">
        <f>IFERROR(VLOOKUP(T1583,October_Schedule_Table[[#All],[Away Concat]:[Away B2b]],4,FALSE),0)</f>
        <v>0</v>
      </c>
    </row>
    <row r="1584" spans="1:25" x14ac:dyDescent="0.2">
      <c r="A1584" s="24" t="s">
        <v>243</v>
      </c>
      <c r="B1584" s="12">
        <v>43437</v>
      </c>
      <c r="C1584" s="33" t="str">
        <f t="shared" si="267"/>
        <v>H</v>
      </c>
      <c r="D1584" s="18">
        <v>12</v>
      </c>
      <c r="E1584" s="18">
        <v>3</v>
      </c>
      <c r="F1584" s="18">
        <v>2018</v>
      </c>
      <c r="G1584" s="5" t="s">
        <v>23</v>
      </c>
      <c r="H1584" s="5" t="s">
        <v>41</v>
      </c>
      <c r="I1584" s="5" t="s">
        <v>233</v>
      </c>
      <c r="J1584" s="5">
        <v>110</v>
      </c>
      <c r="K1584" s="5" t="s">
        <v>25</v>
      </c>
      <c r="L1584" s="13" t="s">
        <v>243</v>
      </c>
      <c r="M1584" s="5">
        <v>107</v>
      </c>
      <c r="N1584" s="13">
        <f t="shared" si="268"/>
        <v>-3</v>
      </c>
      <c r="O1584" s="13">
        <f t="shared" si="269"/>
        <v>3</v>
      </c>
      <c r="P1584" s="39">
        <f t="shared" si="264"/>
        <v>-9.3839578025397099</v>
      </c>
      <c r="Q1584" s="39">
        <f t="shared" si="265"/>
        <v>-3.2175804343859502</v>
      </c>
      <c r="R1584" s="39">
        <f t="shared" si="270"/>
        <v>-3.1663773681537597</v>
      </c>
      <c r="S1584" s="39">
        <f t="shared" si="271"/>
        <v>0.1663773681537597</v>
      </c>
      <c r="T1584" s="22" t="str">
        <f t="shared" si="266"/>
        <v>NYK110107</v>
      </c>
      <c r="U1584" t="str">
        <f t="shared" si="272"/>
        <v>no</v>
      </c>
      <c r="V1584" s="31">
        <v>0</v>
      </c>
      <c r="W1584" s="31" t="str">
        <f t="shared" si="273"/>
        <v>43437Washington WizardsNew York Knicks</v>
      </c>
      <c r="X1584" s="9" t="str">
        <f>IFERROR(VLOOKUP(T1584,October_Schedule_Table[[#All],[Home Concat]:[Home B2b]],2,FALSE),0)</f>
        <v>no</v>
      </c>
      <c r="Y1584" s="9">
        <f>IFERROR(VLOOKUP(T1584,October_Schedule_Table[[#All],[Away Concat]:[Away B2b]],4,FALSE),0)</f>
        <v>0</v>
      </c>
    </row>
    <row r="1585" spans="1:25" x14ac:dyDescent="0.2">
      <c r="A1585" s="24" t="s">
        <v>243</v>
      </c>
      <c r="B1585" s="12">
        <v>43440</v>
      </c>
      <c r="C1585" s="33" t="str">
        <f t="shared" si="267"/>
        <v>A</v>
      </c>
      <c r="D1585" s="18">
        <v>12</v>
      </c>
      <c r="E1585" s="18">
        <v>6</v>
      </c>
      <c r="F1585" s="18">
        <v>2018</v>
      </c>
      <c r="G1585" s="5" t="s">
        <v>6</v>
      </c>
      <c r="H1585" s="5" t="s">
        <v>25</v>
      </c>
      <c r="I1585" s="13" t="s">
        <v>243</v>
      </c>
      <c r="J1585" s="5">
        <v>100</v>
      </c>
      <c r="K1585" s="5" t="s">
        <v>8</v>
      </c>
      <c r="L1585" s="5" t="s">
        <v>211</v>
      </c>
      <c r="M1585" s="5">
        <v>128</v>
      </c>
      <c r="N1585" s="13">
        <f t="shared" si="268"/>
        <v>-28</v>
      </c>
      <c r="O1585" s="13">
        <f t="shared" si="269"/>
        <v>-3</v>
      </c>
      <c r="P1585" s="39">
        <f t="shared" si="264"/>
        <v>-9.3839578025397099</v>
      </c>
      <c r="Q1585" s="39">
        <f t="shared" si="265"/>
        <v>3.6672081997201897</v>
      </c>
      <c r="R1585" s="39">
        <f t="shared" si="270"/>
        <v>-16.051166002259901</v>
      </c>
      <c r="S1585" s="39">
        <f t="shared" si="271"/>
        <v>-11.948833997740099</v>
      </c>
      <c r="T1585" s="22" t="str">
        <f t="shared" si="266"/>
        <v>NYK100128</v>
      </c>
      <c r="U1585" t="str">
        <f t="shared" si="272"/>
        <v>no</v>
      </c>
      <c r="V1585" s="31">
        <v>0</v>
      </c>
      <c r="W1585" s="31" t="str">
        <f t="shared" si="273"/>
        <v>43440New York KnicksBoston Celtics</v>
      </c>
      <c r="X1585" s="9">
        <f>IFERROR(VLOOKUP(T1585,October_Schedule_Table[Home Concat],1,FALSE),0)</f>
        <v>0</v>
      </c>
      <c r="Y1585" s="9" t="str">
        <f>IFERROR(VLOOKUP(T1585,October_Schedule_Table[[#All],[Away Concat]:[Away B2b]],4,FALSE),0)</f>
        <v>no</v>
      </c>
    </row>
    <row r="1586" spans="1:25" x14ac:dyDescent="0.2">
      <c r="A1586" s="24" t="s">
        <v>243</v>
      </c>
      <c r="B1586" s="10">
        <v>43442</v>
      </c>
      <c r="C1586" s="33" t="str">
        <f t="shared" si="267"/>
        <v>H</v>
      </c>
      <c r="D1586" s="19">
        <v>12</v>
      </c>
      <c r="E1586" s="19">
        <v>8</v>
      </c>
      <c r="F1586" s="19">
        <v>2018</v>
      </c>
      <c r="G1586" s="6" t="s">
        <v>23</v>
      </c>
      <c r="H1586" s="6" t="s">
        <v>15</v>
      </c>
      <c r="I1586" s="6" t="s">
        <v>212</v>
      </c>
      <c r="J1586" s="6">
        <v>112</v>
      </c>
      <c r="K1586" s="6" t="s">
        <v>25</v>
      </c>
      <c r="L1586" s="13" t="s">
        <v>243</v>
      </c>
      <c r="M1586" s="6">
        <v>104</v>
      </c>
      <c r="N1586" s="13">
        <f t="shared" si="268"/>
        <v>-8</v>
      </c>
      <c r="O1586" s="13">
        <f t="shared" si="269"/>
        <v>3</v>
      </c>
      <c r="P1586" s="39">
        <f t="shared" si="264"/>
        <v>-9.3839578025397099</v>
      </c>
      <c r="Q1586" s="39">
        <f t="shared" si="265"/>
        <v>9.3423702051929958E-2</v>
      </c>
      <c r="R1586" s="39">
        <f t="shared" si="270"/>
        <v>-6.4773815045916399</v>
      </c>
      <c r="S1586" s="39">
        <f t="shared" si="271"/>
        <v>-1.5226184954083601</v>
      </c>
      <c r="T1586" s="22" t="str">
        <f t="shared" si="266"/>
        <v>NYK112104</v>
      </c>
      <c r="U1586" t="str">
        <f t="shared" si="272"/>
        <v>no</v>
      </c>
      <c r="V1586" s="31">
        <v>0</v>
      </c>
      <c r="W1586" s="31" t="str">
        <f t="shared" si="273"/>
        <v>43442Brooklyn NetsNew York Knicks</v>
      </c>
      <c r="X1586" s="9" t="str">
        <f>IFERROR(VLOOKUP(T1586,October_Schedule_Table[[#All],[Home Concat]:[Home B2b]],2,FALSE),0)</f>
        <v>no</v>
      </c>
      <c r="Y1586" s="9">
        <f>IFERROR(VLOOKUP(T1586,October_Schedule_Table[[#All],[Away Concat]:[Away B2b]],4,FALSE),0)</f>
        <v>0</v>
      </c>
    </row>
    <row r="1587" spans="1:25" x14ac:dyDescent="0.2">
      <c r="A1587" s="24" t="s">
        <v>243</v>
      </c>
      <c r="B1587" s="12">
        <v>43443</v>
      </c>
      <c r="C1587" s="33" t="str">
        <f t="shared" si="267"/>
        <v>H</v>
      </c>
      <c r="D1587" s="18">
        <v>12</v>
      </c>
      <c r="E1587" s="18">
        <v>9</v>
      </c>
      <c r="F1587" s="18">
        <v>2018</v>
      </c>
      <c r="G1587" s="5" t="s">
        <v>23</v>
      </c>
      <c r="H1587" s="5" t="s">
        <v>14</v>
      </c>
      <c r="I1587" s="5" t="s">
        <v>213</v>
      </c>
      <c r="J1587" s="5">
        <v>119</v>
      </c>
      <c r="K1587" s="5" t="s">
        <v>25</v>
      </c>
      <c r="L1587" s="13" t="s">
        <v>243</v>
      </c>
      <c r="M1587" s="5">
        <v>107</v>
      </c>
      <c r="N1587" s="13">
        <f t="shared" si="268"/>
        <v>-12</v>
      </c>
      <c r="O1587" s="13">
        <f t="shared" si="269"/>
        <v>3</v>
      </c>
      <c r="P1587" s="39">
        <f t="shared" si="264"/>
        <v>-9.3839578025397099</v>
      </c>
      <c r="Q1587" s="39">
        <f t="shared" si="265"/>
        <v>-1.224670842330648</v>
      </c>
      <c r="R1587" s="39">
        <f t="shared" si="270"/>
        <v>-5.1592869602090623</v>
      </c>
      <c r="S1587" s="39">
        <f t="shared" si="271"/>
        <v>-6.8407130397909377</v>
      </c>
      <c r="T1587" s="22" t="str">
        <f t="shared" si="266"/>
        <v>NYK119107</v>
      </c>
      <c r="U1587" t="str">
        <f t="shared" si="272"/>
        <v>yes</v>
      </c>
      <c r="V1587" s="31">
        <v>0</v>
      </c>
      <c r="W1587" s="31" t="str">
        <f t="shared" si="273"/>
        <v>43443Charlotte HornetsNew York Knicks</v>
      </c>
      <c r="X1587" s="9" t="str">
        <f>IFERROR(VLOOKUP(T1587,October_Schedule_Table[[#All],[Home Concat]:[Home B2b]],2,FALSE),0)</f>
        <v>yes</v>
      </c>
      <c r="Y1587" s="9">
        <f>IFERROR(VLOOKUP(T1587,October_Schedule_Table[[#All],[Away Concat]:[Away B2b]],4,FALSE),0)</f>
        <v>0</v>
      </c>
    </row>
    <row r="1588" spans="1:25" x14ac:dyDescent="0.2">
      <c r="A1588" s="24" t="s">
        <v>243</v>
      </c>
      <c r="B1588" s="10">
        <v>43446</v>
      </c>
      <c r="C1588" s="33" t="str">
        <f t="shared" si="267"/>
        <v>A</v>
      </c>
      <c r="D1588" s="19">
        <v>12</v>
      </c>
      <c r="E1588" s="19">
        <v>12</v>
      </c>
      <c r="F1588" s="19">
        <v>2018</v>
      </c>
      <c r="G1588" s="6" t="s">
        <v>12</v>
      </c>
      <c r="H1588" s="6" t="s">
        <v>25</v>
      </c>
      <c r="I1588" s="13" t="s">
        <v>243</v>
      </c>
      <c r="J1588" s="6">
        <v>106</v>
      </c>
      <c r="K1588" s="6" t="s">
        <v>36</v>
      </c>
      <c r="L1588" s="6" t="s">
        <v>215</v>
      </c>
      <c r="M1588" s="6">
        <v>113</v>
      </c>
      <c r="N1588" s="13">
        <f t="shared" si="268"/>
        <v>-7</v>
      </c>
      <c r="O1588" s="13">
        <f t="shared" si="269"/>
        <v>-3</v>
      </c>
      <c r="P1588" s="39">
        <f t="shared" si="264"/>
        <v>-9.3839578025397099</v>
      </c>
      <c r="Q1588" s="39">
        <f t="shared" si="265"/>
        <v>-9.3173458825230995</v>
      </c>
      <c r="R1588" s="39">
        <f t="shared" si="270"/>
        <v>-3.0666119200166104</v>
      </c>
      <c r="S1588" s="39">
        <f t="shared" si="271"/>
        <v>-3.9333880799833896</v>
      </c>
      <c r="T1588" s="22" t="str">
        <f t="shared" si="266"/>
        <v>NYK106113</v>
      </c>
      <c r="U1588" t="str">
        <f t="shared" si="272"/>
        <v>no</v>
      </c>
      <c r="V1588" s="31">
        <v>0</v>
      </c>
      <c r="W1588" s="31" t="str">
        <f t="shared" si="273"/>
        <v>43446New York KnicksCleveland Cavaliers</v>
      </c>
      <c r="X1588" s="9">
        <f>IFERROR(VLOOKUP(T1588,October_Schedule_Table[Home Concat],1,FALSE),0)</f>
        <v>0</v>
      </c>
      <c r="Y1588" s="9" t="str">
        <f>IFERROR(VLOOKUP(T1588,October_Schedule_Table[[#All],[Away Concat]:[Away B2b]],4,FALSE),0)</f>
        <v>no</v>
      </c>
    </row>
    <row r="1589" spans="1:25" x14ac:dyDescent="0.2">
      <c r="A1589" s="24" t="s">
        <v>243</v>
      </c>
      <c r="B1589" s="12">
        <v>43448</v>
      </c>
      <c r="C1589" s="33" t="str">
        <f t="shared" si="267"/>
        <v>A</v>
      </c>
      <c r="D1589" s="18">
        <v>12</v>
      </c>
      <c r="E1589" s="18">
        <v>14</v>
      </c>
      <c r="F1589" s="18">
        <v>2018</v>
      </c>
      <c r="G1589" s="5" t="s">
        <v>12</v>
      </c>
      <c r="H1589" s="5" t="s">
        <v>25</v>
      </c>
      <c r="I1589" s="13" t="s">
        <v>243</v>
      </c>
      <c r="J1589" s="5">
        <v>126</v>
      </c>
      <c r="K1589" s="5" t="s">
        <v>14</v>
      </c>
      <c r="L1589" s="5" t="s">
        <v>213</v>
      </c>
      <c r="M1589" s="5">
        <v>124</v>
      </c>
      <c r="N1589" s="13">
        <f t="shared" si="268"/>
        <v>2</v>
      </c>
      <c r="O1589" s="13">
        <f t="shared" si="269"/>
        <v>-3</v>
      </c>
      <c r="P1589" s="39">
        <f t="shared" si="264"/>
        <v>-9.3839578025397099</v>
      </c>
      <c r="Q1589" s="39">
        <f t="shared" si="265"/>
        <v>-1.224670842330648</v>
      </c>
      <c r="R1589" s="39">
        <f t="shared" si="270"/>
        <v>-11.159286960209062</v>
      </c>
      <c r="S1589" s="39">
        <f t="shared" si="271"/>
        <v>13.159286960209062</v>
      </c>
      <c r="T1589" s="22" t="str">
        <f t="shared" si="266"/>
        <v>NYK126124</v>
      </c>
      <c r="U1589" t="str">
        <f t="shared" si="272"/>
        <v>no</v>
      </c>
      <c r="V1589" s="31">
        <v>0</v>
      </c>
      <c r="W1589" s="31" t="str">
        <f t="shared" si="273"/>
        <v>43448New York KnicksCharlotte Hornets</v>
      </c>
      <c r="X1589" s="9">
        <f>IFERROR(VLOOKUP(T1589,October_Schedule_Table[Home Concat],1,FALSE),0)</f>
        <v>0</v>
      </c>
      <c r="Y1589" s="9" t="str">
        <f>IFERROR(VLOOKUP(T1589,October_Schedule_Table[[#All],[Away Concat]:[Away B2b]],4,FALSE),0)</f>
        <v>no</v>
      </c>
    </row>
    <row r="1590" spans="1:25" x14ac:dyDescent="0.2">
      <c r="A1590" s="24" t="s">
        <v>243</v>
      </c>
      <c r="B1590" s="10">
        <v>43450</v>
      </c>
      <c r="C1590" s="33" t="str">
        <f t="shared" si="267"/>
        <v>A</v>
      </c>
      <c r="D1590" s="19">
        <v>12</v>
      </c>
      <c r="E1590" s="19">
        <v>16</v>
      </c>
      <c r="F1590" s="19">
        <v>2018</v>
      </c>
      <c r="G1590" s="6" t="s">
        <v>45</v>
      </c>
      <c r="H1590" s="6" t="s">
        <v>25</v>
      </c>
      <c r="I1590" s="13" t="s">
        <v>243</v>
      </c>
      <c r="J1590" s="6">
        <v>99</v>
      </c>
      <c r="K1590" s="6" t="s">
        <v>20</v>
      </c>
      <c r="L1590" s="6" t="s">
        <v>234</v>
      </c>
      <c r="M1590" s="6">
        <v>110</v>
      </c>
      <c r="N1590" s="13">
        <f t="shared" si="268"/>
        <v>-11</v>
      </c>
      <c r="O1590" s="13">
        <f t="shared" si="269"/>
        <v>-3</v>
      </c>
      <c r="P1590" s="39">
        <f t="shared" si="264"/>
        <v>-9.3839578025397099</v>
      </c>
      <c r="Q1590" s="39">
        <f t="shared" si="265"/>
        <v>2.3960160409532198</v>
      </c>
      <c r="R1590" s="39">
        <f t="shared" si="270"/>
        <v>-14.779973843492929</v>
      </c>
      <c r="S1590" s="39">
        <f t="shared" si="271"/>
        <v>3.7799738434929289</v>
      </c>
      <c r="T1590" s="22" t="str">
        <f t="shared" si="266"/>
        <v>NYK99110</v>
      </c>
      <c r="U1590" t="str">
        <f t="shared" si="272"/>
        <v>no</v>
      </c>
      <c r="V1590" s="31">
        <v>0</v>
      </c>
      <c r="W1590" s="31" t="str">
        <f t="shared" si="273"/>
        <v>43450New York KnicksIndiana Pacers</v>
      </c>
      <c r="X1590" s="9">
        <f>IFERROR(VLOOKUP(T1590,October_Schedule_Table[Home Concat],1,FALSE),0)</f>
        <v>0</v>
      </c>
      <c r="Y1590" s="9" t="str">
        <f>IFERROR(VLOOKUP(T1590,October_Schedule_Table[[#All],[Away Concat]:[Away B2b]],4,FALSE),0)</f>
        <v>no</v>
      </c>
    </row>
    <row r="1591" spans="1:25" x14ac:dyDescent="0.2">
      <c r="A1591" s="24" t="s">
        <v>243</v>
      </c>
      <c r="B1591" s="10">
        <v>43451</v>
      </c>
      <c r="C1591" s="33" t="str">
        <f t="shared" si="267"/>
        <v>H</v>
      </c>
      <c r="D1591" s="19">
        <v>12</v>
      </c>
      <c r="E1591" s="19">
        <v>17</v>
      </c>
      <c r="F1591" s="19">
        <v>2018</v>
      </c>
      <c r="G1591" s="6" t="s">
        <v>23</v>
      </c>
      <c r="H1591" s="6" t="s">
        <v>29</v>
      </c>
      <c r="I1591" s="6" t="s">
        <v>232</v>
      </c>
      <c r="J1591" s="6">
        <v>128</v>
      </c>
      <c r="K1591" s="6" t="s">
        <v>25</v>
      </c>
      <c r="L1591" s="13" t="s">
        <v>243</v>
      </c>
      <c r="M1591" s="6">
        <v>110</v>
      </c>
      <c r="N1591" s="13">
        <f t="shared" si="268"/>
        <v>-18</v>
      </c>
      <c r="O1591" s="13">
        <f t="shared" si="269"/>
        <v>3</v>
      </c>
      <c r="P1591" s="39">
        <f t="shared" si="264"/>
        <v>-9.3839578025397099</v>
      </c>
      <c r="Q1591" s="39">
        <f t="shared" si="265"/>
        <v>-8.7034984309977705</v>
      </c>
      <c r="R1591" s="39">
        <f t="shared" si="270"/>
        <v>2.3195406284580606</v>
      </c>
      <c r="S1591" s="39">
        <f t="shared" si="271"/>
        <v>-20.319540628458061</v>
      </c>
      <c r="T1591" s="22" t="str">
        <f t="shared" si="266"/>
        <v>NYK128110</v>
      </c>
      <c r="U1591" t="str">
        <f t="shared" si="272"/>
        <v>yes</v>
      </c>
      <c r="V1591" s="31">
        <v>0</v>
      </c>
      <c r="W1591" s="31" t="str">
        <f t="shared" si="273"/>
        <v>43451Phoenix SunsNew York Knicks</v>
      </c>
      <c r="X1591" s="9" t="str">
        <f>IFERROR(VLOOKUP(T1591,October_Schedule_Table[[#All],[Home Concat]:[Home B2b]],2,FALSE),0)</f>
        <v>yes</v>
      </c>
      <c r="Y1591" s="9">
        <f>IFERROR(VLOOKUP(T1591,October_Schedule_Table[[#All],[Away Concat]:[Away B2b]],4,FALSE),0)</f>
        <v>0</v>
      </c>
    </row>
    <row r="1592" spans="1:25" x14ac:dyDescent="0.2">
      <c r="A1592" s="24" t="s">
        <v>243</v>
      </c>
      <c r="B1592" s="12">
        <v>43453</v>
      </c>
      <c r="C1592" s="33" t="str">
        <f t="shared" si="267"/>
        <v>A</v>
      </c>
      <c r="D1592" s="18">
        <v>12</v>
      </c>
      <c r="E1592" s="18">
        <v>19</v>
      </c>
      <c r="F1592" s="18">
        <v>2018</v>
      </c>
      <c r="G1592" s="5" t="s">
        <v>12</v>
      </c>
      <c r="H1592" s="5" t="s">
        <v>25</v>
      </c>
      <c r="I1592" s="13" t="s">
        <v>243</v>
      </c>
      <c r="J1592" s="5">
        <v>109</v>
      </c>
      <c r="K1592" s="5" t="s">
        <v>7</v>
      </c>
      <c r="L1592" s="5" t="s">
        <v>237</v>
      </c>
      <c r="M1592" s="5">
        <v>131</v>
      </c>
      <c r="N1592" s="13">
        <f t="shared" si="268"/>
        <v>-22</v>
      </c>
      <c r="O1592" s="13">
        <f t="shared" si="269"/>
        <v>-3</v>
      </c>
      <c r="P1592" s="39">
        <f t="shared" si="264"/>
        <v>-9.3839578025397099</v>
      </c>
      <c r="Q1592" s="39">
        <f t="shared" si="265"/>
        <v>2.2516349031661402</v>
      </c>
      <c r="R1592" s="39">
        <f t="shared" si="270"/>
        <v>-14.63559270570585</v>
      </c>
      <c r="S1592" s="39">
        <f t="shared" si="271"/>
        <v>-7.3644072942941499</v>
      </c>
      <c r="T1592" s="22" t="str">
        <f t="shared" si="266"/>
        <v>NYK109131</v>
      </c>
      <c r="U1592" t="str">
        <f t="shared" si="272"/>
        <v>no</v>
      </c>
      <c r="V1592" s="31">
        <v>0</v>
      </c>
      <c r="W1592" s="31" t="str">
        <f t="shared" si="273"/>
        <v>43453New York KnicksPhiladelphia 76ers</v>
      </c>
      <c r="X1592" s="9">
        <f>IFERROR(VLOOKUP(T1592,October_Schedule_Table[Home Concat],1,FALSE),0)</f>
        <v>0</v>
      </c>
      <c r="Y1592" s="9" t="str">
        <f>IFERROR(VLOOKUP(T1592,October_Schedule_Table[[#All],[Away Concat]:[Away B2b]],4,FALSE),0)</f>
        <v>no</v>
      </c>
    </row>
    <row r="1593" spans="1:25" x14ac:dyDescent="0.2">
      <c r="A1593" s="24" t="s">
        <v>243</v>
      </c>
      <c r="B1593" s="12">
        <v>43455</v>
      </c>
      <c r="C1593" s="33" t="str">
        <f t="shared" si="267"/>
        <v>H</v>
      </c>
      <c r="D1593" s="18">
        <v>12</v>
      </c>
      <c r="E1593" s="18">
        <v>21</v>
      </c>
      <c r="F1593" s="18">
        <v>2018</v>
      </c>
      <c r="G1593" s="5" t="s">
        <v>23</v>
      </c>
      <c r="H1593" s="5" t="s">
        <v>24</v>
      </c>
      <c r="I1593" s="5" t="s">
        <v>210</v>
      </c>
      <c r="J1593" s="5">
        <v>114</v>
      </c>
      <c r="K1593" s="5" t="s">
        <v>25</v>
      </c>
      <c r="L1593" s="13" t="s">
        <v>243</v>
      </c>
      <c r="M1593" s="5">
        <v>107</v>
      </c>
      <c r="N1593" s="13">
        <f t="shared" si="268"/>
        <v>-7</v>
      </c>
      <c r="O1593" s="13">
        <f t="shared" si="269"/>
        <v>3</v>
      </c>
      <c r="P1593" s="39">
        <f t="shared" si="264"/>
        <v>-9.3839578025397099</v>
      </c>
      <c r="Q1593" s="39">
        <f t="shared" si="265"/>
        <v>-5.4191427575813904</v>
      </c>
      <c r="R1593" s="39">
        <f t="shared" si="270"/>
        <v>-0.96481504495831949</v>
      </c>
      <c r="S1593" s="39">
        <f t="shared" si="271"/>
        <v>-6.0351849550416805</v>
      </c>
      <c r="T1593" s="22" t="str">
        <f t="shared" si="266"/>
        <v>NYK114107</v>
      </c>
      <c r="U1593" t="str">
        <f t="shared" si="272"/>
        <v>no</v>
      </c>
      <c r="V1593" s="31">
        <v>0</v>
      </c>
      <c r="W1593" s="31" t="str">
        <f t="shared" si="273"/>
        <v>43455Atlanta HawksNew York Knicks</v>
      </c>
      <c r="X1593" s="9" t="str">
        <f>IFERROR(VLOOKUP(T1593,October_Schedule_Table[[#All],[Home Concat]:[Home B2b]],2,FALSE),0)</f>
        <v>no</v>
      </c>
      <c r="Y1593" s="9">
        <f>IFERROR(VLOOKUP(T1593,October_Schedule_Table[[#All],[Away Concat]:[Away B2b]],4,FALSE),0)</f>
        <v>0</v>
      </c>
    </row>
    <row r="1594" spans="1:25" x14ac:dyDescent="0.2">
      <c r="A1594" s="24" t="s">
        <v>243</v>
      </c>
      <c r="B1594" s="10">
        <v>43459</v>
      </c>
      <c r="C1594" s="33" t="str">
        <f t="shared" si="267"/>
        <v>H</v>
      </c>
      <c r="D1594" s="19">
        <v>12</v>
      </c>
      <c r="E1594" s="19">
        <v>25</v>
      </c>
      <c r="F1594" s="19">
        <v>2018</v>
      </c>
      <c r="G1594" s="6" t="s">
        <v>63</v>
      </c>
      <c r="H1594" s="6" t="s">
        <v>13</v>
      </c>
      <c r="I1594" s="6" t="s">
        <v>229</v>
      </c>
      <c r="J1594" s="6">
        <v>109</v>
      </c>
      <c r="K1594" s="6" t="s">
        <v>25</v>
      </c>
      <c r="L1594" s="13" t="s">
        <v>243</v>
      </c>
      <c r="M1594" s="6">
        <v>95</v>
      </c>
      <c r="N1594" s="13">
        <f t="shared" si="268"/>
        <v>-14</v>
      </c>
      <c r="O1594" s="13">
        <f t="shared" si="269"/>
        <v>3</v>
      </c>
      <c r="P1594" s="39">
        <f t="shared" si="264"/>
        <v>-9.3839578025397099</v>
      </c>
      <c r="Q1594" s="39">
        <f t="shared" si="265"/>
        <v>7.7638523148254706</v>
      </c>
      <c r="R1594" s="39">
        <f t="shared" si="270"/>
        <v>-14.14781011736518</v>
      </c>
      <c r="S1594" s="39">
        <f t="shared" si="271"/>
        <v>0.14781011736518046</v>
      </c>
      <c r="T1594" s="22" t="str">
        <f t="shared" si="266"/>
        <v>NYK10995</v>
      </c>
      <c r="U1594" t="str">
        <f t="shared" si="272"/>
        <v>no</v>
      </c>
      <c r="V1594" s="31">
        <v>0</v>
      </c>
      <c r="W1594" s="31" t="str">
        <f t="shared" si="273"/>
        <v>43459Milwaukee BucksNew York Knicks</v>
      </c>
      <c r="X1594" s="9" t="str">
        <f>IFERROR(VLOOKUP(T1594,October_Schedule_Table[[#All],[Home Concat]:[Home B2b]],2,FALSE),0)</f>
        <v>no</v>
      </c>
      <c r="Y1594" s="9">
        <f>IFERROR(VLOOKUP(T1594,October_Schedule_Table[[#All],[Away Concat]:[Away B2b]],4,FALSE),0)</f>
        <v>0</v>
      </c>
    </row>
    <row r="1595" spans="1:25" x14ac:dyDescent="0.2">
      <c r="A1595" s="24" t="s">
        <v>243</v>
      </c>
      <c r="B1595" s="10">
        <v>43461</v>
      </c>
      <c r="C1595" s="33" t="str">
        <f t="shared" si="267"/>
        <v>A</v>
      </c>
      <c r="D1595" s="19">
        <v>12</v>
      </c>
      <c r="E1595" s="19">
        <v>27</v>
      </c>
      <c r="F1595" s="19">
        <v>2018</v>
      </c>
      <c r="G1595" s="6" t="s">
        <v>6</v>
      </c>
      <c r="H1595" s="6" t="s">
        <v>25</v>
      </c>
      <c r="I1595" s="13" t="s">
        <v>243</v>
      </c>
      <c r="J1595" s="6">
        <v>96</v>
      </c>
      <c r="K1595" s="6" t="s">
        <v>13</v>
      </c>
      <c r="L1595" s="6" t="s">
        <v>229</v>
      </c>
      <c r="M1595" s="6">
        <v>112</v>
      </c>
      <c r="N1595" s="13">
        <f t="shared" si="268"/>
        <v>-16</v>
      </c>
      <c r="O1595" s="13">
        <f t="shared" si="269"/>
        <v>-3</v>
      </c>
      <c r="P1595" s="39">
        <f t="shared" si="264"/>
        <v>-9.3839578025397099</v>
      </c>
      <c r="Q1595" s="39">
        <f t="shared" si="265"/>
        <v>7.7638523148254706</v>
      </c>
      <c r="R1595" s="39">
        <f t="shared" si="270"/>
        <v>-20.147810117365182</v>
      </c>
      <c r="S1595" s="39">
        <f t="shared" si="271"/>
        <v>4.1478101173651822</v>
      </c>
      <c r="T1595" s="22" t="str">
        <f t="shared" si="266"/>
        <v>NYK96112</v>
      </c>
      <c r="U1595" t="str">
        <f t="shared" si="272"/>
        <v>no</v>
      </c>
      <c r="V1595" s="31">
        <v>0</v>
      </c>
      <c r="W1595" s="31" t="str">
        <f t="shared" si="273"/>
        <v>43461New York KnicksMilwaukee Bucks</v>
      </c>
      <c r="X1595" s="9">
        <f>IFERROR(VLOOKUP(T1595,October_Schedule_Table[Home Concat],1,FALSE),0)</f>
        <v>0</v>
      </c>
      <c r="Y1595" s="9" t="str">
        <f>IFERROR(VLOOKUP(T1595,October_Schedule_Table[[#All],[Away Concat]:[Away B2b]],4,FALSE),0)</f>
        <v>no</v>
      </c>
    </row>
    <row r="1596" spans="1:25" x14ac:dyDescent="0.2">
      <c r="A1596" s="24" t="s">
        <v>243</v>
      </c>
      <c r="B1596" s="12">
        <v>43463</v>
      </c>
      <c r="C1596" s="33" t="str">
        <f t="shared" si="267"/>
        <v>A</v>
      </c>
      <c r="D1596" s="18">
        <v>12</v>
      </c>
      <c r="E1596" s="18">
        <v>29</v>
      </c>
      <c r="F1596" s="18">
        <v>2018</v>
      </c>
      <c r="G1596" s="5" t="s">
        <v>6</v>
      </c>
      <c r="H1596" s="5" t="s">
        <v>25</v>
      </c>
      <c r="I1596" s="13" t="s">
        <v>243</v>
      </c>
      <c r="J1596" s="5">
        <v>97</v>
      </c>
      <c r="K1596" s="5" t="s">
        <v>31</v>
      </c>
      <c r="L1596" s="5" t="s">
        <v>225</v>
      </c>
      <c r="M1596" s="5">
        <v>129</v>
      </c>
      <c r="N1596" s="13">
        <f t="shared" si="268"/>
        <v>-32</v>
      </c>
      <c r="O1596" s="13">
        <f t="shared" si="269"/>
        <v>-3</v>
      </c>
      <c r="P1596" s="39">
        <f t="shared" si="264"/>
        <v>-9.3839578025397099</v>
      </c>
      <c r="Q1596" s="39">
        <f t="shared" si="265"/>
        <v>5.7181998783674679</v>
      </c>
      <c r="R1596" s="39">
        <f t="shared" si="270"/>
        <v>-18.102157680907176</v>
      </c>
      <c r="S1596" s="39">
        <f t="shared" si="271"/>
        <v>-13.897842319092824</v>
      </c>
      <c r="T1596" s="22" t="str">
        <f t="shared" si="266"/>
        <v>NYK97129</v>
      </c>
      <c r="U1596" t="str">
        <f t="shared" si="272"/>
        <v>no</v>
      </c>
      <c r="V1596" s="31">
        <v>0</v>
      </c>
      <c r="W1596" s="31" t="str">
        <f t="shared" si="273"/>
        <v>43463New York KnicksUtah Jazz</v>
      </c>
      <c r="X1596" s="9">
        <f>IFERROR(VLOOKUP(T1596,October_Schedule_Table[Home Concat],1,FALSE),0)</f>
        <v>0</v>
      </c>
      <c r="Y1596" s="9" t="str">
        <f>IFERROR(VLOOKUP(T1596,October_Schedule_Table[[#All],[Away Concat]:[Away B2b]],4,FALSE),0)</f>
        <v>no</v>
      </c>
    </row>
    <row r="1597" spans="1:25" x14ac:dyDescent="0.2">
      <c r="A1597" s="24" t="s">
        <v>243</v>
      </c>
      <c r="B1597" s="10">
        <v>43466</v>
      </c>
      <c r="C1597" s="33" t="str">
        <f t="shared" si="267"/>
        <v>A</v>
      </c>
      <c r="D1597" s="19">
        <v>1</v>
      </c>
      <c r="E1597" s="19">
        <v>1</v>
      </c>
      <c r="F1597" s="19">
        <v>2019</v>
      </c>
      <c r="G1597" s="6" t="s">
        <v>42</v>
      </c>
      <c r="H1597" s="6" t="s">
        <v>25</v>
      </c>
      <c r="I1597" s="13" t="s">
        <v>243</v>
      </c>
      <c r="J1597" s="6">
        <v>108</v>
      </c>
      <c r="K1597" s="6" t="s">
        <v>21</v>
      </c>
      <c r="L1597" s="6" t="s">
        <v>217</v>
      </c>
      <c r="M1597" s="6">
        <v>115</v>
      </c>
      <c r="N1597" s="13">
        <f t="shared" si="268"/>
        <v>-7</v>
      </c>
      <c r="O1597" s="13">
        <f t="shared" si="269"/>
        <v>-3</v>
      </c>
      <c r="P1597" s="39">
        <f t="shared" si="264"/>
        <v>-9.3839578025397099</v>
      </c>
      <c r="Q1597" s="39">
        <f t="shared" si="265"/>
        <v>3.8824190488276296</v>
      </c>
      <c r="R1597" s="39">
        <f t="shared" si="270"/>
        <v>-16.26637685136734</v>
      </c>
      <c r="S1597" s="39">
        <f t="shared" si="271"/>
        <v>9.2663768513673404</v>
      </c>
      <c r="T1597" s="22" t="str">
        <f t="shared" si="266"/>
        <v>NYK108115</v>
      </c>
      <c r="U1597" t="str">
        <f t="shared" si="272"/>
        <v>no</v>
      </c>
      <c r="V1597" s="31">
        <v>0</v>
      </c>
      <c r="W1597" s="31" t="str">
        <f t="shared" si="273"/>
        <v>43466New York KnicksDenver Nuggets</v>
      </c>
      <c r="X1597" s="9">
        <f>IFERROR(VLOOKUP(T1597,October_Schedule_Table[Home Concat],1,FALSE),0)</f>
        <v>0</v>
      </c>
      <c r="Y1597" s="9" t="str">
        <f>IFERROR(VLOOKUP(T1597,October_Schedule_Table[[#All],[Away Concat]:[Away B2b]],4,FALSE),0)</f>
        <v>no</v>
      </c>
    </row>
    <row r="1598" spans="1:25" x14ac:dyDescent="0.2">
      <c r="A1598" s="24" t="s">
        <v>243</v>
      </c>
      <c r="B1598" s="12">
        <v>43469</v>
      </c>
      <c r="C1598" s="33" t="str">
        <f t="shared" si="267"/>
        <v>A</v>
      </c>
      <c r="D1598" s="18">
        <v>1</v>
      </c>
      <c r="E1598" s="18">
        <v>4</v>
      </c>
      <c r="F1598" s="18">
        <v>2019</v>
      </c>
      <c r="G1598" s="5" t="s">
        <v>9</v>
      </c>
      <c r="H1598" s="5" t="s">
        <v>25</v>
      </c>
      <c r="I1598" s="13" t="s">
        <v>243</v>
      </c>
      <c r="J1598" s="5">
        <v>119</v>
      </c>
      <c r="K1598" s="5" t="s">
        <v>39</v>
      </c>
      <c r="L1598" s="13" t="s">
        <v>242</v>
      </c>
      <c r="M1598" s="5">
        <v>112</v>
      </c>
      <c r="N1598" s="13">
        <f t="shared" si="268"/>
        <v>7</v>
      </c>
      <c r="O1598" s="13">
        <f t="shared" si="269"/>
        <v>-3</v>
      </c>
      <c r="P1598" s="39">
        <f t="shared" si="264"/>
        <v>-9.3839578025397099</v>
      </c>
      <c r="Q1598" s="39">
        <f t="shared" si="265"/>
        <v>-1.7592139870950123</v>
      </c>
      <c r="R1598" s="39">
        <f t="shared" si="270"/>
        <v>-10.624743815444697</v>
      </c>
      <c r="S1598" s="39">
        <f t="shared" si="271"/>
        <v>17.624743815444695</v>
      </c>
      <c r="T1598" s="22" t="str">
        <f t="shared" si="266"/>
        <v>NYK119112</v>
      </c>
      <c r="U1598" t="str">
        <f t="shared" si="272"/>
        <v>no</v>
      </c>
      <c r="V1598" s="31">
        <v>0</v>
      </c>
      <c r="W1598" s="31" t="str">
        <f t="shared" si="273"/>
        <v>43469New York KnicksLos Angeles Lakers</v>
      </c>
      <c r="X1598" s="9">
        <f>IFERROR(VLOOKUP(T1598,October_Schedule_Table[Home Concat],1,FALSE),0)</f>
        <v>0</v>
      </c>
      <c r="Y1598" s="9" t="str">
        <f>IFERROR(VLOOKUP(T1598,October_Schedule_Table[[#All],[Away Concat]:[Away B2b]],4,FALSE),0)</f>
        <v>no</v>
      </c>
    </row>
    <row r="1599" spans="1:25" x14ac:dyDescent="0.2">
      <c r="A1599" s="24" t="s">
        <v>243</v>
      </c>
      <c r="B1599" s="10">
        <v>43472</v>
      </c>
      <c r="C1599" s="33" t="str">
        <f t="shared" si="267"/>
        <v>A</v>
      </c>
      <c r="D1599" s="19">
        <v>1</v>
      </c>
      <c r="E1599" s="19">
        <v>7</v>
      </c>
      <c r="F1599" s="19">
        <v>2019</v>
      </c>
      <c r="G1599" s="6" t="s">
        <v>30</v>
      </c>
      <c r="H1599" s="6" t="s">
        <v>25</v>
      </c>
      <c r="I1599" s="13" t="s">
        <v>243</v>
      </c>
      <c r="J1599" s="6">
        <v>101</v>
      </c>
      <c r="K1599" s="6" t="s">
        <v>40</v>
      </c>
      <c r="L1599" s="6" t="s">
        <v>231</v>
      </c>
      <c r="M1599" s="6">
        <v>111</v>
      </c>
      <c r="N1599" s="13">
        <f t="shared" si="268"/>
        <v>-10</v>
      </c>
      <c r="O1599" s="13">
        <f t="shared" si="269"/>
        <v>-3</v>
      </c>
      <c r="P1599" s="39">
        <f t="shared" si="264"/>
        <v>-9.3839578025397099</v>
      </c>
      <c r="Q1599" s="39">
        <f t="shared" si="265"/>
        <v>4.7456987811097902</v>
      </c>
      <c r="R1599" s="39">
        <f t="shared" si="270"/>
        <v>-17.129656583649499</v>
      </c>
      <c r="S1599" s="39">
        <f t="shared" si="271"/>
        <v>7.1296565836494992</v>
      </c>
      <c r="T1599" s="22" t="str">
        <f t="shared" si="266"/>
        <v>NYK101111</v>
      </c>
      <c r="U1599" t="str">
        <f t="shared" si="272"/>
        <v>no</v>
      </c>
      <c r="V1599" s="31">
        <v>0</v>
      </c>
      <c r="W1599" s="31" t="str">
        <f t="shared" si="273"/>
        <v>43472New York KnicksPortland Trail Blazers</v>
      </c>
      <c r="X1599" s="9">
        <f>IFERROR(VLOOKUP(T1599,October_Schedule_Table[Home Concat],1,FALSE),0)</f>
        <v>0</v>
      </c>
      <c r="Y1599" s="9" t="str">
        <f>IFERROR(VLOOKUP(T1599,October_Schedule_Table[[#All],[Away Concat]:[Away B2b]],4,FALSE),0)</f>
        <v>no</v>
      </c>
    </row>
    <row r="1600" spans="1:25" x14ac:dyDescent="0.2">
      <c r="A1600" s="24" t="s">
        <v>243</v>
      </c>
      <c r="B1600" s="12">
        <v>43473</v>
      </c>
      <c r="C1600" s="33" t="str">
        <f t="shared" si="267"/>
        <v>A</v>
      </c>
      <c r="D1600" s="18">
        <v>1</v>
      </c>
      <c r="E1600" s="18">
        <v>8</v>
      </c>
      <c r="F1600" s="18">
        <v>2019</v>
      </c>
      <c r="G1600" s="5" t="s">
        <v>9</v>
      </c>
      <c r="H1600" s="5" t="s">
        <v>25</v>
      </c>
      <c r="I1600" s="13" t="s">
        <v>243</v>
      </c>
      <c r="J1600" s="5">
        <v>95</v>
      </c>
      <c r="K1600" s="5" t="s">
        <v>11</v>
      </c>
      <c r="L1600" s="5" t="s">
        <v>224</v>
      </c>
      <c r="M1600" s="5">
        <v>122</v>
      </c>
      <c r="N1600" s="13">
        <f t="shared" si="268"/>
        <v>-27</v>
      </c>
      <c r="O1600" s="13">
        <f t="shared" si="269"/>
        <v>-3</v>
      </c>
      <c r="P1600" s="39">
        <f t="shared" si="264"/>
        <v>-9.3839578025397099</v>
      </c>
      <c r="Q1600" s="39">
        <f t="shared" si="265"/>
        <v>6.4927091902742058</v>
      </c>
      <c r="R1600" s="39">
        <f t="shared" si="270"/>
        <v>-18.876666992813917</v>
      </c>
      <c r="S1600" s="39">
        <f t="shared" si="271"/>
        <v>-8.1233330071860834</v>
      </c>
      <c r="T1600" s="22" t="str">
        <f t="shared" si="266"/>
        <v>NYK95122</v>
      </c>
      <c r="U1600" t="str">
        <f t="shared" si="272"/>
        <v>yes</v>
      </c>
      <c r="V1600" s="31">
        <v>0</v>
      </c>
      <c r="W1600" s="31" t="str">
        <f t="shared" si="273"/>
        <v>43473New York KnicksGolden State Warriors</v>
      </c>
      <c r="X1600" s="9">
        <f>IFERROR(VLOOKUP(T1600,October_Schedule_Table[Home Concat],1,FALSE),0)</f>
        <v>0</v>
      </c>
      <c r="Y1600" s="9" t="str">
        <f>IFERROR(VLOOKUP(T1600,October_Schedule_Table[[#All],[Away Concat]:[Away B2b]],4,FALSE),0)</f>
        <v>yes</v>
      </c>
    </row>
    <row r="1601" spans="1:25" x14ac:dyDescent="0.2">
      <c r="A1601" s="24" t="s">
        <v>243</v>
      </c>
      <c r="B1601" s="12">
        <v>43476</v>
      </c>
      <c r="C1601" s="33" t="str">
        <f t="shared" si="267"/>
        <v>H</v>
      </c>
      <c r="D1601" s="18">
        <v>1</v>
      </c>
      <c r="E1601" s="18">
        <v>11</v>
      </c>
      <c r="F1601" s="18">
        <v>2019</v>
      </c>
      <c r="G1601" s="5" t="s">
        <v>23</v>
      </c>
      <c r="H1601" s="5" t="s">
        <v>20</v>
      </c>
      <c r="I1601" s="5" t="s">
        <v>234</v>
      </c>
      <c r="J1601" s="5">
        <v>121</v>
      </c>
      <c r="K1601" s="5" t="s">
        <v>25</v>
      </c>
      <c r="L1601" s="13" t="s">
        <v>243</v>
      </c>
      <c r="M1601" s="5">
        <v>106</v>
      </c>
      <c r="N1601" s="13">
        <f t="shared" si="268"/>
        <v>-15</v>
      </c>
      <c r="O1601" s="13">
        <f t="shared" si="269"/>
        <v>3</v>
      </c>
      <c r="P1601" s="39">
        <f t="shared" si="264"/>
        <v>-9.3839578025397099</v>
      </c>
      <c r="Q1601" s="39">
        <f t="shared" si="265"/>
        <v>2.3960160409532198</v>
      </c>
      <c r="R1601" s="39">
        <f t="shared" si="270"/>
        <v>-8.7799738434929289</v>
      </c>
      <c r="S1601" s="39">
        <f t="shared" si="271"/>
        <v>-6.2200261565070711</v>
      </c>
      <c r="T1601" s="22" t="str">
        <f t="shared" si="266"/>
        <v>NYK121106</v>
      </c>
      <c r="U1601" t="str">
        <f t="shared" si="272"/>
        <v>no</v>
      </c>
      <c r="V1601" s="31">
        <v>0</v>
      </c>
      <c r="W1601" s="31" t="str">
        <f t="shared" si="273"/>
        <v>43476Indiana PacersNew York Knicks</v>
      </c>
      <c r="X1601" s="9" t="str">
        <f>IFERROR(VLOOKUP(T1601,October_Schedule_Table[[#All],[Home Concat]:[Home B2b]],2,FALSE),0)</f>
        <v>no</v>
      </c>
      <c r="Y1601" s="9">
        <f>IFERROR(VLOOKUP(T1601,October_Schedule_Table[[#All],[Away Concat]:[Away B2b]],4,FALSE),0)</f>
        <v>0</v>
      </c>
    </row>
    <row r="1602" spans="1:25" x14ac:dyDescent="0.2">
      <c r="A1602" s="24" t="s">
        <v>243</v>
      </c>
      <c r="B1602" s="10">
        <v>43478</v>
      </c>
      <c r="C1602" s="33" t="str">
        <f t="shared" si="267"/>
        <v>H</v>
      </c>
      <c r="D1602" s="19">
        <v>1</v>
      </c>
      <c r="E1602" s="19">
        <v>13</v>
      </c>
      <c r="F1602" s="19">
        <v>2019</v>
      </c>
      <c r="G1602" s="6" t="s">
        <v>60</v>
      </c>
      <c r="H1602" s="6" t="s">
        <v>7</v>
      </c>
      <c r="I1602" s="6" t="s">
        <v>237</v>
      </c>
      <c r="J1602" s="6">
        <v>108</v>
      </c>
      <c r="K1602" s="6" t="s">
        <v>25</v>
      </c>
      <c r="L1602" s="13" t="s">
        <v>243</v>
      </c>
      <c r="M1602" s="6">
        <v>105</v>
      </c>
      <c r="N1602" s="13">
        <f t="shared" si="268"/>
        <v>-3</v>
      </c>
      <c r="O1602" s="13">
        <f t="shared" si="269"/>
        <v>3</v>
      </c>
      <c r="P1602" s="39">
        <f t="shared" si="264"/>
        <v>-9.3839578025397099</v>
      </c>
      <c r="Q1602" s="39">
        <f t="shared" si="265"/>
        <v>2.2516349031661402</v>
      </c>
      <c r="R1602" s="39">
        <f t="shared" si="270"/>
        <v>-8.6355927057058501</v>
      </c>
      <c r="S1602" s="39">
        <f t="shared" si="271"/>
        <v>5.6355927057058501</v>
      </c>
      <c r="T1602" s="22" t="str">
        <f t="shared" si="266"/>
        <v>NYK108105</v>
      </c>
      <c r="U1602" t="str">
        <f t="shared" si="272"/>
        <v>no</v>
      </c>
      <c r="V1602" s="31">
        <v>0</v>
      </c>
      <c r="W1602" s="31" t="str">
        <f t="shared" si="273"/>
        <v>43478Philadelphia 76ersNew York Knicks</v>
      </c>
      <c r="X1602" s="9" t="str">
        <f>IFERROR(VLOOKUP(T1602,October_Schedule_Table[[#All],[Home Concat]:[Home B2b]],2,FALSE),0)</f>
        <v>no</v>
      </c>
      <c r="Y1602" s="9">
        <f>IFERROR(VLOOKUP(T1602,October_Schedule_Table[[#All],[Away Concat]:[Away B2b]],4,FALSE),0)</f>
        <v>0</v>
      </c>
    </row>
    <row r="1603" spans="1:25" x14ac:dyDescent="0.2">
      <c r="A1603" s="24" t="s">
        <v>243</v>
      </c>
      <c r="B1603" s="10">
        <v>43482</v>
      </c>
      <c r="C1603" s="33" t="str">
        <f t="shared" si="267"/>
        <v>A</v>
      </c>
      <c r="D1603" s="19">
        <v>1</v>
      </c>
      <c r="E1603" s="19">
        <v>17</v>
      </c>
      <c r="F1603" s="19">
        <v>2019</v>
      </c>
      <c r="G1603" s="6" t="s">
        <v>62</v>
      </c>
      <c r="H1603" s="6" t="s">
        <v>25</v>
      </c>
      <c r="I1603" s="13" t="s">
        <v>243</v>
      </c>
      <c r="J1603" s="6">
        <v>100</v>
      </c>
      <c r="K1603" s="6" t="s">
        <v>41</v>
      </c>
      <c r="L1603" s="6" t="s">
        <v>233</v>
      </c>
      <c r="M1603" s="6">
        <v>101</v>
      </c>
      <c r="N1603" s="13">
        <f t="shared" si="268"/>
        <v>-1</v>
      </c>
      <c r="O1603" s="13">
        <f t="shared" si="269"/>
        <v>-3</v>
      </c>
      <c r="P1603" s="39">
        <f t="shared" si="264"/>
        <v>-9.3839578025397099</v>
      </c>
      <c r="Q1603" s="39">
        <f t="shared" si="265"/>
        <v>-3.2175804343859502</v>
      </c>
      <c r="R1603" s="39">
        <f t="shared" si="270"/>
        <v>-9.1663773681537606</v>
      </c>
      <c r="S1603" s="39">
        <f t="shared" si="271"/>
        <v>8.1663773681537606</v>
      </c>
      <c r="T1603" s="22" t="str">
        <f t="shared" si="266"/>
        <v>NYK100101</v>
      </c>
      <c r="U1603" t="str">
        <f t="shared" si="272"/>
        <v>no</v>
      </c>
      <c r="V1603" s="31">
        <v>0</v>
      </c>
      <c r="W1603" s="31" t="str">
        <f t="shared" si="273"/>
        <v>43482New York KnicksWashington Wizards</v>
      </c>
      <c r="X1603" s="9">
        <f>IFERROR(VLOOKUP(T1603,October_Schedule_Table[Home Concat],1,FALSE),0)</f>
        <v>0</v>
      </c>
      <c r="Y1603" s="9" t="str">
        <f>IFERROR(VLOOKUP(T1603,October_Schedule_Table[[#All],[Away Concat]:[Away B2b]],4,FALSE),0)</f>
        <v>no</v>
      </c>
    </row>
    <row r="1604" spans="1:25" x14ac:dyDescent="0.2">
      <c r="A1604" s="24" t="s">
        <v>243</v>
      </c>
      <c r="B1604" s="12">
        <v>43486</v>
      </c>
      <c r="C1604" s="33" t="str">
        <f t="shared" si="267"/>
        <v>H</v>
      </c>
      <c r="D1604" s="18">
        <v>1</v>
      </c>
      <c r="E1604" s="18">
        <v>21</v>
      </c>
      <c r="F1604" s="18">
        <v>2019</v>
      </c>
      <c r="G1604" s="5" t="s">
        <v>76</v>
      </c>
      <c r="H1604" s="5" t="s">
        <v>10</v>
      </c>
      <c r="I1604" s="5" t="s">
        <v>238</v>
      </c>
      <c r="J1604" s="5">
        <v>127</v>
      </c>
      <c r="K1604" s="5" t="s">
        <v>25</v>
      </c>
      <c r="L1604" s="13" t="s">
        <v>243</v>
      </c>
      <c r="M1604" s="5">
        <v>109</v>
      </c>
      <c r="N1604" s="13">
        <f t="shared" si="268"/>
        <v>-18</v>
      </c>
      <c r="O1604" s="13">
        <f t="shared" si="269"/>
        <v>3</v>
      </c>
      <c r="P1604" s="39">
        <f t="shared" si="264"/>
        <v>-9.3839578025397099</v>
      </c>
      <c r="Q1604" s="39">
        <f t="shared" si="265"/>
        <v>3.3970939396990349</v>
      </c>
      <c r="R1604" s="39">
        <f t="shared" si="270"/>
        <v>-9.7810517422387449</v>
      </c>
      <c r="S1604" s="39">
        <f t="shared" si="271"/>
        <v>-8.2189482577612551</v>
      </c>
      <c r="T1604" s="22" t="str">
        <f t="shared" si="266"/>
        <v>NYK127109</v>
      </c>
      <c r="U1604" t="str">
        <f t="shared" si="272"/>
        <v>no</v>
      </c>
      <c r="V1604" s="31">
        <v>0</v>
      </c>
      <c r="W1604" s="31" t="str">
        <f t="shared" si="273"/>
        <v>43486Oklahoma City ThunderNew York Knicks</v>
      </c>
      <c r="X1604" s="9" t="str">
        <f>IFERROR(VLOOKUP(T1604,October_Schedule_Table[[#All],[Home Concat]:[Home B2b]],2,FALSE),0)</f>
        <v>no</v>
      </c>
      <c r="Y1604" s="9">
        <f>IFERROR(VLOOKUP(T1604,October_Schedule_Table[[#All],[Away Concat]:[Away B2b]],4,FALSE),0)</f>
        <v>0</v>
      </c>
    </row>
    <row r="1605" spans="1:25" x14ac:dyDescent="0.2">
      <c r="A1605" s="24" t="s">
        <v>243</v>
      </c>
      <c r="B1605" s="10">
        <v>43488</v>
      </c>
      <c r="C1605" s="33" t="str">
        <f t="shared" si="267"/>
        <v>H</v>
      </c>
      <c r="D1605" s="19">
        <v>1</v>
      </c>
      <c r="E1605" s="19">
        <v>23</v>
      </c>
      <c r="F1605" s="19">
        <v>2019</v>
      </c>
      <c r="G1605" s="6" t="s">
        <v>23</v>
      </c>
      <c r="H1605" s="6" t="s">
        <v>18</v>
      </c>
      <c r="I1605" s="6" t="s">
        <v>226</v>
      </c>
      <c r="J1605" s="6">
        <v>114</v>
      </c>
      <c r="K1605" s="6" t="s">
        <v>25</v>
      </c>
      <c r="L1605" s="13" t="s">
        <v>243</v>
      </c>
      <c r="M1605" s="6">
        <v>110</v>
      </c>
      <c r="N1605" s="13">
        <f t="shared" si="268"/>
        <v>-4</v>
      </c>
      <c r="O1605" s="13">
        <f t="shared" si="269"/>
        <v>3</v>
      </c>
      <c r="P1605" s="39">
        <f t="shared" si="264"/>
        <v>-9.3839578025397099</v>
      </c>
      <c r="Q1605" s="39">
        <f t="shared" si="265"/>
        <v>5.8261443988619703</v>
      </c>
      <c r="R1605" s="39">
        <f t="shared" si="270"/>
        <v>-12.21010220140168</v>
      </c>
      <c r="S1605" s="39">
        <f t="shared" si="271"/>
        <v>8.2101022014016802</v>
      </c>
      <c r="T1605" s="22" t="str">
        <f t="shared" si="266"/>
        <v>NYK114110</v>
      </c>
      <c r="U1605" t="str">
        <f t="shared" si="272"/>
        <v>no</v>
      </c>
      <c r="V1605" s="31">
        <v>0</v>
      </c>
      <c r="W1605" s="31" t="str">
        <f t="shared" si="273"/>
        <v>43488Houston RocketsNew York Knicks</v>
      </c>
      <c r="X1605" s="9" t="str">
        <f>IFERROR(VLOOKUP(T1605,October_Schedule_Table[[#All],[Home Concat]:[Home B2b]],2,FALSE),0)</f>
        <v>no</v>
      </c>
      <c r="Y1605" s="9">
        <f>IFERROR(VLOOKUP(T1605,October_Schedule_Table[[#All],[Away Concat]:[Away B2b]],4,FALSE),0)</f>
        <v>0</v>
      </c>
    </row>
    <row r="1606" spans="1:25" x14ac:dyDescent="0.2">
      <c r="A1606" s="24" t="s">
        <v>243</v>
      </c>
      <c r="B1606" s="12">
        <v>43490</v>
      </c>
      <c r="C1606" s="33" t="str">
        <f t="shared" si="267"/>
        <v>A</v>
      </c>
      <c r="D1606" s="18">
        <v>1</v>
      </c>
      <c r="E1606" s="18">
        <v>25</v>
      </c>
      <c r="F1606" s="18">
        <v>2019</v>
      </c>
      <c r="G1606" s="5" t="s">
        <v>23</v>
      </c>
      <c r="H1606" s="5" t="s">
        <v>25</v>
      </c>
      <c r="I1606" s="13" t="s">
        <v>243</v>
      </c>
      <c r="J1606" s="5">
        <v>99</v>
      </c>
      <c r="K1606" s="5" t="s">
        <v>15</v>
      </c>
      <c r="L1606" s="5" t="s">
        <v>212</v>
      </c>
      <c r="M1606" s="5">
        <v>109</v>
      </c>
      <c r="N1606" s="13">
        <f t="shared" si="268"/>
        <v>-10</v>
      </c>
      <c r="O1606" s="13">
        <f t="shared" si="269"/>
        <v>-3</v>
      </c>
      <c r="P1606" s="39">
        <f t="shared" si="264"/>
        <v>-9.3839578025397099</v>
      </c>
      <c r="Q1606" s="39">
        <f t="shared" si="265"/>
        <v>9.3423702051929958E-2</v>
      </c>
      <c r="R1606" s="39">
        <f t="shared" si="270"/>
        <v>-12.477381504591641</v>
      </c>
      <c r="S1606" s="39">
        <f t="shared" si="271"/>
        <v>2.4773815045916407</v>
      </c>
      <c r="T1606" s="22" t="str">
        <f t="shared" si="266"/>
        <v>NYK99109</v>
      </c>
      <c r="U1606" t="str">
        <f t="shared" si="272"/>
        <v>no</v>
      </c>
      <c r="V1606" s="31">
        <v>0</v>
      </c>
      <c r="W1606" s="31" t="str">
        <f t="shared" si="273"/>
        <v>43490New York KnicksBrooklyn Nets</v>
      </c>
      <c r="X1606" s="9">
        <f>IFERROR(VLOOKUP(T1606,October_Schedule_Table[Home Concat],1,FALSE),0)</f>
        <v>0</v>
      </c>
      <c r="Y1606" s="9" t="str">
        <f>IFERROR(VLOOKUP(T1606,October_Schedule_Table[[#All],[Away Concat]:[Away B2b]],4,FALSE),0)</f>
        <v>no</v>
      </c>
    </row>
    <row r="1607" spans="1:25" x14ac:dyDescent="0.2">
      <c r="A1607" s="24" t="s">
        <v>243</v>
      </c>
      <c r="B1607" s="12">
        <v>43492</v>
      </c>
      <c r="C1607" s="33" t="str">
        <f t="shared" si="267"/>
        <v>H</v>
      </c>
      <c r="D1607" s="18">
        <v>1</v>
      </c>
      <c r="E1607" s="18">
        <v>27</v>
      </c>
      <c r="F1607" s="18">
        <v>2019</v>
      </c>
      <c r="G1607" s="5" t="s">
        <v>23</v>
      </c>
      <c r="H1607" s="5" t="s">
        <v>26</v>
      </c>
      <c r="I1607" s="5" t="s">
        <v>235</v>
      </c>
      <c r="J1607" s="5">
        <v>106</v>
      </c>
      <c r="K1607" s="5" t="s">
        <v>25</v>
      </c>
      <c r="L1607" s="13" t="s">
        <v>243</v>
      </c>
      <c r="M1607" s="5">
        <v>97</v>
      </c>
      <c r="N1607" s="13">
        <f t="shared" si="268"/>
        <v>-9</v>
      </c>
      <c r="O1607" s="13">
        <f t="shared" si="269"/>
        <v>3</v>
      </c>
      <c r="P1607" s="39">
        <f t="shared" si="264"/>
        <v>-9.3839578025397099</v>
      </c>
      <c r="Q1607" s="39">
        <f t="shared" si="265"/>
        <v>-0.25037347985165948</v>
      </c>
      <c r="R1607" s="39">
        <f t="shared" si="270"/>
        <v>-6.1335843226880504</v>
      </c>
      <c r="S1607" s="39">
        <f t="shared" si="271"/>
        <v>-2.8664156773119496</v>
      </c>
      <c r="T1607" s="22" t="str">
        <f t="shared" si="266"/>
        <v>NYK10697</v>
      </c>
      <c r="U1607" t="str">
        <f t="shared" si="272"/>
        <v>no</v>
      </c>
      <c r="V1607" s="31">
        <v>0</v>
      </c>
      <c r="W1607" s="31" t="str">
        <f t="shared" si="273"/>
        <v>43492Miami HeatNew York Knicks</v>
      </c>
      <c r="X1607" s="9" t="str">
        <f>IFERROR(VLOOKUP(T1607,October_Schedule_Table[[#All],[Home Concat]:[Home B2b]],2,FALSE),0)</f>
        <v>no</v>
      </c>
      <c r="Y1607" s="9">
        <f>IFERROR(VLOOKUP(T1607,October_Schedule_Table[[#All],[Away Concat]:[Away B2b]],4,FALSE),0)</f>
        <v>0</v>
      </c>
    </row>
    <row r="1608" spans="1:25" x14ac:dyDescent="0.2">
      <c r="A1608" s="24" t="s">
        <v>243</v>
      </c>
      <c r="B1608" s="10">
        <v>43493</v>
      </c>
      <c r="C1608" s="33" t="str">
        <f t="shared" si="267"/>
        <v>A</v>
      </c>
      <c r="D1608" s="19">
        <v>1</v>
      </c>
      <c r="E1608" s="19">
        <v>28</v>
      </c>
      <c r="F1608" s="19">
        <v>2019</v>
      </c>
      <c r="G1608" s="6" t="s">
        <v>12</v>
      </c>
      <c r="H1608" s="6" t="s">
        <v>25</v>
      </c>
      <c r="I1608" s="13" t="s">
        <v>243</v>
      </c>
      <c r="J1608" s="6">
        <v>92</v>
      </c>
      <c r="K1608" s="6" t="s">
        <v>14</v>
      </c>
      <c r="L1608" s="6" t="s">
        <v>213</v>
      </c>
      <c r="M1608" s="6">
        <v>101</v>
      </c>
      <c r="N1608" s="13">
        <f t="shared" si="268"/>
        <v>-9</v>
      </c>
      <c r="O1608" s="13">
        <f t="shared" si="269"/>
        <v>-3</v>
      </c>
      <c r="P1608" s="39">
        <f t="shared" si="264"/>
        <v>-9.3839578025397099</v>
      </c>
      <c r="Q1608" s="39">
        <f t="shared" si="265"/>
        <v>-1.224670842330648</v>
      </c>
      <c r="R1608" s="39">
        <f t="shared" si="270"/>
        <v>-11.159286960209062</v>
      </c>
      <c r="S1608" s="39">
        <f t="shared" si="271"/>
        <v>2.1592869602090623</v>
      </c>
      <c r="T1608" s="22" t="str">
        <f t="shared" si="266"/>
        <v>NYK92101</v>
      </c>
      <c r="U1608" t="str">
        <f t="shared" si="272"/>
        <v>yes</v>
      </c>
      <c r="V1608" s="31">
        <v>0</v>
      </c>
      <c r="W1608" s="31" t="str">
        <f t="shared" si="273"/>
        <v>43493New York KnicksCharlotte Hornets</v>
      </c>
      <c r="X1608" s="9">
        <f>IFERROR(VLOOKUP(T1608,October_Schedule_Table[Home Concat],1,FALSE),0)</f>
        <v>0</v>
      </c>
      <c r="Y1608" s="9" t="str">
        <f>IFERROR(VLOOKUP(T1608,October_Schedule_Table[[#All],[Away Concat]:[Away B2b]],4,FALSE),0)</f>
        <v>yes</v>
      </c>
    </row>
    <row r="1609" spans="1:25" x14ac:dyDescent="0.2">
      <c r="A1609" s="24" t="s">
        <v>243</v>
      </c>
      <c r="B1609" s="10">
        <v>43495</v>
      </c>
      <c r="C1609" s="33" t="str">
        <f t="shared" si="267"/>
        <v>H</v>
      </c>
      <c r="D1609" s="19">
        <v>1</v>
      </c>
      <c r="E1609" s="19">
        <v>30</v>
      </c>
      <c r="F1609" s="19">
        <v>2019</v>
      </c>
      <c r="G1609" s="6" t="s">
        <v>23</v>
      </c>
      <c r="H1609" s="6" t="s">
        <v>28</v>
      </c>
      <c r="I1609" s="6" t="s">
        <v>216</v>
      </c>
      <c r="J1609" s="6">
        <v>114</v>
      </c>
      <c r="K1609" s="6" t="s">
        <v>25</v>
      </c>
      <c r="L1609" s="13" t="s">
        <v>243</v>
      </c>
      <c r="M1609" s="6">
        <v>90</v>
      </c>
      <c r="N1609" s="13">
        <f t="shared" si="268"/>
        <v>-24</v>
      </c>
      <c r="O1609" s="13">
        <f t="shared" si="269"/>
        <v>3</v>
      </c>
      <c r="P1609" s="39">
        <f t="shared" si="264"/>
        <v>-9.3839578025397099</v>
      </c>
      <c r="Q1609" s="39">
        <f t="shared" si="265"/>
        <v>-1.1032792686349602</v>
      </c>
      <c r="R1609" s="39">
        <f t="shared" si="270"/>
        <v>-5.2806785339047497</v>
      </c>
      <c r="S1609" s="39">
        <f t="shared" si="271"/>
        <v>-18.719321466095252</v>
      </c>
      <c r="T1609" s="22" t="str">
        <f t="shared" si="266"/>
        <v>NYK11490</v>
      </c>
      <c r="U1609" t="str">
        <f t="shared" si="272"/>
        <v>no</v>
      </c>
      <c r="V1609" s="31">
        <v>0</v>
      </c>
      <c r="W1609" s="31" t="str">
        <f t="shared" si="273"/>
        <v>43495Dallas MavericksNew York Knicks</v>
      </c>
      <c r="X1609" s="9" t="str">
        <f>IFERROR(VLOOKUP(T1609,October_Schedule_Table[[#All],[Home Concat]:[Home B2b]],2,FALSE),0)</f>
        <v>no</v>
      </c>
      <c r="Y1609" s="9">
        <f>IFERROR(VLOOKUP(T1609,October_Schedule_Table[[#All],[Away Concat]:[Away B2b]],4,FALSE),0)</f>
        <v>0</v>
      </c>
    </row>
    <row r="1610" spans="1:25" x14ac:dyDescent="0.2">
      <c r="A1610" s="24" t="s">
        <v>243</v>
      </c>
      <c r="B1610" s="12">
        <v>43497</v>
      </c>
      <c r="C1610" s="33" t="str">
        <f t="shared" si="267"/>
        <v>H</v>
      </c>
      <c r="D1610" s="18">
        <v>2</v>
      </c>
      <c r="E1610" s="18">
        <v>1</v>
      </c>
      <c r="F1610" s="18">
        <v>2019</v>
      </c>
      <c r="G1610" s="5" t="s">
        <v>23</v>
      </c>
      <c r="H1610" s="5" t="s">
        <v>8</v>
      </c>
      <c r="I1610" s="5" t="s">
        <v>211</v>
      </c>
      <c r="J1610" s="5">
        <v>113</v>
      </c>
      <c r="K1610" s="5" t="s">
        <v>25</v>
      </c>
      <c r="L1610" s="13" t="s">
        <v>243</v>
      </c>
      <c r="M1610" s="5">
        <v>99</v>
      </c>
      <c r="N1610" s="13">
        <f t="shared" si="268"/>
        <v>-14</v>
      </c>
      <c r="O1610" s="13">
        <f t="shared" si="269"/>
        <v>3</v>
      </c>
      <c r="P1610" s="39">
        <f t="shared" ref="P1610:P1673" si="274">IF(C1610="H",VLOOKUP(L1610,$AB$12:$AE$41,4,FALSE),VLOOKUP(I1610,$AB$12:$AE$41,4,FALSE))</f>
        <v>-9.3839578025397099</v>
      </c>
      <c r="Q1610" s="39">
        <f t="shared" ref="Q1610:Q1673" si="275">IF(C1610="H",VLOOKUP(I1610,$AB$12:$AE$41,4,FALSE),VLOOKUP(L1610,$AB$12:$AE$41,4,FALSE))</f>
        <v>3.6672081997201897</v>
      </c>
      <c r="R1610" s="39">
        <f t="shared" si="270"/>
        <v>-10.051166002259899</v>
      </c>
      <c r="S1610" s="39">
        <f t="shared" si="271"/>
        <v>-3.9488339977401008</v>
      </c>
      <c r="T1610" s="22" t="str">
        <f t="shared" ref="T1610:T1673" si="276">CONCATENATE(A1610,J1610,M1610)</f>
        <v>NYK11399</v>
      </c>
      <c r="U1610" t="str">
        <f t="shared" si="272"/>
        <v>no</v>
      </c>
      <c r="V1610" s="31">
        <v>0</v>
      </c>
      <c r="W1610" s="31" t="str">
        <f t="shared" si="273"/>
        <v>43497Boston CelticsNew York Knicks</v>
      </c>
      <c r="X1610" s="9" t="str">
        <f>IFERROR(VLOOKUP(T1610,October_Schedule_Table[[#All],[Home Concat]:[Home B2b]],2,FALSE),0)</f>
        <v>no</v>
      </c>
      <c r="Y1610" s="9">
        <f>IFERROR(VLOOKUP(T1610,October_Schedule_Table[[#All],[Away Concat]:[Away B2b]],4,FALSE),0)</f>
        <v>0</v>
      </c>
    </row>
    <row r="1611" spans="1:25" x14ac:dyDescent="0.2">
      <c r="A1611" s="24" t="s">
        <v>243</v>
      </c>
      <c r="B1611" s="10">
        <v>43499</v>
      </c>
      <c r="C1611" s="33" t="str">
        <f t="shared" ref="C1611:C1674" si="277">IF(A1611=L1611,"H","A")</f>
        <v>H</v>
      </c>
      <c r="D1611" s="19">
        <v>2</v>
      </c>
      <c r="E1611" s="19">
        <v>3</v>
      </c>
      <c r="F1611" s="19">
        <v>2019</v>
      </c>
      <c r="G1611" s="6" t="s">
        <v>60</v>
      </c>
      <c r="H1611" s="6" t="s">
        <v>19</v>
      </c>
      <c r="I1611" s="6" t="s">
        <v>240</v>
      </c>
      <c r="J1611" s="6">
        <v>96</v>
      </c>
      <c r="K1611" s="6" t="s">
        <v>25</v>
      </c>
      <c r="L1611" s="13" t="s">
        <v>243</v>
      </c>
      <c r="M1611" s="6">
        <v>84</v>
      </c>
      <c r="N1611" s="13">
        <f t="shared" ref="N1611:N1674" si="278">IF(C1611="H",M1611-J1611,J1611-M1611)</f>
        <v>-12</v>
      </c>
      <c r="O1611" s="13">
        <f t="shared" ref="O1611:O1674" si="279">IF(C1611="H",3,-3)</f>
        <v>3</v>
      </c>
      <c r="P1611" s="39">
        <f t="shared" si="274"/>
        <v>-9.3839578025397099</v>
      </c>
      <c r="Q1611" s="39">
        <f t="shared" si="275"/>
        <v>-2.3364343413058002</v>
      </c>
      <c r="R1611" s="39">
        <f t="shared" ref="R1611:R1674" si="280">O1611+P1611-Q1611</f>
        <v>-4.0475234612339097</v>
      </c>
      <c r="S1611" s="39">
        <f t="shared" ref="S1611:S1674" si="281">N1611-R1611</f>
        <v>-7.9524765387660903</v>
      </c>
      <c r="T1611" s="22" t="str">
        <f t="shared" si="276"/>
        <v>NYK9684</v>
      </c>
      <c r="U1611" t="str">
        <f t="shared" ref="U1611:U1674" si="282">IF(B1611-B1610=1,"yes","no")</f>
        <v>no</v>
      </c>
      <c r="V1611" s="31">
        <v>0</v>
      </c>
      <c r="W1611" s="31" t="str">
        <f t="shared" ref="W1611:W1674" si="283">CONCATENATE(B1611,H1611,K1611)</f>
        <v>43499Memphis GrizzliesNew York Knicks</v>
      </c>
      <c r="X1611" s="9" t="str">
        <f>IFERROR(VLOOKUP(T1611,October_Schedule_Table[[#All],[Home Concat]:[Home B2b]],2,FALSE),0)</f>
        <v>no</v>
      </c>
      <c r="Y1611" s="9">
        <f>IFERROR(VLOOKUP(T1611,October_Schedule_Table[[#All],[Away Concat]:[Away B2b]],4,FALSE),0)</f>
        <v>0</v>
      </c>
    </row>
    <row r="1612" spans="1:25" x14ac:dyDescent="0.2">
      <c r="A1612" s="24" t="s">
        <v>243</v>
      </c>
      <c r="B1612" s="12">
        <v>43501</v>
      </c>
      <c r="C1612" s="33" t="str">
        <f t="shared" si="277"/>
        <v>H</v>
      </c>
      <c r="D1612" s="18">
        <v>2</v>
      </c>
      <c r="E1612" s="18">
        <v>5</v>
      </c>
      <c r="F1612" s="18">
        <v>2019</v>
      </c>
      <c r="G1612" s="5" t="s">
        <v>23</v>
      </c>
      <c r="H1612" s="5" t="s">
        <v>16</v>
      </c>
      <c r="I1612" s="5" t="s">
        <v>218</v>
      </c>
      <c r="J1612" s="5">
        <v>105</v>
      </c>
      <c r="K1612" s="5" t="s">
        <v>25</v>
      </c>
      <c r="L1612" s="13" t="s">
        <v>243</v>
      </c>
      <c r="M1612" s="5">
        <v>92</v>
      </c>
      <c r="N1612" s="13">
        <f t="shared" si="278"/>
        <v>-13</v>
      </c>
      <c r="O1612" s="13">
        <f t="shared" si="279"/>
        <v>3</v>
      </c>
      <c r="P1612" s="39">
        <f t="shared" si="274"/>
        <v>-9.3839578025397099</v>
      </c>
      <c r="Q1612" s="39">
        <f t="shared" si="275"/>
        <v>-0.23602730858504994</v>
      </c>
      <c r="R1612" s="39">
        <f t="shared" si="280"/>
        <v>-6.14793049395466</v>
      </c>
      <c r="S1612" s="39">
        <f t="shared" si="281"/>
        <v>-6.85206950604534</v>
      </c>
      <c r="T1612" s="22" t="str">
        <f t="shared" si="276"/>
        <v>NYK10592</v>
      </c>
      <c r="U1612" t="str">
        <f t="shared" si="282"/>
        <v>no</v>
      </c>
      <c r="V1612" s="31">
        <v>0</v>
      </c>
      <c r="W1612" s="31" t="str">
        <f t="shared" si="283"/>
        <v>43501Detroit PistonsNew York Knicks</v>
      </c>
      <c r="X1612" s="9" t="str">
        <f>IFERROR(VLOOKUP(T1612,October_Schedule_Table[[#All],[Home Concat]:[Home B2b]],2,FALSE),0)</f>
        <v>no</v>
      </c>
      <c r="Y1612" s="9">
        <f>IFERROR(VLOOKUP(T1612,October_Schedule_Table[[#All],[Away Concat]:[Away B2b]],4,FALSE),0)</f>
        <v>0</v>
      </c>
    </row>
    <row r="1613" spans="1:25" x14ac:dyDescent="0.2">
      <c r="A1613" s="24" t="s">
        <v>243</v>
      </c>
      <c r="B1613" s="12">
        <v>43504</v>
      </c>
      <c r="C1613" s="33" t="str">
        <f t="shared" si="277"/>
        <v>A</v>
      </c>
      <c r="D1613" s="18">
        <v>2</v>
      </c>
      <c r="E1613" s="18">
        <v>8</v>
      </c>
      <c r="F1613" s="18">
        <v>2019</v>
      </c>
      <c r="G1613" s="5" t="s">
        <v>12</v>
      </c>
      <c r="H1613" s="5" t="s">
        <v>25</v>
      </c>
      <c r="I1613" s="13" t="s">
        <v>243</v>
      </c>
      <c r="J1613" s="5">
        <v>103</v>
      </c>
      <c r="K1613" s="5" t="s">
        <v>16</v>
      </c>
      <c r="L1613" s="5" t="s">
        <v>218</v>
      </c>
      <c r="M1613" s="5">
        <v>120</v>
      </c>
      <c r="N1613" s="13">
        <f t="shared" si="278"/>
        <v>-17</v>
      </c>
      <c r="O1613" s="13">
        <f t="shared" si="279"/>
        <v>-3</v>
      </c>
      <c r="P1613" s="39">
        <f t="shared" si="274"/>
        <v>-9.3839578025397099</v>
      </c>
      <c r="Q1613" s="39">
        <f t="shared" si="275"/>
        <v>-0.23602730858504994</v>
      </c>
      <c r="R1613" s="39">
        <f t="shared" si="280"/>
        <v>-12.147930493954661</v>
      </c>
      <c r="S1613" s="39">
        <f t="shared" si="281"/>
        <v>-4.8520695060453392</v>
      </c>
      <c r="T1613" s="22" t="str">
        <f t="shared" si="276"/>
        <v>NYK103120</v>
      </c>
      <c r="U1613" t="str">
        <f t="shared" si="282"/>
        <v>no</v>
      </c>
      <c r="V1613" s="31">
        <v>0</v>
      </c>
      <c r="W1613" s="31" t="str">
        <f t="shared" si="283"/>
        <v>43504New York KnicksDetroit Pistons</v>
      </c>
      <c r="X1613" s="9">
        <f>IFERROR(VLOOKUP(T1613,October_Schedule_Table[Home Concat],1,FALSE),0)</f>
        <v>0</v>
      </c>
      <c r="Y1613" s="9" t="str">
        <f>IFERROR(VLOOKUP(T1613,October_Schedule_Table[[#All],[Away Concat]:[Away B2b]],4,FALSE),0)</f>
        <v>no</v>
      </c>
    </row>
    <row r="1614" spans="1:25" x14ac:dyDescent="0.2">
      <c r="A1614" s="24" t="s">
        <v>243</v>
      </c>
      <c r="B1614" s="10">
        <v>43505</v>
      </c>
      <c r="C1614" s="33" t="str">
        <f t="shared" si="277"/>
        <v>H</v>
      </c>
      <c r="D1614" s="19">
        <v>2</v>
      </c>
      <c r="E1614" s="19">
        <v>9</v>
      </c>
      <c r="F1614" s="19">
        <v>2019</v>
      </c>
      <c r="G1614" s="6" t="s">
        <v>23</v>
      </c>
      <c r="H1614" s="6" t="s">
        <v>37</v>
      </c>
      <c r="I1614" s="6" t="s">
        <v>228</v>
      </c>
      <c r="J1614" s="6">
        <v>104</v>
      </c>
      <c r="K1614" s="6" t="s">
        <v>25</v>
      </c>
      <c r="L1614" s="13" t="s">
        <v>243</v>
      </c>
      <c r="M1614" s="6">
        <v>99</v>
      </c>
      <c r="N1614" s="13">
        <f t="shared" si="278"/>
        <v>-5</v>
      </c>
      <c r="O1614" s="13">
        <f t="shared" si="279"/>
        <v>3</v>
      </c>
      <c r="P1614" s="39">
        <f t="shared" si="274"/>
        <v>-9.3839578025397099</v>
      </c>
      <c r="Q1614" s="39">
        <f t="shared" si="275"/>
        <v>5.5303682054218104</v>
      </c>
      <c r="R1614" s="39">
        <f t="shared" si="280"/>
        <v>-11.91432600796152</v>
      </c>
      <c r="S1614" s="39">
        <f t="shared" si="281"/>
        <v>6.9143260079615203</v>
      </c>
      <c r="T1614" s="22" t="str">
        <f t="shared" si="276"/>
        <v>NYK10499</v>
      </c>
      <c r="U1614" t="str">
        <f t="shared" si="282"/>
        <v>yes</v>
      </c>
      <c r="V1614" s="31">
        <v>0</v>
      </c>
      <c r="W1614" s="31" t="str">
        <f t="shared" si="283"/>
        <v>43505Toronto RaptorsNew York Knicks</v>
      </c>
      <c r="X1614" s="9" t="str">
        <f>IFERROR(VLOOKUP(T1614,October_Schedule_Table[[#All],[Home Concat]:[Home B2b]],2,FALSE),0)</f>
        <v>yes</v>
      </c>
      <c r="Y1614" s="9">
        <f>IFERROR(VLOOKUP(T1614,October_Schedule_Table[[#All],[Away Concat]:[Away B2b]],4,FALSE),0)</f>
        <v>0</v>
      </c>
    </row>
    <row r="1615" spans="1:25" x14ac:dyDescent="0.2">
      <c r="A1615" s="24" t="s">
        <v>243</v>
      </c>
      <c r="B1615" s="10">
        <v>43507</v>
      </c>
      <c r="C1615" s="33" t="str">
        <f t="shared" si="277"/>
        <v>A</v>
      </c>
      <c r="D1615" s="19">
        <v>2</v>
      </c>
      <c r="E1615" s="19">
        <v>11</v>
      </c>
      <c r="F1615" s="19">
        <v>2019</v>
      </c>
      <c r="G1615" s="6" t="s">
        <v>12</v>
      </c>
      <c r="H1615" s="6" t="s">
        <v>25</v>
      </c>
      <c r="I1615" s="13" t="s">
        <v>243</v>
      </c>
      <c r="J1615" s="6">
        <v>104</v>
      </c>
      <c r="K1615" s="6" t="s">
        <v>36</v>
      </c>
      <c r="L1615" s="6" t="s">
        <v>215</v>
      </c>
      <c r="M1615" s="6">
        <v>107</v>
      </c>
      <c r="N1615" s="13">
        <f t="shared" si="278"/>
        <v>-3</v>
      </c>
      <c r="O1615" s="13">
        <f t="shared" si="279"/>
        <v>-3</v>
      </c>
      <c r="P1615" s="39">
        <f t="shared" si="274"/>
        <v>-9.3839578025397099</v>
      </c>
      <c r="Q1615" s="39">
        <f t="shared" si="275"/>
        <v>-9.3173458825230995</v>
      </c>
      <c r="R1615" s="39">
        <f t="shared" si="280"/>
        <v>-3.0666119200166104</v>
      </c>
      <c r="S1615" s="39">
        <f t="shared" si="281"/>
        <v>6.6611920016610426E-2</v>
      </c>
      <c r="T1615" s="22" t="str">
        <f t="shared" si="276"/>
        <v>NYK104107</v>
      </c>
      <c r="U1615" t="str">
        <f t="shared" si="282"/>
        <v>no</v>
      </c>
      <c r="V1615" s="31">
        <v>0</v>
      </c>
      <c r="W1615" s="31" t="str">
        <f t="shared" si="283"/>
        <v>43507New York KnicksCleveland Cavaliers</v>
      </c>
      <c r="X1615" s="9">
        <f>IFERROR(VLOOKUP(T1615,October_Schedule_Table[Home Concat],1,FALSE),0)</f>
        <v>0</v>
      </c>
      <c r="Y1615" s="9" t="str">
        <f>IFERROR(VLOOKUP(T1615,October_Schedule_Table[[#All],[Away Concat]:[Away B2b]],4,FALSE),0)</f>
        <v>no</v>
      </c>
    </row>
    <row r="1616" spans="1:25" x14ac:dyDescent="0.2">
      <c r="A1616" s="24" t="s">
        <v>243</v>
      </c>
      <c r="B1616" s="12">
        <v>43509</v>
      </c>
      <c r="C1616" s="33" t="str">
        <f t="shared" si="277"/>
        <v>H</v>
      </c>
      <c r="D1616" s="18">
        <v>2</v>
      </c>
      <c r="E1616" s="18">
        <v>13</v>
      </c>
      <c r="F1616" s="18">
        <v>2019</v>
      </c>
      <c r="G1616" s="5" t="s">
        <v>23</v>
      </c>
      <c r="H1616" s="5" t="s">
        <v>7</v>
      </c>
      <c r="I1616" s="5" t="s">
        <v>237</v>
      </c>
      <c r="J1616" s="5">
        <v>126</v>
      </c>
      <c r="K1616" s="5" t="s">
        <v>25</v>
      </c>
      <c r="L1616" s="13" t="s">
        <v>243</v>
      </c>
      <c r="M1616" s="5">
        <v>111</v>
      </c>
      <c r="N1616" s="13">
        <f t="shared" si="278"/>
        <v>-15</v>
      </c>
      <c r="O1616" s="13">
        <f t="shared" si="279"/>
        <v>3</v>
      </c>
      <c r="P1616" s="39">
        <f t="shared" si="274"/>
        <v>-9.3839578025397099</v>
      </c>
      <c r="Q1616" s="39">
        <f t="shared" si="275"/>
        <v>2.2516349031661402</v>
      </c>
      <c r="R1616" s="39">
        <f t="shared" si="280"/>
        <v>-8.6355927057058501</v>
      </c>
      <c r="S1616" s="39">
        <f t="shared" si="281"/>
        <v>-6.3644072942941499</v>
      </c>
      <c r="T1616" s="22" t="str">
        <f t="shared" si="276"/>
        <v>NYK126111</v>
      </c>
      <c r="U1616" t="str">
        <f t="shared" si="282"/>
        <v>no</v>
      </c>
      <c r="V1616" s="31">
        <v>0</v>
      </c>
      <c r="W1616" s="31" t="str">
        <f t="shared" si="283"/>
        <v>43509Philadelphia 76ersNew York Knicks</v>
      </c>
      <c r="X1616" s="9" t="str">
        <f>IFERROR(VLOOKUP(T1616,October_Schedule_Table[[#All],[Home Concat]:[Home B2b]],2,FALSE),0)</f>
        <v>no</v>
      </c>
      <c r="Y1616" s="9">
        <f>IFERROR(VLOOKUP(T1616,October_Schedule_Table[[#All],[Away Concat]:[Away B2b]],4,FALSE),0)</f>
        <v>0</v>
      </c>
    </row>
    <row r="1617" spans="1:25" x14ac:dyDescent="0.2">
      <c r="A1617" s="24" t="s">
        <v>243</v>
      </c>
      <c r="B1617" s="12">
        <v>43510</v>
      </c>
      <c r="C1617" s="33" t="str">
        <f t="shared" si="277"/>
        <v>A</v>
      </c>
      <c r="D1617" s="18">
        <v>2</v>
      </c>
      <c r="E1617" s="18">
        <v>14</v>
      </c>
      <c r="F1617" s="18">
        <v>2019</v>
      </c>
      <c r="G1617" s="5" t="s">
        <v>23</v>
      </c>
      <c r="H1617" s="5" t="s">
        <v>25</v>
      </c>
      <c r="I1617" s="13" t="s">
        <v>243</v>
      </c>
      <c r="J1617" s="5">
        <v>106</v>
      </c>
      <c r="K1617" s="5" t="s">
        <v>24</v>
      </c>
      <c r="L1617" s="5" t="s">
        <v>210</v>
      </c>
      <c r="M1617" s="5">
        <v>91</v>
      </c>
      <c r="N1617" s="13">
        <f t="shared" si="278"/>
        <v>15</v>
      </c>
      <c r="O1617" s="13">
        <f t="shared" si="279"/>
        <v>-3</v>
      </c>
      <c r="P1617" s="39">
        <f t="shared" si="274"/>
        <v>-9.3839578025397099</v>
      </c>
      <c r="Q1617" s="39">
        <f t="shared" si="275"/>
        <v>-5.4191427575813904</v>
      </c>
      <c r="R1617" s="39">
        <f t="shared" si="280"/>
        <v>-6.9648150449583195</v>
      </c>
      <c r="S1617" s="39">
        <f t="shared" si="281"/>
        <v>21.964815044958321</v>
      </c>
      <c r="T1617" s="22" t="str">
        <f t="shared" si="276"/>
        <v>NYK10691</v>
      </c>
      <c r="U1617" t="str">
        <f t="shared" si="282"/>
        <v>yes</v>
      </c>
      <c r="V1617" s="31">
        <v>0</v>
      </c>
      <c r="W1617" s="31" t="str">
        <f t="shared" si="283"/>
        <v>43510New York KnicksAtlanta Hawks</v>
      </c>
      <c r="X1617" s="9">
        <f>IFERROR(VLOOKUP(T1617,October_Schedule_Table[Home Concat],1,FALSE),0)</f>
        <v>0</v>
      </c>
      <c r="Y1617" s="9" t="str">
        <f>IFERROR(VLOOKUP(T1617,October_Schedule_Table[[#All],[Away Concat]:[Away B2b]],4,FALSE),0)</f>
        <v>yes</v>
      </c>
    </row>
    <row r="1618" spans="1:25" x14ac:dyDescent="0.2">
      <c r="A1618" s="24" t="s">
        <v>243</v>
      </c>
      <c r="B1618" s="10">
        <v>43518</v>
      </c>
      <c r="C1618" s="33" t="str">
        <f t="shared" si="277"/>
        <v>H</v>
      </c>
      <c r="D1618" s="19">
        <v>2</v>
      </c>
      <c r="E1618" s="19">
        <v>22</v>
      </c>
      <c r="F1618" s="19">
        <v>2019</v>
      </c>
      <c r="G1618" s="6" t="s">
        <v>23</v>
      </c>
      <c r="H1618" s="6" t="s">
        <v>34</v>
      </c>
      <c r="I1618" s="6" t="s">
        <v>239</v>
      </c>
      <c r="J1618" s="6">
        <v>115</v>
      </c>
      <c r="K1618" s="6" t="s">
        <v>25</v>
      </c>
      <c r="L1618" s="13" t="s">
        <v>243</v>
      </c>
      <c r="M1618" s="6">
        <v>104</v>
      </c>
      <c r="N1618" s="13">
        <f t="shared" si="278"/>
        <v>-11</v>
      </c>
      <c r="O1618" s="13">
        <f t="shared" si="279"/>
        <v>3</v>
      </c>
      <c r="P1618" s="39">
        <f t="shared" si="274"/>
        <v>-9.3839578025397099</v>
      </c>
      <c r="Q1618" s="39">
        <f t="shared" si="275"/>
        <v>-1.35015846365794</v>
      </c>
      <c r="R1618" s="39">
        <f t="shared" si="280"/>
        <v>-5.0337993388817699</v>
      </c>
      <c r="S1618" s="39">
        <f t="shared" si="281"/>
        <v>-5.9662006611182301</v>
      </c>
      <c r="T1618" s="22" t="str">
        <f t="shared" si="276"/>
        <v>NYK115104</v>
      </c>
      <c r="U1618" t="str">
        <f t="shared" si="282"/>
        <v>no</v>
      </c>
      <c r="V1618" s="31">
        <v>0</v>
      </c>
      <c r="W1618" s="31" t="str">
        <f t="shared" si="283"/>
        <v>43518Minnesota TimberwolvesNew York Knicks</v>
      </c>
      <c r="X1618" s="9" t="str">
        <f>IFERROR(VLOOKUP(T1618,October_Schedule_Table[[#All],[Home Concat]:[Home B2b]],2,FALSE),0)</f>
        <v>no</v>
      </c>
      <c r="Y1618" s="9">
        <f>IFERROR(VLOOKUP(T1618,October_Schedule_Table[[#All],[Away Concat]:[Away B2b]],4,FALSE),0)</f>
        <v>0</v>
      </c>
    </row>
    <row r="1619" spans="1:25" x14ac:dyDescent="0.2">
      <c r="A1619" s="24" t="s">
        <v>243</v>
      </c>
      <c r="B1619" s="12">
        <v>43520</v>
      </c>
      <c r="C1619" s="33" t="str">
        <f t="shared" si="277"/>
        <v>H</v>
      </c>
      <c r="D1619" s="18">
        <v>2</v>
      </c>
      <c r="E1619" s="18">
        <v>24</v>
      </c>
      <c r="F1619" s="18">
        <v>2019</v>
      </c>
      <c r="G1619" s="5" t="s">
        <v>23</v>
      </c>
      <c r="H1619" s="5" t="s">
        <v>35</v>
      </c>
      <c r="I1619" s="5" t="s">
        <v>227</v>
      </c>
      <c r="J1619" s="5">
        <v>118</v>
      </c>
      <c r="K1619" s="5" t="s">
        <v>25</v>
      </c>
      <c r="L1619" s="13" t="s">
        <v>243</v>
      </c>
      <c r="M1619" s="5">
        <v>130</v>
      </c>
      <c r="N1619" s="13">
        <f t="shared" si="278"/>
        <v>12</v>
      </c>
      <c r="O1619" s="13">
        <f t="shared" si="279"/>
        <v>3</v>
      </c>
      <c r="P1619" s="39">
        <f t="shared" si="274"/>
        <v>-9.3839578025397099</v>
      </c>
      <c r="Q1619" s="39">
        <f t="shared" si="275"/>
        <v>1.8707824426420974</v>
      </c>
      <c r="R1619" s="39">
        <f t="shared" si="280"/>
        <v>-8.2547402451818073</v>
      </c>
      <c r="S1619" s="39">
        <f t="shared" si="281"/>
        <v>20.254740245181807</v>
      </c>
      <c r="T1619" s="22" t="str">
        <f t="shared" si="276"/>
        <v>NYK118130</v>
      </c>
      <c r="U1619" t="str">
        <f t="shared" si="282"/>
        <v>no</v>
      </c>
      <c r="V1619" s="31">
        <v>0</v>
      </c>
      <c r="W1619" s="31" t="str">
        <f t="shared" si="283"/>
        <v>43520San Antonio SpursNew York Knicks</v>
      </c>
      <c r="X1619" s="9" t="str">
        <f>IFERROR(VLOOKUP(T1619,October_Schedule_Table[[#All],[Home Concat]:[Home B2b]],2,FALSE),0)</f>
        <v>no</v>
      </c>
      <c r="Y1619" s="9">
        <f>IFERROR(VLOOKUP(T1619,October_Schedule_Table[[#All],[Away Concat]:[Away B2b]],4,FALSE),0)</f>
        <v>0</v>
      </c>
    </row>
    <row r="1620" spans="1:25" x14ac:dyDescent="0.2">
      <c r="A1620" s="24" t="s">
        <v>243</v>
      </c>
      <c r="B1620" s="10">
        <v>43522</v>
      </c>
      <c r="C1620" s="33" t="str">
        <f t="shared" si="277"/>
        <v>H</v>
      </c>
      <c r="D1620" s="19">
        <v>2</v>
      </c>
      <c r="E1620" s="19">
        <v>26</v>
      </c>
      <c r="F1620" s="19">
        <v>2019</v>
      </c>
      <c r="G1620" s="6" t="s">
        <v>23</v>
      </c>
      <c r="H1620" s="6" t="s">
        <v>27</v>
      </c>
      <c r="I1620" s="6" t="s">
        <v>236</v>
      </c>
      <c r="J1620" s="6">
        <v>103</v>
      </c>
      <c r="K1620" s="6" t="s">
        <v>25</v>
      </c>
      <c r="L1620" s="13" t="s">
        <v>243</v>
      </c>
      <c r="M1620" s="6">
        <v>108</v>
      </c>
      <c r="N1620" s="13">
        <f t="shared" si="278"/>
        <v>5</v>
      </c>
      <c r="O1620" s="13">
        <f t="shared" si="279"/>
        <v>3</v>
      </c>
      <c r="P1620" s="39">
        <f t="shared" si="274"/>
        <v>-9.3839578025397099</v>
      </c>
      <c r="Q1620" s="39">
        <f t="shared" si="275"/>
        <v>1.21811754667254</v>
      </c>
      <c r="R1620" s="39">
        <f t="shared" si="280"/>
        <v>-7.6020753492122495</v>
      </c>
      <c r="S1620" s="39">
        <f t="shared" si="281"/>
        <v>12.602075349212249</v>
      </c>
      <c r="T1620" s="22" t="str">
        <f t="shared" si="276"/>
        <v>NYK103108</v>
      </c>
      <c r="U1620" t="str">
        <f t="shared" si="282"/>
        <v>no</v>
      </c>
      <c r="V1620" s="31">
        <v>0</v>
      </c>
      <c r="W1620" s="31" t="str">
        <f t="shared" si="283"/>
        <v>43522Orlando MagicNew York Knicks</v>
      </c>
      <c r="X1620" s="9" t="str">
        <f>IFERROR(VLOOKUP(T1620,October_Schedule_Table[[#All],[Home Concat]:[Home B2b]],2,FALSE),0)</f>
        <v>no</v>
      </c>
      <c r="Y1620" s="9">
        <f>IFERROR(VLOOKUP(T1620,October_Schedule_Table[[#All],[Away Concat]:[Away B2b]],4,FALSE),0)</f>
        <v>0</v>
      </c>
    </row>
    <row r="1621" spans="1:25" x14ac:dyDescent="0.2">
      <c r="A1621" s="24" t="s">
        <v>243</v>
      </c>
      <c r="B1621" s="12">
        <v>43524</v>
      </c>
      <c r="C1621" s="33" t="str">
        <f t="shared" si="277"/>
        <v>H</v>
      </c>
      <c r="D1621" s="18">
        <v>2</v>
      </c>
      <c r="E1621" s="18">
        <v>28</v>
      </c>
      <c r="F1621" s="18">
        <v>2019</v>
      </c>
      <c r="G1621" s="5" t="s">
        <v>23</v>
      </c>
      <c r="H1621" s="5" t="s">
        <v>36</v>
      </c>
      <c r="I1621" s="5" t="s">
        <v>215</v>
      </c>
      <c r="J1621" s="5">
        <v>125</v>
      </c>
      <c r="K1621" s="5" t="s">
        <v>25</v>
      </c>
      <c r="L1621" s="13" t="s">
        <v>243</v>
      </c>
      <c r="M1621" s="5">
        <v>118</v>
      </c>
      <c r="N1621" s="13">
        <f t="shared" si="278"/>
        <v>-7</v>
      </c>
      <c r="O1621" s="13">
        <f t="shared" si="279"/>
        <v>3</v>
      </c>
      <c r="P1621" s="39">
        <f t="shared" si="274"/>
        <v>-9.3839578025397099</v>
      </c>
      <c r="Q1621" s="39">
        <f t="shared" si="275"/>
        <v>-9.3173458825230995</v>
      </c>
      <c r="R1621" s="39">
        <f t="shared" si="280"/>
        <v>2.9333880799833896</v>
      </c>
      <c r="S1621" s="39">
        <f t="shared" si="281"/>
        <v>-9.9333880799833896</v>
      </c>
      <c r="T1621" s="22" t="str">
        <f t="shared" si="276"/>
        <v>NYK125118</v>
      </c>
      <c r="U1621" t="str">
        <f t="shared" si="282"/>
        <v>no</v>
      </c>
      <c r="V1621" s="31">
        <v>0</v>
      </c>
      <c r="W1621" s="31" t="str">
        <f t="shared" si="283"/>
        <v>43524Cleveland CavaliersNew York Knicks</v>
      </c>
      <c r="X1621" s="9" t="str">
        <f>IFERROR(VLOOKUP(T1621,October_Schedule_Table[[#All],[Home Concat]:[Home B2b]],2,FALSE),0)</f>
        <v>no</v>
      </c>
      <c r="Y1621" s="9">
        <f>IFERROR(VLOOKUP(T1621,October_Schedule_Table[[#All],[Away Concat]:[Away B2b]],4,FALSE),0)</f>
        <v>0</v>
      </c>
    </row>
    <row r="1622" spans="1:25" x14ac:dyDescent="0.2">
      <c r="A1622" s="24" t="s">
        <v>243</v>
      </c>
      <c r="B1622" s="10">
        <v>43527</v>
      </c>
      <c r="C1622" s="33" t="str">
        <f t="shared" si="277"/>
        <v>A</v>
      </c>
      <c r="D1622" s="19">
        <v>3</v>
      </c>
      <c r="E1622" s="19">
        <v>3</v>
      </c>
      <c r="F1622" s="19">
        <v>2019</v>
      </c>
      <c r="G1622" s="6" t="s">
        <v>61</v>
      </c>
      <c r="H1622" s="6" t="s">
        <v>25</v>
      </c>
      <c r="I1622" s="13" t="s">
        <v>243</v>
      </c>
      <c r="J1622" s="6">
        <v>107</v>
      </c>
      <c r="K1622" s="6" t="s">
        <v>22</v>
      </c>
      <c r="L1622" s="13" t="s">
        <v>241</v>
      </c>
      <c r="M1622" s="6">
        <v>128</v>
      </c>
      <c r="N1622" s="13">
        <f t="shared" si="278"/>
        <v>-21</v>
      </c>
      <c r="O1622" s="13">
        <f t="shared" si="279"/>
        <v>-3</v>
      </c>
      <c r="P1622" s="39">
        <f t="shared" si="274"/>
        <v>-9.3839578025397099</v>
      </c>
      <c r="Q1622" s="39">
        <f t="shared" si="275"/>
        <v>0.79686865378140981</v>
      </c>
      <c r="R1622" s="39">
        <f t="shared" si="280"/>
        <v>-13.180826456321119</v>
      </c>
      <c r="S1622" s="39">
        <f t="shared" si="281"/>
        <v>-7.8191735436788807</v>
      </c>
      <c r="T1622" s="22" t="str">
        <f t="shared" si="276"/>
        <v>NYK107128</v>
      </c>
      <c r="U1622" t="str">
        <f t="shared" si="282"/>
        <v>no</v>
      </c>
      <c r="V1622" s="31">
        <v>0</v>
      </c>
      <c r="W1622" s="31" t="str">
        <f t="shared" si="283"/>
        <v>43527New York KnicksLos Angeles Clippers</v>
      </c>
      <c r="X1622" s="9">
        <f>IFERROR(VLOOKUP(T1622,October_Schedule_Table[Home Concat],1,FALSE),0)</f>
        <v>0</v>
      </c>
      <c r="Y1622" s="9" t="str">
        <f>IFERROR(VLOOKUP(T1622,October_Schedule_Table[[#All],[Away Concat]:[Away B2b]],4,FALSE),0)</f>
        <v>no</v>
      </c>
    </row>
    <row r="1623" spans="1:25" x14ac:dyDescent="0.2">
      <c r="A1623" s="24" t="s">
        <v>243</v>
      </c>
      <c r="B1623" s="12">
        <v>43528</v>
      </c>
      <c r="C1623" s="33" t="str">
        <f t="shared" si="277"/>
        <v>A</v>
      </c>
      <c r="D1623" s="18">
        <v>3</v>
      </c>
      <c r="E1623" s="18">
        <v>4</v>
      </c>
      <c r="F1623" s="18">
        <v>2019</v>
      </c>
      <c r="G1623" s="5" t="s">
        <v>30</v>
      </c>
      <c r="H1623" s="5" t="s">
        <v>25</v>
      </c>
      <c r="I1623" s="13" t="s">
        <v>243</v>
      </c>
      <c r="J1623" s="5">
        <v>108</v>
      </c>
      <c r="K1623" s="5" t="s">
        <v>32</v>
      </c>
      <c r="L1623" s="5" t="s">
        <v>230</v>
      </c>
      <c r="M1623" s="5">
        <v>115</v>
      </c>
      <c r="N1623" s="13">
        <f t="shared" si="278"/>
        <v>-7</v>
      </c>
      <c r="O1623" s="13">
        <f t="shared" si="279"/>
        <v>-3</v>
      </c>
      <c r="P1623" s="39">
        <f t="shared" si="274"/>
        <v>-9.3839578025397099</v>
      </c>
      <c r="Q1623" s="39">
        <f t="shared" si="275"/>
        <v>-0.90569424122478992</v>
      </c>
      <c r="R1623" s="39">
        <f t="shared" si="280"/>
        <v>-11.47826356131492</v>
      </c>
      <c r="S1623" s="39">
        <f t="shared" si="281"/>
        <v>4.47826356131492</v>
      </c>
      <c r="T1623" s="22" t="str">
        <f t="shared" si="276"/>
        <v>NYK108115</v>
      </c>
      <c r="U1623" t="str">
        <f t="shared" si="282"/>
        <v>yes</v>
      </c>
      <c r="V1623" s="31">
        <v>0</v>
      </c>
      <c r="W1623" s="31" t="str">
        <f t="shared" si="283"/>
        <v>43528New York KnicksSacramento Kings</v>
      </c>
      <c r="X1623" s="9">
        <f>IFERROR(VLOOKUP(T1623,October_Schedule_Table[Home Concat],1,FALSE),0)</f>
        <v>0</v>
      </c>
      <c r="Y1623" s="9" t="str">
        <f>IFERROR(VLOOKUP(T1623,October_Schedule_Table[[#All],[Away Concat]:[Away B2b]],4,FALSE),0)</f>
        <v>no</v>
      </c>
    </row>
    <row r="1624" spans="1:25" x14ac:dyDescent="0.2">
      <c r="A1624" s="24" t="s">
        <v>243</v>
      </c>
      <c r="B1624" s="10">
        <v>43530</v>
      </c>
      <c r="C1624" s="33" t="str">
        <f t="shared" si="277"/>
        <v>A</v>
      </c>
      <c r="D1624" s="19">
        <v>3</v>
      </c>
      <c r="E1624" s="19">
        <v>6</v>
      </c>
      <c r="F1624" s="19">
        <v>2019</v>
      </c>
      <c r="G1624" s="6" t="s">
        <v>42</v>
      </c>
      <c r="H1624" s="6" t="s">
        <v>25</v>
      </c>
      <c r="I1624" s="13" t="s">
        <v>243</v>
      </c>
      <c r="J1624" s="6">
        <v>96</v>
      </c>
      <c r="K1624" s="6" t="s">
        <v>29</v>
      </c>
      <c r="L1624" s="6" t="s">
        <v>232</v>
      </c>
      <c r="M1624" s="6">
        <v>107</v>
      </c>
      <c r="N1624" s="13">
        <f t="shared" si="278"/>
        <v>-11</v>
      </c>
      <c r="O1624" s="13">
        <f t="shared" si="279"/>
        <v>-3</v>
      </c>
      <c r="P1624" s="39">
        <f t="shared" si="274"/>
        <v>-9.3839578025397099</v>
      </c>
      <c r="Q1624" s="39">
        <f t="shared" si="275"/>
        <v>-8.7034984309977705</v>
      </c>
      <c r="R1624" s="39">
        <f t="shared" si="280"/>
        <v>-3.6804593715419394</v>
      </c>
      <c r="S1624" s="39">
        <f t="shared" si="281"/>
        <v>-7.3195406284580606</v>
      </c>
      <c r="T1624" s="22" t="str">
        <f t="shared" si="276"/>
        <v>NYK96107</v>
      </c>
      <c r="U1624" t="str">
        <f t="shared" si="282"/>
        <v>no</v>
      </c>
      <c r="V1624" s="31">
        <v>0</v>
      </c>
      <c r="W1624" s="31" t="str">
        <f t="shared" si="283"/>
        <v>43530New York KnicksPhoenix Suns</v>
      </c>
      <c r="X1624" s="9">
        <f>IFERROR(VLOOKUP(T1624,October_Schedule_Table[Home Concat],1,FALSE),0)</f>
        <v>0</v>
      </c>
      <c r="Y1624" s="9" t="str">
        <f>IFERROR(VLOOKUP(T1624,October_Schedule_Table[[#All],[Away Concat]:[Away B2b]],4,FALSE),0)</f>
        <v>no</v>
      </c>
    </row>
    <row r="1625" spans="1:25" x14ac:dyDescent="0.2">
      <c r="A1625" s="24" t="s">
        <v>243</v>
      </c>
      <c r="B1625" s="10">
        <v>43533</v>
      </c>
      <c r="C1625" s="33" t="str">
        <f t="shared" si="277"/>
        <v>H</v>
      </c>
      <c r="D1625" s="19">
        <v>3</v>
      </c>
      <c r="E1625" s="19">
        <v>9</v>
      </c>
      <c r="F1625" s="19">
        <v>2019</v>
      </c>
      <c r="G1625" s="6" t="s">
        <v>63</v>
      </c>
      <c r="H1625" s="6" t="s">
        <v>32</v>
      </c>
      <c r="I1625" s="6" t="s">
        <v>230</v>
      </c>
      <c r="J1625" s="6">
        <v>102</v>
      </c>
      <c r="K1625" s="6" t="s">
        <v>25</v>
      </c>
      <c r="L1625" s="13" t="s">
        <v>243</v>
      </c>
      <c r="M1625" s="6">
        <v>94</v>
      </c>
      <c r="N1625" s="13">
        <f t="shared" si="278"/>
        <v>-8</v>
      </c>
      <c r="O1625" s="13">
        <f t="shared" si="279"/>
        <v>3</v>
      </c>
      <c r="P1625" s="39">
        <f t="shared" si="274"/>
        <v>-9.3839578025397099</v>
      </c>
      <c r="Q1625" s="39">
        <f t="shared" si="275"/>
        <v>-0.90569424122478992</v>
      </c>
      <c r="R1625" s="39">
        <f t="shared" si="280"/>
        <v>-5.47826356131492</v>
      </c>
      <c r="S1625" s="39">
        <f t="shared" si="281"/>
        <v>-2.52173643868508</v>
      </c>
      <c r="T1625" s="22" t="str">
        <f t="shared" si="276"/>
        <v>NYK10294</v>
      </c>
      <c r="U1625" t="str">
        <f t="shared" si="282"/>
        <v>no</v>
      </c>
      <c r="V1625" s="31">
        <v>0</v>
      </c>
      <c r="W1625" s="31" t="str">
        <f t="shared" si="283"/>
        <v>43533Sacramento KingsNew York Knicks</v>
      </c>
      <c r="X1625" s="9" t="str">
        <f>IFERROR(VLOOKUP(T1625,October_Schedule_Table[[#All],[Home Concat]:[Home B2b]],2,FALSE),0)</f>
        <v>no</v>
      </c>
      <c r="Y1625" s="9">
        <f>IFERROR(VLOOKUP(T1625,October_Schedule_Table[[#All],[Away Concat]:[Away B2b]],4,FALSE),0)</f>
        <v>0</v>
      </c>
    </row>
    <row r="1626" spans="1:25" x14ac:dyDescent="0.2">
      <c r="A1626" s="24" t="s">
        <v>243</v>
      </c>
      <c r="B1626" s="12">
        <v>43534</v>
      </c>
      <c r="C1626" s="33" t="str">
        <f t="shared" si="277"/>
        <v>A</v>
      </c>
      <c r="D1626" s="18">
        <v>3</v>
      </c>
      <c r="E1626" s="18">
        <v>10</v>
      </c>
      <c r="F1626" s="18">
        <v>2019</v>
      </c>
      <c r="G1626" s="5" t="s">
        <v>6</v>
      </c>
      <c r="H1626" s="5" t="s">
        <v>25</v>
      </c>
      <c r="I1626" s="13" t="s">
        <v>243</v>
      </c>
      <c r="J1626" s="5">
        <v>92</v>
      </c>
      <c r="K1626" s="5" t="s">
        <v>34</v>
      </c>
      <c r="L1626" s="5" t="s">
        <v>239</v>
      </c>
      <c r="M1626" s="5">
        <v>103</v>
      </c>
      <c r="N1626" s="13">
        <f t="shared" si="278"/>
        <v>-11</v>
      </c>
      <c r="O1626" s="13">
        <f t="shared" si="279"/>
        <v>-3</v>
      </c>
      <c r="P1626" s="39">
        <f t="shared" si="274"/>
        <v>-9.3839578025397099</v>
      </c>
      <c r="Q1626" s="39">
        <f t="shared" si="275"/>
        <v>-1.35015846365794</v>
      </c>
      <c r="R1626" s="39">
        <f t="shared" si="280"/>
        <v>-11.033799338881771</v>
      </c>
      <c r="S1626" s="39">
        <f t="shared" si="281"/>
        <v>3.379933888177078E-2</v>
      </c>
      <c r="T1626" s="22" t="str">
        <f t="shared" si="276"/>
        <v>NYK92103</v>
      </c>
      <c r="U1626" t="str">
        <f t="shared" si="282"/>
        <v>yes</v>
      </c>
      <c r="V1626" s="31" t="s">
        <v>306</v>
      </c>
      <c r="W1626" s="31" t="str">
        <f t="shared" si="283"/>
        <v>43534New York KnicksMinnesota Timberwolves</v>
      </c>
      <c r="X1626" s="9"/>
      <c r="Y1626" s="9"/>
    </row>
    <row r="1627" spans="1:25" x14ac:dyDescent="0.2">
      <c r="A1627" s="24" t="s">
        <v>243</v>
      </c>
      <c r="B1627" s="10">
        <v>43536</v>
      </c>
      <c r="C1627" s="33" t="str">
        <f t="shared" si="277"/>
        <v>A</v>
      </c>
      <c r="D1627" s="19">
        <v>3</v>
      </c>
      <c r="E1627" s="19">
        <v>12</v>
      </c>
      <c r="F1627" s="19">
        <v>2019</v>
      </c>
      <c r="G1627" s="6" t="s">
        <v>12</v>
      </c>
      <c r="H1627" s="6" t="s">
        <v>25</v>
      </c>
      <c r="I1627" s="13" t="s">
        <v>243</v>
      </c>
      <c r="J1627" s="6">
        <v>98</v>
      </c>
      <c r="K1627" s="6" t="s">
        <v>20</v>
      </c>
      <c r="L1627" s="6" t="s">
        <v>234</v>
      </c>
      <c r="M1627" s="6">
        <v>103</v>
      </c>
      <c r="N1627" s="13">
        <f t="shared" si="278"/>
        <v>-5</v>
      </c>
      <c r="O1627" s="13">
        <f t="shared" si="279"/>
        <v>-3</v>
      </c>
      <c r="P1627" s="39">
        <f t="shared" si="274"/>
        <v>-9.3839578025397099</v>
      </c>
      <c r="Q1627" s="39">
        <f t="shared" si="275"/>
        <v>2.3960160409532198</v>
      </c>
      <c r="R1627" s="39">
        <f t="shared" si="280"/>
        <v>-14.779973843492929</v>
      </c>
      <c r="S1627" s="39">
        <f t="shared" si="281"/>
        <v>9.7799738434929289</v>
      </c>
      <c r="T1627" s="22" t="str">
        <f t="shared" si="276"/>
        <v>NYK98103</v>
      </c>
      <c r="U1627" t="str">
        <f t="shared" si="282"/>
        <v>no</v>
      </c>
      <c r="V1627" s="31">
        <v>0</v>
      </c>
      <c r="W1627" s="31" t="str">
        <f t="shared" si="283"/>
        <v>43536New York KnicksIndiana Pacers</v>
      </c>
      <c r="X1627" s="9">
        <f>IFERROR(VLOOKUP(T1627,October_Schedule_Table[Home Concat],1,FALSE),0)</f>
        <v>0</v>
      </c>
      <c r="Y1627" s="9" t="str">
        <f>IFERROR(VLOOKUP(T1627,October_Schedule_Table[[#All],[Away Concat]:[Away B2b]],4,FALSE),0)</f>
        <v>no</v>
      </c>
    </row>
    <row r="1628" spans="1:25" x14ac:dyDescent="0.2">
      <c r="A1628" s="24" t="s">
        <v>243</v>
      </c>
      <c r="B1628" s="12">
        <v>43539</v>
      </c>
      <c r="C1628" s="33" t="str">
        <f t="shared" si="277"/>
        <v>A</v>
      </c>
      <c r="D1628" s="18">
        <v>3</v>
      </c>
      <c r="E1628" s="18">
        <v>15</v>
      </c>
      <c r="F1628" s="18">
        <v>2019</v>
      </c>
      <c r="G1628" s="5" t="s">
        <v>33</v>
      </c>
      <c r="H1628" s="5" t="s">
        <v>25</v>
      </c>
      <c r="I1628" s="13" t="s">
        <v>243</v>
      </c>
      <c r="J1628" s="5">
        <v>83</v>
      </c>
      <c r="K1628" s="5" t="s">
        <v>35</v>
      </c>
      <c r="L1628" s="5" t="s">
        <v>227</v>
      </c>
      <c r="M1628" s="5">
        <v>109</v>
      </c>
      <c r="N1628" s="13">
        <f t="shared" si="278"/>
        <v>-26</v>
      </c>
      <c r="O1628" s="13">
        <f t="shared" si="279"/>
        <v>-3</v>
      </c>
      <c r="P1628" s="39">
        <f t="shared" si="274"/>
        <v>-9.3839578025397099</v>
      </c>
      <c r="Q1628" s="39">
        <f t="shared" si="275"/>
        <v>1.8707824426420974</v>
      </c>
      <c r="R1628" s="39">
        <f t="shared" si="280"/>
        <v>-14.254740245181807</v>
      </c>
      <c r="S1628" s="39">
        <f t="shared" si="281"/>
        <v>-11.745259754818193</v>
      </c>
      <c r="T1628" s="22" t="str">
        <f t="shared" si="276"/>
        <v>NYK83109</v>
      </c>
      <c r="U1628" t="str">
        <f t="shared" si="282"/>
        <v>no</v>
      </c>
      <c r="V1628" s="31">
        <v>0</v>
      </c>
      <c r="W1628" s="31" t="str">
        <f t="shared" si="283"/>
        <v>43539New York KnicksSan Antonio Spurs</v>
      </c>
      <c r="X1628" s="9">
        <f>IFERROR(VLOOKUP(T1628,October_Schedule_Table[Home Concat],1,FALSE),0)</f>
        <v>0</v>
      </c>
      <c r="Y1628" s="9" t="str">
        <f>IFERROR(VLOOKUP(T1628,October_Schedule_Table[[#All],[Away Concat]:[Away B2b]],4,FALSE),0)</f>
        <v>no</v>
      </c>
    </row>
    <row r="1629" spans="1:25" x14ac:dyDescent="0.2">
      <c r="A1629" s="24" t="s">
        <v>243</v>
      </c>
      <c r="B1629" s="12">
        <v>43541</v>
      </c>
      <c r="C1629" s="33" t="str">
        <f t="shared" si="277"/>
        <v>H</v>
      </c>
      <c r="D1629" s="18">
        <v>3</v>
      </c>
      <c r="E1629" s="18">
        <v>17</v>
      </c>
      <c r="F1629" s="18">
        <v>2019</v>
      </c>
      <c r="G1629" s="5" t="s">
        <v>63</v>
      </c>
      <c r="H1629" s="5" t="s">
        <v>39</v>
      </c>
      <c r="I1629" s="13" t="s">
        <v>242</v>
      </c>
      <c r="J1629" s="5">
        <v>123</v>
      </c>
      <c r="K1629" s="5" t="s">
        <v>25</v>
      </c>
      <c r="L1629" s="13" t="s">
        <v>243</v>
      </c>
      <c r="M1629" s="5">
        <v>124</v>
      </c>
      <c r="N1629" s="13">
        <f t="shared" si="278"/>
        <v>1</v>
      </c>
      <c r="O1629" s="13">
        <f t="shared" si="279"/>
        <v>3</v>
      </c>
      <c r="P1629" s="39">
        <f t="shared" si="274"/>
        <v>-9.3839578025397099</v>
      </c>
      <c r="Q1629" s="39">
        <f t="shared" si="275"/>
        <v>-1.7592139870950123</v>
      </c>
      <c r="R1629" s="39">
        <f t="shared" si="280"/>
        <v>-4.6247438154446971</v>
      </c>
      <c r="S1629" s="39">
        <f t="shared" si="281"/>
        <v>5.6247438154446971</v>
      </c>
      <c r="T1629" s="22" t="str">
        <f t="shared" si="276"/>
        <v>NYK123124</v>
      </c>
      <c r="U1629" t="str">
        <f t="shared" si="282"/>
        <v>no</v>
      </c>
      <c r="V1629" s="31">
        <v>0</v>
      </c>
      <c r="W1629" s="31" t="str">
        <f t="shared" si="283"/>
        <v>43541Los Angeles LakersNew York Knicks</v>
      </c>
      <c r="X1629" s="9" t="str">
        <f>IFERROR(VLOOKUP(T1629,October_Schedule_Table[[#All],[Home Concat]:[Home B2b]],2,FALSE),0)</f>
        <v>no</v>
      </c>
      <c r="Y1629" s="9">
        <f>IFERROR(VLOOKUP(T1629,October_Schedule_Table[[#All],[Away Concat]:[Away B2b]],4,FALSE),0)</f>
        <v>0</v>
      </c>
    </row>
    <row r="1630" spans="1:25" x14ac:dyDescent="0.2">
      <c r="A1630" s="24" t="s">
        <v>243</v>
      </c>
      <c r="B1630" s="10">
        <v>43542</v>
      </c>
      <c r="C1630" s="33" t="str">
        <f t="shared" si="277"/>
        <v>A</v>
      </c>
      <c r="D1630" s="19">
        <v>3</v>
      </c>
      <c r="E1630" s="19">
        <v>18</v>
      </c>
      <c r="F1630" s="19">
        <v>2019</v>
      </c>
      <c r="G1630" s="6" t="s">
        <v>23</v>
      </c>
      <c r="H1630" s="6" t="s">
        <v>25</v>
      </c>
      <c r="I1630" s="13" t="s">
        <v>243</v>
      </c>
      <c r="J1630" s="6">
        <v>92</v>
      </c>
      <c r="K1630" s="6" t="s">
        <v>37</v>
      </c>
      <c r="L1630" s="6" t="s">
        <v>228</v>
      </c>
      <c r="M1630" s="6">
        <v>128</v>
      </c>
      <c r="N1630" s="13">
        <f t="shared" si="278"/>
        <v>-36</v>
      </c>
      <c r="O1630" s="13">
        <f t="shared" si="279"/>
        <v>-3</v>
      </c>
      <c r="P1630" s="39">
        <f t="shared" si="274"/>
        <v>-9.3839578025397099</v>
      </c>
      <c r="Q1630" s="39">
        <f t="shared" si="275"/>
        <v>5.5303682054218104</v>
      </c>
      <c r="R1630" s="39">
        <f t="shared" si="280"/>
        <v>-17.91432600796152</v>
      </c>
      <c r="S1630" s="39">
        <f t="shared" si="281"/>
        <v>-18.08567399203848</v>
      </c>
      <c r="T1630" s="22" t="str">
        <f t="shared" si="276"/>
        <v>NYK92128</v>
      </c>
      <c r="U1630" t="str">
        <f t="shared" si="282"/>
        <v>yes</v>
      </c>
      <c r="V1630" s="31" t="s">
        <v>309</v>
      </c>
      <c r="W1630" s="31" t="str">
        <f t="shared" si="283"/>
        <v>43542New York KnicksToronto Raptors</v>
      </c>
      <c r="X1630" s="9"/>
      <c r="Y1630" s="9"/>
    </row>
    <row r="1631" spans="1:25" x14ac:dyDescent="0.2">
      <c r="A1631" s="24" t="s">
        <v>243</v>
      </c>
      <c r="B1631" s="10">
        <v>43544</v>
      </c>
      <c r="C1631" s="33" t="str">
        <f t="shared" si="277"/>
        <v>H</v>
      </c>
      <c r="D1631" s="19">
        <v>3</v>
      </c>
      <c r="E1631" s="19">
        <v>20</v>
      </c>
      <c r="F1631" s="19">
        <v>2019</v>
      </c>
      <c r="G1631" s="6" t="s">
        <v>23</v>
      </c>
      <c r="H1631" s="6" t="s">
        <v>31</v>
      </c>
      <c r="I1631" s="6" t="s">
        <v>225</v>
      </c>
      <c r="J1631" s="6">
        <v>137</v>
      </c>
      <c r="K1631" s="6" t="s">
        <v>25</v>
      </c>
      <c r="L1631" s="13" t="s">
        <v>243</v>
      </c>
      <c r="M1631" s="6">
        <v>116</v>
      </c>
      <c r="N1631" s="13">
        <f t="shared" si="278"/>
        <v>-21</v>
      </c>
      <c r="O1631" s="13">
        <f t="shared" si="279"/>
        <v>3</v>
      </c>
      <c r="P1631" s="39">
        <f t="shared" si="274"/>
        <v>-9.3839578025397099</v>
      </c>
      <c r="Q1631" s="39">
        <f t="shared" si="275"/>
        <v>5.7181998783674679</v>
      </c>
      <c r="R1631" s="39">
        <f t="shared" si="280"/>
        <v>-12.102157680907178</v>
      </c>
      <c r="S1631" s="39">
        <f t="shared" si="281"/>
        <v>-8.8978423190928222</v>
      </c>
      <c r="T1631" s="22" t="str">
        <f t="shared" si="276"/>
        <v>NYK137116</v>
      </c>
      <c r="U1631" t="str">
        <f t="shared" si="282"/>
        <v>no</v>
      </c>
      <c r="V1631" s="31">
        <v>0</v>
      </c>
      <c r="W1631" s="31" t="str">
        <f t="shared" si="283"/>
        <v>43544Utah JazzNew York Knicks</v>
      </c>
      <c r="X1631" s="9" t="str">
        <f>IFERROR(VLOOKUP(T1631,October_Schedule_Table[[#All],[Home Concat]:[Home B2b]],2,FALSE),0)</f>
        <v>no</v>
      </c>
      <c r="Y1631" s="9">
        <f>IFERROR(VLOOKUP(T1631,October_Schedule_Table[[#All],[Away Concat]:[Away B2b]],4,FALSE),0)</f>
        <v>0</v>
      </c>
    </row>
    <row r="1632" spans="1:25" x14ac:dyDescent="0.2">
      <c r="A1632" s="24" t="s">
        <v>243</v>
      </c>
      <c r="B1632" s="12">
        <v>43546</v>
      </c>
      <c r="C1632" s="33" t="str">
        <f t="shared" si="277"/>
        <v>H</v>
      </c>
      <c r="D1632" s="18">
        <v>3</v>
      </c>
      <c r="E1632" s="18">
        <v>22</v>
      </c>
      <c r="F1632" s="18">
        <v>2019</v>
      </c>
      <c r="G1632" s="5" t="s">
        <v>23</v>
      </c>
      <c r="H1632" s="5" t="s">
        <v>21</v>
      </c>
      <c r="I1632" s="5" t="s">
        <v>217</v>
      </c>
      <c r="J1632" s="5">
        <v>111</v>
      </c>
      <c r="K1632" s="5" t="s">
        <v>25</v>
      </c>
      <c r="L1632" s="13" t="s">
        <v>243</v>
      </c>
      <c r="M1632" s="5">
        <v>93</v>
      </c>
      <c r="N1632" s="13">
        <f t="shared" si="278"/>
        <v>-18</v>
      </c>
      <c r="O1632" s="13">
        <f t="shared" si="279"/>
        <v>3</v>
      </c>
      <c r="P1632" s="39">
        <f t="shared" si="274"/>
        <v>-9.3839578025397099</v>
      </c>
      <c r="Q1632" s="39">
        <f t="shared" si="275"/>
        <v>3.8824190488276296</v>
      </c>
      <c r="R1632" s="39">
        <f t="shared" si="280"/>
        <v>-10.26637685136734</v>
      </c>
      <c r="S1632" s="39">
        <f t="shared" si="281"/>
        <v>-7.7336231486326596</v>
      </c>
      <c r="T1632" s="22" t="str">
        <f t="shared" si="276"/>
        <v>NYK11193</v>
      </c>
      <c r="U1632" t="str">
        <f t="shared" si="282"/>
        <v>no</v>
      </c>
      <c r="V1632" s="31">
        <v>0</v>
      </c>
      <c r="W1632" s="31" t="str">
        <f t="shared" si="283"/>
        <v>43546Denver NuggetsNew York Knicks</v>
      </c>
      <c r="X1632" s="9" t="str">
        <f>IFERROR(VLOOKUP(T1632,October_Schedule_Table[[#All],[Home Concat]:[Home B2b]],2,FALSE),0)</f>
        <v>no</v>
      </c>
      <c r="Y1632" s="9">
        <f>IFERROR(VLOOKUP(T1632,October_Schedule_Table[[#All],[Away Concat]:[Away B2b]],4,FALSE),0)</f>
        <v>0</v>
      </c>
    </row>
    <row r="1633" spans="1:25" x14ac:dyDescent="0.2">
      <c r="A1633" s="24" t="s">
        <v>243</v>
      </c>
      <c r="B1633" s="10">
        <v>43548</v>
      </c>
      <c r="C1633" s="33" t="str">
        <f t="shared" si="277"/>
        <v>H</v>
      </c>
      <c r="D1633" s="19">
        <v>3</v>
      </c>
      <c r="E1633" s="19">
        <v>24</v>
      </c>
      <c r="F1633" s="19">
        <v>2019</v>
      </c>
      <c r="G1633" s="6" t="s">
        <v>63</v>
      </c>
      <c r="H1633" s="6" t="s">
        <v>22</v>
      </c>
      <c r="I1633" s="13" t="s">
        <v>241</v>
      </c>
      <c r="J1633" s="6">
        <v>124</v>
      </c>
      <c r="K1633" s="6" t="s">
        <v>25</v>
      </c>
      <c r="L1633" s="13" t="s">
        <v>243</v>
      </c>
      <c r="M1633" s="6">
        <v>113</v>
      </c>
      <c r="N1633" s="13">
        <f t="shared" si="278"/>
        <v>-11</v>
      </c>
      <c r="O1633" s="13">
        <f t="shared" si="279"/>
        <v>3</v>
      </c>
      <c r="P1633" s="39">
        <f t="shared" si="274"/>
        <v>-9.3839578025397099</v>
      </c>
      <c r="Q1633" s="39">
        <f t="shared" si="275"/>
        <v>0.79686865378140981</v>
      </c>
      <c r="R1633" s="39">
        <f t="shared" si="280"/>
        <v>-7.1808264563211193</v>
      </c>
      <c r="S1633" s="39">
        <f t="shared" si="281"/>
        <v>-3.8191735436788807</v>
      </c>
      <c r="T1633" s="22" t="str">
        <f t="shared" si="276"/>
        <v>NYK124113</v>
      </c>
      <c r="U1633" t="str">
        <f t="shared" si="282"/>
        <v>no</v>
      </c>
      <c r="V1633" s="31">
        <v>0</v>
      </c>
      <c r="W1633" s="31" t="str">
        <f t="shared" si="283"/>
        <v>43548Los Angeles ClippersNew York Knicks</v>
      </c>
      <c r="X1633" s="9" t="str">
        <f>IFERROR(VLOOKUP(T1633,October_Schedule_Table[[#All],[Home Concat]:[Home B2b]],2,FALSE),0)</f>
        <v>no</v>
      </c>
      <c r="Y1633" s="9">
        <f>IFERROR(VLOOKUP(T1633,October_Schedule_Table[[#All],[Away Concat]:[Away B2b]],4,FALSE),0)</f>
        <v>0</v>
      </c>
    </row>
    <row r="1634" spans="1:25" x14ac:dyDescent="0.2">
      <c r="A1634" s="24" t="s">
        <v>243</v>
      </c>
      <c r="B1634" s="12">
        <v>43552</v>
      </c>
      <c r="C1634" s="33" t="str">
        <f t="shared" si="277"/>
        <v>H</v>
      </c>
      <c r="D1634" s="18">
        <v>3</v>
      </c>
      <c r="E1634" s="18">
        <v>28</v>
      </c>
      <c r="F1634" s="18">
        <v>2019</v>
      </c>
      <c r="G1634" s="5" t="s">
        <v>23</v>
      </c>
      <c r="H1634" s="5" t="s">
        <v>37</v>
      </c>
      <c r="I1634" s="5" t="s">
        <v>228</v>
      </c>
      <c r="J1634" s="5">
        <v>117</v>
      </c>
      <c r="K1634" s="5" t="s">
        <v>25</v>
      </c>
      <c r="L1634" s="13" t="s">
        <v>243</v>
      </c>
      <c r="M1634" s="5">
        <v>92</v>
      </c>
      <c r="N1634" s="13">
        <f t="shared" si="278"/>
        <v>-25</v>
      </c>
      <c r="O1634" s="13">
        <f t="shared" si="279"/>
        <v>3</v>
      </c>
      <c r="P1634" s="39">
        <f t="shared" si="274"/>
        <v>-9.3839578025397099</v>
      </c>
      <c r="Q1634" s="39">
        <f t="shared" si="275"/>
        <v>5.5303682054218104</v>
      </c>
      <c r="R1634" s="39">
        <f t="shared" si="280"/>
        <v>-11.91432600796152</v>
      </c>
      <c r="S1634" s="39">
        <f t="shared" si="281"/>
        <v>-13.08567399203848</v>
      </c>
      <c r="T1634" s="22" t="str">
        <f t="shared" si="276"/>
        <v>NYK11792</v>
      </c>
      <c r="U1634" t="str">
        <f t="shared" si="282"/>
        <v>no</v>
      </c>
      <c r="V1634" s="31">
        <v>0</v>
      </c>
      <c r="W1634" s="31" t="str">
        <f t="shared" si="283"/>
        <v>43552Toronto RaptorsNew York Knicks</v>
      </c>
      <c r="X1634" s="9" t="str">
        <f>IFERROR(VLOOKUP(T1634,October_Schedule_Table[[#All],[Home Concat]:[Home B2b]],2,FALSE),0)</f>
        <v>no</v>
      </c>
      <c r="Y1634" s="9">
        <f>IFERROR(VLOOKUP(T1634,October_Schedule_Table[[#All],[Away Concat]:[Away B2b]],4,FALSE),0)</f>
        <v>0</v>
      </c>
    </row>
    <row r="1635" spans="1:25" x14ac:dyDescent="0.2">
      <c r="A1635" s="24" t="s">
        <v>243</v>
      </c>
      <c r="B1635" s="10">
        <v>43554</v>
      </c>
      <c r="C1635" s="33" t="str">
        <f t="shared" si="277"/>
        <v>H</v>
      </c>
      <c r="D1635" s="19">
        <v>3</v>
      </c>
      <c r="E1635" s="19">
        <v>30</v>
      </c>
      <c r="F1635" s="19">
        <v>2019</v>
      </c>
      <c r="G1635" s="6" t="s">
        <v>23</v>
      </c>
      <c r="H1635" s="6" t="s">
        <v>26</v>
      </c>
      <c r="I1635" s="6" t="s">
        <v>235</v>
      </c>
      <c r="J1635" s="6">
        <v>100</v>
      </c>
      <c r="K1635" s="6" t="s">
        <v>25</v>
      </c>
      <c r="L1635" s="13" t="s">
        <v>243</v>
      </c>
      <c r="M1635" s="6">
        <v>92</v>
      </c>
      <c r="N1635" s="13">
        <f t="shared" si="278"/>
        <v>-8</v>
      </c>
      <c r="O1635" s="13">
        <f t="shared" si="279"/>
        <v>3</v>
      </c>
      <c r="P1635" s="39">
        <f t="shared" si="274"/>
        <v>-9.3839578025397099</v>
      </c>
      <c r="Q1635" s="39">
        <f t="shared" si="275"/>
        <v>-0.25037347985165948</v>
      </c>
      <c r="R1635" s="39">
        <f t="shared" si="280"/>
        <v>-6.1335843226880504</v>
      </c>
      <c r="S1635" s="39">
        <f t="shared" si="281"/>
        <v>-1.8664156773119496</v>
      </c>
      <c r="T1635" s="22" t="str">
        <f t="shared" si="276"/>
        <v>NYK10092</v>
      </c>
      <c r="U1635" t="str">
        <f t="shared" si="282"/>
        <v>no</v>
      </c>
      <c r="V1635" s="31">
        <v>0</v>
      </c>
      <c r="W1635" s="31" t="str">
        <f t="shared" si="283"/>
        <v>43554Miami HeatNew York Knicks</v>
      </c>
      <c r="X1635" s="9" t="str">
        <f>IFERROR(VLOOKUP(T1635,October_Schedule_Table[[#All],[Home Concat]:[Home B2b]],2,FALSE),0)</f>
        <v>no</v>
      </c>
      <c r="Y1635" s="9">
        <f>IFERROR(VLOOKUP(T1635,October_Schedule_Table[[#All],[Away Concat]:[Away B2b]],4,FALSE),0)</f>
        <v>0</v>
      </c>
    </row>
    <row r="1636" spans="1:25" x14ac:dyDescent="0.2">
      <c r="A1636" s="24" t="s">
        <v>243</v>
      </c>
      <c r="B1636" s="12">
        <v>43556</v>
      </c>
      <c r="C1636" s="33" t="str">
        <f t="shared" si="277"/>
        <v>H</v>
      </c>
      <c r="D1636" s="18">
        <v>4</v>
      </c>
      <c r="E1636" s="18">
        <v>1</v>
      </c>
      <c r="F1636" s="18">
        <v>2019</v>
      </c>
      <c r="G1636" s="5" t="s">
        <v>23</v>
      </c>
      <c r="H1636" s="5" t="s">
        <v>38</v>
      </c>
      <c r="I1636" s="5" t="s">
        <v>214</v>
      </c>
      <c r="J1636" s="13">
        <v>105</v>
      </c>
      <c r="K1636" s="5" t="s">
        <v>25</v>
      </c>
      <c r="L1636" s="13" t="s">
        <v>243</v>
      </c>
      <c r="M1636" s="13">
        <v>113</v>
      </c>
      <c r="N1636" s="13">
        <f t="shared" si="278"/>
        <v>8</v>
      </c>
      <c r="O1636" s="13">
        <f t="shared" si="279"/>
        <v>3</v>
      </c>
      <c r="P1636" s="39">
        <f t="shared" si="274"/>
        <v>-9.3839578025397099</v>
      </c>
      <c r="Q1636" s="39">
        <f t="shared" si="275"/>
        <v>-8.3647694850550796</v>
      </c>
      <c r="R1636" s="39">
        <f t="shared" si="280"/>
        <v>1.9808116825153697</v>
      </c>
      <c r="S1636" s="39">
        <f t="shared" si="281"/>
        <v>6.0191883174846303</v>
      </c>
      <c r="T1636" s="22" t="str">
        <f t="shared" si="276"/>
        <v>NYK105113</v>
      </c>
      <c r="U1636" t="str">
        <f t="shared" si="282"/>
        <v>no</v>
      </c>
      <c r="V1636" s="31">
        <v>0</v>
      </c>
      <c r="W1636" s="31" t="str">
        <f t="shared" si="283"/>
        <v>43556Chicago BullsNew York Knicks</v>
      </c>
      <c r="X1636" s="9" t="str">
        <f>IFERROR(VLOOKUP(T1636,October_Schedule_Table[[#All],[Home Concat]:[Home B2b]],2,FALSE),0)</f>
        <v>no</v>
      </c>
      <c r="Y1636" s="9">
        <f>IFERROR(VLOOKUP(T1636,October_Schedule_Table[[#All],[Away Concat]:[Away B2b]],4,FALSE),0)</f>
        <v>0</v>
      </c>
    </row>
    <row r="1637" spans="1:25" x14ac:dyDescent="0.2">
      <c r="A1637" s="24" t="s">
        <v>243</v>
      </c>
      <c r="B1637" s="12">
        <v>43558</v>
      </c>
      <c r="C1637" s="33" t="str">
        <f t="shared" si="277"/>
        <v>A</v>
      </c>
      <c r="D1637" s="18">
        <v>4</v>
      </c>
      <c r="E1637" s="18">
        <v>3</v>
      </c>
      <c r="F1637" s="18">
        <v>2019</v>
      </c>
      <c r="G1637" s="5" t="s">
        <v>12</v>
      </c>
      <c r="H1637" s="5" t="s">
        <v>25</v>
      </c>
      <c r="I1637" s="13" t="s">
        <v>243</v>
      </c>
      <c r="J1637" s="13">
        <v>100</v>
      </c>
      <c r="K1637" s="5" t="s">
        <v>27</v>
      </c>
      <c r="L1637" s="5" t="s">
        <v>236</v>
      </c>
      <c r="M1637" s="13">
        <v>114</v>
      </c>
      <c r="N1637" s="13">
        <f t="shared" si="278"/>
        <v>-14</v>
      </c>
      <c r="O1637" s="13">
        <f t="shared" si="279"/>
        <v>-3</v>
      </c>
      <c r="P1637" s="39">
        <f t="shared" si="274"/>
        <v>-9.3839578025397099</v>
      </c>
      <c r="Q1637" s="39">
        <f t="shared" si="275"/>
        <v>1.21811754667254</v>
      </c>
      <c r="R1637" s="39">
        <f t="shared" si="280"/>
        <v>-13.602075349212249</v>
      </c>
      <c r="S1637" s="39">
        <f t="shared" si="281"/>
        <v>-0.39792465078775052</v>
      </c>
      <c r="T1637" s="22" t="str">
        <f t="shared" si="276"/>
        <v>NYK100114</v>
      </c>
      <c r="U1637" t="str">
        <f t="shared" si="282"/>
        <v>no</v>
      </c>
      <c r="V1637" s="31">
        <v>0</v>
      </c>
      <c r="W1637" s="31" t="str">
        <f t="shared" si="283"/>
        <v>43558New York KnicksOrlando Magic</v>
      </c>
      <c r="X1637" s="9">
        <f>IFERROR(VLOOKUP(T1637,October_Schedule_Table[Home Concat],1,FALSE),0)</f>
        <v>0</v>
      </c>
      <c r="Y1637" s="9" t="str">
        <f>IFERROR(VLOOKUP(T1637,October_Schedule_Table[[#All],[Away Concat]:[Away B2b]],4,FALSE),0)</f>
        <v>no</v>
      </c>
    </row>
    <row r="1638" spans="1:25" x14ac:dyDescent="0.2">
      <c r="A1638" s="24" t="s">
        <v>243</v>
      </c>
      <c r="B1638" s="10">
        <v>43560</v>
      </c>
      <c r="C1638" s="33" t="str">
        <f t="shared" si="277"/>
        <v>A</v>
      </c>
      <c r="D1638" s="19">
        <v>4</v>
      </c>
      <c r="E1638" s="19">
        <v>5</v>
      </c>
      <c r="F1638" s="19">
        <v>2019</v>
      </c>
      <c r="G1638" s="6" t="s">
        <v>6</v>
      </c>
      <c r="H1638" s="6" t="s">
        <v>25</v>
      </c>
      <c r="I1638" s="13" t="s">
        <v>243</v>
      </c>
      <c r="J1638" s="11">
        <v>96</v>
      </c>
      <c r="K1638" s="6" t="s">
        <v>18</v>
      </c>
      <c r="L1638" s="6" t="s">
        <v>226</v>
      </c>
      <c r="M1638" s="11">
        <v>120</v>
      </c>
      <c r="N1638" s="13">
        <f t="shared" si="278"/>
        <v>-24</v>
      </c>
      <c r="O1638" s="13">
        <f t="shared" si="279"/>
        <v>-3</v>
      </c>
      <c r="P1638" s="39">
        <f t="shared" si="274"/>
        <v>-9.3839578025397099</v>
      </c>
      <c r="Q1638" s="39">
        <f t="shared" si="275"/>
        <v>5.8261443988619703</v>
      </c>
      <c r="R1638" s="39">
        <f t="shared" si="280"/>
        <v>-18.210102201401682</v>
      </c>
      <c r="S1638" s="39">
        <f t="shared" si="281"/>
        <v>-5.789897798598318</v>
      </c>
      <c r="T1638" s="22" t="str">
        <f t="shared" si="276"/>
        <v>NYK96120</v>
      </c>
      <c r="U1638" t="str">
        <f t="shared" si="282"/>
        <v>no</v>
      </c>
      <c r="V1638" s="31">
        <v>0</v>
      </c>
      <c r="W1638" s="31" t="str">
        <f t="shared" si="283"/>
        <v>43560New York KnicksHouston Rockets</v>
      </c>
      <c r="X1638" s="9">
        <f>IFERROR(VLOOKUP(T1638,October_Schedule_Table[Home Concat],1,FALSE),0)</f>
        <v>0</v>
      </c>
      <c r="Y1638" s="9" t="str">
        <f>IFERROR(VLOOKUP(T1638,October_Schedule_Table[[#All],[Away Concat]:[Away B2b]],4,FALSE),0)</f>
        <v>no</v>
      </c>
    </row>
    <row r="1639" spans="1:25" x14ac:dyDescent="0.2">
      <c r="A1639" s="24" t="s">
        <v>243</v>
      </c>
      <c r="B1639" s="10">
        <v>43562</v>
      </c>
      <c r="C1639" s="33" t="str">
        <f t="shared" si="277"/>
        <v>H</v>
      </c>
      <c r="D1639" s="19">
        <v>4</v>
      </c>
      <c r="E1639" s="19">
        <v>7</v>
      </c>
      <c r="F1639" s="19">
        <v>2019</v>
      </c>
      <c r="G1639" s="11" t="s">
        <v>23</v>
      </c>
      <c r="H1639" s="11" t="s">
        <v>41</v>
      </c>
      <c r="I1639" s="11" t="s">
        <v>233</v>
      </c>
      <c r="J1639" s="11">
        <v>110</v>
      </c>
      <c r="K1639" s="11" t="s">
        <v>25</v>
      </c>
      <c r="L1639" s="13" t="s">
        <v>243</v>
      </c>
      <c r="M1639" s="11">
        <v>113</v>
      </c>
      <c r="N1639" s="13">
        <f t="shared" si="278"/>
        <v>3</v>
      </c>
      <c r="O1639" s="13">
        <f t="shared" si="279"/>
        <v>3</v>
      </c>
      <c r="P1639" s="39">
        <f t="shared" si="274"/>
        <v>-9.3839578025397099</v>
      </c>
      <c r="Q1639" s="39">
        <f t="shared" si="275"/>
        <v>-3.2175804343859502</v>
      </c>
      <c r="R1639" s="39">
        <f t="shared" si="280"/>
        <v>-3.1663773681537597</v>
      </c>
      <c r="S1639" s="39">
        <f t="shared" si="281"/>
        <v>6.1663773681537597</v>
      </c>
      <c r="T1639" s="22" t="str">
        <f t="shared" si="276"/>
        <v>NYK110113</v>
      </c>
      <c r="U1639" t="str">
        <f t="shared" si="282"/>
        <v>no</v>
      </c>
      <c r="V1639" s="31">
        <v>0</v>
      </c>
      <c r="W1639" s="31" t="str">
        <f t="shared" si="283"/>
        <v>43562Washington WizardsNew York Knicks</v>
      </c>
      <c r="X1639" s="9" t="str">
        <f>IFERROR(VLOOKUP(T1639,October_Schedule_Table[[#All],[Home Concat]:[Home B2b]],2,FALSE),0)</f>
        <v>no</v>
      </c>
      <c r="Y1639" s="9">
        <f>IFERROR(VLOOKUP(T1639,October_Schedule_Table[[#All],[Away Concat]:[Away B2b]],4,FALSE),0)</f>
        <v>0</v>
      </c>
    </row>
    <row r="1640" spans="1:25" x14ac:dyDescent="0.2">
      <c r="A1640" s="24" t="s">
        <v>243</v>
      </c>
      <c r="B1640" s="12">
        <v>43564</v>
      </c>
      <c r="C1640" s="33" t="str">
        <f t="shared" si="277"/>
        <v>A</v>
      </c>
      <c r="D1640" s="18">
        <v>4</v>
      </c>
      <c r="E1640" s="18">
        <v>9</v>
      </c>
      <c r="F1640" s="18">
        <v>2019</v>
      </c>
      <c r="G1640" s="13" t="s">
        <v>6</v>
      </c>
      <c r="H1640" s="13" t="s">
        <v>25</v>
      </c>
      <c r="I1640" s="13" t="s">
        <v>243</v>
      </c>
      <c r="J1640" s="13">
        <v>96</v>
      </c>
      <c r="K1640" s="13" t="s">
        <v>38</v>
      </c>
      <c r="L1640" s="13" t="s">
        <v>214</v>
      </c>
      <c r="M1640" s="13">
        <v>86</v>
      </c>
      <c r="N1640" s="13">
        <f t="shared" si="278"/>
        <v>10</v>
      </c>
      <c r="O1640" s="13">
        <f t="shared" si="279"/>
        <v>-3</v>
      </c>
      <c r="P1640" s="39">
        <f t="shared" si="274"/>
        <v>-9.3839578025397099</v>
      </c>
      <c r="Q1640" s="39">
        <f t="shared" si="275"/>
        <v>-8.3647694850550796</v>
      </c>
      <c r="R1640" s="39">
        <f t="shared" si="280"/>
        <v>-4.0191883174846303</v>
      </c>
      <c r="S1640" s="39">
        <f t="shared" si="281"/>
        <v>14.01918831748463</v>
      </c>
      <c r="T1640" s="22" t="str">
        <f t="shared" si="276"/>
        <v>NYK9686</v>
      </c>
      <c r="U1640" t="str">
        <f t="shared" si="282"/>
        <v>no</v>
      </c>
      <c r="V1640" s="31">
        <v>0</v>
      </c>
      <c r="W1640" s="31" t="str">
        <f t="shared" si="283"/>
        <v>43564New York KnicksChicago Bulls</v>
      </c>
      <c r="X1640" s="9">
        <f>IFERROR(VLOOKUP(T1640,October_Schedule_Table[Home Concat],1,FALSE),0)</f>
        <v>0</v>
      </c>
      <c r="Y1640" s="9" t="str">
        <f>IFERROR(VLOOKUP(T1640,October_Schedule_Table[[#All],[Away Concat]:[Away B2b]],4,FALSE),0)</f>
        <v>no</v>
      </c>
    </row>
    <row r="1641" spans="1:25" x14ac:dyDescent="0.2">
      <c r="A1641" s="24" t="s">
        <v>243</v>
      </c>
      <c r="B1641" s="12">
        <v>43565</v>
      </c>
      <c r="C1641" s="33" t="str">
        <f t="shared" si="277"/>
        <v>H</v>
      </c>
      <c r="D1641" s="18">
        <v>4</v>
      </c>
      <c r="E1641" s="18">
        <v>10</v>
      </c>
      <c r="F1641" s="18">
        <v>2019</v>
      </c>
      <c r="G1641" s="13" t="s">
        <v>6</v>
      </c>
      <c r="H1641" s="13" t="s">
        <v>16</v>
      </c>
      <c r="I1641" s="13" t="s">
        <v>218</v>
      </c>
      <c r="J1641" s="13">
        <v>115</v>
      </c>
      <c r="K1641" s="13" t="s">
        <v>25</v>
      </c>
      <c r="L1641" s="13" t="s">
        <v>243</v>
      </c>
      <c r="M1641" s="13">
        <v>89</v>
      </c>
      <c r="N1641" s="13">
        <f t="shared" si="278"/>
        <v>-26</v>
      </c>
      <c r="O1641" s="13">
        <f t="shared" si="279"/>
        <v>3</v>
      </c>
      <c r="P1641" s="39">
        <f t="shared" si="274"/>
        <v>-9.3839578025397099</v>
      </c>
      <c r="Q1641" s="39">
        <f t="shared" si="275"/>
        <v>-0.23602730858504994</v>
      </c>
      <c r="R1641" s="39">
        <f t="shared" si="280"/>
        <v>-6.14793049395466</v>
      </c>
      <c r="S1641" s="39">
        <f t="shared" si="281"/>
        <v>-19.852069506045339</v>
      </c>
      <c r="T1641" s="22" t="str">
        <f t="shared" si="276"/>
        <v>NYK11589</v>
      </c>
      <c r="U1641" t="str">
        <f t="shared" si="282"/>
        <v>yes</v>
      </c>
      <c r="V1641" s="31" t="s">
        <v>289</v>
      </c>
      <c r="W1641" s="31" t="str">
        <f t="shared" si="283"/>
        <v>43565Detroit PistonsNew York Knicks</v>
      </c>
      <c r="X1641" s="9"/>
      <c r="Y1641" s="9"/>
    </row>
    <row r="1642" spans="1:25" x14ac:dyDescent="0.2">
      <c r="A1642" s="24" t="s">
        <v>238</v>
      </c>
      <c r="B1642" s="12">
        <v>43389</v>
      </c>
      <c r="C1642" s="33" t="str">
        <f t="shared" si="277"/>
        <v>A</v>
      </c>
      <c r="D1642" s="18">
        <v>10</v>
      </c>
      <c r="E1642" s="18">
        <v>16</v>
      </c>
      <c r="F1642" s="18">
        <v>2018</v>
      </c>
      <c r="G1642" s="5" t="s">
        <v>9</v>
      </c>
      <c r="H1642" s="5" t="s">
        <v>10</v>
      </c>
      <c r="I1642" s="5" t="s">
        <v>238</v>
      </c>
      <c r="J1642" s="5">
        <v>100</v>
      </c>
      <c r="K1642" s="5" t="s">
        <v>11</v>
      </c>
      <c r="L1642" s="5" t="s">
        <v>224</v>
      </c>
      <c r="M1642" s="5">
        <v>108</v>
      </c>
      <c r="N1642" s="13">
        <f t="shared" si="278"/>
        <v>-8</v>
      </c>
      <c r="O1642" s="13">
        <f t="shared" si="279"/>
        <v>-3</v>
      </c>
      <c r="P1642" s="39">
        <f t="shared" si="274"/>
        <v>3.3970939396990349</v>
      </c>
      <c r="Q1642" s="39">
        <f t="shared" si="275"/>
        <v>6.4927091902742058</v>
      </c>
      <c r="R1642" s="39">
        <f t="shared" si="280"/>
        <v>-6.0956152505751708</v>
      </c>
      <c r="S1642" s="39">
        <f t="shared" si="281"/>
        <v>-1.9043847494248292</v>
      </c>
      <c r="T1642" s="22" t="str">
        <f t="shared" si="276"/>
        <v>Okl100108</v>
      </c>
      <c r="U1642" t="str">
        <f t="shared" si="282"/>
        <v>no</v>
      </c>
      <c r="V1642" s="31">
        <v>0</v>
      </c>
      <c r="W1642" s="31" t="str">
        <f t="shared" si="283"/>
        <v>43389Oklahoma City ThunderGolden State Warriors</v>
      </c>
      <c r="X1642" s="9">
        <f>IFERROR(VLOOKUP(T1642,October_Schedule_Table[Home Concat],1,FALSE),0)</f>
        <v>0</v>
      </c>
      <c r="Y1642" s="9" t="str">
        <f>IFERROR(VLOOKUP(T1642,October_Schedule_Table[[#All],[Away Concat]:[Away B2b]],4,FALSE),0)</f>
        <v>no</v>
      </c>
    </row>
    <row r="1643" spans="1:25" x14ac:dyDescent="0.2">
      <c r="A1643" s="24" t="s">
        <v>238</v>
      </c>
      <c r="B1643" s="10">
        <v>43392</v>
      </c>
      <c r="C1643" s="33" t="str">
        <f t="shared" si="277"/>
        <v>A</v>
      </c>
      <c r="D1643" s="19">
        <v>10</v>
      </c>
      <c r="E1643" s="19">
        <v>19</v>
      </c>
      <c r="F1643" s="19">
        <v>2018</v>
      </c>
      <c r="G1643" s="6" t="s">
        <v>9</v>
      </c>
      <c r="H1643" s="6" t="s">
        <v>10</v>
      </c>
      <c r="I1643" s="6" t="s">
        <v>238</v>
      </c>
      <c r="J1643" s="6">
        <v>92</v>
      </c>
      <c r="K1643" s="6" t="s">
        <v>22</v>
      </c>
      <c r="L1643" s="13" t="s">
        <v>241</v>
      </c>
      <c r="M1643" s="6">
        <v>108</v>
      </c>
      <c r="N1643" s="13">
        <f t="shared" si="278"/>
        <v>-16</v>
      </c>
      <c r="O1643" s="13">
        <f t="shared" si="279"/>
        <v>-3</v>
      </c>
      <c r="P1643" s="39">
        <f t="shared" si="274"/>
        <v>3.3970939396990349</v>
      </c>
      <c r="Q1643" s="39">
        <f t="shared" si="275"/>
        <v>0.79686865378140981</v>
      </c>
      <c r="R1643" s="39">
        <f t="shared" si="280"/>
        <v>-0.39977471408237486</v>
      </c>
      <c r="S1643" s="39">
        <f t="shared" si="281"/>
        <v>-15.600225285917626</v>
      </c>
      <c r="T1643" s="22" t="str">
        <f t="shared" si="276"/>
        <v>Okl92108</v>
      </c>
      <c r="U1643" t="str">
        <f t="shared" si="282"/>
        <v>no</v>
      </c>
      <c r="V1643" s="31">
        <v>0</v>
      </c>
      <c r="W1643" s="31" t="str">
        <f t="shared" si="283"/>
        <v>43392Oklahoma City ThunderLos Angeles Clippers</v>
      </c>
      <c r="X1643" s="9">
        <f>IFERROR(VLOOKUP(T1643,October_Schedule_Table[Home Concat],1,FALSE),0)</f>
        <v>0</v>
      </c>
      <c r="Y1643" s="9" t="str">
        <f>IFERROR(VLOOKUP(T1643,October_Schedule_Table[[#All],[Away Concat]:[Away B2b]],4,FALSE),0)</f>
        <v>no</v>
      </c>
    </row>
    <row r="1644" spans="1:25" x14ac:dyDescent="0.2">
      <c r="A1644" s="24" t="s">
        <v>238</v>
      </c>
      <c r="B1644" s="12">
        <v>43394</v>
      </c>
      <c r="C1644" s="33" t="str">
        <f t="shared" si="277"/>
        <v>H</v>
      </c>
      <c r="D1644" s="18">
        <v>10</v>
      </c>
      <c r="E1644" s="18">
        <v>21</v>
      </c>
      <c r="F1644" s="18">
        <v>2018</v>
      </c>
      <c r="G1644" s="5" t="s">
        <v>12</v>
      </c>
      <c r="H1644" s="5" t="s">
        <v>32</v>
      </c>
      <c r="I1644" s="5" t="s">
        <v>230</v>
      </c>
      <c r="J1644" s="5">
        <v>131</v>
      </c>
      <c r="K1644" s="5" t="s">
        <v>10</v>
      </c>
      <c r="L1644" s="5" t="s">
        <v>238</v>
      </c>
      <c r="M1644" s="5">
        <v>120</v>
      </c>
      <c r="N1644" s="13">
        <f t="shared" si="278"/>
        <v>-11</v>
      </c>
      <c r="O1644" s="13">
        <f t="shared" si="279"/>
        <v>3</v>
      </c>
      <c r="P1644" s="39">
        <f t="shared" si="274"/>
        <v>3.3970939396990349</v>
      </c>
      <c r="Q1644" s="39">
        <f t="shared" si="275"/>
        <v>-0.90569424122478992</v>
      </c>
      <c r="R1644" s="39">
        <f t="shared" si="280"/>
        <v>7.3027881809238249</v>
      </c>
      <c r="S1644" s="39">
        <f t="shared" si="281"/>
        <v>-18.302788180923827</v>
      </c>
      <c r="T1644" s="22" t="str">
        <f t="shared" si="276"/>
        <v>Okl131120</v>
      </c>
      <c r="U1644" t="str">
        <f t="shared" si="282"/>
        <v>no</v>
      </c>
      <c r="V1644" s="31">
        <v>0</v>
      </c>
      <c r="W1644" s="31" t="str">
        <f t="shared" si="283"/>
        <v>43394Sacramento KingsOklahoma City Thunder</v>
      </c>
      <c r="X1644" s="9" t="str">
        <f>IFERROR(VLOOKUP(T1644,October_Schedule_Table[[#All],[Home Concat]:[Home B2b]],2,FALSE),0)</f>
        <v>no</v>
      </c>
      <c r="Y1644" s="9">
        <f>IFERROR(VLOOKUP(T1644,October_Schedule_Table[[#All],[Away Concat]:[Away B2b]],4,FALSE),0)</f>
        <v>0</v>
      </c>
    </row>
    <row r="1645" spans="1:25" x14ac:dyDescent="0.2">
      <c r="A1645" s="24" t="s">
        <v>238</v>
      </c>
      <c r="B1645" s="10">
        <v>43398</v>
      </c>
      <c r="C1645" s="33" t="str">
        <f t="shared" si="277"/>
        <v>H</v>
      </c>
      <c r="D1645" s="19">
        <v>10</v>
      </c>
      <c r="E1645" s="19">
        <v>25</v>
      </c>
      <c r="F1645" s="19">
        <v>2018</v>
      </c>
      <c r="G1645" s="6" t="s">
        <v>6</v>
      </c>
      <c r="H1645" s="6" t="s">
        <v>8</v>
      </c>
      <c r="I1645" s="6" t="s">
        <v>211</v>
      </c>
      <c r="J1645" s="6">
        <v>101</v>
      </c>
      <c r="K1645" s="6" t="s">
        <v>10</v>
      </c>
      <c r="L1645" s="6" t="s">
        <v>238</v>
      </c>
      <c r="M1645" s="6">
        <v>95</v>
      </c>
      <c r="N1645" s="13">
        <f t="shared" si="278"/>
        <v>-6</v>
      </c>
      <c r="O1645" s="13">
        <f t="shared" si="279"/>
        <v>3</v>
      </c>
      <c r="P1645" s="39">
        <f t="shared" si="274"/>
        <v>3.3970939396990349</v>
      </c>
      <c r="Q1645" s="39">
        <f t="shared" si="275"/>
        <v>3.6672081997201897</v>
      </c>
      <c r="R1645" s="39">
        <f t="shared" si="280"/>
        <v>2.7298857399788452</v>
      </c>
      <c r="S1645" s="39">
        <f t="shared" si="281"/>
        <v>-8.7298857399788456</v>
      </c>
      <c r="T1645" s="22" t="str">
        <f t="shared" si="276"/>
        <v>Okl10195</v>
      </c>
      <c r="U1645" t="str">
        <f t="shared" si="282"/>
        <v>no</v>
      </c>
      <c r="V1645" s="31">
        <v>0</v>
      </c>
      <c r="W1645" s="31" t="str">
        <f t="shared" si="283"/>
        <v>43398Boston CelticsOklahoma City Thunder</v>
      </c>
      <c r="X1645" s="9" t="str">
        <f>IFERROR(VLOOKUP(T1645,October_Schedule_Table[[#All],[Home Concat]:[Home B2b]],2,FALSE),0)</f>
        <v>no</v>
      </c>
      <c r="Y1645" s="9">
        <f>IFERROR(VLOOKUP(T1645,October_Schedule_Table[[#All],[Away Concat]:[Away B2b]],4,FALSE),0)</f>
        <v>0</v>
      </c>
    </row>
    <row r="1646" spans="1:25" x14ac:dyDescent="0.2">
      <c r="A1646" s="24" t="s">
        <v>238</v>
      </c>
      <c r="B1646" s="12">
        <v>43401</v>
      </c>
      <c r="C1646" s="33" t="str">
        <f t="shared" si="277"/>
        <v>H</v>
      </c>
      <c r="D1646" s="18">
        <v>10</v>
      </c>
      <c r="E1646" s="18">
        <v>28</v>
      </c>
      <c r="F1646" s="18">
        <v>2018</v>
      </c>
      <c r="G1646" s="5" t="s">
        <v>12</v>
      </c>
      <c r="H1646" s="5" t="s">
        <v>29</v>
      </c>
      <c r="I1646" s="5" t="s">
        <v>232</v>
      </c>
      <c r="J1646" s="5">
        <v>110</v>
      </c>
      <c r="K1646" s="5" t="s">
        <v>10</v>
      </c>
      <c r="L1646" s="5" t="s">
        <v>238</v>
      </c>
      <c r="M1646" s="5">
        <v>117</v>
      </c>
      <c r="N1646" s="13">
        <f t="shared" si="278"/>
        <v>7</v>
      </c>
      <c r="O1646" s="13">
        <f t="shared" si="279"/>
        <v>3</v>
      </c>
      <c r="P1646" s="39">
        <f t="shared" si="274"/>
        <v>3.3970939396990349</v>
      </c>
      <c r="Q1646" s="39">
        <f t="shared" si="275"/>
        <v>-8.7034984309977705</v>
      </c>
      <c r="R1646" s="39">
        <f t="shared" si="280"/>
        <v>15.100592370696805</v>
      </c>
      <c r="S1646" s="39">
        <f t="shared" si="281"/>
        <v>-8.1005923706968055</v>
      </c>
      <c r="T1646" s="22" t="str">
        <f t="shared" si="276"/>
        <v>Okl110117</v>
      </c>
      <c r="U1646" t="str">
        <f t="shared" si="282"/>
        <v>no</v>
      </c>
      <c r="V1646" s="31">
        <v>0</v>
      </c>
      <c r="W1646" s="31" t="str">
        <f t="shared" si="283"/>
        <v>43401Phoenix SunsOklahoma City Thunder</v>
      </c>
      <c r="X1646" s="9" t="str">
        <f>IFERROR(VLOOKUP(T1646,October_Schedule_Table[[#All],[Home Concat]:[Home B2b]],2,FALSE),0)</f>
        <v>no</v>
      </c>
      <c r="Y1646" s="9">
        <f>IFERROR(VLOOKUP(T1646,October_Schedule_Table[[#All],[Away Concat]:[Away B2b]],4,FALSE),0)</f>
        <v>0</v>
      </c>
    </row>
    <row r="1647" spans="1:25" x14ac:dyDescent="0.2">
      <c r="A1647" s="24" t="s">
        <v>238</v>
      </c>
      <c r="B1647" s="10">
        <v>43403</v>
      </c>
      <c r="C1647" s="33" t="str">
        <f t="shared" si="277"/>
        <v>H</v>
      </c>
      <c r="D1647" s="19">
        <v>10</v>
      </c>
      <c r="E1647" s="19">
        <v>30</v>
      </c>
      <c r="F1647" s="19">
        <v>2018</v>
      </c>
      <c r="G1647" s="6" t="s">
        <v>6</v>
      </c>
      <c r="H1647" s="6" t="s">
        <v>22</v>
      </c>
      <c r="I1647" s="13" t="s">
        <v>241</v>
      </c>
      <c r="J1647" s="6">
        <v>110</v>
      </c>
      <c r="K1647" s="6" t="s">
        <v>10</v>
      </c>
      <c r="L1647" s="6" t="s">
        <v>238</v>
      </c>
      <c r="M1647" s="6">
        <v>128</v>
      </c>
      <c r="N1647" s="13">
        <f t="shared" si="278"/>
        <v>18</v>
      </c>
      <c r="O1647" s="13">
        <f t="shared" si="279"/>
        <v>3</v>
      </c>
      <c r="P1647" s="39">
        <f t="shared" si="274"/>
        <v>3.3970939396990349</v>
      </c>
      <c r="Q1647" s="39">
        <f t="shared" si="275"/>
        <v>0.79686865378140981</v>
      </c>
      <c r="R1647" s="39">
        <f t="shared" si="280"/>
        <v>5.6002252859176256</v>
      </c>
      <c r="S1647" s="39">
        <f t="shared" si="281"/>
        <v>12.399774714082374</v>
      </c>
      <c r="T1647" s="22" t="str">
        <f t="shared" si="276"/>
        <v>Okl110128</v>
      </c>
      <c r="U1647" t="str">
        <f t="shared" si="282"/>
        <v>no</v>
      </c>
      <c r="V1647" s="31">
        <v>0</v>
      </c>
      <c r="W1647" s="31" t="str">
        <f t="shared" si="283"/>
        <v>43403Los Angeles ClippersOklahoma City Thunder</v>
      </c>
      <c r="X1647" s="9" t="str">
        <f>IFERROR(VLOOKUP(T1647,October_Schedule_Table[[#All],[Home Concat]:[Home B2b]],2,FALSE),0)</f>
        <v>no</v>
      </c>
      <c r="Y1647" s="9">
        <f>IFERROR(VLOOKUP(T1647,October_Schedule_Table[[#All],[Away Concat]:[Away B2b]],4,FALSE),0)</f>
        <v>0</v>
      </c>
    </row>
    <row r="1648" spans="1:25" x14ac:dyDescent="0.2">
      <c r="A1648" s="24" t="s">
        <v>238</v>
      </c>
      <c r="B1648" s="12">
        <v>43405</v>
      </c>
      <c r="C1648" s="33" t="str">
        <f t="shared" si="277"/>
        <v>A</v>
      </c>
      <c r="D1648" s="18">
        <v>11</v>
      </c>
      <c r="E1648" s="18">
        <v>1</v>
      </c>
      <c r="F1648" s="18">
        <v>2018</v>
      </c>
      <c r="G1648" s="5" t="s">
        <v>12</v>
      </c>
      <c r="H1648" s="5" t="s">
        <v>10</v>
      </c>
      <c r="I1648" s="5" t="s">
        <v>238</v>
      </c>
      <c r="J1648" s="5">
        <v>111</v>
      </c>
      <c r="K1648" s="5" t="s">
        <v>14</v>
      </c>
      <c r="L1648" s="5" t="s">
        <v>213</v>
      </c>
      <c r="M1648" s="5">
        <v>107</v>
      </c>
      <c r="N1648" s="13">
        <f t="shared" si="278"/>
        <v>4</v>
      </c>
      <c r="O1648" s="13">
        <f t="shared" si="279"/>
        <v>-3</v>
      </c>
      <c r="P1648" s="39">
        <f t="shared" si="274"/>
        <v>3.3970939396990349</v>
      </c>
      <c r="Q1648" s="39">
        <f t="shared" si="275"/>
        <v>-1.224670842330648</v>
      </c>
      <c r="R1648" s="39">
        <f t="shared" si="280"/>
        <v>1.621764782029683</v>
      </c>
      <c r="S1648" s="39">
        <f t="shared" si="281"/>
        <v>2.378235217970317</v>
      </c>
      <c r="T1648" s="22" t="str">
        <f t="shared" si="276"/>
        <v>Okl111107</v>
      </c>
      <c r="U1648" t="str">
        <f t="shared" si="282"/>
        <v>no</v>
      </c>
      <c r="V1648" s="31">
        <v>0</v>
      </c>
      <c r="W1648" s="31" t="str">
        <f t="shared" si="283"/>
        <v>43405Oklahoma City ThunderCharlotte Hornets</v>
      </c>
      <c r="X1648" s="9">
        <f>IFERROR(VLOOKUP(T1648,October_Schedule_Table[Home Concat],1,FALSE),0)</f>
        <v>0</v>
      </c>
      <c r="Y1648" s="9" t="str">
        <f>IFERROR(VLOOKUP(T1648,October_Schedule_Table[[#All],[Away Concat]:[Away B2b]],4,FALSE),0)</f>
        <v>no</v>
      </c>
    </row>
    <row r="1649" spans="1:25" x14ac:dyDescent="0.2">
      <c r="A1649" s="24" t="s">
        <v>238</v>
      </c>
      <c r="B1649" s="10">
        <v>43406</v>
      </c>
      <c r="C1649" s="33" t="str">
        <f t="shared" si="277"/>
        <v>A</v>
      </c>
      <c r="D1649" s="19">
        <v>11</v>
      </c>
      <c r="E1649" s="19">
        <v>2</v>
      </c>
      <c r="F1649" s="19">
        <v>2018</v>
      </c>
      <c r="G1649" s="6" t="s">
        <v>6</v>
      </c>
      <c r="H1649" s="6" t="s">
        <v>10</v>
      </c>
      <c r="I1649" s="6" t="s">
        <v>238</v>
      </c>
      <c r="J1649" s="6">
        <v>134</v>
      </c>
      <c r="K1649" s="6" t="s">
        <v>41</v>
      </c>
      <c r="L1649" s="6" t="s">
        <v>233</v>
      </c>
      <c r="M1649" s="6">
        <v>111</v>
      </c>
      <c r="N1649" s="13">
        <f t="shared" si="278"/>
        <v>23</v>
      </c>
      <c r="O1649" s="13">
        <f t="shared" si="279"/>
        <v>-3</v>
      </c>
      <c r="P1649" s="39">
        <f t="shared" si="274"/>
        <v>3.3970939396990349</v>
      </c>
      <c r="Q1649" s="39">
        <f t="shared" si="275"/>
        <v>-3.2175804343859502</v>
      </c>
      <c r="R1649" s="39">
        <f t="shared" si="280"/>
        <v>3.6146743740849852</v>
      </c>
      <c r="S1649" s="39">
        <f t="shared" si="281"/>
        <v>19.385325625915016</v>
      </c>
      <c r="T1649" s="22" t="str">
        <f t="shared" si="276"/>
        <v>Okl134111</v>
      </c>
      <c r="U1649" t="str">
        <f t="shared" si="282"/>
        <v>yes</v>
      </c>
      <c r="V1649" s="31">
        <v>0</v>
      </c>
      <c r="W1649" s="31" t="str">
        <f t="shared" si="283"/>
        <v>43406Oklahoma City ThunderWashington Wizards</v>
      </c>
      <c r="X1649" s="9">
        <f>IFERROR(VLOOKUP(T1649,October_Schedule_Table[Home Concat],1,FALSE),0)</f>
        <v>0</v>
      </c>
      <c r="Y1649" s="9" t="str">
        <f>IFERROR(VLOOKUP(T1649,October_Schedule_Table[[#All],[Away Concat]:[Away B2b]],4,FALSE),0)</f>
        <v>yes</v>
      </c>
    </row>
    <row r="1650" spans="1:25" x14ac:dyDescent="0.2">
      <c r="A1650" s="24" t="s">
        <v>238</v>
      </c>
      <c r="B1650" s="12">
        <v>43409</v>
      </c>
      <c r="C1650" s="33" t="str">
        <f t="shared" si="277"/>
        <v>H</v>
      </c>
      <c r="D1650" s="18">
        <v>11</v>
      </c>
      <c r="E1650" s="18">
        <v>5</v>
      </c>
      <c r="F1650" s="18">
        <v>2018</v>
      </c>
      <c r="G1650" s="5" t="s">
        <v>6</v>
      </c>
      <c r="H1650" s="5" t="s">
        <v>17</v>
      </c>
      <c r="I1650" s="5" t="s">
        <v>202</v>
      </c>
      <c r="J1650" s="5">
        <v>116</v>
      </c>
      <c r="K1650" s="5" t="s">
        <v>10</v>
      </c>
      <c r="L1650" s="5" t="s">
        <v>238</v>
      </c>
      <c r="M1650" s="5">
        <v>122</v>
      </c>
      <c r="N1650" s="13">
        <f t="shared" si="278"/>
        <v>6</v>
      </c>
      <c r="O1650" s="13">
        <f t="shared" si="279"/>
        <v>3</v>
      </c>
      <c r="P1650" s="39">
        <f t="shared" si="274"/>
        <v>3.3970939396990349</v>
      </c>
      <c r="Q1650" s="39">
        <f t="shared" si="275"/>
        <v>-2.0784049104114897</v>
      </c>
      <c r="R1650" s="39">
        <f t="shared" si="280"/>
        <v>8.4754988501105242</v>
      </c>
      <c r="S1650" s="39">
        <f t="shared" si="281"/>
        <v>-2.4754988501105242</v>
      </c>
      <c r="T1650" s="22" t="str">
        <f t="shared" si="276"/>
        <v>Okl116122</v>
      </c>
      <c r="U1650" t="str">
        <f t="shared" si="282"/>
        <v>no</v>
      </c>
      <c r="V1650" s="31">
        <v>0</v>
      </c>
      <c r="W1650" s="31" t="str">
        <f t="shared" si="283"/>
        <v>43409New Orleans PelicansOklahoma City Thunder</v>
      </c>
      <c r="X1650" s="9" t="str">
        <f>IFERROR(VLOOKUP(T1650,October_Schedule_Table[[#All],[Home Concat]:[Home B2b]],2,FALSE),0)</f>
        <v>no</v>
      </c>
      <c r="Y1650" s="9">
        <f>IFERROR(VLOOKUP(T1650,October_Schedule_Table[[#All],[Away Concat]:[Away B2b]],4,FALSE),0)</f>
        <v>0</v>
      </c>
    </row>
    <row r="1651" spans="1:25" x14ac:dyDescent="0.2">
      <c r="A1651" s="24" t="s">
        <v>238</v>
      </c>
      <c r="B1651" s="12">
        <v>43411</v>
      </c>
      <c r="C1651" s="33" t="str">
        <f t="shared" si="277"/>
        <v>A</v>
      </c>
      <c r="D1651" s="18">
        <v>11</v>
      </c>
      <c r="E1651" s="18">
        <v>7</v>
      </c>
      <c r="F1651" s="18">
        <v>2018</v>
      </c>
      <c r="G1651" s="5" t="s">
        <v>12</v>
      </c>
      <c r="H1651" s="5" t="s">
        <v>10</v>
      </c>
      <c r="I1651" s="5" t="s">
        <v>238</v>
      </c>
      <c r="J1651" s="5">
        <v>95</v>
      </c>
      <c r="K1651" s="5" t="s">
        <v>36</v>
      </c>
      <c r="L1651" s="5" t="s">
        <v>215</v>
      </c>
      <c r="M1651" s="5">
        <v>86</v>
      </c>
      <c r="N1651" s="13">
        <f t="shared" si="278"/>
        <v>9</v>
      </c>
      <c r="O1651" s="13">
        <f t="shared" si="279"/>
        <v>-3</v>
      </c>
      <c r="P1651" s="39">
        <f t="shared" si="274"/>
        <v>3.3970939396990349</v>
      </c>
      <c r="Q1651" s="39">
        <f t="shared" si="275"/>
        <v>-9.3173458825230995</v>
      </c>
      <c r="R1651" s="39">
        <f t="shared" si="280"/>
        <v>9.7144398222221344</v>
      </c>
      <c r="S1651" s="39">
        <f t="shared" si="281"/>
        <v>-0.71443982222213442</v>
      </c>
      <c r="T1651" s="22" t="str">
        <f t="shared" si="276"/>
        <v>Okl9586</v>
      </c>
      <c r="U1651" t="str">
        <f t="shared" si="282"/>
        <v>no</v>
      </c>
      <c r="V1651" s="31">
        <v>0</v>
      </c>
      <c r="W1651" s="31" t="str">
        <f t="shared" si="283"/>
        <v>43411Oklahoma City ThunderCleveland Cavaliers</v>
      </c>
      <c r="X1651" s="9">
        <f>IFERROR(VLOOKUP(T1651,October_Schedule_Table[Home Concat],1,FALSE),0)</f>
        <v>0</v>
      </c>
      <c r="Y1651" s="9" t="str">
        <f>IFERROR(VLOOKUP(T1651,October_Schedule_Table[[#All],[Away Concat]:[Away B2b]],4,FALSE),0)</f>
        <v>no</v>
      </c>
    </row>
    <row r="1652" spans="1:25" x14ac:dyDescent="0.2">
      <c r="A1652" s="24" t="s">
        <v>238</v>
      </c>
      <c r="B1652" s="10">
        <v>43412</v>
      </c>
      <c r="C1652" s="33" t="str">
        <f t="shared" si="277"/>
        <v>H</v>
      </c>
      <c r="D1652" s="19">
        <v>11</v>
      </c>
      <c r="E1652" s="19">
        <v>8</v>
      </c>
      <c r="F1652" s="19">
        <v>2018</v>
      </c>
      <c r="G1652" s="6" t="s">
        <v>6</v>
      </c>
      <c r="H1652" s="6" t="s">
        <v>18</v>
      </c>
      <c r="I1652" s="6" t="s">
        <v>226</v>
      </c>
      <c r="J1652" s="6">
        <v>80</v>
      </c>
      <c r="K1652" s="6" t="s">
        <v>10</v>
      </c>
      <c r="L1652" s="6" t="s">
        <v>238</v>
      </c>
      <c r="M1652" s="6">
        <v>98</v>
      </c>
      <c r="N1652" s="13">
        <f t="shared" si="278"/>
        <v>18</v>
      </c>
      <c r="O1652" s="13">
        <f t="shared" si="279"/>
        <v>3</v>
      </c>
      <c r="P1652" s="39">
        <f t="shared" si="274"/>
        <v>3.3970939396990349</v>
      </c>
      <c r="Q1652" s="39">
        <f t="shared" si="275"/>
        <v>5.8261443988619703</v>
      </c>
      <c r="R1652" s="39">
        <f t="shared" si="280"/>
        <v>0.57094954083706462</v>
      </c>
      <c r="S1652" s="39">
        <f t="shared" si="281"/>
        <v>17.429050459162937</v>
      </c>
      <c r="T1652" s="22" t="str">
        <f t="shared" si="276"/>
        <v>Okl8098</v>
      </c>
      <c r="U1652" t="str">
        <f t="shared" si="282"/>
        <v>yes</v>
      </c>
      <c r="V1652" s="31">
        <v>0</v>
      </c>
      <c r="W1652" s="31" t="str">
        <f t="shared" si="283"/>
        <v>43412Houston RocketsOklahoma City Thunder</v>
      </c>
      <c r="X1652" s="9" t="str">
        <f>IFERROR(VLOOKUP(T1652,October_Schedule_Table[[#All],[Home Concat]:[Home B2b]],2,FALSE),0)</f>
        <v>yes</v>
      </c>
      <c r="Y1652" s="9">
        <f>IFERROR(VLOOKUP(T1652,October_Schedule_Table[[#All],[Away Concat]:[Away B2b]],4,FALSE),0)</f>
        <v>0</v>
      </c>
    </row>
    <row r="1653" spans="1:25" x14ac:dyDescent="0.2">
      <c r="A1653" s="24" t="s">
        <v>238</v>
      </c>
      <c r="B1653" s="10">
        <v>43414</v>
      </c>
      <c r="C1653" s="33" t="str">
        <f t="shared" si="277"/>
        <v>A</v>
      </c>
      <c r="D1653" s="19">
        <v>11</v>
      </c>
      <c r="E1653" s="19">
        <v>10</v>
      </c>
      <c r="F1653" s="19">
        <v>2018</v>
      </c>
      <c r="G1653" s="6" t="s">
        <v>42</v>
      </c>
      <c r="H1653" s="6" t="s">
        <v>10</v>
      </c>
      <c r="I1653" s="6" t="s">
        <v>238</v>
      </c>
      <c r="J1653" s="6">
        <v>96</v>
      </c>
      <c r="K1653" s="6" t="s">
        <v>28</v>
      </c>
      <c r="L1653" s="6" t="s">
        <v>216</v>
      </c>
      <c r="M1653" s="6">
        <v>111</v>
      </c>
      <c r="N1653" s="13">
        <f t="shared" si="278"/>
        <v>-15</v>
      </c>
      <c r="O1653" s="13">
        <f t="shared" si="279"/>
        <v>-3</v>
      </c>
      <c r="P1653" s="39">
        <f t="shared" si="274"/>
        <v>3.3970939396990349</v>
      </c>
      <c r="Q1653" s="39">
        <f t="shared" si="275"/>
        <v>-1.1032792686349602</v>
      </c>
      <c r="R1653" s="39">
        <f t="shared" si="280"/>
        <v>1.5003732083339951</v>
      </c>
      <c r="S1653" s="39">
        <f t="shared" si="281"/>
        <v>-16.500373208333997</v>
      </c>
      <c r="T1653" s="22" t="str">
        <f t="shared" si="276"/>
        <v>Okl96111</v>
      </c>
      <c r="U1653" t="str">
        <f t="shared" si="282"/>
        <v>no</v>
      </c>
      <c r="V1653" s="31">
        <v>0</v>
      </c>
      <c r="W1653" s="31" t="str">
        <f t="shared" si="283"/>
        <v>43414Oklahoma City ThunderDallas Mavericks</v>
      </c>
      <c r="X1653" s="9">
        <f>IFERROR(VLOOKUP(T1653,October_Schedule_Table[Home Concat],1,FALSE),0)</f>
        <v>0</v>
      </c>
      <c r="Y1653" s="9" t="str">
        <f>IFERROR(VLOOKUP(T1653,October_Schedule_Table[[#All],[Away Concat]:[Away B2b]],4,FALSE),0)</f>
        <v>no</v>
      </c>
    </row>
    <row r="1654" spans="1:25" x14ac:dyDescent="0.2">
      <c r="A1654" s="24" t="s">
        <v>238</v>
      </c>
      <c r="B1654" s="12">
        <v>43416</v>
      </c>
      <c r="C1654" s="33" t="str">
        <f t="shared" si="277"/>
        <v>H</v>
      </c>
      <c r="D1654" s="18">
        <v>11</v>
      </c>
      <c r="E1654" s="18">
        <v>12</v>
      </c>
      <c r="F1654" s="18">
        <v>2018</v>
      </c>
      <c r="G1654" s="5" t="s">
        <v>6</v>
      </c>
      <c r="H1654" s="5" t="s">
        <v>29</v>
      </c>
      <c r="I1654" s="5" t="s">
        <v>232</v>
      </c>
      <c r="J1654" s="5">
        <v>101</v>
      </c>
      <c r="K1654" s="5" t="s">
        <v>10</v>
      </c>
      <c r="L1654" s="5" t="s">
        <v>238</v>
      </c>
      <c r="M1654" s="5">
        <v>118</v>
      </c>
      <c r="N1654" s="13">
        <f t="shared" si="278"/>
        <v>17</v>
      </c>
      <c r="O1654" s="13">
        <f t="shared" si="279"/>
        <v>3</v>
      </c>
      <c r="P1654" s="39">
        <f t="shared" si="274"/>
        <v>3.3970939396990349</v>
      </c>
      <c r="Q1654" s="39">
        <f t="shared" si="275"/>
        <v>-8.7034984309977705</v>
      </c>
      <c r="R1654" s="39">
        <f t="shared" si="280"/>
        <v>15.100592370696805</v>
      </c>
      <c r="S1654" s="39">
        <f t="shared" si="281"/>
        <v>1.8994076293031945</v>
      </c>
      <c r="T1654" s="22" t="str">
        <f t="shared" si="276"/>
        <v>Okl101118</v>
      </c>
      <c r="U1654" t="str">
        <f t="shared" si="282"/>
        <v>no</v>
      </c>
      <c r="V1654" s="31">
        <v>0</v>
      </c>
      <c r="W1654" s="31" t="str">
        <f t="shared" si="283"/>
        <v>43416Phoenix SunsOklahoma City Thunder</v>
      </c>
      <c r="X1654" s="9" t="str">
        <f>IFERROR(VLOOKUP(T1654,October_Schedule_Table[[#All],[Home Concat]:[Home B2b]],2,FALSE),0)</f>
        <v>no</v>
      </c>
      <c r="Y1654" s="9">
        <f>IFERROR(VLOOKUP(T1654,October_Schedule_Table[[#All],[Away Concat]:[Away B2b]],4,FALSE),0)</f>
        <v>0</v>
      </c>
    </row>
    <row r="1655" spans="1:25" x14ac:dyDescent="0.2">
      <c r="A1655" s="24" t="s">
        <v>238</v>
      </c>
      <c r="B1655" s="10">
        <v>43418</v>
      </c>
      <c r="C1655" s="33" t="str">
        <f t="shared" si="277"/>
        <v>H</v>
      </c>
      <c r="D1655" s="19">
        <v>11</v>
      </c>
      <c r="E1655" s="19">
        <v>14</v>
      </c>
      <c r="F1655" s="19">
        <v>2018</v>
      </c>
      <c r="G1655" s="6" t="s">
        <v>6</v>
      </c>
      <c r="H1655" s="6" t="s">
        <v>25</v>
      </c>
      <c r="I1655" s="13" t="s">
        <v>243</v>
      </c>
      <c r="J1655" s="6">
        <v>103</v>
      </c>
      <c r="K1655" s="6" t="s">
        <v>10</v>
      </c>
      <c r="L1655" s="6" t="s">
        <v>238</v>
      </c>
      <c r="M1655" s="6">
        <v>128</v>
      </c>
      <c r="N1655" s="13">
        <f t="shared" si="278"/>
        <v>25</v>
      </c>
      <c r="O1655" s="13">
        <f t="shared" si="279"/>
        <v>3</v>
      </c>
      <c r="P1655" s="39">
        <f t="shared" si="274"/>
        <v>3.3970939396990349</v>
      </c>
      <c r="Q1655" s="39">
        <f t="shared" si="275"/>
        <v>-9.3839578025397099</v>
      </c>
      <c r="R1655" s="39">
        <f t="shared" si="280"/>
        <v>15.781051742238745</v>
      </c>
      <c r="S1655" s="39">
        <f t="shared" si="281"/>
        <v>9.2189482577612551</v>
      </c>
      <c r="T1655" s="22" t="str">
        <f t="shared" si="276"/>
        <v>Okl103128</v>
      </c>
      <c r="U1655" t="str">
        <f t="shared" si="282"/>
        <v>no</v>
      </c>
      <c r="V1655" s="31">
        <v>0</v>
      </c>
      <c r="W1655" s="31" t="str">
        <f t="shared" si="283"/>
        <v>43418New York KnicksOklahoma City Thunder</v>
      </c>
      <c r="X1655" s="9" t="str">
        <f>IFERROR(VLOOKUP(T1655,October_Schedule_Table[[#All],[Home Concat]:[Home B2b]],2,FALSE),0)</f>
        <v>no</v>
      </c>
      <c r="Y1655" s="9">
        <f>IFERROR(VLOOKUP(T1655,October_Schedule_Table[[#All],[Away Concat]:[Away B2b]],4,FALSE),0)</f>
        <v>0</v>
      </c>
    </row>
    <row r="1656" spans="1:25" x14ac:dyDescent="0.2">
      <c r="A1656" s="24" t="s">
        <v>238</v>
      </c>
      <c r="B1656" s="12">
        <v>43421</v>
      </c>
      <c r="C1656" s="33" t="str">
        <f t="shared" si="277"/>
        <v>A</v>
      </c>
      <c r="D1656" s="18">
        <v>11</v>
      </c>
      <c r="E1656" s="18">
        <v>17</v>
      </c>
      <c r="F1656" s="18">
        <v>2018</v>
      </c>
      <c r="G1656" s="5" t="s">
        <v>42</v>
      </c>
      <c r="H1656" s="5" t="s">
        <v>10</v>
      </c>
      <c r="I1656" s="5" t="s">
        <v>238</v>
      </c>
      <c r="J1656" s="5">
        <v>110</v>
      </c>
      <c r="K1656" s="5" t="s">
        <v>29</v>
      </c>
      <c r="L1656" s="5" t="s">
        <v>232</v>
      </c>
      <c r="M1656" s="5">
        <v>100</v>
      </c>
      <c r="N1656" s="13">
        <f t="shared" si="278"/>
        <v>10</v>
      </c>
      <c r="O1656" s="13">
        <f t="shared" si="279"/>
        <v>-3</v>
      </c>
      <c r="P1656" s="39">
        <f t="shared" si="274"/>
        <v>3.3970939396990349</v>
      </c>
      <c r="Q1656" s="39">
        <f t="shared" si="275"/>
        <v>-8.7034984309977705</v>
      </c>
      <c r="R1656" s="39">
        <f t="shared" si="280"/>
        <v>9.1005923706968055</v>
      </c>
      <c r="S1656" s="39">
        <f t="shared" si="281"/>
        <v>0.89940762930319451</v>
      </c>
      <c r="T1656" s="22" t="str">
        <f t="shared" si="276"/>
        <v>Okl110100</v>
      </c>
      <c r="U1656" t="str">
        <f t="shared" si="282"/>
        <v>no</v>
      </c>
      <c r="V1656" s="31">
        <v>0</v>
      </c>
      <c r="W1656" s="31" t="str">
        <f t="shared" si="283"/>
        <v>43421Oklahoma City ThunderPhoenix Suns</v>
      </c>
      <c r="X1656" s="9">
        <f>IFERROR(VLOOKUP(T1656,October_Schedule_Table[Home Concat],1,FALSE),0)</f>
        <v>0</v>
      </c>
      <c r="Y1656" s="9" t="str">
        <f>IFERROR(VLOOKUP(T1656,October_Schedule_Table[[#All],[Away Concat]:[Away B2b]],4,FALSE),0)</f>
        <v>no</v>
      </c>
    </row>
    <row r="1657" spans="1:25" x14ac:dyDescent="0.2">
      <c r="A1657" s="24" t="s">
        <v>238</v>
      </c>
      <c r="B1657" s="10">
        <v>43423</v>
      </c>
      <c r="C1657" s="33" t="str">
        <f t="shared" si="277"/>
        <v>A</v>
      </c>
      <c r="D1657" s="19">
        <v>11</v>
      </c>
      <c r="E1657" s="19">
        <v>19</v>
      </c>
      <c r="F1657" s="19">
        <v>2018</v>
      </c>
      <c r="G1657" s="6" t="s">
        <v>30</v>
      </c>
      <c r="H1657" s="6" t="s">
        <v>10</v>
      </c>
      <c r="I1657" s="6" t="s">
        <v>238</v>
      </c>
      <c r="J1657" s="6">
        <v>113</v>
      </c>
      <c r="K1657" s="6" t="s">
        <v>32</v>
      </c>
      <c r="L1657" s="6" t="s">
        <v>230</v>
      </c>
      <c r="M1657" s="6">
        <v>117</v>
      </c>
      <c r="N1657" s="13">
        <f t="shared" si="278"/>
        <v>-4</v>
      </c>
      <c r="O1657" s="13">
        <f t="shared" si="279"/>
        <v>-3</v>
      </c>
      <c r="P1657" s="39">
        <f t="shared" si="274"/>
        <v>3.3970939396990349</v>
      </c>
      <c r="Q1657" s="39">
        <f t="shared" si="275"/>
        <v>-0.90569424122478992</v>
      </c>
      <c r="R1657" s="39">
        <f t="shared" si="280"/>
        <v>1.3027881809238249</v>
      </c>
      <c r="S1657" s="39">
        <f t="shared" si="281"/>
        <v>-5.3027881809238249</v>
      </c>
      <c r="T1657" s="22" t="str">
        <f t="shared" si="276"/>
        <v>Okl113117</v>
      </c>
      <c r="U1657" t="str">
        <f t="shared" si="282"/>
        <v>no</v>
      </c>
      <c r="V1657" s="31">
        <v>0</v>
      </c>
      <c r="W1657" s="31" t="str">
        <f t="shared" si="283"/>
        <v>43423Oklahoma City ThunderSacramento Kings</v>
      </c>
      <c r="X1657" s="9">
        <f>IFERROR(VLOOKUP(T1657,October_Schedule_Table[Home Concat],1,FALSE),0)</f>
        <v>0</v>
      </c>
      <c r="Y1657" s="9" t="str">
        <f>IFERROR(VLOOKUP(T1657,October_Schedule_Table[[#All],[Away Concat]:[Away B2b]],4,FALSE),0)</f>
        <v>no</v>
      </c>
    </row>
    <row r="1658" spans="1:25" x14ac:dyDescent="0.2">
      <c r="A1658" s="24" t="s">
        <v>238</v>
      </c>
      <c r="B1658" s="12">
        <v>43425</v>
      </c>
      <c r="C1658" s="33" t="str">
        <f t="shared" si="277"/>
        <v>A</v>
      </c>
      <c r="D1658" s="18">
        <v>11</v>
      </c>
      <c r="E1658" s="18">
        <v>21</v>
      </c>
      <c r="F1658" s="18">
        <v>2018</v>
      </c>
      <c r="G1658" s="5" t="s">
        <v>9</v>
      </c>
      <c r="H1658" s="5" t="s">
        <v>10</v>
      </c>
      <c r="I1658" s="5" t="s">
        <v>238</v>
      </c>
      <c r="J1658" s="5">
        <v>123</v>
      </c>
      <c r="K1658" s="5" t="s">
        <v>11</v>
      </c>
      <c r="L1658" s="5" t="s">
        <v>224</v>
      </c>
      <c r="M1658" s="5">
        <v>95</v>
      </c>
      <c r="N1658" s="13">
        <f t="shared" si="278"/>
        <v>28</v>
      </c>
      <c r="O1658" s="13">
        <f t="shared" si="279"/>
        <v>-3</v>
      </c>
      <c r="P1658" s="39">
        <f t="shared" si="274"/>
        <v>3.3970939396990349</v>
      </c>
      <c r="Q1658" s="39">
        <f t="shared" si="275"/>
        <v>6.4927091902742058</v>
      </c>
      <c r="R1658" s="39">
        <f t="shared" si="280"/>
        <v>-6.0956152505751708</v>
      </c>
      <c r="S1658" s="39">
        <f t="shared" si="281"/>
        <v>34.095615250575172</v>
      </c>
      <c r="T1658" s="22" t="str">
        <f t="shared" si="276"/>
        <v>Okl12395</v>
      </c>
      <c r="U1658" t="str">
        <f t="shared" si="282"/>
        <v>no</v>
      </c>
      <c r="V1658" s="31">
        <v>0</v>
      </c>
      <c r="W1658" s="31" t="str">
        <f t="shared" si="283"/>
        <v>43425Oklahoma City ThunderGolden State Warriors</v>
      </c>
      <c r="X1658" s="9">
        <f>IFERROR(VLOOKUP(T1658,October_Schedule_Table[Home Concat],1,FALSE),0)</f>
        <v>0</v>
      </c>
      <c r="Y1658" s="9" t="str">
        <f>IFERROR(VLOOKUP(T1658,October_Schedule_Table[[#All],[Away Concat]:[Away B2b]],4,FALSE),0)</f>
        <v>no</v>
      </c>
    </row>
    <row r="1659" spans="1:25" x14ac:dyDescent="0.2">
      <c r="A1659" s="24" t="s">
        <v>238</v>
      </c>
      <c r="B1659" s="12">
        <v>43427</v>
      </c>
      <c r="C1659" s="33" t="str">
        <f t="shared" si="277"/>
        <v>H</v>
      </c>
      <c r="D1659" s="18">
        <v>11</v>
      </c>
      <c r="E1659" s="18">
        <v>23</v>
      </c>
      <c r="F1659" s="18">
        <v>2018</v>
      </c>
      <c r="G1659" s="5" t="s">
        <v>6</v>
      </c>
      <c r="H1659" s="5" t="s">
        <v>14</v>
      </c>
      <c r="I1659" s="5" t="s">
        <v>213</v>
      </c>
      <c r="J1659" s="5">
        <v>104</v>
      </c>
      <c r="K1659" s="5" t="s">
        <v>10</v>
      </c>
      <c r="L1659" s="5" t="s">
        <v>238</v>
      </c>
      <c r="M1659" s="5">
        <v>109</v>
      </c>
      <c r="N1659" s="13">
        <f t="shared" si="278"/>
        <v>5</v>
      </c>
      <c r="O1659" s="13">
        <f t="shared" si="279"/>
        <v>3</v>
      </c>
      <c r="P1659" s="39">
        <f t="shared" si="274"/>
        <v>3.3970939396990349</v>
      </c>
      <c r="Q1659" s="39">
        <f t="shared" si="275"/>
        <v>-1.224670842330648</v>
      </c>
      <c r="R1659" s="39">
        <f t="shared" si="280"/>
        <v>7.6217647820296826</v>
      </c>
      <c r="S1659" s="39">
        <f t="shared" si="281"/>
        <v>-2.6217647820296826</v>
      </c>
      <c r="T1659" s="22" t="str">
        <f t="shared" si="276"/>
        <v>Okl104109</v>
      </c>
      <c r="U1659" t="str">
        <f t="shared" si="282"/>
        <v>no</v>
      </c>
      <c r="V1659" s="31">
        <v>0</v>
      </c>
      <c r="W1659" s="31" t="str">
        <f t="shared" si="283"/>
        <v>43427Charlotte HornetsOklahoma City Thunder</v>
      </c>
      <c r="X1659" s="9" t="str">
        <f>IFERROR(VLOOKUP(T1659,October_Schedule_Table[[#All],[Home Concat]:[Home B2b]],2,FALSE),0)</f>
        <v>no</v>
      </c>
      <c r="Y1659" s="9">
        <f>IFERROR(VLOOKUP(T1659,October_Schedule_Table[[#All],[Away Concat]:[Away B2b]],4,FALSE),0)</f>
        <v>0</v>
      </c>
    </row>
    <row r="1660" spans="1:25" x14ac:dyDescent="0.2">
      <c r="A1660" s="24" t="s">
        <v>238</v>
      </c>
      <c r="B1660" s="14">
        <v>43428</v>
      </c>
      <c r="C1660" s="33" t="str">
        <f t="shared" si="277"/>
        <v>H</v>
      </c>
      <c r="D1660" s="21">
        <v>11</v>
      </c>
      <c r="E1660" s="21">
        <v>24</v>
      </c>
      <c r="F1660" s="21">
        <v>2018</v>
      </c>
      <c r="G1660" s="6" t="s">
        <v>6</v>
      </c>
      <c r="H1660" s="6" t="s">
        <v>21</v>
      </c>
      <c r="I1660" s="6" t="s">
        <v>217</v>
      </c>
      <c r="J1660" s="6">
        <v>105</v>
      </c>
      <c r="K1660" s="6" t="s">
        <v>10</v>
      </c>
      <c r="L1660" s="6" t="s">
        <v>238</v>
      </c>
      <c r="M1660" s="6">
        <v>98</v>
      </c>
      <c r="N1660" s="13">
        <f t="shared" si="278"/>
        <v>-7</v>
      </c>
      <c r="O1660" s="13">
        <f t="shared" si="279"/>
        <v>3</v>
      </c>
      <c r="P1660" s="39">
        <f t="shared" si="274"/>
        <v>3.3970939396990349</v>
      </c>
      <c r="Q1660" s="39">
        <f t="shared" si="275"/>
        <v>3.8824190488276296</v>
      </c>
      <c r="R1660" s="39">
        <f t="shared" si="280"/>
        <v>2.5146748908714054</v>
      </c>
      <c r="S1660" s="39">
        <f t="shared" si="281"/>
        <v>-9.5146748908714045</v>
      </c>
      <c r="T1660" s="22" t="str">
        <f t="shared" si="276"/>
        <v>Okl10598</v>
      </c>
      <c r="U1660" t="str">
        <f t="shared" si="282"/>
        <v>yes</v>
      </c>
      <c r="V1660" s="31" t="s">
        <v>284</v>
      </c>
      <c r="W1660" s="31" t="str">
        <f t="shared" si="283"/>
        <v>43428Denver NuggetsOklahoma City Thunder</v>
      </c>
      <c r="X1660" s="9"/>
      <c r="Y1660" s="9"/>
    </row>
    <row r="1661" spans="1:25" x14ac:dyDescent="0.2">
      <c r="A1661" s="24" t="s">
        <v>238</v>
      </c>
      <c r="B1661" s="12">
        <v>43432</v>
      </c>
      <c r="C1661" s="33" t="str">
        <f t="shared" si="277"/>
        <v>H</v>
      </c>
      <c r="D1661" s="18">
        <v>11</v>
      </c>
      <c r="E1661" s="18">
        <v>28</v>
      </c>
      <c r="F1661" s="18">
        <v>2018</v>
      </c>
      <c r="G1661" s="5" t="s">
        <v>6</v>
      </c>
      <c r="H1661" s="5" t="s">
        <v>36</v>
      </c>
      <c r="I1661" s="5" t="s">
        <v>215</v>
      </c>
      <c r="J1661" s="5">
        <v>83</v>
      </c>
      <c r="K1661" s="5" t="s">
        <v>10</v>
      </c>
      <c r="L1661" s="5" t="s">
        <v>238</v>
      </c>
      <c r="M1661" s="5">
        <v>100</v>
      </c>
      <c r="N1661" s="13">
        <f t="shared" si="278"/>
        <v>17</v>
      </c>
      <c r="O1661" s="13">
        <f t="shared" si="279"/>
        <v>3</v>
      </c>
      <c r="P1661" s="39">
        <f t="shared" si="274"/>
        <v>3.3970939396990349</v>
      </c>
      <c r="Q1661" s="39">
        <f t="shared" si="275"/>
        <v>-9.3173458825230995</v>
      </c>
      <c r="R1661" s="39">
        <f t="shared" si="280"/>
        <v>15.714439822222134</v>
      </c>
      <c r="S1661" s="39">
        <f t="shared" si="281"/>
        <v>1.2855601777778656</v>
      </c>
      <c r="T1661" s="22" t="str">
        <f t="shared" si="276"/>
        <v>Okl83100</v>
      </c>
      <c r="U1661" t="str">
        <f t="shared" si="282"/>
        <v>no</v>
      </c>
      <c r="V1661" s="31">
        <v>0</v>
      </c>
      <c r="W1661" s="31" t="str">
        <f t="shared" si="283"/>
        <v>43432Cleveland CavaliersOklahoma City Thunder</v>
      </c>
      <c r="X1661" s="9" t="str">
        <f>IFERROR(VLOOKUP(T1661,October_Schedule_Table[[#All],[Home Concat]:[Home B2b]],2,FALSE),0)</f>
        <v>no</v>
      </c>
      <c r="Y1661" s="9">
        <f>IFERROR(VLOOKUP(T1661,October_Schedule_Table[[#All],[Away Concat]:[Away B2b]],4,FALSE),0)</f>
        <v>0</v>
      </c>
    </row>
    <row r="1662" spans="1:25" x14ac:dyDescent="0.2">
      <c r="A1662" s="24" t="s">
        <v>238</v>
      </c>
      <c r="B1662" s="10">
        <v>43434</v>
      </c>
      <c r="C1662" s="33" t="str">
        <f t="shared" si="277"/>
        <v>H</v>
      </c>
      <c r="D1662" s="19">
        <v>11</v>
      </c>
      <c r="E1662" s="19">
        <v>30</v>
      </c>
      <c r="F1662" s="19">
        <v>2018</v>
      </c>
      <c r="G1662" s="6" t="s">
        <v>6</v>
      </c>
      <c r="H1662" s="6" t="s">
        <v>24</v>
      </c>
      <c r="I1662" s="6" t="s">
        <v>210</v>
      </c>
      <c r="J1662" s="6">
        <v>109</v>
      </c>
      <c r="K1662" s="6" t="s">
        <v>10</v>
      </c>
      <c r="L1662" s="6" t="s">
        <v>238</v>
      </c>
      <c r="M1662" s="6">
        <v>124</v>
      </c>
      <c r="N1662" s="13">
        <f t="shared" si="278"/>
        <v>15</v>
      </c>
      <c r="O1662" s="13">
        <f t="shared" si="279"/>
        <v>3</v>
      </c>
      <c r="P1662" s="39">
        <f t="shared" si="274"/>
        <v>3.3970939396990349</v>
      </c>
      <c r="Q1662" s="39">
        <f t="shared" si="275"/>
        <v>-5.4191427575813904</v>
      </c>
      <c r="R1662" s="39">
        <f t="shared" si="280"/>
        <v>11.816236697280425</v>
      </c>
      <c r="S1662" s="39">
        <f t="shared" si="281"/>
        <v>3.1837633027195746</v>
      </c>
      <c r="T1662" s="22" t="str">
        <f t="shared" si="276"/>
        <v>Okl109124</v>
      </c>
      <c r="U1662" t="str">
        <f t="shared" si="282"/>
        <v>no</v>
      </c>
      <c r="V1662" s="31">
        <v>0</v>
      </c>
      <c r="W1662" s="31" t="str">
        <f t="shared" si="283"/>
        <v>43434Atlanta HawksOklahoma City Thunder</v>
      </c>
      <c r="X1662" s="9" t="str">
        <f>IFERROR(VLOOKUP(T1662,October_Schedule_Table[[#All],[Home Concat]:[Home B2b]],2,FALSE),0)</f>
        <v>no</v>
      </c>
      <c r="Y1662" s="9">
        <f>IFERROR(VLOOKUP(T1662,October_Schedule_Table[[#All],[Away Concat]:[Away B2b]],4,FALSE),0)</f>
        <v>0</v>
      </c>
    </row>
    <row r="1663" spans="1:25" x14ac:dyDescent="0.2">
      <c r="A1663" s="24" t="s">
        <v>238</v>
      </c>
      <c r="B1663" s="10">
        <v>43437</v>
      </c>
      <c r="C1663" s="33" t="str">
        <f t="shared" si="277"/>
        <v>A</v>
      </c>
      <c r="D1663" s="19">
        <v>12</v>
      </c>
      <c r="E1663" s="19">
        <v>3</v>
      </c>
      <c r="F1663" s="19">
        <v>2018</v>
      </c>
      <c r="G1663" s="6" t="s">
        <v>12</v>
      </c>
      <c r="H1663" s="6" t="s">
        <v>10</v>
      </c>
      <c r="I1663" s="6" t="s">
        <v>238</v>
      </c>
      <c r="J1663" s="6">
        <v>110</v>
      </c>
      <c r="K1663" s="6" t="s">
        <v>16</v>
      </c>
      <c r="L1663" s="6" t="s">
        <v>218</v>
      </c>
      <c r="M1663" s="6">
        <v>83</v>
      </c>
      <c r="N1663" s="13">
        <f t="shared" si="278"/>
        <v>27</v>
      </c>
      <c r="O1663" s="13">
        <f t="shared" si="279"/>
        <v>-3</v>
      </c>
      <c r="P1663" s="39">
        <f t="shared" si="274"/>
        <v>3.3970939396990349</v>
      </c>
      <c r="Q1663" s="39">
        <f t="shared" si="275"/>
        <v>-0.23602730858504994</v>
      </c>
      <c r="R1663" s="39">
        <f t="shared" si="280"/>
        <v>0.63312124828408489</v>
      </c>
      <c r="S1663" s="39">
        <f t="shared" si="281"/>
        <v>26.366878751715916</v>
      </c>
      <c r="T1663" s="22" t="str">
        <f t="shared" si="276"/>
        <v>Okl11083</v>
      </c>
      <c r="U1663" t="str">
        <f t="shared" si="282"/>
        <v>no</v>
      </c>
      <c r="V1663" s="31">
        <v>0</v>
      </c>
      <c r="W1663" s="31" t="str">
        <f t="shared" si="283"/>
        <v>43437Oklahoma City ThunderDetroit Pistons</v>
      </c>
      <c r="X1663" s="9">
        <f>IFERROR(VLOOKUP(T1663,October_Schedule_Table[Home Concat],1,FALSE),0)</f>
        <v>0</v>
      </c>
      <c r="Y1663" s="9" t="str">
        <f>IFERROR(VLOOKUP(T1663,October_Schedule_Table[[#All],[Away Concat]:[Away B2b]],4,FALSE),0)</f>
        <v>no</v>
      </c>
    </row>
    <row r="1664" spans="1:25" x14ac:dyDescent="0.2">
      <c r="A1664" s="24" t="s">
        <v>238</v>
      </c>
      <c r="B1664" s="12">
        <v>43439</v>
      </c>
      <c r="C1664" s="33" t="str">
        <f t="shared" si="277"/>
        <v>A</v>
      </c>
      <c r="D1664" s="18">
        <v>12</v>
      </c>
      <c r="E1664" s="18">
        <v>5</v>
      </c>
      <c r="F1664" s="18">
        <v>2018</v>
      </c>
      <c r="G1664" s="5" t="s">
        <v>23</v>
      </c>
      <c r="H1664" s="5" t="s">
        <v>10</v>
      </c>
      <c r="I1664" s="5" t="s">
        <v>238</v>
      </c>
      <c r="J1664" s="5">
        <v>114</v>
      </c>
      <c r="K1664" s="5" t="s">
        <v>15</v>
      </c>
      <c r="L1664" s="5" t="s">
        <v>212</v>
      </c>
      <c r="M1664" s="5">
        <v>112</v>
      </c>
      <c r="N1664" s="13">
        <f t="shared" si="278"/>
        <v>2</v>
      </c>
      <c r="O1664" s="13">
        <f t="shared" si="279"/>
        <v>-3</v>
      </c>
      <c r="P1664" s="39">
        <f t="shared" si="274"/>
        <v>3.3970939396990349</v>
      </c>
      <c r="Q1664" s="39">
        <f t="shared" si="275"/>
        <v>9.3423702051929958E-2</v>
      </c>
      <c r="R1664" s="39">
        <f t="shared" si="280"/>
        <v>0.30367023764710499</v>
      </c>
      <c r="S1664" s="39">
        <f t="shared" si="281"/>
        <v>1.696329762352895</v>
      </c>
      <c r="T1664" s="22" t="str">
        <f t="shared" si="276"/>
        <v>Okl114112</v>
      </c>
      <c r="U1664" t="str">
        <f t="shared" si="282"/>
        <v>no</v>
      </c>
      <c r="V1664" s="31">
        <v>0</v>
      </c>
      <c r="W1664" s="31" t="str">
        <f t="shared" si="283"/>
        <v>43439Oklahoma City ThunderBrooklyn Nets</v>
      </c>
      <c r="X1664" s="9" t="str">
        <f>IFERROR(VLOOKUP(T1664,October_Schedule_Table[[#All],[Home Concat]:[Home B2b]],2,FALSE),0)</f>
        <v>no</v>
      </c>
      <c r="Y1664" s="9" t="str">
        <f>IFERROR(VLOOKUP(T1664,October_Schedule_Table[[#All],[Away Concat]:[Away B2b]],4,FALSE),0)</f>
        <v>no</v>
      </c>
    </row>
    <row r="1665" spans="1:25" x14ac:dyDescent="0.2">
      <c r="A1665" s="24" t="s">
        <v>238</v>
      </c>
      <c r="B1665" s="10">
        <v>43441</v>
      </c>
      <c r="C1665" s="33" t="str">
        <f t="shared" si="277"/>
        <v>A</v>
      </c>
      <c r="D1665" s="19">
        <v>12</v>
      </c>
      <c r="E1665" s="19">
        <v>7</v>
      </c>
      <c r="F1665" s="19">
        <v>2018</v>
      </c>
      <c r="G1665" s="6" t="s">
        <v>6</v>
      </c>
      <c r="H1665" s="6" t="s">
        <v>10</v>
      </c>
      <c r="I1665" s="6" t="s">
        <v>238</v>
      </c>
      <c r="J1665" s="6">
        <v>112</v>
      </c>
      <c r="K1665" s="6" t="s">
        <v>38</v>
      </c>
      <c r="L1665" s="6" t="s">
        <v>214</v>
      </c>
      <c r="M1665" s="6">
        <v>114</v>
      </c>
      <c r="N1665" s="13">
        <f t="shared" si="278"/>
        <v>-2</v>
      </c>
      <c r="O1665" s="13">
        <f t="shared" si="279"/>
        <v>-3</v>
      </c>
      <c r="P1665" s="39">
        <f t="shared" si="274"/>
        <v>3.3970939396990349</v>
      </c>
      <c r="Q1665" s="39">
        <f t="shared" si="275"/>
        <v>-8.3647694850550796</v>
      </c>
      <c r="R1665" s="39">
        <f t="shared" si="280"/>
        <v>8.7618634247541145</v>
      </c>
      <c r="S1665" s="39">
        <f t="shared" si="281"/>
        <v>-10.761863424754115</v>
      </c>
      <c r="T1665" s="22" t="str">
        <f t="shared" si="276"/>
        <v>Okl112114</v>
      </c>
      <c r="U1665" t="str">
        <f t="shared" si="282"/>
        <v>no</v>
      </c>
      <c r="V1665" s="31">
        <v>0</v>
      </c>
      <c r="W1665" s="31" t="str">
        <f t="shared" si="283"/>
        <v>43441Oklahoma City ThunderChicago Bulls</v>
      </c>
      <c r="X1665" s="9">
        <f>IFERROR(VLOOKUP(T1665,October_Schedule_Table[Home Concat],1,FALSE),0)</f>
        <v>0</v>
      </c>
      <c r="Y1665" s="9" t="str">
        <f>IFERROR(VLOOKUP(T1665,October_Schedule_Table[[#All],[Away Concat]:[Away B2b]],4,FALSE),0)</f>
        <v>no</v>
      </c>
    </row>
    <row r="1666" spans="1:25" x14ac:dyDescent="0.2">
      <c r="A1666" s="24" t="s">
        <v>238</v>
      </c>
      <c r="B1666" s="12">
        <v>43444</v>
      </c>
      <c r="C1666" s="33" t="str">
        <f t="shared" si="277"/>
        <v>H</v>
      </c>
      <c r="D1666" s="18">
        <v>12</v>
      </c>
      <c r="E1666" s="18">
        <v>10</v>
      </c>
      <c r="F1666" s="18">
        <v>2018</v>
      </c>
      <c r="G1666" s="5" t="s">
        <v>6</v>
      </c>
      <c r="H1666" s="5" t="s">
        <v>31</v>
      </c>
      <c r="I1666" s="5" t="s">
        <v>225</v>
      </c>
      <c r="J1666" s="5">
        <v>113</v>
      </c>
      <c r="K1666" s="5" t="s">
        <v>10</v>
      </c>
      <c r="L1666" s="5" t="s">
        <v>238</v>
      </c>
      <c r="M1666" s="5">
        <v>122</v>
      </c>
      <c r="N1666" s="13">
        <f t="shared" si="278"/>
        <v>9</v>
      </c>
      <c r="O1666" s="13">
        <f t="shared" si="279"/>
        <v>3</v>
      </c>
      <c r="P1666" s="39">
        <f t="shared" si="274"/>
        <v>3.3970939396990349</v>
      </c>
      <c r="Q1666" s="39">
        <f t="shared" si="275"/>
        <v>5.7181998783674679</v>
      </c>
      <c r="R1666" s="39">
        <f t="shared" si="280"/>
        <v>0.67889406133156704</v>
      </c>
      <c r="S1666" s="39">
        <f t="shared" si="281"/>
        <v>8.321105938668433</v>
      </c>
      <c r="T1666" s="22" t="str">
        <f t="shared" si="276"/>
        <v>Okl113122</v>
      </c>
      <c r="U1666" t="str">
        <f t="shared" si="282"/>
        <v>no</v>
      </c>
      <c r="V1666" s="31">
        <v>0</v>
      </c>
      <c r="W1666" s="31" t="str">
        <f t="shared" si="283"/>
        <v>43444Utah JazzOklahoma City Thunder</v>
      </c>
      <c r="X1666" s="9" t="str">
        <f>IFERROR(VLOOKUP(T1666,October_Schedule_Table[[#All],[Home Concat]:[Home B2b]],2,FALSE),0)</f>
        <v>no</v>
      </c>
      <c r="Y1666" s="9">
        <f>IFERROR(VLOOKUP(T1666,October_Schedule_Table[[#All],[Away Concat]:[Away B2b]],4,FALSE),0)</f>
        <v>0</v>
      </c>
    </row>
    <row r="1667" spans="1:25" x14ac:dyDescent="0.2">
      <c r="A1667" s="24" t="s">
        <v>238</v>
      </c>
      <c r="B1667" s="12">
        <v>43446</v>
      </c>
      <c r="C1667" s="33" t="str">
        <f t="shared" si="277"/>
        <v>A</v>
      </c>
      <c r="D1667" s="18">
        <v>12</v>
      </c>
      <c r="E1667" s="18">
        <v>12</v>
      </c>
      <c r="F1667" s="18">
        <v>2018</v>
      </c>
      <c r="G1667" s="5" t="s">
        <v>6</v>
      </c>
      <c r="H1667" s="5" t="s">
        <v>10</v>
      </c>
      <c r="I1667" s="5" t="s">
        <v>238</v>
      </c>
      <c r="J1667" s="5">
        <v>114</v>
      </c>
      <c r="K1667" s="5" t="s">
        <v>17</v>
      </c>
      <c r="L1667" s="5" t="s">
        <v>202</v>
      </c>
      <c r="M1667" s="5">
        <v>118</v>
      </c>
      <c r="N1667" s="13">
        <f t="shared" si="278"/>
        <v>-4</v>
      </c>
      <c r="O1667" s="13">
        <f t="shared" si="279"/>
        <v>-3</v>
      </c>
      <c r="P1667" s="39">
        <f t="shared" si="274"/>
        <v>3.3970939396990349</v>
      </c>
      <c r="Q1667" s="39">
        <f t="shared" si="275"/>
        <v>-2.0784049104114897</v>
      </c>
      <c r="R1667" s="39">
        <f t="shared" si="280"/>
        <v>2.4754988501105246</v>
      </c>
      <c r="S1667" s="39">
        <f t="shared" si="281"/>
        <v>-6.4754988501105242</v>
      </c>
      <c r="T1667" s="22" t="str">
        <f t="shared" si="276"/>
        <v>Okl114118</v>
      </c>
      <c r="U1667" t="str">
        <f t="shared" si="282"/>
        <v>no</v>
      </c>
      <c r="V1667" s="31">
        <v>0</v>
      </c>
      <c r="W1667" s="31" t="str">
        <f t="shared" si="283"/>
        <v>43446Oklahoma City ThunderNew Orleans Pelicans</v>
      </c>
      <c r="X1667" s="9">
        <f>IFERROR(VLOOKUP(T1667,October_Schedule_Table[Home Concat],1,FALSE),0)</f>
        <v>0</v>
      </c>
      <c r="Y1667" s="9" t="str">
        <f>IFERROR(VLOOKUP(T1667,October_Schedule_Table[[#All],[Away Concat]:[Away B2b]],4,FALSE),0)</f>
        <v>no</v>
      </c>
    </row>
    <row r="1668" spans="1:25" x14ac:dyDescent="0.2">
      <c r="A1668" s="24" t="s">
        <v>238</v>
      </c>
      <c r="B1668" s="10">
        <v>43448</v>
      </c>
      <c r="C1668" s="33" t="str">
        <f t="shared" si="277"/>
        <v>A</v>
      </c>
      <c r="D1668" s="19">
        <v>12</v>
      </c>
      <c r="E1668" s="19">
        <v>14</v>
      </c>
      <c r="F1668" s="19">
        <v>2018</v>
      </c>
      <c r="G1668" s="6" t="s">
        <v>30</v>
      </c>
      <c r="H1668" s="6" t="s">
        <v>10</v>
      </c>
      <c r="I1668" s="6" t="s">
        <v>238</v>
      </c>
      <c r="J1668" s="6">
        <v>98</v>
      </c>
      <c r="K1668" s="6" t="s">
        <v>21</v>
      </c>
      <c r="L1668" s="6" t="s">
        <v>217</v>
      </c>
      <c r="M1668" s="6">
        <v>109</v>
      </c>
      <c r="N1668" s="13">
        <f t="shared" si="278"/>
        <v>-11</v>
      </c>
      <c r="O1668" s="13">
        <f t="shared" si="279"/>
        <v>-3</v>
      </c>
      <c r="P1668" s="39">
        <f t="shared" si="274"/>
        <v>3.3970939396990349</v>
      </c>
      <c r="Q1668" s="39">
        <f t="shared" si="275"/>
        <v>3.8824190488276296</v>
      </c>
      <c r="R1668" s="39">
        <f t="shared" si="280"/>
        <v>-3.4853251091285946</v>
      </c>
      <c r="S1668" s="39">
        <f t="shared" si="281"/>
        <v>-7.5146748908714054</v>
      </c>
      <c r="T1668" s="22" t="str">
        <f t="shared" si="276"/>
        <v>Okl98109</v>
      </c>
      <c r="U1668" t="str">
        <f t="shared" si="282"/>
        <v>no</v>
      </c>
      <c r="V1668" s="31">
        <v>0</v>
      </c>
      <c r="W1668" s="31" t="str">
        <f t="shared" si="283"/>
        <v>43448Oklahoma City ThunderDenver Nuggets</v>
      </c>
      <c r="X1668" s="9">
        <f>IFERROR(VLOOKUP(T1668,October_Schedule_Table[Home Concat],1,FALSE),0)</f>
        <v>0</v>
      </c>
      <c r="Y1668" s="9" t="str">
        <f>IFERROR(VLOOKUP(T1668,October_Schedule_Table[[#All],[Away Concat]:[Away B2b]],4,FALSE),0)</f>
        <v>no</v>
      </c>
    </row>
    <row r="1669" spans="1:25" x14ac:dyDescent="0.2">
      <c r="A1669" s="24" t="s">
        <v>238</v>
      </c>
      <c r="B1669" s="10">
        <v>43449</v>
      </c>
      <c r="C1669" s="33" t="str">
        <f t="shared" si="277"/>
        <v>H</v>
      </c>
      <c r="D1669" s="19">
        <v>12</v>
      </c>
      <c r="E1669" s="19">
        <v>15</v>
      </c>
      <c r="F1669" s="19">
        <v>2018</v>
      </c>
      <c r="G1669" s="6" t="s">
        <v>42</v>
      </c>
      <c r="H1669" s="6" t="s">
        <v>22</v>
      </c>
      <c r="I1669" s="13" t="s">
        <v>241</v>
      </c>
      <c r="J1669" s="6">
        <v>104</v>
      </c>
      <c r="K1669" s="6" t="s">
        <v>10</v>
      </c>
      <c r="L1669" s="6" t="s">
        <v>238</v>
      </c>
      <c r="M1669" s="6">
        <v>110</v>
      </c>
      <c r="N1669" s="13">
        <f t="shared" si="278"/>
        <v>6</v>
      </c>
      <c r="O1669" s="13">
        <f t="shared" si="279"/>
        <v>3</v>
      </c>
      <c r="P1669" s="39">
        <f t="shared" si="274"/>
        <v>3.3970939396990349</v>
      </c>
      <c r="Q1669" s="39">
        <f t="shared" si="275"/>
        <v>0.79686865378140981</v>
      </c>
      <c r="R1669" s="39">
        <f t="shared" si="280"/>
        <v>5.6002252859176256</v>
      </c>
      <c r="S1669" s="39">
        <f t="shared" si="281"/>
        <v>0.39977471408237442</v>
      </c>
      <c r="T1669" s="22" t="str">
        <f t="shared" si="276"/>
        <v>Okl104110</v>
      </c>
      <c r="U1669" t="str">
        <f t="shared" si="282"/>
        <v>yes</v>
      </c>
      <c r="V1669" s="31">
        <v>0</v>
      </c>
      <c r="W1669" s="31" t="str">
        <f t="shared" si="283"/>
        <v>43449Los Angeles ClippersOklahoma City Thunder</v>
      </c>
      <c r="X1669" s="9" t="str">
        <f>IFERROR(VLOOKUP(T1669,October_Schedule_Table[[#All],[Home Concat]:[Home B2b]],2,FALSE),0)</f>
        <v>yes</v>
      </c>
      <c r="Y1669" s="9">
        <f>IFERROR(VLOOKUP(T1669,October_Schedule_Table[[#All],[Away Concat]:[Away B2b]],4,FALSE),0)</f>
        <v>0</v>
      </c>
    </row>
    <row r="1670" spans="1:25" x14ac:dyDescent="0.2">
      <c r="A1670" s="24" t="s">
        <v>238</v>
      </c>
      <c r="B1670" s="12">
        <v>43451</v>
      </c>
      <c r="C1670" s="33" t="str">
        <f t="shared" si="277"/>
        <v>H</v>
      </c>
      <c r="D1670" s="18">
        <v>12</v>
      </c>
      <c r="E1670" s="18">
        <v>17</v>
      </c>
      <c r="F1670" s="18">
        <v>2018</v>
      </c>
      <c r="G1670" s="5" t="s">
        <v>6</v>
      </c>
      <c r="H1670" s="5" t="s">
        <v>38</v>
      </c>
      <c r="I1670" s="5" t="s">
        <v>214</v>
      </c>
      <c r="J1670" s="5">
        <v>96</v>
      </c>
      <c r="K1670" s="5" t="s">
        <v>10</v>
      </c>
      <c r="L1670" s="5" t="s">
        <v>238</v>
      </c>
      <c r="M1670" s="5">
        <v>121</v>
      </c>
      <c r="N1670" s="13">
        <f t="shared" si="278"/>
        <v>25</v>
      </c>
      <c r="O1670" s="13">
        <f t="shared" si="279"/>
        <v>3</v>
      </c>
      <c r="P1670" s="39">
        <f t="shared" si="274"/>
        <v>3.3970939396990349</v>
      </c>
      <c r="Q1670" s="39">
        <f t="shared" si="275"/>
        <v>-8.3647694850550796</v>
      </c>
      <c r="R1670" s="39">
        <f t="shared" si="280"/>
        <v>14.761863424754115</v>
      </c>
      <c r="S1670" s="39">
        <f t="shared" si="281"/>
        <v>10.238136575245885</v>
      </c>
      <c r="T1670" s="22" t="str">
        <f t="shared" si="276"/>
        <v>Okl96121</v>
      </c>
      <c r="U1670" t="str">
        <f t="shared" si="282"/>
        <v>no</v>
      </c>
      <c r="V1670" s="31">
        <v>0</v>
      </c>
      <c r="W1670" s="31" t="str">
        <f t="shared" si="283"/>
        <v>43451Chicago BullsOklahoma City Thunder</v>
      </c>
      <c r="X1670" s="9" t="str">
        <f>IFERROR(VLOOKUP(T1670,October_Schedule_Table[[#All],[Home Concat]:[Home B2b]],2,FALSE),0)</f>
        <v>no</v>
      </c>
      <c r="Y1670" s="9">
        <f>IFERROR(VLOOKUP(T1670,October_Schedule_Table[[#All],[Away Concat]:[Away B2b]],4,FALSE),0)</f>
        <v>0</v>
      </c>
    </row>
    <row r="1671" spans="1:25" x14ac:dyDescent="0.2">
      <c r="A1671" s="24" t="s">
        <v>238</v>
      </c>
      <c r="B1671" s="12">
        <v>43453</v>
      </c>
      <c r="C1671" s="33" t="str">
        <f t="shared" si="277"/>
        <v>A</v>
      </c>
      <c r="D1671" s="18">
        <v>12</v>
      </c>
      <c r="E1671" s="18">
        <v>19</v>
      </c>
      <c r="F1671" s="18">
        <v>2018</v>
      </c>
      <c r="G1671" s="5" t="s">
        <v>30</v>
      </c>
      <c r="H1671" s="5" t="s">
        <v>10</v>
      </c>
      <c r="I1671" s="5" t="s">
        <v>238</v>
      </c>
      <c r="J1671" s="5">
        <v>132</v>
      </c>
      <c r="K1671" s="5" t="s">
        <v>32</v>
      </c>
      <c r="L1671" s="5" t="s">
        <v>230</v>
      </c>
      <c r="M1671" s="5">
        <v>113</v>
      </c>
      <c r="N1671" s="13">
        <f t="shared" si="278"/>
        <v>19</v>
      </c>
      <c r="O1671" s="13">
        <f t="shared" si="279"/>
        <v>-3</v>
      </c>
      <c r="P1671" s="39">
        <f t="shared" si="274"/>
        <v>3.3970939396990349</v>
      </c>
      <c r="Q1671" s="39">
        <f t="shared" si="275"/>
        <v>-0.90569424122478992</v>
      </c>
      <c r="R1671" s="39">
        <f t="shared" si="280"/>
        <v>1.3027881809238249</v>
      </c>
      <c r="S1671" s="39">
        <f t="shared" si="281"/>
        <v>17.697211819076173</v>
      </c>
      <c r="T1671" s="22" t="str">
        <f t="shared" si="276"/>
        <v>Okl132113</v>
      </c>
      <c r="U1671" t="str">
        <f t="shared" si="282"/>
        <v>no</v>
      </c>
      <c r="V1671" s="31">
        <v>0</v>
      </c>
      <c r="W1671" s="31" t="str">
        <f t="shared" si="283"/>
        <v>43453Oklahoma City ThunderSacramento Kings</v>
      </c>
      <c r="X1671" s="9">
        <f>IFERROR(VLOOKUP(T1671,October_Schedule_Table[Home Concat],1,FALSE),0)</f>
        <v>0</v>
      </c>
      <c r="Y1671" s="9" t="str">
        <f>IFERROR(VLOOKUP(T1671,October_Schedule_Table[[#All],[Away Concat]:[Away B2b]],4,FALSE),0)</f>
        <v>no</v>
      </c>
    </row>
    <row r="1672" spans="1:25" x14ac:dyDescent="0.2">
      <c r="A1672" s="24" t="s">
        <v>238</v>
      </c>
      <c r="B1672" s="10">
        <v>43456</v>
      </c>
      <c r="C1672" s="33" t="str">
        <f t="shared" si="277"/>
        <v>A</v>
      </c>
      <c r="D1672" s="19">
        <v>12</v>
      </c>
      <c r="E1672" s="19">
        <v>22</v>
      </c>
      <c r="F1672" s="19">
        <v>2018</v>
      </c>
      <c r="G1672" s="6" t="s">
        <v>42</v>
      </c>
      <c r="H1672" s="6" t="s">
        <v>10</v>
      </c>
      <c r="I1672" s="6" t="s">
        <v>238</v>
      </c>
      <c r="J1672" s="6">
        <v>107</v>
      </c>
      <c r="K1672" s="6" t="s">
        <v>31</v>
      </c>
      <c r="L1672" s="6" t="s">
        <v>225</v>
      </c>
      <c r="M1672" s="6">
        <v>106</v>
      </c>
      <c r="N1672" s="13">
        <f t="shared" si="278"/>
        <v>1</v>
      </c>
      <c r="O1672" s="13">
        <f t="shared" si="279"/>
        <v>-3</v>
      </c>
      <c r="P1672" s="39">
        <f t="shared" si="274"/>
        <v>3.3970939396990349</v>
      </c>
      <c r="Q1672" s="39">
        <f t="shared" si="275"/>
        <v>5.7181998783674679</v>
      </c>
      <c r="R1672" s="39">
        <f t="shared" si="280"/>
        <v>-5.321105938668433</v>
      </c>
      <c r="S1672" s="39">
        <f t="shared" si="281"/>
        <v>6.321105938668433</v>
      </c>
      <c r="T1672" s="22" t="str">
        <f t="shared" si="276"/>
        <v>Okl107106</v>
      </c>
      <c r="U1672" t="str">
        <f t="shared" si="282"/>
        <v>no</v>
      </c>
      <c r="V1672" s="31">
        <v>0</v>
      </c>
      <c r="W1672" s="31" t="str">
        <f t="shared" si="283"/>
        <v>43456Oklahoma City ThunderUtah Jazz</v>
      </c>
      <c r="X1672" s="9">
        <f>IFERROR(VLOOKUP(T1672,October_Schedule_Table[Home Concat],1,FALSE),0)</f>
        <v>0</v>
      </c>
      <c r="Y1672" s="9" t="str">
        <f>IFERROR(VLOOKUP(T1672,October_Schedule_Table[[#All],[Away Concat]:[Away B2b]],4,FALSE),0)</f>
        <v>no</v>
      </c>
    </row>
    <row r="1673" spans="1:25" x14ac:dyDescent="0.2">
      <c r="A1673" s="24" t="s">
        <v>238</v>
      </c>
      <c r="B1673" s="10">
        <v>43457</v>
      </c>
      <c r="C1673" s="33" t="str">
        <f t="shared" si="277"/>
        <v>H</v>
      </c>
      <c r="D1673" s="19">
        <v>12</v>
      </c>
      <c r="E1673" s="19">
        <v>23</v>
      </c>
      <c r="F1673" s="19">
        <v>2018</v>
      </c>
      <c r="G1673" s="6" t="s">
        <v>6</v>
      </c>
      <c r="H1673" s="6" t="s">
        <v>34</v>
      </c>
      <c r="I1673" s="6" t="s">
        <v>239</v>
      </c>
      <c r="J1673" s="6">
        <v>114</v>
      </c>
      <c r="K1673" s="6" t="s">
        <v>10</v>
      </c>
      <c r="L1673" s="6" t="s">
        <v>238</v>
      </c>
      <c r="M1673" s="6">
        <v>112</v>
      </c>
      <c r="N1673" s="13">
        <f t="shared" si="278"/>
        <v>-2</v>
      </c>
      <c r="O1673" s="13">
        <f t="shared" si="279"/>
        <v>3</v>
      </c>
      <c r="P1673" s="39">
        <f t="shared" si="274"/>
        <v>3.3970939396990349</v>
      </c>
      <c r="Q1673" s="39">
        <f t="shared" si="275"/>
        <v>-1.35015846365794</v>
      </c>
      <c r="R1673" s="39">
        <f t="shared" si="280"/>
        <v>7.747252403356975</v>
      </c>
      <c r="S1673" s="39">
        <f t="shared" si="281"/>
        <v>-9.7472524033569741</v>
      </c>
      <c r="T1673" s="22" t="str">
        <f t="shared" si="276"/>
        <v>Okl114112</v>
      </c>
      <c r="U1673" t="str">
        <f t="shared" si="282"/>
        <v>yes</v>
      </c>
      <c r="V1673" s="31">
        <v>0</v>
      </c>
      <c r="W1673" s="31" t="str">
        <f t="shared" si="283"/>
        <v>43457Minnesota TimberwolvesOklahoma City Thunder</v>
      </c>
      <c r="X1673" s="9" t="str">
        <f>IFERROR(VLOOKUP(T1673,October_Schedule_Table[[#All],[Home Concat]:[Home B2b]],2,FALSE),0)</f>
        <v>no</v>
      </c>
      <c r="Y1673" s="9" t="str">
        <f>IFERROR(VLOOKUP(T1673,October_Schedule_Table[[#All],[Away Concat]:[Away B2b]],4,FALSE),0)</f>
        <v>no</v>
      </c>
    </row>
    <row r="1674" spans="1:25" x14ac:dyDescent="0.2">
      <c r="A1674" s="24" t="s">
        <v>238</v>
      </c>
      <c r="B1674" s="12">
        <v>43459</v>
      </c>
      <c r="C1674" s="33" t="str">
        <f t="shared" si="277"/>
        <v>A</v>
      </c>
      <c r="D1674" s="18">
        <v>12</v>
      </c>
      <c r="E1674" s="18">
        <v>25</v>
      </c>
      <c r="F1674" s="18">
        <v>2018</v>
      </c>
      <c r="G1674" s="5" t="s">
        <v>62</v>
      </c>
      <c r="H1674" s="5" t="s">
        <v>10</v>
      </c>
      <c r="I1674" s="5" t="s">
        <v>238</v>
      </c>
      <c r="J1674" s="5">
        <v>109</v>
      </c>
      <c r="K1674" s="5" t="s">
        <v>18</v>
      </c>
      <c r="L1674" s="5" t="s">
        <v>226</v>
      </c>
      <c r="M1674" s="5">
        <v>113</v>
      </c>
      <c r="N1674" s="13">
        <f t="shared" si="278"/>
        <v>-4</v>
      </c>
      <c r="O1674" s="13">
        <f t="shared" si="279"/>
        <v>-3</v>
      </c>
      <c r="P1674" s="39">
        <f t="shared" ref="P1674:P1737" si="284">IF(C1674="H",VLOOKUP(L1674,$AB$12:$AE$41,4,FALSE),VLOOKUP(I1674,$AB$12:$AE$41,4,FALSE))</f>
        <v>3.3970939396990349</v>
      </c>
      <c r="Q1674" s="39">
        <f t="shared" ref="Q1674:Q1737" si="285">IF(C1674="H",VLOOKUP(I1674,$AB$12:$AE$41,4,FALSE),VLOOKUP(L1674,$AB$12:$AE$41,4,FALSE))</f>
        <v>5.8261443988619703</v>
      </c>
      <c r="R1674" s="39">
        <f t="shared" si="280"/>
        <v>-5.4290504591629354</v>
      </c>
      <c r="S1674" s="39">
        <f t="shared" si="281"/>
        <v>1.4290504591629354</v>
      </c>
      <c r="T1674" s="22" t="str">
        <f t="shared" ref="T1674:T1737" si="286">CONCATENATE(A1674,J1674,M1674)</f>
        <v>Okl109113</v>
      </c>
      <c r="U1674" t="str">
        <f t="shared" si="282"/>
        <v>no</v>
      </c>
      <c r="V1674" s="31">
        <v>0</v>
      </c>
      <c r="W1674" s="31" t="str">
        <f t="shared" si="283"/>
        <v>43459Oklahoma City ThunderHouston Rockets</v>
      </c>
      <c r="X1674" s="9">
        <f>IFERROR(VLOOKUP(T1674,October_Schedule_Table[Home Concat],1,FALSE),0)</f>
        <v>0</v>
      </c>
      <c r="Y1674" s="9" t="str">
        <f>IFERROR(VLOOKUP(T1674,October_Schedule_Table[[#All],[Away Concat]:[Away B2b]],4,FALSE),0)</f>
        <v>no</v>
      </c>
    </row>
    <row r="1675" spans="1:25" x14ac:dyDescent="0.2">
      <c r="A1675" s="24" t="s">
        <v>238</v>
      </c>
      <c r="B1675" s="10">
        <v>43462</v>
      </c>
      <c r="C1675" s="33" t="str">
        <f t="shared" ref="C1675:C1738" si="287">IF(A1675=L1675,"H","A")</f>
        <v>A</v>
      </c>
      <c r="D1675" s="19">
        <v>12</v>
      </c>
      <c r="E1675" s="19">
        <v>28</v>
      </c>
      <c r="F1675" s="19">
        <v>2018</v>
      </c>
      <c r="G1675" s="6" t="s">
        <v>42</v>
      </c>
      <c r="H1675" s="6" t="s">
        <v>10</v>
      </c>
      <c r="I1675" s="6" t="s">
        <v>238</v>
      </c>
      <c r="J1675" s="6">
        <v>118</v>
      </c>
      <c r="K1675" s="6" t="s">
        <v>29</v>
      </c>
      <c r="L1675" s="6" t="s">
        <v>232</v>
      </c>
      <c r="M1675" s="6">
        <v>102</v>
      </c>
      <c r="N1675" s="13">
        <f t="shared" ref="N1675:N1738" si="288">IF(C1675="H",M1675-J1675,J1675-M1675)</f>
        <v>16</v>
      </c>
      <c r="O1675" s="13">
        <f t="shared" ref="O1675:O1738" si="289">IF(C1675="H",3,-3)</f>
        <v>-3</v>
      </c>
      <c r="P1675" s="39">
        <f t="shared" si="284"/>
        <v>3.3970939396990349</v>
      </c>
      <c r="Q1675" s="39">
        <f t="shared" si="285"/>
        <v>-8.7034984309977705</v>
      </c>
      <c r="R1675" s="39">
        <f t="shared" ref="R1675:R1738" si="290">O1675+P1675-Q1675</f>
        <v>9.1005923706968055</v>
      </c>
      <c r="S1675" s="39">
        <f t="shared" ref="S1675:S1738" si="291">N1675-R1675</f>
        <v>6.8994076293031945</v>
      </c>
      <c r="T1675" s="22" t="str">
        <f t="shared" si="286"/>
        <v>Okl118102</v>
      </c>
      <c r="U1675" t="str">
        <f t="shared" ref="U1675:U1738" si="292">IF(B1675-B1674=1,"yes","no")</f>
        <v>no</v>
      </c>
      <c r="V1675" s="31">
        <v>0</v>
      </c>
      <c r="W1675" s="31" t="str">
        <f t="shared" ref="W1675:W1738" si="293">CONCATENATE(B1675,H1675,K1675)</f>
        <v>43462Oklahoma City ThunderPhoenix Suns</v>
      </c>
      <c r="X1675" s="9">
        <f>IFERROR(VLOOKUP(T1675,October_Schedule_Table[Home Concat],1,FALSE),0)</f>
        <v>0</v>
      </c>
      <c r="Y1675" s="9" t="str">
        <f>IFERROR(VLOOKUP(T1675,October_Schedule_Table[[#All],[Away Concat]:[Away B2b]],4,FALSE),0)</f>
        <v>no</v>
      </c>
    </row>
    <row r="1676" spans="1:25" x14ac:dyDescent="0.2">
      <c r="A1676" s="24" t="s">
        <v>238</v>
      </c>
      <c r="B1676" s="12">
        <v>43464</v>
      </c>
      <c r="C1676" s="33" t="str">
        <f t="shared" si="287"/>
        <v>A</v>
      </c>
      <c r="D1676" s="18">
        <v>12</v>
      </c>
      <c r="E1676" s="18">
        <v>30</v>
      </c>
      <c r="F1676" s="18">
        <v>2018</v>
      </c>
      <c r="G1676" s="5" t="s">
        <v>12</v>
      </c>
      <c r="H1676" s="5" t="s">
        <v>10</v>
      </c>
      <c r="I1676" s="5" t="s">
        <v>238</v>
      </c>
      <c r="J1676" s="5">
        <v>103</v>
      </c>
      <c r="K1676" s="5" t="s">
        <v>28</v>
      </c>
      <c r="L1676" s="5" t="s">
        <v>216</v>
      </c>
      <c r="M1676" s="5">
        <v>105</v>
      </c>
      <c r="N1676" s="13">
        <f t="shared" si="288"/>
        <v>-2</v>
      </c>
      <c r="O1676" s="13">
        <f t="shared" si="289"/>
        <v>-3</v>
      </c>
      <c r="P1676" s="39">
        <f t="shared" si="284"/>
        <v>3.3970939396990349</v>
      </c>
      <c r="Q1676" s="39">
        <f t="shared" si="285"/>
        <v>-1.1032792686349602</v>
      </c>
      <c r="R1676" s="39">
        <f t="shared" si="290"/>
        <v>1.5003732083339951</v>
      </c>
      <c r="S1676" s="39">
        <f t="shared" si="291"/>
        <v>-3.5003732083339951</v>
      </c>
      <c r="T1676" s="22" t="str">
        <f t="shared" si="286"/>
        <v>Okl103105</v>
      </c>
      <c r="U1676" t="str">
        <f t="shared" si="292"/>
        <v>no</v>
      </c>
      <c r="V1676" s="31">
        <v>0</v>
      </c>
      <c r="W1676" s="31" t="str">
        <f t="shared" si="293"/>
        <v>43464Oklahoma City ThunderDallas Mavericks</v>
      </c>
      <c r="X1676" s="9">
        <f>IFERROR(VLOOKUP(T1676,October_Schedule_Table[Home Concat],1,FALSE),0)</f>
        <v>0</v>
      </c>
      <c r="Y1676" s="9" t="str">
        <f>IFERROR(VLOOKUP(T1676,October_Schedule_Table[[#All],[Away Concat]:[Away B2b]],4,FALSE),0)</f>
        <v>no</v>
      </c>
    </row>
    <row r="1677" spans="1:25" x14ac:dyDescent="0.2">
      <c r="A1677" s="24" t="s">
        <v>238</v>
      </c>
      <c r="B1677" s="12">
        <v>43465</v>
      </c>
      <c r="C1677" s="33" t="str">
        <f t="shared" si="287"/>
        <v>H</v>
      </c>
      <c r="D1677" s="18">
        <v>12</v>
      </c>
      <c r="E1677" s="18">
        <v>31</v>
      </c>
      <c r="F1677" s="18">
        <v>2018</v>
      </c>
      <c r="G1677" s="5" t="s">
        <v>6</v>
      </c>
      <c r="H1677" s="5" t="s">
        <v>28</v>
      </c>
      <c r="I1677" s="5" t="s">
        <v>216</v>
      </c>
      <c r="J1677" s="5">
        <v>102</v>
      </c>
      <c r="K1677" s="5" t="s">
        <v>10</v>
      </c>
      <c r="L1677" s="5" t="s">
        <v>238</v>
      </c>
      <c r="M1677" s="5">
        <v>122</v>
      </c>
      <c r="N1677" s="13">
        <f t="shared" si="288"/>
        <v>20</v>
      </c>
      <c r="O1677" s="13">
        <f t="shared" si="289"/>
        <v>3</v>
      </c>
      <c r="P1677" s="39">
        <f t="shared" si="284"/>
        <v>3.3970939396990349</v>
      </c>
      <c r="Q1677" s="39">
        <f t="shared" si="285"/>
        <v>-1.1032792686349602</v>
      </c>
      <c r="R1677" s="39">
        <f t="shared" si="290"/>
        <v>7.5003732083339951</v>
      </c>
      <c r="S1677" s="39">
        <f t="shared" si="291"/>
        <v>12.499626791666005</v>
      </c>
      <c r="T1677" s="22" t="str">
        <f t="shared" si="286"/>
        <v>Okl102122</v>
      </c>
      <c r="U1677" t="str">
        <f t="shared" si="292"/>
        <v>yes</v>
      </c>
      <c r="V1677" s="31" t="s">
        <v>282</v>
      </c>
      <c r="W1677" s="31" t="str">
        <f t="shared" si="293"/>
        <v>43465Dallas MavericksOklahoma City Thunder</v>
      </c>
      <c r="X1677" s="9"/>
      <c r="Y1677" s="9"/>
    </row>
    <row r="1678" spans="1:25" x14ac:dyDescent="0.2">
      <c r="A1678" s="24" t="s">
        <v>238</v>
      </c>
      <c r="B1678" s="10">
        <v>43467</v>
      </c>
      <c r="C1678" s="33" t="str">
        <f t="shared" si="287"/>
        <v>A</v>
      </c>
      <c r="D1678" s="19">
        <v>1</v>
      </c>
      <c r="E1678" s="19">
        <v>2</v>
      </c>
      <c r="F1678" s="19">
        <v>2019</v>
      </c>
      <c r="G1678" s="6" t="s">
        <v>9</v>
      </c>
      <c r="H1678" s="6" t="s">
        <v>10</v>
      </c>
      <c r="I1678" s="6" t="s">
        <v>238</v>
      </c>
      <c r="J1678" s="6">
        <v>107</v>
      </c>
      <c r="K1678" s="6" t="s">
        <v>39</v>
      </c>
      <c r="L1678" s="13" t="s">
        <v>242</v>
      </c>
      <c r="M1678" s="6">
        <v>100</v>
      </c>
      <c r="N1678" s="13">
        <f t="shared" si="288"/>
        <v>7</v>
      </c>
      <c r="O1678" s="13">
        <f t="shared" si="289"/>
        <v>-3</v>
      </c>
      <c r="P1678" s="39">
        <f t="shared" si="284"/>
        <v>3.3970939396990349</v>
      </c>
      <c r="Q1678" s="39">
        <f t="shared" si="285"/>
        <v>-1.7592139870950123</v>
      </c>
      <c r="R1678" s="39">
        <f t="shared" si="290"/>
        <v>2.1563079267940473</v>
      </c>
      <c r="S1678" s="39">
        <f t="shared" si="291"/>
        <v>4.8436920732059523</v>
      </c>
      <c r="T1678" s="22" t="str">
        <f t="shared" si="286"/>
        <v>Okl107100</v>
      </c>
      <c r="U1678" t="str">
        <f t="shared" si="292"/>
        <v>no</v>
      </c>
      <c r="V1678" s="31">
        <v>0</v>
      </c>
      <c r="W1678" s="31" t="str">
        <f t="shared" si="293"/>
        <v>43467Oklahoma City ThunderLos Angeles Lakers</v>
      </c>
      <c r="X1678" s="9">
        <f>IFERROR(VLOOKUP(T1678,October_Schedule_Table[Home Concat],1,FALSE),0)</f>
        <v>0</v>
      </c>
      <c r="Y1678" s="9" t="str">
        <f>IFERROR(VLOOKUP(T1678,October_Schedule_Table[[#All],[Away Concat]:[Away B2b]],4,FALSE),0)</f>
        <v>no</v>
      </c>
    </row>
    <row r="1679" spans="1:25" x14ac:dyDescent="0.2">
      <c r="A1679" s="24" t="s">
        <v>238</v>
      </c>
      <c r="B1679" s="12">
        <v>43469</v>
      </c>
      <c r="C1679" s="33" t="str">
        <f t="shared" si="287"/>
        <v>A</v>
      </c>
      <c r="D1679" s="18">
        <v>1</v>
      </c>
      <c r="E1679" s="18">
        <v>4</v>
      </c>
      <c r="F1679" s="18">
        <v>2019</v>
      </c>
      <c r="G1679" s="5" t="s">
        <v>9</v>
      </c>
      <c r="H1679" s="5" t="s">
        <v>10</v>
      </c>
      <c r="I1679" s="5" t="s">
        <v>238</v>
      </c>
      <c r="J1679" s="5">
        <v>111</v>
      </c>
      <c r="K1679" s="5" t="s">
        <v>40</v>
      </c>
      <c r="L1679" s="5" t="s">
        <v>231</v>
      </c>
      <c r="M1679" s="5">
        <v>109</v>
      </c>
      <c r="N1679" s="13">
        <f t="shared" si="288"/>
        <v>2</v>
      </c>
      <c r="O1679" s="13">
        <f t="shared" si="289"/>
        <v>-3</v>
      </c>
      <c r="P1679" s="39">
        <f t="shared" si="284"/>
        <v>3.3970939396990349</v>
      </c>
      <c r="Q1679" s="39">
        <f t="shared" si="285"/>
        <v>4.7456987811097902</v>
      </c>
      <c r="R1679" s="39">
        <f t="shared" si="290"/>
        <v>-4.3486048414107552</v>
      </c>
      <c r="S1679" s="39">
        <f t="shared" si="291"/>
        <v>6.3486048414107552</v>
      </c>
      <c r="T1679" s="22" t="str">
        <f t="shared" si="286"/>
        <v>Okl111109</v>
      </c>
      <c r="U1679" t="str">
        <f t="shared" si="292"/>
        <v>no</v>
      </c>
      <c r="V1679" s="31">
        <v>0</v>
      </c>
      <c r="W1679" s="31" t="str">
        <f t="shared" si="293"/>
        <v>43469Oklahoma City ThunderPortland Trail Blazers</v>
      </c>
      <c r="X1679" s="9">
        <f>IFERROR(VLOOKUP(T1679,October_Schedule_Table[Home Concat],1,FALSE),0)</f>
        <v>0</v>
      </c>
      <c r="Y1679" s="9" t="str">
        <f>IFERROR(VLOOKUP(T1679,October_Schedule_Table[[#All],[Away Concat]:[Away B2b]],4,FALSE),0)</f>
        <v>no</v>
      </c>
    </row>
    <row r="1680" spans="1:25" x14ac:dyDescent="0.2">
      <c r="A1680" s="24" t="s">
        <v>238</v>
      </c>
      <c r="B1680" s="10">
        <v>43471</v>
      </c>
      <c r="C1680" s="33" t="str">
        <f t="shared" si="287"/>
        <v>H</v>
      </c>
      <c r="D1680" s="19">
        <v>1</v>
      </c>
      <c r="E1680" s="19">
        <v>6</v>
      </c>
      <c r="F1680" s="19">
        <v>2019</v>
      </c>
      <c r="G1680" s="6" t="s">
        <v>12</v>
      </c>
      <c r="H1680" s="6" t="s">
        <v>41</v>
      </c>
      <c r="I1680" s="6" t="s">
        <v>233</v>
      </c>
      <c r="J1680" s="6">
        <v>116</v>
      </c>
      <c r="K1680" s="6" t="s">
        <v>10</v>
      </c>
      <c r="L1680" s="6" t="s">
        <v>238</v>
      </c>
      <c r="M1680" s="6">
        <v>98</v>
      </c>
      <c r="N1680" s="13">
        <f t="shared" si="288"/>
        <v>-18</v>
      </c>
      <c r="O1680" s="13">
        <f t="shared" si="289"/>
        <v>3</v>
      </c>
      <c r="P1680" s="39">
        <f t="shared" si="284"/>
        <v>3.3970939396990349</v>
      </c>
      <c r="Q1680" s="39">
        <f t="shared" si="285"/>
        <v>-3.2175804343859502</v>
      </c>
      <c r="R1680" s="39">
        <f t="shared" si="290"/>
        <v>9.6146743740849843</v>
      </c>
      <c r="S1680" s="39">
        <f t="shared" si="291"/>
        <v>-27.614674374084984</v>
      </c>
      <c r="T1680" s="22" t="str">
        <f t="shared" si="286"/>
        <v>Okl11698</v>
      </c>
      <c r="U1680" t="str">
        <f t="shared" si="292"/>
        <v>no</v>
      </c>
      <c r="V1680" s="31">
        <v>0</v>
      </c>
      <c r="W1680" s="31" t="str">
        <f t="shared" si="293"/>
        <v>43471Washington WizardsOklahoma City Thunder</v>
      </c>
      <c r="X1680" s="9" t="str">
        <f>IFERROR(VLOOKUP(T1680,October_Schedule_Table[[#All],[Home Concat]:[Home B2b]],2,FALSE),0)</f>
        <v>no</v>
      </c>
      <c r="Y1680" s="9">
        <f>IFERROR(VLOOKUP(T1680,October_Schedule_Table[[#All],[Away Concat]:[Away B2b]],4,FALSE),0)</f>
        <v>0</v>
      </c>
    </row>
    <row r="1681" spans="1:25" x14ac:dyDescent="0.2">
      <c r="A1681" s="24" t="s">
        <v>238</v>
      </c>
      <c r="B1681" s="12">
        <v>43473</v>
      </c>
      <c r="C1681" s="33" t="str">
        <f t="shared" si="287"/>
        <v>H</v>
      </c>
      <c r="D1681" s="18">
        <v>1</v>
      </c>
      <c r="E1681" s="18">
        <v>8</v>
      </c>
      <c r="F1681" s="18">
        <v>2019</v>
      </c>
      <c r="G1681" s="5" t="s">
        <v>6</v>
      </c>
      <c r="H1681" s="5" t="s">
        <v>34</v>
      </c>
      <c r="I1681" s="5" t="s">
        <v>239</v>
      </c>
      <c r="J1681" s="5">
        <v>119</v>
      </c>
      <c r="K1681" s="5" t="s">
        <v>10</v>
      </c>
      <c r="L1681" s="5" t="s">
        <v>238</v>
      </c>
      <c r="M1681" s="5">
        <v>117</v>
      </c>
      <c r="N1681" s="13">
        <f t="shared" si="288"/>
        <v>-2</v>
      </c>
      <c r="O1681" s="13">
        <f t="shared" si="289"/>
        <v>3</v>
      </c>
      <c r="P1681" s="39">
        <f t="shared" si="284"/>
        <v>3.3970939396990349</v>
      </c>
      <c r="Q1681" s="39">
        <f t="shared" si="285"/>
        <v>-1.35015846365794</v>
      </c>
      <c r="R1681" s="39">
        <f t="shared" si="290"/>
        <v>7.747252403356975</v>
      </c>
      <c r="S1681" s="39">
        <f t="shared" si="291"/>
        <v>-9.7472524033569741</v>
      </c>
      <c r="T1681" s="22" t="str">
        <f t="shared" si="286"/>
        <v>Okl119117</v>
      </c>
      <c r="U1681" t="str">
        <f t="shared" si="292"/>
        <v>no</v>
      </c>
      <c r="V1681" s="31">
        <v>0</v>
      </c>
      <c r="W1681" s="31" t="str">
        <f t="shared" si="293"/>
        <v>43473Minnesota TimberwolvesOklahoma City Thunder</v>
      </c>
      <c r="X1681" s="9" t="str">
        <f>IFERROR(VLOOKUP(T1681,October_Schedule_Table[[#All],[Home Concat]:[Home B2b]],2,FALSE),0)</f>
        <v>no</v>
      </c>
      <c r="Y1681" s="9">
        <f>IFERROR(VLOOKUP(T1681,October_Schedule_Table[[#All],[Away Concat]:[Away B2b]],4,FALSE),0)</f>
        <v>0</v>
      </c>
    </row>
    <row r="1682" spans="1:25" x14ac:dyDescent="0.2">
      <c r="A1682" s="24" t="s">
        <v>238</v>
      </c>
      <c r="B1682" s="10">
        <v>43475</v>
      </c>
      <c r="C1682" s="33" t="str">
        <f t="shared" si="287"/>
        <v>A</v>
      </c>
      <c r="D1682" s="19">
        <v>1</v>
      </c>
      <c r="E1682" s="19">
        <v>10</v>
      </c>
      <c r="F1682" s="19">
        <v>2019</v>
      </c>
      <c r="G1682" s="6" t="s">
        <v>44</v>
      </c>
      <c r="H1682" s="6" t="s">
        <v>10</v>
      </c>
      <c r="I1682" s="6" t="s">
        <v>238</v>
      </c>
      <c r="J1682" s="6">
        <v>147</v>
      </c>
      <c r="K1682" s="6" t="s">
        <v>35</v>
      </c>
      <c r="L1682" s="6" t="s">
        <v>227</v>
      </c>
      <c r="M1682" s="6">
        <v>154</v>
      </c>
      <c r="N1682" s="13">
        <f t="shared" si="288"/>
        <v>-7</v>
      </c>
      <c r="O1682" s="13">
        <f t="shared" si="289"/>
        <v>-3</v>
      </c>
      <c r="P1682" s="39">
        <f t="shared" si="284"/>
        <v>3.3970939396990349</v>
      </c>
      <c r="Q1682" s="39">
        <f t="shared" si="285"/>
        <v>1.8707824426420974</v>
      </c>
      <c r="R1682" s="39">
        <f t="shared" si="290"/>
        <v>-1.4736885029430624</v>
      </c>
      <c r="S1682" s="39">
        <f t="shared" si="291"/>
        <v>-5.5263114970569376</v>
      </c>
      <c r="T1682" s="22" t="str">
        <f t="shared" si="286"/>
        <v>Okl147154</v>
      </c>
      <c r="U1682" t="str">
        <f t="shared" si="292"/>
        <v>no</v>
      </c>
      <c r="V1682" s="31">
        <v>0</v>
      </c>
      <c r="W1682" s="31" t="str">
        <f t="shared" si="293"/>
        <v>43475Oklahoma City ThunderSan Antonio Spurs</v>
      </c>
      <c r="X1682" s="9">
        <f>IFERROR(VLOOKUP(T1682,October_Schedule_Table[Home Concat],1,FALSE),0)</f>
        <v>0</v>
      </c>
      <c r="Y1682" s="9" t="str">
        <f>IFERROR(VLOOKUP(T1682,October_Schedule_Table[[#All],[Away Concat]:[Away B2b]],4,FALSE),0)</f>
        <v>no</v>
      </c>
    </row>
    <row r="1683" spans="1:25" x14ac:dyDescent="0.2">
      <c r="A1683" s="24" t="s">
        <v>238</v>
      </c>
      <c r="B1683" s="10">
        <v>43477</v>
      </c>
      <c r="C1683" s="33" t="str">
        <f t="shared" si="287"/>
        <v>H</v>
      </c>
      <c r="D1683" s="19">
        <v>1</v>
      </c>
      <c r="E1683" s="19">
        <v>12</v>
      </c>
      <c r="F1683" s="19">
        <v>2019</v>
      </c>
      <c r="G1683" s="6" t="s">
        <v>6</v>
      </c>
      <c r="H1683" s="6" t="s">
        <v>35</v>
      </c>
      <c r="I1683" s="6" t="s">
        <v>227</v>
      </c>
      <c r="J1683" s="6">
        <v>112</v>
      </c>
      <c r="K1683" s="6" t="s">
        <v>10</v>
      </c>
      <c r="L1683" s="6" t="s">
        <v>238</v>
      </c>
      <c r="M1683" s="6">
        <v>122</v>
      </c>
      <c r="N1683" s="13">
        <f t="shared" si="288"/>
        <v>10</v>
      </c>
      <c r="O1683" s="13">
        <f t="shared" si="289"/>
        <v>3</v>
      </c>
      <c r="P1683" s="39">
        <f t="shared" si="284"/>
        <v>3.3970939396990349</v>
      </c>
      <c r="Q1683" s="39">
        <f t="shared" si="285"/>
        <v>1.8707824426420974</v>
      </c>
      <c r="R1683" s="39">
        <f t="shared" si="290"/>
        <v>4.5263114970569376</v>
      </c>
      <c r="S1683" s="39">
        <f t="shared" si="291"/>
        <v>5.4736885029430624</v>
      </c>
      <c r="T1683" s="22" t="str">
        <f t="shared" si="286"/>
        <v>Okl112122</v>
      </c>
      <c r="U1683" t="str">
        <f t="shared" si="292"/>
        <v>no</v>
      </c>
      <c r="V1683" s="31">
        <v>0</v>
      </c>
      <c r="W1683" s="31" t="str">
        <f t="shared" si="293"/>
        <v>43477San Antonio SpursOklahoma City Thunder</v>
      </c>
      <c r="X1683" s="9" t="str">
        <f>IFERROR(VLOOKUP(T1683,October_Schedule_Table[[#All],[Home Concat]:[Home B2b]],2,FALSE),0)</f>
        <v>no</v>
      </c>
      <c r="Y1683" s="9">
        <f>IFERROR(VLOOKUP(T1683,October_Schedule_Table[[#All],[Away Concat]:[Away B2b]],4,FALSE),0)</f>
        <v>0</v>
      </c>
    </row>
    <row r="1684" spans="1:25" x14ac:dyDescent="0.2">
      <c r="A1684" s="24" t="s">
        <v>238</v>
      </c>
      <c r="B1684" s="12">
        <v>43480</v>
      </c>
      <c r="C1684" s="33" t="str">
        <f t="shared" si="287"/>
        <v>A</v>
      </c>
      <c r="D1684" s="18">
        <v>1</v>
      </c>
      <c r="E1684" s="18">
        <v>15</v>
      </c>
      <c r="F1684" s="18">
        <v>2019</v>
      </c>
      <c r="G1684" s="5" t="s">
        <v>23</v>
      </c>
      <c r="H1684" s="5" t="s">
        <v>10</v>
      </c>
      <c r="I1684" s="5" t="s">
        <v>238</v>
      </c>
      <c r="J1684" s="5">
        <v>126</v>
      </c>
      <c r="K1684" s="5" t="s">
        <v>24</v>
      </c>
      <c r="L1684" s="5" t="s">
        <v>210</v>
      </c>
      <c r="M1684" s="5">
        <v>142</v>
      </c>
      <c r="N1684" s="13">
        <f t="shared" si="288"/>
        <v>-16</v>
      </c>
      <c r="O1684" s="13">
        <f t="shared" si="289"/>
        <v>-3</v>
      </c>
      <c r="P1684" s="39">
        <f t="shared" si="284"/>
        <v>3.3970939396990349</v>
      </c>
      <c r="Q1684" s="39">
        <f t="shared" si="285"/>
        <v>-5.4191427575813904</v>
      </c>
      <c r="R1684" s="39">
        <f t="shared" si="290"/>
        <v>5.8162366972804254</v>
      </c>
      <c r="S1684" s="39">
        <f t="shared" si="291"/>
        <v>-21.816236697280424</v>
      </c>
      <c r="T1684" s="22" t="str">
        <f t="shared" si="286"/>
        <v>Okl126142</v>
      </c>
      <c r="U1684" t="str">
        <f t="shared" si="292"/>
        <v>no</v>
      </c>
      <c r="V1684" s="31">
        <v>0</v>
      </c>
      <c r="W1684" s="31" t="str">
        <f t="shared" si="293"/>
        <v>43480Oklahoma City ThunderAtlanta Hawks</v>
      </c>
      <c r="X1684" s="9">
        <f>IFERROR(VLOOKUP(T1684,October_Schedule_Table[Home Concat],1,FALSE),0)</f>
        <v>0</v>
      </c>
      <c r="Y1684" s="9" t="str">
        <f>IFERROR(VLOOKUP(T1684,October_Schedule_Table[[#All],[Away Concat]:[Away B2b]],4,FALSE),0)</f>
        <v>no</v>
      </c>
    </row>
    <row r="1685" spans="1:25" x14ac:dyDescent="0.2">
      <c r="A1685" s="24" t="s">
        <v>238</v>
      </c>
      <c r="B1685" s="12">
        <v>43482</v>
      </c>
      <c r="C1685" s="33" t="str">
        <f t="shared" si="287"/>
        <v>H</v>
      </c>
      <c r="D1685" s="18">
        <v>1</v>
      </c>
      <c r="E1685" s="18">
        <v>17</v>
      </c>
      <c r="F1685" s="18">
        <v>2019</v>
      </c>
      <c r="G1685" s="5" t="s">
        <v>44</v>
      </c>
      <c r="H1685" s="5" t="s">
        <v>39</v>
      </c>
      <c r="I1685" s="13" t="s">
        <v>242</v>
      </c>
      <c r="J1685" s="5">
        <v>138</v>
      </c>
      <c r="K1685" s="5" t="s">
        <v>10</v>
      </c>
      <c r="L1685" s="5" t="s">
        <v>238</v>
      </c>
      <c r="M1685" s="5">
        <v>128</v>
      </c>
      <c r="N1685" s="13">
        <f t="shared" si="288"/>
        <v>-10</v>
      </c>
      <c r="O1685" s="13">
        <f t="shared" si="289"/>
        <v>3</v>
      </c>
      <c r="P1685" s="39">
        <f t="shared" si="284"/>
        <v>3.3970939396990349</v>
      </c>
      <c r="Q1685" s="39">
        <f t="shared" si="285"/>
        <v>-1.7592139870950123</v>
      </c>
      <c r="R1685" s="39">
        <f t="shared" si="290"/>
        <v>8.1563079267940477</v>
      </c>
      <c r="S1685" s="39">
        <f t="shared" si="291"/>
        <v>-18.156307926794049</v>
      </c>
      <c r="T1685" s="22" t="str">
        <f t="shared" si="286"/>
        <v>Okl138128</v>
      </c>
      <c r="U1685" t="str">
        <f t="shared" si="292"/>
        <v>no</v>
      </c>
      <c r="V1685" s="31">
        <v>0</v>
      </c>
      <c r="W1685" s="31" t="str">
        <f t="shared" si="293"/>
        <v>43482Los Angeles LakersOklahoma City Thunder</v>
      </c>
      <c r="X1685" s="9" t="str">
        <f>IFERROR(VLOOKUP(T1685,October_Schedule_Table[[#All],[Home Concat]:[Home B2b]],2,FALSE),0)</f>
        <v>no</v>
      </c>
      <c r="Y1685" s="9">
        <f>IFERROR(VLOOKUP(T1685,October_Schedule_Table[[#All],[Away Concat]:[Away B2b]],4,FALSE),0)</f>
        <v>0</v>
      </c>
    </row>
    <row r="1686" spans="1:25" x14ac:dyDescent="0.2">
      <c r="A1686" s="24" t="s">
        <v>238</v>
      </c>
      <c r="B1686" s="10">
        <v>43484</v>
      </c>
      <c r="C1686" s="33" t="str">
        <f t="shared" si="287"/>
        <v>A</v>
      </c>
      <c r="D1686" s="19">
        <v>1</v>
      </c>
      <c r="E1686" s="19">
        <v>19</v>
      </c>
      <c r="F1686" s="19">
        <v>2019</v>
      </c>
      <c r="G1686" s="6" t="s">
        <v>61</v>
      </c>
      <c r="H1686" s="6" t="s">
        <v>10</v>
      </c>
      <c r="I1686" s="6" t="s">
        <v>238</v>
      </c>
      <c r="J1686" s="6">
        <v>117</v>
      </c>
      <c r="K1686" s="6" t="s">
        <v>7</v>
      </c>
      <c r="L1686" s="6" t="s">
        <v>237</v>
      </c>
      <c r="M1686" s="6">
        <v>115</v>
      </c>
      <c r="N1686" s="13">
        <f t="shared" si="288"/>
        <v>2</v>
      </c>
      <c r="O1686" s="13">
        <f t="shared" si="289"/>
        <v>-3</v>
      </c>
      <c r="P1686" s="39">
        <f t="shared" si="284"/>
        <v>3.3970939396990349</v>
      </c>
      <c r="Q1686" s="39">
        <f t="shared" si="285"/>
        <v>2.2516349031661402</v>
      </c>
      <c r="R1686" s="39">
        <f t="shared" si="290"/>
        <v>-1.8545409634671053</v>
      </c>
      <c r="S1686" s="39">
        <f t="shared" si="291"/>
        <v>3.8545409634671053</v>
      </c>
      <c r="T1686" s="22" t="str">
        <f t="shared" si="286"/>
        <v>Okl117115</v>
      </c>
      <c r="U1686" t="str">
        <f t="shared" si="292"/>
        <v>no</v>
      </c>
      <c r="V1686" s="31">
        <v>0</v>
      </c>
      <c r="W1686" s="31" t="str">
        <f t="shared" si="293"/>
        <v>43484Oklahoma City ThunderPhiladelphia 76ers</v>
      </c>
      <c r="X1686" s="9">
        <f>IFERROR(VLOOKUP(T1686,October_Schedule_Table[Home Concat],1,FALSE),0)</f>
        <v>0</v>
      </c>
      <c r="Y1686" s="9" t="str">
        <f>IFERROR(VLOOKUP(T1686,October_Schedule_Table[[#All],[Away Concat]:[Away B2b]],4,FALSE),0)</f>
        <v>no</v>
      </c>
    </row>
    <row r="1687" spans="1:25" x14ac:dyDescent="0.2">
      <c r="A1687" s="24" t="s">
        <v>238</v>
      </c>
      <c r="B1687" s="12">
        <v>43486</v>
      </c>
      <c r="C1687" s="33" t="str">
        <f t="shared" si="287"/>
        <v>A</v>
      </c>
      <c r="D1687" s="18">
        <v>1</v>
      </c>
      <c r="E1687" s="18">
        <v>21</v>
      </c>
      <c r="F1687" s="18">
        <v>2019</v>
      </c>
      <c r="G1687" s="5" t="s">
        <v>76</v>
      </c>
      <c r="H1687" s="5" t="s">
        <v>10</v>
      </c>
      <c r="I1687" s="5" t="s">
        <v>238</v>
      </c>
      <c r="J1687" s="5">
        <v>127</v>
      </c>
      <c r="K1687" s="5" t="s">
        <v>25</v>
      </c>
      <c r="L1687" s="13" t="s">
        <v>243</v>
      </c>
      <c r="M1687" s="5">
        <v>109</v>
      </c>
      <c r="N1687" s="13">
        <f t="shared" si="288"/>
        <v>18</v>
      </c>
      <c r="O1687" s="13">
        <f t="shared" si="289"/>
        <v>-3</v>
      </c>
      <c r="P1687" s="39">
        <f t="shared" si="284"/>
        <v>3.3970939396990349</v>
      </c>
      <c r="Q1687" s="39">
        <f t="shared" si="285"/>
        <v>-9.3839578025397099</v>
      </c>
      <c r="R1687" s="39">
        <f t="shared" si="290"/>
        <v>9.7810517422387449</v>
      </c>
      <c r="S1687" s="39">
        <f t="shared" si="291"/>
        <v>8.2189482577612551</v>
      </c>
      <c r="T1687" s="22" t="str">
        <f t="shared" si="286"/>
        <v>Okl127109</v>
      </c>
      <c r="U1687" t="str">
        <f t="shared" si="292"/>
        <v>no</v>
      </c>
      <c r="V1687" s="31">
        <v>0</v>
      </c>
      <c r="W1687" s="31" t="str">
        <f t="shared" si="293"/>
        <v>43486Oklahoma City ThunderNew York Knicks</v>
      </c>
      <c r="X1687" s="9">
        <f>IFERROR(VLOOKUP(T1687,October_Schedule_Table[Home Concat],1,FALSE),0)</f>
        <v>0</v>
      </c>
      <c r="Y1687" s="9" t="str">
        <f>IFERROR(VLOOKUP(T1687,October_Schedule_Table[[#All],[Away Concat]:[Away B2b]],4,FALSE),0)</f>
        <v>no</v>
      </c>
    </row>
    <row r="1688" spans="1:25" x14ac:dyDescent="0.2">
      <c r="A1688" s="24" t="s">
        <v>238</v>
      </c>
      <c r="B1688" s="10">
        <v>43487</v>
      </c>
      <c r="C1688" s="33" t="str">
        <f t="shared" si="287"/>
        <v>H</v>
      </c>
      <c r="D1688" s="19">
        <v>1</v>
      </c>
      <c r="E1688" s="19">
        <v>22</v>
      </c>
      <c r="F1688" s="19">
        <v>2019</v>
      </c>
      <c r="G1688" s="6" t="s">
        <v>6</v>
      </c>
      <c r="H1688" s="6" t="s">
        <v>40</v>
      </c>
      <c r="I1688" s="6" t="s">
        <v>231</v>
      </c>
      <c r="J1688" s="6">
        <v>114</v>
      </c>
      <c r="K1688" s="6" t="s">
        <v>10</v>
      </c>
      <c r="L1688" s="6" t="s">
        <v>238</v>
      </c>
      <c r="M1688" s="6">
        <v>123</v>
      </c>
      <c r="N1688" s="13">
        <f t="shared" si="288"/>
        <v>9</v>
      </c>
      <c r="O1688" s="13">
        <f t="shared" si="289"/>
        <v>3</v>
      </c>
      <c r="P1688" s="39">
        <f t="shared" si="284"/>
        <v>3.3970939396990349</v>
      </c>
      <c r="Q1688" s="39">
        <f t="shared" si="285"/>
        <v>4.7456987811097902</v>
      </c>
      <c r="R1688" s="39">
        <f t="shared" si="290"/>
        <v>1.6513951585892448</v>
      </c>
      <c r="S1688" s="39">
        <f t="shared" si="291"/>
        <v>7.3486048414107552</v>
      </c>
      <c r="T1688" s="22" t="str">
        <f t="shared" si="286"/>
        <v>Okl114123</v>
      </c>
      <c r="U1688" t="str">
        <f t="shared" si="292"/>
        <v>yes</v>
      </c>
      <c r="V1688" s="31" t="s">
        <v>310</v>
      </c>
      <c r="W1688" s="31" t="str">
        <f t="shared" si="293"/>
        <v>43487Portland Trail BlazersOklahoma City Thunder</v>
      </c>
      <c r="X1688" s="9"/>
      <c r="Y1688" s="9"/>
    </row>
    <row r="1689" spans="1:25" x14ac:dyDescent="0.2">
      <c r="A1689" s="24" t="s">
        <v>238</v>
      </c>
      <c r="B1689" s="12">
        <v>43489</v>
      </c>
      <c r="C1689" s="33" t="str">
        <f t="shared" si="287"/>
        <v>H</v>
      </c>
      <c r="D1689" s="18">
        <v>1</v>
      </c>
      <c r="E1689" s="18">
        <v>24</v>
      </c>
      <c r="F1689" s="18">
        <v>2019</v>
      </c>
      <c r="G1689" s="5" t="s">
        <v>6</v>
      </c>
      <c r="H1689" s="5" t="s">
        <v>17</v>
      </c>
      <c r="I1689" s="5" t="s">
        <v>202</v>
      </c>
      <c r="J1689" s="5">
        <v>116</v>
      </c>
      <c r="K1689" s="5" t="s">
        <v>10</v>
      </c>
      <c r="L1689" s="5" t="s">
        <v>238</v>
      </c>
      <c r="M1689" s="5">
        <v>122</v>
      </c>
      <c r="N1689" s="13">
        <f t="shared" si="288"/>
        <v>6</v>
      </c>
      <c r="O1689" s="13">
        <f t="shared" si="289"/>
        <v>3</v>
      </c>
      <c r="P1689" s="39">
        <f t="shared" si="284"/>
        <v>3.3970939396990349</v>
      </c>
      <c r="Q1689" s="39">
        <f t="shared" si="285"/>
        <v>-2.0784049104114897</v>
      </c>
      <c r="R1689" s="39">
        <f t="shared" si="290"/>
        <v>8.4754988501105242</v>
      </c>
      <c r="S1689" s="39">
        <f t="shared" si="291"/>
        <v>-2.4754988501105242</v>
      </c>
      <c r="T1689" s="22" t="str">
        <f t="shared" si="286"/>
        <v>Okl116122</v>
      </c>
      <c r="U1689" t="str">
        <f t="shared" si="292"/>
        <v>no</v>
      </c>
      <c r="V1689" s="31">
        <v>0</v>
      </c>
      <c r="W1689" s="31" t="str">
        <f t="shared" si="293"/>
        <v>43489New Orleans PelicansOklahoma City Thunder</v>
      </c>
      <c r="X1689" s="9" t="str">
        <f>IFERROR(VLOOKUP(T1689,October_Schedule_Table[[#All],[Home Concat]:[Home B2b]],2,FALSE),0)</f>
        <v>no</v>
      </c>
      <c r="Y1689" s="9">
        <f>IFERROR(VLOOKUP(T1689,October_Schedule_Table[[#All],[Away Concat]:[Away B2b]],4,FALSE),0)</f>
        <v>0</v>
      </c>
    </row>
    <row r="1690" spans="1:25" x14ac:dyDescent="0.2">
      <c r="A1690" s="24" t="s">
        <v>238</v>
      </c>
      <c r="B1690" s="10">
        <v>43492</v>
      </c>
      <c r="C1690" s="33" t="str">
        <f t="shared" si="287"/>
        <v>H</v>
      </c>
      <c r="D1690" s="19">
        <v>1</v>
      </c>
      <c r="E1690" s="19">
        <v>27</v>
      </c>
      <c r="F1690" s="19">
        <v>2019</v>
      </c>
      <c r="G1690" s="6" t="s">
        <v>43</v>
      </c>
      <c r="H1690" s="6" t="s">
        <v>13</v>
      </c>
      <c r="I1690" s="6" t="s">
        <v>229</v>
      </c>
      <c r="J1690" s="6">
        <v>112</v>
      </c>
      <c r="K1690" s="6" t="s">
        <v>10</v>
      </c>
      <c r="L1690" s="6" t="s">
        <v>238</v>
      </c>
      <c r="M1690" s="6">
        <v>118</v>
      </c>
      <c r="N1690" s="13">
        <f t="shared" si="288"/>
        <v>6</v>
      </c>
      <c r="O1690" s="13">
        <f t="shared" si="289"/>
        <v>3</v>
      </c>
      <c r="P1690" s="39">
        <f t="shared" si="284"/>
        <v>3.3970939396990349</v>
      </c>
      <c r="Q1690" s="39">
        <f t="shared" si="285"/>
        <v>7.7638523148254706</v>
      </c>
      <c r="R1690" s="39">
        <f t="shared" si="290"/>
        <v>-1.3667583751264356</v>
      </c>
      <c r="S1690" s="39">
        <f t="shared" si="291"/>
        <v>7.3667583751264356</v>
      </c>
      <c r="T1690" s="22" t="str">
        <f t="shared" si="286"/>
        <v>Okl112118</v>
      </c>
      <c r="U1690" t="str">
        <f t="shared" si="292"/>
        <v>no</v>
      </c>
      <c r="V1690" s="31">
        <v>0</v>
      </c>
      <c r="W1690" s="31" t="str">
        <f t="shared" si="293"/>
        <v>43492Milwaukee BucksOklahoma City Thunder</v>
      </c>
      <c r="X1690" s="9" t="str">
        <f>IFERROR(VLOOKUP(T1690,October_Schedule_Table[[#All],[Home Concat]:[Home B2b]],2,FALSE),0)</f>
        <v>no</v>
      </c>
      <c r="Y1690" s="9">
        <f>IFERROR(VLOOKUP(T1690,October_Schedule_Table[[#All],[Away Concat]:[Away B2b]],4,FALSE),0)</f>
        <v>0</v>
      </c>
    </row>
    <row r="1691" spans="1:25" x14ac:dyDescent="0.2">
      <c r="A1691" s="24" t="s">
        <v>238</v>
      </c>
      <c r="B1691" s="10">
        <v>43494</v>
      </c>
      <c r="C1691" s="33" t="str">
        <f t="shared" si="287"/>
        <v>A</v>
      </c>
      <c r="D1691" s="19">
        <v>1</v>
      </c>
      <c r="E1691" s="19">
        <v>29</v>
      </c>
      <c r="F1691" s="19">
        <v>2019</v>
      </c>
      <c r="G1691" s="6" t="s">
        <v>12</v>
      </c>
      <c r="H1691" s="6" t="s">
        <v>10</v>
      </c>
      <c r="I1691" s="6" t="s">
        <v>238</v>
      </c>
      <c r="J1691" s="6">
        <v>126</v>
      </c>
      <c r="K1691" s="6" t="s">
        <v>27</v>
      </c>
      <c r="L1691" s="6" t="s">
        <v>236</v>
      </c>
      <c r="M1691" s="6">
        <v>117</v>
      </c>
      <c r="N1691" s="13">
        <f t="shared" si="288"/>
        <v>9</v>
      </c>
      <c r="O1691" s="13">
        <f t="shared" si="289"/>
        <v>-3</v>
      </c>
      <c r="P1691" s="39">
        <f t="shared" si="284"/>
        <v>3.3970939396990349</v>
      </c>
      <c r="Q1691" s="39">
        <f t="shared" si="285"/>
        <v>1.21811754667254</v>
      </c>
      <c r="R1691" s="39">
        <f t="shared" si="290"/>
        <v>-0.82102360697350507</v>
      </c>
      <c r="S1691" s="39">
        <f t="shared" si="291"/>
        <v>9.8210236069735046</v>
      </c>
      <c r="T1691" s="22" t="str">
        <f t="shared" si="286"/>
        <v>Okl126117</v>
      </c>
      <c r="U1691" t="str">
        <f t="shared" si="292"/>
        <v>no</v>
      </c>
      <c r="V1691" s="31">
        <v>0</v>
      </c>
      <c r="W1691" s="31" t="str">
        <f t="shared" si="293"/>
        <v>43494Oklahoma City ThunderOrlando Magic</v>
      </c>
      <c r="X1691" s="9">
        <f>IFERROR(VLOOKUP(T1691,October_Schedule_Table[Home Concat],1,FALSE),0)</f>
        <v>0</v>
      </c>
      <c r="Y1691" s="9" t="str">
        <f>IFERROR(VLOOKUP(T1691,October_Schedule_Table[[#All],[Away Concat]:[Away B2b]],4,FALSE),0)</f>
        <v>no</v>
      </c>
    </row>
    <row r="1692" spans="1:25" x14ac:dyDescent="0.2">
      <c r="A1692" s="24" t="s">
        <v>238</v>
      </c>
      <c r="B1692" s="12">
        <v>43497</v>
      </c>
      <c r="C1692" s="33" t="str">
        <f t="shared" si="287"/>
        <v>A</v>
      </c>
      <c r="D1692" s="18">
        <v>2</v>
      </c>
      <c r="E1692" s="18">
        <v>1</v>
      </c>
      <c r="F1692" s="18">
        <v>2019</v>
      </c>
      <c r="G1692" s="5" t="s">
        <v>6</v>
      </c>
      <c r="H1692" s="5" t="s">
        <v>10</v>
      </c>
      <c r="I1692" s="5" t="s">
        <v>238</v>
      </c>
      <c r="J1692" s="5">
        <v>118</v>
      </c>
      <c r="K1692" s="5" t="s">
        <v>26</v>
      </c>
      <c r="L1692" s="5" t="s">
        <v>235</v>
      </c>
      <c r="M1692" s="5">
        <v>102</v>
      </c>
      <c r="N1692" s="13">
        <f t="shared" si="288"/>
        <v>16</v>
      </c>
      <c r="O1692" s="13">
        <f t="shared" si="289"/>
        <v>-3</v>
      </c>
      <c r="P1692" s="39">
        <f t="shared" si="284"/>
        <v>3.3970939396990349</v>
      </c>
      <c r="Q1692" s="39">
        <f t="shared" si="285"/>
        <v>-0.25037347985165948</v>
      </c>
      <c r="R1692" s="39">
        <f t="shared" si="290"/>
        <v>0.64746741955069442</v>
      </c>
      <c r="S1692" s="39">
        <f t="shared" si="291"/>
        <v>15.352532580449306</v>
      </c>
      <c r="T1692" s="22" t="str">
        <f t="shared" si="286"/>
        <v>Okl118102</v>
      </c>
      <c r="U1692" t="str">
        <f t="shared" si="292"/>
        <v>no</v>
      </c>
      <c r="V1692" s="31">
        <v>0</v>
      </c>
      <c r="W1692" s="31" t="str">
        <f t="shared" si="293"/>
        <v>43497Oklahoma City ThunderMiami Heat</v>
      </c>
      <c r="X1692" s="9">
        <f>IFERROR(VLOOKUP(T1692,October_Schedule_Table[Home Concat],1,FALSE),0)</f>
        <v>0</v>
      </c>
      <c r="Y1692" s="9" t="str">
        <f>IFERROR(VLOOKUP(T1692,October_Schedule_Table[[#All],[Away Concat]:[Away B2b]],4,FALSE),0)</f>
        <v>no</v>
      </c>
    </row>
    <row r="1693" spans="1:25" x14ac:dyDescent="0.2">
      <c r="A1693" s="24" t="s">
        <v>238</v>
      </c>
      <c r="B1693" s="10">
        <v>43499</v>
      </c>
      <c r="C1693" s="33" t="str">
        <f t="shared" si="287"/>
        <v>A</v>
      </c>
      <c r="D1693" s="19">
        <v>2</v>
      </c>
      <c r="E1693" s="19">
        <v>3</v>
      </c>
      <c r="F1693" s="19">
        <v>2019</v>
      </c>
      <c r="G1693" s="6" t="s">
        <v>75</v>
      </c>
      <c r="H1693" s="6" t="s">
        <v>10</v>
      </c>
      <c r="I1693" s="6" t="s">
        <v>238</v>
      </c>
      <c r="J1693" s="6">
        <v>129</v>
      </c>
      <c r="K1693" s="6" t="s">
        <v>8</v>
      </c>
      <c r="L1693" s="6" t="s">
        <v>211</v>
      </c>
      <c r="M1693" s="6">
        <v>134</v>
      </c>
      <c r="N1693" s="13">
        <f t="shared" si="288"/>
        <v>-5</v>
      </c>
      <c r="O1693" s="13">
        <f t="shared" si="289"/>
        <v>-3</v>
      </c>
      <c r="P1693" s="39">
        <f t="shared" si="284"/>
        <v>3.3970939396990349</v>
      </c>
      <c r="Q1693" s="39">
        <f t="shared" si="285"/>
        <v>3.6672081997201897</v>
      </c>
      <c r="R1693" s="39">
        <f t="shared" si="290"/>
        <v>-3.2701142600211548</v>
      </c>
      <c r="S1693" s="39">
        <f t="shared" si="291"/>
        <v>-1.7298857399788452</v>
      </c>
      <c r="T1693" s="22" t="str">
        <f t="shared" si="286"/>
        <v>Okl129134</v>
      </c>
      <c r="U1693" t="str">
        <f t="shared" si="292"/>
        <v>no</v>
      </c>
      <c r="V1693" s="31">
        <v>0</v>
      </c>
      <c r="W1693" s="31" t="str">
        <f t="shared" si="293"/>
        <v>43499Oklahoma City ThunderBoston Celtics</v>
      </c>
      <c r="X1693" s="9">
        <f>IFERROR(VLOOKUP(T1693,October_Schedule_Table[Home Concat],1,FALSE),0)</f>
        <v>0</v>
      </c>
      <c r="Y1693" s="9" t="str">
        <f>IFERROR(VLOOKUP(T1693,October_Schedule_Table[[#All],[Away Concat]:[Away B2b]],4,FALSE),0)</f>
        <v>no</v>
      </c>
    </row>
    <row r="1694" spans="1:25" x14ac:dyDescent="0.2">
      <c r="A1694" s="24" t="s">
        <v>238</v>
      </c>
      <c r="B1694" s="12">
        <v>43501</v>
      </c>
      <c r="C1694" s="33" t="str">
        <f t="shared" si="287"/>
        <v>H</v>
      </c>
      <c r="D1694" s="18">
        <v>2</v>
      </c>
      <c r="E1694" s="18">
        <v>5</v>
      </c>
      <c r="F1694" s="18">
        <v>2019</v>
      </c>
      <c r="G1694" s="5" t="s">
        <v>6</v>
      </c>
      <c r="H1694" s="5" t="s">
        <v>27</v>
      </c>
      <c r="I1694" s="5" t="s">
        <v>236</v>
      </c>
      <c r="J1694" s="5">
        <v>122</v>
      </c>
      <c r="K1694" s="5" t="s">
        <v>10</v>
      </c>
      <c r="L1694" s="5" t="s">
        <v>238</v>
      </c>
      <c r="M1694" s="5">
        <v>132</v>
      </c>
      <c r="N1694" s="13">
        <f t="shared" si="288"/>
        <v>10</v>
      </c>
      <c r="O1694" s="13">
        <f t="shared" si="289"/>
        <v>3</v>
      </c>
      <c r="P1694" s="39">
        <f t="shared" si="284"/>
        <v>3.3970939396990349</v>
      </c>
      <c r="Q1694" s="39">
        <f t="shared" si="285"/>
        <v>1.21811754667254</v>
      </c>
      <c r="R1694" s="39">
        <f t="shared" si="290"/>
        <v>5.1789763930264954</v>
      </c>
      <c r="S1694" s="39">
        <f t="shared" si="291"/>
        <v>4.8210236069735046</v>
      </c>
      <c r="T1694" s="22" t="str">
        <f t="shared" si="286"/>
        <v>Okl122132</v>
      </c>
      <c r="U1694" t="str">
        <f t="shared" si="292"/>
        <v>no</v>
      </c>
      <c r="V1694" s="31">
        <v>0</v>
      </c>
      <c r="W1694" s="31" t="str">
        <f t="shared" si="293"/>
        <v>43501Orlando MagicOklahoma City Thunder</v>
      </c>
      <c r="X1694" s="9" t="str">
        <f>IFERROR(VLOOKUP(T1694,October_Schedule_Table[[#All],[Home Concat]:[Home B2b]],2,FALSE),0)</f>
        <v>no</v>
      </c>
      <c r="Y1694" s="9">
        <f>IFERROR(VLOOKUP(T1694,October_Schedule_Table[[#All],[Away Concat]:[Away B2b]],4,FALSE),0)</f>
        <v>0</v>
      </c>
    </row>
    <row r="1695" spans="1:25" x14ac:dyDescent="0.2">
      <c r="A1695" s="24" t="s">
        <v>238</v>
      </c>
      <c r="B1695" s="10">
        <v>43503</v>
      </c>
      <c r="C1695" s="33" t="str">
        <f t="shared" si="287"/>
        <v>H</v>
      </c>
      <c r="D1695" s="19">
        <v>2</v>
      </c>
      <c r="E1695" s="19">
        <v>7</v>
      </c>
      <c r="F1695" s="19">
        <v>2019</v>
      </c>
      <c r="G1695" s="6" t="s">
        <v>6</v>
      </c>
      <c r="H1695" s="6" t="s">
        <v>19</v>
      </c>
      <c r="I1695" s="6" t="s">
        <v>240</v>
      </c>
      <c r="J1695" s="6">
        <v>95</v>
      </c>
      <c r="K1695" s="6" t="s">
        <v>10</v>
      </c>
      <c r="L1695" s="6" t="s">
        <v>238</v>
      </c>
      <c r="M1695" s="6">
        <v>117</v>
      </c>
      <c r="N1695" s="13">
        <f t="shared" si="288"/>
        <v>22</v>
      </c>
      <c r="O1695" s="13">
        <f t="shared" si="289"/>
        <v>3</v>
      </c>
      <c r="P1695" s="39">
        <f t="shared" si="284"/>
        <v>3.3970939396990349</v>
      </c>
      <c r="Q1695" s="39">
        <f t="shared" si="285"/>
        <v>-2.3364343413058002</v>
      </c>
      <c r="R1695" s="39">
        <f t="shared" si="290"/>
        <v>8.7335282810048351</v>
      </c>
      <c r="S1695" s="39">
        <f t="shared" si="291"/>
        <v>13.266471718995165</v>
      </c>
      <c r="T1695" s="22" t="str">
        <f t="shared" si="286"/>
        <v>Okl95117</v>
      </c>
      <c r="U1695" t="str">
        <f t="shared" si="292"/>
        <v>no</v>
      </c>
      <c r="V1695" s="31">
        <v>0</v>
      </c>
      <c r="W1695" s="31" t="str">
        <f t="shared" si="293"/>
        <v>43503Memphis GrizzliesOklahoma City Thunder</v>
      </c>
      <c r="X1695" s="9" t="str">
        <f>IFERROR(VLOOKUP(T1695,October_Schedule_Table[[#All],[Home Concat]:[Home B2b]],2,FALSE),0)</f>
        <v>no</v>
      </c>
      <c r="Y1695" s="9">
        <f>IFERROR(VLOOKUP(T1695,October_Schedule_Table[[#All],[Away Concat]:[Away B2b]],4,FALSE),0)</f>
        <v>0</v>
      </c>
    </row>
    <row r="1696" spans="1:25" x14ac:dyDescent="0.2">
      <c r="A1696" s="24" t="s">
        <v>238</v>
      </c>
      <c r="B1696" s="12">
        <v>43505</v>
      </c>
      <c r="C1696" s="33" t="str">
        <f t="shared" si="287"/>
        <v>A</v>
      </c>
      <c r="D1696" s="18">
        <v>2</v>
      </c>
      <c r="E1696" s="18">
        <v>9</v>
      </c>
      <c r="F1696" s="18">
        <v>2019</v>
      </c>
      <c r="G1696" s="5" t="s">
        <v>33</v>
      </c>
      <c r="H1696" s="5" t="s">
        <v>10</v>
      </c>
      <c r="I1696" s="5" t="s">
        <v>238</v>
      </c>
      <c r="J1696" s="5">
        <v>117</v>
      </c>
      <c r="K1696" s="5" t="s">
        <v>18</v>
      </c>
      <c r="L1696" s="5" t="s">
        <v>226</v>
      </c>
      <c r="M1696" s="5">
        <v>112</v>
      </c>
      <c r="N1696" s="13">
        <f t="shared" si="288"/>
        <v>5</v>
      </c>
      <c r="O1696" s="13">
        <f t="shared" si="289"/>
        <v>-3</v>
      </c>
      <c r="P1696" s="39">
        <f t="shared" si="284"/>
        <v>3.3970939396990349</v>
      </c>
      <c r="Q1696" s="39">
        <f t="shared" si="285"/>
        <v>5.8261443988619703</v>
      </c>
      <c r="R1696" s="39">
        <f t="shared" si="290"/>
        <v>-5.4290504591629354</v>
      </c>
      <c r="S1696" s="39">
        <f t="shared" si="291"/>
        <v>10.429050459162935</v>
      </c>
      <c r="T1696" s="22" t="str">
        <f t="shared" si="286"/>
        <v>Okl117112</v>
      </c>
      <c r="U1696" t="str">
        <f t="shared" si="292"/>
        <v>no</v>
      </c>
      <c r="V1696" s="31">
        <v>0</v>
      </c>
      <c r="W1696" s="31" t="str">
        <f t="shared" si="293"/>
        <v>43505Oklahoma City ThunderHouston Rockets</v>
      </c>
      <c r="X1696" s="9">
        <f>IFERROR(VLOOKUP(T1696,October_Schedule_Table[Home Concat],1,FALSE),0)</f>
        <v>0</v>
      </c>
      <c r="Y1696" s="9" t="str">
        <f>IFERROR(VLOOKUP(T1696,October_Schedule_Table[[#All],[Away Concat]:[Away B2b]],4,FALSE),0)</f>
        <v>no</v>
      </c>
    </row>
    <row r="1697" spans="1:25" x14ac:dyDescent="0.2">
      <c r="A1697" s="24" t="s">
        <v>238</v>
      </c>
      <c r="B1697" s="12">
        <v>43507</v>
      </c>
      <c r="C1697" s="33" t="str">
        <f t="shared" si="287"/>
        <v>H</v>
      </c>
      <c r="D1697" s="18">
        <v>2</v>
      </c>
      <c r="E1697" s="18">
        <v>11</v>
      </c>
      <c r="F1697" s="18">
        <v>2019</v>
      </c>
      <c r="G1697" s="5" t="s">
        <v>6</v>
      </c>
      <c r="H1697" s="5" t="s">
        <v>40</v>
      </c>
      <c r="I1697" s="5" t="s">
        <v>231</v>
      </c>
      <c r="J1697" s="5">
        <v>111</v>
      </c>
      <c r="K1697" s="5" t="s">
        <v>10</v>
      </c>
      <c r="L1697" s="5" t="s">
        <v>238</v>
      </c>
      <c r="M1697" s="5">
        <v>120</v>
      </c>
      <c r="N1697" s="13">
        <f t="shared" si="288"/>
        <v>9</v>
      </c>
      <c r="O1697" s="13">
        <f t="shared" si="289"/>
        <v>3</v>
      </c>
      <c r="P1697" s="39">
        <f t="shared" si="284"/>
        <v>3.3970939396990349</v>
      </c>
      <c r="Q1697" s="39">
        <f t="shared" si="285"/>
        <v>4.7456987811097902</v>
      </c>
      <c r="R1697" s="39">
        <f t="shared" si="290"/>
        <v>1.6513951585892448</v>
      </c>
      <c r="S1697" s="39">
        <f t="shared" si="291"/>
        <v>7.3486048414107552</v>
      </c>
      <c r="T1697" s="22" t="str">
        <f t="shared" si="286"/>
        <v>Okl111120</v>
      </c>
      <c r="U1697" t="str">
        <f t="shared" si="292"/>
        <v>no</v>
      </c>
      <c r="V1697" s="31">
        <v>0</v>
      </c>
      <c r="W1697" s="31" t="str">
        <f t="shared" si="293"/>
        <v>43507Portland Trail BlazersOklahoma City Thunder</v>
      </c>
      <c r="X1697" s="9" t="str">
        <f>IFERROR(VLOOKUP(T1697,October_Schedule_Table[[#All],[Home Concat]:[Home B2b]],2,FALSE),0)</f>
        <v>no</v>
      </c>
      <c r="Y1697" s="9">
        <f>IFERROR(VLOOKUP(T1697,October_Schedule_Table[[#All],[Away Concat]:[Away B2b]],4,FALSE),0)</f>
        <v>0</v>
      </c>
    </row>
    <row r="1698" spans="1:25" x14ac:dyDescent="0.2">
      <c r="A1698" s="24" t="s">
        <v>238</v>
      </c>
      <c r="B1698" s="10">
        <v>43510</v>
      </c>
      <c r="C1698" s="33" t="str">
        <f t="shared" si="287"/>
        <v>A</v>
      </c>
      <c r="D1698" s="19">
        <v>2</v>
      </c>
      <c r="E1698" s="19">
        <v>14</v>
      </c>
      <c r="F1698" s="19">
        <v>2019</v>
      </c>
      <c r="G1698" s="6" t="s">
        <v>6</v>
      </c>
      <c r="H1698" s="6" t="s">
        <v>10</v>
      </c>
      <c r="I1698" s="6" t="s">
        <v>238</v>
      </c>
      <c r="J1698" s="6">
        <v>122</v>
      </c>
      <c r="K1698" s="6" t="s">
        <v>17</v>
      </c>
      <c r="L1698" s="6" t="s">
        <v>202</v>
      </c>
      <c r="M1698" s="6">
        <v>131</v>
      </c>
      <c r="N1698" s="13">
        <f t="shared" si="288"/>
        <v>-9</v>
      </c>
      <c r="O1698" s="13">
        <f t="shared" si="289"/>
        <v>-3</v>
      </c>
      <c r="P1698" s="39">
        <f t="shared" si="284"/>
        <v>3.3970939396990349</v>
      </c>
      <c r="Q1698" s="39">
        <f t="shared" si="285"/>
        <v>-2.0784049104114897</v>
      </c>
      <c r="R1698" s="39">
        <f t="shared" si="290"/>
        <v>2.4754988501105246</v>
      </c>
      <c r="S1698" s="39">
        <f t="shared" si="291"/>
        <v>-11.475498850110524</v>
      </c>
      <c r="T1698" s="22" t="str">
        <f t="shared" si="286"/>
        <v>Okl122131</v>
      </c>
      <c r="U1698" t="str">
        <f t="shared" si="292"/>
        <v>no</v>
      </c>
      <c r="V1698" s="31">
        <v>0</v>
      </c>
      <c r="W1698" s="31" t="str">
        <f t="shared" si="293"/>
        <v>43510Oklahoma City ThunderNew Orleans Pelicans</v>
      </c>
      <c r="X1698" s="9">
        <f>IFERROR(VLOOKUP(T1698,October_Schedule_Table[Home Concat],1,FALSE),0)</f>
        <v>0</v>
      </c>
      <c r="Y1698" s="9" t="str">
        <f>IFERROR(VLOOKUP(T1698,October_Schedule_Table[[#All],[Away Concat]:[Away B2b]],4,FALSE),0)</f>
        <v>no</v>
      </c>
    </row>
    <row r="1699" spans="1:25" x14ac:dyDescent="0.2">
      <c r="A1699" s="24" t="s">
        <v>238</v>
      </c>
      <c r="B1699" s="10">
        <v>43518</v>
      </c>
      <c r="C1699" s="33" t="str">
        <f t="shared" si="287"/>
        <v>H</v>
      </c>
      <c r="D1699" s="19">
        <v>2</v>
      </c>
      <c r="E1699" s="19">
        <v>22</v>
      </c>
      <c r="F1699" s="19">
        <v>2019</v>
      </c>
      <c r="G1699" s="6" t="s">
        <v>44</v>
      </c>
      <c r="H1699" s="6" t="s">
        <v>31</v>
      </c>
      <c r="I1699" s="6" t="s">
        <v>225</v>
      </c>
      <c r="J1699" s="6">
        <v>147</v>
      </c>
      <c r="K1699" s="6" t="s">
        <v>10</v>
      </c>
      <c r="L1699" s="6" t="s">
        <v>238</v>
      </c>
      <c r="M1699" s="6">
        <v>148</v>
      </c>
      <c r="N1699" s="13">
        <f t="shared" si="288"/>
        <v>1</v>
      </c>
      <c r="O1699" s="13">
        <f t="shared" si="289"/>
        <v>3</v>
      </c>
      <c r="P1699" s="39">
        <f t="shared" si="284"/>
        <v>3.3970939396990349</v>
      </c>
      <c r="Q1699" s="39">
        <f t="shared" si="285"/>
        <v>5.7181998783674679</v>
      </c>
      <c r="R1699" s="39">
        <f t="shared" si="290"/>
        <v>0.67889406133156704</v>
      </c>
      <c r="S1699" s="39">
        <f t="shared" si="291"/>
        <v>0.32110593866843296</v>
      </c>
      <c r="T1699" s="22" t="str">
        <f t="shared" si="286"/>
        <v>Okl147148</v>
      </c>
      <c r="U1699" t="str">
        <f t="shared" si="292"/>
        <v>no</v>
      </c>
      <c r="V1699" s="31">
        <v>0</v>
      </c>
      <c r="W1699" s="31" t="str">
        <f t="shared" si="293"/>
        <v>43518Utah JazzOklahoma City Thunder</v>
      </c>
      <c r="X1699" s="9" t="str">
        <f>IFERROR(VLOOKUP(T1699,October_Schedule_Table[[#All],[Home Concat]:[Home B2b]],2,FALSE),0)</f>
        <v>no</v>
      </c>
      <c r="Y1699" s="9">
        <f>IFERROR(VLOOKUP(T1699,October_Schedule_Table[[#All],[Away Concat]:[Away B2b]],4,FALSE),0)</f>
        <v>0</v>
      </c>
    </row>
    <row r="1700" spans="1:25" x14ac:dyDescent="0.2">
      <c r="A1700" s="24" t="s">
        <v>238</v>
      </c>
      <c r="B1700" s="12">
        <v>43519</v>
      </c>
      <c r="C1700" s="33" t="str">
        <f t="shared" si="287"/>
        <v>H</v>
      </c>
      <c r="D1700" s="18">
        <v>2</v>
      </c>
      <c r="E1700" s="18">
        <v>23</v>
      </c>
      <c r="F1700" s="18">
        <v>2019</v>
      </c>
      <c r="G1700" s="5" t="s">
        <v>6</v>
      </c>
      <c r="H1700" s="5" t="s">
        <v>32</v>
      </c>
      <c r="I1700" s="5" t="s">
        <v>230</v>
      </c>
      <c r="J1700" s="5">
        <v>119</v>
      </c>
      <c r="K1700" s="5" t="s">
        <v>10</v>
      </c>
      <c r="L1700" s="5" t="s">
        <v>238</v>
      </c>
      <c r="M1700" s="5">
        <v>116</v>
      </c>
      <c r="N1700" s="13">
        <f t="shared" si="288"/>
        <v>-3</v>
      </c>
      <c r="O1700" s="13">
        <f t="shared" si="289"/>
        <v>3</v>
      </c>
      <c r="P1700" s="39">
        <f t="shared" si="284"/>
        <v>3.3970939396990349</v>
      </c>
      <c r="Q1700" s="39">
        <f t="shared" si="285"/>
        <v>-0.90569424122478992</v>
      </c>
      <c r="R1700" s="39">
        <f t="shared" si="290"/>
        <v>7.3027881809238249</v>
      </c>
      <c r="S1700" s="39">
        <f t="shared" si="291"/>
        <v>-10.302788180923825</v>
      </c>
      <c r="T1700" s="22" t="str">
        <f t="shared" si="286"/>
        <v>Okl119116</v>
      </c>
      <c r="U1700" t="str">
        <f t="shared" si="292"/>
        <v>yes</v>
      </c>
      <c r="V1700" s="31">
        <v>0</v>
      </c>
      <c r="W1700" s="31" t="str">
        <f t="shared" si="293"/>
        <v>43519Sacramento KingsOklahoma City Thunder</v>
      </c>
      <c r="X1700" s="9" t="str">
        <f>IFERROR(VLOOKUP(T1700,October_Schedule_Table[[#All],[Home Concat]:[Home B2b]],2,FALSE),0)</f>
        <v>yes</v>
      </c>
      <c r="Y1700" s="9">
        <f>IFERROR(VLOOKUP(T1700,October_Schedule_Table[[#All],[Away Concat]:[Away B2b]],4,FALSE),0)</f>
        <v>0</v>
      </c>
    </row>
    <row r="1701" spans="1:25" x14ac:dyDescent="0.2">
      <c r="A1701" s="24" t="s">
        <v>238</v>
      </c>
      <c r="B1701" s="12">
        <v>43522</v>
      </c>
      <c r="C1701" s="33" t="str">
        <f t="shared" si="287"/>
        <v>A</v>
      </c>
      <c r="D1701" s="18">
        <v>2</v>
      </c>
      <c r="E1701" s="18">
        <v>26</v>
      </c>
      <c r="F1701" s="18">
        <v>2019</v>
      </c>
      <c r="G1701" s="5" t="s">
        <v>9</v>
      </c>
      <c r="H1701" s="5" t="s">
        <v>10</v>
      </c>
      <c r="I1701" s="5" t="s">
        <v>238</v>
      </c>
      <c r="J1701" s="5">
        <v>112</v>
      </c>
      <c r="K1701" s="5" t="s">
        <v>21</v>
      </c>
      <c r="L1701" s="5" t="s">
        <v>217</v>
      </c>
      <c r="M1701" s="5">
        <v>121</v>
      </c>
      <c r="N1701" s="13">
        <f t="shared" si="288"/>
        <v>-9</v>
      </c>
      <c r="O1701" s="13">
        <f t="shared" si="289"/>
        <v>-3</v>
      </c>
      <c r="P1701" s="39">
        <f t="shared" si="284"/>
        <v>3.3970939396990349</v>
      </c>
      <c r="Q1701" s="39">
        <f t="shared" si="285"/>
        <v>3.8824190488276296</v>
      </c>
      <c r="R1701" s="39">
        <f t="shared" si="290"/>
        <v>-3.4853251091285946</v>
      </c>
      <c r="S1701" s="39">
        <f t="shared" si="291"/>
        <v>-5.5146748908714054</v>
      </c>
      <c r="T1701" s="22" t="str">
        <f t="shared" si="286"/>
        <v>Okl112121</v>
      </c>
      <c r="U1701" t="str">
        <f t="shared" si="292"/>
        <v>no</v>
      </c>
      <c r="V1701" s="31">
        <v>0</v>
      </c>
      <c r="W1701" s="31" t="str">
        <f t="shared" si="293"/>
        <v>43522Oklahoma City ThunderDenver Nuggets</v>
      </c>
      <c r="X1701" s="9">
        <f>IFERROR(VLOOKUP(T1701,October_Schedule_Table[Home Concat],1,FALSE),0)</f>
        <v>0</v>
      </c>
      <c r="Y1701" s="9" t="str">
        <f>IFERROR(VLOOKUP(T1701,October_Schedule_Table[[#All],[Away Concat]:[Away B2b]],4,FALSE),0)</f>
        <v>no</v>
      </c>
    </row>
    <row r="1702" spans="1:25" x14ac:dyDescent="0.2">
      <c r="A1702" s="24" t="s">
        <v>238</v>
      </c>
      <c r="B1702" s="10">
        <v>43524</v>
      </c>
      <c r="C1702" s="33" t="str">
        <f t="shared" si="287"/>
        <v>H</v>
      </c>
      <c r="D1702" s="19">
        <v>2</v>
      </c>
      <c r="E1702" s="19">
        <v>28</v>
      </c>
      <c r="F1702" s="19">
        <v>2019</v>
      </c>
      <c r="G1702" s="6" t="s">
        <v>6</v>
      </c>
      <c r="H1702" s="6" t="s">
        <v>7</v>
      </c>
      <c r="I1702" s="6" t="s">
        <v>237</v>
      </c>
      <c r="J1702" s="6">
        <v>108</v>
      </c>
      <c r="K1702" s="6" t="s">
        <v>10</v>
      </c>
      <c r="L1702" s="6" t="s">
        <v>238</v>
      </c>
      <c r="M1702" s="6">
        <v>104</v>
      </c>
      <c r="N1702" s="13">
        <f t="shared" si="288"/>
        <v>-4</v>
      </c>
      <c r="O1702" s="13">
        <f t="shared" si="289"/>
        <v>3</v>
      </c>
      <c r="P1702" s="39">
        <f t="shared" si="284"/>
        <v>3.3970939396990349</v>
      </c>
      <c r="Q1702" s="39">
        <f t="shared" si="285"/>
        <v>2.2516349031661402</v>
      </c>
      <c r="R1702" s="39">
        <f t="shared" si="290"/>
        <v>4.1454590365328947</v>
      </c>
      <c r="S1702" s="39">
        <f t="shared" si="291"/>
        <v>-8.1454590365328947</v>
      </c>
      <c r="T1702" s="22" t="str">
        <f t="shared" si="286"/>
        <v>Okl108104</v>
      </c>
      <c r="U1702" t="str">
        <f t="shared" si="292"/>
        <v>no</v>
      </c>
      <c r="V1702" s="31">
        <v>0</v>
      </c>
      <c r="W1702" s="31" t="str">
        <f t="shared" si="293"/>
        <v>43524Philadelphia 76ersOklahoma City Thunder</v>
      </c>
      <c r="X1702" s="9" t="str">
        <f>IFERROR(VLOOKUP(T1702,October_Schedule_Table[[#All],[Home Concat]:[Home B2b]],2,FALSE),0)</f>
        <v>no</v>
      </c>
      <c r="Y1702" s="9">
        <f>IFERROR(VLOOKUP(T1702,October_Schedule_Table[[#All],[Away Concat]:[Away B2b]],4,FALSE),0)</f>
        <v>0</v>
      </c>
    </row>
    <row r="1703" spans="1:25" x14ac:dyDescent="0.2">
      <c r="A1703" s="24" t="s">
        <v>238</v>
      </c>
      <c r="B1703" s="10">
        <v>43526</v>
      </c>
      <c r="C1703" s="33" t="str">
        <f t="shared" si="287"/>
        <v>A</v>
      </c>
      <c r="D1703" s="19">
        <v>3</v>
      </c>
      <c r="E1703" s="19">
        <v>2</v>
      </c>
      <c r="F1703" s="19">
        <v>2019</v>
      </c>
      <c r="G1703" s="6" t="s">
        <v>33</v>
      </c>
      <c r="H1703" s="6" t="s">
        <v>10</v>
      </c>
      <c r="I1703" s="6" t="s">
        <v>238</v>
      </c>
      <c r="J1703" s="6">
        <v>102</v>
      </c>
      <c r="K1703" s="6" t="s">
        <v>35</v>
      </c>
      <c r="L1703" s="6" t="s">
        <v>227</v>
      </c>
      <c r="M1703" s="6">
        <v>116</v>
      </c>
      <c r="N1703" s="13">
        <f t="shared" si="288"/>
        <v>-14</v>
      </c>
      <c r="O1703" s="13">
        <f t="shared" si="289"/>
        <v>-3</v>
      </c>
      <c r="P1703" s="39">
        <f t="shared" si="284"/>
        <v>3.3970939396990349</v>
      </c>
      <c r="Q1703" s="39">
        <f t="shared" si="285"/>
        <v>1.8707824426420974</v>
      </c>
      <c r="R1703" s="39">
        <f t="shared" si="290"/>
        <v>-1.4736885029430624</v>
      </c>
      <c r="S1703" s="39">
        <f t="shared" si="291"/>
        <v>-12.526311497056938</v>
      </c>
      <c r="T1703" s="22" t="str">
        <f t="shared" si="286"/>
        <v>Okl102116</v>
      </c>
      <c r="U1703" t="str">
        <f t="shared" si="292"/>
        <v>no</v>
      </c>
      <c r="V1703" s="31">
        <v>0</v>
      </c>
      <c r="W1703" s="31" t="str">
        <f t="shared" si="293"/>
        <v>43526Oklahoma City ThunderSan Antonio Spurs</v>
      </c>
      <c r="X1703" s="9">
        <f>IFERROR(VLOOKUP(T1703,October_Schedule_Table[Home Concat],1,FALSE),0)</f>
        <v>0</v>
      </c>
      <c r="Y1703" s="9" t="str">
        <f>IFERROR(VLOOKUP(T1703,October_Schedule_Table[[#All],[Away Concat]:[Away B2b]],4,FALSE),0)</f>
        <v>no</v>
      </c>
    </row>
    <row r="1704" spans="1:25" x14ac:dyDescent="0.2">
      <c r="A1704" s="24" t="s">
        <v>238</v>
      </c>
      <c r="B1704" s="12">
        <v>43527</v>
      </c>
      <c r="C1704" s="33" t="str">
        <f t="shared" si="287"/>
        <v>H</v>
      </c>
      <c r="D1704" s="18">
        <v>3</v>
      </c>
      <c r="E1704" s="18">
        <v>3</v>
      </c>
      <c r="F1704" s="18">
        <v>2019</v>
      </c>
      <c r="G1704" s="5" t="s">
        <v>12</v>
      </c>
      <c r="H1704" s="5" t="s">
        <v>19</v>
      </c>
      <c r="I1704" s="5" t="s">
        <v>240</v>
      </c>
      <c r="J1704" s="5">
        <v>95</v>
      </c>
      <c r="K1704" s="5" t="s">
        <v>10</v>
      </c>
      <c r="L1704" s="5" t="s">
        <v>238</v>
      </c>
      <c r="M1704" s="5">
        <v>99</v>
      </c>
      <c r="N1704" s="13">
        <f t="shared" si="288"/>
        <v>4</v>
      </c>
      <c r="O1704" s="13">
        <f t="shared" si="289"/>
        <v>3</v>
      </c>
      <c r="P1704" s="39">
        <f t="shared" si="284"/>
        <v>3.3970939396990349</v>
      </c>
      <c r="Q1704" s="39">
        <f t="shared" si="285"/>
        <v>-2.3364343413058002</v>
      </c>
      <c r="R1704" s="39">
        <f t="shared" si="290"/>
        <v>8.7335282810048351</v>
      </c>
      <c r="S1704" s="39">
        <f t="shared" si="291"/>
        <v>-4.7335282810048351</v>
      </c>
      <c r="T1704" s="22" t="str">
        <f t="shared" si="286"/>
        <v>Okl9599</v>
      </c>
      <c r="U1704" t="str">
        <f t="shared" si="292"/>
        <v>yes</v>
      </c>
      <c r="V1704" s="31" t="s">
        <v>302</v>
      </c>
      <c r="W1704" s="31" t="str">
        <f t="shared" si="293"/>
        <v>43527Memphis GrizzliesOklahoma City Thunder</v>
      </c>
      <c r="X1704" s="9"/>
      <c r="Y1704" s="9"/>
    </row>
    <row r="1705" spans="1:25" x14ac:dyDescent="0.2">
      <c r="A1705" s="24" t="s">
        <v>238</v>
      </c>
      <c r="B1705" s="12">
        <v>43529</v>
      </c>
      <c r="C1705" s="33" t="str">
        <f t="shared" si="287"/>
        <v>A</v>
      </c>
      <c r="D1705" s="18">
        <v>3</v>
      </c>
      <c r="E1705" s="18">
        <v>5</v>
      </c>
      <c r="F1705" s="18">
        <v>2019</v>
      </c>
      <c r="G1705" s="5" t="s">
        <v>6</v>
      </c>
      <c r="H1705" s="5" t="s">
        <v>10</v>
      </c>
      <c r="I1705" s="5" t="s">
        <v>238</v>
      </c>
      <c r="J1705" s="5">
        <v>120</v>
      </c>
      <c r="K1705" s="5" t="s">
        <v>34</v>
      </c>
      <c r="L1705" s="5" t="s">
        <v>239</v>
      </c>
      <c r="M1705" s="5">
        <v>131</v>
      </c>
      <c r="N1705" s="13">
        <f t="shared" si="288"/>
        <v>-11</v>
      </c>
      <c r="O1705" s="13">
        <f t="shared" si="289"/>
        <v>-3</v>
      </c>
      <c r="P1705" s="39">
        <f t="shared" si="284"/>
        <v>3.3970939396990349</v>
      </c>
      <c r="Q1705" s="39">
        <f t="shared" si="285"/>
        <v>-1.35015846365794</v>
      </c>
      <c r="R1705" s="39">
        <f t="shared" si="290"/>
        <v>1.747252403356975</v>
      </c>
      <c r="S1705" s="39">
        <f t="shared" si="291"/>
        <v>-12.747252403356974</v>
      </c>
      <c r="T1705" s="22" t="str">
        <f t="shared" si="286"/>
        <v>Okl120131</v>
      </c>
      <c r="U1705" t="str">
        <f t="shared" si="292"/>
        <v>no</v>
      </c>
      <c r="V1705" s="31">
        <v>0</v>
      </c>
      <c r="W1705" s="31" t="str">
        <f t="shared" si="293"/>
        <v>43529Oklahoma City ThunderMinnesota Timberwolves</v>
      </c>
      <c r="X1705" s="9">
        <f>IFERROR(VLOOKUP(T1705,October_Schedule_Table[Home Concat],1,FALSE),0)</f>
        <v>0</v>
      </c>
      <c r="Y1705" s="9" t="str">
        <f>IFERROR(VLOOKUP(T1705,October_Schedule_Table[[#All],[Away Concat]:[Away B2b]],4,FALSE),0)</f>
        <v>no</v>
      </c>
    </row>
    <row r="1706" spans="1:25" x14ac:dyDescent="0.2">
      <c r="A1706" s="24" t="s">
        <v>238</v>
      </c>
      <c r="B1706" s="10">
        <v>43531</v>
      </c>
      <c r="C1706" s="33" t="str">
        <f t="shared" si="287"/>
        <v>A</v>
      </c>
      <c r="D1706" s="19">
        <v>3</v>
      </c>
      <c r="E1706" s="19">
        <v>7</v>
      </c>
      <c r="F1706" s="19">
        <v>2019</v>
      </c>
      <c r="G1706" s="6" t="s">
        <v>9</v>
      </c>
      <c r="H1706" s="6" t="s">
        <v>10</v>
      </c>
      <c r="I1706" s="6" t="s">
        <v>238</v>
      </c>
      <c r="J1706" s="6">
        <v>129</v>
      </c>
      <c r="K1706" s="6" t="s">
        <v>40</v>
      </c>
      <c r="L1706" s="6" t="s">
        <v>231</v>
      </c>
      <c r="M1706" s="6">
        <v>121</v>
      </c>
      <c r="N1706" s="13">
        <f t="shared" si="288"/>
        <v>8</v>
      </c>
      <c r="O1706" s="13">
        <f t="shared" si="289"/>
        <v>-3</v>
      </c>
      <c r="P1706" s="39">
        <f t="shared" si="284"/>
        <v>3.3970939396990349</v>
      </c>
      <c r="Q1706" s="39">
        <f t="shared" si="285"/>
        <v>4.7456987811097902</v>
      </c>
      <c r="R1706" s="39">
        <f t="shared" si="290"/>
        <v>-4.3486048414107552</v>
      </c>
      <c r="S1706" s="39">
        <f t="shared" si="291"/>
        <v>12.348604841410754</v>
      </c>
      <c r="T1706" s="22" t="str">
        <f t="shared" si="286"/>
        <v>Okl129121</v>
      </c>
      <c r="U1706" t="str">
        <f t="shared" si="292"/>
        <v>no</v>
      </c>
      <c r="V1706" s="31">
        <v>0</v>
      </c>
      <c r="W1706" s="31" t="str">
        <f t="shared" si="293"/>
        <v>43531Oklahoma City ThunderPortland Trail Blazers</v>
      </c>
      <c r="X1706" s="9">
        <f>IFERROR(VLOOKUP(T1706,October_Schedule_Table[Home Concat],1,FALSE),0)</f>
        <v>0</v>
      </c>
      <c r="Y1706" s="9" t="str">
        <f>IFERROR(VLOOKUP(T1706,October_Schedule_Table[[#All],[Away Concat]:[Away B2b]],4,FALSE),0)</f>
        <v>no</v>
      </c>
    </row>
    <row r="1707" spans="1:25" x14ac:dyDescent="0.2">
      <c r="A1707" s="24" t="s">
        <v>238</v>
      </c>
      <c r="B1707" s="12">
        <v>43532</v>
      </c>
      <c r="C1707" s="33" t="str">
        <f t="shared" si="287"/>
        <v>A</v>
      </c>
      <c r="D1707" s="18">
        <v>3</v>
      </c>
      <c r="E1707" s="18">
        <v>8</v>
      </c>
      <c r="F1707" s="18">
        <v>2019</v>
      </c>
      <c r="G1707" s="5" t="s">
        <v>9</v>
      </c>
      <c r="H1707" s="5" t="s">
        <v>10</v>
      </c>
      <c r="I1707" s="5" t="s">
        <v>238</v>
      </c>
      <c r="J1707" s="5">
        <v>110</v>
      </c>
      <c r="K1707" s="5" t="s">
        <v>22</v>
      </c>
      <c r="L1707" s="13" t="s">
        <v>241</v>
      </c>
      <c r="M1707" s="5">
        <v>118</v>
      </c>
      <c r="N1707" s="13">
        <f t="shared" si="288"/>
        <v>-8</v>
      </c>
      <c r="O1707" s="13">
        <f t="shared" si="289"/>
        <v>-3</v>
      </c>
      <c r="P1707" s="39">
        <f t="shared" si="284"/>
        <v>3.3970939396990349</v>
      </c>
      <c r="Q1707" s="39">
        <f t="shared" si="285"/>
        <v>0.79686865378140981</v>
      </c>
      <c r="R1707" s="39">
        <f t="shared" si="290"/>
        <v>-0.39977471408237486</v>
      </c>
      <c r="S1707" s="39">
        <f t="shared" si="291"/>
        <v>-7.6002252859176256</v>
      </c>
      <c r="T1707" s="22" t="str">
        <f t="shared" si="286"/>
        <v>Okl110118</v>
      </c>
      <c r="U1707" t="str">
        <f t="shared" si="292"/>
        <v>yes</v>
      </c>
      <c r="V1707" s="31">
        <v>0</v>
      </c>
      <c r="W1707" s="31" t="str">
        <f t="shared" si="293"/>
        <v>43532Oklahoma City ThunderLos Angeles Clippers</v>
      </c>
      <c r="X1707" s="9">
        <f>IFERROR(VLOOKUP(T1707,October_Schedule_Table[Home Concat],1,FALSE),0)</f>
        <v>0</v>
      </c>
      <c r="Y1707" s="9" t="str">
        <f>IFERROR(VLOOKUP(T1707,October_Schedule_Table[[#All],[Away Concat]:[Away B2b]],4,FALSE),0)</f>
        <v>yes</v>
      </c>
    </row>
    <row r="1708" spans="1:25" x14ac:dyDescent="0.2">
      <c r="A1708" s="24" t="s">
        <v>238</v>
      </c>
      <c r="B1708" s="10">
        <v>43535</v>
      </c>
      <c r="C1708" s="33" t="str">
        <f t="shared" si="287"/>
        <v>A</v>
      </c>
      <c r="D1708" s="19">
        <v>3</v>
      </c>
      <c r="E1708" s="19">
        <v>11</v>
      </c>
      <c r="F1708" s="19">
        <v>2019</v>
      </c>
      <c r="G1708" s="6" t="s">
        <v>42</v>
      </c>
      <c r="H1708" s="6" t="s">
        <v>10</v>
      </c>
      <c r="I1708" s="6" t="s">
        <v>238</v>
      </c>
      <c r="J1708" s="6">
        <v>98</v>
      </c>
      <c r="K1708" s="6" t="s">
        <v>31</v>
      </c>
      <c r="L1708" s="6" t="s">
        <v>225</v>
      </c>
      <c r="M1708" s="6">
        <v>89</v>
      </c>
      <c r="N1708" s="13">
        <f t="shared" si="288"/>
        <v>9</v>
      </c>
      <c r="O1708" s="13">
        <f t="shared" si="289"/>
        <v>-3</v>
      </c>
      <c r="P1708" s="39">
        <f t="shared" si="284"/>
        <v>3.3970939396990349</v>
      </c>
      <c r="Q1708" s="39">
        <f t="shared" si="285"/>
        <v>5.7181998783674679</v>
      </c>
      <c r="R1708" s="39">
        <f t="shared" si="290"/>
        <v>-5.321105938668433</v>
      </c>
      <c r="S1708" s="39">
        <f t="shared" si="291"/>
        <v>14.321105938668433</v>
      </c>
      <c r="T1708" s="22" t="str">
        <f t="shared" si="286"/>
        <v>Okl9889</v>
      </c>
      <c r="U1708" t="str">
        <f t="shared" si="292"/>
        <v>no</v>
      </c>
      <c r="V1708" s="31">
        <v>0</v>
      </c>
      <c r="W1708" s="31" t="str">
        <f t="shared" si="293"/>
        <v>43535Oklahoma City ThunderUtah Jazz</v>
      </c>
      <c r="X1708" s="9">
        <f>IFERROR(VLOOKUP(T1708,October_Schedule_Table[Home Concat],1,FALSE),0)</f>
        <v>0</v>
      </c>
      <c r="Y1708" s="9" t="str">
        <f>IFERROR(VLOOKUP(T1708,October_Schedule_Table[[#All],[Away Concat]:[Away B2b]],4,FALSE),0)</f>
        <v>no</v>
      </c>
    </row>
    <row r="1709" spans="1:25" x14ac:dyDescent="0.2">
      <c r="A1709" s="24" t="s">
        <v>238</v>
      </c>
      <c r="B1709" s="10">
        <v>43537</v>
      </c>
      <c r="C1709" s="33" t="str">
        <f t="shared" si="287"/>
        <v>H</v>
      </c>
      <c r="D1709" s="19">
        <v>3</v>
      </c>
      <c r="E1709" s="19">
        <v>13</v>
      </c>
      <c r="F1709" s="19">
        <v>2019</v>
      </c>
      <c r="G1709" s="6" t="s">
        <v>12</v>
      </c>
      <c r="H1709" s="6" t="s">
        <v>15</v>
      </c>
      <c r="I1709" s="6" t="s">
        <v>212</v>
      </c>
      <c r="J1709" s="6">
        <v>96</v>
      </c>
      <c r="K1709" s="6" t="s">
        <v>10</v>
      </c>
      <c r="L1709" s="6" t="s">
        <v>238</v>
      </c>
      <c r="M1709" s="6">
        <v>108</v>
      </c>
      <c r="N1709" s="13">
        <f t="shared" si="288"/>
        <v>12</v>
      </c>
      <c r="O1709" s="13">
        <f t="shared" si="289"/>
        <v>3</v>
      </c>
      <c r="P1709" s="39">
        <f t="shared" si="284"/>
        <v>3.3970939396990349</v>
      </c>
      <c r="Q1709" s="39">
        <f t="shared" si="285"/>
        <v>9.3423702051929958E-2</v>
      </c>
      <c r="R1709" s="39">
        <f t="shared" si="290"/>
        <v>6.303670237647105</v>
      </c>
      <c r="S1709" s="39">
        <f t="shared" si="291"/>
        <v>5.696329762352895</v>
      </c>
      <c r="T1709" s="22" t="str">
        <f t="shared" si="286"/>
        <v>Okl96108</v>
      </c>
      <c r="U1709" t="str">
        <f t="shared" si="292"/>
        <v>no</v>
      </c>
      <c r="V1709" s="31">
        <v>0</v>
      </c>
      <c r="W1709" s="31" t="str">
        <f t="shared" si="293"/>
        <v>43537Brooklyn NetsOklahoma City Thunder</v>
      </c>
      <c r="X1709" s="9" t="str">
        <f>IFERROR(VLOOKUP(T1709,October_Schedule_Table[[#All],[Home Concat]:[Home B2b]],2,FALSE),0)</f>
        <v>no</v>
      </c>
      <c r="Y1709" s="9">
        <f>IFERROR(VLOOKUP(T1709,October_Schedule_Table[[#All],[Away Concat]:[Away B2b]],4,FALSE),0)</f>
        <v>0</v>
      </c>
    </row>
    <row r="1710" spans="1:25" x14ac:dyDescent="0.2">
      <c r="A1710" s="24" t="s">
        <v>238</v>
      </c>
      <c r="B1710" s="12">
        <v>43538</v>
      </c>
      <c r="C1710" s="33" t="str">
        <f t="shared" si="287"/>
        <v>A</v>
      </c>
      <c r="D1710" s="18">
        <v>3</v>
      </c>
      <c r="E1710" s="18">
        <v>14</v>
      </c>
      <c r="F1710" s="18">
        <v>2019</v>
      </c>
      <c r="G1710" s="5" t="s">
        <v>12</v>
      </c>
      <c r="H1710" s="5" t="s">
        <v>10</v>
      </c>
      <c r="I1710" s="5" t="s">
        <v>238</v>
      </c>
      <c r="J1710" s="5">
        <v>106</v>
      </c>
      <c r="K1710" s="5" t="s">
        <v>20</v>
      </c>
      <c r="L1710" s="5" t="s">
        <v>234</v>
      </c>
      <c r="M1710" s="5">
        <v>108</v>
      </c>
      <c r="N1710" s="13">
        <f t="shared" si="288"/>
        <v>-2</v>
      </c>
      <c r="O1710" s="13">
        <f t="shared" si="289"/>
        <v>-3</v>
      </c>
      <c r="P1710" s="39">
        <f t="shared" si="284"/>
        <v>3.3970939396990349</v>
      </c>
      <c r="Q1710" s="39">
        <f t="shared" si="285"/>
        <v>2.3960160409532198</v>
      </c>
      <c r="R1710" s="39">
        <f t="shared" si="290"/>
        <v>-1.9989221012541849</v>
      </c>
      <c r="S1710" s="39">
        <f t="shared" si="291"/>
        <v>-1.0778987458150979E-3</v>
      </c>
      <c r="T1710" s="22" t="str">
        <f t="shared" si="286"/>
        <v>Okl106108</v>
      </c>
      <c r="U1710" t="str">
        <f t="shared" si="292"/>
        <v>yes</v>
      </c>
      <c r="V1710" s="31">
        <v>0</v>
      </c>
      <c r="W1710" s="31" t="str">
        <f t="shared" si="293"/>
        <v>43538Oklahoma City ThunderIndiana Pacers</v>
      </c>
      <c r="X1710" s="9">
        <f>IFERROR(VLOOKUP(T1710,October_Schedule_Table[Home Concat],1,FALSE),0)</f>
        <v>0</v>
      </c>
      <c r="Y1710" s="9" t="str">
        <f>IFERROR(VLOOKUP(T1710,October_Schedule_Table[[#All],[Away Concat]:[Away B2b]],4,FALSE),0)</f>
        <v>yes</v>
      </c>
    </row>
    <row r="1711" spans="1:25" x14ac:dyDescent="0.2">
      <c r="A1711" s="24" t="s">
        <v>238</v>
      </c>
      <c r="B1711" s="12">
        <v>43540</v>
      </c>
      <c r="C1711" s="33" t="str">
        <f t="shared" si="287"/>
        <v>H</v>
      </c>
      <c r="D1711" s="18">
        <v>3</v>
      </c>
      <c r="E1711" s="18">
        <v>16</v>
      </c>
      <c r="F1711" s="18">
        <v>2019</v>
      </c>
      <c r="G1711" s="5" t="s">
        <v>33</v>
      </c>
      <c r="H1711" s="5" t="s">
        <v>11</v>
      </c>
      <c r="I1711" s="5" t="s">
        <v>224</v>
      </c>
      <c r="J1711" s="5">
        <v>110</v>
      </c>
      <c r="K1711" s="5" t="s">
        <v>10</v>
      </c>
      <c r="L1711" s="5" t="s">
        <v>238</v>
      </c>
      <c r="M1711" s="5">
        <v>88</v>
      </c>
      <c r="N1711" s="13">
        <f t="shared" si="288"/>
        <v>-22</v>
      </c>
      <c r="O1711" s="13">
        <f t="shared" si="289"/>
        <v>3</v>
      </c>
      <c r="P1711" s="39">
        <f t="shared" si="284"/>
        <v>3.3970939396990349</v>
      </c>
      <c r="Q1711" s="39">
        <f t="shared" si="285"/>
        <v>6.4927091902742058</v>
      </c>
      <c r="R1711" s="39">
        <f t="shared" si="290"/>
        <v>-9.561525057517084E-2</v>
      </c>
      <c r="S1711" s="39">
        <f t="shared" si="291"/>
        <v>-21.904384749424828</v>
      </c>
      <c r="T1711" s="22" t="str">
        <f t="shared" si="286"/>
        <v>Okl11088</v>
      </c>
      <c r="U1711" t="str">
        <f t="shared" si="292"/>
        <v>no</v>
      </c>
      <c r="V1711" s="31">
        <v>0</v>
      </c>
      <c r="W1711" s="31" t="str">
        <f t="shared" si="293"/>
        <v>43540Golden State WarriorsOklahoma City Thunder</v>
      </c>
      <c r="X1711" s="9" t="str">
        <f>IFERROR(VLOOKUP(T1711,October_Schedule_Table[[#All],[Home Concat]:[Home B2b]],2,FALSE),0)</f>
        <v>no</v>
      </c>
      <c r="Y1711" s="9">
        <f>IFERROR(VLOOKUP(T1711,October_Schedule_Table[[#All],[Away Concat]:[Away B2b]],4,FALSE),0)</f>
        <v>0</v>
      </c>
    </row>
    <row r="1712" spans="1:25" x14ac:dyDescent="0.2">
      <c r="A1712" s="24" t="s">
        <v>238</v>
      </c>
      <c r="B1712" s="10">
        <v>43542</v>
      </c>
      <c r="C1712" s="33" t="str">
        <f t="shared" si="287"/>
        <v>H</v>
      </c>
      <c r="D1712" s="19">
        <v>3</v>
      </c>
      <c r="E1712" s="19">
        <v>18</v>
      </c>
      <c r="F1712" s="19">
        <v>2019</v>
      </c>
      <c r="G1712" s="6" t="s">
        <v>6</v>
      </c>
      <c r="H1712" s="6" t="s">
        <v>26</v>
      </c>
      <c r="I1712" s="6" t="s">
        <v>235</v>
      </c>
      <c r="J1712" s="6">
        <v>116</v>
      </c>
      <c r="K1712" s="6" t="s">
        <v>10</v>
      </c>
      <c r="L1712" s="6" t="s">
        <v>238</v>
      </c>
      <c r="M1712" s="6">
        <v>107</v>
      </c>
      <c r="N1712" s="13">
        <f t="shared" si="288"/>
        <v>-9</v>
      </c>
      <c r="O1712" s="13">
        <f t="shared" si="289"/>
        <v>3</v>
      </c>
      <c r="P1712" s="39">
        <f t="shared" si="284"/>
        <v>3.3970939396990349</v>
      </c>
      <c r="Q1712" s="39">
        <f t="shared" si="285"/>
        <v>-0.25037347985165948</v>
      </c>
      <c r="R1712" s="39">
        <f t="shared" si="290"/>
        <v>6.6474674195506944</v>
      </c>
      <c r="S1712" s="39">
        <f t="shared" si="291"/>
        <v>-15.647467419550694</v>
      </c>
      <c r="T1712" s="22" t="str">
        <f t="shared" si="286"/>
        <v>Okl116107</v>
      </c>
      <c r="U1712" t="str">
        <f t="shared" si="292"/>
        <v>no</v>
      </c>
      <c r="V1712" s="31">
        <v>0</v>
      </c>
      <c r="W1712" s="31" t="str">
        <f t="shared" si="293"/>
        <v>43542Miami HeatOklahoma City Thunder</v>
      </c>
      <c r="X1712" s="9" t="str">
        <f>IFERROR(VLOOKUP(T1712,October_Schedule_Table[[#All],[Home Concat]:[Home B2b]],2,FALSE),0)</f>
        <v>no</v>
      </c>
      <c r="Y1712" s="9">
        <f>IFERROR(VLOOKUP(T1712,October_Schedule_Table[[#All],[Away Concat]:[Away B2b]],4,FALSE),0)</f>
        <v>0</v>
      </c>
    </row>
    <row r="1713" spans="1:25" x14ac:dyDescent="0.2">
      <c r="A1713" s="24" t="s">
        <v>238</v>
      </c>
      <c r="B1713" s="12">
        <v>43544</v>
      </c>
      <c r="C1713" s="33" t="str">
        <f t="shared" si="287"/>
        <v>H</v>
      </c>
      <c r="D1713" s="18">
        <v>3</v>
      </c>
      <c r="E1713" s="18">
        <v>20</v>
      </c>
      <c r="F1713" s="18">
        <v>2019</v>
      </c>
      <c r="G1713" s="5" t="s">
        <v>44</v>
      </c>
      <c r="H1713" s="5" t="s">
        <v>37</v>
      </c>
      <c r="I1713" s="5" t="s">
        <v>228</v>
      </c>
      <c r="J1713" s="5">
        <v>123</v>
      </c>
      <c r="K1713" s="5" t="s">
        <v>10</v>
      </c>
      <c r="L1713" s="5" t="s">
        <v>238</v>
      </c>
      <c r="M1713" s="5">
        <v>114</v>
      </c>
      <c r="N1713" s="13">
        <f t="shared" si="288"/>
        <v>-9</v>
      </c>
      <c r="O1713" s="13">
        <f t="shared" si="289"/>
        <v>3</v>
      </c>
      <c r="P1713" s="39">
        <f t="shared" si="284"/>
        <v>3.3970939396990349</v>
      </c>
      <c r="Q1713" s="39">
        <f t="shared" si="285"/>
        <v>5.5303682054218104</v>
      </c>
      <c r="R1713" s="39">
        <f t="shared" si="290"/>
        <v>0.86672573427722455</v>
      </c>
      <c r="S1713" s="39">
        <f t="shared" si="291"/>
        <v>-9.8667257342772245</v>
      </c>
      <c r="T1713" s="22" t="str">
        <f t="shared" si="286"/>
        <v>Okl123114</v>
      </c>
      <c r="U1713" t="str">
        <f t="shared" si="292"/>
        <v>no</v>
      </c>
      <c r="V1713" s="31">
        <v>0</v>
      </c>
      <c r="W1713" s="31" t="str">
        <f t="shared" si="293"/>
        <v>43544Toronto RaptorsOklahoma City Thunder</v>
      </c>
      <c r="X1713" s="9" t="str">
        <f>IFERROR(VLOOKUP(T1713,October_Schedule_Table[[#All],[Home Concat]:[Home B2b]],2,FALSE),0)</f>
        <v>no</v>
      </c>
      <c r="Y1713" s="9">
        <f>IFERROR(VLOOKUP(T1713,October_Schedule_Table[[#All],[Away Concat]:[Away B2b]],4,FALSE),0)</f>
        <v>0</v>
      </c>
    </row>
    <row r="1714" spans="1:25" x14ac:dyDescent="0.2">
      <c r="A1714" s="24" t="s">
        <v>238</v>
      </c>
      <c r="B1714" s="10">
        <v>43546</v>
      </c>
      <c r="C1714" s="33" t="str">
        <f t="shared" si="287"/>
        <v>A</v>
      </c>
      <c r="D1714" s="19">
        <v>3</v>
      </c>
      <c r="E1714" s="19">
        <v>22</v>
      </c>
      <c r="F1714" s="19">
        <v>2019</v>
      </c>
      <c r="G1714" s="6" t="s">
        <v>23</v>
      </c>
      <c r="H1714" s="6" t="s">
        <v>10</v>
      </c>
      <c r="I1714" s="6" t="s">
        <v>238</v>
      </c>
      <c r="J1714" s="6">
        <v>116</v>
      </c>
      <c r="K1714" s="6" t="s">
        <v>37</v>
      </c>
      <c r="L1714" s="6" t="s">
        <v>228</v>
      </c>
      <c r="M1714" s="6">
        <v>109</v>
      </c>
      <c r="N1714" s="13">
        <f t="shared" si="288"/>
        <v>7</v>
      </c>
      <c r="O1714" s="13">
        <f t="shared" si="289"/>
        <v>-3</v>
      </c>
      <c r="P1714" s="39">
        <f t="shared" si="284"/>
        <v>3.3970939396990349</v>
      </c>
      <c r="Q1714" s="39">
        <f t="shared" si="285"/>
        <v>5.5303682054218104</v>
      </c>
      <c r="R1714" s="39">
        <f t="shared" si="290"/>
        <v>-5.1332742657227755</v>
      </c>
      <c r="S1714" s="39">
        <f t="shared" si="291"/>
        <v>12.133274265722775</v>
      </c>
      <c r="T1714" s="22" t="str">
        <f t="shared" si="286"/>
        <v>Okl116109</v>
      </c>
      <c r="U1714" t="str">
        <f t="shared" si="292"/>
        <v>no</v>
      </c>
      <c r="V1714" s="31">
        <v>0</v>
      </c>
      <c r="W1714" s="31" t="str">
        <f t="shared" si="293"/>
        <v>43546Oklahoma City ThunderToronto Raptors</v>
      </c>
      <c r="X1714" s="9">
        <f>IFERROR(VLOOKUP(T1714,October_Schedule_Table[Home Concat],1,FALSE),0)</f>
        <v>0</v>
      </c>
      <c r="Y1714" s="9" t="str">
        <f>IFERROR(VLOOKUP(T1714,October_Schedule_Table[[#All],[Away Concat]:[Away B2b]],4,FALSE),0)</f>
        <v>no</v>
      </c>
    </row>
    <row r="1715" spans="1:25" x14ac:dyDescent="0.2">
      <c r="A1715" s="24" t="s">
        <v>238</v>
      </c>
      <c r="B1715" s="12">
        <v>43549</v>
      </c>
      <c r="C1715" s="33" t="str">
        <f t="shared" si="287"/>
        <v>A</v>
      </c>
      <c r="D1715" s="18">
        <v>3</v>
      </c>
      <c r="E1715" s="18">
        <v>25</v>
      </c>
      <c r="F1715" s="18">
        <v>2019</v>
      </c>
      <c r="G1715" s="5" t="s">
        <v>6</v>
      </c>
      <c r="H1715" s="5" t="s">
        <v>10</v>
      </c>
      <c r="I1715" s="5" t="s">
        <v>238</v>
      </c>
      <c r="J1715" s="5">
        <v>103</v>
      </c>
      <c r="K1715" s="5" t="s">
        <v>19</v>
      </c>
      <c r="L1715" s="5" t="s">
        <v>240</v>
      </c>
      <c r="M1715" s="5">
        <v>115</v>
      </c>
      <c r="N1715" s="13">
        <f t="shared" si="288"/>
        <v>-12</v>
      </c>
      <c r="O1715" s="13">
        <f t="shared" si="289"/>
        <v>-3</v>
      </c>
      <c r="P1715" s="39">
        <f t="shared" si="284"/>
        <v>3.3970939396990349</v>
      </c>
      <c r="Q1715" s="39">
        <f t="shared" si="285"/>
        <v>-2.3364343413058002</v>
      </c>
      <c r="R1715" s="39">
        <f t="shared" si="290"/>
        <v>2.7335282810048351</v>
      </c>
      <c r="S1715" s="39">
        <f t="shared" si="291"/>
        <v>-14.733528281004835</v>
      </c>
      <c r="T1715" s="22" t="str">
        <f t="shared" si="286"/>
        <v>Okl103115</v>
      </c>
      <c r="U1715" t="str">
        <f t="shared" si="292"/>
        <v>no</v>
      </c>
      <c r="V1715" s="31">
        <v>0</v>
      </c>
      <c r="W1715" s="31" t="str">
        <f t="shared" si="293"/>
        <v>43549Oklahoma City ThunderMemphis Grizzlies</v>
      </c>
      <c r="X1715" s="9">
        <f>IFERROR(VLOOKUP(T1715,October_Schedule_Table[Home Concat],1,FALSE),0)</f>
        <v>0</v>
      </c>
      <c r="Y1715" s="9" t="str">
        <f>IFERROR(VLOOKUP(T1715,October_Schedule_Table[[#All],[Away Concat]:[Away B2b]],4,FALSE),0)</f>
        <v>no</v>
      </c>
    </row>
    <row r="1716" spans="1:25" x14ac:dyDescent="0.2">
      <c r="A1716" s="24" t="s">
        <v>238</v>
      </c>
      <c r="B1716" s="10">
        <v>43551</v>
      </c>
      <c r="C1716" s="33" t="str">
        <f t="shared" si="287"/>
        <v>H</v>
      </c>
      <c r="D1716" s="19">
        <v>3</v>
      </c>
      <c r="E1716" s="19">
        <v>27</v>
      </c>
      <c r="F1716" s="19">
        <v>2019</v>
      </c>
      <c r="G1716" s="6" t="s">
        <v>6</v>
      </c>
      <c r="H1716" s="6" t="s">
        <v>20</v>
      </c>
      <c r="I1716" s="6" t="s">
        <v>234</v>
      </c>
      <c r="J1716" s="6">
        <v>99</v>
      </c>
      <c r="K1716" s="6" t="s">
        <v>10</v>
      </c>
      <c r="L1716" s="6" t="s">
        <v>238</v>
      </c>
      <c r="M1716" s="6">
        <v>107</v>
      </c>
      <c r="N1716" s="13">
        <f t="shared" si="288"/>
        <v>8</v>
      </c>
      <c r="O1716" s="13">
        <f t="shared" si="289"/>
        <v>3</v>
      </c>
      <c r="P1716" s="39">
        <f t="shared" si="284"/>
        <v>3.3970939396990349</v>
      </c>
      <c r="Q1716" s="39">
        <f t="shared" si="285"/>
        <v>2.3960160409532198</v>
      </c>
      <c r="R1716" s="39">
        <f t="shared" si="290"/>
        <v>4.0010778987458151</v>
      </c>
      <c r="S1716" s="39">
        <f t="shared" si="291"/>
        <v>3.9989221012541849</v>
      </c>
      <c r="T1716" s="22" t="str">
        <f t="shared" si="286"/>
        <v>Okl99107</v>
      </c>
      <c r="U1716" t="str">
        <f t="shared" si="292"/>
        <v>no</v>
      </c>
      <c r="V1716" s="31">
        <v>0</v>
      </c>
      <c r="W1716" s="31" t="str">
        <f t="shared" si="293"/>
        <v>43551Indiana PacersOklahoma City Thunder</v>
      </c>
      <c r="X1716" s="9" t="str">
        <f>IFERROR(VLOOKUP(T1716,October_Schedule_Table[[#All],[Home Concat]:[Home B2b]],2,FALSE),0)</f>
        <v>no</v>
      </c>
      <c r="Y1716" s="9">
        <f>IFERROR(VLOOKUP(T1716,October_Schedule_Table[[#All],[Away Concat]:[Away B2b]],4,FALSE),0)</f>
        <v>0</v>
      </c>
    </row>
    <row r="1717" spans="1:25" x14ac:dyDescent="0.2">
      <c r="A1717" s="24" t="s">
        <v>238</v>
      </c>
      <c r="B1717" s="12">
        <v>43553</v>
      </c>
      <c r="C1717" s="33" t="str">
        <f t="shared" si="287"/>
        <v>H</v>
      </c>
      <c r="D1717" s="18">
        <v>3</v>
      </c>
      <c r="E1717" s="18">
        <v>29</v>
      </c>
      <c r="F1717" s="18">
        <v>2019</v>
      </c>
      <c r="G1717" s="5" t="s">
        <v>6</v>
      </c>
      <c r="H1717" s="5" t="s">
        <v>21</v>
      </c>
      <c r="I1717" s="5" t="s">
        <v>217</v>
      </c>
      <c r="J1717" s="5">
        <v>115</v>
      </c>
      <c r="K1717" s="5" t="s">
        <v>10</v>
      </c>
      <c r="L1717" s="5" t="s">
        <v>238</v>
      </c>
      <c r="M1717" s="5">
        <v>105</v>
      </c>
      <c r="N1717" s="13">
        <f t="shared" si="288"/>
        <v>-10</v>
      </c>
      <c r="O1717" s="13">
        <f t="shared" si="289"/>
        <v>3</v>
      </c>
      <c r="P1717" s="39">
        <f t="shared" si="284"/>
        <v>3.3970939396990349</v>
      </c>
      <c r="Q1717" s="39">
        <f t="shared" si="285"/>
        <v>3.8824190488276296</v>
      </c>
      <c r="R1717" s="39">
        <f t="shared" si="290"/>
        <v>2.5146748908714054</v>
      </c>
      <c r="S1717" s="39">
        <f t="shared" si="291"/>
        <v>-12.514674890871405</v>
      </c>
      <c r="T1717" s="22" t="str">
        <f t="shared" si="286"/>
        <v>Okl115105</v>
      </c>
      <c r="U1717" t="str">
        <f t="shared" si="292"/>
        <v>no</v>
      </c>
      <c r="V1717" s="31">
        <v>0</v>
      </c>
      <c r="W1717" s="31" t="str">
        <f t="shared" si="293"/>
        <v>43553Denver NuggetsOklahoma City Thunder</v>
      </c>
      <c r="X1717" s="9" t="str">
        <f>IFERROR(VLOOKUP(T1717,October_Schedule_Table[[#All],[Home Concat]:[Home B2b]],2,FALSE),0)</f>
        <v>no</v>
      </c>
      <c r="Y1717" s="9">
        <f>IFERROR(VLOOKUP(T1717,October_Schedule_Table[[#All],[Away Concat]:[Away B2b]],4,FALSE),0)</f>
        <v>0</v>
      </c>
    </row>
    <row r="1718" spans="1:25" x14ac:dyDescent="0.2">
      <c r="A1718" s="24" t="s">
        <v>238</v>
      </c>
      <c r="B1718" s="10">
        <v>43555</v>
      </c>
      <c r="C1718" s="33" t="str">
        <f t="shared" si="287"/>
        <v>H</v>
      </c>
      <c r="D1718" s="19">
        <v>3</v>
      </c>
      <c r="E1718" s="19">
        <v>31</v>
      </c>
      <c r="F1718" s="19">
        <v>2019</v>
      </c>
      <c r="G1718" s="6" t="s">
        <v>61</v>
      </c>
      <c r="H1718" s="6" t="s">
        <v>28</v>
      </c>
      <c r="I1718" s="6" t="s">
        <v>216</v>
      </c>
      <c r="J1718" s="6">
        <v>106</v>
      </c>
      <c r="K1718" s="6" t="s">
        <v>10</v>
      </c>
      <c r="L1718" s="6" t="s">
        <v>238</v>
      </c>
      <c r="M1718" s="6">
        <v>103</v>
      </c>
      <c r="N1718" s="13">
        <f t="shared" si="288"/>
        <v>-3</v>
      </c>
      <c r="O1718" s="13">
        <f t="shared" si="289"/>
        <v>3</v>
      </c>
      <c r="P1718" s="39">
        <f t="shared" si="284"/>
        <v>3.3970939396990349</v>
      </c>
      <c r="Q1718" s="39">
        <f t="shared" si="285"/>
        <v>-1.1032792686349602</v>
      </c>
      <c r="R1718" s="39">
        <f t="shared" si="290"/>
        <v>7.5003732083339951</v>
      </c>
      <c r="S1718" s="39">
        <f t="shared" si="291"/>
        <v>-10.500373208333995</v>
      </c>
      <c r="T1718" s="22" t="str">
        <f t="shared" si="286"/>
        <v>Okl106103</v>
      </c>
      <c r="U1718" t="str">
        <f t="shared" si="292"/>
        <v>no</v>
      </c>
      <c r="V1718" s="31">
        <v>0</v>
      </c>
      <c r="W1718" s="31" t="str">
        <f t="shared" si="293"/>
        <v>43555Dallas MavericksOklahoma City Thunder</v>
      </c>
      <c r="X1718" s="9" t="str">
        <f>IFERROR(VLOOKUP(T1718,October_Schedule_Table[[#All],[Home Concat]:[Home B2b]],2,FALSE),0)</f>
        <v>no</v>
      </c>
      <c r="Y1718" s="9">
        <f>IFERROR(VLOOKUP(T1718,October_Schedule_Table[[#All],[Away Concat]:[Away B2b]],4,FALSE),0)</f>
        <v>0</v>
      </c>
    </row>
    <row r="1719" spans="1:25" x14ac:dyDescent="0.2">
      <c r="A1719" s="24" t="s">
        <v>238</v>
      </c>
      <c r="B1719" s="12">
        <v>43557</v>
      </c>
      <c r="C1719" s="33" t="str">
        <f t="shared" si="287"/>
        <v>H</v>
      </c>
      <c r="D1719" s="18">
        <v>4</v>
      </c>
      <c r="E1719" s="18">
        <v>2</v>
      </c>
      <c r="F1719" s="18">
        <v>2019</v>
      </c>
      <c r="G1719" s="5" t="s">
        <v>6</v>
      </c>
      <c r="H1719" s="5" t="s">
        <v>39</v>
      </c>
      <c r="I1719" s="13" t="s">
        <v>242</v>
      </c>
      <c r="J1719" s="13">
        <v>103</v>
      </c>
      <c r="K1719" s="5" t="s">
        <v>10</v>
      </c>
      <c r="L1719" s="5" t="s">
        <v>238</v>
      </c>
      <c r="M1719" s="13">
        <v>119</v>
      </c>
      <c r="N1719" s="13">
        <f t="shared" si="288"/>
        <v>16</v>
      </c>
      <c r="O1719" s="13">
        <f t="shared" si="289"/>
        <v>3</v>
      </c>
      <c r="P1719" s="39">
        <f t="shared" si="284"/>
        <v>3.3970939396990349</v>
      </c>
      <c r="Q1719" s="39">
        <f t="shared" si="285"/>
        <v>-1.7592139870950123</v>
      </c>
      <c r="R1719" s="39">
        <f t="shared" si="290"/>
        <v>8.1563079267940477</v>
      </c>
      <c r="S1719" s="39">
        <f t="shared" si="291"/>
        <v>7.8436920732059523</v>
      </c>
      <c r="T1719" s="22" t="str">
        <f t="shared" si="286"/>
        <v>Okl103119</v>
      </c>
      <c r="U1719" t="str">
        <f t="shared" si="292"/>
        <v>no</v>
      </c>
      <c r="V1719" s="31">
        <v>0</v>
      </c>
      <c r="W1719" s="31" t="str">
        <f t="shared" si="293"/>
        <v>43557Los Angeles LakersOklahoma City Thunder</v>
      </c>
      <c r="X1719" s="9" t="str">
        <f>IFERROR(VLOOKUP(T1719,October_Schedule_Table[[#All],[Home Concat]:[Home B2b]],2,FALSE),0)</f>
        <v>no</v>
      </c>
      <c r="Y1719" s="9">
        <f>IFERROR(VLOOKUP(T1719,October_Schedule_Table[[#All],[Away Concat]:[Away B2b]],4,FALSE),0)</f>
        <v>0</v>
      </c>
    </row>
    <row r="1720" spans="1:25" x14ac:dyDescent="0.2">
      <c r="A1720" s="24" t="s">
        <v>238</v>
      </c>
      <c r="B1720" s="10">
        <v>43560</v>
      </c>
      <c r="C1720" s="33" t="str">
        <f t="shared" si="287"/>
        <v>H</v>
      </c>
      <c r="D1720" s="19">
        <v>4</v>
      </c>
      <c r="E1720" s="19">
        <v>5</v>
      </c>
      <c r="F1720" s="19">
        <v>2019</v>
      </c>
      <c r="G1720" s="6" t="s">
        <v>6</v>
      </c>
      <c r="H1720" s="6" t="s">
        <v>16</v>
      </c>
      <c r="I1720" s="6" t="s">
        <v>218</v>
      </c>
      <c r="J1720" s="11">
        <v>110</v>
      </c>
      <c r="K1720" s="6" t="s">
        <v>10</v>
      </c>
      <c r="L1720" s="6" t="s">
        <v>238</v>
      </c>
      <c r="M1720" s="11">
        <v>123</v>
      </c>
      <c r="N1720" s="13">
        <f t="shared" si="288"/>
        <v>13</v>
      </c>
      <c r="O1720" s="13">
        <f t="shared" si="289"/>
        <v>3</v>
      </c>
      <c r="P1720" s="39">
        <f t="shared" si="284"/>
        <v>3.3970939396990349</v>
      </c>
      <c r="Q1720" s="39">
        <f t="shared" si="285"/>
        <v>-0.23602730858504994</v>
      </c>
      <c r="R1720" s="39">
        <f t="shared" si="290"/>
        <v>6.6331212482840849</v>
      </c>
      <c r="S1720" s="39">
        <f t="shared" si="291"/>
        <v>6.3668787517159151</v>
      </c>
      <c r="T1720" s="22" t="str">
        <f t="shared" si="286"/>
        <v>Okl110123</v>
      </c>
      <c r="U1720" t="str">
        <f t="shared" si="292"/>
        <v>no</v>
      </c>
      <c r="V1720" s="31">
        <v>0</v>
      </c>
      <c r="W1720" s="31" t="str">
        <f t="shared" si="293"/>
        <v>43560Detroit PistonsOklahoma City Thunder</v>
      </c>
      <c r="X1720" s="9" t="str">
        <f>IFERROR(VLOOKUP(T1720,October_Schedule_Table[[#All],[Home Concat]:[Home B2b]],2,FALSE),0)</f>
        <v>no</v>
      </c>
      <c r="Y1720" s="9">
        <f>IFERROR(VLOOKUP(T1720,October_Schedule_Table[[#All],[Away Concat]:[Away B2b]],4,FALSE),0)</f>
        <v>0</v>
      </c>
    </row>
    <row r="1721" spans="1:25" x14ac:dyDescent="0.2">
      <c r="A1721" s="24" t="s">
        <v>238</v>
      </c>
      <c r="B1721" s="10">
        <v>43562</v>
      </c>
      <c r="C1721" s="33" t="str">
        <f t="shared" si="287"/>
        <v>A</v>
      </c>
      <c r="D1721" s="19">
        <v>4</v>
      </c>
      <c r="E1721" s="19">
        <v>7</v>
      </c>
      <c r="F1721" s="19">
        <v>2019</v>
      </c>
      <c r="G1721" s="11" t="s">
        <v>61</v>
      </c>
      <c r="H1721" s="11" t="s">
        <v>10</v>
      </c>
      <c r="I1721" s="11" t="s">
        <v>238</v>
      </c>
      <c r="J1721" s="11">
        <v>132</v>
      </c>
      <c r="K1721" s="11" t="s">
        <v>34</v>
      </c>
      <c r="L1721" s="11" t="s">
        <v>239</v>
      </c>
      <c r="M1721" s="11">
        <v>126</v>
      </c>
      <c r="N1721" s="13">
        <f t="shared" si="288"/>
        <v>6</v>
      </c>
      <c r="O1721" s="13">
        <f t="shared" si="289"/>
        <v>-3</v>
      </c>
      <c r="P1721" s="39">
        <f t="shared" si="284"/>
        <v>3.3970939396990349</v>
      </c>
      <c r="Q1721" s="39">
        <f t="shared" si="285"/>
        <v>-1.35015846365794</v>
      </c>
      <c r="R1721" s="39">
        <f t="shared" si="290"/>
        <v>1.747252403356975</v>
      </c>
      <c r="S1721" s="39">
        <f t="shared" si="291"/>
        <v>4.252747596643025</v>
      </c>
      <c r="T1721" s="22" t="str">
        <f t="shared" si="286"/>
        <v>Okl132126</v>
      </c>
      <c r="U1721" t="str">
        <f t="shared" si="292"/>
        <v>no</v>
      </c>
      <c r="V1721" s="31">
        <v>0</v>
      </c>
      <c r="W1721" s="31" t="str">
        <f t="shared" si="293"/>
        <v>43562Oklahoma City ThunderMinnesota Timberwolves</v>
      </c>
      <c r="X1721" s="9">
        <f>IFERROR(VLOOKUP(T1721,October_Schedule_Table[Home Concat],1,FALSE),0)</f>
        <v>0</v>
      </c>
      <c r="Y1721" s="9" t="str">
        <f>IFERROR(VLOOKUP(T1721,October_Schedule_Table[[#All],[Away Concat]:[Away B2b]],4,FALSE),0)</f>
        <v>no</v>
      </c>
    </row>
    <row r="1722" spans="1:25" x14ac:dyDescent="0.2">
      <c r="A1722" s="24" t="s">
        <v>238</v>
      </c>
      <c r="B1722" s="12">
        <v>43564</v>
      </c>
      <c r="C1722" s="33" t="str">
        <f t="shared" si="287"/>
        <v>H</v>
      </c>
      <c r="D1722" s="18">
        <v>4</v>
      </c>
      <c r="E1722" s="18">
        <v>9</v>
      </c>
      <c r="F1722" s="18">
        <v>2019</v>
      </c>
      <c r="G1722" s="13" t="s">
        <v>44</v>
      </c>
      <c r="H1722" s="13" t="s">
        <v>18</v>
      </c>
      <c r="I1722" s="13" t="s">
        <v>226</v>
      </c>
      <c r="J1722" s="13">
        <v>111</v>
      </c>
      <c r="K1722" s="13" t="s">
        <v>10</v>
      </c>
      <c r="L1722" s="13" t="s">
        <v>238</v>
      </c>
      <c r="M1722" s="13">
        <v>112</v>
      </c>
      <c r="N1722" s="13">
        <f t="shared" si="288"/>
        <v>1</v>
      </c>
      <c r="O1722" s="13">
        <f t="shared" si="289"/>
        <v>3</v>
      </c>
      <c r="P1722" s="39">
        <f t="shared" si="284"/>
        <v>3.3970939396990349</v>
      </c>
      <c r="Q1722" s="39">
        <f t="shared" si="285"/>
        <v>5.8261443988619703</v>
      </c>
      <c r="R1722" s="39">
        <f t="shared" si="290"/>
        <v>0.57094954083706462</v>
      </c>
      <c r="S1722" s="39">
        <f t="shared" si="291"/>
        <v>0.42905045916293538</v>
      </c>
      <c r="T1722" s="22" t="str">
        <f t="shared" si="286"/>
        <v>Okl111112</v>
      </c>
      <c r="U1722" t="str">
        <f t="shared" si="292"/>
        <v>no</v>
      </c>
      <c r="V1722" s="31">
        <v>0</v>
      </c>
      <c r="W1722" s="31" t="str">
        <f t="shared" si="293"/>
        <v>43564Houston RocketsOklahoma City Thunder</v>
      </c>
      <c r="X1722" s="9" t="str">
        <f>IFERROR(VLOOKUP(T1722,October_Schedule_Table[[#All],[Home Concat]:[Home B2b]],2,FALSE),0)</f>
        <v>no</v>
      </c>
      <c r="Y1722" s="9">
        <f>IFERROR(VLOOKUP(T1722,October_Schedule_Table[[#All],[Away Concat]:[Away B2b]],4,FALSE),0)</f>
        <v>0</v>
      </c>
    </row>
    <row r="1723" spans="1:25" x14ac:dyDescent="0.2">
      <c r="A1723" s="24" t="s">
        <v>238</v>
      </c>
      <c r="B1723" s="12">
        <v>43565</v>
      </c>
      <c r="C1723" s="33" t="str">
        <f t="shared" si="287"/>
        <v>A</v>
      </c>
      <c r="D1723" s="18">
        <v>4</v>
      </c>
      <c r="E1723" s="18">
        <v>10</v>
      </c>
      <c r="F1723" s="18">
        <v>2019</v>
      </c>
      <c r="G1723" s="13" t="s">
        <v>6</v>
      </c>
      <c r="H1723" s="13" t="s">
        <v>10</v>
      </c>
      <c r="I1723" s="13" t="s">
        <v>238</v>
      </c>
      <c r="J1723" s="13">
        <v>127</v>
      </c>
      <c r="K1723" s="13" t="s">
        <v>13</v>
      </c>
      <c r="L1723" s="13" t="s">
        <v>229</v>
      </c>
      <c r="M1723" s="13">
        <v>116</v>
      </c>
      <c r="N1723" s="13">
        <f t="shared" si="288"/>
        <v>11</v>
      </c>
      <c r="O1723" s="13">
        <f t="shared" si="289"/>
        <v>-3</v>
      </c>
      <c r="P1723" s="39">
        <f t="shared" si="284"/>
        <v>3.3970939396990349</v>
      </c>
      <c r="Q1723" s="39">
        <f t="shared" si="285"/>
        <v>7.7638523148254706</v>
      </c>
      <c r="R1723" s="39">
        <f t="shared" si="290"/>
        <v>-7.3667583751264356</v>
      </c>
      <c r="S1723" s="39">
        <f t="shared" si="291"/>
        <v>18.366758375126437</v>
      </c>
      <c r="T1723" s="22" t="str">
        <f t="shared" si="286"/>
        <v>Okl127116</v>
      </c>
      <c r="U1723" t="str">
        <f t="shared" si="292"/>
        <v>yes</v>
      </c>
      <c r="V1723" s="31">
        <v>0</v>
      </c>
      <c r="W1723" s="31" t="str">
        <f t="shared" si="293"/>
        <v>43565Oklahoma City ThunderMilwaukee Bucks</v>
      </c>
      <c r="X1723" s="9">
        <f>IFERROR(VLOOKUP(T1723,October_Schedule_Table[Home Concat],1,FALSE),0)</f>
        <v>0</v>
      </c>
      <c r="Y1723" s="9" t="str">
        <f>IFERROR(VLOOKUP(T1723,October_Schedule_Table[[#All],[Away Concat]:[Away B2b]],4,FALSE),0)</f>
        <v>yes</v>
      </c>
    </row>
    <row r="1724" spans="1:25" x14ac:dyDescent="0.2">
      <c r="A1724" s="24" t="s">
        <v>236</v>
      </c>
      <c r="B1724" s="12">
        <v>43390</v>
      </c>
      <c r="C1724" s="33" t="str">
        <f t="shared" si="287"/>
        <v>H</v>
      </c>
      <c r="D1724" s="18">
        <v>10</v>
      </c>
      <c r="E1724" s="18">
        <v>17</v>
      </c>
      <c r="F1724" s="18">
        <v>2018</v>
      </c>
      <c r="G1724" s="5" t="s">
        <v>12</v>
      </c>
      <c r="H1724" s="5" t="s">
        <v>26</v>
      </c>
      <c r="I1724" s="5" t="s">
        <v>235</v>
      </c>
      <c r="J1724" s="5">
        <v>101</v>
      </c>
      <c r="K1724" s="5" t="s">
        <v>27</v>
      </c>
      <c r="L1724" s="5" t="s">
        <v>236</v>
      </c>
      <c r="M1724" s="5">
        <v>104</v>
      </c>
      <c r="N1724" s="13">
        <f t="shared" si="288"/>
        <v>3</v>
      </c>
      <c r="O1724" s="13">
        <f t="shared" si="289"/>
        <v>3</v>
      </c>
      <c r="P1724" s="39">
        <f t="shared" si="284"/>
        <v>1.21811754667254</v>
      </c>
      <c r="Q1724" s="39">
        <f t="shared" si="285"/>
        <v>-0.25037347985165948</v>
      </c>
      <c r="R1724" s="39">
        <f t="shared" si="290"/>
        <v>4.4684910265241991</v>
      </c>
      <c r="S1724" s="39">
        <f t="shared" si="291"/>
        <v>-1.4684910265241991</v>
      </c>
      <c r="T1724" s="22" t="str">
        <f t="shared" si="286"/>
        <v>Orl101104</v>
      </c>
      <c r="U1724" t="str">
        <f t="shared" si="292"/>
        <v>no</v>
      </c>
      <c r="V1724" s="31">
        <v>0</v>
      </c>
      <c r="W1724" s="31" t="str">
        <f t="shared" si="293"/>
        <v>43390Miami HeatOrlando Magic</v>
      </c>
      <c r="X1724" s="9" t="str">
        <f>IFERROR(VLOOKUP(T1724,October_Schedule_Table[[#All],[Home Concat]:[Home B2b]],2,FALSE),0)</f>
        <v>no</v>
      </c>
      <c r="Y1724" s="9">
        <f>IFERROR(VLOOKUP(T1724,October_Schedule_Table[[#All],[Away Concat]:[Away B2b]],4,FALSE),0)</f>
        <v>0</v>
      </c>
    </row>
    <row r="1725" spans="1:25" x14ac:dyDescent="0.2">
      <c r="A1725" s="24" t="s">
        <v>236</v>
      </c>
      <c r="B1725" s="10">
        <v>43392</v>
      </c>
      <c r="C1725" s="33" t="str">
        <f t="shared" si="287"/>
        <v>H</v>
      </c>
      <c r="D1725" s="19">
        <v>10</v>
      </c>
      <c r="E1725" s="19">
        <v>19</v>
      </c>
      <c r="F1725" s="19">
        <v>2018</v>
      </c>
      <c r="G1725" s="6" t="s">
        <v>12</v>
      </c>
      <c r="H1725" s="6" t="s">
        <v>14</v>
      </c>
      <c r="I1725" s="6" t="s">
        <v>213</v>
      </c>
      <c r="J1725" s="6">
        <v>120</v>
      </c>
      <c r="K1725" s="6" t="s">
        <v>27</v>
      </c>
      <c r="L1725" s="6" t="s">
        <v>236</v>
      </c>
      <c r="M1725" s="6">
        <v>88</v>
      </c>
      <c r="N1725" s="13">
        <f t="shared" si="288"/>
        <v>-32</v>
      </c>
      <c r="O1725" s="13">
        <f t="shared" si="289"/>
        <v>3</v>
      </c>
      <c r="P1725" s="39">
        <f t="shared" si="284"/>
        <v>1.21811754667254</v>
      </c>
      <c r="Q1725" s="39">
        <f t="shared" si="285"/>
        <v>-1.224670842330648</v>
      </c>
      <c r="R1725" s="39">
        <f t="shared" si="290"/>
        <v>5.4427883890031872</v>
      </c>
      <c r="S1725" s="39">
        <f t="shared" si="291"/>
        <v>-37.442788389003184</v>
      </c>
      <c r="T1725" s="22" t="str">
        <f t="shared" si="286"/>
        <v>Orl12088</v>
      </c>
      <c r="U1725" t="str">
        <f t="shared" si="292"/>
        <v>no</v>
      </c>
      <c r="V1725" s="31">
        <v>0</v>
      </c>
      <c r="W1725" s="31" t="str">
        <f t="shared" si="293"/>
        <v>43392Charlotte HornetsOrlando Magic</v>
      </c>
      <c r="X1725" s="9" t="str">
        <f>IFERROR(VLOOKUP(T1725,October_Schedule_Table[[#All],[Home Concat]:[Home B2b]],2,FALSE),0)</f>
        <v>no</v>
      </c>
      <c r="Y1725" s="9">
        <f>IFERROR(VLOOKUP(T1725,October_Schedule_Table[[#All],[Away Concat]:[Away B2b]],4,FALSE),0)</f>
        <v>0</v>
      </c>
    </row>
    <row r="1726" spans="1:25" x14ac:dyDescent="0.2">
      <c r="A1726" s="24" t="s">
        <v>236</v>
      </c>
      <c r="B1726" s="12">
        <v>43393</v>
      </c>
      <c r="C1726" s="33" t="str">
        <f t="shared" si="287"/>
        <v>A</v>
      </c>
      <c r="D1726" s="18">
        <v>10</v>
      </c>
      <c r="E1726" s="18">
        <v>20</v>
      </c>
      <c r="F1726" s="18">
        <v>2018</v>
      </c>
      <c r="G1726" s="5" t="s">
        <v>23</v>
      </c>
      <c r="H1726" s="5" t="s">
        <v>27</v>
      </c>
      <c r="I1726" s="5" t="s">
        <v>236</v>
      </c>
      <c r="J1726" s="5">
        <v>115</v>
      </c>
      <c r="K1726" s="5" t="s">
        <v>7</v>
      </c>
      <c r="L1726" s="5" t="s">
        <v>237</v>
      </c>
      <c r="M1726" s="5">
        <v>116</v>
      </c>
      <c r="N1726" s="13">
        <f t="shared" si="288"/>
        <v>-1</v>
      </c>
      <c r="O1726" s="13">
        <f t="shared" si="289"/>
        <v>-3</v>
      </c>
      <c r="P1726" s="39">
        <f t="shared" si="284"/>
        <v>1.21811754667254</v>
      </c>
      <c r="Q1726" s="39">
        <f t="shared" si="285"/>
        <v>2.2516349031661402</v>
      </c>
      <c r="R1726" s="39">
        <f t="shared" si="290"/>
        <v>-4.0335173564936007</v>
      </c>
      <c r="S1726" s="39">
        <f t="shared" si="291"/>
        <v>3.0335173564936007</v>
      </c>
      <c r="T1726" s="22" t="str">
        <f t="shared" si="286"/>
        <v>Orl115116</v>
      </c>
      <c r="U1726" t="str">
        <f t="shared" si="292"/>
        <v>yes</v>
      </c>
      <c r="V1726" s="31">
        <v>0</v>
      </c>
      <c r="W1726" s="31" t="str">
        <f t="shared" si="293"/>
        <v>43393Orlando MagicPhiladelphia 76ers</v>
      </c>
      <c r="X1726" s="9">
        <f>IFERROR(VLOOKUP(T1726,October_Schedule_Table[Home Concat],1,FALSE),0)</f>
        <v>0</v>
      </c>
      <c r="Y1726" s="9" t="str">
        <f>IFERROR(VLOOKUP(T1726,October_Schedule_Table[[#All],[Away Concat]:[Away B2b]],4,FALSE),0)</f>
        <v>yes</v>
      </c>
    </row>
    <row r="1727" spans="1:25" x14ac:dyDescent="0.2">
      <c r="A1727" s="24" t="s">
        <v>236</v>
      </c>
      <c r="B1727" s="10">
        <v>43395</v>
      </c>
      <c r="C1727" s="33" t="str">
        <f t="shared" si="287"/>
        <v>A</v>
      </c>
      <c r="D1727" s="19">
        <v>10</v>
      </c>
      <c r="E1727" s="19">
        <v>22</v>
      </c>
      <c r="F1727" s="19">
        <v>2018</v>
      </c>
      <c r="G1727" s="6" t="s">
        <v>23</v>
      </c>
      <c r="H1727" s="6" t="s">
        <v>27</v>
      </c>
      <c r="I1727" s="6" t="s">
        <v>236</v>
      </c>
      <c r="J1727" s="6">
        <v>93</v>
      </c>
      <c r="K1727" s="6" t="s">
        <v>8</v>
      </c>
      <c r="L1727" s="6" t="s">
        <v>211</v>
      </c>
      <c r="M1727" s="6">
        <v>90</v>
      </c>
      <c r="N1727" s="13">
        <f t="shared" si="288"/>
        <v>3</v>
      </c>
      <c r="O1727" s="13">
        <f t="shared" si="289"/>
        <v>-3</v>
      </c>
      <c r="P1727" s="39">
        <f t="shared" si="284"/>
        <v>1.21811754667254</v>
      </c>
      <c r="Q1727" s="39">
        <f t="shared" si="285"/>
        <v>3.6672081997201897</v>
      </c>
      <c r="R1727" s="39">
        <f t="shared" si="290"/>
        <v>-5.4490906530476497</v>
      </c>
      <c r="S1727" s="39">
        <f t="shared" si="291"/>
        <v>8.4490906530476497</v>
      </c>
      <c r="T1727" s="22" t="str">
        <f t="shared" si="286"/>
        <v>Orl9390</v>
      </c>
      <c r="U1727" t="str">
        <f t="shared" si="292"/>
        <v>no</v>
      </c>
      <c r="V1727" s="31">
        <v>0</v>
      </c>
      <c r="W1727" s="31" t="str">
        <f t="shared" si="293"/>
        <v>43395Orlando MagicBoston Celtics</v>
      </c>
      <c r="X1727" s="9">
        <f>IFERROR(VLOOKUP(T1727,October_Schedule_Table[Home Concat],1,FALSE),0)</f>
        <v>0</v>
      </c>
      <c r="Y1727" s="9" t="str">
        <f>IFERROR(VLOOKUP(T1727,October_Schedule_Table[[#All],[Away Concat]:[Away B2b]],4,FALSE),0)</f>
        <v>no</v>
      </c>
    </row>
    <row r="1728" spans="1:25" x14ac:dyDescent="0.2">
      <c r="A1728" s="24" t="s">
        <v>236</v>
      </c>
      <c r="B1728" s="12">
        <v>43398</v>
      </c>
      <c r="C1728" s="33" t="str">
        <f t="shared" si="287"/>
        <v>H</v>
      </c>
      <c r="D1728" s="18">
        <v>10</v>
      </c>
      <c r="E1728" s="18">
        <v>25</v>
      </c>
      <c r="F1728" s="18">
        <v>2018</v>
      </c>
      <c r="G1728" s="5" t="s">
        <v>12</v>
      </c>
      <c r="H1728" s="5" t="s">
        <v>40</v>
      </c>
      <c r="I1728" s="5" t="s">
        <v>231</v>
      </c>
      <c r="J1728" s="5">
        <v>128</v>
      </c>
      <c r="K1728" s="5" t="s">
        <v>27</v>
      </c>
      <c r="L1728" s="5" t="s">
        <v>236</v>
      </c>
      <c r="M1728" s="5">
        <v>114</v>
      </c>
      <c r="N1728" s="13">
        <f t="shared" si="288"/>
        <v>-14</v>
      </c>
      <c r="O1728" s="13">
        <f t="shared" si="289"/>
        <v>3</v>
      </c>
      <c r="P1728" s="39">
        <f t="shared" si="284"/>
        <v>1.21811754667254</v>
      </c>
      <c r="Q1728" s="39">
        <f t="shared" si="285"/>
        <v>4.7456987811097902</v>
      </c>
      <c r="R1728" s="39">
        <f t="shared" si="290"/>
        <v>-0.52758123443725058</v>
      </c>
      <c r="S1728" s="39">
        <f t="shared" si="291"/>
        <v>-13.47241876556275</v>
      </c>
      <c r="T1728" s="22" t="str">
        <f t="shared" si="286"/>
        <v>Orl128114</v>
      </c>
      <c r="U1728" t="str">
        <f t="shared" si="292"/>
        <v>no</v>
      </c>
      <c r="V1728" s="31">
        <v>0</v>
      </c>
      <c r="W1728" s="31" t="str">
        <f t="shared" si="293"/>
        <v>43398Portland Trail BlazersOrlando Magic</v>
      </c>
      <c r="X1728" s="9" t="str">
        <f>IFERROR(VLOOKUP(T1728,October_Schedule_Table[[#All],[Home Concat]:[Home B2b]],2,FALSE),0)</f>
        <v>no</v>
      </c>
      <c r="Y1728" s="9">
        <f>IFERROR(VLOOKUP(T1728,October_Schedule_Table[[#All],[Away Concat]:[Away B2b]],4,FALSE),0)</f>
        <v>0</v>
      </c>
    </row>
    <row r="1729" spans="1:25" x14ac:dyDescent="0.2">
      <c r="A1729" s="24" t="s">
        <v>236</v>
      </c>
      <c r="B1729" s="12">
        <v>43400</v>
      </c>
      <c r="C1729" s="33" t="str">
        <f t="shared" si="287"/>
        <v>A</v>
      </c>
      <c r="D1729" s="18">
        <v>10</v>
      </c>
      <c r="E1729" s="18">
        <v>27</v>
      </c>
      <c r="F1729" s="18">
        <v>2018</v>
      </c>
      <c r="G1729" s="5" t="s">
        <v>33</v>
      </c>
      <c r="H1729" s="5" t="s">
        <v>27</v>
      </c>
      <c r="I1729" s="5" t="s">
        <v>236</v>
      </c>
      <c r="J1729" s="5">
        <v>91</v>
      </c>
      <c r="K1729" s="5" t="s">
        <v>13</v>
      </c>
      <c r="L1729" s="5" t="s">
        <v>229</v>
      </c>
      <c r="M1729" s="5">
        <v>113</v>
      </c>
      <c r="N1729" s="13">
        <f t="shared" si="288"/>
        <v>-22</v>
      </c>
      <c r="O1729" s="13">
        <f t="shared" si="289"/>
        <v>-3</v>
      </c>
      <c r="P1729" s="39">
        <f t="shared" si="284"/>
        <v>1.21811754667254</v>
      </c>
      <c r="Q1729" s="39">
        <f t="shared" si="285"/>
        <v>7.7638523148254706</v>
      </c>
      <c r="R1729" s="39">
        <f t="shared" si="290"/>
        <v>-9.545734768152931</v>
      </c>
      <c r="S1729" s="39">
        <f t="shared" si="291"/>
        <v>-12.454265231847069</v>
      </c>
      <c r="T1729" s="22" t="str">
        <f t="shared" si="286"/>
        <v>Orl91113</v>
      </c>
      <c r="U1729" t="str">
        <f t="shared" si="292"/>
        <v>no</v>
      </c>
      <c r="V1729" s="31">
        <v>0</v>
      </c>
      <c r="W1729" s="31" t="str">
        <f t="shared" si="293"/>
        <v>43400Orlando MagicMilwaukee Bucks</v>
      </c>
      <c r="X1729" s="9">
        <f>IFERROR(VLOOKUP(T1729,October_Schedule_Table[Home Concat],1,FALSE),0)</f>
        <v>0</v>
      </c>
      <c r="Y1729" s="9" t="str">
        <f>IFERROR(VLOOKUP(T1729,October_Schedule_Table[[#All],[Away Concat]:[Away B2b]],4,FALSE),0)</f>
        <v>no</v>
      </c>
    </row>
    <row r="1730" spans="1:25" x14ac:dyDescent="0.2">
      <c r="A1730" s="24" t="s">
        <v>236</v>
      </c>
      <c r="B1730" s="10">
        <v>43403</v>
      </c>
      <c r="C1730" s="33" t="str">
        <f t="shared" si="287"/>
        <v>H</v>
      </c>
      <c r="D1730" s="19">
        <v>10</v>
      </c>
      <c r="E1730" s="19">
        <v>30</v>
      </c>
      <c r="F1730" s="19">
        <v>2018</v>
      </c>
      <c r="G1730" s="6" t="s">
        <v>12</v>
      </c>
      <c r="H1730" s="6" t="s">
        <v>32</v>
      </c>
      <c r="I1730" s="6" t="s">
        <v>230</v>
      </c>
      <c r="J1730" s="6">
        <v>107</v>
      </c>
      <c r="K1730" s="6" t="s">
        <v>27</v>
      </c>
      <c r="L1730" s="6" t="s">
        <v>236</v>
      </c>
      <c r="M1730" s="6">
        <v>99</v>
      </c>
      <c r="N1730" s="13">
        <f t="shared" si="288"/>
        <v>-8</v>
      </c>
      <c r="O1730" s="13">
        <f t="shared" si="289"/>
        <v>3</v>
      </c>
      <c r="P1730" s="39">
        <f t="shared" si="284"/>
        <v>1.21811754667254</v>
      </c>
      <c r="Q1730" s="39">
        <f t="shared" si="285"/>
        <v>-0.90569424122478992</v>
      </c>
      <c r="R1730" s="39">
        <f t="shared" si="290"/>
        <v>5.1238117878973295</v>
      </c>
      <c r="S1730" s="39">
        <f t="shared" si="291"/>
        <v>-13.123811787897329</v>
      </c>
      <c r="T1730" s="22" t="str">
        <f t="shared" si="286"/>
        <v>Orl10799</v>
      </c>
      <c r="U1730" t="str">
        <f t="shared" si="292"/>
        <v>no</v>
      </c>
      <c r="V1730" s="31">
        <v>0</v>
      </c>
      <c r="W1730" s="31" t="str">
        <f t="shared" si="293"/>
        <v>43403Sacramento KingsOrlando Magic</v>
      </c>
      <c r="X1730" s="9" t="str">
        <f>IFERROR(VLOOKUP(T1730,October_Schedule_Table[[#All],[Home Concat]:[Home B2b]],2,FALSE),0)</f>
        <v>no</v>
      </c>
      <c r="Y1730" s="9">
        <f>IFERROR(VLOOKUP(T1730,October_Schedule_Table[[#All],[Away Concat]:[Away B2b]],4,FALSE),0)</f>
        <v>0</v>
      </c>
    </row>
    <row r="1731" spans="1:25" x14ac:dyDescent="0.2">
      <c r="A1731" s="24" t="s">
        <v>236</v>
      </c>
      <c r="B1731" s="12">
        <v>43406</v>
      </c>
      <c r="C1731" s="33" t="str">
        <f t="shared" si="287"/>
        <v>H</v>
      </c>
      <c r="D1731" s="18">
        <v>11</v>
      </c>
      <c r="E1731" s="18">
        <v>2</v>
      </c>
      <c r="F1731" s="18">
        <v>2018</v>
      </c>
      <c r="G1731" s="5" t="s">
        <v>12</v>
      </c>
      <c r="H1731" s="5" t="s">
        <v>22</v>
      </c>
      <c r="I1731" s="13" t="s">
        <v>241</v>
      </c>
      <c r="J1731" s="5">
        <v>120</v>
      </c>
      <c r="K1731" s="5" t="s">
        <v>27</v>
      </c>
      <c r="L1731" s="5" t="s">
        <v>236</v>
      </c>
      <c r="M1731" s="5">
        <v>95</v>
      </c>
      <c r="N1731" s="13">
        <f t="shared" si="288"/>
        <v>-25</v>
      </c>
      <c r="O1731" s="13">
        <f t="shared" si="289"/>
        <v>3</v>
      </c>
      <c r="P1731" s="39">
        <f t="shared" si="284"/>
        <v>1.21811754667254</v>
      </c>
      <c r="Q1731" s="39">
        <f t="shared" si="285"/>
        <v>0.79686865378140981</v>
      </c>
      <c r="R1731" s="39">
        <f t="shared" si="290"/>
        <v>3.4212488928911298</v>
      </c>
      <c r="S1731" s="39">
        <f t="shared" si="291"/>
        <v>-28.421248892891128</v>
      </c>
      <c r="T1731" s="22" t="str">
        <f t="shared" si="286"/>
        <v>Orl12095</v>
      </c>
      <c r="U1731" t="str">
        <f t="shared" si="292"/>
        <v>no</v>
      </c>
      <c r="V1731" s="31">
        <v>0</v>
      </c>
      <c r="W1731" s="31" t="str">
        <f t="shared" si="293"/>
        <v>43406Los Angeles ClippersOrlando Magic</v>
      </c>
      <c r="X1731" s="9" t="str">
        <f>IFERROR(VLOOKUP(T1731,October_Schedule_Table[[#All],[Home Concat]:[Home B2b]],2,FALSE),0)</f>
        <v>no</v>
      </c>
      <c r="Y1731" s="9">
        <f>IFERROR(VLOOKUP(T1731,October_Schedule_Table[[#All],[Away Concat]:[Away B2b]],4,FALSE),0)</f>
        <v>0</v>
      </c>
    </row>
    <row r="1732" spans="1:25" x14ac:dyDescent="0.2">
      <c r="A1732" s="24" t="s">
        <v>236</v>
      </c>
      <c r="B1732" s="10">
        <v>43408</v>
      </c>
      <c r="C1732" s="33" t="str">
        <f t="shared" si="287"/>
        <v>A</v>
      </c>
      <c r="D1732" s="19">
        <v>11</v>
      </c>
      <c r="E1732" s="19">
        <v>4</v>
      </c>
      <c r="F1732" s="19">
        <v>2018</v>
      </c>
      <c r="G1732" s="6" t="s">
        <v>12</v>
      </c>
      <c r="H1732" s="6" t="s">
        <v>27</v>
      </c>
      <c r="I1732" s="6" t="s">
        <v>236</v>
      </c>
      <c r="J1732" s="6">
        <v>117</v>
      </c>
      <c r="K1732" s="6" t="s">
        <v>35</v>
      </c>
      <c r="L1732" s="6" t="s">
        <v>227</v>
      </c>
      <c r="M1732" s="6">
        <v>110</v>
      </c>
      <c r="N1732" s="13">
        <f t="shared" si="288"/>
        <v>7</v>
      </c>
      <c r="O1732" s="13">
        <f t="shared" si="289"/>
        <v>-3</v>
      </c>
      <c r="P1732" s="39">
        <f t="shared" si="284"/>
        <v>1.21811754667254</v>
      </c>
      <c r="Q1732" s="39">
        <f t="shared" si="285"/>
        <v>1.8707824426420974</v>
      </c>
      <c r="R1732" s="39">
        <f t="shared" si="290"/>
        <v>-3.6526648959695573</v>
      </c>
      <c r="S1732" s="39">
        <f t="shared" si="291"/>
        <v>10.652664895969558</v>
      </c>
      <c r="T1732" s="22" t="str">
        <f t="shared" si="286"/>
        <v>Orl117110</v>
      </c>
      <c r="U1732" t="str">
        <f t="shared" si="292"/>
        <v>no</v>
      </c>
      <c r="V1732" s="31">
        <v>0</v>
      </c>
      <c r="W1732" s="31" t="str">
        <f t="shared" si="293"/>
        <v>43408Orlando MagicSan Antonio Spurs</v>
      </c>
      <c r="X1732" s="9">
        <f>IFERROR(VLOOKUP(T1732,October_Schedule_Table[Home Concat],1,FALSE),0)</f>
        <v>0</v>
      </c>
      <c r="Y1732" s="9" t="str">
        <f>IFERROR(VLOOKUP(T1732,October_Schedule_Table[[#All],[Away Concat]:[Away B2b]],4,FALSE),0)</f>
        <v>no</v>
      </c>
    </row>
    <row r="1733" spans="1:25" x14ac:dyDescent="0.2">
      <c r="A1733" s="24" t="s">
        <v>236</v>
      </c>
      <c r="B1733" s="10">
        <v>43409</v>
      </c>
      <c r="C1733" s="33" t="str">
        <f t="shared" si="287"/>
        <v>H</v>
      </c>
      <c r="D1733" s="19">
        <v>11</v>
      </c>
      <c r="E1733" s="19">
        <v>5</v>
      </c>
      <c r="F1733" s="19">
        <v>2018</v>
      </c>
      <c r="G1733" s="6" t="s">
        <v>12</v>
      </c>
      <c r="H1733" s="6" t="s">
        <v>36</v>
      </c>
      <c r="I1733" s="6" t="s">
        <v>215</v>
      </c>
      <c r="J1733" s="6">
        <v>100</v>
      </c>
      <c r="K1733" s="6" t="s">
        <v>27</v>
      </c>
      <c r="L1733" s="6" t="s">
        <v>236</v>
      </c>
      <c r="M1733" s="6">
        <v>102</v>
      </c>
      <c r="N1733" s="13">
        <f t="shared" si="288"/>
        <v>2</v>
      </c>
      <c r="O1733" s="13">
        <f t="shared" si="289"/>
        <v>3</v>
      </c>
      <c r="P1733" s="39">
        <f t="shared" si="284"/>
        <v>1.21811754667254</v>
      </c>
      <c r="Q1733" s="39">
        <f t="shared" si="285"/>
        <v>-9.3173458825230995</v>
      </c>
      <c r="R1733" s="39">
        <f t="shared" si="290"/>
        <v>13.535463429195639</v>
      </c>
      <c r="S1733" s="39">
        <f t="shared" si="291"/>
        <v>-11.535463429195639</v>
      </c>
      <c r="T1733" s="22" t="str">
        <f t="shared" si="286"/>
        <v>Orl100102</v>
      </c>
      <c r="U1733" t="str">
        <f t="shared" si="292"/>
        <v>yes</v>
      </c>
      <c r="V1733" s="31">
        <v>0</v>
      </c>
      <c r="W1733" s="31" t="str">
        <f t="shared" si="293"/>
        <v>43409Cleveland CavaliersOrlando Magic</v>
      </c>
      <c r="X1733" s="9" t="str">
        <f>IFERROR(VLOOKUP(T1733,October_Schedule_Table[[#All],[Home Concat]:[Home B2b]],2,FALSE),0)</f>
        <v>yes</v>
      </c>
      <c r="Y1733" s="9">
        <f>IFERROR(VLOOKUP(T1733,October_Schedule_Table[[#All],[Away Concat]:[Away B2b]],4,FALSE),0)</f>
        <v>0</v>
      </c>
    </row>
    <row r="1734" spans="1:25" x14ac:dyDescent="0.2">
      <c r="A1734" s="24" t="s">
        <v>236</v>
      </c>
      <c r="B1734" s="12">
        <v>43411</v>
      </c>
      <c r="C1734" s="33" t="str">
        <f t="shared" si="287"/>
        <v>H</v>
      </c>
      <c r="D1734" s="18">
        <v>11</v>
      </c>
      <c r="E1734" s="18">
        <v>7</v>
      </c>
      <c r="F1734" s="18">
        <v>2018</v>
      </c>
      <c r="G1734" s="5" t="s">
        <v>12</v>
      </c>
      <c r="H1734" s="5" t="s">
        <v>16</v>
      </c>
      <c r="I1734" s="5" t="s">
        <v>218</v>
      </c>
      <c r="J1734" s="5">
        <v>103</v>
      </c>
      <c r="K1734" s="5" t="s">
        <v>27</v>
      </c>
      <c r="L1734" s="5" t="s">
        <v>236</v>
      </c>
      <c r="M1734" s="5">
        <v>96</v>
      </c>
      <c r="N1734" s="13">
        <f t="shared" si="288"/>
        <v>-7</v>
      </c>
      <c r="O1734" s="13">
        <f t="shared" si="289"/>
        <v>3</v>
      </c>
      <c r="P1734" s="39">
        <f t="shared" si="284"/>
        <v>1.21811754667254</v>
      </c>
      <c r="Q1734" s="39">
        <f t="shared" si="285"/>
        <v>-0.23602730858504994</v>
      </c>
      <c r="R1734" s="39">
        <f t="shared" si="290"/>
        <v>4.4541448552575895</v>
      </c>
      <c r="S1734" s="39">
        <f t="shared" si="291"/>
        <v>-11.454144855257589</v>
      </c>
      <c r="T1734" s="22" t="str">
        <f t="shared" si="286"/>
        <v>Orl10396</v>
      </c>
      <c r="U1734" t="str">
        <f t="shared" si="292"/>
        <v>no</v>
      </c>
      <c r="V1734" s="31">
        <v>0</v>
      </c>
      <c r="W1734" s="31" t="str">
        <f t="shared" si="293"/>
        <v>43411Detroit PistonsOrlando Magic</v>
      </c>
      <c r="X1734" s="9" t="str">
        <f>IFERROR(VLOOKUP(T1734,October_Schedule_Table[[#All],[Home Concat]:[Home B2b]],2,FALSE),0)</f>
        <v>no</v>
      </c>
      <c r="Y1734" s="9">
        <f>IFERROR(VLOOKUP(T1734,October_Schedule_Table[[#All],[Away Concat]:[Away B2b]],4,FALSE),0)</f>
        <v>0</v>
      </c>
    </row>
    <row r="1735" spans="1:25" x14ac:dyDescent="0.2">
      <c r="A1735" s="24" t="s">
        <v>236</v>
      </c>
      <c r="B1735" s="10">
        <v>43413</v>
      </c>
      <c r="C1735" s="33" t="str">
        <f t="shared" si="287"/>
        <v>H</v>
      </c>
      <c r="D1735" s="19">
        <v>11</v>
      </c>
      <c r="E1735" s="19">
        <v>9</v>
      </c>
      <c r="F1735" s="19">
        <v>2018</v>
      </c>
      <c r="G1735" s="6" t="s">
        <v>12</v>
      </c>
      <c r="H1735" s="6" t="s">
        <v>41</v>
      </c>
      <c r="I1735" s="6" t="s">
        <v>233</v>
      </c>
      <c r="J1735" s="6">
        <v>108</v>
      </c>
      <c r="K1735" s="6" t="s">
        <v>27</v>
      </c>
      <c r="L1735" s="6" t="s">
        <v>236</v>
      </c>
      <c r="M1735" s="6">
        <v>117</v>
      </c>
      <c r="N1735" s="13">
        <f t="shared" si="288"/>
        <v>9</v>
      </c>
      <c r="O1735" s="13">
        <f t="shared" si="289"/>
        <v>3</v>
      </c>
      <c r="P1735" s="39">
        <f t="shared" si="284"/>
        <v>1.21811754667254</v>
      </c>
      <c r="Q1735" s="39">
        <f t="shared" si="285"/>
        <v>-3.2175804343859502</v>
      </c>
      <c r="R1735" s="39">
        <f t="shared" si="290"/>
        <v>7.4356979810584898</v>
      </c>
      <c r="S1735" s="39">
        <f t="shared" si="291"/>
        <v>1.5643020189415102</v>
      </c>
      <c r="T1735" s="22" t="str">
        <f t="shared" si="286"/>
        <v>Orl108117</v>
      </c>
      <c r="U1735" t="str">
        <f t="shared" si="292"/>
        <v>no</v>
      </c>
      <c r="V1735" s="31">
        <v>0</v>
      </c>
      <c r="W1735" s="31" t="str">
        <f t="shared" si="293"/>
        <v>43413Washington WizardsOrlando Magic</v>
      </c>
      <c r="X1735" s="9" t="str">
        <f>IFERROR(VLOOKUP(T1735,October_Schedule_Table[[#All],[Home Concat]:[Home B2b]],2,FALSE),0)</f>
        <v>no</v>
      </c>
      <c r="Y1735" s="9">
        <f>IFERROR(VLOOKUP(T1735,October_Schedule_Table[[#All],[Away Concat]:[Away B2b]],4,FALSE),0)</f>
        <v>0</v>
      </c>
    </row>
    <row r="1736" spans="1:25" x14ac:dyDescent="0.2">
      <c r="A1736" s="24" t="s">
        <v>236</v>
      </c>
      <c r="B1736" s="12">
        <v>43415</v>
      </c>
      <c r="C1736" s="33" t="str">
        <f t="shared" si="287"/>
        <v>A</v>
      </c>
      <c r="D1736" s="18">
        <v>11</v>
      </c>
      <c r="E1736" s="18">
        <v>11</v>
      </c>
      <c r="F1736" s="18">
        <v>2018</v>
      </c>
      <c r="G1736" s="5" t="s">
        <v>23</v>
      </c>
      <c r="H1736" s="5" t="s">
        <v>27</v>
      </c>
      <c r="I1736" s="5" t="s">
        <v>236</v>
      </c>
      <c r="J1736" s="5">
        <v>115</v>
      </c>
      <c r="K1736" s="5" t="s">
        <v>25</v>
      </c>
      <c r="L1736" s="13" t="s">
        <v>243</v>
      </c>
      <c r="M1736" s="5">
        <v>89</v>
      </c>
      <c r="N1736" s="13">
        <f t="shared" si="288"/>
        <v>26</v>
      </c>
      <c r="O1736" s="13">
        <f t="shared" si="289"/>
        <v>-3</v>
      </c>
      <c r="P1736" s="39">
        <f t="shared" si="284"/>
        <v>1.21811754667254</v>
      </c>
      <c r="Q1736" s="39">
        <f t="shared" si="285"/>
        <v>-9.3839578025397099</v>
      </c>
      <c r="R1736" s="39">
        <f t="shared" si="290"/>
        <v>7.6020753492122495</v>
      </c>
      <c r="S1736" s="39">
        <f t="shared" si="291"/>
        <v>18.397924650787751</v>
      </c>
      <c r="T1736" s="22" t="str">
        <f t="shared" si="286"/>
        <v>Orl11589</v>
      </c>
      <c r="U1736" t="str">
        <f t="shared" si="292"/>
        <v>no</v>
      </c>
      <c r="V1736" s="31">
        <v>0</v>
      </c>
      <c r="W1736" s="31" t="str">
        <f t="shared" si="293"/>
        <v>43415Orlando MagicNew York Knicks</v>
      </c>
      <c r="X1736" s="9">
        <f>IFERROR(VLOOKUP(T1736,October_Schedule_Table[Home Concat],1,FALSE),0)</f>
        <v>0</v>
      </c>
      <c r="Y1736" s="9" t="str">
        <f>IFERROR(VLOOKUP(T1736,October_Schedule_Table[[#All],[Away Concat]:[Away B2b]],4,FALSE),0)</f>
        <v>no</v>
      </c>
    </row>
    <row r="1737" spans="1:25" x14ac:dyDescent="0.2">
      <c r="A1737" s="24" t="s">
        <v>236</v>
      </c>
      <c r="B1737" s="10">
        <v>43416</v>
      </c>
      <c r="C1737" s="33" t="str">
        <f t="shared" si="287"/>
        <v>A</v>
      </c>
      <c r="D1737" s="19">
        <v>11</v>
      </c>
      <c r="E1737" s="19">
        <v>12</v>
      </c>
      <c r="F1737" s="19">
        <v>2018</v>
      </c>
      <c r="G1737" s="6" t="s">
        <v>12</v>
      </c>
      <c r="H1737" s="6" t="s">
        <v>27</v>
      </c>
      <c r="I1737" s="6" t="s">
        <v>236</v>
      </c>
      <c r="J1737" s="6">
        <v>109</v>
      </c>
      <c r="K1737" s="6" t="s">
        <v>41</v>
      </c>
      <c r="L1737" s="6" t="s">
        <v>233</v>
      </c>
      <c r="M1737" s="6">
        <v>117</v>
      </c>
      <c r="N1737" s="13">
        <f t="shared" si="288"/>
        <v>-8</v>
      </c>
      <c r="O1737" s="13">
        <f t="shared" si="289"/>
        <v>-3</v>
      </c>
      <c r="P1737" s="39">
        <f t="shared" si="284"/>
        <v>1.21811754667254</v>
      </c>
      <c r="Q1737" s="39">
        <f t="shared" si="285"/>
        <v>-3.2175804343859502</v>
      </c>
      <c r="R1737" s="39">
        <f t="shared" si="290"/>
        <v>1.4356979810584902</v>
      </c>
      <c r="S1737" s="39">
        <f t="shared" si="291"/>
        <v>-9.4356979810584907</v>
      </c>
      <c r="T1737" s="22" t="str">
        <f t="shared" si="286"/>
        <v>Orl109117</v>
      </c>
      <c r="U1737" t="str">
        <f t="shared" si="292"/>
        <v>yes</v>
      </c>
      <c r="V1737" s="31">
        <v>0</v>
      </c>
      <c r="W1737" s="31" t="str">
        <f t="shared" si="293"/>
        <v>43416Orlando MagicWashington Wizards</v>
      </c>
      <c r="X1737" s="9">
        <f>IFERROR(VLOOKUP(T1737,October_Schedule_Table[Home Concat],1,FALSE),0)</f>
        <v>0</v>
      </c>
      <c r="Y1737" s="9" t="str">
        <f>IFERROR(VLOOKUP(T1737,October_Schedule_Table[[#All],[Away Concat]:[Away B2b]],4,FALSE),0)</f>
        <v>yes</v>
      </c>
    </row>
    <row r="1738" spans="1:25" x14ac:dyDescent="0.2">
      <c r="A1738" s="24" t="s">
        <v>236</v>
      </c>
      <c r="B1738" s="12">
        <v>43418</v>
      </c>
      <c r="C1738" s="33" t="str">
        <f t="shared" si="287"/>
        <v>H</v>
      </c>
      <c r="D1738" s="18">
        <v>11</v>
      </c>
      <c r="E1738" s="18">
        <v>14</v>
      </c>
      <c r="F1738" s="18">
        <v>2018</v>
      </c>
      <c r="G1738" s="5" t="s">
        <v>12</v>
      </c>
      <c r="H1738" s="5" t="s">
        <v>7</v>
      </c>
      <c r="I1738" s="5" t="s">
        <v>237</v>
      </c>
      <c r="J1738" s="5">
        <v>106</v>
      </c>
      <c r="K1738" s="5" t="s">
        <v>27</v>
      </c>
      <c r="L1738" s="5" t="s">
        <v>236</v>
      </c>
      <c r="M1738" s="5">
        <v>111</v>
      </c>
      <c r="N1738" s="13">
        <f t="shared" si="288"/>
        <v>5</v>
      </c>
      <c r="O1738" s="13">
        <f t="shared" si="289"/>
        <v>3</v>
      </c>
      <c r="P1738" s="39">
        <f t="shared" ref="P1738:P1801" si="294">IF(C1738="H",VLOOKUP(L1738,$AB$12:$AE$41,4,FALSE),VLOOKUP(I1738,$AB$12:$AE$41,4,FALSE))</f>
        <v>1.21811754667254</v>
      </c>
      <c r="Q1738" s="39">
        <f t="shared" ref="Q1738:Q1801" si="295">IF(C1738="H",VLOOKUP(I1738,$AB$12:$AE$41,4,FALSE),VLOOKUP(L1738,$AB$12:$AE$41,4,FALSE))</f>
        <v>2.2516349031661402</v>
      </c>
      <c r="R1738" s="39">
        <f t="shared" si="290"/>
        <v>1.9664826435063993</v>
      </c>
      <c r="S1738" s="39">
        <f t="shared" si="291"/>
        <v>3.0335173564936007</v>
      </c>
      <c r="T1738" s="22" t="str">
        <f t="shared" ref="T1738:T1801" si="296">CONCATENATE(A1738,J1738,M1738)</f>
        <v>Orl106111</v>
      </c>
      <c r="U1738" t="str">
        <f t="shared" si="292"/>
        <v>no</v>
      </c>
      <c r="V1738" s="31">
        <v>0</v>
      </c>
      <c r="W1738" s="31" t="str">
        <f t="shared" si="293"/>
        <v>43418Philadelphia 76ersOrlando Magic</v>
      </c>
      <c r="X1738" s="9" t="str">
        <f>IFERROR(VLOOKUP(T1738,October_Schedule_Table[[#All],[Home Concat]:[Home B2b]],2,FALSE),0)</f>
        <v>no</v>
      </c>
      <c r="Y1738" s="9">
        <f>IFERROR(VLOOKUP(T1738,October_Schedule_Table[[#All],[Away Concat]:[Away B2b]],4,FALSE),0)</f>
        <v>0</v>
      </c>
    </row>
    <row r="1739" spans="1:25" x14ac:dyDescent="0.2">
      <c r="A1739" s="24" t="s">
        <v>236</v>
      </c>
      <c r="B1739" s="10">
        <v>43421</v>
      </c>
      <c r="C1739" s="33" t="str">
        <f t="shared" ref="C1739:C1802" si="297">IF(A1739=L1739,"H","A")</f>
        <v>H</v>
      </c>
      <c r="D1739" s="19">
        <v>11</v>
      </c>
      <c r="E1739" s="19">
        <v>17</v>
      </c>
      <c r="F1739" s="19">
        <v>2018</v>
      </c>
      <c r="G1739" s="6" t="s">
        <v>12</v>
      </c>
      <c r="H1739" s="6" t="s">
        <v>39</v>
      </c>
      <c r="I1739" s="13" t="s">
        <v>242</v>
      </c>
      <c r="J1739" s="6">
        <v>117</v>
      </c>
      <c r="K1739" s="6" t="s">
        <v>27</v>
      </c>
      <c r="L1739" s="6" t="s">
        <v>236</v>
      </c>
      <c r="M1739" s="6">
        <v>130</v>
      </c>
      <c r="N1739" s="13">
        <f t="shared" ref="N1739:N1802" si="298">IF(C1739="H",M1739-J1739,J1739-M1739)</f>
        <v>13</v>
      </c>
      <c r="O1739" s="13">
        <f t="shared" ref="O1739:O1802" si="299">IF(C1739="H",3,-3)</f>
        <v>3</v>
      </c>
      <c r="P1739" s="39">
        <f t="shared" si="294"/>
        <v>1.21811754667254</v>
      </c>
      <c r="Q1739" s="39">
        <f t="shared" si="295"/>
        <v>-1.7592139870950123</v>
      </c>
      <c r="R1739" s="39">
        <f t="shared" ref="R1739:R1802" si="300">O1739+P1739-Q1739</f>
        <v>5.9773315337675523</v>
      </c>
      <c r="S1739" s="39">
        <f t="shared" ref="S1739:S1802" si="301">N1739-R1739</f>
        <v>7.0226684662324477</v>
      </c>
      <c r="T1739" s="22" t="str">
        <f t="shared" si="296"/>
        <v>Orl117130</v>
      </c>
      <c r="U1739" t="str">
        <f t="shared" ref="U1739:U1802" si="302">IF(B1739-B1738=1,"yes","no")</f>
        <v>no</v>
      </c>
      <c r="V1739" s="31">
        <v>0</v>
      </c>
      <c r="W1739" s="31" t="str">
        <f t="shared" ref="W1739:W1802" si="303">CONCATENATE(B1739,H1739,K1739)</f>
        <v>43421Los Angeles LakersOrlando Magic</v>
      </c>
      <c r="X1739" s="9" t="str">
        <f>IFERROR(VLOOKUP(T1739,October_Schedule_Table[[#All],[Home Concat]:[Home B2b]],2,FALSE),0)</f>
        <v>no</v>
      </c>
      <c r="Y1739" s="9">
        <f>IFERROR(VLOOKUP(T1739,October_Schedule_Table[[#All],[Away Concat]:[Away B2b]],4,FALSE),0)</f>
        <v>0</v>
      </c>
    </row>
    <row r="1740" spans="1:25" x14ac:dyDescent="0.2">
      <c r="A1740" s="24" t="s">
        <v>236</v>
      </c>
      <c r="B1740" s="12">
        <v>43422</v>
      </c>
      <c r="C1740" s="33" t="str">
        <f t="shared" si="297"/>
        <v>H</v>
      </c>
      <c r="D1740" s="18">
        <v>11</v>
      </c>
      <c r="E1740" s="18">
        <v>18</v>
      </c>
      <c r="F1740" s="18">
        <v>2018</v>
      </c>
      <c r="G1740" s="5" t="s">
        <v>43</v>
      </c>
      <c r="H1740" s="5" t="s">
        <v>25</v>
      </c>
      <c r="I1740" s="13" t="s">
        <v>243</v>
      </c>
      <c r="J1740" s="5">
        <v>117</v>
      </c>
      <c r="K1740" s="5" t="s">
        <v>27</v>
      </c>
      <c r="L1740" s="5" t="s">
        <v>236</v>
      </c>
      <c r="M1740" s="5">
        <v>131</v>
      </c>
      <c r="N1740" s="13">
        <f t="shared" si="298"/>
        <v>14</v>
      </c>
      <c r="O1740" s="13">
        <f t="shared" si="299"/>
        <v>3</v>
      </c>
      <c r="P1740" s="39">
        <f t="shared" si="294"/>
        <v>1.21811754667254</v>
      </c>
      <c r="Q1740" s="39">
        <f t="shared" si="295"/>
        <v>-9.3839578025397099</v>
      </c>
      <c r="R1740" s="39">
        <f t="shared" si="300"/>
        <v>13.602075349212249</v>
      </c>
      <c r="S1740" s="39">
        <f t="shared" si="301"/>
        <v>0.39792465078775052</v>
      </c>
      <c r="T1740" s="22" t="str">
        <f t="shared" si="296"/>
        <v>Orl117131</v>
      </c>
      <c r="U1740" t="str">
        <f t="shared" si="302"/>
        <v>yes</v>
      </c>
      <c r="V1740" s="31">
        <v>0</v>
      </c>
      <c r="W1740" s="31" t="str">
        <f t="shared" si="303"/>
        <v>43422New York KnicksOrlando Magic</v>
      </c>
      <c r="X1740" s="9" t="str">
        <f>IFERROR(VLOOKUP(T1740,October_Schedule_Table[[#All],[Home Concat]:[Home B2b]],2,FALSE),0)</f>
        <v>yes</v>
      </c>
      <c r="Y1740" s="9">
        <f>IFERROR(VLOOKUP(T1740,October_Schedule_Table[[#All],[Away Concat]:[Away B2b]],4,FALSE),0)</f>
        <v>0</v>
      </c>
    </row>
    <row r="1741" spans="1:25" x14ac:dyDescent="0.2">
      <c r="A1741" s="24" t="s">
        <v>236</v>
      </c>
      <c r="B1741" s="10">
        <v>43424</v>
      </c>
      <c r="C1741" s="33" t="str">
        <f t="shared" si="297"/>
        <v>H</v>
      </c>
      <c r="D1741" s="19">
        <v>11</v>
      </c>
      <c r="E1741" s="19">
        <v>20</v>
      </c>
      <c r="F1741" s="19">
        <v>2018</v>
      </c>
      <c r="G1741" s="6" t="s">
        <v>12</v>
      </c>
      <c r="H1741" s="6" t="s">
        <v>37</v>
      </c>
      <c r="I1741" s="6" t="s">
        <v>228</v>
      </c>
      <c r="J1741" s="6">
        <v>93</v>
      </c>
      <c r="K1741" s="6" t="s">
        <v>27</v>
      </c>
      <c r="L1741" s="6" t="s">
        <v>236</v>
      </c>
      <c r="M1741" s="6">
        <v>91</v>
      </c>
      <c r="N1741" s="13">
        <f t="shared" si="298"/>
        <v>-2</v>
      </c>
      <c r="O1741" s="13">
        <f t="shared" si="299"/>
        <v>3</v>
      </c>
      <c r="P1741" s="39">
        <f t="shared" si="294"/>
        <v>1.21811754667254</v>
      </c>
      <c r="Q1741" s="39">
        <f t="shared" si="295"/>
        <v>5.5303682054218104</v>
      </c>
      <c r="R1741" s="39">
        <f t="shared" si="300"/>
        <v>-1.3122506587492708</v>
      </c>
      <c r="S1741" s="39">
        <f t="shared" si="301"/>
        <v>-0.68774934125072917</v>
      </c>
      <c r="T1741" s="22" t="str">
        <f t="shared" si="296"/>
        <v>Orl9391</v>
      </c>
      <c r="U1741" t="str">
        <f t="shared" si="302"/>
        <v>no</v>
      </c>
      <c r="V1741" s="31">
        <v>0</v>
      </c>
      <c r="W1741" s="31" t="str">
        <f t="shared" si="303"/>
        <v>43424Toronto RaptorsOrlando Magic</v>
      </c>
      <c r="X1741" s="9" t="str">
        <f>IFERROR(VLOOKUP(T1741,October_Schedule_Table[[#All],[Home Concat]:[Home B2b]],2,FALSE),0)</f>
        <v>no</v>
      </c>
      <c r="Y1741" s="9">
        <f>IFERROR(VLOOKUP(T1741,October_Schedule_Table[[#All],[Away Concat]:[Away B2b]],4,FALSE),0)</f>
        <v>0</v>
      </c>
    </row>
    <row r="1742" spans="1:25" x14ac:dyDescent="0.2">
      <c r="A1742" s="24" t="s">
        <v>236</v>
      </c>
      <c r="B1742" s="12">
        <v>43427</v>
      </c>
      <c r="C1742" s="33" t="str">
        <f t="shared" si="297"/>
        <v>A</v>
      </c>
      <c r="D1742" s="18">
        <v>11</v>
      </c>
      <c r="E1742" s="18">
        <v>23</v>
      </c>
      <c r="F1742" s="18">
        <v>2018</v>
      </c>
      <c r="G1742" s="5" t="s">
        <v>42</v>
      </c>
      <c r="H1742" s="5" t="s">
        <v>27</v>
      </c>
      <c r="I1742" s="5" t="s">
        <v>236</v>
      </c>
      <c r="J1742" s="5">
        <v>87</v>
      </c>
      <c r="K1742" s="5" t="s">
        <v>21</v>
      </c>
      <c r="L1742" s="5" t="s">
        <v>217</v>
      </c>
      <c r="M1742" s="5">
        <v>112</v>
      </c>
      <c r="N1742" s="13">
        <f t="shared" si="298"/>
        <v>-25</v>
      </c>
      <c r="O1742" s="13">
        <f t="shared" si="299"/>
        <v>-3</v>
      </c>
      <c r="P1742" s="39">
        <f t="shared" si="294"/>
        <v>1.21811754667254</v>
      </c>
      <c r="Q1742" s="39">
        <f t="shared" si="295"/>
        <v>3.8824190488276296</v>
      </c>
      <c r="R1742" s="39">
        <f t="shared" si="300"/>
        <v>-5.6643015021550891</v>
      </c>
      <c r="S1742" s="39">
        <f t="shared" si="301"/>
        <v>-19.335698497844909</v>
      </c>
      <c r="T1742" s="22" t="str">
        <f t="shared" si="296"/>
        <v>Orl87112</v>
      </c>
      <c r="U1742" t="str">
        <f t="shared" si="302"/>
        <v>no</v>
      </c>
      <c r="V1742" s="31">
        <v>0</v>
      </c>
      <c r="W1742" s="31" t="str">
        <f t="shared" si="303"/>
        <v>43427Orlando MagicDenver Nuggets</v>
      </c>
      <c r="X1742" s="9">
        <f>IFERROR(VLOOKUP(T1742,October_Schedule_Table[Home Concat],1,FALSE),0)</f>
        <v>0</v>
      </c>
      <c r="Y1742" s="9" t="str">
        <f>IFERROR(VLOOKUP(T1742,October_Schedule_Table[[#All],[Away Concat]:[Away B2b]],4,FALSE),0)</f>
        <v>no</v>
      </c>
    </row>
    <row r="1743" spans="1:25" x14ac:dyDescent="0.2">
      <c r="A1743" s="24" t="s">
        <v>236</v>
      </c>
      <c r="B1743" s="14">
        <v>43429</v>
      </c>
      <c r="C1743" s="33" t="str">
        <f t="shared" si="297"/>
        <v>A</v>
      </c>
      <c r="D1743" s="21">
        <v>11</v>
      </c>
      <c r="E1743" s="21">
        <v>25</v>
      </c>
      <c r="F1743" s="21">
        <v>2018</v>
      </c>
      <c r="G1743" s="6" t="s">
        <v>61</v>
      </c>
      <c r="H1743" s="6" t="s">
        <v>27</v>
      </c>
      <c r="I1743" s="6" t="s">
        <v>236</v>
      </c>
      <c r="J1743" s="6">
        <v>108</v>
      </c>
      <c r="K1743" s="6" t="s">
        <v>39</v>
      </c>
      <c r="L1743" s="13" t="s">
        <v>242</v>
      </c>
      <c r="M1743" s="6">
        <v>104</v>
      </c>
      <c r="N1743" s="13">
        <f t="shared" si="298"/>
        <v>4</v>
      </c>
      <c r="O1743" s="13">
        <f t="shared" si="299"/>
        <v>-3</v>
      </c>
      <c r="P1743" s="39">
        <f t="shared" si="294"/>
        <v>1.21811754667254</v>
      </c>
      <c r="Q1743" s="39">
        <f t="shared" si="295"/>
        <v>-1.7592139870950123</v>
      </c>
      <c r="R1743" s="39">
        <f t="shared" si="300"/>
        <v>-2.266846623244767E-2</v>
      </c>
      <c r="S1743" s="39">
        <f t="shared" si="301"/>
        <v>4.0226684662324477</v>
      </c>
      <c r="T1743" s="22" t="str">
        <f t="shared" si="296"/>
        <v>Orl108104</v>
      </c>
      <c r="U1743" t="str">
        <f t="shared" si="302"/>
        <v>no</v>
      </c>
      <c r="V1743" s="31">
        <v>0</v>
      </c>
      <c r="W1743" s="31" t="str">
        <f t="shared" si="303"/>
        <v>43429Orlando MagicLos Angeles Lakers</v>
      </c>
      <c r="X1743" s="9">
        <f>IFERROR(VLOOKUP(T1743,October_Schedule_Table[Home Concat],1,FALSE),0)</f>
        <v>0</v>
      </c>
      <c r="Y1743" s="9" t="str">
        <f>IFERROR(VLOOKUP(T1743,October_Schedule_Table[[#All],[Away Concat]:[Away B2b]],4,FALSE),0)</f>
        <v>no</v>
      </c>
    </row>
    <row r="1744" spans="1:25" x14ac:dyDescent="0.2">
      <c r="A1744" s="24" t="s">
        <v>236</v>
      </c>
      <c r="B1744" s="12">
        <v>43430</v>
      </c>
      <c r="C1744" s="33" t="str">
        <f t="shared" si="297"/>
        <v>A</v>
      </c>
      <c r="D1744" s="18">
        <v>11</v>
      </c>
      <c r="E1744" s="18">
        <v>26</v>
      </c>
      <c r="F1744" s="18">
        <v>2018</v>
      </c>
      <c r="G1744" s="5" t="s">
        <v>9</v>
      </c>
      <c r="H1744" s="5" t="s">
        <v>27</v>
      </c>
      <c r="I1744" s="5" t="s">
        <v>236</v>
      </c>
      <c r="J1744" s="5">
        <v>110</v>
      </c>
      <c r="K1744" s="5" t="s">
        <v>11</v>
      </c>
      <c r="L1744" s="5" t="s">
        <v>224</v>
      </c>
      <c r="M1744" s="5">
        <v>116</v>
      </c>
      <c r="N1744" s="13">
        <f t="shared" si="298"/>
        <v>-6</v>
      </c>
      <c r="O1744" s="13">
        <f t="shared" si="299"/>
        <v>-3</v>
      </c>
      <c r="P1744" s="39">
        <f t="shared" si="294"/>
        <v>1.21811754667254</v>
      </c>
      <c r="Q1744" s="39">
        <f t="shared" si="295"/>
        <v>6.4927091902742058</v>
      </c>
      <c r="R1744" s="39">
        <f t="shared" si="300"/>
        <v>-8.2745916436016653</v>
      </c>
      <c r="S1744" s="39">
        <f t="shared" si="301"/>
        <v>2.2745916436016653</v>
      </c>
      <c r="T1744" s="22" t="str">
        <f t="shared" si="296"/>
        <v>Orl110116</v>
      </c>
      <c r="U1744" t="str">
        <f t="shared" si="302"/>
        <v>yes</v>
      </c>
      <c r="V1744" s="31">
        <v>0</v>
      </c>
      <c r="W1744" s="31" t="str">
        <f t="shared" si="303"/>
        <v>43430Orlando MagicGolden State Warriors</v>
      </c>
      <c r="X1744" s="9">
        <f>IFERROR(VLOOKUP(T1744,October_Schedule_Table[Home Concat],1,FALSE),0)</f>
        <v>0</v>
      </c>
      <c r="Y1744" s="9" t="str">
        <f>IFERROR(VLOOKUP(T1744,October_Schedule_Table[[#All],[Away Concat]:[Away B2b]],4,FALSE),0)</f>
        <v>yes</v>
      </c>
    </row>
    <row r="1745" spans="1:25" x14ac:dyDescent="0.2">
      <c r="A1745" s="24" t="s">
        <v>236</v>
      </c>
      <c r="B1745" s="10">
        <v>43432</v>
      </c>
      <c r="C1745" s="33" t="str">
        <f t="shared" si="297"/>
        <v>A</v>
      </c>
      <c r="D1745" s="19">
        <v>11</v>
      </c>
      <c r="E1745" s="19">
        <v>28</v>
      </c>
      <c r="F1745" s="19">
        <v>2018</v>
      </c>
      <c r="G1745" s="6" t="s">
        <v>30</v>
      </c>
      <c r="H1745" s="6" t="s">
        <v>27</v>
      </c>
      <c r="I1745" s="6" t="s">
        <v>236</v>
      </c>
      <c r="J1745" s="6">
        <v>112</v>
      </c>
      <c r="K1745" s="6" t="s">
        <v>40</v>
      </c>
      <c r="L1745" s="6" t="s">
        <v>231</v>
      </c>
      <c r="M1745" s="6">
        <v>115</v>
      </c>
      <c r="N1745" s="13">
        <f t="shared" si="298"/>
        <v>-3</v>
      </c>
      <c r="O1745" s="13">
        <f t="shared" si="299"/>
        <v>-3</v>
      </c>
      <c r="P1745" s="39">
        <f t="shared" si="294"/>
        <v>1.21811754667254</v>
      </c>
      <c r="Q1745" s="39">
        <f t="shared" si="295"/>
        <v>4.7456987811097902</v>
      </c>
      <c r="R1745" s="39">
        <f t="shared" si="300"/>
        <v>-6.5275812344372497</v>
      </c>
      <c r="S1745" s="39">
        <f t="shared" si="301"/>
        <v>3.5275812344372497</v>
      </c>
      <c r="T1745" s="22" t="str">
        <f t="shared" si="296"/>
        <v>Orl112115</v>
      </c>
      <c r="U1745" t="str">
        <f t="shared" si="302"/>
        <v>no</v>
      </c>
      <c r="V1745" s="31">
        <v>0</v>
      </c>
      <c r="W1745" s="31" t="str">
        <f t="shared" si="303"/>
        <v>43432Orlando MagicPortland Trail Blazers</v>
      </c>
      <c r="X1745" s="9">
        <f>IFERROR(VLOOKUP(T1745,October_Schedule_Table[Home Concat],1,FALSE),0)</f>
        <v>0</v>
      </c>
      <c r="Y1745" s="9" t="str">
        <f>IFERROR(VLOOKUP(T1745,October_Schedule_Table[[#All],[Away Concat]:[Away B2b]],4,FALSE),0)</f>
        <v>no</v>
      </c>
    </row>
    <row r="1746" spans="1:25" x14ac:dyDescent="0.2">
      <c r="A1746" s="24" t="s">
        <v>236</v>
      </c>
      <c r="B1746" s="12">
        <v>43434</v>
      </c>
      <c r="C1746" s="33" t="str">
        <f t="shared" si="297"/>
        <v>A</v>
      </c>
      <c r="D1746" s="18">
        <v>11</v>
      </c>
      <c r="E1746" s="18">
        <v>30</v>
      </c>
      <c r="F1746" s="18">
        <v>2018</v>
      </c>
      <c r="G1746" s="5" t="s">
        <v>42</v>
      </c>
      <c r="H1746" s="5" t="s">
        <v>27</v>
      </c>
      <c r="I1746" s="5" t="s">
        <v>236</v>
      </c>
      <c r="J1746" s="5">
        <v>99</v>
      </c>
      <c r="K1746" s="5" t="s">
        <v>29</v>
      </c>
      <c r="L1746" s="5" t="s">
        <v>232</v>
      </c>
      <c r="M1746" s="5">
        <v>85</v>
      </c>
      <c r="N1746" s="13">
        <f t="shared" si="298"/>
        <v>14</v>
      </c>
      <c r="O1746" s="13">
        <f t="shared" si="299"/>
        <v>-3</v>
      </c>
      <c r="P1746" s="39">
        <f t="shared" si="294"/>
        <v>1.21811754667254</v>
      </c>
      <c r="Q1746" s="39">
        <f t="shared" si="295"/>
        <v>-8.7034984309977705</v>
      </c>
      <c r="R1746" s="39">
        <f t="shared" si="300"/>
        <v>6.9216159776703101</v>
      </c>
      <c r="S1746" s="39">
        <f t="shared" si="301"/>
        <v>7.0783840223296899</v>
      </c>
      <c r="T1746" s="22" t="str">
        <f t="shared" si="296"/>
        <v>Orl9985</v>
      </c>
      <c r="U1746" t="str">
        <f t="shared" si="302"/>
        <v>no</v>
      </c>
      <c r="V1746" s="31">
        <v>0</v>
      </c>
      <c r="W1746" s="31" t="str">
        <f t="shared" si="303"/>
        <v>43434Orlando MagicPhoenix Suns</v>
      </c>
      <c r="X1746" s="9">
        <f>IFERROR(VLOOKUP(T1746,October_Schedule_Table[Home Concat],1,FALSE),0)</f>
        <v>0</v>
      </c>
      <c r="Y1746" s="9" t="str">
        <f>IFERROR(VLOOKUP(T1746,October_Schedule_Table[[#All],[Away Concat]:[Away B2b]],4,FALSE),0)</f>
        <v>no</v>
      </c>
    </row>
    <row r="1747" spans="1:25" x14ac:dyDescent="0.2">
      <c r="A1747" s="24" t="s">
        <v>236</v>
      </c>
      <c r="B1747" s="10">
        <v>43438</v>
      </c>
      <c r="C1747" s="33" t="str">
        <f t="shared" si="297"/>
        <v>A</v>
      </c>
      <c r="D1747" s="19">
        <v>12</v>
      </c>
      <c r="E1747" s="19">
        <v>4</v>
      </c>
      <c r="F1747" s="19">
        <v>2018</v>
      </c>
      <c r="G1747" s="6" t="s">
        <v>23</v>
      </c>
      <c r="H1747" s="6" t="s">
        <v>27</v>
      </c>
      <c r="I1747" s="6" t="s">
        <v>236</v>
      </c>
      <c r="J1747" s="6">
        <v>105</v>
      </c>
      <c r="K1747" s="6" t="s">
        <v>26</v>
      </c>
      <c r="L1747" s="6" t="s">
        <v>235</v>
      </c>
      <c r="M1747" s="6">
        <v>90</v>
      </c>
      <c r="N1747" s="13">
        <f t="shared" si="298"/>
        <v>15</v>
      </c>
      <c r="O1747" s="13">
        <f t="shared" si="299"/>
        <v>-3</v>
      </c>
      <c r="P1747" s="39">
        <f t="shared" si="294"/>
        <v>1.21811754667254</v>
      </c>
      <c r="Q1747" s="39">
        <f t="shared" si="295"/>
        <v>-0.25037347985165948</v>
      </c>
      <c r="R1747" s="39">
        <f t="shared" si="300"/>
        <v>-1.5315089734758005</v>
      </c>
      <c r="S1747" s="39">
        <f t="shared" si="301"/>
        <v>16.531508973475802</v>
      </c>
      <c r="T1747" s="22" t="str">
        <f t="shared" si="296"/>
        <v>Orl10590</v>
      </c>
      <c r="U1747" t="str">
        <f t="shared" si="302"/>
        <v>no</v>
      </c>
      <c r="V1747" s="31">
        <v>0</v>
      </c>
      <c r="W1747" s="31" t="str">
        <f t="shared" si="303"/>
        <v>43438Orlando MagicMiami Heat</v>
      </c>
      <c r="X1747" s="9">
        <f>IFERROR(VLOOKUP(T1747,October_Schedule_Table[Home Concat],1,FALSE),0)</f>
        <v>0</v>
      </c>
      <c r="Y1747" s="9" t="str">
        <f>IFERROR(VLOOKUP(T1747,October_Schedule_Table[[#All],[Away Concat]:[Away B2b]],4,FALSE),0)</f>
        <v>no</v>
      </c>
    </row>
    <row r="1748" spans="1:25" x14ac:dyDescent="0.2">
      <c r="A1748" s="24" t="s">
        <v>236</v>
      </c>
      <c r="B1748" s="12">
        <v>43439</v>
      </c>
      <c r="C1748" s="33" t="str">
        <f t="shared" si="297"/>
        <v>H</v>
      </c>
      <c r="D1748" s="18">
        <v>12</v>
      </c>
      <c r="E1748" s="18">
        <v>5</v>
      </c>
      <c r="F1748" s="18">
        <v>2018</v>
      </c>
      <c r="G1748" s="5" t="s">
        <v>12</v>
      </c>
      <c r="H1748" s="5" t="s">
        <v>21</v>
      </c>
      <c r="I1748" s="5" t="s">
        <v>217</v>
      </c>
      <c r="J1748" s="5">
        <v>124</v>
      </c>
      <c r="K1748" s="5" t="s">
        <v>27</v>
      </c>
      <c r="L1748" s="5" t="s">
        <v>236</v>
      </c>
      <c r="M1748" s="5">
        <v>118</v>
      </c>
      <c r="N1748" s="13">
        <f t="shared" si="298"/>
        <v>-6</v>
      </c>
      <c r="O1748" s="13">
        <f t="shared" si="299"/>
        <v>3</v>
      </c>
      <c r="P1748" s="39">
        <f t="shared" si="294"/>
        <v>1.21811754667254</v>
      </c>
      <c r="Q1748" s="39">
        <f t="shared" si="295"/>
        <v>3.8824190488276296</v>
      </c>
      <c r="R1748" s="39">
        <f t="shared" si="300"/>
        <v>0.33569849784491002</v>
      </c>
      <c r="S1748" s="39">
        <f t="shared" si="301"/>
        <v>-6.33569849784491</v>
      </c>
      <c r="T1748" s="22" t="str">
        <f t="shared" si="296"/>
        <v>Orl124118</v>
      </c>
      <c r="U1748" t="str">
        <f t="shared" si="302"/>
        <v>yes</v>
      </c>
      <c r="V1748" s="31">
        <v>0</v>
      </c>
      <c r="W1748" s="31" t="str">
        <f t="shared" si="303"/>
        <v>43439Denver NuggetsOrlando Magic</v>
      </c>
      <c r="X1748" s="9" t="str">
        <f>IFERROR(VLOOKUP(T1748,October_Schedule_Table[[#All],[Home Concat]:[Home B2b]],2,FALSE),0)</f>
        <v>yes</v>
      </c>
      <c r="Y1748" s="9">
        <f>IFERROR(VLOOKUP(T1748,October_Schedule_Table[[#All],[Away Concat]:[Away B2b]],4,FALSE),0)</f>
        <v>0</v>
      </c>
    </row>
    <row r="1749" spans="1:25" x14ac:dyDescent="0.2">
      <c r="A1749" s="24" t="s">
        <v>236</v>
      </c>
      <c r="B1749" s="10">
        <v>43441</v>
      </c>
      <c r="C1749" s="33" t="str">
        <f t="shared" si="297"/>
        <v>H</v>
      </c>
      <c r="D1749" s="19">
        <v>12</v>
      </c>
      <c r="E1749" s="19">
        <v>7</v>
      </c>
      <c r="F1749" s="19">
        <v>2018</v>
      </c>
      <c r="G1749" s="6" t="s">
        <v>12</v>
      </c>
      <c r="H1749" s="6" t="s">
        <v>20</v>
      </c>
      <c r="I1749" s="6" t="s">
        <v>234</v>
      </c>
      <c r="J1749" s="6">
        <v>112</v>
      </c>
      <c r="K1749" s="6" t="s">
        <v>27</v>
      </c>
      <c r="L1749" s="6" t="s">
        <v>236</v>
      </c>
      <c r="M1749" s="6">
        <v>90</v>
      </c>
      <c r="N1749" s="13">
        <f t="shared" si="298"/>
        <v>-22</v>
      </c>
      <c r="O1749" s="13">
        <f t="shared" si="299"/>
        <v>3</v>
      </c>
      <c r="P1749" s="39">
        <f t="shared" si="294"/>
        <v>1.21811754667254</v>
      </c>
      <c r="Q1749" s="39">
        <f t="shared" si="295"/>
        <v>2.3960160409532198</v>
      </c>
      <c r="R1749" s="39">
        <f t="shared" si="300"/>
        <v>1.8221015057193197</v>
      </c>
      <c r="S1749" s="39">
        <f t="shared" si="301"/>
        <v>-23.822101505719321</v>
      </c>
      <c r="T1749" s="22" t="str">
        <f t="shared" si="296"/>
        <v>Orl11290</v>
      </c>
      <c r="U1749" t="str">
        <f t="shared" si="302"/>
        <v>no</v>
      </c>
      <c r="V1749" s="31">
        <v>0</v>
      </c>
      <c r="W1749" s="31" t="str">
        <f t="shared" si="303"/>
        <v>43441Indiana PacersOrlando Magic</v>
      </c>
      <c r="X1749" s="9" t="str">
        <f>IFERROR(VLOOKUP(T1749,October_Schedule_Table[[#All],[Home Concat]:[Home B2b]],2,FALSE),0)</f>
        <v>no</v>
      </c>
      <c r="Y1749" s="9">
        <f>IFERROR(VLOOKUP(T1749,October_Schedule_Table[[#All],[Away Concat]:[Away B2b]],4,FALSE),0)</f>
        <v>0</v>
      </c>
    </row>
    <row r="1750" spans="1:25" x14ac:dyDescent="0.2">
      <c r="A1750" s="24" t="s">
        <v>236</v>
      </c>
      <c r="B1750" s="12">
        <v>43444</v>
      </c>
      <c r="C1750" s="33" t="str">
        <f t="shared" si="297"/>
        <v>A</v>
      </c>
      <c r="D1750" s="18">
        <v>12</v>
      </c>
      <c r="E1750" s="18">
        <v>10</v>
      </c>
      <c r="F1750" s="18">
        <v>2018</v>
      </c>
      <c r="G1750" s="5" t="s">
        <v>33</v>
      </c>
      <c r="H1750" s="5" t="s">
        <v>27</v>
      </c>
      <c r="I1750" s="5" t="s">
        <v>236</v>
      </c>
      <c r="J1750" s="5">
        <v>76</v>
      </c>
      <c r="K1750" s="5" t="s">
        <v>28</v>
      </c>
      <c r="L1750" s="5" t="s">
        <v>216</v>
      </c>
      <c r="M1750" s="5">
        <v>101</v>
      </c>
      <c r="N1750" s="13">
        <f t="shared" si="298"/>
        <v>-25</v>
      </c>
      <c r="O1750" s="13">
        <f t="shared" si="299"/>
        <v>-3</v>
      </c>
      <c r="P1750" s="39">
        <f t="shared" si="294"/>
        <v>1.21811754667254</v>
      </c>
      <c r="Q1750" s="39">
        <f t="shared" si="295"/>
        <v>-1.1032792686349602</v>
      </c>
      <c r="R1750" s="39">
        <f t="shared" si="300"/>
        <v>-0.67860318469249981</v>
      </c>
      <c r="S1750" s="39">
        <f t="shared" si="301"/>
        <v>-24.321396815307502</v>
      </c>
      <c r="T1750" s="22" t="str">
        <f t="shared" si="296"/>
        <v>Orl76101</v>
      </c>
      <c r="U1750" t="str">
        <f t="shared" si="302"/>
        <v>no</v>
      </c>
      <c r="V1750" s="31">
        <v>0</v>
      </c>
      <c r="W1750" s="31" t="str">
        <f t="shared" si="303"/>
        <v>43444Orlando MagicDallas Mavericks</v>
      </c>
      <c r="X1750" s="9">
        <f>IFERROR(VLOOKUP(T1750,October_Schedule_Table[Home Concat],1,FALSE),0)</f>
        <v>0</v>
      </c>
      <c r="Y1750" s="9" t="str">
        <f>IFERROR(VLOOKUP(T1750,October_Schedule_Table[[#All],[Away Concat]:[Away B2b]],4,FALSE),0)</f>
        <v>no</v>
      </c>
    </row>
    <row r="1751" spans="1:25" x14ac:dyDescent="0.2">
      <c r="A1751" s="24" t="s">
        <v>236</v>
      </c>
      <c r="B1751" s="12">
        <v>43447</v>
      </c>
      <c r="C1751" s="33" t="str">
        <f t="shared" si="297"/>
        <v>H</v>
      </c>
      <c r="D1751" s="18">
        <v>12</v>
      </c>
      <c r="E1751" s="18">
        <v>13</v>
      </c>
      <c r="F1751" s="18">
        <v>2018</v>
      </c>
      <c r="G1751" s="5" t="s">
        <v>44</v>
      </c>
      <c r="H1751" s="5" t="s">
        <v>38</v>
      </c>
      <c r="I1751" s="5" t="s">
        <v>214</v>
      </c>
      <c r="J1751" s="5">
        <v>91</v>
      </c>
      <c r="K1751" s="5" t="s">
        <v>27</v>
      </c>
      <c r="L1751" s="5" t="s">
        <v>236</v>
      </c>
      <c r="M1751" s="5">
        <v>97</v>
      </c>
      <c r="N1751" s="13">
        <f t="shared" si="298"/>
        <v>6</v>
      </c>
      <c r="O1751" s="13">
        <f t="shared" si="299"/>
        <v>3</v>
      </c>
      <c r="P1751" s="39">
        <f t="shared" si="294"/>
        <v>1.21811754667254</v>
      </c>
      <c r="Q1751" s="39">
        <f t="shared" si="295"/>
        <v>-8.3647694850550796</v>
      </c>
      <c r="R1751" s="39">
        <f t="shared" si="300"/>
        <v>12.582887031727619</v>
      </c>
      <c r="S1751" s="39">
        <f t="shared" si="301"/>
        <v>-6.5828870317276191</v>
      </c>
      <c r="T1751" s="22" t="str">
        <f t="shared" si="296"/>
        <v>Orl9197</v>
      </c>
      <c r="U1751" t="str">
        <f t="shared" si="302"/>
        <v>no</v>
      </c>
      <c r="V1751" s="31">
        <v>0</v>
      </c>
      <c r="W1751" s="31" t="str">
        <f t="shared" si="303"/>
        <v>43447Chicago BullsOrlando Magic</v>
      </c>
      <c r="X1751" s="9" t="str">
        <f>IFERROR(VLOOKUP(T1751,October_Schedule_Table[[#All],[Home Concat]:[Home B2b]],2,FALSE),0)</f>
        <v>no</v>
      </c>
      <c r="Y1751" s="9">
        <f>IFERROR(VLOOKUP(T1751,October_Schedule_Table[[#All],[Away Concat]:[Away B2b]],4,FALSE),0)</f>
        <v>0</v>
      </c>
    </row>
    <row r="1752" spans="1:25" x14ac:dyDescent="0.2">
      <c r="A1752" s="24" t="s">
        <v>236</v>
      </c>
      <c r="B1752" s="10">
        <v>43449</v>
      </c>
      <c r="C1752" s="33" t="str">
        <f t="shared" si="297"/>
        <v>H</v>
      </c>
      <c r="D1752" s="19">
        <v>12</v>
      </c>
      <c r="E1752" s="19">
        <v>15</v>
      </c>
      <c r="F1752" s="19">
        <v>2018</v>
      </c>
      <c r="G1752" s="6" t="s">
        <v>45</v>
      </c>
      <c r="H1752" s="6" t="s">
        <v>31</v>
      </c>
      <c r="I1752" s="6" t="s">
        <v>225</v>
      </c>
      <c r="J1752" s="6">
        <v>89</v>
      </c>
      <c r="K1752" s="6" t="s">
        <v>27</v>
      </c>
      <c r="L1752" s="6" t="s">
        <v>236</v>
      </c>
      <c r="M1752" s="6">
        <v>96</v>
      </c>
      <c r="N1752" s="13">
        <f t="shared" si="298"/>
        <v>7</v>
      </c>
      <c r="O1752" s="13">
        <f t="shared" si="299"/>
        <v>3</v>
      </c>
      <c r="P1752" s="39">
        <f t="shared" si="294"/>
        <v>1.21811754667254</v>
      </c>
      <c r="Q1752" s="39">
        <f t="shared" si="295"/>
        <v>5.7181998783674679</v>
      </c>
      <c r="R1752" s="39">
        <f t="shared" si="300"/>
        <v>-1.5000823316949283</v>
      </c>
      <c r="S1752" s="39">
        <f t="shared" si="301"/>
        <v>8.5000823316949283</v>
      </c>
      <c r="T1752" s="22" t="str">
        <f t="shared" si="296"/>
        <v>Orl8996</v>
      </c>
      <c r="U1752" t="str">
        <f t="shared" si="302"/>
        <v>no</v>
      </c>
      <c r="V1752" s="31">
        <v>0</v>
      </c>
      <c r="W1752" s="31" t="str">
        <f t="shared" si="303"/>
        <v>43449Utah JazzOrlando Magic</v>
      </c>
      <c r="X1752" s="9" t="str">
        <f>IFERROR(VLOOKUP(T1752,October_Schedule_Table[[#All],[Home Concat]:[Home B2b]],2,FALSE),0)</f>
        <v>no</v>
      </c>
      <c r="Y1752" s="9">
        <f>IFERROR(VLOOKUP(T1752,October_Schedule_Table[[#All],[Away Concat]:[Away B2b]],4,FALSE),0)</f>
        <v>0</v>
      </c>
    </row>
    <row r="1753" spans="1:25" x14ac:dyDescent="0.2">
      <c r="A1753" s="24" t="s">
        <v>236</v>
      </c>
      <c r="B1753" s="12">
        <v>43453</v>
      </c>
      <c r="C1753" s="33" t="str">
        <f t="shared" si="297"/>
        <v>H</v>
      </c>
      <c r="D1753" s="18">
        <v>12</v>
      </c>
      <c r="E1753" s="18">
        <v>19</v>
      </c>
      <c r="F1753" s="18">
        <v>2018</v>
      </c>
      <c r="G1753" s="5" t="s">
        <v>12</v>
      </c>
      <c r="H1753" s="5" t="s">
        <v>35</v>
      </c>
      <c r="I1753" s="5" t="s">
        <v>227</v>
      </c>
      <c r="J1753" s="5">
        <v>129</v>
      </c>
      <c r="K1753" s="5" t="s">
        <v>27</v>
      </c>
      <c r="L1753" s="5" t="s">
        <v>236</v>
      </c>
      <c r="M1753" s="5">
        <v>90</v>
      </c>
      <c r="N1753" s="13">
        <f t="shared" si="298"/>
        <v>-39</v>
      </c>
      <c r="O1753" s="13">
        <f t="shared" si="299"/>
        <v>3</v>
      </c>
      <c r="P1753" s="39">
        <f t="shared" si="294"/>
        <v>1.21811754667254</v>
      </c>
      <c r="Q1753" s="39">
        <f t="shared" si="295"/>
        <v>1.8707824426420974</v>
      </c>
      <c r="R1753" s="39">
        <f t="shared" si="300"/>
        <v>2.3473351040304422</v>
      </c>
      <c r="S1753" s="39">
        <f t="shared" si="301"/>
        <v>-41.347335104030442</v>
      </c>
      <c r="T1753" s="22" t="str">
        <f t="shared" si="296"/>
        <v>Orl12990</v>
      </c>
      <c r="U1753" t="str">
        <f t="shared" si="302"/>
        <v>no</v>
      </c>
      <c r="V1753" s="31">
        <v>0</v>
      </c>
      <c r="W1753" s="31" t="str">
        <f t="shared" si="303"/>
        <v>43453San Antonio SpursOrlando Magic</v>
      </c>
      <c r="X1753" s="9" t="str">
        <f>IFERROR(VLOOKUP(T1753,October_Schedule_Table[[#All],[Home Concat]:[Home B2b]],2,FALSE),0)</f>
        <v>no</v>
      </c>
      <c r="Y1753" s="9">
        <f>IFERROR(VLOOKUP(T1753,October_Schedule_Table[[#All],[Away Concat]:[Away B2b]],4,FALSE),0)</f>
        <v>0</v>
      </c>
    </row>
    <row r="1754" spans="1:25" x14ac:dyDescent="0.2">
      <c r="A1754" s="24" t="s">
        <v>236</v>
      </c>
      <c r="B1754" s="10">
        <v>43455</v>
      </c>
      <c r="C1754" s="33" t="str">
        <f t="shared" si="297"/>
        <v>A</v>
      </c>
      <c r="D1754" s="19">
        <v>12</v>
      </c>
      <c r="E1754" s="19">
        <v>21</v>
      </c>
      <c r="F1754" s="19">
        <v>2018</v>
      </c>
      <c r="G1754" s="6" t="s">
        <v>6</v>
      </c>
      <c r="H1754" s="6" t="s">
        <v>27</v>
      </c>
      <c r="I1754" s="6" t="s">
        <v>236</v>
      </c>
      <c r="J1754" s="6">
        <v>80</v>
      </c>
      <c r="K1754" s="6" t="s">
        <v>38</v>
      </c>
      <c r="L1754" s="6" t="s">
        <v>214</v>
      </c>
      <c r="M1754" s="6">
        <v>90</v>
      </c>
      <c r="N1754" s="13">
        <f t="shared" si="298"/>
        <v>-10</v>
      </c>
      <c r="O1754" s="13">
        <f t="shared" si="299"/>
        <v>-3</v>
      </c>
      <c r="P1754" s="39">
        <f t="shared" si="294"/>
        <v>1.21811754667254</v>
      </c>
      <c r="Q1754" s="39">
        <f t="shared" si="295"/>
        <v>-8.3647694850550796</v>
      </c>
      <c r="R1754" s="39">
        <f t="shared" si="300"/>
        <v>6.5828870317276191</v>
      </c>
      <c r="S1754" s="39">
        <f t="shared" si="301"/>
        <v>-16.582887031727619</v>
      </c>
      <c r="T1754" s="22" t="str">
        <f t="shared" si="296"/>
        <v>Orl8090</v>
      </c>
      <c r="U1754" t="str">
        <f t="shared" si="302"/>
        <v>no</v>
      </c>
      <c r="V1754" s="31">
        <v>0</v>
      </c>
      <c r="W1754" s="31" t="str">
        <f t="shared" si="303"/>
        <v>43455Orlando MagicChicago Bulls</v>
      </c>
      <c r="X1754" s="9">
        <f>IFERROR(VLOOKUP(T1754,October_Schedule_Table[Home Concat],1,FALSE),0)</f>
        <v>0</v>
      </c>
      <c r="Y1754" s="9" t="str">
        <f>IFERROR(VLOOKUP(T1754,October_Schedule_Table[[#All],[Away Concat]:[Away B2b]],4,FALSE),0)</f>
        <v>no</v>
      </c>
    </row>
    <row r="1755" spans="1:25" x14ac:dyDescent="0.2">
      <c r="A1755" s="24" t="s">
        <v>236</v>
      </c>
      <c r="B1755" s="10">
        <v>43457</v>
      </c>
      <c r="C1755" s="33" t="str">
        <f t="shared" si="297"/>
        <v>H</v>
      </c>
      <c r="D1755" s="19">
        <v>12</v>
      </c>
      <c r="E1755" s="19">
        <v>23</v>
      </c>
      <c r="F1755" s="19">
        <v>2018</v>
      </c>
      <c r="G1755" s="6" t="s">
        <v>43</v>
      </c>
      <c r="H1755" s="6" t="s">
        <v>26</v>
      </c>
      <c r="I1755" s="6" t="s">
        <v>235</v>
      </c>
      <c r="J1755" s="6">
        <v>115</v>
      </c>
      <c r="K1755" s="6" t="s">
        <v>27</v>
      </c>
      <c r="L1755" s="6" t="s">
        <v>236</v>
      </c>
      <c r="M1755" s="6">
        <v>91</v>
      </c>
      <c r="N1755" s="13">
        <f t="shared" si="298"/>
        <v>-24</v>
      </c>
      <c r="O1755" s="13">
        <f t="shared" si="299"/>
        <v>3</v>
      </c>
      <c r="P1755" s="39">
        <f t="shared" si="294"/>
        <v>1.21811754667254</v>
      </c>
      <c r="Q1755" s="39">
        <f t="shared" si="295"/>
        <v>-0.25037347985165948</v>
      </c>
      <c r="R1755" s="39">
        <f t="shared" si="300"/>
        <v>4.4684910265241991</v>
      </c>
      <c r="S1755" s="39">
        <f t="shared" si="301"/>
        <v>-28.468491026524198</v>
      </c>
      <c r="T1755" s="22" t="str">
        <f t="shared" si="296"/>
        <v>Orl11591</v>
      </c>
      <c r="U1755" t="str">
        <f t="shared" si="302"/>
        <v>no</v>
      </c>
      <c r="V1755" s="31">
        <v>0</v>
      </c>
      <c r="W1755" s="31" t="str">
        <f t="shared" si="303"/>
        <v>43457Miami HeatOrlando Magic</v>
      </c>
      <c r="X1755" s="9" t="str">
        <f>IFERROR(VLOOKUP(T1755,October_Schedule_Table[[#All],[Home Concat]:[Home B2b]],2,FALSE),0)</f>
        <v>no</v>
      </c>
      <c r="Y1755" s="9">
        <f>IFERROR(VLOOKUP(T1755,October_Schedule_Table[[#All],[Away Concat]:[Away B2b]],4,FALSE),0)</f>
        <v>0</v>
      </c>
    </row>
    <row r="1756" spans="1:25" x14ac:dyDescent="0.2">
      <c r="A1756" s="24" t="s">
        <v>236</v>
      </c>
      <c r="B1756" s="12">
        <v>43460</v>
      </c>
      <c r="C1756" s="33" t="str">
        <f t="shared" si="297"/>
        <v>H</v>
      </c>
      <c r="D1756" s="18">
        <v>12</v>
      </c>
      <c r="E1756" s="18">
        <v>26</v>
      </c>
      <c r="F1756" s="18">
        <v>2018</v>
      </c>
      <c r="G1756" s="5" t="s">
        <v>12</v>
      </c>
      <c r="H1756" s="5" t="s">
        <v>29</v>
      </c>
      <c r="I1756" s="5" t="s">
        <v>232</v>
      </c>
      <c r="J1756" s="5">
        <v>122</v>
      </c>
      <c r="K1756" s="5" t="s">
        <v>27</v>
      </c>
      <c r="L1756" s="5" t="s">
        <v>236</v>
      </c>
      <c r="M1756" s="5">
        <v>120</v>
      </c>
      <c r="N1756" s="13">
        <f t="shared" si="298"/>
        <v>-2</v>
      </c>
      <c r="O1756" s="13">
        <f t="shared" si="299"/>
        <v>3</v>
      </c>
      <c r="P1756" s="39">
        <f t="shared" si="294"/>
        <v>1.21811754667254</v>
      </c>
      <c r="Q1756" s="39">
        <f t="shared" si="295"/>
        <v>-8.7034984309977705</v>
      </c>
      <c r="R1756" s="39">
        <f t="shared" si="300"/>
        <v>12.92161597767031</v>
      </c>
      <c r="S1756" s="39">
        <f t="shared" si="301"/>
        <v>-14.92161597767031</v>
      </c>
      <c r="T1756" s="22" t="str">
        <f t="shared" si="296"/>
        <v>Orl122120</v>
      </c>
      <c r="U1756" t="str">
        <f t="shared" si="302"/>
        <v>no</v>
      </c>
      <c r="V1756" s="31">
        <v>0</v>
      </c>
      <c r="W1756" s="31" t="str">
        <f t="shared" si="303"/>
        <v>43460Phoenix SunsOrlando Magic</v>
      </c>
      <c r="X1756" s="9" t="str">
        <f>IFERROR(VLOOKUP(T1756,October_Schedule_Table[[#All],[Home Concat]:[Home B2b]],2,FALSE),0)</f>
        <v>no</v>
      </c>
      <c r="Y1756" s="9">
        <f>IFERROR(VLOOKUP(T1756,October_Schedule_Table[[#All],[Away Concat]:[Away B2b]],4,FALSE),0)</f>
        <v>0</v>
      </c>
    </row>
    <row r="1757" spans="1:25" x14ac:dyDescent="0.2">
      <c r="A1757" s="24" t="s">
        <v>236</v>
      </c>
      <c r="B1757" s="10">
        <v>43462</v>
      </c>
      <c r="C1757" s="33" t="str">
        <f t="shared" si="297"/>
        <v>H</v>
      </c>
      <c r="D1757" s="19">
        <v>12</v>
      </c>
      <c r="E1757" s="19">
        <v>28</v>
      </c>
      <c r="F1757" s="19">
        <v>2018</v>
      </c>
      <c r="G1757" s="6" t="s">
        <v>12</v>
      </c>
      <c r="H1757" s="6" t="s">
        <v>37</v>
      </c>
      <c r="I1757" s="6" t="s">
        <v>228</v>
      </c>
      <c r="J1757" s="6">
        <v>87</v>
      </c>
      <c r="K1757" s="6" t="s">
        <v>27</v>
      </c>
      <c r="L1757" s="6" t="s">
        <v>236</v>
      </c>
      <c r="M1757" s="6">
        <v>116</v>
      </c>
      <c r="N1757" s="13">
        <f t="shared" si="298"/>
        <v>29</v>
      </c>
      <c r="O1757" s="13">
        <f t="shared" si="299"/>
        <v>3</v>
      </c>
      <c r="P1757" s="39">
        <f t="shared" si="294"/>
        <v>1.21811754667254</v>
      </c>
      <c r="Q1757" s="39">
        <f t="shared" si="295"/>
        <v>5.5303682054218104</v>
      </c>
      <c r="R1757" s="39">
        <f t="shared" si="300"/>
        <v>-1.3122506587492708</v>
      </c>
      <c r="S1757" s="39">
        <f t="shared" si="301"/>
        <v>30.312250658749271</v>
      </c>
      <c r="T1757" s="22" t="str">
        <f t="shared" si="296"/>
        <v>Orl87116</v>
      </c>
      <c r="U1757" t="str">
        <f t="shared" si="302"/>
        <v>no</v>
      </c>
      <c r="V1757" s="31">
        <v>0</v>
      </c>
      <c r="W1757" s="31" t="str">
        <f t="shared" si="303"/>
        <v>43462Toronto RaptorsOrlando Magic</v>
      </c>
      <c r="X1757" s="9" t="str">
        <f>IFERROR(VLOOKUP(T1757,October_Schedule_Table[[#All],[Home Concat]:[Home B2b]],2,FALSE),0)</f>
        <v>no</v>
      </c>
      <c r="Y1757" s="9">
        <f>IFERROR(VLOOKUP(T1757,October_Schedule_Table[[#All],[Away Concat]:[Away B2b]],4,FALSE),0)</f>
        <v>0</v>
      </c>
    </row>
    <row r="1758" spans="1:25" x14ac:dyDescent="0.2">
      <c r="A1758" s="24" t="s">
        <v>236</v>
      </c>
      <c r="B1758" s="12">
        <v>43464</v>
      </c>
      <c r="C1758" s="33" t="str">
        <f t="shared" si="297"/>
        <v>H</v>
      </c>
      <c r="D1758" s="18">
        <v>12</v>
      </c>
      <c r="E1758" s="18">
        <v>30</v>
      </c>
      <c r="F1758" s="18">
        <v>2018</v>
      </c>
      <c r="G1758" s="5" t="s">
        <v>61</v>
      </c>
      <c r="H1758" s="5" t="s">
        <v>16</v>
      </c>
      <c r="I1758" s="5" t="s">
        <v>218</v>
      </c>
      <c r="J1758" s="5">
        <v>107</v>
      </c>
      <c r="K1758" s="5" t="s">
        <v>27</v>
      </c>
      <c r="L1758" s="5" t="s">
        <v>236</v>
      </c>
      <c r="M1758" s="5">
        <v>109</v>
      </c>
      <c r="N1758" s="13">
        <f t="shared" si="298"/>
        <v>2</v>
      </c>
      <c r="O1758" s="13">
        <f t="shared" si="299"/>
        <v>3</v>
      </c>
      <c r="P1758" s="39">
        <f t="shared" si="294"/>
        <v>1.21811754667254</v>
      </c>
      <c r="Q1758" s="39">
        <f t="shared" si="295"/>
        <v>-0.23602730858504994</v>
      </c>
      <c r="R1758" s="39">
        <f t="shared" si="300"/>
        <v>4.4541448552575895</v>
      </c>
      <c r="S1758" s="39">
        <f t="shared" si="301"/>
        <v>-2.4541448552575895</v>
      </c>
      <c r="T1758" s="22" t="str">
        <f t="shared" si="296"/>
        <v>Orl107109</v>
      </c>
      <c r="U1758" t="str">
        <f t="shared" si="302"/>
        <v>no</v>
      </c>
      <c r="V1758" s="31">
        <v>0</v>
      </c>
      <c r="W1758" s="31" t="str">
        <f t="shared" si="303"/>
        <v>43464Detroit PistonsOrlando Magic</v>
      </c>
      <c r="X1758" s="9" t="str">
        <f>IFERROR(VLOOKUP(T1758,October_Schedule_Table[[#All],[Home Concat]:[Home B2b]],2,FALSE),0)</f>
        <v>no</v>
      </c>
      <c r="Y1758" s="9">
        <f>IFERROR(VLOOKUP(T1758,October_Schedule_Table[[#All],[Away Concat]:[Away B2b]],4,FALSE),0)</f>
        <v>0</v>
      </c>
    </row>
    <row r="1759" spans="1:25" x14ac:dyDescent="0.2">
      <c r="A1759" s="24" t="s">
        <v>236</v>
      </c>
      <c r="B1759" s="12">
        <v>43465</v>
      </c>
      <c r="C1759" s="33" t="str">
        <f t="shared" si="297"/>
        <v>A</v>
      </c>
      <c r="D1759" s="18">
        <v>12</v>
      </c>
      <c r="E1759" s="18">
        <v>31</v>
      </c>
      <c r="F1759" s="18">
        <v>2018</v>
      </c>
      <c r="G1759" s="5" t="s">
        <v>43</v>
      </c>
      <c r="H1759" s="5" t="s">
        <v>27</v>
      </c>
      <c r="I1759" s="5" t="s">
        <v>236</v>
      </c>
      <c r="J1759" s="5">
        <v>100</v>
      </c>
      <c r="K1759" s="5" t="s">
        <v>14</v>
      </c>
      <c r="L1759" s="5" t="s">
        <v>213</v>
      </c>
      <c r="M1759" s="5">
        <v>125</v>
      </c>
      <c r="N1759" s="13">
        <f t="shared" si="298"/>
        <v>-25</v>
      </c>
      <c r="O1759" s="13">
        <f t="shared" si="299"/>
        <v>-3</v>
      </c>
      <c r="P1759" s="39">
        <f t="shared" si="294"/>
        <v>1.21811754667254</v>
      </c>
      <c r="Q1759" s="39">
        <f t="shared" si="295"/>
        <v>-1.224670842330648</v>
      </c>
      <c r="R1759" s="39">
        <f t="shared" si="300"/>
        <v>-0.55721161099681193</v>
      </c>
      <c r="S1759" s="39">
        <f t="shared" si="301"/>
        <v>-24.442788389003187</v>
      </c>
      <c r="T1759" s="22" t="str">
        <f t="shared" si="296"/>
        <v>Orl100125</v>
      </c>
      <c r="U1759" t="str">
        <f t="shared" si="302"/>
        <v>yes</v>
      </c>
      <c r="V1759" s="31">
        <v>0</v>
      </c>
      <c r="W1759" s="31" t="str">
        <f t="shared" si="303"/>
        <v>43465Orlando MagicCharlotte Hornets</v>
      </c>
      <c r="X1759" s="9">
        <f>IFERROR(VLOOKUP(T1759,October_Schedule_Table[Home Concat],1,FALSE),0)</f>
        <v>0</v>
      </c>
      <c r="Y1759" s="9" t="str">
        <f>IFERROR(VLOOKUP(T1759,October_Schedule_Table[[#All],[Away Concat]:[Away B2b]],4,FALSE),0)</f>
        <v>yes</v>
      </c>
    </row>
    <row r="1760" spans="1:25" x14ac:dyDescent="0.2">
      <c r="A1760" s="24" t="s">
        <v>236</v>
      </c>
      <c r="B1760" s="10">
        <v>43467</v>
      </c>
      <c r="C1760" s="33" t="str">
        <f t="shared" si="297"/>
        <v>A</v>
      </c>
      <c r="D1760" s="19">
        <v>1</v>
      </c>
      <c r="E1760" s="19">
        <v>2</v>
      </c>
      <c r="F1760" s="19">
        <v>2019</v>
      </c>
      <c r="G1760" s="6" t="s">
        <v>6</v>
      </c>
      <c r="H1760" s="6" t="s">
        <v>27</v>
      </c>
      <c r="I1760" s="6" t="s">
        <v>236</v>
      </c>
      <c r="J1760" s="6">
        <v>112</v>
      </c>
      <c r="K1760" s="6" t="s">
        <v>38</v>
      </c>
      <c r="L1760" s="6" t="s">
        <v>214</v>
      </c>
      <c r="M1760" s="6">
        <v>84</v>
      </c>
      <c r="N1760" s="13">
        <f t="shared" si="298"/>
        <v>28</v>
      </c>
      <c r="O1760" s="13">
        <f t="shared" si="299"/>
        <v>-3</v>
      </c>
      <c r="P1760" s="39">
        <f t="shared" si="294"/>
        <v>1.21811754667254</v>
      </c>
      <c r="Q1760" s="39">
        <f t="shared" si="295"/>
        <v>-8.3647694850550796</v>
      </c>
      <c r="R1760" s="39">
        <f t="shared" si="300"/>
        <v>6.5828870317276191</v>
      </c>
      <c r="S1760" s="39">
        <f t="shared" si="301"/>
        <v>21.417112968272381</v>
      </c>
      <c r="T1760" s="22" t="str">
        <f t="shared" si="296"/>
        <v>Orl11284</v>
      </c>
      <c r="U1760" t="str">
        <f t="shared" si="302"/>
        <v>no</v>
      </c>
      <c r="V1760" s="31">
        <v>0</v>
      </c>
      <c r="W1760" s="31" t="str">
        <f t="shared" si="303"/>
        <v>43467Orlando MagicChicago Bulls</v>
      </c>
      <c r="X1760" s="9">
        <f>IFERROR(VLOOKUP(T1760,October_Schedule_Table[Home Concat],1,FALSE),0)</f>
        <v>0</v>
      </c>
      <c r="Y1760" s="9" t="str">
        <f>IFERROR(VLOOKUP(T1760,October_Schedule_Table[[#All],[Away Concat]:[Away B2b]],4,FALSE),0)</f>
        <v>no</v>
      </c>
    </row>
    <row r="1761" spans="1:25" x14ac:dyDescent="0.2">
      <c r="A1761" s="24" t="s">
        <v>236</v>
      </c>
      <c r="B1761" s="12">
        <v>43469</v>
      </c>
      <c r="C1761" s="33" t="str">
        <f t="shared" si="297"/>
        <v>A</v>
      </c>
      <c r="D1761" s="18">
        <v>1</v>
      </c>
      <c r="E1761" s="18">
        <v>4</v>
      </c>
      <c r="F1761" s="18">
        <v>2019</v>
      </c>
      <c r="G1761" s="5" t="s">
        <v>6</v>
      </c>
      <c r="H1761" s="5" t="s">
        <v>27</v>
      </c>
      <c r="I1761" s="5" t="s">
        <v>236</v>
      </c>
      <c r="J1761" s="5">
        <v>103</v>
      </c>
      <c r="K1761" s="5" t="s">
        <v>34</v>
      </c>
      <c r="L1761" s="5" t="s">
        <v>239</v>
      </c>
      <c r="M1761" s="5">
        <v>120</v>
      </c>
      <c r="N1761" s="13">
        <f t="shared" si="298"/>
        <v>-17</v>
      </c>
      <c r="O1761" s="13">
        <f t="shared" si="299"/>
        <v>-3</v>
      </c>
      <c r="P1761" s="39">
        <f t="shared" si="294"/>
        <v>1.21811754667254</v>
      </c>
      <c r="Q1761" s="39">
        <f t="shared" si="295"/>
        <v>-1.35015846365794</v>
      </c>
      <c r="R1761" s="39">
        <f t="shared" si="300"/>
        <v>-0.43172398966951997</v>
      </c>
      <c r="S1761" s="39">
        <f t="shared" si="301"/>
        <v>-16.568276010330479</v>
      </c>
      <c r="T1761" s="22" t="str">
        <f t="shared" si="296"/>
        <v>Orl103120</v>
      </c>
      <c r="U1761" t="str">
        <f t="shared" si="302"/>
        <v>no</v>
      </c>
      <c r="V1761" s="31">
        <v>0</v>
      </c>
      <c r="W1761" s="31" t="str">
        <f t="shared" si="303"/>
        <v>43469Orlando MagicMinnesota Timberwolves</v>
      </c>
      <c r="X1761" s="9">
        <f>IFERROR(VLOOKUP(T1761,October_Schedule_Table[Home Concat],1,FALSE),0)</f>
        <v>0</v>
      </c>
      <c r="Y1761" s="9" t="str">
        <f>IFERROR(VLOOKUP(T1761,October_Schedule_Table[[#All],[Away Concat]:[Away B2b]],4,FALSE),0)</f>
        <v>no</v>
      </c>
    </row>
    <row r="1762" spans="1:25" x14ac:dyDescent="0.2">
      <c r="A1762" s="24" t="s">
        <v>236</v>
      </c>
      <c r="B1762" s="10">
        <v>43471</v>
      </c>
      <c r="C1762" s="33" t="str">
        <f t="shared" si="297"/>
        <v>A</v>
      </c>
      <c r="D1762" s="19">
        <v>1</v>
      </c>
      <c r="E1762" s="19">
        <v>6</v>
      </c>
      <c r="F1762" s="19">
        <v>2019</v>
      </c>
      <c r="G1762" s="6" t="s">
        <v>61</v>
      </c>
      <c r="H1762" s="6" t="s">
        <v>27</v>
      </c>
      <c r="I1762" s="6" t="s">
        <v>236</v>
      </c>
      <c r="J1762" s="6">
        <v>96</v>
      </c>
      <c r="K1762" s="6" t="s">
        <v>22</v>
      </c>
      <c r="L1762" s="13" t="s">
        <v>241</v>
      </c>
      <c r="M1762" s="6">
        <v>106</v>
      </c>
      <c r="N1762" s="13">
        <f t="shared" si="298"/>
        <v>-10</v>
      </c>
      <c r="O1762" s="13">
        <f t="shared" si="299"/>
        <v>-3</v>
      </c>
      <c r="P1762" s="39">
        <f t="shared" si="294"/>
        <v>1.21811754667254</v>
      </c>
      <c r="Q1762" s="39">
        <f t="shared" si="295"/>
        <v>0.79686865378140981</v>
      </c>
      <c r="R1762" s="39">
        <f t="shared" si="300"/>
        <v>-2.5787511071088698</v>
      </c>
      <c r="S1762" s="39">
        <f t="shared" si="301"/>
        <v>-7.4212488928911302</v>
      </c>
      <c r="T1762" s="22" t="str">
        <f t="shared" si="296"/>
        <v>Orl96106</v>
      </c>
      <c r="U1762" t="str">
        <f t="shared" si="302"/>
        <v>no</v>
      </c>
      <c r="V1762" s="31">
        <v>0</v>
      </c>
      <c r="W1762" s="31" t="str">
        <f t="shared" si="303"/>
        <v>43471Orlando MagicLos Angeles Clippers</v>
      </c>
      <c r="X1762" s="9">
        <f>IFERROR(VLOOKUP(T1762,October_Schedule_Table[Home Concat],1,FALSE),0)</f>
        <v>0</v>
      </c>
      <c r="Y1762" s="9" t="str">
        <f>IFERROR(VLOOKUP(T1762,October_Schedule_Table[[#All],[Away Concat]:[Away B2b]],4,FALSE),0)</f>
        <v>no</v>
      </c>
    </row>
    <row r="1763" spans="1:25" x14ac:dyDescent="0.2">
      <c r="A1763" s="24" t="s">
        <v>236</v>
      </c>
      <c r="B1763" s="12">
        <v>43472</v>
      </c>
      <c r="C1763" s="33" t="str">
        <f t="shared" si="297"/>
        <v>A</v>
      </c>
      <c r="D1763" s="18">
        <v>1</v>
      </c>
      <c r="E1763" s="18">
        <v>7</v>
      </c>
      <c r="F1763" s="18">
        <v>2019</v>
      </c>
      <c r="G1763" s="5" t="s">
        <v>30</v>
      </c>
      <c r="H1763" s="5" t="s">
        <v>27</v>
      </c>
      <c r="I1763" s="5" t="s">
        <v>236</v>
      </c>
      <c r="J1763" s="5">
        <v>95</v>
      </c>
      <c r="K1763" s="5" t="s">
        <v>32</v>
      </c>
      <c r="L1763" s="5" t="s">
        <v>230</v>
      </c>
      <c r="M1763" s="5">
        <v>111</v>
      </c>
      <c r="N1763" s="13">
        <f t="shared" si="298"/>
        <v>-16</v>
      </c>
      <c r="O1763" s="13">
        <f t="shared" si="299"/>
        <v>-3</v>
      </c>
      <c r="P1763" s="39">
        <f t="shared" si="294"/>
        <v>1.21811754667254</v>
      </c>
      <c r="Q1763" s="39">
        <f t="shared" si="295"/>
        <v>-0.90569424122478992</v>
      </c>
      <c r="R1763" s="39">
        <f t="shared" si="300"/>
        <v>-0.87618821210267006</v>
      </c>
      <c r="S1763" s="39">
        <f t="shared" si="301"/>
        <v>-15.123811787897329</v>
      </c>
      <c r="T1763" s="22" t="str">
        <f t="shared" si="296"/>
        <v>Orl95111</v>
      </c>
      <c r="U1763" t="str">
        <f t="shared" si="302"/>
        <v>yes</v>
      </c>
      <c r="V1763" s="31">
        <v>0</v>
      </c>
      <c r="W1763" s="31" t="str">
        <f t="shared" si="303"/>
        <v>43472Orlando MagicSacramento Kings</v>
      </c>
      <c r="X1763" s="9">
        <f>IFERROR(VLOOKUP(T1763,October_Schedule_Table[Home Concat],1,FALSE),0)</f>
        <v>0</v>
      </c>
      <c r="Y1763" s="9" t="str">
        <f>IFERROR(VLOOKUP(T1763,October_Schedule_Table[[#All],[Away Concat]:[Away B2b]],4,FALSE),0)</f>
        <v>yes</v>
      </c>
    </row>
    <row r="1764" spans="1:25" x14ac:dyDescent="0.2">
      <c r="A1764" s="24" t="s">
        <v>236</v>
      </c>
      <c r="B1764" s="10">
        <v>43474</v>
      </c>
      <c r="C1764" s="33" t="str">
        <f t="shared" si="297"/>
        <v>A</v>
      </c>
      <c r="D1764" s="19">
        <v>1</v>
      </c>
      <c r="E1764" s="19">
        <v>9</v>
      </c>
      <c r="F1764" s="19">
        <v>2019</v>
      </c>
      <c r="G1764" s="6" t="s">
        <v>42</v>
      </c>
      <c r="H1764" s="6" t="s">
        <v>27</v>
      </c>
      <c r="I1764" s="6" t="s">
        <v>236</v>
      </c>
      <c r="J1764" s="6">
        <v>93</v>
      </c>
      <c r="K1764" s="6" t="s">
        <v>31</v>
      </c>
      <c r="L1764" s="6" t="s">
        <v>225</v>
      </c>
      <c r="M1764" s="6">
        <v>106</v>
      </c>
      <c r="N1764" s="13">
        <f t="shared" si="298"/>
        <v>-13</v>
      </c>
      <c r="O1764" s="13">
        <f t="shared" si="299"/>
        <v>-3</v>
      </c>
      <c r="P1764" s="39">
        <f t="shared" si="294"/>
        <v>1.21811754667254</v>
      </c>
      <c r="Q1764" s="39">
        <f t="shared" si="295"/>
        <v>5.7181998783674679</v>
      </c>
      <c r="R1764" s="39">
        <f t="shared" si="300"/>
        <v>-7.5000823316949283</v>
      </c>
      <c r="S1764" s="39">
        <f t="shared" si="301"/>
        <v>-5.4999176683050717</v>
      </c>
      <c r="T1764" s="22" t="str">
        <f t="shared" si="296"/>
        <v>Orl93106</v>
      </c>
      <c r="U1764" t="str">
        <f t="shared" si="302"/>
        <v>no</v>
      </c>
      <c r="V1764" s="31">
        <v>0</v>
      </c>
      <c r="W1764" s="31" t="str">
        <f t="shared" si="303"/>
        <v>43474Orlando MagicUtah Jazz</v>
      </c>
      <c r="X1764" s="9">
        <f>IFERROR(VLOOKUP(T1764,October_Schedule_Table[Home Concat],1,FALSE),0)</f>
        <v>0</v>
      </c>
      <c r="Y1764" s="9" t="str">
        <f>IFERROR(VLOOKUP(T1764,October_Schedule_Table[[#All],[Away Concat]:[Away B2b]],4,FALSE),0)</f>
        <v>no</v>
      </c>
    </row>
    <row r="1765" spans="1:25" x14ac:dyDescent="0.2">
      <c r="A1765" s="24" t="s">
        <v>236</v>
      </c>
      <c r="B1765" s="10">
        <v>43477</v>
      </c>
      <c r="C1765" s="33" t="str">
        <f t="shared" si="297"/>
        <v>H</v>
      </c>
      <c r="D1765" s="19">
        <v>1</v>
      </c>
      <c r="E1765" s="19">
        <v>12</v>
      </c>
      <c r="F1765" s="19">
        <v>2019</v>
      </c>
      <c r="G1765" s="6" t="s">
        <v>12</v>
      </c>
      <c r="H1765" s="6" t="s">
        <v>8</v>
      </c>
      <c r="I1765" s="6" t="s">
        <v>211</v>
      </c>
      <c r="J1765" s="6">
        <v>103</v>
      </c>
      <c r="K1765" s="6" t="s">
        <v>27</v>
      </c>
      <c r="L1765" s="6" t="s">
        <v>236</v>
      </c>
      <c r="M1765" s="6">
        <v>105</v>
      </c>
      <c r="N1765" s="13">
        <f t="shared" si="298"/>
        <v>2</v>
      </c>
      <c r="O1765" s="13">
        <f t="shared" si="299"/>
        <v>3</v>
      </c>
      <c r="P1765" s="39">
        <f t="shared" si="294"/>
        <v>1.21811754667254</v>
      </c>
      <c r="Q1765" s="39">
        <f t="shared" si="295"/>
        <v>3.6672081997201897</v>
      </c>
      <c r="R1765" s="39">
        <f t="shared" si="300"/>
        <v>0.55090934695234983</v>
      </c>
      <c r="S1765" s="39">
        <f t="shared" si="301"/>
        <v>1.4490906530476502</v>
      </c>
      <c r="T1765" s="22" t="str">
        <f t="shared" si="296"/>
        <v>Orl103105</v>
      </c>
      <c r="U1765" t="str">
        <f t="shared" si="302"/>
        <v>no</v>
      </c>
      <c r="V1765" s="31">
        <v>0</v>
      </c>
      <c r="W1765" s="31" t="str">
        <f t="shared" si="303"/>
        <v>43477Boston CelticsOrlando Magic</v>
      </c>
      <c r="X1765" s="9" t="str">
        <f>IFERROR(VLOOKUP(T1765,October_Schedule_Table[[#All],[Home Concat]:[Home B2b]],2,FALSE),0)</f>
        <v>no</v>
      </c>
      <c r="Y1765" s="9">
        <f>IFERROR(VLOOKUP(T1765,October_Schedule_Table[[#All],[Away Concat]:[Away B2b]],4,FALSE),0)</f>
        <v>0</v>
      </c>
    </row>
    <row r="1766" spans="1:25" x14ac:dyDescent="0.2">
      <c r="A1766" s="24" t="s">
        <v>236</v>
      </c>
      <c r="B1766" s="12">
        <v>43478</v>
      </c>
      <c r="C1766" s="33" t="str">
        <f t="shared" si="297"/>
        <v>H</v>
      </c>
      <c r="D1766" s="18">
        <v>1</v>
      </c>
      <c r="E1766" s="18">
        <v>13</v>
      </c>
      <c r="F1766" s="18">
        <v>2019</v>
      </c>
      <c r="G1766" s="5" t="s">
        <v>43</v>
      </c>
      <c r="H1766" s="5" t="s">
        <v>18</v>
      </c>
      <c r="I1766" s="5" t="s">
        <v>226</v>
      </c>
      <c r="J1766" s="5">
        <v>109</v>
      </c>
      <c r="K1766" s="5" t="s">
        <v>27</v>
      </c>
      <c r="L1766" s="5" t="s">
        <v>236</v>
      </c>
      <c r="M1766" s="5">
        <v>116</v>
      </c>
      <c r="N1766" s="13">
        <f t="shared" si="298"/>
        <v>7</v>
      </c>
      <c r="O1766" s="13">
        <f t="shared" si="299"/>
        <v>3</v>
      </c>
      <c r="P1766" s="39">
        <f t="shared" si="294"/>
        <v>1.21811754667254</v>
      </c>
      <c r="Q1766" s="39">
        <f t="shared" si="295"/>
        <v>5.8261443988619703</v>
      </c>
      <c r="R1766" s="39">
        <f t="shared" si="300"/>
        <v>-1.6080268521894308</v>
      </c>
      <c r="S1766" s="39">
        <f t="shared" si="301"/>
        <v>8.6080268521894308</v>
      </c>
      <c r="T1766" s="22" t="str">
        <f t="shared" si="296"/>
        <v>Orl109116</v>
      </c>
      <c r="U1766" t="str">
        <f t="shared" si="302"/>
        <v>yes</v>
      </c>
      <c r="V1766" s="31">
        <v>0</v>
      </c>
      <c r="W1766" s="31" t="str">
        <f t="shared" si="303"/>
        <v>43478Houston RocketsOrlando Magic</v>
      </c>
      <c r="X1766" s="9" t="str">
        <f>IFERROR(VLOOKUP(T1766,October_Schedule_Table[[#All],[Home Concat]:[Home B2b]],2,FALSE),0)</f>
        <v>yes</v>
      </c>
      <c r="Y1766" s="9">
        <f>IFERROR(VLOOKUP(T1766,October_Schedule_Table[[#All],[Away Concat]:[Away B2b]],4,FALSE),0)</f>
        <v>0</v>
      </c>
    </row>
    <row r="1767" spans="1:25" x14ac:dyDescent="0.2">
      <c r="A1767" s="24" t="s">
        <v>236</v>
      </c>
      <c r="B1767" s="12">
        <v>43481</v>
      </c>
      <c r="C1767" s="33" t="str">
        <f t="shared" si="297"/>
        <v>A</v>
      </c>
      <c r="D1767" s="18">
        <v>1</v>
      </c>
      <c r="E1767" s="18">
        <v>16</v>
      </c>
      <c r="F1767" s="18">
        <v>2019</v>
      </c>
      <c r="G1767" s="5" t="s">
        <v>12</v>
      </c>
      <c r="H1767" s="5" t="s">
        <v>27</v>
      </c>
      <c r="I1767" s="5" t="s">
        <v>236</v>
      </c>
      <c r="J1767" s="5">
        <v>115</v>
      </c>
      <c r="K1767" s="5" t="s">
        <v>16</v>
      </c>
      <c r="L1767" s="5" t="s">
        <v>218</v>
      </c>
      <c r="M1767" s="5">
        <v>120</v>
      </c>
      <c r="N1767" s="13">
        <f t="shared" si="298"/>
        <v>-5</v>
      </c>
      <c r="O1767" s="13">
        <f t="shared" si="299"/>
        <v>-3</v>
      </c>
      <c r="P1767" s="39">
        <f t="shared" si="294"/>
        <v>1.21811754667254</v>
      </c>
      <c r="Q1767" s="39">
        <f t="shared" si="295"/>
        <v>-0.23602730858504994</v>
      </c>
      <c r="R1767" s="39">
        <f t="shared" si="300"/>
        <v>-1.54585514474241</v>
      </c>
      <c r="S1767" s="39">
        <f t="shared" si="301"/>
        <v>-3.45414485525759</v>
      </c>
      <c r="T1767" s="22" t="str">
        <f t="shared" si="296"/>
        <v>Orl115120</v>
      </c>
      <c r="U1767" t="str">
        <f t="shared" si="302"/>
        <v>no</v>
      </c>
      <c r="V1767" s="31">
        <v>0</v>
      </c>
      <c r="W1767" s="31" t="str">
        <f t="shared" si="303"/>
        <v>43481Orlando MagicDetroit Pistons</v>
      </c>
      <c r="X1767" s="9">
        <f>IFERROR(VLOOKUP(T1767,October_Schedule_Table[Home Concat],1,FALSE),0)</f>
        <v>0</v>
      </c>
      <c r="Y1767" s="9" t="str">
        <f>IFERROR(VLOOKUP(T1767,October_Schedule_Table[[#All],[Away Concat]:[Away B2b]],4,FALSE),0)</f>
        <v>no</v>
      </c>
    </row>
    <row r="1768" spans="1:25" x14ac:dyDescent="0.2">
      <c r="A1768" s="24" t="s">
        <v>236</v>
      </c>
      <c r="B1768" s="10">
        <v>43483</v>
      </c>
      <c r="C1768" s="33" t="str">
        <f t="shared" si="297"/>
        <v>H</v>
      </c>
      <c r="D1768" s="19">
        <v>1</v>
      </c>
      <c r="E1768" s="19">
        <v>18</v>
      </c>
      <c r="F1768" s="19">
        <v>2019</v>
      </c>
      <c r="G1768" s="6" t="s">
        <v>12</v>
      </c>
      <c r="H1768" s="6" t="s">
        <v>15</v>
      </c>
      <c r="I1768" s="6" t="s">
        <v>212</v>
      </c>
      <c r="J1768" s="6">
        <v>117</v>
      </c>
      <c r="K1768" s="6" t="s">
        <v>27</v>
      </c>
      <c r="L1768" s="6" t="s">
        <v>236</v>
      </c>
      <c r="M1768" s="6">
        <v>115</v>
      </c>
      <c r="N1768" s="13">
        <f t="shared" si="298"/>
        <v>-2</v>
      </c>
      <c r="O1768" s="13">
        <f t="shared" si="299"/>
        <v>3</v>
      </c>
      <c r="P1768" s="39">
        <f t="shared" si="294"/>
        <v>1.21811754667254</v>
      </c>
      <c r="Q1768" s="39">
        <f t="shared" si="295"/>
        <v>9.3423702051929958E-2</v>
      </c>
      <c r="R1768" s="39">
        <f t="shared" si="300"/>
        <v>4.1246938446206096</v>
      </c>
      <c r="S1768" s="39">
        <f t="shared" si="301"/>
        <v>-6.1246938446206096</v>
      </c>
      <c r="T1768" s="22" t="str">
        <f t="shared" si="296"/>
        <v>Orl117115</v>
      </c>
      <c r="U1768" t="str">
        <f t="shared" si="302"/>
        <v>no</v>
      </c>
      <c r="V1768" s="31">
        <v>0</v>
      </c>
      <c r="W1768" s="31" t="str">
        <f t="shared" si="303"/>
        <v>43483Brooklyn NetsOrlando Magic</v>
      </c>
      <c r="X1768" s="9" t="str">
        <f>IFERROR(VLOOKUP(T1768,October_Schedule_Table[[#All],[Home Concat]:[Home B2b]],2,FALSE),0)</f>
        <v>no</v>
      </c>
      <c r="Y1768" s="9">
        <f>IFERROR(VLOOKUP(T1768,October_Schedule_Table[[#All],[Away Concat]:[Away B2b]],4,FALSE),0)</f>
        <v>0</v>
      </c>
    </row>
    <row r="1769" spans="1:25" x14ac:dyDescent="0.2">
      <c r="A1769" s="24" t="s">
        <v>236</v>
      </c>
      <c r="B1769" s="12">
        <v>43484</v>
      </c>
      <c r="C1769" s="33" t="str">
        <f t="shared" si="297"/>
        <v>H</v>
      </c>
      <c r="D1769" s="18">
        <v>1</v>
      </c>
      <c r="E1769" s="18">
        <v>19</v>
      </c>
      <c r="F1769" s="18">
        <v>2019</v>
      </c>
      <c r="G1769" s="5" t="s">
        <v>12</v>
      </c>
      <c r="H1769" s="5" t="s">
        <v>13</v>
      </c>
      <c r="I1769" s="5" t="s">
        <v>229</v>
      </c>
      <c r="J1769" s="5">
        <v>118</v>
      </c>
      <c r="K1769" s="5" t="s">
        <v>27</v>
      </c>
      <c r="L1769" s="5" t="s">
        <v>236</v>
      </c>
      <c r="M1769" s="5">
        <v>108</v>
      </c>
      <c r="N1769" s="13">
        <f t="shared" si="298"/>
        <v>-10</v>
      </c>
      <c r="O1769" s="13">
        <f t="shared" si="299"/>
        <v>3</v>
      </c>
      <c r="P1769" s="39">
        <f t="shared" si="294"/>
        <v>1.21811754667254</v>
      </c>
      <c r="Q1769" s="39">
        <f t="shared" si="295"/>
        <v>7.7638523148254706</v>
      </c>
      <c r="R1769" s="39">
        <f t="shared" si="300"/>
        <v>-3.545734768152931</v>
      </c>
      <c r="S1769" s="39">
        <f t="shared" si="301"/>
        <v>-6.454265231847069</v>
      </c>
      <c r="T1769" s="22" t="str">
        <f t="shared" si="296"/>
        <v>Orl118108</v>
      </c>
      <c r="U1769" t="str">
        <f t="shared" si="302"/>
        <v>yes</v>
      </c>
      <c r="V1769" s="31">
        <v>0</v>
      </c>
      <c r="W1769" s="31" t="str">
        <f t="shared" si="303"/>
        <v>43484Milwaukee BucksOrlando Magic</v>
      </c>
      <c r="X1769" s="9" t="str">
        <f>IFERROR(VLOOKUP(T1769,October_Schedule_Table[[#All],[Home Concat]:[Home B2b]],2,FALSE),0)</f>
        <v>yes</v>
      </c>
      <c r="Y1769" s="9">
        <f>IFERROR(VLOOKUP(T1769,October_Schedule_Table[[#All],[Away Concat]:[Away B2b]],4,FALSE),0)</f>
        <v>0</v>
      </c>
    </row>
    <row r="1770" spans="1:25" x14ac:dyDescent="0.2">
      <c r="A1770" s="24" t="s">
        <v>236</v>
      </c>
      <c r="B1770" s="10">
        <v>43486</v>
      </c>
      <c r="C1770" s="33" t="str">
        <f t="shared" si="297"/>
        <v>A</v>
      </c>
      <c r="D1770" s="19">
        <v>1</v>
      </c>
      <c r="E1770" s="19">
        <v>21</v>
      </c>
      <c r="F1770" s="19">
        <v>2019</v>
      </c>
      <c r="G1770" s="6" t="s">
        <v>62</v>
      </c>
      <c r="H1770" s="6" t="s">
        <v>27</v>
      </c>
      <c r="I1770" s="6" t="s">
        <v>236</v>
      </c>
      <c r="J1770" s="6">
        <v>122</v>
      </c>
      <c r="K1770" s="6" t="s">
        <v>24</v>
      </c>
      <c r="L1770" s="6" t="s">
        <v>210</v>
      </c>
      <c r="M1770" s="6">
        <v>103</v>
      </c>
      <c r="N1770" s="13">
        <f t="shared" si="298"/>
        <v>19</v>
      </c>
      <c r="O1770" s="13">
        <f t="shared" si="299"/>
        <v>-3</v>
      </c>
      <c r="P1770" s="39">
        <f t="shared" si="294"/>
        <v>1.21811754667254</v>
      </c>
      <c r="Q1770" s="39">
        <f t="shared" si="295"/>
        <v>-5.4191427575813904</v>
      </c>
      <c r="R1770" s="39">
        <f t="shared" si="300"/>
        <v>3.6372603042539304</v>
      </c>
      <c r="S1770" s="39">
        <f t="shared" si="301"/>
        <v>15.36273969574607</v>
      </c>
      <c r="T1770" s="22" t="str">
        <f t="shared" si="296"/>
        <v>Orl122103</v>
      </c>
      <c r="U1770" t="str">
        <f t="shared" si="302"/>
        <v>no</v>
      </c>
      <c r="V1770" s="31">
        <v>0</v>
      </c>
      <c r="W1770" s="31" t="str">
        <f t="shared" si="303"/>
        <v>43486Orlando MagicAtlanta Hawks</v>
      </c>
      <c r="X1770" s="9">
        <f>IFERROR(VLOOKUP(T1770,October_Schedule_Table[Home Concat],1,FALSE),0)</f>
        <v>0</v>
      </c>
      <c r="Y1770" s="9" t="str">
        <f>IFERROR(VLOOKUP(T1770,October_Schedule_Table[[#All],[Away Concat]:[Away B2b]],4,FALSE),0)</f>
        <v>no</v>
      </c>
    </row>
    <row r="1771" spans="1:25" x14ac:dyDescent="0.2">
      <c r="A1771" s="24" t="s">
        <v>236</v>
      </c>
      <c r="B1771" s="12">
        <v>43488</v>
      </c>
      <c r="C1771" s="33" t="str">
        <f t="shared" si="297"/>
        <v>A</v>
      </c>
      <c r="D1771" s="18">
        <v>1</v>
      </c>
      <c r="E1771" s="18">
        <v>23</v>
      </c>
      <c r="F1771" s="18">
        <v>2019</v>
      </c>
      <c r="G1771" s="5" t="s">
        <v>23</v>
      </c>
      <c r="H1771" s="5" t="s">
        <v>27</v>
      </c>
      <c r="I1771" s="5" t="s">
        <v>236</v>
      </c>
      <c r="J1771" s="5">
        <v>110</v>
      </c>
      <c r="K1771" s="5" t="s">
        <v>15</v>
      </c>
      <c r="L1771" s="5" t="s">
        <v>212</v>
      </c>
      <c r="M1771" s="5">
        <v>114</v>
      </c>
      <c r="N1771" s="13">
        <f t="shared" si="298"/>
        <v>-4</v>
      </c>
      <c r="O1771" s="13">
        <f t="shared" si="299"/>
        <v>-3</v>
      </c>
      <c r="P1771" s="39">
        <f t="shared" si="294"/>
        <v>1.21811754667254</v>
      </c>
      <c r="Q1771" s="39">
        <f t="shared" si="295"/>
        <v>9.3423702051929958E-2</v>
      </c>
      <c r="R1771" s="39">
        <f t="shared" si="300"/>
        <v>-1.8753061553793899</v>
      </c>
      <c r="S1771" s="39">
        <f t="shared" si="301"/>
        <v>-2.1246938446206101</v>
      </c>
      <c r="T1771" s="22" t="str">
        <f t="shared" si="296"/>
        <v>Orl110114</v>
      </c>
      <c r="U1771" t="str">
        <f t="shared" si="302"/>
        <v>no</v>
      </c>
      <c r="V1771" s="31">
        <v>0</v>
      </c>
      <c r="W1771" s="31" t="str">
        <f t="shared" si="303"/>
        <v>43488Orlando MagicBrooklyn Nets</v>
      </c>
      <c r="X1771" s="9">
        <f>IFERROR(VLOOKUP(T1771,October_Schedule_Table[Home Concat],1,FALSE),0)</f>
        <v>0</v>
      </c>
      <c r="Y1771" s="9" t="str">
        <f>IFERROR(VLOOKUP(T1771,October_Schedule_Table[[#All],[Away Concat]:[Away B2b]],4,FALSE),0)</f>
        <v>no</v>
      </c>
    </row>
    <row r="1772" spans="1:25" x14ac:dyDescent="0.2">
      <c r="A1772" s="24" t="s">
        <v>236</v>
      </c>
      <c r="B1772" s="10">
        <v>43490</v>
      </c>
      <c r="C1772" s="33" t="str">
        <f t="shared" si="297"/>
        <v>H</v>
      </c>
      <c r="D1772" s="19">
        <v>1</v>
      </c>
      <c r="E1772" s="19">
        <v>25</v>
      </c>
      <c r="F1772" s="19">
        <v>2019</v>
      </c>
      <c r="G1772" s="6" t="s">
        <v>12</v>
      </c>
      <c r="H1772" s="6" t="s">
        <v>41</v>
      </c>
      <c r="I1772" s="6" t="s">
        <v>233</v>
      </c>
      <c r="J1772" s="6">
        <v>95</v>
      </c>
      <c r="K1772" s="6" t="s">
        <v>27</v>
      </c>
      <c r="L1772" s="6" t="s">
        <v>236</v>
      </c>
      <c r="M1772" s="6">
        <v>91</v>
      </c>
      <c r="N1772" s="13">
        <f t="shared" si="298"/>
        <v>-4</v>
      </c>
      <c r="O1772" s="13">
        <f t="shared" si="299"/>
        <v>3</v>
      </c>
      <c r="P1772" s="39">
        <f t="shared" si="294"/>
        <v>1.21811754667254</v>
      </c>
      <c r="Q1772" s="39">
        <f t="shared" si="295"/>
        <v>-3.2175804343859502</v>
      </c>
      <c r="R1772" s="39">
        <f t="shared" si="300"/>
        <v>7.4356979810584898</v>
      </c>
      <c r="S1772" s="39">
        <f t="shared" si="301"/>
        <v>-11.435697981058489</v>
      </c>
      <c r="T1772" s="22" t="str">
        <f t="shared" si="296"/>
        <v>Orl9591</v>
      </c>
      <c r="U1772" t="str">
        <f t="shared" si="302"/>
        <v>no</v>
      </c>
      <c r="V1772" s="31">
        <v>0</v>
      </c>
      <c r="W1772" s="31" t="str">
        <f t="shared" si="303"/>
        <v>43490Washington WizardsOrlando Magic</v>
      </c>
      <c r="X1772" s="9" t="str">
        <f>IFERROR(VLOOKUP(T1772,October_Schedule_Table[[#All],[Home Concat]:[Home B2b]],2,FALSE),0)</f>
        <v>no</v>
      </c>
      <c r="Y1772" s="9">
        <f>IFERROR(VLOOKUP(T1772,October_Schedule_Table[[#All],[Away Concat]:[Away B2b]],4,FALSE),0)</f>
        <v>0</v>
      </c>
    </row>
    <row r="1773" spans="1:25" x14ac:dyDescent="0.2">
      <c r="A1773" s="24" t="s">
        <v>236</v>
      </c>
      <c r="B1773" s="10">
        <v>43492</v>
      </c>
      <c r="C1773" s="33" t="str">
        <f t="shared" si="297"/>
        <v>A</v>
      </c>
      <c r="D1773" s="19">
        <v>1</v>
      </c>
      <c r="E1773" s="19">
        <v>27</v>
      </c>
      <c r="F1773" s="19">
        <v>2019</v>
      </c>
      <c r="G1773" s="6" t="s">
        <v>12</v>
      </c>
      <c r="H1773" s="6" t="s">
        <v>27</v>
      </c>
      <c r="I1773" s="6" t="s">
        <v>236</v>
      </c>
      <c r="J1773" s="6">
        <v>98</v>
      </c>
      <c r="K1773" s="6" t="s">
        <v>18</v>
      </c>
      <c r="L1773" s="6" t="s">
        <v>226</v>
      </c>
      <c r="M1773" s="6">
        <v>103</v>
      </c>
      <c r="N1773" s="13">
        <f t="shared" si="298"/>
        <v>-5</v>
      </c>
      <c r="O1773" s="13">
        <f t="shared" si="299"/>
        <v>-3</v>
      </c>
      <c r="P1773" s="39">
        <f t="shared" si="294"/>
        <v>1.21811754667254</v>
      </c>
      <c r="Q1773" s="39">
        <f t="shared" si="295"/>
        <v>5.8261443988619703</v>
      </c>
      <c r="R1773" s="39">
        <f t="shared" si="300"/>
        <v>-7.6080268521894308</v>
      </c>
      <c r="S1773" s="39">
        <f t="shared" si="301"/>
        <v>2.6080268521894308</v>
      </c>
      <c r="T1773" s="22" t="str">
        <f t="shared" si="296"/>
        <v>Orl98103</v>
      </c>
      <c r="U1773" t="str">
        <f t="shared" si="302"/>
        <v>no</v>
      </c>
      <c r="V1773" s="31">
        <v>0</v>
      </c>
      <c r="W1773" s="31" t="str">
        <f t="shared" si="303"/>
        <v>43492Orlando MagicHouston Rockets</v>
      </c>
      <c r="X1773" s="9">
        <f>IFERROR(VLOOKUP(T1773,October_Schedule_Table[Home Concat],1,FALSE),0)</f>
        <v>0</v>
      </c>
      <c r="Y1773" s="9" t="str">
        <f>IFERROR(VLOOKUP(T1773,October_Schedule_Table[[#All],[Away Concat]:[Away B2b]],4,FALSE),0)</f>
        <v>no</v>
      </c>
    </row>
    <row r="1774" spans="1:25" x14ac:dyDescent="0.2">
      <c r="A1774" s="24" t="s">
        <v>236</v>
      </c>
      <c r="B1774" s="12">
        <v>43494</v>
      </c>
      <c r="C1774" s="33" t="str">
        <f t="shared" si="297"/>
        <v>H</v>
      </c>
      <c r="D1774" s="18">
        <v>1</v>
      </c>
      <c r="E1774" s="18">
        <v>29</v>
      </c>
      <c r="F1774" s="18">
        <v>2019</v>
      </c>
      <c r="G1774" s="5" t="s">
        <v>12</v>
      </c>
      <c r="H1774" s="5" t="s">
        <v>10</v>
      </c>
      <c r="I1774" s="5" t="s">
        <v>238</v>
      </c>
      <c r="J1774" s="5">
        <v>126</v>
      </c>
      <c r="K1774" s="5" t="s">
        <v>27</v>
      </c>
      <c r="L1774" s="5" t="s">
        <v>236</v>
      </c>
      <c r="M1774" s="5">
        <v>117</v>
      </c>
      <c r="N1774" s="13">
        <f t="shared" si="298"/>
        <v>-9</v>
      </c>
      <c r="O1774" s="13">
        <f t="shared" si="299"/>
        <v>3</v>
      </c>
      <c r="P1774" s="39">
        <f t="shared" si="294"/>
        <v>1.21811754667254</v>
      </c>
      <c r="Q1774" s="39">
        <f t="shared" si="295"/>
        <v>3.3970939396990349</v>
      </c>
      <c r="R1774" s="39">
        <f t="shared" si="300"/>
        <v>0.82102360697350463</v>
      </c>
      <c r="S1774" s="39">
        <f t="shared" si="301"/>
        <v>-9.8210236069735046</v>
      </c>
      <c r="T1774" s="22" t="str">
        <f t="shared" si="296"/>
        <v>Orl126117</v>
      </c>
      <c r="U1774" t="str">
        <f t="shared" si="302"/>
        <v>no</v>
      </c>
      <c r="V1774" s="31">
        <v>0</v>
      </c>
      <c r="W1774" s="31" t="str">
        <f t="shared" si="303"/>
        <v>43494Oklahoma City ThunderOrlando Magic</v>
      </c>
      <c r="X1774" s="9" t="str">
        <f>IFERROR(VLOOKUP(T1774,October_Schedule_Table[[#All],[Home Concat]:[Home B2b]],2,FALSE),0)</f>
        <v>no</v>
      </c>
      <c r="Y1774" s="9">
        <f>IFERROR(VLOOKUP(T1774,October_Schedule_Table[[#All],[Away Concat]:[Away B2b]],4,FALSE),0)</f>
        <v>0</v>
      </c>
    </row>
    <row r="1775" spans="1:25" x14ac:dyDescent="0.2">
      <c r="A1775" s="24" t="s">
        <v>236</v>
      </c>
      <c r="B1775" s="10">
        <v>43496</v>
      </c>
      <c r="C1775" s="33" t="str">
        <f t="shared" si="297"/>
        <v>H</v>
      </c>
      <c r="D1775" s="19">
        <v>1</v>
      </c>
      <c r="E1775" s="19">
        <v>31</v>
      </c>
      <c r="F1775" s="19">
        <v>2019</v>
      </c>
      <c r="G1775" s="6" t="s">
        <v>12</v>
      </c>
      <c r="H1775" s="6" t="s">
        <v>20</v>
      </c>
      <c r="I1775" s="6" t="s">
        <v>234</v>
      </c>
      <c r="J1775" s="6">
        <v>100</v>
      </c>
      <c r="K1775" s="6" t="s">
        <v>27</v>
      </c>
      <c r="L1775" s="6" t="s">
        <v>236</v>
      </c>
      <c r="M1775" s="6">
        <v>107</v>
      </c>
      <c r="N1775" s="13">
        <f t="shared" si="298"/>
        <v>7</v>
      </c>
      <c r="O1775" s="13">
        <f t="shared" si="299"/>
        <v>3</v>
      </c>
      <c r="P1775" s="39">
        <f t="shared" si="294"/>
        <v>1.21811754667254</v>
      </c>
      <c r="Q1775" s="39">
        <f t="shared" si="295"/>
        <v>2.3960160409532198</v>
      </c>
      <c r="R1775" s="39">
        <f t="shared" si="300"/>
        <v>1.8221015057193197</v>
      </c>
      <c r="S1775" s="39">
        <f t="shared" si="301"/>
        <v>5.1778984942806803</v>
      </c>
      <c r="T1775" s="22" t="str">
        <f t="shared" si="296"/>
        <v>Orl100107</v>
      </c>
      <c r="U1775" t="str">
        <f t="shared" si="302"/>
        <v>no</v>
      </c>
      <c r="V1775" s="31">
        <v>0</v>
      </c>
      <c r="W1775" s="31" t="str">
        <f t="shared" si="303"/>
        <v>43496Indiana PacersOrlando Magic</v>
      </c>
      <c r="X1775" s="9" t="str">
        <f>IFERROR(VLOOKUP(T1775,October_Schedule_Table[[#All],[Home Concat]:[Home B2b]],2,FALSE),0)</f>
        <v>no</v>
      </c>
      <c r="Y1775" s="9">
        <f>IFERROR(VLOOKUP(T1775,October_Schedule_Table[[#All],[Away Concat]:[Away B2b]],4,FALSE),0)</f>
        <v>0</v>
      </c>
    </row>
    <row r="1776" spans="1:25" x14ac:dyDescent="0.2">
      <c r="A1776" s="24" t="s">
        <v>236</v>
      </c>
      <c r="B1776" s="12">
        <v>43498</v>
      </c>
      <c r="C1776" s="33" t="str">
        <f t="shared" si="297"/>
        <v>H</v>
      </c>
      <c r="D1776" s="18">
        <v>2</v>
      </c>
      <c r="E1776" s="18">
        <v>2</v>
      </c>
      <c r="F1776" s="18">
        <v>2019</v>
      </c>
      <c r="G1776" s="5" t="s">
        <v>12</v>
      </c>
      <c r="H1776" s="5" t="s">
        <v>15</v>
      </c>
      <c r="I1776" s="5" t="s">
        <v>212</v>
      </c>
      <c r="J1776" s="5">
        <v>89</v>
      </c>
      <c r="K1776" s="5" t="s">
        <v>27</v>
      </c>
      <c r="L1776" s="5" t="s">
        <v>236</v>
      </c>
      <c r="M1776" s="5">
        <v>102</v>
      </c>
      <c r="N1776" s="13">
        <f t="shared" si="298"/>
        <v>13</v>
      </c>
      <c r="O1776" s="13">
        <f t="shared" si="299"/>
        <v>3</v>
      </c>
      <c r="P1776" s="39">
        <f t="shared" si="294"/>
        <v>1.21811754667254</v>
      </c>
      <c r="Q1776" s="39">
        <f t="shared" si="295"/>
        <v>9.3423702051929958E-2</v>
      </c>
      <c r="R1776" s="39">
        <f t="shared" si="300"/>
        <v>4.1246938446206096</v>
      </c>
      <c r="S1776" s="39">
        <f t="shared" si="301"/>
        <v>8.8753061553793913</v>
      </c>
      <c r="T1776" s="22" t="str">
        <f t="shared" si="296"/>
        <v>Orl89102</v>
      </c>
      <c r="U1776" t="str">
        <f t="shared" si="302"/>
        <v>no</v>
      </c>
      <c r="V1776" s="31">
        <v>0</v>
      </c>
      <c r="W1776" s="31" t="str">
        <f t="shared" si="303"/>
        <v>43498Brooklyn NetsOrlando Magic</v>
      </c>
      <c r="X1776" s="9" t="str">
        <f>IFERROR(VLOOKUP(T1776,October_Schedule_Table[[#All],[Home Concat]:[Home B2b]],2,FALSE),0)</f>
        <v>no</v>
      </c>
      <c r="Y1776" s="9">
        <f>IFERROR(VLOOKUP(T1776,October_Schedule_Table[[#All],[Away Concat]:[Away B2b]],4,FALSE),0)</f>
        <v>0</v>
      </c>
    </row>
    <row r="1777" spans="1:25" x14ac:dyDescent="0.2">
      <c r="A1777" s="24" t="s">
        <v>236</v>
      </c>
      <c r="B1777" s="12">
        <v>43501</v>
      </c>
      <c r="C1777" s="33" t="str">
        <f t="shared" si="297"/>
        <v>A</v>
      </c>
      <c r="D1777" s="18">
        <v>2</v>
      </c>
      <c r="E1777" s="18">
        <v>5</v>
      </c>
      <c r="F1777" s="18">
        <v>2019</v>
      </c>
      <c r="G1777" s="5" t="s">
        <v>6</v>
      </c>
      <c r="H1777" s="5" t="s">
        <v>27</v>
      </c>
      <c r="I1777" s="5" t="s">
        <v>236</v>
      </c>
      <c r="J1777" s="5">
        <v>122</v>
      </c>
      <c r="K1777" s="5" t="s">
        <v>10</v>
      </c>
      <c r="L1777" s="5" t="s">
        <v>238</v>
      </c>
      <c r="M1777" s="5">
        <v>132</v>
      </c>
      <c r="N1777" s="13">
        <f t="shared" si="298"/>
        <v>-10</v>
      </c>
      <c r="O1777" s="13">
        <f t="shared" si="299"/>
        <v>-3</v>
      </c>
      <c r="P1777" s="39">
        <f t="shared" si="294"/>
        <v>1.21811754667254</v>
      </c>
      <c r="Q1777" s="39">
        <f t="shared" si="295"/>
        <v>3.3970939396990349</v>
      </c>
      <c r="R1777" s="39">
        <f t="shared" si="300"/>
        <v>-5.1789763930264954</v>
      </c>
      <c r="S1777" s="39">
        <f t="shared" si="301"/>
        <v>-4.8210236069735046</v>
      </c>
      <c r="T1777" s="22" t="str">
        <f t="shared" si="296"/>
        <v>Orl122132</v>
      </c>
      <c r="U1777" t="str">
        <f t="shared" si="302"/>
        <v>no</v>
      </c>
      <c r="V1777" s="31">
        <v>0</v>
      </c>
      <c r="W1777" s="31" t="str">
        <f t="shared" si="303"/>
        <v>43501Orlando MagicOklahoma City Thunder</v>
      </c>
      <c r="X1777" s="9">
        <f>IFERROR(VLOOKUP(T1777,October_Schedule_Table[Home Concat],1,FALSE),0)</f>
        <v>0</v>
      </c>
      <c r="Y1777" s="9" t="str">
        <f>IFERROR(VLOOKUP(T1777,October_Schedule_Table[[#All],[Away Concat]:[Away B2b]],4,FALSE),0)</f>
        <v>no</v>
      </c>
    </row>
    <row r="1778" spans="1:25" x14ac:dyDescent="0.2">
      <c r="A1778" s="24" t="s">
        <v>236</v>
      </c>
      <c r="B1778" s="10">
        <v>43503</v>
      </c>
      <c r="C1778" s="33" t="str">
        <f t="shared" si="297"/>
        <v>H</v>
      </c>
      <c r="D1778" s="19">
        <v>2</v>
      </c>
      <c r="E1778" s="19">
        <v>7</v>
      </c>
      <c r="F1778" s="19">
        <v>2019</v>
      </c>
      <c r="G1778" s="6" t="s">
        <v>12</v>
      </c>
      <c r="H1778" s="6" t="s">
        <v>34</v>
      </c>
      <c r="I1778" s="6" t="s">
        <v>239</v>
      </c>
      <c r="J1778" s="6">
        <v>112</v>
      </c>
      <c r="K1778" s="6" t="s">
        <v>27</v>
      </c>
      <c r="L1778" s="6" t="s">
        <v>236</v>
      </c>
      <c r="M1778" s="6">
        <v>122</v>
      </c>
      <c r="N1778" s="13">
        <f t="shared" si="298"/>
        <v>10</v>
      </c>
      <c r="O1778" s="13">
        <f t="shared" si="299"/>
        <v>3</v>
      </c>
      <c r="P1778" s="39">
        <f t="shared" si="294"/>
        <v>1.21811754667254</v>
      </c>
      <c r="Q1778" s="39">
        <f t="shared" si="295"/>
        <v>-1.35015846365794</v>
      </c>
      <c r="R1778" s="39">
        <f t="shared" si="300"/>
        <v>5.5682760103304796</v>
      </c>
      <c r="S1778" s="39">
        <f t="shared" si="301"/>
        <v>4.4317239896695204</v>
      </c>
      <c r="T1778" s="22" t="str">
        <f t="shared" si="296"/>
        <v>Orl112122</v>
      </c>
      <c r="U1778" t="str">
        <f t="shared" si="302"/>
        <v>no</v>
      </c>
      <c r="V1778" s="31">
        <v>0</v>
      </c>
      <c r="W1778" s="31" t="str">
        <f t="shared" si="303"/>
        <v>43503Minnesota TimberwolvesOrlando Magic</v>
      </c>
      <c r="X1778" s="9" t="str">
        <f>IFERROR(VLOOKUP(T1778,October_Schedule_Table[[#All],[Home Concat]:[Home B2b]],2,FALSE),0)</f>
        <v>no</v>
      </c>
      <c r="Y1778" s="9">
        <f>IFERROR(VLOOKUP(T1778,October_Schedule_Table[[#All],[Away Concat]:[Away B2b]],4,FALSE),0)</f>
        <v>0</v>
      </c>
    </row>
    <row r="1779" spans="1:25" x14ac:dyDescent="0.2">
      <c r="A1779" s="24" t="s">
        <v>236</v>
      </c>
      <c r="B1779" s="10">
        <v>43505</v>
      </c>
      <c r="C1779" s="33" t="str">
        <f t="shared" si="297"/>
        <v>A</v>
      </c>
      <c r="D1779" s="19">
        <v>2</v>
      </c>
      <c r="E1779" s="19">
        <v>9</v>
      </c>
      <c r="F1779" s="19">
        <v>2019</v>
      </c>
      <c r="G1779" s="6" t="s">
        <v>42</v>
      </c>
      <c r="H1779" s="6" t="s">
        <v>27</v>
      </c>
      <c r="I1779" s="6" t="s">
        <v>236</v>
      </c>
      <c r="J1779" s="6">
        <v>103</v>
      </c>
      <c r="K1779" s="6" t="s">
        <v>13</v>
      </c>
      <c r="L1779" s="6" t="s">
        <v>229</v>
      </c>
      <c r="M1779" s="6">
        <v>83</v>
      </c>
      <c r="N1779" s="13">
        <f t="shared" si="298"/>
        <v>20</v>
      </c>
      <c r="O1779" s="13">
        <f t="shared" si="299"/>
        <v>-3</v>
      </c>
      <c r="P1779" s="39">
        <f t="shared" si="294"/>
        <v>1.21811754667254</v>
      </c>
      <c r="Q1779" s="39">
        <f t="shared" si="295"/>
        <v>7.7638523148254706</v>
      </c>
      <c r="R1779" s="39">
        <f t="shared" si="300"/>
        <v>-9.545734768152931</v>
      </c>
      <c r="S1779" s="39">
        <f t="shared" si="301"/>
        <v>29.545734768152933</v>
      </c>
      <c r="T1779" s="22" t="str">
        <f t="shared" si="296"/>
        <v>Orl10383</v>
      </c>
      <c r="U1779" t="str">
        <f t="shared" si="302"/>
        <v>no</v>
      </c>
      <c r="V1779" s="31">
        <v>0</v>
      </c>
      <c r="W1779" s="31" t="str">
        <f t="shared" si="303"/>
        <v>43505Orlando MagicMilwaukee Bucks</v>
      </c>
      <c r="X1779" s="9">
        <f>IFERROR(VLOOKUP(T1779,October_Schedule_Table[Home Concat],1,FALSE),0)</f>
        <v>0</v>
      </c>
      <c r="Y1779" s="9" t="str">
        <f>IFERROR(VLOOKUP(T1779,October_Schedule_Table[[#All],[Away Concat]:[Away B2b]],4,FALSE),0)</f>
        <v>no</v>
      </c>
    </row>
    <row r="1780" spans="1:25" x14ac:dyDescent="0.2">
      <c r="A1780" s="24" t="s">
        <v>236</v>
      </c>
      <c r="B1780" s="12">
        <v>43506</v>
      </c>
      <c r="C1780" s="33" t="str">
        <f t="shared" si="297"/>
        <v>A</v>
      </c>
      <c r="D1780" s="18">
        <v>2</v>
      </c>
      <c r="E1780" s="18">
        <v>10</v>
      </c>
      <c r="F1780" s="18">
        <v>2019</v>
      </c>
      <c r="G1780" s="5" t="s">
        <v>23</v>
      </c>
      <c r="H1780" s="5" t="s">
        <v>27</v>
      </c>
      <c r="I1780" s="5" t="s">
        <v>236</v>
      </c>
      <c r="J1780" s="5">
        <v>124</v>
      </c>
      <c r="K1780" s="5" t="s">
        <v>24</v>
      </c>
      <c r="L1780" s="5" t="s">
        <v>210</v>
      </c>
      <c r="M1780" s="5">
        <v>108</v>
      </c>
      <c r="N1780" s="13">
        <f t="shared" si="298"/>
        <v>16</v>
      </c>
      <c r="O1780" s="13">
        <f t="shared" si="299"/>
        <v>-3</v>
      </c>
      <c r="P1780" s="39">
        <f t="shared" si="294"/>
        <v>1.21811754667254</v>
      </c>
      <c r="Q1780" s="39">
        <f t="shared" si="295"/>
        <v>-5.4191427575813904</v>
      </c>
      <c r="R1780" s="39">
        <f t="shared" si="300"/>
        <v>3.6372603042539304</v>
      </c>
      <c r="S1780" s="39">
        <f t="shared" si="301"/>
        <v>12.36273969574607</v>
      </c>
      <c r="T1780" s="22" t="str">
        <f t="shared" si="296"/>
        <v>Orl124108</v>
      </c>
      <c r="U1780" t="str">
        <f t="shared" si="302"/>
        <v>yes</v>
      </c>
      <c r="V1780" s="31">
        <v>0</v>
      </c>
      <c r="W1780" s="31" t="str">
        <f t="shared" si="303"/>
        <v>43506Orlando MagicAtlanta Hawks</v>
      </c>
      <c r="X1780" s="9">
        <f>IFERROR(VLOOKUP(T1780,October_Schedule_Table[Home Concat],1,FALSE),0)</f>
        <v>0</v>
      </c>
      <c r="Y1780" s="9" t="str">
        <f>IFERROR(VLOOKUP(T1780,October_Schedule_Table[[#All],[Away Concat]:[Away B2b]],4,FALSE),0)</f>
        <v>yes</v>
      </c>
    </row>
    <row r="1781" spans="1:25" x14ac:dyDescent="0.2">
      <c r="A1781" s="24" t="s">
        <v>236</v>
      </c>
      <c r="B1781" s="10">
        <v>43508</v>
      </c>
      <c r="C1781" s="33" t="str">
        <f t="shared" si="297"/>
        <v>A</v>
      </c>
      <c r="D1781" s="19">
        <v>2</v>
      </c>
      <c r="E1781" s="19">
        <v>12</v>
      </c>
      <c r="F1781" s="19">
        <v>2019</v>
      </c>
      <c r="G1781" s="6" t="s">
        <v>6</v>
      </c>
      <c r="H1781" s="6" t="s">
        <v>27</v>
      </c>
      <c r="I1781" s="6" t="s">
        <v>236</v>
      </c>
      <c r="J1781" s="6">
        <v>118</v>
      </c>
      <c r="K1781" s="6" t="s">
        <v>17</v>
      </c>
      <c r="L1781" s="6" t="s">
        <v>202</v>
      </c>
      <c r="M1781" s="6">
        <v>88</v>
      </c>
      <c r="N1781" s="13">
        <f t="shared" si="298"/>
        <v>30</v>
      </c>
      <c r="O1781" s="13">
        <f t="shared" si="299"/>
        <v>-3</v>
      </c>
      <c r="P1781" s="39">
        <f t="shared" si="294"/>
        <v>1.21811754667254</v>
      </c>
      <c r="Q1781" s="39">
        <f t="shared" si="295"/>
        <v>-2.0784049104114897</v>
      </c>
      <c r="R1781" s="39">
        <f t="shared" si="300"/>
        <v>0.29652245708402969</v>
      </c>
      <c r="S1781" s="39">
        <f t="shared" si="301"/>
        <v>29.703477542915969</v>
      </c>
      <c r="T1781" s="22" t="str">
        <f t="shared" si="296"/>
        <v>Orl11888</v>
      </c>
      <c r="U1781" t="str">
        <f t="shared" si="302"/>
        <v>no</v>
      </c>
      <c r="V1781" s="31">
        <v>0</v>
      </c>
      <c r="W1781" s="31" t="str">
        <f t="shared" si="303"/>
        <v>43508Orlando MagicNew Orleans Pelicans</v>
      </c>
      <c r="X1781" s="9">
        <f>IFERROR(VLOOKUP(T1781,October_Schedule_Table[Home Concat],1,FALSE),0)</f>
        <v>0</v>
      </c>
      <c r="Y1781" s="9" t="str">
        <f>IFERROR(VLOOKUP(T1781,October_Schedule_Table[[#All],[Away Concat]:[Away B2b]],4,FALSE),0)</f>
        <v>no</v>
      </c>
    </row>
    <row r="1782" spans="1:25" x14ac:dyDescent="0.2">
      <c r="A1782" s="24" t="s">
        <v>236</v>
      </c>
      <c r="B1782" s="12">
        <v>43510</v>
      </c>
      <c r="C1782" s="33" t="str">
        <f t="shared" si="297"/>
        <v>H</v>
      </c>
      <c r="D1782" s="18">
        <v>2</v>
      </c>
      <c r="E1782" s="18">
        <v>14</v>
      </c>
      <c r="F1782" s="18">
        <v>2019</v>
      </c>
      <c r="G1782" s="5" t="s">
        <v>12</v>
      </c>
      <c r="H1782" s="5" t="s">
        <v>14</v>
      </c>
      <c r="I1782" s="5" t="s">
        <v>213</v>
      </c>
      <c r="J1782" s="5">
        <v>89</v>
      </c>
      <c r="K1782" s="5" t="s">
        <v>27</v>
      </c>
      <c r="L1782" s="5" t="s">
        <v>236</v>
      </c>
      <c r="M1782" s="5">
        <v>127</v>
      </c>
      <c r="N1782" s="13">
        <f t="shared" si="298"/>
        <v>38</v>
      </c>
      <c r="O1782" s="13">
        <f t="shared" si="299"/>
        <v>3</v>
      </c>
      <c r="P1782" s="39">
        <f t="shared" si="294"/>
        <v>1.21811754667254</v>
      </c>
      <c r="Q1782" s="39">
        <f t="shared" si="295"/>
        <v>-1.224670842330648</v>
      </c>
      <c r="R1782" s="39">
        <f t="shared" si="300"/>
        <v>5.4427883890031872</v>
      </c>
      <c r="S1782" s="39">
        <f t="shared" si="301"/>
        <v>32.557211610996816</v>
      </c>
      <c r="T1782" s="22" t="str">
        <f t="shared" si="296"/>
        <v>Orl89127</v>
      </c>
      <c r="U1782" t="str">
        <f t="shared" si="302"/>
        <v>no</v>
      </c>
      <c r="V1782" s="31">
        <v>0</v>
      </c>
      <c r="W1782" s="31" t="str">
        <f t="shared" si="303"/>
        <v>43510Charlotte HornetsOrlando Magic</v>
      </c>
      <c r="X1782" s="9" t="str">
        <f>IFERROR(VLOOKUP(T1782,October_Schedule_Table[[#All],[Home Concat]:[Home B2b]],2,FALSE),0)</f>
        <v>no</v>
      </c>
      <c r="Y1782" s="9">
        <f>IFERROR(VLOOKUP(T1782,October_Schedule_Table[[#All],[Away Concat]:[Away B2b]],4,FALSE),0)</f>
        <v>0</v>
      </c>
    </row>
    <row r="1783" spans="1:25" x14ac:dyDescent="0.2">
      <c r="A1783" s="24" t="s">
        <v>236</v>
      </c>
      <c r="B1783" s="10">
        <v>43518</v>
      </c>
      <c r="C1783" s="33" t="str">
        <f t="shared" si="297"/>
        <v>H</v>
      </c>
      <c r="D1783" s="19">
        <v>2</v>
      </c>
      <c r="E1783" s="19">
        <v>22</v>
      </c>
      <c r="F1783" s="19">
        <v>2019</v>
      </c>
      <c r="G1783" s="6" t="s">
        <v>12</v>
      </c>
      <c r="H1783" s="6" t="s">
        <v>38</v>
      </c>
      <c r="I1783" s="6" t="s">
        <v>214</v>
      </c>
      <c r="J1783" s="6">
        <v>110</v>
      </c>
      <c r="K1783" s="6" t="s">
        <v>27</v>
      </c>
      <c r="L1783" s="6" t="s">
        <v>236</v>
      </c>
      <c r="M1783" s="6">
        <v>109</v>
      </c>
      <c r="N1783" s="13">
        <f t="shared" si="298"/>
        <v>-1</v>
      </c>
      <c r="O1783" s="13">
        <f t="shared" si="299"/>
        <v>3</v>
      </c>
      <c r="P1783" s="39">
        <f t="shared" si="294"/>
        <v>1.21811754667254</v>
      </c>
      <c r="Q1783" s="39">
        <f t="shared" si="295"/>
        <v>-8.3647694850550796</v>
      </c>
      <c r="R1783" s="39">
        <f t="shared" si="300"/>
        <v>12.582887031727619</v>
      </c>
      <c r="S1783" s="39">
        <f t="shared" si="301"/>
        <v>-13.582887031727619</v>
      </c>
      <c r="T1783" s="22" t="str">
        <f t="shared" si="296"/>
        <v>Orl110109</v>
      </c>
      <c r="U1783" t="str">
        <f t="shared" si="302"/>
        <v>no</v>
      </c>
      <c r="V1783" s="31">
        <v>0</v>
      </c>
      <c r="W1783" s="31" t="str">
        <f t="shared" si="303"/>
        <v>43518Chicago BullsOrlando Magic</v>
      </c>
      <c r="X1783" s="9" t="str">
        <f>IFERROR(VLOOKUP(T1783,October_Schedule_Table[[#All],[Home Concat]:[Home B2b]],2,FALSE),0)</f>
        <v>no</v>
      </c>
      <c r="Y1783" s="9">
        <f>IFERROR(VLOOKUP(T1783,October_Schedule_Table[[#All],[Away Concat]:[Away B2b]],4,FALSE),0)</f>
        <v>0</v>
      </c>
    </row>
    <row r="1784" spans="1:25" x14ac:dyDescent="0.2">
      <c r="A1784" s="24" t="s">
        <v>236</v>
      </c>
      <c r="B1784" s="12">
        <v>43520</v>
      </c>
      <c r="C1784" s="33" t="str">
        <f t="shared" si="297"/>
        <v>A</v>
      </c>
      <c r="D1784" s="18">
        <v>2</v>
      </c>
      <c r="E1784" s="18">
        <v>24</v>
      </c>
      <c r="F1784" s="18">
        <v>2019</v>
      </c>
      <c r="G1784" s="5" t="s">
        <v>61</v>
      </c>
      <c r="H1784" s="5" t="s">
        <v>27</v>
      </c>
      <c r="I1784" s="5" t="s">
        <v>236</v>
      </c>
      <c r="J1784" s="5">
        <v>113</v>
      </c>
      <c r="K1784" s="5" t="s">
        <v>37</v>
      </c>
      <c r="L1784" s="5" t="s">
        <v>228</v>
      </c>
      <c r="M1784" s="5">
        <v>98</v>
      </c>
      <c r="N1784" s="13">
        <f t="shared" si="298"/>
        <v>15</v>
      </c>
      <c r="O1784" s="13">
        <f t="shared" si="299"/>
        <v>-3</v>
      </c>
      <c r="P1784" s="39">
        <f t="shared" si="294"/>
        <v>1.21811754667254</v>
      </c>
      <c r="Q1784" s="39">
        <f t="shared" si="295"/>
        <v>5.5303682054218104</v>
      </c>
      <c r="R1784" s="39">
        <f t="shared" si="300"/>
        <v>-7.3122506587492708</v>
      </c>
      <c r="S1784" s="39">
        <f t="shared" si="301"/>
        <v>22.312250658749271</v>
      </c>
      <c r="T1784" s="22" t="str">
        <f t="shared" si="296"/>
        <v>Orl11398</v>
      </c>
      <c r="U1784" t="str">
        <f t="shared" si="302"/>
        <v>no</v>
      </c>
      <c r="V1784" s="31">
        <v>0</v>
      </c>
      <c r="W1784" s="31" t="str">
        <f t="shared" si="303"/>
        <v>43520Orlando MagicToronto Raptors</v>
      </c>
      <c r="X1784" s="9">
        <f>IFERROR(VLOOKUP(T1784,October_Schedule_Table[Home Concat],1,FALSE),0)</f>
        <v>0</v>
      </c>
      <c r="Y1784" s="9" t="str">
        <f>IFERROR(VLOOKUP(T1784,October_Schedule_Table[[#All],[Away Concat]:[Away B2b]],4,FALSE),0)</f>
        <v>no</v>
      </c>
    </row>
    <row r="1785" spans="1:25" x14ac:dyDescent="0.2">
      <c r="A1785" s="24" t="s">
        <v>236</v>
      </c>
      <c r="B1785" s="10">
        <v>43522</v>
      </c>
      <c r="C1785" s="33" t="str">
        <f t="shared" si="297"/>
        <v>A</v>
      </c>
      <c r="D1785" s="19">
        <v>2</v>
      </c>
      <c r="E1785" s="19">
        <v>26</v>
      </c>
      <c r="F1785" s="19">
        <v>2019</v>
      </c>
      <c r="G1785" s="6" t="s">
        <v>23</v>
      </c>
      <c r="H1785" s="6" t="s">
        <v>27</v>
      </c>
      <c r="I1785" s="6" t="s">
        <v>236</v>
      </c>
      <c r="J1785" s="6">
        <v>103</v>
      </c>
      <c r="K1785" s="6" t="s">
        <v>25</v>
      </c>
      <c r="L1785" s="13" t="s">
        <v>243</v>
      </c>
      <c r="M1785" s="6">
        <v>108</v>
      </c>
      <c r="N1785" s="13">
        <f t="shared" si="298"/>
        <v>-5</v>
      </c>
      <c r="O1785" s="13">
        <f t="shared" si="299"/>
        <v>-3</v>
      </c>
      <c r="P1785" s="39">
        <f t="shared" si="294"/>
        <v>1.21811754667254</v>
      </c>
      <c r="Q1785" s="39">
        <f t="shared" si="295"/>
        <v>-9.3839578025397099</v>
      </c>
      <c r="R1785" s="39">
        <f t="shared" si="300"/>
        <v>7.6020753492122495</v>
      </c>
      <c r="S1785" s="39">
        <f t="shared" si="301"/>
        <v>-12.602075349212249</v>
      </c>
      <c r="T1785" s="22" t="str">
        <f t="shared" si="296"/>
        <v>Orl103108</v>
      </c>
      <c r="U1785" t="str">
        <f t="shared" si="302"/>
        <v>no</v>
      </c>
      <c r="V1785" s="31">
        <v>0</v>
      </c>
      <c r="W1785" s="31" t="str">
        <f t="shared" si="303"/>
        <v>43522Orlando MagicNew York Knicks</v>
      </c>
      <c r="X1785" s="9">
        <f>IFERROR(VLOOKUP(T1785,October_Schedule_Table[Home Concat],1,FALSE),0)</f>
        <v>0</v>
      </c>
      <c r="Y1785" s="9" t="str">
        <f>IFERROR(VLOOKUP(T1785,October_Schedule_Table[[#All],[Away Concat]:[Away B2b]],4,FALSE),0)</f>
        <v>no</v>
      </c>
    </row>
    <row r="1786" spans="1:25" x14ac:dyDescent="0.2">
      <c r="A1786" s="24" t="s">
        <v>236</v>
      </c>
      <c r="B1786" s="12">
        <v>43524</v>
      </c>
      <c r="C1786" s="33" t="str">
        <f t="shared" si="297"/>
        <v>H</v>
      </c>
      <c r="D1786" s="18">
        <v>2</v>
      </c>
      <c r="E1786" s="18">
        <v>28</v>
      </c>
      <c r="F1786" s="18">
        <v>2019</v>
      </c>
      <c r="G1786" s="5" t="s">
        <v>12</v>
      </c>
      <c r="H1786" s="5" t="s">
        <v>11</v>
      </c>
      <c r="I1786" s="5" t="s">
        <v>224</v>
      </c>
      <c r="J1786" s="5">
        <v>96</v>
      </c>
      <c r="K1786" s="5" t="s">
        <v>27</v>
      </c>
      <c r="L1786" s="5" t="s">
        <v>236</v>
      </c>
      <c r="M1786" s="5">
        <v>103</v>
      </c>
      <c r="N1786" s="13">
        <f t="shared" si="298"/>
        <v>7</v>
      </c>
      <c r="O1786" s="13">
        <f t="shared" si="299"/>
        <v>3</v>
      </c>
      <c r="P1786" s="39">
        <f t="shared" si="294"/>
        <v>1.21811754667254</v>
      </c>
      <c r="Q1786" s="39">
        <f t="shared" si="295"/>
        <v>6.4927091902742058</v>
      </c>
      <c r="R1786" s="39">
        <f t="shared" si="300"/>
        <v>-2.2745916436016662</v>
      </c>
      <c r="S1786" s="39">
        <f t="shared" si="301"/>
        <v>9.2745916436016671</v>
      </c>
      <c r="T1786" s="22" t="str">
        <f t="shared" si="296"/>
        <v>Orl96103</v>
      </c>
      <c r="U1786" t="str">
        <f t="shared" si="302"/>
        <v>no</v>
      </c>
      <c r="V1786" s="31">
        <v>0</v>
      </c>
      <c r="W1786" s="31" t="str">
        <f t="shared" si="303"/>
        <v>43524Golden State WarriorsOrlando Magic</v>
      </c>
      <c r="X1786" s="9" t="str">
        <f>IFERROR(VLOOKUP(T1786,October_Schedule_Table[[#All],[Home Concat]:[Home B2b]],2,FALSE),0)</f>
        <v>no</v>
      </c>
      <c r="Y1786" s="9">
        <f>IFERROR(VLOOKUP(T1786,October_Schedule_Table[[#All],[Away Concat]:[Away B2b]],4,FALSE),0)</f>
        <v>0</v>
      </c>
    </row>
    <row r="1787" spans="1:25" x14ac:dyDescent="0.2">
      <c r="A1787" s="24" t="s">
        <v>236</v>
      </c>
      <c r="B1787" s="12">
        <v>43526</v>
      </c>
      <c r="C1787" s="33" t="str">
        <f t="shared" si="297"/>
        <v>A</v>
      </c>
      <c r="D1787" s="18">
        <v>3</v>
      </c>
      <c r="E1787" s="18">
        <v>2</v>
      </c>
      <c r="F1787" s="18">
        <v>2019</v>
      </c>
      <c r="G1787" s="5" t="s">
        <v>12</v>
      </c>
      <c r="H1787" s="5" t="s">
        <v>27</v>
      </c>
      <c r="I1787" s="5" t="s">
        <v>236</v>
      </c>
      <c r="J1787" s="5">
        <v>117</v>
      </c>
      <c r="K1787" s="5" t="s">
        <v>20</v>
      </c>
      <c r="L1787" s="5" t="s">
        <v>234</v>
      </c>
      <c r="M1787" s="5">
        <v>112</v>
      </c>
      <c r="N1787" s="13">
        <f t="shared" si="298"/>
        <v>5</v>
      </c>
      <c r="O1787" s="13">
        <f t="shared" si="299"/>
        <v>-3</v>
      </c>
      <c r="P1787" s="39">
        <f t="shared" si="294"/>
        <v>1.21811754667254</v>
      </c>
      <c r="Q1787" s="39">
        <f t="shared" si="295"/>
        <v>2.3960160409532198</v>
      </c>
      <c r="R1787" s="39">
        <f t="shared" si="300"/>
        <v>-4.1778984942806794</v>
      </c>
      <c r="S1787" s="39">
        <f t="shared" si="301"/>
        <v>9.1778984942806794</v>
      </c>
      <c r="T1787" s="22" t="str">
        <f t="shared" si="296"/>
        <v>Orl117112</v>
      </c>
      <c r="U1787" t="str">
        <f t="shared" si="302"/>
        <v>no</v>
      </c>
      <c r="V1787" s="31">
        <v>0</v>
      </c>
      <c r="W1787" s="31" t="str">
        <f t="shared" si="303"/>
        <v>43526Orlando MagicIndiana Pacers</v>
      </c>
      <c r="X1787" s="9">
        <f>IFERROR(VLOOKUP(T1787,October_Schedule_Table[Home Concat],1,FALSE),0)</f>
        <v>0</v>
      </c>
      <c r="Y1787" s="9" t="str">
        <f>IFERROR(VLOOKUP(T1787,October_Schedule_Table[[#All],[Away Concat]:[Away B2b]],4,FALSE),0)</f>
        <v>no</v>
      </c>
    </row>
    <row r="1788" spans="1:25" x14ac:dyDescent="0.2">
      <c r="A1788" s="24" t="s">
        <v>236</v>
      </c>
      <c r="B1788" s="10">
        <v>43527</v>
      </c>
      <c r="C1788" s="33" t="str">
        <f t="shared" si="297"/>
        <v>A</v>
      </c>
      <c r="D1788" s="19">
        <v>3</v>
      </c>
      <c r="E1788" s="19">
        <v>3</v>
      </c>
      <c r="F1788" s="19">
        <v>2019</v>
      </c>
      <c r="G1788" s="6" t="s">
        <v>43</v>
      </c>
      <c r="H1788" s="6" t="s">
        <v>27</v>
      </c>
      <c r="I1788" s="6" t="s">
        <v>236</v>
      </c>
      <c r="J1788" s="6">
        <v>93</v>
      </c>
      <c r="K1788" s="6" t="s">
        <v>36</v>
      </c>
      <c r="L1788" s="6" t="s">
        <v>215</v>
      </c>
      <c r="M1788" s="6">
        <v>107</v>
      </c>
      <c r="N1788" s="13">
        <f t="shared" si="298"/>
        <v>-14</v>
      </c>
      <c r="O1788" s="13">
        <f t="shared" si="299"/>
        <v>-3</v>
      </c>
      <c r="P1788" s="39">
        <f t="shared" si="294"/>
        <v>1.21811754667254</v>
      </c>
      <c r="Q1788" s="39">
        <f t="shared" si="295"/>
        <v>-9.3173458825230995</v>
      </c>
      <c r="R1788" s="39">
        <f t="shared" si="300"/>
        <v>7.5354634291956391</v>
      </c>
      <c r="S1788" s="39">
        <f t="shared" si="301"/>
        <v>-21.535463429195637</v>
      </c>
      <c r="T1788" s="22" t="str">
        <f t="shared" si="296"/>
        <v>Orl93107</v>
      </c>
      <c r="U1788" t="str">
        <f t="shared" si="302"/>
        <v>yes</v>
      </c>
      <c r="V1788" s="31" t="s">
        <v>280</v>
      </c>
      <c r="W1788" s="31" t="str">
        <f t="shared" si="303"/>
        <v>43527Orlando MagicCleveland Cavaliers</v>
      </c>
      <c r="X1788" s="9"/>
      <c r="Y1788" s="9"/>
    </row>
    <row r="1789" spans="1:25" x14ac:dyDescent="0.2">
      <c r="A1789" s="24" t="s">
        <v>236</v>
      </c>
      <c r="B1789" s="12">
        <v>43529</v>
      </c>
      <c r="C1789" s="33" t="str">
        <f t="shared" si="297"/>
        <v>A</v>
      </c>
      <c r="D1789" s="18">
        <v>3</v>
      </c>
      <c r="E1789" s="18">
        <v>5</v>
      </c>
      <c r="F1789" s="18">
        <v>2019</v>
      </c>
      <c r="G1789" s="5" t="s">
        <v>12</v>
      </c>
      <c r="H1789" s="5" t="s">
        <v>27</v>
      </c>
      <c r="I1789" s="5" t="s">
        <v>236</v>
      </c>
      <c r="J1789" s="5">
        <v>106</v>
      </c>
      <c r="K1789" s="5" t="s">
        <v>7</v>
      </c>
      <c r="L1789" s="5" t="s">
        <v>237</v>
      </c>
      <c r="M1789" s="5">
        <v>114</v>
      </c>
      <c r="N1789" s="13">
        <f t="shared" si="298"/>
        <v>-8</v>
      </c>
      <c r="O1789" s="13">
        <f t="shared" si="299"/>
        <v>-3</v>
      </c>
      <c r="P1789" s="39">
        <f t="shared" si="294"/>
        <v>1.21811754667254</v>
      </c>
      <c r="Q1789" s="39">
        <f t="shared" si="295"/>
        <v>2.2516349031661402</v>
      </c>
      <c r="R1789" s="39">
        <f t="shared" si="300"/>
        <v>-4.0335173564936007</v>
      </c>
      <c r="S1789" s="39">
        <f t="shared" si="301"/>
        <v>-3.9664826435063993</v>
      </c>
      <c r="T1789" s="22" t="str">
        <f t="shared" si="296"/>
        <v>Orl106114</v>
      </c>
      <c r="U1789" t="str">
        <f t="shared" si="302"/>
        <v>no</v>
      </c>
      <c r="V1789" s="31">
        <v>0</v>
      </c>
      <c r="W1789" s="31" t="str">
        <f t="shared" si="303"/>
        <v>43529Orlando MagicPhiladelphia 76ers</v>
      </c>
      <c r="X1789" s="9">
        <f>IFERROR(VLOOKUP(T1789,October_Schedule_Table[Home Concat],1,FALSE),0)</f>
        <v>0</v>
      </c>
      <c r="Y1789" s="9" t="str">
        <f>IFERROR(VLOOKUP(T1789,October_Schedule_Table[[#All],[Away Concat]:[Away B2b]],4,FALSE),0)</f>
        <v>no</v>
      </c>
    </row>
    <row r="1790" spans="1:25" x14ac:dyDescent="0.2">
      <c r="A1790" s="24" t="s">
        <v>236</v>
      </c>
      <c r="B1790" s="10">
        <v>43532</v>
      </c>
      <c r="C1790" s="33" t="str">
        <f t="shared" si="297"/>
        <v>H</v>
      </c>
      <c r="D1790" s="19">
        <v>3</v>
      </c>
      <c r="E1790" s="19">
        <v>8</v>
      </c>
      <c r="F1790" s="19">
        <v>2019</v>
      </c>
      <c r="G1790" s="6" t="s">
        <v>12</v>
      </c>
      <c r="H1790" s="6" t="s">
        <v>28</v>
      </c>
      <c r="I1790" s="6" t="s">
        <v>216</v>
      </c>
      <c r="J1790" s="6">
        <v>106</v>
      </c>
      <c r="K1790" s="6" t="s">
        <v>27</v>
      </c>
      <c r="L1790" s="6" t="s">
        <v>236</v>
      </c>
      <c r="M1790" s="6">
        <v>111</v>
      </c>
      <c r="N1790" s="13">
        <f t="shared" si="298"/>
        <v>5</v>
      </c>
      <c r="O1790" s="13">
        <f t="shared" si="299"/>
        <v>3</v>
      </c>
      <c r="P1790" s="39">
        <f t="shared" si="294"/>
        <v>1.21811754667254</v>
      </c>
      <c r="Q1790" s="39">
        <f t="shared" si="295"/>
        <v>-1.1032792686349602</v>
      </c>
      <c r="R1790" s="39">
        <f t="shared" si="300"/>
        <v>5.3213968153074998</v>
      </c>
      <c r="S1790" s="39">
        <f t="shared" si="301"/>
        <v>-0.32139681530749975</v>
      </c>
      <c r="T1790" s="22" t="str">
        <f t="shared" si="296"/>
        <v>Orl106111</v>
      </c>
      <c r="U1790" t="str">
        <f t="shared" si="302"/>
        <v>no</v>
      </c>
      <c r="V1790" s="31">
        <v>0</v>
      </c>
      <c r="W1790" s="31" t="str">
        <f t="shared" si="303"/>
        <v>43532Dallas MavericksOrlando Magic</v>
      </c>
      <c r="X1790" s="9" t="str">
        <f>IFERROR(VLOOKUP(T1790,October_Schedule_Table[[#All],[Home Concat]:[Home B2b]],2,FALSE),0)</f>
        <v>no</v>
      </c>
      <c r="Y1790" s="9">
        <f>IFERROR(VLOOKUP(T1790,October_Schedule_Table[[#All],[Away Concat]:[Away B2b]],4,FALSE),0)</f>
        <v>0</v>
      </c>
    </row>
    <row r="1791" spans="1:25" x14ac:dyDescent="0.2">
      <c r="A1791" s="24" t="s">
        <v>236</v>
      </c>
      <c r="B1791" s="10">
        <v>43534</v>
      </c>
      <c r="C1791" s="33" t="str">
        <f t="shared" si="297"/>
        <v>A</v>
      </c>
      <c r="D1791" s="19">
        <v>3</v>
      </c>
      <c r="E1791" s="19">
        <v>10</v>
      </c>
      <c r="F1791" s="19">
        <v>2019</v>
      </c>
      <c r="G1791" s="6" t="s">
        <v>43</v>
      </c>
      <c r="H1791" s="6" t="s">
        <v>27</v>
      </c>
      <c r="I1791" s="6" t="s">
        <v>236</v>
      </c>
      <c r="J1791" s="6">
        <v>97</v>
      </c>
      <c r="K1791" s="6" t="s">
        <v>19</v>
      </c>
      <c r="L1791" s="6" t="s">
        <v>240</v>
      </c>
      <c r="M1791" s="6">
        <v>105</v>
      </c>
      <c r="N1791" s="13">
        <f t="shared" si="298"/>
        <v>-8</v>
      </c>
      <c r="O1791" s="13">
        <f t="shared" si="299"/>
        <v>-3</v>
      </c>
      <c r="P1791" s="39">
        <f t="shared" si="294"/>
        <v>1.21811754667254</v>
      </c>
      <c r="Q1791" s="39">
        <f t="shared" si="295"/>
        <v>-2.3364343413058002</v>
      </c>
      <c r="R1791" s="39">
        <f t="shared" si="300"/>
        <v>0.55455188797834021</v>
      </c>
      <c r="S1791" s="39">
        <f t="shared" si="301"/>
        <v>-8.5545518879783398</v>
      </c>
      <c r="T1791" s="22" t="str">
        <f t="shared" si="296"/>
        <v>Orl97105</v>
      </c>
      <c r="U1791" t="str">
        <f t="shared" si="302"/>
        <v>no</v>
      </c>
      <c r="V1791" s="31">
        <v>0</v>
      </c>
      <c r="W1791" s="31" t="str">
        <f t="shared" si="303"/>
        <v>43534Orlando MagicMemphis Grizzlies</v>
      </c>
      <c r="X1791" s="9">
        <f>IFERROR(VLOOKUP(T1791,October_Schedule_Table[Home Concat],1,FALSE),0)</f>
        <v>0</v>
      </c>
      <c r="Y1791" s="9" t="str">
        <f>IFERROR(VLOOKUP(T1791,October_Schedule_Table[[#All],[Away Concat]:[Away B2b]],4,FALSE),0)</f>
        <v>no</v>
      </c>
    </row>
    <row r="1792" spans="1:25" x14ac:dyDescent="0.2">
      <c r="A1792" s="24" t="s">
        <v>236</v>
      </c>
      <c r="B1792" s="12">
        <v>43537</v>
      </c>
      <c r="C1792" s="33" t="str">
        <f t="shared" si="297"/>
        <v>A</v>
      </c>
      <c r="D1792" s="18">
        <v>3</v>
      </c>
      <c r="E1792" s="18">
        <v>13</v>
      </c>
      <c r="F1792" s="18">
        <v>2019</v>
      </c>
      <c r="G1792" s="5" t="s">
        <v>12</v>
      </c>
      <c r="H1792" s="5" t="s">
        <v>27</v>
      </c>
      <c r="I1792" s="5" t="s">
        <v>236</v>
      </c>
      <c r="J1792" s="5">
        <v>90</v>
      </c>
      <c r="K1792" s="5" t="s">
        <v>41</v>
      </c>
      <c r="L1792" s="5" t="s">
        <v>233</v>
      </c>
      <c r="M1792" s="5">
        <v>100</v>
      </c>
      <c r="N1792" s="13">
        <f t="shared" si="298"/>
        <v>-10</v>
      </c>
      <c r="O1792" s="13">
        <f t="shared" si="299"/>
        <v>-3</v>
      </c>
      <c r="P1792" s="39">
        <f t="shared" si="294"/>
        <v>1.21811754667254</v>
      </c>
      <c r="Q1792" s="39">
        <f t="shared" si="295"/>
        <v>-3.2175804343859502</v>
      </c>
      <c r="R1792" s="39">
        <f t="shared" si="300"/>
        <v>1.4356979810584902</v>
      </c>
      <c r="S1792" s="39">
        <f t="shared" si="301"/>
        <v>-11.435697981058491</v>
      </c>
      <c r="T1792" s="22" t="str">
        <f t="shared" si="296"/>
        <v>Orl90100</v>
      </c>
      <c r="U1792" t="str">
        <f t="shared" si="302"/>
        <v>no</v>
      </c>
      <c r="V1792" s="31">
        <v>0</v>
      </c>
      <c r="W1792" s="31" t="str">
        <f t="shared" si="303"/>
        <v>43537Orlando MagicWashington Wizards</v>
      </c>
      <c r="X1792" s="9">
        <f>IFERROR(VLOOKUP(T1792,October_Schedule_Table[Home Concat],1,FALSE),0)</f>
        <v>0</v>
      </c>
      <c r="Y1792" s="9" t="str">
        <f>IFERROR(VLOOKUP(T1792,October_Schedule_Table[[#All],[Away Concat]:[Away B2b]],4,FALSE),0)</f>
        <v>no</v>
      </c>
    </row>
    <row r="1793" spans="1:25" x14ac:dyDescent="0.2">
      <c r="A1793" s="24" t="s">
        <v>236</v>
      </c>
      <c r="B1793" s="12">
        <v>43538</v>
      </c>
      <c r="C1793" s="33" t="str">
        <f t="shared" si="297"/>
        <v>H</v>
      </c>
      <c r="D1793" s="18">
        <v>3</v>
      </c>
      <c r="E1793" s="18">
        <v>14</v>
      </c>
      <c r="F1793" s="18">
        <v>2019</v>
      </c>
      <c r="G1793" s="5" t="s">
        <v>12</v>
      </c>
      <c r="H1793" s="5" t="s">
        <v>36</v>
      </c>
      <c r="I1793" s="5" t="s">
        <v>215</v>
      </c>
      <c r="J1793" s="5">
        <v>91</v>
      </c>
      <c r="K1793" s="5" t="s">
        <v>27</v>
      </c>
      <c r="L1793" s="5" t="s">
        <v>236</v>
      </c>
      <c r="M1793" s="5">
        <v>120</v>
      </c>
      <c r="N1793" s="13">
        <f t="shared" si="298"/>
        <v>29</v>
      </c>
      <c r="O1793" s="13">
        <f t="shared" si="299"/>
        <v>3</v>
      </c>
      <c r="P1793" s="39">
        <f t="shared" si="294"/>
        <v>1.21811754667254</v>
      </c>
      <c r="Q1793" s="39">
        <f t="shared" si="295"/>
        <v>-9.3173458825230995</v>
      </c>
      <c r="R1793" s="39">
        <f t="shared" si="300"/>
        <v>13.535463429195639</v>
      </c>
      <c r="S1793" s="39">
        <f t="shared" si="301"/>
        <v>15.464536570804361</v>
      </c>
      <c r="T1793" s="22" t="str">
        <f t="shared" si="296"/>
        <v>Orl91120</v>
      </c>
      <c r="U1793" t="str">
        <f t="shared" si="302"/>
        <v>yes</v>
      </c>
      <c r="V1793" s="31">
        <v>0</v>
      </c>
      <c r="W1793" s="31" t="str">
        <f t="shared" si="303"/>
        <v>43538Cleveland CavaliersOrlando Magic</v>
      </c>
      <c r="X1793" s="9" t="str">
        <f>IFERROR(VLOOKUP(T1793,October_Schedule_Table[[#All],[Home Concat]:[Home B2b]],2,FALSE),0)</f>
        <v>yes</v>
      </c>
      <c r="Y1793" s="9">
        <f>IFERROR(VLOOKUP(T1793,October_Schedule_Table[[#All],[Away Concat]:[Away B2b]],4,FALSE),0)</f>
        <v>0</v>
      </c>
    </row>
    <row r="1794" spans="1:25" x14ac:dyDescent="0.2">
      <c r="A1794" s="24" t="s">
        <v>236</v>
      </c>
      <c r="B1794" s="10">
        <v>43541</v>
      </c>
      <c r="C1794" s="33" t="str">
        <f t="shared" si="297"/>
        <v>H</v>
      </c>
      <c r="D1794" s="19">
        <v>3</v>
      </c>
      <c r="E1794" s="19">
        <v>17</v>
      </c>
      <c r="F1794" s="19">
        <v>2019</v>
      </c>
      <c r="G1794" s="6" t="s">
        <v>43</v>
      </c>
      <c r="H1794" s="6" t="s">
        <v>24</v>
      </c>
      <c r="I1794" s="6" t="s">
        <v>210</v>
      </c>
      <c r="J1794" s="6">
        <v>91</v>
      </c>
      <c r="K1794" s="6" t="s">
        <v>27</v>
      </c>
      <c r="L1794" s="6" t="s">
        <v>236</v>
      </c>
      <c r="M1794" s="6">
        <v>101</v>
      </c>
      <c r="N1794" s="13">
        <f t="shared" si="298"/>
        <v>10</v>
      </c>
      <c r="O1794" s="13">
        <f t="shared" si="299"/>
        <v>3</v>
      </c>
      <c r="P1794" s="39">
        <f t="shared" si="294"/>
        <v>1.21811754667254</v>
      </c>
      <c r="Q1794" s="39">
        <f t="shared" si="295"/>
        <v>-5.4191427575813904</v>
      </c>
      <c r="R1794" s="39">
        <f t="shared" si="300"/>
        <v>9.63726030425393</v>
      </c>
      <c r="S1794" s="39">
        <f t="shared" si="301"/>
        <v>0.36273969574607001</v>
      </c>
      <c r="T1794" s="22" t="str">
        <f t="shared" si="296"/>
        <v>Orl91101</v>
      </c>
      <c r="U1794" t="str">
        <f t="shared" si="302"/>
        <v>no</v>
      </c>
      <c r="V1794" s="31">
        <v>0</v>
      </c>
      <c r="W1794" s="31" t="str">
        <f t="shared" si="303"/>
        <v>43541Atlanta HawksOrlando Magic</v>
      </c>
      <c r="X1794" s="9" t="str">
        <f>IFERROR(VLOOKUP(T1794,October_Schedule_Table[[#All],[Home Concat]:[Home B2b]],2,FALSE),0)</f>
        <v>no</v>
      </c>
      <c r="Y1794" s="9">
        <f>IFERROR(VLOOKUP(T1794,October_Schedule_Table[[#All],[Away Concat]:[Away B2b]],4,FALSE),0)</f>
        <v>0</v>
      </c>
    </row>
    <row r="1795" spans="1:25" x14ac:dyDescent="0.2">
      <c r="A1795" s="24" t="s">
        <v>236</v>
      </c>
      <c r="B1795" s="12">
        <v>43544</v>
      </c>
      <c r="C1795" s="33" t="str">
        <f t="shared" si="297"/>
        <v>H</v>
      </c>
      <c r="D1795" s="18">
        <v>3</v>
      </c>
      <c r="E1795" s="18">
        <v>20</v>
      </c>
      <c r="F1795" s="18">
        <v>2019</v>
      </c>
      <c r="G1795" s="5" t="s">
        <v>12</v>
      </c>
      <c r="H1795" s="5" t="s">
        <v>17</v>
      </c>
      <c r="I1795" s="5" t="s">
        <v>202</v>
      </c>
      <c r="J1795" s="5">
        <v>96</v>
      </c>
      <c r="K1795" s="5" t="s">
        <v>27</v>
      </c>
      <c r="L1795" s="5" t="s">
        <v>236</v>
      </c>
      <c r="M1795" s="5">
        <v>119</v>
      </c>
      <c r="N1795" s="13">
        <f t="shared" si="298"/>
        <v>23</v>
      </c>
      <c r="O1795" s="13">
        <f t="shared" si="299"/>
        <v>3</v>
      </c>
      <c r="P1795" s="39">
        <f t="shared" si="294"/>
        <v>1.21811754667254</v>
      </c>
      <c r="Q1795" s="39">
        <f t="shared" si="295"/>
        <v>-2.0784049104114897</v>
      </c>
      <c r="R1795" s="39">
        <f t="shared" si="300"/>
        <v>6.2965224570840288</v>
      </c>
      <c r="S1795" s="39">
        <f t="shared" si="301"/>
        <v>16.703477542915969</v>
      </c>
      <c r="T1795" s="22" t="str">
        <f t="shared" si="296"/>
        <v>Orl96119</v>
      </c>
      <c r="U1795" t="str">
        <f t="shared" si="302"/>
        <v>no</v>
      </c>
      <c r="V1795" s="31">
        <v>0</v>
      </c>
      <c r="W1795" s="31" t="str">
        <f t="shared" si="303"/>
        <v>43544New Orleans PelicansOrlando Magic</v>
      </c>
      <c r="X1795" s="9" t="str">
        <f>IFERROR(VLOOKUP(T1795,October_Schedule_Table[[#All],[Home Concat]:[Home B2b]],2,FALSE),0)</f>
        <v>no</v>
      </c>
      <c r="Y1795" s="9">
        <f>IFERROR(VLOOKUP(T1795,October_Schedule_Table[[#All],[Away Concat]:[Away B2b]],4,FALSE),0)</f>
        <v>0</v>
      </c>
    </row>
    <row r="1796" spans="1:25" x14ac:dyDescent="0.2">
      <c r="A1796" s="24" t="s">
        <v>236</v>
      </c>
      <c r="B1796" s="10">
        <v>43546</v>
      </c>
      <c r="C1796" s="33" t="str">
        <f t="shared" si="297"/>
        <v>H</v>
      </c>
      <c r="D1796" s="19">
        <v>3</v>
      </c>
      <c r="E1796" s="19">
        <v>22</v>
      </c>
      <c r="F1796" s="19">
        <v>2019</v>
      </c>
      <c r="G1796" s="6" t="s">
        <v>12</v>
      </c>
      <c r="H1796" s="6" t="s">
        <v>19</v>
      </c>
      <c r="I1796" s="6" t="s">
        <v>240</v>
      </c>
      <c r="J1796" s="6">
        <v>119</v>
      </c>
      <c r="K1796" s="6" t="s">
        <v>27</v>
      </c>
      <c r="L1796" s="6" t="s">
        <v>236</v>
      </c>
      <c r="M1796" s="6">
        <v>123</v>
      </c>
      <c r="N1796" s="13">
        <f t="shared" si="298"/>
        <v>4</v>
      </c>
      <c r="O1796" s="13">
        <f t="shared" si="299"/>
        <v>3</v>
      </c>
      <c r="P1796" s="39">
        <f t="shared" si="294"/>
        <v>1.21811754667254</v>
      </c>
      <c r="Q1796" s="39">
        <f t="shared" si="295"/>
        <v>-2.3364343413058002</v>
      </c>
      <c r="R1796" s="39">
        <f t="shared" si="300"/>
        <v>6.5545518879783398</v>
      </c>
      <c r="S1796" s="39">
        <f t="shared" si="301"/>
        <v>-2.5545518879783398</v>
      </c>
      <c r="T1796" s="22" t="str">
        <f t="shared" si="296"/>
        <v>Orl119123</v>
      </c>
      <c r="U1796" t="str">
        <f t="shared" si="302"/>
        <v>no</v>
      </c>
      <c r="V1796" s="31">
        <v>0</v>
      </c>
      <c r="W1796" s="31" t="str">
        <f t="shared" si="303"/>
        <v>43546Memphis GrizzliesOrlando Magic</v>
      </c>
      <c r="X1796" s="9" t="str">
        <f>IFERROR(VLOOKUP(T1796,October_Schedule_Table[[#All],[Home Concat]:[Home B2b]],2,FALSE),0)</f>
        <v>no</v>
      </c>
      <c r="Y1796" s="9">
        <f>IFERROR(VLOOKUP(T1796,October_Schedule_Table[[#All],[Away Concat]:[Away B2b]],4,FALSE),0)</f>
        <v>0</v>
      </c>
    </row>
    <row r="1797" spans="1:25" x14ac:dyDescent="0.2">
      <c r="A1797" s="24" t="s">
        <v>236</v>
      </c>
      <c r="B1797" s="12">
        <v>43549</v>
      </c>
      <c r="C1797" s="33" t="str">
        <f t="shared" si="297"/>
        <v>H</v>
      </c>
      <c r="D1797" s="18">
        <v>3</v>
      </c>
      <c r="E1797" s="18">
        <v>25</v>
      </c>
      <c r="F1797" s="18">
        <v>2019</v>
      </c>
      <c r="G1797" s="5" t="s">
        <v>12</v>
      </c>
      <c r="H1797" s="5" t="s">
        <v>7</v>
      </c>
      <c r="I1797" s="5" t="s">
        <v>237</v>
      </c>
      <c r="J1797" s="5">
        <v>98</v>
      </c>
      <c r="K1797" s="5" t="s">
        <v>27</v>
      </c>
      <c r="L1797" s="5" t="s">
        <v>236</v>
      </c>
      <c r="M1797" s="5">
        <v>119</v>
      </c>
      <c r="N1797" s="13">
        <f t="shared" si="298"/>
        <v>21</v>
      </c>
      <c r="O1797" s="13">
        <f t="shared" si="299"/>
        <v>3</v>
      </c>
      <c r="P1797" s="39">
        <f t="shared" si="294"/>
        <v>1.21811754667254</v>
      </c>
      <c r="Q1797" s="39">
        <f t="shared" si="295"/>
        <v>2.2516349031661402</v>
      </c>
      <c r="R1797" s="39">
        <f t="shared" si="300"/>
        <v>1.9664826435063993</v>
      </c>
      <c r="S1797" s="39">
        <f t="shared" si="301"/>
        <v>19.033517356493601</v>
      </c>
      <c r="T1797" s="22" t="str">
        <f t="shared" si="296"/>
        <v>Orl98119</v>
      </c>
      <c r="U1797" t="str">
        <f t="shared" si="302"/>
        <v>no</v>
      </c>
      <c r="V1797" s="31">
        <v>0</v>
      </c>
      <c r="W1797" s="31" t="str">
        <f t="shared" si="303"/>
        <v>43549Philadelphia 76ersOrlando Magic</v>
      </c>
      <c r="X1797" s="9" t="str">
        <f>IFERROR(VLOOKUP(T1797,October_Schedule_Table[[#All],[Home Concat]:[Home B2b]],2,FALSE),0)</f>
        <v>no</v>
      </c>
      <c r="Y1797" s="9">
        <f>IFERROR(VLOOKUP(T1797,October_Schedule_Table[[#All],[Away Concat]:[Away B2b]],4,FALSE),0)</f>
        <v>0</v>
      </c>
    </row>
    <row r="1798" spans="1:25" x14ac:dyDescent="0.2">
      <c r="A1798" s="24" t="s">
        <v>236</v>
      </c>
      <c r="B1798" s="10">
        <v>43550</v>
      </c>
      <c r="C1798" s="33" t="str">
        <f t="shared" si="297"/>
        <v>A</v>
      </c>
      <c r="D1798" s="19">
        <v>3</v>
      </c>
      <c r="E1798" s="19">
        <v>26</v>
      </c>
      <c r="F1798" s="19">
        <v>2019</v>
      </c>
      <c r="G1798" s="6" t="s">
        <v>23</v>
      </c>
      <c r="H1798" s="6" t="s">
        <v>27</v>
      </c>
      <c r="I1798" s="6" t="s">
        <v>236</v>
      </c>
      <c r="J1798" s="6">
        <v>104</v>
      </c>
      <c r="K1798" s="6" t="s">
        <v>26</v>
      </c>
      <c r="L1798" s="6" t="s">
        <v>235</v>
      </c>
      <c r="M1798" s="6">
        <v>99</v>
      </c>
      <c r="N1798" s="13">
        <f t="shared" si="298"/>
        <v>5</v>
      </c>
      <c r="O1798" s="13">
        <f t="shared" si="299"/>
        <v>-3</v>
      </c>
      <c r="P1798" s="39">
        <f t="shared" si="294"/>
        <v>1.21811754667254</v>
      </c>
      <c r="Q1798" s="39">
        <f t="shared" si="295"/>
        <v>-0.25037347985165948</v>
      </c>
      <c r="R1798" s="39">
        <f t="shared" si="300"/>
        <v>-1.5315089734758005</v>
      </c>
      <c r="S1798" s="39">
        <f t="shared" si="301"/>
        <v>6.5315089734758001</v>
      </c>
      <c r="T1798" s="22" t="str">
        <f t="shared" si="296"/>
        <v>Orl10499</v>
      </c>
      <c r="U1798" t="str">
        <f t="shared" si="302"/>
        <v>yes</v>
      </c>
      <c r="V1798" s="31">
        <v>0</v>
      </c>
      <c r="W1798" s="31" t="str">
        <f t="shared" si="303"/>
        <v>43550Orlando MagicMiami Heat</v>
      </c>
      <c r="X1798" s="9">
        <f>IFERROR(VLOOKUP(T1798,October_Schedule_Table[Home Concat],1,FALSE),0)</f>
        <v>0</v>
      </c>
      <c r="Y1798" s="9" t="str">
        <f>IFERROR(VLOOKUP(T1798,October_Schedule_Table[[#All],[Away Concat]:[Away B2b]],4,FALSE),0)</f>
        <v>yes</v>
      </c>
    </row>
    <row r="1799" spans="1:25" x14ac:dyDescent="0.2">
      <c r="A1799" s="24" t="s">
        <v>236</v>
      </c>
      <c r="B1799" s="12">
        <v>43552</v>
      </c>
      <c r="C1799" s="33" t="str">
        <f t="shared" si="297"/>
        <v>A</v>
      </c>
      <c r="D1799" s="18">
        <v>3</v>
      </c>
      <c r="E1799" s="18">
        <v>28</v>
      </c>
      <c r="F1799" s="18">
        <v>2019</v>
      </c>
      <c r="G1799" s="5" t="s">
        <v>12</v>
      </c>
      <c r="H1799" s="5" t="s">
        <v>27</v>
      </c>
      <c r="I1799" s="5" t="s">
        <v>236</v>
      </c>
      <c r="J1799" s="5">
        <v>98</v>
      </c>
      <c r="K1799" s="5" t="s">
        <v>16</v>
      </c>
      <c r="L1799" s="5" t="s">
        <v>218</v>
      </c>
      <c r="M1799" s="5">
        <v>115</v>
      </c>
      <c r="N1799" s="13">
        <f t="shared" si="298"/>
        <v>-17</v>
      </c>
      <c r="O1799" s="13">
        <f t="shared" si="299"/>
        <v>-3</v>
      </c>
      <c r="P1799" s="39">
        <f t="shared" si="294"/>
        <v>1.21811754667254</v>
      </c>
      <c r="Q1799" s="39">
        <f t="shared" si="295"/>
        <v>-0.23602730858504994</v>
      </c>
      <c r="R1799" s="39">
        <f t="shared" si="300"/>
        <v>-1.54585514474241</v>
      </c>
      <c r="S1799" s="39">
        <f t="shared" si="301"/>
        <v>-15.45414485525759</v>
      </c>
      <c r="T1799" s="22" t="str">
        <f t="shared" si="296"/>
        <v>Orl98115</v>
      </c>
      <c r="U1799" t="str">
        <f t="shared" si="302"/>
        <v>no</v>
      </c>
      <c r="V1799" s="31">
        <v>0</v>
      </c>
      <c r="W1799" s="31" t="str">
        <f t="shared" si="303"/>
        <v>43552Orlando MagicDetroit Pistons</v>
      </c>
      <c r="X1799" s="9">
        <f>IFERROR(VLOOKUP(T1799,October_Schedule_Table[Home Concat],1,FALSE),0)</f>
        <v>0</v>
      </c>
      <c r="Y1799" s="9" t="str">
        <f>IFERROR(VLOOKUP(T1799,October_Schedule_Table[[#All],[Away Concat]:[Away B2b]],4,FALSE),0)</f>
        <v>no</v>
      </c>
    </row>
    <row r="1800" spans="1:25" x14ac:dyDescent="0.2">
      <c r="A1800" s="24" t="s">
        <v>236</v>
      </c>
      <c r="B1800" s="10">
        <v>43554</v>
      </c>
      <c r="C1800" s="33" t="str">
        <f t="shared" si="297"/>
        <v>A</v>
      </c>
      <c r="D1800" s="19">
        <v>3</v>
      </c>
      <c r="E1800" s="19">
        <v>30</v>
      </c>
      <c r="F1800" s="19">
        <v>2019</v>
      </c>
      <c r="G1800" s="6" t="s">
        <v>12</v>
      </c>
      <c r="H1800" s="6" t="s">
        <v>27</v>
      </c>
      <c r="I1800" s="6" t="s">
        <v>236</v>
      </c>
      <c r="J1800" s="6">
        <v>121</v>
      </c>
      <c r="K1800" s="6" t="s">
        <v>20</v>
      </c>
      <c r="L1800" s="6" t="s">
        <v>234</v>
      </c>
      <c r="M1800" s="6">
        <v>116</v>
      </c>
      <c r="N1800" s="13">
        <f t="shared" si="298"/>
        <v>5</v>
      </c>
      <c r="O1800" s="13">
        <f t="shared" si="299"/>
        <v>-3</v>
      </c>
      <c r="P1800" s="39">
        <f t="shared" si="294"/>
        <v>1.21811754667254</v>
      </c>
      <c r="Q1800" s="39">
        <f t="shared" si="295"/>
        <v>2.3960160409532198</v>
      </c>
      <c r="R1800" s="39">
        <f t="shared" si="300"/>
        <v>-4.1778984942806794</v>
      </c>
      <c r="S1800" s="39">
        <f t="shared" si="301"/>
        <v>9.1778984942806794</v>
      </c>
      <c r="T1800" s="22" t="str">
        <f t="shared" si="296"/>
        <v>Orl121116</v>
      </c>
      <c r="U1800" t="str">
        <f t="shared" si="302"/>
        <v>no</v>
      </c>
      <c r="V1800" s="31">
        <v>0</v>
      </c>
      <c r="W1800" s="31" t="str">
        <f t="shared" si="303"/>
        <v>43554Orlando MagicIndiana Pacers</v>
      </c>
      <c r="X1800" s="9">
        <f>IFERROR(VLOOKUP(T1800,October_Schedule_Table[Home Concat],1,FALSE),0)</f>
        <v>0</v>
      </c>
      <c r="Y1800" s="9" t="str">
        <f>IFERROR(VLOOKUP(T1800,October_Schedule_Table[[#All],[Away Concat]:[Away B2b]],4,FALSE),0)</f>
        <v>no</v>
      </c>
    </row>
    <row r="1801" spans="1:25" x14ac:dyDescent="0.2">
      <c r="A1801" s="24" t="s">
        <v>236</v>
      </c>
      <c r="B1801" s="12">
        <v>43556</v>
      </c>
      <c r="C1801" s="33" t="str">
        <f t="shared" si="297"/>
        <v>A</v>
      </c>
      <c r="D1801" s="18">
        <v>4</v>
      </c>
      <c r="E1801" s="18">
        <v>1</v>
      </c>
      <c r="F1801" s="18">
        <v>2019</v>
      </c>
      <c r="G1801" s="5" t="s">
        <v>23</v>
      </c>
      <c r="H1801" s="5" t="s">
        <v>27</v>
      </c>
      <c r="I1801" s="5" t="s">
        <v>236</v>
      </c>
      <c r="J1801" s="13">
        <v>109</v>
      </c>
      <c r="K1801" s="5" t="s">
        <v>37</v>
      </c>
      <c r="L1801" s="5" t="s">
        <v>228</v>
      </c>
      <c r="M1801" s="13">
        <v>121</v>
      </c>
      <c r="N1801" s="13">
        <f t="shared" si="298"/>
        <v>-12</v>
      </c>
      <c r="O1801" s="13">
        <f t="shared" si="299"/>
        <v>-3</v>
      </c>
      <c r="P1801" s="39">
        <f t="shared" si="294"/>
        <v>1.21811754667254</v>
      </c>
      <c r="Q1801" s="39">
        <f t="shared" si="295"/>
        <v>5.5303682054218104</v>
      </c>
      <c r="R1801" s="39">
        <f t="shared" si="300"/>
        <v>-7.3122506587492708</v>
      </c>
      <c r="S1801" s="39">
        <f t="shared" si="301"/>
        <v>-4.6877493412507292</v>
      </c>
      <c r="T1801" s="22" t="str">
        <f t="shared" si="296"/>
        <v>Orl109121</v>
      </c>
      <c r="U1801" t="str">
        <f t="shared" si="302"/>
        <v>no</v>
      </c>
      <c r="V1801" s="31">
        <v>0</v>
      </c>
      <c r="W1801" s="31" t="str">
        <f t="shared" si="303"/>
        <v>43556Orlando MagicToronto Raptors</v>
      </c>
      <c r="X1801" s="9">
        <f>IFERROR(VLOOKUP(T1801,October_Schedule_Table[Home Concat],1,FALSE),0)</f>
        <v>0</v>
      </c>
      <c r="Y1801" s="9" t="str">
        <f>IFERROR(VLOOKUP(T1801,October_Schedule_Table[[#All],[Away Concat]:[Away B2b]],4,FALSE),0)</f>
        <v>no</v>
      </c>
    </row>
    <row r="1802" spans="1:25" x14ac:dyDescent="0.2">
      <c r="A1802" s="24" t="s">
        <v>236</v>
      </c>
      <c r="B1802" s="10">
        <v>43558</v>
      </c>
      <c r="C1802" s="33" t="str">
        <f t="shared" si="297"/>
        <v>H</v>
      </c>
      <c r="D1802" s="19">
        <v>4</v>
      </c>
      <c r="E1802" s="19">
        <v>3</v>
      </c>
      <c r="F1802" s="19">
        <v>2019</v>
      </c>
      <c r="G1802" s="6" t="s">
        <v>12</v>
      </c>
      <c r="H1802" s="6" t="s">
        <v>25</v>
      </c>
      <c r="I1802" s="13" t="s">
        <v>243</v>
      </c>
      <c r="J1802" s="11">
        <v>100</v>
      </c>
      <c r="K1802" s="6" t="s">
        <v>27</v>
      </c>
      <c r="L1802" s="6" t="s">
        <v>236</v>
      </c>
      <c r="M1802" s="11">
        <v>114</v>
      </c>
      <c r="N1802" s="13">
        <f t="shared" si="298"/>
        <v>14</v>
      </c>
      <c r="O1802" s="13">
        <f t="shared" si="299"/>
        <v>3</v>
      </c>
      <c r="P1802" s="39">
        <f t="shared" ref="P1802:P1865" si="304">IF(C1802="H",VLOOKUP(L1802,$AB$12:$AE$41,4,FALSE),VLOOKUP(I1802,$AB$12:$AE$41,4,FALSE))</f>
        <v>1.21811754667254</v>
      </c>
      <c r="Q1802" s="39">
        <f t="shared" ref="Q1802:Q1865" si="305">IF(C1802="H",VLOOKUP(I1802,$AB$12:$AE$41,4,FALSE),VLOOKUP(L1802,$AB$12:$AE$41,4,FALSE))</f>
        <v>-9.3839578025397099</v>
      </c>
      <c r="R1802" s="39">
        <f t="shared" si="300"/>
        <v>13.602075349212249</v>
      </c>
      <c r="S1802" s="39">
        <f t="shared" si="301"/>
        <v>0.39792465078775052</v>
      </c>
      <c r="T1802" s="22" t="str">
        <f t="shared" ref="T1802:T1865" si="306">CONCATENATE(A1802,J1802,M1802)</f>
        <v>Orl100114</v>
      </c>
      <c r="U1802" t="str">
        <f t="shared" si="302"/>
        <v>no</v>
      </c>
      <c r="V1802" s="31">
        <v>0</v>
      </c>
      <c r="W1802" s="31" t="str">
        <f t="shared" si="303"/>
        <v>43558New York KnicksOrlando Magic</v>
      </c>
      <c r="X1802" s="9" t="str">
        <f>IFERROR(VLOOKUP(T1802,October_Schedule_Table[[#All],[Home Concat]:[Home B2b]],2,FALSE),0)</f>
        <v>no</v>
      </c>
      <c r="Y1802" s="9">
        <f>IFERROR(VLOOKUP(T1802,October_Schedule_Table[[#All],[Away Concat]:[Away B2b]],4,FALSE),0)</f>
        <v>0</v>
      </c>
    </row>
    <row r="1803" spans="1:25" x14ac:dyDescent="0.2">
      <c r="A1803" s="24" t="s">
        <v>236</v>
      </c>
      <c r="B1803" s="12">
        <v>43560</v>
      </c>
      <c r="C1803" s="33" t="str">
        <f t="shared" ref="C1803:C1866" si="307">IF(A1803=L1803,"H","A")</f>
        <v>H</v>
      </c>
      <c r="D1803" s="18">
        <v>4</v>
      </c>
      <c r="E1803" s="18">
        <v>5</v>
      </c>
      <c r="F1803" s="18">
        <v>2019</v>
      </c>
      <c r="G1803" s="5" t="s">
        <v>12</v>
      </c>
      <c r="H1803" s="5" t="s">
        <v>24</v>
      </c>
      <c r="I1803" s="5" t="s">
        <v>210</v>
      </c>
      <c r="J1803" s="13">
        <v>113</v>
      </c>
      <c r="K1803" s="5" t="s">
        <v>27</v>
      </c>
      <c r="L1803" s="5" t="s">
        <v>236</v>
      </c>
      <c r="M1803" s="13">
        <v>149</v>
      </c>
      <c r="N1803" s="13">
        <f t="shared" ref="N1803:N1866" si="308">IF(C1803="H",M1803-J1803,J1803-M1803)</f>
        <v>36</v>
      </c>
      <c r="O1803" s="13">
        <f t="shared" ref="O1803:O1866" si="309">IF(C1803="H",3,-3)</f>
        <v>3</v>
      </c>
      <c r="P1803" s="39">
        <f t="shared" si="304"/>
        <v>1.21811754667254</v>
      </c>
      <c r="Q1803" s="39">
        <f t="shared" si="305"/>
        <v>-5.4191427575813904</v>
      </c>
      <c r="R1803" s="39">
        <f t="shared" ref="R1803:R1866" si="310">O1803+P1803-Q1803</f>
        <v>9.63726030425393</v>
      </c>
      <c r="S1803" s="39">
        <f t="shared" ref="S1803:S1866" si="311">N1803-R1803</f>
        <v>26.362739695746072</v>
      </c>
      <c r="T1803" s="22" t="str">
        <f t="shared" si="306"/>
        <v>Orl113149</v>
      </c>
      <c r="U1803" t="str">
        <f t="shared" ref="U1803:U1866" si="312">IF(B1803-B1802=1,"yes","no")</f>
        <v>no</v>
      </c>
      <c r="V1803" s="31">
        <v>0</v>
      </c>
      <c r="W1803" s="31" t="str">
        <f t="shared" ref="W1803:W1866" si="313">CONCATENATE(B1803,H1803,K1803)</f>
        <v>43560Atlanta HawksOrlando Magic</v>
      </c>
      <c r="X1803" s="9" t="str">
        <f>IFERROR(VLOOKUP(T1803,October_Schedule_Table[[#All],[Home Concat]:[Home B2b]],2,FALSE),0)</f>
        <v>no</v>
      </c>
      <c r="Y1803" s="9">
        <f>IFERROR(VLOOKUP(T1803,October_Schedule_Table[[#All],[Away Concat]:[Away B2b]],4,FALSE),0)</f>
        <v>0</v>
      </c>
    </row>
    <row r="1804" spans="1:25" x14ac:dyDescent="0.2">
      <c r="A1804" s="24" t="s">
        <v>236</v>
      </c>
      <c r="B1804" s="10">
        <v>43562</v>
      </c>
      <c r="C1804" s="33" t="str">
        <f t="shared" si="307"/>
        <v>A</v>
      </c>
      <c r="D1804" s="19">
        <v>4</v>
      </c>
      <c r="E1804" s="19">
        <v>7</v>
      </c>
      <c r="F1804" s="19">
        <v>2019</v>
      </c>
      <c r="G1804" s="11" t="s">
        <v>23</v>
      </c>
      <c r="H1804" s="11" t="s">
        <v>27</v>
      </c>
      <c r="I1804" s="11" t="s">
        <v>236</v>
      </c>
      <c r="J1804" s="11">
        <v>116</v>
      </c>
      <c r="K1804" s="11" t="s">
        <v>8</v>
      </c>
      <c r="L1804" s="11" t="s">
        <v>211</v>
      </c>
      <c r="M1804" s="11">
        <v>108</v>
      </c>
      <c r="N1804" s="13">
        <f t="shared" si="308"/>
        <v>8</v>
      </c>
      <c r="O1804" s="13">
        <f t="shared" si="309"/>
        <v>-3</v>
      </c>
      <c r="P1804" s="39">
        <f t="shared" si="304"/>
        <v>1.21811754667254</v>
      </c>
      <c r="Q1804" s="39">
        <f t="shared" si="305"/>
        <v>3.6672081997201897</v>
      </c>
      <c r="R1804" s="39">
        <f t="shared" si="310"/>
        <v>-5.4490906530476497</v>
      </c>
      <c r="S1804" s="39">
        <f t="shared" si="311"/>
        <v>13.44909065304765</v>
      </c>
      <c r="T1804" s="22" t="str">
        <f t="shared" si="306"/>
        <v>Orl116108</v>
      </c>
      <c r="U1804" t="str">
        <f t="shared" si="312"/>
        <v>no</v>
      </c>
      <c r="V1804" s="31">
        <v>0</v>
      </c>
      <c r="W1804" s="31" t="str">
        <f t="shared" si="313"/>
        <v>43562Orlando MagicBoston Celtics</v>
      </c>
      <c r="X1804" s="9">
        <f>IFERROR(VLOOKUP(T1804,October_Schedule_Table[Home Concat],1,FALSE),0)</f>
        <v>0</v>
      </c>
      <c r="Y1804" s="9" t="str">
        <f>IFERROR(VLOOKUP(T1804,October_Schedule_Table[[#All],[Away Concat]:[Away B2b]],4,FALSE),0)</f>
        <v>no</v>
      </c>
    </row>
    <row r="1805" spans="1:25" x14ac:dyDescent="0.2">
      <c r="A1805" s="24" t="s">
        <v>236</v>
      </c>
      <c r="B1805" s="12">
        <v>43565</v>
      </c>
      <c r="C1805" s="33" t="str">
        <f t="shared" si="307"/>
        <v>A</v>
      </c>
      <c r="D1805" s="18">
        <v>4</v>
      </c>
      <c r="E1805" s="18">
        <v>10</v>
      </c>
      <c r="F1805" s="18">
        <v>2019</v>
      </c>
      <c r="G1805" s="13" t="s">
        <v>6</v>
      </c>
      <c r="H1805" s="13" t="s">
        <v>27</v>
      </c>
      <c r="I1805" s="13" t="s">
        <v>236</v>
      </c>
      <c r="J1805" s="13">
        <v>122</v>
      </c>
      <c r="K1805" s="13" t="s">
        <v>14</v>
      </c>
      <c r="L1805" s="13" t="s">
        <v>213</v>
      </c>
      <c r="M1805" s="13">
        <v>114</v>
      </c>
      <c r="N1805" s="13">
        <f t="shared" si="308"/>
        <v>8</v>
      </c>
      <c r="O1805" s="13">
        <f t="shared" si="309"/>
        <v>-3</v>
      </c>
      <c r="P1805" s="39">
        <f t="shared" si="304"/>
        <v>1.21811754667254</v>
      </c>
      <c r="Q1805" s="39">
        <f t="shared" si="305"/>
        <v>-1.224670842330648</v>
      </c>
      <c r="R1805" s="39">
        <f t="shared" si="310"/>
        <v>-0.55721161099681193</v>
      </c>
      <c r="S1805" s="39">
        <f t="shared" si="311"/>
        <v>8.5572116109968128</v>
      </c>
      <c r="T1805" s="22" t="str">
        <f t="shared" si="306"/>
        <v>Orl122114</v>
      </c>
      <c r="U1805" t="str">
        <f t="shared" si="312"/>
        <v>no</v>
      </c>
      <c r="V1805" s="31">
        <v>0</v>
      </c>
      <c r="W1805" s="31" t="str">
        <f t="shared" si="313"/>
        <v>43565Orlando MagicCharlotte Hornets</v>
      </c>
      <c r="X1805" s="9">
        <f>IFERROR(VLOOKUP(T1805,October_Schedule_Table[Home Concat],1,FALSE),0)</f>
        <v>0</v>
      </c>
      <c r="Y1805" s="9" t="str">
        <f>IFERROR(VLOOKUP(T1805,October_Schedule_Table[[#All],[Away Concat]:[Away B2b]],4,FALSE),0)</f>
        <v>no</v>
      </c>
    </row>
    <row r="1806" spans="1:25" x14ac:dyDescent="0.2">
      <c r="A1806" s="24" t="s">
        <v>237</v>
      </c>
      <c r="B1806" s="12">
        <v>43389</v>
      </c>
      <c r="C1806" s="33" t="str">
        <f t="shared" si="307"/>
        <v>A</v>
      </c>
      <c r="D1806" s="18">
        <v>10</v>
      </c>
      <c r="E1806" s="18">
        <v>16</v>
      </c>
      <c r="F1806" s="18">
        <v>2018</v>
      </c>
      <c r="G1806" s="5" t="s">
        <v>6</v>
      </c>
      <c r="H1806" s="5" t="s">
        <v>7</v>
      </c>
      <c r="I1806" s="5" t="s">
        <v>237</v>
      </c>
      <c r="J1806" s="5">
        <v>87</v>
      </c>
      <c r="K1806" s="5" t="s">
        <v>8</v>
      </c>
      <c r="L1806" s="5" t="s">
        <v>211</v>
      </c>
      <c r="M1806" s="5">
        <v>105</v>
      </c>
      <c r="N1806" s="13">
        <f t="shared" si="308"/>
        <v>-18</v>
      </c>
      <c r="O1806" s="13">
        <f t="shared" si="309"/>
        <v>-3</v>
      </c>
      <c r="P1806" s="39">
        <f t="shared" si="304"/>
        <v>2.2516349031661402</v>
      </c>
      <c r="Q1806" s="39">
        <f t="shared" si="305"/>
        <v>3.6672081997201897</v>
      </c>
      <c r="R1806" s="39">
        <f t="shared" si="310"/>
        <v>-4.4155732965540491</v>
      </c>
      <c r="S1806" s="39">
        <f t="shared" si="311"/>
        <v>-13.584426703445951</v>
      </c>
      <c r="T1806" s="22" t="str">
        <f t="shared" si="306"/>
        <v>Phi87105</v>
      </c>
      <c r="U1806" t="str">
        <f t="shared" si="312"/>
        <v>no</v>
      </c>
      <c r="V1806" s="31">
        <v>0</v>
      </c>
      <c r="W1806" s="31" t="str">
        <f t="shared" si="313"/>
        <v>43389Philadelphia 76ersBoston Celtics</v>
      </c>
      <c r="X1806" s="9">
        <f>IFERROR(VLOOKUP(T1806,October_Schedule_Table[Home Concat],1,FALSE),0)</f>
        <v>0</v>
      </c>
      <c r="Y1806" s="9" t="str">
        <f>IFERROR(VLOOKUP(T1806,October_Schedule_Table[[#All],[Away Concat]:[Away B2b]],4,FALSE),0)</f>
        <v>no</v>
      </c>
    </row>
    <row r="1807" spans="1:25" x14ac:dyDescent="0.2">
      <c r="A1807" s="24" t="s">
        <v>237</v>
      </c>
      <c r="B1807" s="12">
        <v>43391</v>
      </c>
      <c r="C1807" s="33" t="str">
        <f t="shared" si="307"/>
        <v>H</v>
      </c>
      <c r="D1807" s="18">
        <v>10</v>
      </c>
      <c r="E1807" s="18">
        <v>18</v>
      </c>
      <c r="F1807" s="18">
        <v>2018</v>
      </c>
      <c r="G1807" s="5" t="s">
        <v>6</v>
      </c>
      <c r="H1807" s="5" t="s">
        <v>38</v>
      </c>
      <c r="I1807" s="5" t="s">
        <v>214</v>
      </c>
      <c r="J1807" s="5">
        <v>108</v>
      </c>
      <c r="K1807" s="5" t="s">
        <v>7</v>
      </c>
      <c r="L1807" s="5" t="s">
        <v>237</v>
      </c>
      <c r="M1807" s="5">
        <v>127</v>
      </c>
      <c r="N1807" s="13">
        <f t="shared" si="308"/>
        <v>19</v>
      </c>
      <c r="O1807" s="13">
        <f t="shared" si="309"/>
        <v>3</v>
      </c>
      <c r="P1807" s="39">
        <f t="shared" si="304"/>
        <v>2.2516349031661402</v>
      </c>
      <c r="Q1807" s="39">
        <f t="shared" si="305"/>
        <v>-8.3647694850550796</v>
      </c>
      <c r="R1807" s="39">
        <f t="shared" si="310"/>
        <v>13.61640438822122</v>
      </c>
      <c r="S1807" s="39">
        <f t="shared" si="311"/>
        <v>5.3835956117787802</v>
      </c>
      <c r="T1807" s="22" t="str">
        <f t="shared" si="306"/>
        <v>Phi108127</v>
      </c>
      <c r="U1807" t="str">
        <f t="shared" si="312"/>
        <v>no</v>
      </c>
      <c r="V1807" s="31">
        <v>0</v>
      </c>
      <c r="W1807" s="31" t="str">
        <f t="shared" si="313"/>
        <v>43391Chicago BullsPhiladelphia 76ers</v>
      </c>
      <c r="X1807" s="9" t="str">
        <f>IFERROR(VLOOKUP(T1807,October_Schedule_Table[[#All],[Home Concat]:[Home B2b]],2,FALSE),0)</f>
        <v>no</v>
      </c>
      <c r="Y1807" s="9">
        <f>IFERROR(VLOOKUP(T1807,October_Schedule_Table[[#All],[Away Concat]:[Away B2b]],4,FALSE),0)</f>
        <v>0</v>
      </c>
    </row>
    <row r="1808" spans="1:25" x14ac:dyDescent="0.2">
      <c r="A1808" s="24" t="s">
        <v>237</v>
      </c>
      <c r="B1808" s="10">
        <v>43393</v>
      </c>
      <c r="C1808" s="33" t="str">
        <f t="shared" si="307"/>
        <v>H</v>
      </c>
      <c r="D1808" s="19">
        <v>10</v>
      </c>
      <c r="E1808" s="19">
        <v>20</v>
      </c>
      <c r="F1808" s="19">
        <v>2018</v>
      </c>
      <c r="G1808" s="6" t="s">
        <v>23</v>
      </c>
      <c r="H1808" s="6" t="s">
        <v>27</v>
      </c>
      <c r="I1808" s="6" t="s">
        <v>236</v>
      </c>
      <c r="J1808" s="6">
        <v>115</v>
      </c>
      <c r="K1808" s="6" t="s">
        <v>7</v>
      </c>
      <c r="L1808" s="6" t="s">
        <v>237</v>
      </c>
      <c r="M1808" s="6">
        <v>116</v>
      </c>
      <c r="N1808" s="13">
        <f t="shared" si="308"/>
        <v>1</v>
      </c>
      <c r="O1808" s="13">
        <f t="shared" si="309"/>
        <v>3</v>
      </c>
      <c r="P1808" s="39">
        <f t="shared" si="304"/>
        <v>2.2516349031661402</v>
      </c>
      <c r="Q1808" s="39">
        <f t="shared" si="305"/>
        <v>1.21811754667254</v>
      </c>
      <c r="R1808" s="39">
        <f t="shared" si="310"/>
        <v>4.0335173564936007</v>
      </c>
      <c r="S1808" s="39">
        <f t="shared" si="311"/>
        <v>-3.0335173564936007</v>
      </c>
      <c r="T1808" s="22" t="str">
        <f t="shared" si="306"/>
        <v>Phi115116</v>
      </c>
      <c r="U1808" t="str">
        <f t="shared" si="312"/>
        <v>no</v>
      </c>
      <c r="V1808" s="31">
        <v>0</v>
      </c>
      <c r="W1808" s="31" t="str">
        <f t="shared" si="313"/>
        <v>43393Orlando MagicPhiladelphia 76ers</v>
      </c>
      <c r="X1808" s="9" t="str">
        <f>IFERROR(VLOOKUP(T1808,October_Schedule_Table[[#All],[Home Concat]:[Home B2b]],2,FALSE),0)</f>
        <v>no</v>
      </c>
      <c r="Y1808" s="9">
        <f>IFERROR(VLOOKUP(T1808,October_Schedule_Table[[#All],[Away Concat]:[Away B2b]],4,FALSE),0)</f>
        <v>0</v>
      </c>
    </row>
    <row r="1809" spans="1:25" x14ac:dyDescent="0.2">
      <c r="A1809" s="24" t="s">
        <v>237</v>
      </c>
      <c r="B1809" s="10">
        <v>43396</v>
      </c>
      <c r="C1809" s="33" t="str">
        <f t="shared" si="307"/>
        <v>A</v>
      </c>
      <c r="D1809" s="19">
        <v>10</v>
      </c>
      <c r="E1809" s="19">
        <v>23</v>
      </c>
      <c r="F1809" s="19">
        <v>2018</v>
      </c>
      <c r="G1809" s="6" t="s">
        <v>12</v>
      </c>
      <c r="H1809" s="6" t="s">
        <v>7</v>
      </c>
      <c r="I1809" s="6" t="s">
        <v>237</v>
      </c>
      <c r="J1809" s="6">
        <v>132</v>
      </c>
      <c r="K1809" s="6" t="s">
        <v>16</v>
      </c>
      <c r="L1809" s="6" t="s">
        <v>218</v>
      </c>
      <c r="M1809" s="6">
        <v>133</v>
      </c>
      <c r="N1809" s="13">
        <f t="shared" si="308"/>
        <v>-1</v>
      </c>
      <c r="O1809" s="13">
        <f t="shared" si="309"/>
        <v>-3</v>
      </c>
      <c r="P1809" s="39">
        <f t="shared" si="304"/>
        <v>2.2516349031661402</v>
      </c>
      <c r="Q1809" s="39">
        <f t="shared" si="305"/>
        <v>-0.23602730858504994</v>
      </c>
      <c r="R1809" s="39">
        <f t="shared" si="310"/>
        <v>-0.51233778824880982</v>
      </c>
      <c r="S1809" s="39">
        <f t="shared" si="311"/>
        <v>-0.48766221175119018</v>
      </c>
      <c r="T1809" s="22" t="str">
        <f t="shared" si="306"/>
        <v>Phi132133</v>
      </c>
      <c r="U1809" t="str">
        <f t="shared" si="312"/>
        <v>no</v>
      </c>
      <c r="V1809" s="31">
        <v>0</v>
      </c>
      <c r="W1809" s="31" t="str">
        <f t="shared" si="313"/>
        <v>43396Philadelphia 76ersDetroit Pistons</v>
      </c>
      <c r="X1809" s="9" t="str">
        <f>IFERROR(VLOOKUP(T1809,October_Schedule_Table[[#All],[Home Concat]:[Home B2b]],2,FALSE),0)</f>
        <v>no</v>
      </c>
      <c r="Y1809" s="9" t="str">
        <f>IFERROR(VLOOKUP(T1809,October_Schedule_Table[[#All],[Away Concat]:[Away B2b]],4,FALSE),0)</f>
        <v>no</v>
      </c>
    </row>
    <row r="1810" spans="1:25" x14ac:dyDescent="0.2">
      <c r="A1810" s="24" t="s">
        <v>237</v>
      </c>
      <c r="B1810" s="12">
        <v>43397</v>
      </c>
      <c r="C1810" s="33" t="str">
        <f t="shared" si="307"/>
        <v>A</v>
      </c>
      <c r="D1810" s="18">
        <v>10</v>
      </c>
      <c r="E1810" s="18">
        <v>24</v>
      </c>
      <c r="F1810" s="18">
        <v>2018</v>
      </c>
      <c r="G1810" s="5" t="s">
        <v>44</v>
      </c>
      <c r="H1810" s="5" t="s">
        <v>7</v>
      </c>
      <c r="I1810" s="5" t="s">
        <v>237</v>
      </c>
      <c r="J1810" s="5">
        <v>108</v>
      </c>
      <c r="K1810" s="5" t="s">
        <v>13</v>
      </c>
      <c r="L1810" s="5" t="s">
        <v>229</v>
      </c>
      <c r="M1810" s="5">
        <v>123</v>
      </c>
      <c r="N1810" s="13">
        <f t="shared" si="308"/>
        <v>-15</v>
      </c>
      <c r="O1810" s="13">
        <f t="shared" si="309"/>
        <v>-3</v>
      </c>
      <c r="P1810" s="39">
        <f t="shared" si="304"/>
        <v>2.2516349031661402</v>
      </c>
      <c r="Q1810" s="39">
        <f t="shared" si="305"/>
        <v>7.7638523148254706</v>
      </c>
      <c r="R1810" s="39">
        <f t="shared" si="310"/>
        <v>-8.5122174116593303</v>
      </c>
      <c r="S1810" s="39">
        <f t="shared" si="311"/>
        <v>-6.4877825883406697</v>
      </c>
      <c r="T1810" s="22" t="str">
        <f t="shared" si="306"/>
        <v>Phi108123</v>
      </c>
      <c r="U1810" t="str">
        <f t="shared" si="312"/>
        <v>yes</v>
      </c>
      <c r="V1810" s="31">
        <v>0</v>
      </c>
      <c r="W1810" s="31" t="str">
        <f t="shared" si="313"/>
        <v>43397Philadelphia 76ersMilwaukee Bucks</v>
      </c>
      <c r="X1810" s="9">
        <f>IFERROR(VLOOKUP(T1810,October_Schedule_Table[Home Concat],1,FALSE),0)</f>
        <v>0</v>
      </c>
      <c r="Y1810" s="9" t="str">
        <f>IFERROR(VLOOKUP(T1810,October_Schedule_Table[[#All],[Away Concat]:[Away B2b]],4,FALSE),0)</f>
        <v>yes</v>
      </c>
    </row>
    <row r="1811" spans="1:25" x14ac:dyDescent="0.2">
      <c r="A1811" s="24" t="s">
        <v>237</v>
      </c>
      <c r="B1811" s="12">
        <v>43400</v>
      </c>
      <c r="C1811" s="33" t="str">
        <f t="shared" si="307"/>
        <v>H</v>
      </c>
      <c r="D1811" s="18">
        <v>10</v>
      </c>
      <c r="E1811" s="18">
        <v>27</v>
      </c>
      <c r="F1811" s="18">
        <v>2018</v>
      </c>
      <c r="G1811" s="5" t="s">
        <v>23</v>
      </c>
      <c r="H1811" s="5" t="s">
        <v>14</v>
      </c>
      <c r="I1811" s="5" t="s">
        <v>213</v>
      </c>
      <c r="J1811" s="5">
        <v>103</v>
      </c>
      <c r="K1811" s="5" t="s">
        <v>7</v>
      </c>
      <c r="L1811" s="5" t="s">
        <v>237</v>
      </c>
      <c r="M1811" s="5">
        <v>105</v>
      </c>
      <c r="N1811" s="13">
        <f t="shared" si="308"/>
        <v>2</v>
      </c>
      <c r="O1811" s="13">
        <f t="shared" si="309"/>
        <v>3</v>
      </c>
      <c r="P1811" s="39">
        <f t="shared" si="304"/>
        <v>2.2516349031661402</v>
      </c>
      <c r="Q1811" s="39">
        <f t="shared" si="305"/>
        <v>-1.224670842330648</v>
      </c>
      <c r="R1811" s="39">
        <f t="shared" si="310"/>
        <v>6.4763057454967878</v>
      </c>
      <c r="S1811" s="39">
        <f t="shared" si="311"/>
        <v>-4.4763057454967878</v>
      </c>
      <c r="T1811" s="22" t="str">
        <f t="shared" si="306"/>
        <v>Phi103105</v>
      </c>
      <c r="U1811" t="str">
        <f t="shared" si="312"/>
        <v>no</v>
      </c>
      <c r="V1811" s="31">
        <v>0</v>
      </c>
      <c r="W1811" s="31" t="str">
        <f t="shared" si="313"/>
        <v>43400Charlotte HornetsPhiladelphia 76ers</v>
      </c>
      <c r="X1811" s="9" t="str">
        <f>IFERROR(VLOOKUP(T1811,October_Schedule_Table[[#All],[Home Concat]:[Home B2b]],2,FALSE),0)</f>
        <v>no</v>
      </c>
      <c r="Y1811" s="9">
        <f>IFERROR(VLOOKUP(T1811,October_Schedule_Table[[#All],[Away Concat]:[Away B2b]],4,FALSE),0)</f>
        <v>0</v>
      </c>
    </row>
    <row r="1812" spans="1:25" x14ac:dyDescent="0.2">
      <c r="A1812" s="24" t="s">
        <v>237</v>
      </c>
      <c r="B1812" s="10">
        <v>43402</v>
      </c>
      <c r="C1812" s="33" t="str">
        <f t="shared" si="307"/>
        <v>H</v>
      </c>
      <c r="D1812" s="19">
        <v>10</v>
      </c>
      <c r="E1812" s="19">
        <v>29</v>
      </c>
      <c r="F1812" s="19">
        <v>2018</v>
      </c>
      <c r="G1812" s="6" t="s">
        <v>12</v>
      </c>
      <c r="H1812" s="6" t="s">
        <v>24</v>
      </c>
      <c r="I1812" s="6" t="s">
        <v>210</v>
      </c>
      <c r="J1812" s="6">
        <v>92</v>
      </c>
      <c r="K1812" s="6" t="s">
        <v>7</v>
      </c>
      <c r="L1812" s="6" t="s">
        <v>237</v>
      </c>
      <c r="M1812" s="6">
        <v>113</v>
      </c>
      <c r="N1812" s="13">
        <f t="shared" si="308"/>
        <v>21</v>
      </c>
      <c r="O1812" s="13">
        <f t="shared" si="309"/>
        <v>3</v>
      </c>
      <c r="P1812" s="39">
        <f t="shared" si="304"/>
        <v>2.2516349031661402</v>
      </c>
      <c r="Q1812" s="39">
        <f t="shared" si="305"/>
        <v>-5.4191427575813904</v>
      </c>
      <c r="R1812" s="39">
        <f t="shared" si="310"/>
        <v>10.670777660747531</v>
      </c>
      <c r="S1812" s="39">
        <f t="shared" si="311"/>
        <v>10.329222339252469</v>
      </c>
      <c r="T1812" s="22" t="str">
        <f t="shared" si="306"/>
        <v>Phi92113</v>
      </c>
      <c r="U1812" t="str">
        <f t="shared" si="312"/>
        <v>no</v>
      </c>
      <c r="V1812" s="31">
        <v>0</v>
      </c>
      <c r="W1812" s="31" t="str">
        <f t="shared" si="313"/>
        <v>43402Atlanta HawksPhiladelphia 76ers</v>
      </c>
      <c r="X1812" s="9" t="str">
        <f>IFERROR(VLOOKUP(T1812,October_Schedule_Table[[#All],[Home Concat]:[Home B2b]],2,FALSE),0)</f>
        <v>no</v>
      </c>
      <c r="Y1812" s="9">
        <f>IFERROR(VLOOKUP(T1812,October_Schedule_Table[[#All],[Away Concat]:[Away B2b]],4,FALSE),0)</f>
        <v>0</v>
      </c>
    </row>
    <row r="1813" spans="1:25" x14ac:dyDescent="0.2">
      <c r="A1813" s="24" t="s">
        <v>237</v>
      </c>
      <c r="B1813" s="10">
        <v>43403</v>
      </c>
      <c r="C1813" s="33" t="str">
        <f t="shared" si="307"/>
        <v>A</v>
      </c>
      <c r="D1813" s="19">
        <v>10</v>
      </c>
      <c r="E1813" s="19">
        <v>30</v>
      </c>
      <c r="F1813" s="19">
        <v>2018</v>
      </c>
      <c r="G1813" s="6" t="s">
        <v>23</v>
      </c>
      <c r="H1813" s="6" t="s">
        <v>7</v>
      </c>
      <c r="I1813" s="6" t="s">
        <v>237</v>
      </c>
      <c r="J1813" s="6">
        <v>112</v>
      </c>
      <c r="K1813" s="6" t="s">
        <v>37</v>
      </c>
      <c r="L1813" s="6" t="s">
        <v>228</v>
      </c>
      <c r="M1813" s="6">
        <v>129</v>
      </c>
      <c r="N1813" s="13">
        <f t="shared" si="308"/>
        <v>-17</v>
      </c>
      <c r="O1813" s="13">
        <f t="shared" si="309"/>
        <v>-3</v>
      </c>
      <c r="P1813" s="39">
        <f t="shared" si="304"/>
        <v>2.2516349031661402</v>
      </c>
      <c r="Q1813" s="39">
        <f t="shared" si="305"/>
        <v>5.5303682054218104</v>
      </c>
      <c r="R1813" s="39">
        <f t="shared" si="310"/>
        <v>-6.2787333022556702</v>
      </c>
      <c r="S1813" s="39">
        <f t="shared" si="311"/>
        <v>-10.72126669774433</v>
      </c>
      <c r="T1813" s="22" t="str">
        <f t="shared" si="306"/>
        <v>Phi112129</v>
      </c>
      <c r="U1813" t="str">
        <f t="shared" si="312"/>
        <v>yes</v>
      </c>
      <c r="V1813" s="31" t="s">
        <v>311</v>
      </c>
      <c r="W1813" s="31" t="str">
        <f t="shared" si="313"/>
        <v>43403Philadelphia 76ersToronto Raptors</v>
      </c>
      <c r="X1813" s="9"/>
      <c r="Y1813" s="9"/>
    </row>
    <row r="1814" spans="1:25" x14ac:dyDescent="0.2">
      <c r="A1814" s="24" t="s">
        <v>237</v>
      </c>
      <c r="B1814" s="12">
        <v>43405</v>
      </c>
      <c r="C1814" s="33" t="str">
        <f t="shared" si="307"/>
        <v>H</v>
      </c>
      <c r="D1814" s="18">
        <v>11</v>
      </c>
      <c r="E1814" s="18">
        <v>1</v>
      </c>
      <c r="F1814" s="18">
        <v>2018</v>
      </c>
      <c r="G1814" s="5" t="s">
        <v>12</v>
      </c>
      <c r="H1814" s="5" t="s">
        <v>22</v>
      </c>
      <c r="I1814" s="13" t="s">
        <v>241</v>
      </c>
      <c r="J1814" s="5">
        <v>113</v>
      </c>
      <c r="K1814" s="5" t="s">
        <v>7</v>
      </c>
      <c r="L1814" s="5" t="s">
        <v>237</v>
      </c>
      <c r="M1814" s="5">
        <v>122</v>
      </c>
      <c r="N1814" s="13">
        <f t="shared" si="308"/>
        <v>9</v>
      </c>
      <c r="O1814" s="13">
        <f t="shared" si="309"/>
        <v>3</v>
      </c>
      <c r="P1814" s="39">
        <f t="shared" si="304"/>
        <v>2.2516349031661402</v>
      </c>
      <c r="Q1814" s="39">
        <f t="shared" si="305"/>
        <v>0.79686865378140981</v>
      </c>
      <c r="R1814" s="39">
        <f t="shared" si="310"/>
        <v>4.4547662493847309</v>
      </c>
      <c r="S1814" s="39">
        <f t="shared" si="311"/>
        <v>4.5452337506152691</v>
      </c>
      <c r="T1814" s="22" t="str">
        <f t="shared" si="306"/>
        <v>Phi113122</v>
      </c>
      <c r="U1814" t="str">
        <f t="shared" si="312"/>
        <v>no</v>
      </c>
      <c r="V1814" s="31">
        <v>0</v>
      </c>
      <c r="W1814" s="31" t="str">
        <f t="shared" si="313"/>
        <v>43405Los Angeles ClippersPhiladelphia 76ers</v>
      </c>
      <c r="X1814" s="9" t="str">
        <f>IFERROR(VLOOKUP(T1814,October_Schedule_Table[[#All],[Home Concat]:[Home B2b]],2,FALSE),0)</f>
        <v>no</v>
      </c>
      <c r="Y1814" s="9">
        <f>IFERROR(VLOOKUP(T1814,October_Schedule_Table[[#All],[Away Concat]:[Away B2b]],4,FALSE),0)</f>
        <v>0</v>
      </c>
    </row>
    <row r="1815" spans="1:25" x14ac:dyDescent="0.2">
      <c r="A1815" s="24" t="s">
        <v>237</v>
      </c>
      <c r="B1815" s="10">
        <v>43407</v>
      </c>
      <c r="C1815" s="33" t="str">
        <f t="shared" si="307"/>
        <v>H</v>
      </c>
      <c r="D1815" s="19">
        <v>11</v>
      </c>
      <c r="E1815" s="19">
        <v>3</v>
      </c>
      <c r="F1815" s="19">
        <v>2018</v>
      </c>
      <c r="G1815" s="6" t="s">
        <v>60</v>
      </c>
      <c r="H1815" s="6" t="s">
        <v>16</v>
      </c>
      <c r="I1815" s="6" t="s">
        <v>218</v>
      </c>
      <c r="J1815" s="6">
        <v>99</v>
      </c>
      <c r="K1815" s="6" t="s">
        <v>7</v>
      </c>
      <c r="L1815" s="6" t="s">
        <v>237</v>
      </c>
      <c r="M1815" s="6">
        <v>109</v>
      </c>
      <c r="N1815" s="13">
        <f t="shared" si="308"/>
        <v>10</v>
      </c>
      <c r="O1815" s="13">
        <f t="shared" si="309"/>
        <v>3</v>
      </c>
      <c r="P1815" s="39">
        <f t="shared" si="304"/>
        <v>2.2516349031661402</v>
      </c>
      <c r="Q1815" s="39">
        <f t="shared" si="305"/>
        <v>-0.23602730858504994</v>
      </c>
      <c r="R1815" s="39">
        <f t="shared" si="310"/>
        <v>5.4876622117511902</v>
      </c>
      <c r="S1815" s="39">
        <f t="shared" si="311"/>
        <v>4.5123377882488098</v>
      </c>
      <c r="T1815" s="22" t="str">
        <f t="shared" si="306"/>
        <v>Phi99109</v>
      </c>
      <c r="U1815" t="str">
        <f t="shared" si="312"/>
        <v>no</v>
      </c>
      <c r="V1815" s="31">
        <v>0</v>
      </c>
      <c r="W1815" s="31" t="str">
        <f t="shared" si="313"/>
        <v>43407Detroit PistonsPhiladelphia 76ers</v>
      </c>
      <c r="X1815" s="9" t="str">
        <f>IFERROR(VLOOKUP(T1815,October_Schedule_Table[[#All],[Home Concat]:[Home B2b]],2,FALSE),0)</f>
        <v>no</v>
      </c>
      <c r="Y1815" s="9">
        <f>IFERROR(VLOOKUP(T1815,October_Schedule_Table[[#All],[Away Concat]:[Away B2b]],4,FALSE),0)</f>
        <v>0</v>
      </c>
    </row>
    <row r="1816" spans="1:25" x14ac:dyDescent="0.2">
      <c r="A1816" s="24" t="s">
        <v>237</v>
      </c>
      <c r="B1816" s="12">
        <v>43408</v>
      </c>
      <c r="C1816" s="33" t="str">
        <f t="shared" si="307"/>
        <v>A</v>
      </c>
      <c r="D1816" s="18">
        <v>11</v>
      </c>
      <c r="E1816" s="18">
        <v>4</v>
      </c>
      <c r="F1816" s="18">
        <v>2018</v>
      </c>
      <c r="G1816" s="5" t="s">
        <v>43</v>
      </c>
      <c r="H1816" s="5" t="s">
        <v>7</v>
      </c>
      <c r="I1816" s="5" t="s">
        <v>237</v>
      </c>
      <c r="J1816" s="5">
        <v>97</v>
      </c>
      <c r="K1816" s="5" t="s">
        <v>15</v>
      </c>
      <c r="L1816" s="5" t="s">
        <v>212</v>
      </c>
      <c r="M1816" s="5">
        <v>122</v>
      </c>
      <c r="N1816" s="13">
        <f t="shared" si="308"/>
        <v>-25</v>
      </c>
      <c r="O1816" s="13">
        <f t="shared" si="309"/>
        <v>-3</v>
      </c>
      <c r="P1816" s="39">
        <f t="shared" si="304"/>
        <v>2.2516349031661402</v>
      </c>
      <c r="Q1816" s="39">
        <f t="shared" si="305"/>
        <v>9.3423702051929958E-2</v>
      </c>
      <c r="R1816" s="39">
        <f t="shared" si="310"/>
        <v>-0.84178879888578972</v>
      </c>
      <c r="S1816" s="39">
        <f t="shared" si="311"/>
        <v>-24.158211201114209</v>
      </c>
      <c r="T1816" s="22" t="str">
        <f t="shared" si="306"/>
        <v>Phi97122</v>
      </c>
      <c r="U1816" t="str">
        <f t="shared" si="312"/>
        <v>yes</v>
      </c>
      <c r="V1816" s="31">
        <v>0</v>
      </c>
      <c r="W1816" s="31" t="str">
        <f t="shared" si="313"/>
        <v>43408Philadelphia 76ersBrooklyn Nets</v>
      </c>
      <c r="X1816" s="9">
        <f>IFERROR(VLOOKUP(T1816,October_Schedule_Table[Home Concat],1,FALSE),0)</f>
        <v>0</v>
      </c>
      <c r="Y1816" s="9" t="str">
        <f>IFERROR(VLOOKUP(T1816,October_Schedule_Table[[#All],[Away Concat]:[Away B2b]],4,FALSE),0)</f>
        <v>yes</v>
      </c>
    </row>
    <row r="1817" spans="1:25" x14ac:dyDescent="0.2">
      <c r="A1817" s="24" t="s">
        <v>237</v>
      </c>
      <c r="B1817" s="10">
        <v>43411</v>
      </c>
      <c r="C1817" s="33" t="str">
        <f t="shared" si="307"/>
        <v>A</v>
      </c>
      <c r="D1817" s="19">
        <v>11</v>
      </c>
      <c r="E1817" s="19">
        <v>7</v>
      </c>
      <c r="F1817" s="19">
        <v>2018</v>
      </c>
      <c r="G1817" s="6" t="s">
        <v>6</v>
      </c>
      <c r="H1817" s="6" t="s">
        <v>7</v>
      </c>
      <c r="I1817" s="6" t="s">
        <v>237</v>
      </c>
      <c r="J1817" s="6">
        <v>100</v>
      </c>
      <c r="K1817" s="6" t="s">
        <v>20</v>
      </c>
      <c r="L1817" s="6" t="s">
        <v>234</v>
      </c>
      <c r="M1817" s="6">
        <v>94</v>
      </c>
      <c r="N1817" s="13">
        <f t="shared" si="308"/>
        <v>6</v>
      </c>
      <c r="O1817" s="13">
        <f t="shared" si="309"/>
        <v>-3</v>
      </c>
      <c r="P1817" s="39">
        <f t="shared" si="304"/>
        <v>2.2516349031661402</v>
      </c>
      <c r="Q1817" s="39">
        <f t="shared" si="305"/>
        <v>2.3960160409532198</v>
      </c>
      <c r="R1817" s="39">
        <f t="shared" si="310"/>
        <v>-3.1443811377870796</v>
      </c>
      <c r="S1817" s="39">
        <f t="shared" si="311"/>
        <v>9.1443811377870787</v>
      </c>
      <c r="T1817" s="22" t="str">
        <f t="shared" si="306"/>
        <v>Phi10094</v>
      </c>
      <c r="U1817" t="str">
        <f t="shared" si="312"/>
        <v>no</v>
      </c>
      <c r="V1817" s="31">
        <v>0</v>
      </c>
      <c r="W1817" s="31" t="str">
        <f t="shared" si="313"/>
        <v>43411Philadelphia 76ersIndiana Pacers</v>
      </c>
      <c r="X1817" s="9">
        <f>IFERROR(VLOOKUP(T1817,October_Schedule_Table[Home Concat],1,FALSE),0)</f>
        <v>0</v>
      </c>
      <c r="Y1817" s="9" t="str">
        <f>IFERROR(VLOOKUP(T1817,October_Schedule_Table[[#All],[Away Concat]:[Away B2b]],4,FALSE),0)</f>
        <v>no</v>
      </c>
    </row>
    <row r="1818" spans="1:25" x14ac:dyDescent="0.2">
      <c r="A1818" s="24" t="s">
        <v>237</v>
      </c>
      <c r="B1818" s="12">
        <v>43413</v>
      </c>
      <c r="C1818" s="33" t="str">
        <f t="shared" si="307"/>
        <v>H</v>
      </c>
      <c r="D1818" s="18">
        <v>11</v>
      </c>
      <c r="E1818" s="18">
        <v>9</v>
      </c>
      <c r="F1818" s="18">
        <v>2018</v>
      </c>
      <c r="G1818" s="5" t="s">
        <v>12</v>
      </c>
      <c r="H1818" s="5" t="s">
        <v>14</v>
      </c>
      <c r="I1818" s="5" t="s">
        <v>213</v>
      </c>
      <c r="J1818" s="5">
        <v>132</v>
      </c>
      <c r="K1818" s="5" t="s">
        <v>7</v>
      </c>
      <c r="L1818" s="5" t="s">
        <v>237</v>
      </c>
      <c r="M1818" s="5">
        <v>133</v>
      </c>
      <c r="N1818" s="13">
        <f t="shared" si="308"/>
        <v>1</v>
      </c>
      <c r="O1818" s="13">
        <f t="shared" si="309"/>
        <v>3</v>
      </c>
      <c r="P1818" s="39">
        <f t="shared" si="304"/>
        <v>2.2516349031661402</v>
      </c>
      <c r="Q1818" s="39">
        <f t="shared" si="305"/>
        <v>-1.224670842330648</v>
      </c>
      <c r="R1818" s="39">
        <f t="shared" si="310"/>
        <v>6.4763057454967878</v>
      </c>
      <c r="S1818" s="39">
        <f t="shared" si="311"/>
        <v>-5.4763057454967878</v>
      </c>
      <c r="T1818" s="22" t="str">
        <f t="shared" si="306"/>
        <v>Phi132133</v>
      </c>
      <c r="U1818" t="str">
        <f t="shared" si="312"/>
        <v>no</v>
      </c>
      <c r="V1818" s="31">
        <v>0</v>
      </c>
      <c r="W1818" s="31" t="str">
        <f t="shared" si="313"/>
        <v>43413Charlotte HornetsPhiladelphia 76ers</v>
      </c>
      <c r="X1818" s="9" t="str">
        <f>IFERROR(VLOOKUP(T1818,October_Schedule_Table[[#All],[Home Concat]:[Home B2b]],2,FALSE),0)</f>
        <v>no</v>
      </c>
      <c r="Y1818" s="9" t="str">
        <f>IFERROR(VLOOKUP(T1818,October_Schedule_Table[[#All],[Away Concat]:[Away B2b]],4,FALSE),0)</f>
        <v>no</v>
      </c>
    </row>
    <row r="1819" spans="1:25" x14ac:dyDescent="0.2">
      <c r="A1819" s="24" t="s">
        <v>237</v>
      </c>
      <c r="B1819" s="12">
        <v>43414</v>
      </c>
      <c r="C1819" s="33" t="str">
        <f t="shared" si="307"/>
        <v>A</v>
      </c>
      <c r="D1819" s="18">
        <v>11</v>
      </c>
      <c r="E1819" s="18">
        <v>10</v>
      </c>
      <c r="F1819" s="18">
        <v>2018</v>
      </c>
      <c r="G1819" s="5" t="s">
        <v>6</v>
      </c>
      <c r="H1819" s="5" t="s">
        <v>7</v>
      </c>
      <c r="I1819" s="5" t="s">
        <v>237</v>
      </c>
      <c r="J1819" s="5">
        <v>106</v>
      </c>
      <c r="K1819" s="5" t="s">
        <v>19</v>
      </c>
      <c r="L1819" s="5" t="s">
        <v>240</v>
      </c>
      <c r="M1819" s="5">
        <v>112</v>
      </c>
      <c r="N1819" s="13">
        <f t="shared" si="308"/>
        <v>-6</v>
      </c>
      <c r="O1819" s="13">
        <f t="shared" si="309"/>
        <v>-3</v>
      </c>
      <c r="P1819" s="39">
        <f t="shared" si="304"/>
        <v>2.2516349031661402</v>
      </c>
      <c r="Q1819" s="39">
        <f t="shared" si="305"/>
        <v>-2.3364343413058002</v>
      </c>
      <c r="R1819" s="39">
        <f t="shared" si="310"/>
        <v>1.5880692444719404</v>
      </c>
      <c r="S1819" s="39">
        <f t="shared" si="311"/>
        <v>-7.5880692444719404</v>
      </c>
      <c r="T1819" s="22" t="str">
        <f t="shared" si="306"/>
        <v>Phi106112</v>
      </c>
      <c r="U1819" t="str">
        <f t="shared" si="312"/>
        <v>yes</v>
      </c>
      <c r="V1819" s="31">
        <v>0</v>
      </c>
      <c r="W1819" s="31" t="str">
        <f t="shared" si="313"/>
        <v>43414Philadelphia 76ersMemphis Grizzlies</v>
      </c>
      <c r="X1819" s="9">
        <f>IFERROR(VLOOKUP(T1819,October_Schedule_Table[Home Concat],1,FALSE),0)</f>
        <v>0</v>
      </c>
      <c r="Y1819" s="9" t="str">
        <f>IFERROR(VLOOKUP(T1819,October_Schedule_Table[[#All],[Away Concat]:[Away B2b]],4,FALSE),0)</f>
        <v>yes</v>
      </c>
    </row>
    <row r="1820" spans="1:25" x14ac:dyDescent="0.2">
      <c r="A1820" s="24" t="s">
        <v>237</v>
      </c>
      <c r="B1820" s="10">
        <v>43416</v>
      </c>
      <c r="C1820" s="33" t="str">
        <f t="shared" si="307"/>
        <v>A</v>
      </c>
      <c r="D1820" s="19">
        <v>11</v>
      </c>
      <c r="E1820" s="19">
        <v>12</v>
      </c>
      <c r="F1820" s="19">
        <v>2018</v>
      </c>
      <c r="G1820" s="6" t="s">
        <v>23</v>
      </c>
      <c r="H1820" s="6" t="s">
        <v>7</v>
      </c>
      <c r="I1820" s="6" t="s">
        <v>237</v>
      </c>
      <c r="J1820" s="6">
        <v>124</v>
      </c>
      <c r="K1820" s="6" t="s">
        <v>26</v>
      </c>
      <c r="L1820" s="6" t="s">
        <v>235</v>
      </c>
      <c r="M1820" s="6">
        <v>114</v>
      </c>
      <c r="N1820" s="13">
        <f t="shared" si="308"/>
        <v>10</v>
      </c>
      <c r="O1820" s="13">
        <f t="shared" si="309"/>
        <v>-3</v>
      </c>
      <c r="P1820" s="39">
        <f t="shared" si="304"/>
        <v>2.2516349031661402</v>
      </c>
      <c r="Q1820" s="39">
        <f t="shared" si="305"/>
        <v>-0.25037347985165948</v>
      </c>
      <c r="R1820" s="39">
        <f t="shared" si="310"/>
        <v>-0.49799161698220029</v>
      </c>
      <c r="S1820" s="39">
        <f t="shared" si="311"/>
        <v>10.497991616982201</v>
      </c>
      <c r="T1820" s="22" t="str">
        <f t="shared" si="306"/>
        <v>Phi124114</v>
      </c>
      <c r="U1820" t="str">
        <f t="shared" si="312"/>
        <v>no</v>
      </c>
      <c r="V1820" s="31">
        <v>0</v>
      </c>
      <c r="W1820" s="31" t="str">
        <f t="shared" si="313"/>
        <v>43416Philadelphia 76ersMiami Heat</v>
      </c>
      <c r="X1820" s="9">
        <f>IFERROR(VLOOKUP(T1820,October_Schedule_Table[Home Concat],1,FALSE),0)</f>
        <v>0</v>
      </c>
      <c r="Y1820" s="9" t="str">
        <f>IFERROR(VLOOKUP(T1820,October_Schedule_Table[[#All],[Away Concat]:[Away B2b]],4,FALSE),0)</f>
        <v>no</v>
      </c>
    </row>
    <row r="1821" spans="1:25" x14ac:dyDescent="0.2">
      <c r="A1821" s="24" t="s">
        <v>237</v>
      </c>
      <c r="B1821" s="12">
        <v>43418</v>
      </c>
      <c r="C1821" s="33" t="str">
        <f t="shared" si="307"/>
        <v>A</v>
      </c>
      <c r="D1821" s="18">
        <v>11</v>
      </c>
      <c r="E1821" s="18">
        <v>14</v>
      </c>
      <c r="F1821" s="18">
        <v>2018</v>
      </c>
      <c r="G1821" s="5" t="s">
        <v>12</v>
      </c>
      <c r="H1821" s="5" t="s">
        <v>7</v>
      </c>
      <c r="I1821" s="5" t="s">
        <v>237</v>
      </c>
      <c r="J1821" s="5">
        <v>106</v>
      </c>
      <c r="K1821" s="5" t="s">
        <v>27</v>
      </c>
      <c r="L1821" s="5" t="s">
        <v>236</v>
      </c>
      <c r="M1821" s="5">
        <v>111</v>
      </c>
      <c r="N1821" s="13">
        <f t="shared" si="308"/>
        <v>-5</v>
      </c>
      <c r="O1821" s="13">
        <f t="shared" si="309"/>
        <v>-3</v>
      </c>
      <c r="P1821" s="39">
        <f t="shared" si="304"/>
        <v>2.2516349031661402</v>
      </c>
      <c r="Q1821" s="39">
        <f t="shared" si="305"/>
        <v>1.21811754667254</v>
      </c>
      <c r="R1821" s="39">
        <f t="shared" si="310"/>
        <v>-1.9664826435063998</v>
      </c>
      <c r="S1821" s="39">
        <f t="shared" si="311"/>
        <v>-3.0335173564936002</v>
      </c>
      <c r="T1821" s="22" t="str">
        <f t="shared" si="306"/>
        <v>Phi106111</v>
      </c>
      <c r="U1821" t="str">
        <f t="shared" si="312"/>
        <v>no</v>
      </c>
      <c r="V1821" s="31">
        <v>0</v>
      </c>
      <c r="W1821" s="31" t="str">
        <f t="shared" si="313"/>
        <v>43418Philadelphia 76ersOrlando Magic</v>
      </c>
      <c r="X1821" s="9">
        <f>IFERROR(VLOOKUP(T1821,October_Schedule_Table[Home Concat],1,FALSE),0)</f>
        <v>0</v>
      </c>
      <c r="Y1821" s="9" t="str">
        <f>IFERROR(VLOOKUP(T1821,October_Schedule_Table[[#All],[Away Concat]:[Away B2b]],4,FALSE),0)</f>
        <v>no</v>
      </c>
    </row>
    <row r="1822" spans="1:25" x14ac:dyDescent="0.2">
      <c r="A1822" s="24" t="s">
        <v>237</v>
      </c>
      <c r="B1822" s="10">
        <v>43420</v>
      </c>
      <c r="C1822" s="33" t="str">
        <f t="shared" si="307"/>
        <v>H</v>
      </c>
      <c r="D1822" s="19">
        <v>11</v>
      </c>
      <c r="E1822" s="19">
        <v>16</v>
      </c>
      <c r="F1822" s="19">
        <v>2018</v>
      </c>
      <c r="G1822" s="6" t="s">
        <v>12</v>
      </c>
      <c r="H1822" s="6" t="s">
        <v>31</v>
      </c>
      <c r="I1822" s="6" t="s">
        <v>225</v>
      </c>
      <c r="J1822" s="6">
        <v>107</v>
      </c>
      <c r="K1822" s="6" t="s">
        <v>7</v>
      </c>
      <c r="L1822" s="6" t="s">
        <v>237</v>
      </c>
      <c r="M1822" s="6">
        <v>113</v>
      </c>
      <c r="N1822" s="13">
        <f t="shared" si="308"/>
        <v>6</v>
      </c>
      <c r="O1822" s="13">
        <f t="shared" si="309"/>
        <v>3</v>
      </c>
      <c r="P1822" s="39">
        <f t="shared" si="304"/>
        <v>2.2516349031661402</v>
      </c>
      <c r="Q1822" s="39">
        <f t="shared" si="305"/>
        <v>5.7181998783674679</v>
      </c>
      <c r="R1822" s="39">
        <f t="shared" si="310"/>
        <v>-0.46656497520132767</v>
      </c>
      <c r="S1822" s="39">
        <f t="shared" si="311"/>
        <v>6.4665649752013277</v>
      </c>
      <c r="T1822" s="22" t="str">
        <f t="shared" si="306"/>
        <v>Phi107113</v>
      </c>
      <c r="U1822" t="str">
        <f t="shared" si="312"/>
        <v>no</v>
      </c>
      <c r="V1822" s="31">
        <v>0</v>
      </c>
      <c r="W1822" s="31" t="str">
        <f t="shared" si="313"/>
        <v>43420Utah JazzPhiladelphia 76ers</v>
      </c>
      <c r="X1822" s="9" t="str">
        <f>IFERROR(VLOOKUP(T1822,October_Schedule_Table[[#All],[Home Concat]:[Home B2b]],2,FALSE),0)</f>
        <v>no</v>
      </c>
      <c r="Y1822" s="9">
        <f>IFERROR(VLOOKUP(T1822,October_Schedule_Table[[#All],[Away Concat]:[Away B2b]],4,FALSE),0)</f>
        <v>0</v>
      </c>
    </row>
    <row r="1823" spans="1:25" x14ac:dyDescent="0.2">
      <c r="A1823" s="24" t="s">
        <v>237</v>
      </c>
      <c r="B1823" s="10">
        <v>43421</v>
      </c>
      <c r="C1823" s="33" t="str">
        <f t="shared" si="307"/>
        <v>A</v>
      </c>
      <c r="D1823" s="19">
        <v>11</v>
      </c>
      <c r="E1823" s="19">
        <v>17</v>
      </c>
      <c r="F1823" s="19">
        <v>2018</v>
      </c>
      <c r="G1823" s="6" t="s">
        <v>12</v>
      </c>
      <c r="H1823" s="6" t="s">
        <v>7</v>
      </c>
      <c r="I1823" s="6" t="s">
        <v>237</v>
      </c>
      <c r="J1823" s="6">
        <v>122</v>
      </c>
      <c r="K1823" s="6" t="s">
        <v>14</v>
      </c>
      <c r="L1823" s="6" t="s">
        <v>213</v>
      </c>
      <c r="M1823" s="6">
        <v>119</v>
      </c>
      <c r="N1823" s="13">
        <f t="shared" si="308"/>
        <v>3</v>
      </c>
      <c r="O1823" s="13">
        <f t="shared" si="309"/>
        <v>-3</v>
      </c>
      <c r="P1823" s="39">
        <f t="shared" si="304"/>
        <v>2.2516349031661402</v>
      </c>
      <c r="Q1823" s="39">
        <f t="shared" si="305"/>
        <v>-1.224670842330648</v>
      </c>
      <c r="R1823" s="39">
        <f t="shared" si="310"/>
        <v>0.47630574549678828</v>
      </c>
      <c r="S1823" s="39">
        <f t="shared" si="311"/>
        <v>2.5236942545032117</v>
      </c>
      <c r="T1823" s="22" t="str">
        <f t="shared" si="306"/>
        <v>Phi122119</v>
      </c>
      <c r="U1823" t="str">
        <f t="shared" si="312"/>
        <v>yes</v>
      </c>
      <c r="V1823" s="31">
        <v>0</v>
      </c>
      <c r="W1823" s="31" t="str">
        <f t="shared" si="313"/>
        <v>43421Philadelphia 76ersCharlotte Hornets</v>
      </c>
      <c r="X1823" s="9">
        <f>IFERROR(VLOOKUP(T1823,October_Schedule_Table[Home Concat],1,FALSE),0)</f>
        <v>0</v>
      </c>
      <c r="Y1823" s="9" t="str">
        <f>IFERROR(VLOOKUP(T1823,October_Schedule_Table[[#All],[Away Concat]:[Away B2b]],4,FALSE),0)</f>
        <v>yes</v>
      </c>
    </row>
    <row r="1824" spans="1:25" x14ac:dyDescent="0.2">
      <c r="A1824" s="24" t="s">
        <v>237</v>
      </c>
      <c r="B1824" s="12">
        <v>43423</v>
      </c>
      <c r="C1824" s="33" t="str">
        <f t="shared" si="307"/>
        <v>H</v>
      </c>
      <c r="D1824" s="18">
        <v>11</v>
      </c>
      <c r="E1824" s="18">
        <v>19</v>
      </c>
      <c r="F1824" s="18">
        <v>2018</v>
      </c>
      <c r="G1824" s="5" t="s">
        <v>12</v>
      </c>
      <c r="H1824" s="5" t="s">
        <v>29</v>
      </c>
      <c r="I1824" s="5" t="s">
        <v>232</v>
      </c>
      <c r="J1824" s="5">
        <v>114</v>
      </c>
      <c r="K1824" s="5" t="s">
        <v>7</v>
      </c>
      <c r="L1824" s="5" t="s">
        <v>237</v>
      </c>
      <c r="M1824" s="5">
        <v>119</v>
      </c>
      <c r="N1824" s="13">
        <f t="shared" si="308"/>
        <v>5</v>
      </c>
      <c r="O1824" s="13">
        <f t="shared" si="309"/>
        <v>3</v>
      </c>
      <c r="P1824" s="39">
        <f t="shared" si="304"/>
        <v>2.2516349031661402</v>
      </c>
      <c r="Q1824" s="39">
        <f t="shared" si="305"/>
        <v>-8.7034984309977705</v>
      </c>
      <c r="R1824" s="39">
        <f t="shared" si="310"/>
        <v>13.955133334163911</v>
      </c>
      <c r="S1824" s="39">
        <f t="shared" si="311"/>
        <v>-8.9551333341639108</v>
      </c>
      <c r="T1824" s="22" t="str">
        <f t="shared" si="306"/>
        <v>Phi114119</v>
      </c>
      <c r="U1824" t="str">
        <f t="shared" si="312"/>
        <v>no</v>
      </c>
      <c r="V1824" s="31">
        <v>0</v>
      </c>
      <c r="W1824" s="31" t="str">
        <f t="shared" si="313"/>
        <v>43423Phoenix SunsPhiladelphia 76ers</v>
      </c>
      <c r="X1824" s="9" t="str">
        <f>IFERROR(VLOOKUP(T1824,October_Schedule_Table[[#All],[Home Concat]:[Home B2b]],2,FALSE),0)</f>
        <v>no</v>
      </c>
      <c r="Y1824" s="9">
        <f>IFERROR(VLOOKUP(T1824,October_Schedule_Table[[#All],[Away Concat]:[Away B2b]],4,FALSE),0)</f>
        <v>0</v>
      </c>
    </row>
    <row r="1825" spans="1:25" x14ac:dyDescent="0.2">
      <c r="A1825" s="24" t="s">
        <v>237</v>
      </c>
      <c r="B1825" s="10">
        <v>43425</v>
      </c>
      <c r="C1825" s="33" t="str">
        <f t="shared" si="307"/>
        <v>H</v>
      </c>
      <c r="D1825" s="19">
        <v>11</v>
      </c>
      <c r="E1825" s="19">
        <v>21</v>
      </c>
      <c r="F1825" s="19">
        <v>2018</v>
      </c>
      <c r="G1825" s="6" t="s">
        <v>12</v>
      </c>
      <c r="H1825" s="6" t="s">
        <v>17</v>
      </c>
      <c r="I1825" s="6" t="s">
        <v>202</v>
      </c>
      <c r="J1825" s="6">
        <v>120</v>
      </c>
      <c r="K1825" s="6" t="s">
        <v>7</v>
      </c>
      <c r="L1825" s="6" t="s">
        <v>237</v>
      </c>
      <c r="M1825" s="6">
        <v>121</v>
      </c>
      <c r="N1825" s="13">
        <f t="shared" si="308"/>
        <v>1</v>
      </c>
      <c r="O1825" s="13">
        <f t="shared" si="309"/>
        <v>3</v>
      </c>
      <c r="P1825" s="39">
        <f t="shared" si="304"/>
        <v>2.2516349031661402</v>
      </c>
      <c r="Q1825" s="39">
        <f t="shared" si="305"/>
        <v>-2.0784049104114897</v>
      </c>
      <c r="R1825" s="39">
        <f t="shared" si="310"/>
        <v>7.3300398135776295</v>
      </c>
      <c r="S1825" s="39">
        <f t="shared" si="311"/>
        <v>-6.3300398135776295</v>
      </c>
      <c r="T1825" s="22" t="str">
        <f t="shared" si="306"/>
        <v>Phi120121</v>
      </c>
      <c r="U1825" t="str">
        <f t="shared" si="312"/>
        <v>no</v>
      </c>
      <c r="V1825" s="31">
        <v>0</v>
      </c>
      <c r="W1825" s="31" t="str">
        <f t="shared" si="313"/>
        <v>43425New Orleans PelicansPhiladelphia 76ers</v>
      </c>
      <c r="X1825" s="9" t="str">
        <f>IFERROR(VLOOKUP(T1825,October_Schedule_Table[[#All],[Home Concat]:[Home B2b]],2,FALSE),0)</f>
        <v>no</v>
      </c>
      <c r="Y1825" s="9">
        <f>IFERROR(VLOOKUP(T1825,October_Schedule_Table[[#All],[Away Concat]:[Away B2b]],4,FALSE),0)</f>
        <v>0</v>
      </c>
    </row>
    <row r="1826" spans="1:25" x14ac:dyDescent="0.2">
      <c r="A1826" s="24" t="s">
        <v>237</v>
      </c>
      <c r="B1826" s="12">
        <v>43427</v>
      </c>
      <c r="C1826" s="33" t="str">
        <f t="shared" si="307"/>
        <v>H</v>
      </c>
      <c r="D1826" s="18">
        <v>11</v>
      </c>
      <c r="E1826" s="18">
        <v>23</v>
      </c>
      <c r="F1826" s="18">
        <v>2018</v>
      </c>
      <c r="G1826" s="5" t="s">
        <v>23</v>
      </c>
      <c r="H1826" s="5" t="s">
        <v>36</v>
      </c>
      <c r="I1826" s="5" t="s">
        <v>215</v>
      </c>
      <c r="J1826" s="5">
        <v>121</v>
      </c>
      <c r="K1826" s="5" t="s">
        <v>7</v>
      </c>
      <c r="L1826" s="5" t="s">
        <v>237</v>
      </c>
      <c r="M1826" s="5">
        <v>112</v>
      </c>
      <c r="N1826" s="13">
        <f t="shared" si="308"/>
        <v>-9</v>
      </c>
      <c r="O1826" s="13">
        <f t="shared" si="309"/>
        <v>3</v>
      </c>
      <c r="P1826" s="39">
        <f t="shared" si="304"/>
        <v>2.2516349031661402</v>
      </c>
      <c r="Q1826" s="39">
        <f t="shared" si="305"/>
        <v>-9.3173458825230995</v>
      </c>
      <c r="R1826" s="39">
        <f t="shared" si="310"/>
        <v>14.56898078568924</v>
      </c>
      <c r="S1826" s="39">
        <f t="shared" si="311"/>
        <v>-23.568980785689241</v>
      </c>
      <c r="T1826" s="22" t="str">
        <f t="shared" si="306"/>
        <v>Phi121112</v>
      </c>
      <c r="U1826" t="str">
        <f t="shared" si="312"/>
        <v>no</v>
      </c>
      <c r="V1826" s="31">
        <v>0</v>
      </c>
      <c r="W1826" s="31" t="str">
        <f t="shared" si="313"/>
        <v>43427Cleveland CavaliersPhiladelphia 76ers</v>
      </c>
      <c r="X1826" s="9" t="str">
        <f>IFERROR(VLOOKUP(T1826,October_Schedule_Table[[#All],[Home Concat]:[Home B2b]],2,FALSE),0)</f>
        <v>no</v>
      </c>
      <c r="Y1826" s="9">
        <f>IFERROR(VLOOKUP(T1826,October_Schedule_Table[[#All],[Away Concat]:[Away B2b]],4,FALSE),0)</f>
        <v>0</v>
      </c>
    </row>
    <row r="1827" spans="1:25" x14ac:dyDescent="0.2">
      <c r="A1827" s="24" t="s">
        <v>237</v>
      </c>
      <c r="B1827" s="15">
        <v>43429</v>
      </c>
      <c r="C1827" s="33" t="str">
        <f t="shared" si="307"/>
        <v>A</v>
      </c>
      <c r="D1827" s="20">
        <v>11</v>
      </c>
      <c r="E1827" s="20">
        <v>25</v>
      </c>
      <c r="F1827" s="20">
        <v>2018</v>
      </c>
      <c r="G1827" s="5" t="s">
        <v>43</v>
      </c>
      <c r="H1827" s="5" t="s">
        <v>7</v>
      </c>
      <c r="I1827" s="5" t="s">
        <v>237</v>
      </c>
      <c r="J1827" s="5">
        <v>127</v>
      </c>
      <c r="K1827" s="5" t="s">
        <v>15</v>
      </c>
      <c r="L1827" s="5" t="s">
        <v>212</v>
      </c>
      <c r="M1827" s="5">
        <v>125</v>
      </c>
      <c r="N1827" s="13">
        <f t="shared" si="308"/>
        <v>2</v>
      </c>
      <c r="O1827" s="13">
        <f t="shared" si="309"/>
        <v>-3</v>
      </c>
      <c r="P1827" s="39">
        <f t="shared" si="304"/>
        <v>2.2516349031661402</v>
      </c>
      <c r="Q1827" s="39">
        <f t="shared" si="305"/>
        <v>9.3423702051929958E-2</v>
      </c>
      <c r="R1827" s="39">
        <f t="shared" si="310"/>
        <v>-0.84178879888578972</v>
      </c>
      <c r="S1827" s="39">
        <f t="shared" si="311"/>
        <v>2.8417887988857897</v>
      </c>
      <c r="T1827" s="22" t="str">
        <f t="shared" si="306"/>
        <v>Phi127125</v>
      </c>
      <c r="U1827" t="str">
        <f t="shared" si="312"/>
        <v>no</v>
      </c>
      <c r="V1827" s="31">
        <v>0</v>
      </c>
      <c r="W1827" s="31" t="str">
        <f t="shared" si="313"/>
        <v>43429Philadelphia 76ersBrooklyn Nets</v>
      </c>
      <c r="X1827" s="9">
        <f>IFERROR(VLOOKUP(T1827,October_Schedule_Table[Home Concat],1,FALSE),0)</f>
        <v>0</v>
      </c>
      <c r="Y1827" s="9" t="str">
        <f>IFERROR(VLOOKUP(T1827,October_Schedule_Table[[#All],[Away Concat]:[Away B2b]],4,FALSE),0)</f>
        <v>no</v>
      </c>
    </row>
    <row r="1828" spans="1:25" x14ac:dyDescent="0.2">
      <c r="A1828" s="24" t="s">
        <v>237</v>
      </c>
      <c r="B1828" s="10">
        <v>43432</v>
      </c>
      <c r="C1828" s="33" t="str">
        <f t="shared" si="307"/>
        <v>H</v>
      </c>
      <c r="D1828" s="19">
        <v>11</v>
      </c>
      <c r="E1828" s="19">
        <v>28</v>
      </c>
      <c r="F1828" s="19">
        <v>2018</v>
      </c>
      <c r="G1828" s="6" t="s">
        <v>12</v>
      </c>
      <c r="H1828" s="6" t="s">
        <v>25</v>
      </c>
      <c r="I1828" s="13" t="s">
        <v>243</v>
      </c>
      <c r="J1828" s="6">
        <v>91</v>
      </c>
      <c r="K1828" s="6" t="s">
        <v>7</v>
      </c>
      <c r="L1828" s="6" t="s">
        <v>237</v>
      </c>
      <c r="M1828" s="6">
        <v>117</v>
      </c>
      <c r="N1828" s="13">
        <f t="shared" si="308"/>
        <v>26</v>
      </c>
      <c r="O1828" s="13">
        <f t="shared" si="309"/>
        <v>3</v>
      </c>
      <c r="P1828" s="39">
        <f t="shared" si="304"/>
        <v>2.2516349031661402</v>
      </c>
      <c r="Q1828" s="39">
        <f t="shared" si="305"/>
        <v>-9.3839578025397099</v>
      </c>
      <c r="R1828" s="39">
        <f t="shared" si="310"/>
        <v>14.63559270570585</v>
      </c>
      <c r="S1828" s="39">
        <f t="shared" si="311"/>
        <v>11.36440729429415</v>
      </c>
      <c r="T1828" s="22" t="str">
        <f t="shared" si="306"/>
        <v>Phi91117</v>
      </c>
      <c r="U1828" t="str">
        <f t="shared" si="312"/>
        <v>no</v>
      </c>
      <c r="V1828" s="31">
        <v>0</v>
      </c>
      <c r="W1828" s="31" t="str">
        <f t="shared" si="313"/>
        <v>43432New York KnicksPhiladelphia 76ers</v>
      </c>
      <c r="X1828" s="9" t="str">
        <f>IFERROR(VLOOKUP(T1828,October_Schedule_Table[[#All],[Home Concat]:[Home B2b]],2,FALSE),0)</f>
        <v>no</v>
      </c>
      <c r="Y1828" s="9">
        <f>IFERROR(VLOOKUP(T1828,October_Schedule_Table[[#All],[Away Concat]:[Away B2b]],4,FALSE),0)</f>
        <v>0</v>
      </c>
    </row>
    <row r="1829" spans="1:25" x14ac:dyDescent="0.2">
      <c r="A1829" s="24" t="s">
        <v>237</v>
      </c>
      <c r="B1829" s="12">
        <v>43434</v>
      </c>
      <c r="C1829" s="33" t="str">
        <f t="shared" si="307"/>
        <v>H</v>
      </c>
      <c r="D1829" s="18">
        <v>11</v>
      </c>
      <c r="E1829" s="18">
        <v>30</v>
      </c>
      <c r="F1829" s="18">
        <v>2018</v>
      </c>
      <c r="G1829" s="5" t="s">
        <v>12</v>
      </c>
      <c r="H1829" s="5" t="s">
        <v>41</v>
      </c>
      <c r="I1829" s="5" t="s">
        <v>233</v>
      </c>
      <c r="J1829" s="5">
        <v>98</v>
      </c>
      <c r="K1829" s="5" t="s">
        <v>7</v>
      </c>
      <c r="L1829" s="5" t="s">
        <v>237</v>
      </c>
      <c r="M1829" s="5">
        <v>123</v>
      </c>
      <c r="N1829" s="13">
        <f t="shared" si="308"/>
        <v>25</v>
      </c>
      <c r="O1829" s="13">
        <f t="shared" si="309"/>
        <v>3</v>
      </c>
      <c r="P1829" s="39">
        <f t="shared" si="304"/>
        <v>2.2516349031661402</v>
      </c>
      <c r="Q1829" s="39">
        <f t="shared" si="305"/>
        <v>-3.2175804343859502</v>
      </c>
      <c r="R1829" s="39">
        <f t="shared" si="310"/>
        <v>8.4692153375520896</v>
      </c>
      <c r="S1829" s="39">
        <f t="shared" si="311"/>
        <v>16.53078466244791</v>
      </c>
      <c r="T1829" s="22" t="str">
        <f t="shared" si="306"/>
        <v>Phi98123</v>
      </c>
      <c r="U1829" t="str">
        <f t="shared" si="312"/>
        <v>no</v>
      </c>
      <c r="V1829" s="31">
        <v>0</v>
      </c>
      <c r="W1829" s="31" t="str">
        <f t="shared" si="313"/>
        <v>43434Washington WizardsPhiladelphia 76ers</v>
      </c>
      <c r="X1829" s="9" t="str">
        <f>IFERROR(VLOOKUP(T1829,October_Schedule_Table[[#All],[Home Concat]:[Home B2b]],2,FALSE),0)</f>
        <v>no</v>
      </c>
      <c r="Y1829" s="9">
        <f>IFERROR(VLOOKUP(T1829,October_Schedule_Table[[#All],[Away Concat]:[Away B2b]],4,FALSE),0)</f>
        <v>0</v>
      </c>
    </row>
    <row r="1830" spans="1:25" x14ac:dyDescent="0.2">
      <c r="A1830" s="24" t="s">
        <v>237</v>
      </c>
      <c r="B1830" s="10">
        <v>43436</v>
      </c>
      <c r="C1830" s="33" t="str">
        <f t="shared" si="307"/>
        <v>H</v>
      </c>
      <c r="D1830" s="19">
        <v>12</v>
      </c>
      <c r="E1830" s="19">
        <v>2</v>
      </c>
      <c r="F1830" s="19">
        <v>2018</v>
      </c>
      <c r="G1830" s="6" t="s">
        <v>43</v>
      </c>
      <c r="H1830" s="6" t="s">
        <v>19</v>
      </c>
      <c r="I1830" s="6" t="s">
        <v>240</v>
      </c>
      <c r="J1830" s="6">
        <v>95</v>
      </c>
      <c r="K1830" s="6" t="s">
        <v>7</v>
      </c>
      <c r="L1830" s="6" t="s">
        <v>237</v>
      </c>
      <c r="M1830" s="6">
        <v>103</v>
      </c>
      <c r="N1830" s="13">
        <f t="shared" si="308"/>
        <v>8</v>
      </c>
      <c r="O1830" s="13">
        <f t="shared" si="309"/>
        <v>3</v>
      </c>
      <c r="P1830" s="39">
        <f t="shared" si="304"/>
        <v>2.2516349031661402</v>
      </c>
      <c r="Q1830" s="39">
        <f t="shared" si="305"/>
        <v>-2.3364343413058002</v>
      </c>
      <c r="R1830" s="39">
        <f t="shared" si="310"/>
        <v>7.5880692444719404</v>
      </c>
      <c r="S1830" s="39">
        <f t="shared" si="311"/>
        <v>0.41193075552805958</v>
      </c>
      <c r="T1830" s="22" t="str">
        <f t="shared" si="306"/>
        <v>Phi95103</v>
      </c>
      <c r="U1830" t="str">
        <f t="shared" si="312"/>
        <v>no</v>
      </c>
      <c r="V1830" s="31">
        <v>0</v>
      </c>
      <c r="W1830" s="31" t="str">
        <f t="shared" si="313"/>
        <v>43436Memphis GrizzliesPhiladelphia 76ers</v>
      </c>
      <c r="X1830" s="9" t="str">
        <f>IFERROR(VLOOKUP(T1830,October_Schedule_Table[[#All],[Home Concat]:[Home B2b]],2,FALSE),0)</f>
        <v>no</v>
      </c>
      <c r="Y1830" s="9">
        <f>IFERROR(VLOOKUP(T1830,October_Schedule_Table[[#All],[Away Concat]:[Away B2b]],4,FALSE),0)</f>
        <v>0</v>
      </c>
    </row>
    <row r="1831" spans="1:25" x14ac:dyDescent="0.2">
      <c r="A1831" s="24" t="s">
        <v>237</v>
      </c>
      <c r="B1831" s="10">
        <v>43439</v>
      </c>
      <c r="C1831" s="33" t="str">
        <f t="shared" si="307"/>
        <v>A</v>
      </c>
      <c r="D1831" s="19">
        <v>12</v>
      </c>
      <c r="E1831" s="19">
        <v>5</v>
      </c>
      <c r="F1831" s="19">
        <v>2018</v>
      </c>
      <c r="G1831" s="6" t="s">
        <v>6</v>
      </c>
      <c r="H1831" s="6" t="s">
        <v>7</v>
      </c>
      <c r="I1831" s="6" t="s">
        <v>237</v>
      </c>
      <c r="J1831" s="6">
        <v>102</v>
      </c>
      <c r="K1831" s="6" t="s">
        <v>37</v>
      </c>
      <c r="L1831" s="6" t="s">
        <v>228</v>
      </c>
      <c r="M1831" s="6">
        <v>113</v>
      </c>
      <c r="N1831" s="13">
        <f t="shared" si="308"/>
        <v>-11</v>
      </c>
      <c r="O1831" s="13">
        <f t="shared" si="309"/>
        <v>-3</v>
      </c>
      <c r="P1831" s="39">
        <f t="shared" si="304"/>
        <v>2.2516349031661402</v>
      </c>
      <c r="Q1831" s="39">
        <f t="shared" si="305"/>
        <v>5.5303682054218104</v>
      </c>
      <c r="R1831" s="39">
        <f t="shared" si="310"/>
        <v>-6.2787333022556702</v>
      </c>
      <c r="S1831" s="39">
        <f t="shared" si="311"/>
        <v>-4.7212666977443298</v>
      </c>
      <c r="T1831" s="22" t="str">
        <f t="shared" si="306"/>
        <v>Phi102113</v>
      </c>
      <c r="U1831" t="str">
        <f t="shared" si="312"/>
        <v>no</v>
      </c>
      <c r="V1831" s="31">
        <v>0</v>
      </c>
      <c r="W1831" s="31" t="str">
        <f t="shared" si="313"/>
        <v>43439Philadelphia 76ersToronto Raptors</v>
      </c>
      <c r="X1831" s="9">
        <f>IFERROR(VLOOKUP(T1831,October_Schedule_Table[Home Concat],1,FALSE),0)</f>
        <v>0</v>
      </c>
      <c r="Y1831" s="9" t="str">
        <f>IFERROR(VLOOKUP(T1831,October_Schedule_Table[[#All],[Away Concat]:[Away B2b]],4,FALSE),0)</f>
        <v>no</v>
      </c>
    </row>
    <row r="1832" spans="1:25" x14ac:dyDescent="0.2">
      <c r="A1832" s="24" t="s">
        <v>237</v>
      </c>
      <c r="B1832" s="12">
        <v>43441</v>
      </c>
      <c r="C1832" s="33" t="str">
        <f t="shared" si="307"/>
        <v>A</v>
      </c>
      <c r="D1832" s="18">
        <v>12</v>
      </c>
      <c r="E1832" s="18">
        <v>7</v>
      </c>
      <c r="F1832" s="18">
        <v>2018</v>
      </c>
      <c r="G1832" s="5" t="s">
        <v>12</v>
      </c>
      <c r="H1832" s="5" t="s">
        <v>7</v>
      </c>
      <c r="I1832" s="5" t="s">
        <v>237</v>
      </c>
      <c r="J1832" s="5">
        <v>117</v>
      </c>
      <c r="K1832" s="5" t="s">
        <v>16</v>
      </c>
      <c r="L1832" s="5" t="s">
        <v>218</v>
      </c>
      <c r="M1832" s="5">
        <v>111</v>
      </c>
      <c r="N1832" s="13">
        <f t="shared" si="308"/>
        <v>6</v>
      </c>
      <c r="O1832" s="13">
        <f t="shared" si="309"/>
        <v>-3</v>
      </c>
      <c r="P1832" s="39">
        <f t="shared" si="304"/>
        <v>2.2516349031661402</v>
      </c>
      <c r="Q1832" s="39">
        <f t="shared" si="305"/>
        <v>-0.23602730858504994</v>
      </c>
      <c r="R1832" s="39">
        <f t="shared" si="310"/>
        <v>-0.51233778824880982</v>
      </c>
      <c r="S1832" s="39">
        <f t="shared" si="311"/>
        <v>6.5123377882488098</v>
      </c>
      <c r="T1832" s="22" t="str">
        <f t="shared" si="306"/>
        <v>Phi117111</v>
      </c>
      <c r="U1832" t="str">
        <f t="shared" si="312"/>
        <v>no</v>
      </c>
      <c r="V1832" s="31">
        <v>0</v>
      </c>
      <c r="W1832" s="31" t="str">
        <f t="shared" si="313"/>
        <v>43441Philadelphia 76ersDetroit Pistons</v>
      </c>
      <c r="X1832" s="9">
        <f>IFERROR(VLOOKUP(T1832,October_Schedule_Table[Home Concat],1,FALSE),0)</f>
        <v>0</v>
      </c>
      <c r="Y1832" s="9" t="str">
        <f>IFERROR(VLOOKUP(T1832,October_Schedule_Table[[#All],[Away Concat]:[Away B2b]],4,FALSE),0)</f>
        <v>no</v>
      </c>
    </row>
    <row r="1833" spans="1:25" x14ac:dyDescent="0.2">
      <c r="A1833" s="24" t="s">
        <v>237</v>
      </c>
      <c r="B1833" s="12">
        <v>43444</v>
      </c>
      <c r="C1833" s="33" t="str">
        <f t="shared" si="307"/>
        <v>H</v>
      </c>
      <c r="D1833" s="18">
        <v>12</v>
      </c>
      <c r="E1833" s="18">
        <v>10</v>
      </c>
      <c r="F1833" s="18">
        <v>2018</v>
      </c>
      <c r="G1833" s="5" t="s">
        <v>12</v>
      </c>
      <c r="H1833" s="5" t="s">
        <v>16</v>
      </c>
      <c r="I1833" s="5" t="s">
        <v>218</v>
      </c>
      <c r="J1833" s="5">
        <v>102</v>
      </c>
      <c r="K1833" s="5" t="s">
        <v>7</v>
      </c>
      <c r="L1833" s="5" t="s">
        <v>237</v>
      </c>
      <c r="M1833" s="5">
        <v>116</v>
      </c>
      <c r="N1833" s="13">
        <f t="shared" si="308"/>
        <v>14</v>
      </c>
      <c r="O1833" s="13">
        <f t="shared" si="309"/>
        <v>3</v>
      </c>
      <c r="P1833" s="39">
        <f t="shared" si="304"/>
        <v>2.2516349031661402</v>
      </c>
      <c r="Q1833" s="39">
        <f t="shared" si="305"/>
        <v>-0.23602730858504994</v>
      </c>
      <c r="R1833" s="39">
        <f t="shared" si="310"/>
        <v>5.4876622117511902</v>
      </c>
      <c r="S1833" s="39">
        <f t="shared" si="311"/>
        <v>8.5123377882488107</v>
      </c>
      <c r="T1833" s="22" t="str">
        <f t="shared" si="306"/>
        <v>Phi102116</v>
      </c>
      <c r="U1833" t="str">
        <f t="shared" si="312"/>
        <v>no</v>
      </c>
      <c r="V1833" s="31">
        <v>0</v>
      </c>
      <c r="W1833" s="31" t="str">
        <f t="shared" si="313"/>
        <v>43444Detroit PistonsPhiladelphia 76ers</v>
      </c>
      <c r="X1833" s="9" t="str">
        <f>IFERROR(VLOOKUP(T1833,October_Schedule_Table[[#All],[Home Concat]:[Home B2b]],2,FALSE),0)</f>
        <v>no</v>
      </c>
      <c r="Y1833" s="9">
        <f>IFERROR(VLOOKUP(T1833,October_Schedule_Table[[#All],[Away Concat]:[Away B2b]],4,FALSE),0)</f>
        <v>0</v>
      </c>
    </row>
    <row r="1834" spans="1:25" x14ac:dyDescent="0.2">
      <c r="A1834" s="24" t="s">
        <v>237</v>
      </c>
      <c r="B1834" s="10">
        <v>43446</v>
      </c>
      <c r="C1834" s="33" t="str">
        <f t="shared" si="307"/>
        <v>H</v>
      </c>
      <c r="D1834" s="19">
        <v>12</v>
      </c>
      <c r="E1834" s="19">
        <v>12</v>
      </c>
      <c r="F1834" s="19">
        <v>2018</v>
      </c>
      <c r="G1834" s="6" t="s">
        <v>12</v>
      </c>
      <c r="H1834" s="6" t="s">
        <v>15</v>
      </c>
      <c r="I1834" s="6" t="s">
        <v>212</v>
      </c>
      <c r="J1834" s="6">
        <v>127</v>
      </c>
      <c r="K1834" s="6" t="s">
        <v>7</v>
      </c>
      <c r="L1834" s="6" t="s">
        <v>237</v>
      </c>
      <c r="M1834" s="6">
        <v>124</v>
      </c>
      <c r="N1834" s="13">
        <f t="shared" si="308"/>
        <v>-3</v>
      </c>
      <c r="O1834" s="13">
        <f t="shared" si="309"/>
        <v>3</v>
      </c>
      <c r="P1834" s="39">
        <f t="shared" si="304"/>
        <v>2.2516349031661402</v>
      </c>
      <c r="Q1834" s="39">
        <f t="shared" si="305"/>
        <v>9.3423702051929958E-2</v>
      </c>
      <c r="R1834" s="39">
        <f t="shared" si="310"/>
        <v>5.1582112011142103</v>
      </c>
      <c r="S1834" s="39">
        <f t="shared" si="311"/>
        <v>-8.1582112011142094</v>
      </c>
      <c r="T1834" s="22" t="str">
        <f t="shared" si="306"/>
        <v>Phi127124</v>
      </c>
      <c r="U1834" t="str">
        <f t="shared" si="312"/>
        <v>no</v>
      </c>
      <c r="V1834" s="31">
        <v>0</v>
      </c>
      <c r="W1834" s="31" t="str">
        <f t="shared" si="313"/>
        <v>43446Brooklyn NetsPhiladelphia 76ers</v>
      </c>
      <c r="X1834" s="9" t="str">
        <f>IFERROR(VLOOKUP(T1834,October_Schedule_Table[[#All],[Home Concat]:[Home B2b]],2,FALSE),0)</f>
        <v>no</v>
      </c>
      <c r="Y1834" s="9">
        <f>IFERROR(VLOOKUP(T1834,October_Schedule_Table[[#All],[Away Concat]:[Away B2b]],4,FALSE),0)</f>
        <v>0</v>
      </c>
    </row>
    <row r="1835" spans="1:25" x14ac:dyDescent="0.2">
      <c r="A1835" s="24" t="s">
        <v>237</v>
      </c>
      <c r="B1835" s="12">
        <v>43448</v>
      </c>
      <c r="C1835" s="33" t="str">
        <f t="shared" si="307"/>
        <v>H</v>
      </c>
      <c r="D1835" s="18">
        <v>12</v>
      </c>
      <c r="E1835" s="18">
        <v>14</v>
      </c>
      <c r="F1835" s="18">
        <v>2018</v>
      </c>
      <c r="G1835" s="5" t="s">
        <v>23</v>
      </c>
      <c r="H1835" s="5" t="s">
        <v>20</v>
      </c>
      <c r="I1835" s="5" t="s">
        <v>234</v>
      </c>
      <c r="J1835" s="5">
        <v>113</v>
      </c>
      <c r="K1835" s="5" t="s">
        <v>7</v>
      </c>
      <c r="L1835" s="5" t="s">
        <v>237</v>
      </c>
      <c r="M1835" s="5">
        <v>101</v>
      </c>
      <c r="N1835" s="13">
        <f t="shared" si="308"/>
        <v>-12</v>
      </c>
      <c r="O1835" s="13">
        <f t="shared" si="309"/>
        <v>3</v>
      </c>
      <c r="P1835" s="39">
        <f t="shared" si="304"/>
        <v>2.2516349031661402</v>
      </c>
      <c r="Q1835" s="39">
        <f t="shared" si="305"/>
        <v>2.3960160409532198</v>
      </c>
      <c r="R1835" s="39">
        <f t="shared" si="310"/>
        <v>2.8556188622129204</v>
      </c>
      <c r="S1835" s="39">
        <f t="shared" si="311"/>
        <v>-14.855618862212921</v>
      </c>
      <c r="T1835" s="22" t="str">
        <f t="shared" si="306"/>
        <v>Phi113101</v>
      </c>
      <c r="U1835" t="str">
        <f t="shared" si="312"/>
        <v>no</v>
      </c>
      <c r="V1835" s="31">
        <v>0</v>
      </c>
      <c r="W1835" s="31" t="str">
        <f t="shared" si="313"/>
        <v>43448Indiana PacersPhiladelphia 76ers</v>
      </c>
      <c r="X1835" s="9" t="str">
        <f>IFERROR(VLOOKUP(T1835,October_Schedule_Table[[#All],[Home Concat]:[Home B2b]],2,FALSE),0)</f>
        <v>no</v>
      </c>
      <c r="Y1835" s="9">
        <f>IFERROR(VLOOKUP(T1835,October_Schedule_Table[[#All],[Away Concat]:[Away B2b]],4,FALSE),0)</f>
        <v>0</v>
      </c>
    </row>
    <row r="1836" spans="1:25" x14ac:dyDescent="0.2">
      <c r="A1836" s="24" t="s">
        <v>237</v>
      </c>
      <c r="B1836" s="10">
        <v>43450</v>
      </c>
      <c r="C1836" s="33" t="str">
        <f t="shared" si="307"/>
        <v>A</v>
      </c>
      <c r="D1836" s="19">
        <v>12</v>
      </c>
      <c r="E1836" s="19">
        <v>16</v>
      </c>
      <c r="F1836" s="19">
        <v>2018</v>
      </c>
      <c r="G1836" s="6" t="s">
        <v>61</v>
      </c>
      <c r="H1836" s="6" t="s">
        <v>7</v>
      </c>
      <c r="I1836" s="6" t="s">
        <v>237</v>
      </c>
      <c r="J1836" s="6">
        <v>128</v>
      </c>
      <c r="K1836" s="6" t="s">
        <v>36</v>
      </c>
      <c r="L1836" s="6" t="s">
        <v>215</v>
      </c>
      <c r="M1836" s="6">
        <v>105</v>
      </c>
      <c r="N1836" s="13">
        <f t="shared" si="308"/>
        <v>23</v>
      </c>
      <c r="O1836" s="13">
        <f t="shared" si="309"/>
        <v>-3</v>
      </c>
      <c r="P1836" s="39">
        <f t="shared" si="304"/>
        <v>2.2516349031661402</v>
      </c>
      <c r="Q1836" s="39">
        <f t="shared" si="305"/>
        <v>-9.3173458825230995</v>
      </c>
      <c r="R1836" s="39">
        <f t="shared" si="310"/>
        <v>8.5689807856892397</v>
      </c>
      <c r="S1836" s="39">
        <f t="shared" si="311"/>
        <v>14.43101921431076</v>
      </c>
      <c r="T1836" s="22" t="str">
        <f t="shared" si="306"/>
        <v>Phi128105</v>
      </c>
      <c r="U1836" t="str">
        <f t="shared" si="312"/>
        <v>no</v>
      </c>
      <c r="V1836" s="31">
        <v>0</v>
      </c>
      <c r="W1836" s="31" t="str">
        <f t="shared" si="313"/>
        <v>43450Philadelphia 76ersCleveland Cavaliers</v>
      </c>
      <c r="X1836" s="9">
        <f>IFERROR(VLOOKUP(T1836,October_Schedule_Table[Home Concat],1,FALSE),0)</f>
        <v>0</v>
      </c>
      <c r="Y1836" s="9" t="str">
        <f>IFERROR(VLOOKUP(T1836,October_Schedule_Table[[#All],[Away Concat]:[Away B2b]],4,FALSE),0)</f>
        <v>no</v>
      </c>
    </row>
    <row r="1837" spans="1:25" x14ac:dyDescent="0.2">
      <c r="A1837" s="24" t="s">
        <v>237</v>
      </c>
      <c r="B1837" s="12">
        <v>43451</v>
      </c>
      <c r="C1837" s="33" t="str">
        <f t="shared" si="307"/>
        <v>A</v>
      </c>
      <c r="D1837" s="18">
        <v>12</v>
      </c>
      <c r="E1837" s="18">
        <v>17</v>
      </c>
      <c r="F1837" s="18">
        <v>2018</v>
      </c>
      <c r="G1837" s="5" t="s">
        <v>33</v>
      </c>
      <c r="H1837" s="5" t="s">
        <v>7</v>
      </c>
      <c r="I1837" s="5" t="s">
        <v>237</v>
      </c>
      <c r="J1837" s="5">
        <v>96</v>
      </c>
      <c r="K1837" s="5" t="s">
        <v>35</v>
      </c>
      <c r="L1837" s="5" t="s">
        <v>227</v>
      </c>
      <c r="M1837" s="5">
        <v>123</v>
      </c>
      <c r="N1837" s="13">
        <f t="shared" si="308"/>
        <v>-27</v>
      </c>
      <c r="O1837" s="13">
        <f t="shared" si="309"/>
        <v>-3</v>
      </c>
      <c r="P1837" s="39">
        <f t="shared" si="304"/>
        <v>2.2516349031661402</v>
      </c>
      <c r="Q1837" s="39">
        <f t="shared" si="305"/>
        <v>1.8707824426420974</v>
      </c>
      <c r="R1837" s="39">
        <f t="shared" si="310"/>
        <v>-2.6191475394759571</v>
      </c>
      <c r="S1837" s="39">
        <f t="shared" si="311"/>
        <v>-24.380852460524043</v>
      </c>
      <c r="T1837" s="22" t="str">
        <f t="shared" si="306"/>
        <v>Phi96123</v>
      </c>
      <c r="U1837" t="str">
        <f t="shared" si="312"/>
        <v>yes</v>
      </c>
      <c r="V1837" s="31">
        <v>0</v>
      </c>
      <c r="W1837" s="31" t="str">
        <f t="shared" si="313"/>
        <v>43451Philadelphia 76ersSan Antonio Spurs</v>
      </c>
      <c r="X1837" s="9">
        <f>IFERROR(VLOOKUP(T1837,October_Schedule_Table[Home Concat],1,FALSE),0)</f>
        <v>0</v>
      </c>
      <c r="Y1837" s="9" t="str">
        <f>IFERROR(VLOOKUP(T1837,October_Schedule_Table[[#All],[Away Concat]:[Away B2b]],4,FALSE),0)</f>
        <v>yes</v>
      </c>
    </row>
    <row r="1838" spans="1:25" x14ac:dyDescent="0.2">
      <c r="A1838" s="24" t="s">
        <v>237</v>
      </c>
      <c r="B1838" s="10">
        <v>43453</v>
      </c>
      <c r="C1838" s="33" t="str">
        <f t="shared" si="307"/>
        <v>H</v>
      </c>
      <c r="D1838" s="19">
        <v>12</v>
      </c>
      <c r="E1838" s="19">
        <v>19</v>
      </c>
      <c r="F1838" s="19">
        <v>2018</v>
      </c>
      <c r="G1838" s="6" t="s">
        <v>12</v>
      </c>
      <c r="H1838" s="6" t="s">
        <v>25</v>
      </c>
      <c r="I1838" s="13" t="s">
        <v>243</v>
      </c>
      <c r="J1838" s="6">
        <v>109</v>
      </c>
      <c r="K1838" s="6" t="s">
        <v>7</v>
      </c>
      <c r="L1838" s="6" t="s">
        <v>237</v>
      </c>
      <c r="M1838" s="6">
        <v>131</v>
      </c>
      <c r="N1838" s="13">
        <f t="shared" si="308"/>
        <v>22</v>
      </c>
      <c r="O1838" s="13">
        <f t="shared" si="309"/>
        <v>3</v>
      </c>
      <c r="P1838" s="39">
        <f t="shared" si="304"/>
        <v>2.2516349031661402</v>
      </c>
      <c r="Q1838" s="39">
        <f t="shared" si="305"/>
        <v>-9.3839578025397099</v>
      </c>
      <c r="R1838" s="39">
        <f t="shared" si="310"/>
        <v>14.63559270570585</v>
      </c>
      <c r="S1838" s="39">
        <f t="shared" si="311"/>
        <v>7.3644072942941499</v>
      </c>
      <c r="T1838" s="22" t="str">
        <f t="shared" si="306"/>
        <v>Phi109131</v>
      </c>
      <c r="U1838" t="str">
        <f t="shared" si="312"/>
        <v>no</v>
      </c>
      <c r="V1838" s="31">
        <v>0</v>
      </c>
      <c r="W1838" s="31" t="str">
        <f t="shared" si="313"/>
        <v>43453New York KnicksPhiladelphia 76ers</v>
      </c>
      <c r="X1838" s="9" t="str">
        <f>IFERROR(VLOOKUP(T1838,October_Schedule_Table[[#All],[Home Concat]:[Home B2b]],2,FALSE),0)</f>
        <v>no</v>
      </c>
      <c r="Y1838" s="9">
        <f>IFERROR(VLOOKUP(T1838,October_Schedule_Table[[#All],[Away Concat]:[Away B2b]],4,FALSE),0)</f>
        <v>0</v>
      </c>
    </row>
    <row r="1839" spans="1:25" x14ac:dyDescent="0.2">
      <c r="A1839" s="24" t="s">
        <v>237</v>
      </c>
      <c r="B1839" s="12">
        <v>43456</v>
      </c>
      <c r="C1839" s="33" t="str">
        <f t="shared" si="307"/>
        <v>H</v>
      </c>
      <c r="D1839" s="18">
        <v>12</v>
      </c>
      <c r="E1839" s="18">
        <v>22</v>
      </c>
      <c r="F1839" s="18">
        <v>2018</v>
      </c>
      <c r="G1839" s="5" t="s">
        <v>23</v>
      </c>
      <c r="H1839" s="5" t="s">
        <v>37</v>
      </c>
      <c r="I1839" s="5" t="s">
        <v>228</v>
      </c>
      <c r="J1839" s="5">
        <v>101</v>
      </c>
      <c r="K1839" s="5" t="s">
        <v>7</v>
      </c>
      <c r="L1839" s="5" t="s">
        <v>237</v>
      </c>
      <c r="M1839" s="5">
        <v>126</v>
      </c>
      <c r="N1839" s="13">
        <f t="shared" si="308"/>
        <v>25</v>
      </c>
      <c r="O1839" s="13">
        <f t="shared" si="309"/>
        <v>3</v>
      </c>
      <c r="P1839" s="39">
        <f t="shared" si="304"/>
        <v>2.2516349031661402</v>
      </c>
      <c r="Q1839" s="39">
        <f t="shared" si="305"/>
        <v>5.5303682054218104</v>
      </c>
      <c r="R1839" s="39">
        <f t="shared" si="310"/>
        <v>-0.27873330225567017</v>
      </c>
      <c r="S1839" s="39">
        <f t="shared" si="311"/>
        <v>25.27873330225567</v>
      </c>
      <c r="T1839" s="22" t="str">
        <f t="shared" si="306"/>
        <v>Phi101126</v>
      </c>
      <c r="U1839" t="str">
        <f t="shared" si="312"/>
        <v>no</v>
      </c>
      <c r="V1839" s="31">
        <v>0</v>
      </c>
      <c r="W1839" s="31" t="str">
        <f t="shared" si="313"/>
        <v>43456Toronto RaptorsPhiladelphia 76ers</v>
      </c>
      <c r="X1839" s="9" t="str">
        <f>IFERROR(VLOOKUP(T1839,October_Schedule_Table[[#All],[Home Concat]:[Home B2b]],2,FALSE),0)</f>
        <v>no</v>
      </c>
      <c r="Y1839" s="9">
        <f>IFERROR(VLOOKUP(T1839,October_Schedule_Table[[#All],[Away Concat]:[Away B2b]],4,FALSE),0)</f>
        <v>0</v>
      </c>
    </row>
    <row r="1840" spans="1:25" x14ac:dyDescent="0.2">
      <c r="A1840" s="24" t="s">
        <v>237</v>
      </c>
      <c r="B1840" s="10">
        <v>43459</v>
      </c>
      <c r="C1840" s="33" t="str">
        <f t="shared" si="307"/>
        <v>A</v>
      </c>
      <c r="D1840" s="19">
        <v>12</v>
      </c>
      <c r="E1840" s="19">
        <v>25</v>
      </c>
      <c r="F1840" s="19">
        <v>2018</v>
      </c>
      <c r="G1840" s="6" t="s">
        <v>71</v>
      </c>
      <c r="H1840" s="6" t="s">
        <v>7</v>
      </c>
      <c r="I1840" s="6" t="s">
        <v>237</v>
      </c>
      <c r="J1840" s="6">
        <v>114</v>
      </c>
      <c r="K1840" s="6" t="s">
        <v>8</v>
      </c>
      <c r="L1840" s="6" t="s">
        <v>211</v>
      </c>
      <c r="M1840" s="6">
        <v>121</v>
      </c>
      <c r="N1840" s="13">
        <f t="shared" si="308"/>
        <v>-7</v>
      </c>
      <c r="O1840" s="13">
        <f t="shared" si="309"/>
        <v>-3</v>
      </c>
      <c r="P1840" s="39">
        <f t="shared" si="304"/>
        <v>2.2516349031661402</v>
      </c>
      <c r="Q1840" s="39">
        <f t="shared" si="305"/>
        <v>3.6672081997201897</v>
      </c>
      <c r="R1840" s="39">
        <f t="shared" si="310"/>
        <v>-4.4155732965540491</v>
      </c>
      <c r="S1840" s="39">
        <f t="shared" si="311"/>
        <v>-2.5844267034459509</v>
      </c>
      <c r="T1840" s="22" t="str">
        <f t="shared" si="306"/>
        <v>Phi114121</v>
      </c>
      <c r="U1840" t="str">
        <f t="shared" si="312"/>
        <v>no</v>
      </c>
      <c r="V1840" s="31">
        <v>0</v>
      </c>
      <c r="W1840" s="31" t="str">
        <f t="shared" si="313"/>
        <v>43459Philadelphia 76ersBoston Celtics</v>
      </c>
      <c r="X1840" s="9">
        <f>IFERROR(VLOOKUP(T1840,October_Schedule_Table[Home Concat],1,FALSE),0)</f>
        <v>0</v>
      </c>
      <c r="Y1840" s="9" t="str">
        <f>IFERROR(VLOOKUP(T1840,October_Schedule_Table[[#All],[Away Concat]:[Away B2b]],4,FALSE),0)</f>
        <v>no</v>
      </c>
    </row>
    <row r="1841" spans="1:25" x14ac:dyDescent="0.2">
      <c r="A1841" s="24" t="s">
        <v>237</v>
      </c>
      <c r="B1841" s="12">
        <v>43461</v>
      </c>
      <c r="C1841" s="33" t="str">
        <f t="shared" si="307"/>
        <v>A</v>
      </c>
      <c r="D1841" s="18">
        <v>12</v>
      </c>
      <c r="E1841" s="18">
        <v>27</v>
      </c>
      <c r="F1841" s="18">
        <v>2018</v>
      </c>
      <c r="G1841" s="5" t="s">
        <v>9</v>
      </c>
      <c r="H1841" s="5" t="s">
        <v>7</v>
      </c>
      <c r="I1841" s="5" t="s">
        <v>237</v>
      </c>
      <c r="J1841" s="5">
        <v>114</v>
      </c>
      <c r="K1841" s="5" t="s">
        <v>31</v>
      </c>
      <c r="L1841" s="5" t="s">
        <v>225</v>
      </c>
      <c r="M1841" s="5">
        <v>97</v>
      </c>
      <c r="N1841" s="13">
        <f t="shared" si="308"/>
        <v>17</v>
      </c>
      <c r="O1841" s="13">
        <f t="shared" si="309"/>
        <v>-3</v>
      </c>
      <c r="P1841" s="39">
        <f t="shared" si="304"/>
        <v>2.2516349031661402</v>
      </c>
      <c r="Q1841" s="39">
        <f t="shared" si="305"/>
        <v>5.7181998783674679</v>
      </c>
      <c r="R1841" s="39">
        <f t="shared" si="310"/>
        <v>-6.4665649752013277</v>
      </c>
      <c r="S1841" s="39">
        <f t="shared" si="311"/>
        <v>23.466564975201329</v>
      </c>
      <c r="T1841" s="22" t="str">
        <f t="shared" si="306"/>
        <v>Phi11497</v>
      </c>
      <c r="U1841" t="str">
        <f t="shared" si="312"/>
        <v>no</v>
      </c>
      <c r="V1841" s="31">
        <v>0</v>
      </c>
      <c r="W1841" s="31" t="str">
        <f t="shared" si="313"/>
        <v>43461Philadelphia 76ersUtah Jazz</v>
      </c>
      <c r="X1841" s="9">
        <f>IFERROR(VLOOKUP(T1841,October_Schedule_Table[Home Concat],1,FALSE),0)</f>
        <v>0</v>
      </c>
      <c r="Y1841" s="9" t="str">
        <f>IFERROR(VLOOKUP(T1841,October_Schedule_Table[[#All],[Away Concat]:[Away B2b]],4,FALSE),0)</f>
        <v>no</v>
      </c>
    </row>
    <row r="1842" spans="1:25" x14ac:dyDescent="0.2">
      <c r="A1842" s="24" t="s">
        <v>237</v>
      </c>
      <c r="B1842" s="10">
        <v>43464</v>
      </c>
      <c r="C1842" s="33" t="str">
        <f t="shared" si="307"/>
        <v>A</v>
      </c>
      <c r="D1842" s="19">
        <v>12</v>
      </c>
      <c r="E1842" s="19">
        <v>30</v>
      </c>
      <c r="F1842" s="19">
        <v>2018</v>
      </c>
      <c r="G1842" s="6" t="s">
        <v>42</v>
      </c>
      <c r="H1842" s="6" t="s">
        <v>7</v>
      </c>
      <c r="I1842" s="6" t="s">
        <v>237</v>
      </c>
      <c r="J1842" s="6">
        <v>95</v>
      </c>
      <c r="K1842" s="6" t="s">
        <v>40</v>
      </c>
      <c r="L1842" s="6" t="s">
        <v>231</v>
      </c>
      <c r="M1842" s="6">
        <v>129</v>
      </c>
      <c r="N1842" s="13">
        <f t="shared" si="308"/>
        <v>-34</v>
      </c>
      <c r="O1842" s="13">
        <f t="shared" si="309"/>
        <v>-3</v>
      </c>
      <c r="P1842" s="39">
        <f t="shared" si="304"/>
        <v>2.2516349031661402</v>
      </c>
      <c r="Q1842" s="39">
        <f t="shared" si="305"/>
        <v>4.7456987811097902</v>
      </c>
      <c r="R1842" s="39">
        <f t="shared" si="310"/>
        <v>-5.4940638779436499</v>
      </c>
      <c r="S1842" s="39">
        <f t="shared" si="311"/>
        <v>-28.505936122056351</v>
      </c>
      <c r="T1842" s="22" t="str">
        <f t="shared" si="306"/>
        <v>Phi95129</v>
      </c>
      <c r="U1842" t="str">
        <f t="shared" si="312"/>
        <v>no</v>
      </c>
      <c r="V1842" s="31">
        <v>0</v>
      </c>
      <c r="W1842" s="31" t="str">
        <f t="shared" si="313"/>
        <v>43464Philadelphia 76ersPortland Trail Blazers</v>
      </c>
      <c r="X1842" s="9">
        <f>IFERROR(VLOOKUP(T1842,October_Schedule_Table[Home Concat],1,FALSE),0)</f>
        <v>0</v>
      </c>
      <c r="Y1842" s="9" t="str">
        <f>IFERROR(VLOOKUP(T1842,October_Schedule_Table[[#All],[Away Concat]:[Away B2b]],4,FALSE),0)</f>
        <v>no</v>
      </c>
    </row>
    <row r="1843" spans="1:25" x14ac:dyDescent="0.2">
      <c r="A1843" s="24" t="s">
        <v>237</v>
      </c>
      <c r="B1843" s="12">
        <v>43466</v>
      </c>
      <c r="C1843" s="33" t="str">
        <f t="shared" si="307"/>
        <v>A</v>
      </c>
      <c r="D1843" s="18">
        <v>1</v>
      </c>
      <c r="E1843" s="18">
        <v>1</v>
      </c>
      <c r="F1843" s="18">
        <v>2019</v>
      </c>
      <c r="G1843" s="5" t="s">
        <v>9</v>
      </c>
      <c r="H1843" s="5" t="s">
        <v>7</v>
      </c>
      <c r="I1843" s="5" t="s">
        <v>237</v>
      </c>
      <c r="J1843" s="5">
        <v>119</v>
      </c>
      <c r="K1843" s="5" t="s">
        <v>22</v>
      </c>
      <c r="L1843" s="13" t="s">
        <v>241</v>
      </c>
      <c r="M1843" s="5">
        <v>113</v>
      </c>
      <c r="N1843" s="13">
        <f t="shared" si="308"/>
        <v>6</v>
      </c>
      <c r="O1843" s="13">
        <f t="shared" si="309"/>
        <v>-3</v>
      </c>
      <c r="P1843" s="39">
        <f t="shared" si="304"/>
        <v>2.2516349031661402</v>
      </c>
      <c r="Q1843" s="39">
        <f t="shared" si="305"/>
        <v>0.79686865378140981</v>
      </c>
      <c r="R1843" s="39">
        <f t="shared" si="310"/>
        <v>-1.5452337506152696</v>
      </c>
      <c r="S1843" s="39">
        <f t="shared" si="311"/>
        <v>7.5452337506152691</v>
      </c>
      <c r="T1843" s="22" t="str">
        <f t="shared" si="306"/>
        <v>Phi119113</v>
      </c>
      <c r="U1843" t="str">
        <f t="shared" si="312"/>
        <v>no</v>
      </c>
      <c r="V1843" s="31">
        <v>0</v>
      </c>
      <c r="W1843" s="31" t="str">
        <f t="shared" si="313"/>
        <v>43466Philadelphia 76ersLos Angeles Clippers</v>
      </c>
      <c r="X1843" s="9">
        <f>IFERROR(VLOOKUP(T1843,October_Schedule_Table[Home Concat],1,FALSE),0)</f>
        <v>0</v>
      </c>
      <c r="Y1843" s="9" t="str">
        <f>IFERROR(VLOOKUP(T1843,October_Schedule_Table[[#All],[Away Concat]:[Away B2b]],4,FALSE),0)</f>
        <v>no</v>
      </c>
    </row>
    <row r="1844" spans="1:25" x14ac:dyDescent="0.2">
      <c r="A1844" s="24" t="s">
        <v>237</v>
      </c>
      <c r="B1844" s="10">
        <v>43467</v>
      </c>
      <c r="C1844" s="33" t="str">
        <f t="shared" si="307"/>
        <v>A</v>
      </c>
      <c r="D1844" s="19">
        <v>1</v>
      </c>
      <c r="E1844" s="19">
        <v>2</v>
      </c>
      <c r="F1844" s="19">
        <v>2019</v>
      </c>
      <c r="G1844" s="6" t="s">
        <v>42</v>
      </c>
      <c r="H1844" s="6" t="s">
        <v>7</v>
      </c>
      <c r="I1844" s="6" t="s">
        <v>237</v>
      </c>
      <c r="J1844" s="6">
        <v>132</v>
      </c>
      <c r="K1844" s="6" t="s">
        <v>29</v>
      </c>
      <c r="L1844" s="6" t="s">
        <v>232</v>
      </c>
      <c r="M1844" s="6">
        <v>127</v>
      </c>
      <c r="N1844" s="13">
        <f t="shared" si="308"/>
        <v>5</v>
      </c>
      <c r="O1844" s="13">
        <f t="shared" si="309"/>
        <v>-3</v>
      </c>
      <c r="P1844" s="39">
        <f t="shared" si="304"/>
        <v>2.2516349031661402</v>
      </c>
      <c r="Q1844" s="39">
        <f t="shared" si="305"/>
        <v>-8.7034984309977705</v>
      </c>
      <c r="R1844" s="39">
        <f t="shared" si="310"/>
        <v>7.9551333341639108</v>
      </c>
      <c r="S1844" s="39">
        <f t="shared" si="311"/>
        <v>-2.9551333341639108</v>
      </c>
      <c r="T1844" s="22" t="str">
        <f t="shared" si="306"/>
        <v>Phi132127</v>
      </c>
      <c r="U1844" t="str">
        <f t="shared" si="312"/>
        <v>yes</v>
      </c>
      <c r="V1844" s="31">
        <v>0</v>
      </c>
      <c r="W1844" s="31" t="str">
        <f t="shared" si="313"/>
        <v>43467Philadelphia 76ersPhoenix Suns</v>
      </c>
      <c r="X1844" s="9">
        <f>IFERROR(VLOOKUP(T1844,October_Schedule_Table[Home Concat],1,FALSE),0)</f>
        <v>0</v>
      </c>
      <c r="Y1844" s="9" t="str">
        <f>IFERROR(VLOOKUP(T1844,October_Schedule_Table[[#All],[Away Concat]:[Away B2b]],4,FALSE),0)</f>
        <v>yes</v>
      </c>
    </row>
    <row r="1845" spans="1:25" x14ac:dyDescent="0.2">
      <c r="A1845" s="24" t="s">
        <v>237</v>
      </c>
      <c r="B1845" s="10">
        <v>43470</v>
      </c>
      <c r="C1845" s="33" t="str">
        <f t="shared" si="307"/>
        <v>H</v>
      </c>
      <c r="D1845" s="19">
        <v>1</v>
      </c>
      <c r="E1845" s="19">
        <v>5</v>
      </c>
      <c r="F1845" s="19">
        <v>2019</v>
      </c>
      <c r="G1845" s="6" t="s">
        <v>23</v>
      </c>
      <c r="H1845" s="6" t="s">
        <v>28</v>
      </c>
      <c r="I1845" s="6" t="s">
        <v>216</v>
      </c>
      <c r="J1845" s="6">
        <v>100</v>
      </c>
      <c r="K1845" s="6" t="s">
        <v>7</v>
      </c>
      <c r="L1845" s="6" t="s">
        <v>237</v>
      </c>
      <c r="M1845" s="6">
        <v>106</v>
      </c>
      <c r="N1845" s="13">
        <f t="shared" si="308"/>
        <v>6</v>
      </c>
      <c r="O1845" s="13">
        <f t="shared" si="309"/>
        <v>3</v>
      </c>
      <c r="P1845" s="39">
        <f t="shared" si="304"/>
        <v>2.2516349031661402</v>
      </c>
      <c r="Q1845" s="39">
        <f t="shared" si="305"/>
        <v>-1.1032792686349602</v>
      </c>
      <c r="R1845" s="39">
        <f t="shared" si="310"/>
        <v>6.3549141718011004</v>
      </c>
      <c r="S1845" s="39">
        <f t="shared" si="311"/>
        <v>-0.35491417180110041</v>
      </c>
      <c r="T1845" s="22" t="str">
        <f t="shared" si="306"/>
        <v>Phi100106</v>
      </c>
      <c r="U1845" t="str">
        <f t="shared" si="312"/>
        <v>no</v>
      </c>
      <c r="V1845" s="31">
        <v>0</v>
      </c>
      <c r="W1845" s="31" t="str">
        <f t="shared" si="313"/>
        <v>43470Dallas MavericksPhiladelphia 76ers</v>
      </c>
      <c r="X1845" s="9" t="str">
        <f>IFERROR(VLOOKUP(T1845,October_Schedule_Table[[#All],[Home Concat]:[Home B2b]],2,FALSE),0)</f>
        <v>no</v>
      </c>
      <c r="Y1845" s="9">
        <f>IFERROR(VLOOKUP(T1845,October_Schedule_Table[[#All],[Away Concat]:[Away B2b]],4,FALSE),0)</f>
        <v>0</v>
      </c>
    </row>
    <row r="1846" spans="1:25" x14ac:dyDescent="0.2">
      <c r="A1846" s="24" t="s">
        <v>237</v>
      </c>
      <c r="B1846" s="12">
        <v>43473</v>
      </c>
      <c r="C1846" s="33" t="str">
        <f t="shared" si="307"/>
        <v>H</v>
      </c>
      <c r="D1846" s="18">
        <v>1</v>
      </c>
      <c r="E1846" s="18">
        <v>8</v>
      </c>
      <c r="F1846" s="18">
        <v>2019</v>
      </c>
      <c r="G1846" s="5" t="s">
        <v>12</v>
      </c>
      <c r="H1846" s="5" t="s">
        <v>41</v>
      </c>
      <c r="I1846" s="5" t="s">
        <v>233</v>
      </c>
      <c r="J1846" s="5">
        <v>115</v>
      </c>
      <c r="K1846" s="5" t="s">
        <v>7</v>
      </c>
      <c r="L1846" s="5" t="s">
        <v>237</v>
      </c>
      <c r="M1846" s="5">
        <v>132</v>
      </c>
      <c r="N1846" s="13">
        <f t="shared" si="308"/>
        <v>17</v>
      </c>
      <c r="O1846" s="13">
        <f t="shared" si="309"/>
        <v>3</v>
      </c>
      <c r="P1846" s="39">
        <f t="shared" si="304"/>
        <v>2.2516349031661402</v>
      </c>
      <c r="Q1846" s="39">
        <f t="shared" si="305"/>
        <v>-3.2175804343859502</v>
      </c>
      <c r="R1846" s="39">
        <f t="shared" si="310"/>
        <v>8.4692153375520896</v>
      </c>
      <c r="S1846" s="39">
        <f t="shared" si="311"/>
        <v>8.5307846624479104</v>
      </c>
      <c r="T1846" s="22" t="str">
        <f t="shared" si="306"/>
        <v>Phi115132</v>
      </c>
      <c r="U1846" t="str">
        <f t="shared" si="312"/>
        <v>no</v>
      </c>
      <c r="V1846" s="31">
        <v>0</v>
      </c>
      <c r="W1846" s="31" t="str">
        <f t="shared" si="313"/>
        <v>43473Washington WizardsPhiladelphia 76ers</v>
      </c>
      <c r="X1846" s="9" t="str">
        <f>IFERROR(VLOOKUP(T1846,October_Schedule_Table[[#All],[Home Concat]:[Home B2b]],2,FALSE),0)</f>
        <v>no</v>
      </c>
      <c r="Y1846" s="9">
        <f>IFERROR(VLOOKUP(T1846,October_Schedule_Table[[#All],[Away Concat]:[Away B2b]],4,FALSE),0)</f>
        <v>0</v>
      </c>
    </row>
    <row r="1847" spans="1:25" x14ac:dyDescent="0.2">
      <c r="A1847" s="24" t="s">
        <v>237</v>
      </c>
      <c r="B1847" s="12">
        <v>43474</v>
      </c>
      <c r="C1847" s="33" t="str">
        <f t="shared" si="307"/>
        <v>A</v>
      </c>
      <c r="D1847" s="18">
        <v>1</v>
      </c>
      <c r="E1847" s="18">
        <v>9</v>
      </c>
      <c r="F1847" s="18">
        <v>2019</v>
      </c>
      <c r="G1847" s="5" t="s">
        <v>12</v>
      </c>
      <c r="H1847" s="5" t="s">
        <v>7</v>
      </c>
      <c r="I1847" s="5" t="s">
        <v>237</v>
      </c>
      <c r="J1847" s="5">
        <v>106</v>
      </c>
      <c r="K1847" s="5" t="s">
        <v>41</v>
      </c>
      <c r="L1847" s="5" t="s">
        <v>233</v>
      </c>
      <c r="M1847" s="5">
        <v>123</v>
      </c>
      <c r="N1847" s="13">
        <f t="shared" si="308"/>
        <v>-17</v>
      </c>
      <c r="O1847" s="13">
        <f t="shared" si="309"/>
        <v>-3</v>
      </c>
      <c r="P1847" s="39">
        <f t="shared" si="304"/>
        <v>2.2516349031661402</v>
      </c>
      <c r="Q1847" s="39">
        <f t="shared" si="305"/>
        <v>-3.2175804343859502</v>
      </c>
      <c r="R1847" s="39">
        <f t="shared" si="310"/>
        <v>2.4692153375520904</v>
      </c>
      <c r="S1847" s="39">
        <f t="shared" si="311"/>
        <v>-19.46921533755209</v>
      </c>
      <c r="T1847" s="22" t="str">
        <f t="shared" si="306"/>
        <v>Phi106123</v>
      </c>
      <c r="U1847" t="str">
        <f t="shared" si="312"/>
        <v>yes</v>
      </c>
      <c r="V1847" s="31" t="s">
        <v>312</v>
      </c>
      <c r="W1847" s="31" t="str">
        <f t="shared" si="313"/>
        <v>43474Philadelphia 76ersWashington Wizards</v>
      </c>
      <c r="X1847" s="9"/>
      <c r="Y1847" s="9"/>
    </row>
    <row r="1848" spans="1:25" x14ac:dyDescent="0.2">
      <c r="A1848" s="24" t="s">
        <v>237</v>
      </c>
      <c r="B1848" s="10">
        <v>43476</v>
      </c>
      <c r="C1848" s="33" t="str">
        <f t="shared" si="307"/>
        <v>H</v>
      </c>
      <c r="D1848" s="19">
        <v>1</v>
      </c>
      <c r="E1848" s="19">
        <v>11</v>
      </c>
      <c r="F1848" s="19">
        <v>2019</v>
      </c>
      <c r="G1848" s="6" t="s">
        <v>12</v>
      </c>
      <c r="H1848" s="6" t="s">
        <v>24</v>
      </c>
      <c r="I1848" s="6" t="s">
        <v>210</v>
      </c>
      <c r="J1848" s="6">
        <v>123</v>
      </c>
      <c r="K1848" s="6" t="s">
        <v>7</v>
      </c>
      <c r="L1848" s="6" t="s">
        <v>237</v>
      </c>
      <c r="M1848" s="6">
        <v>121</v>
      </c>
      <c r="N1848" s="13">
        <f t="shared" si="308"/>
        <v>-2</v>
      </c>
      <c r="O1848" s="13">
        <f t="shared" si="309"/>
        <v>3</v>
      </c>
      <c r="P1848" s="39">
        <f t="shared" si="304"/>
        <v>2.2516349031661402</v>
      </c>
      <c r="Q1848" s="39">
        <f t="shared" si="305"/>
        <v>-5.4191427575813904</v>
      </c>
      <c r="R1848" s="39">
        <f t="shared" si="310"/>
        <v>10.670777660747531</v>
      </c>
      <c r="S1848" s="39">
        <f t="shared" si="311"/>
        <v>-12.670777660747531</v>
      </c>
      <c r="T1848" s="22" t="str">
        <f t="shared" si="306"/>
        <v>Phi123121</v>
      </c>
      <c r="U1848" t="str">
        <f t="shared" si="312"/>
        <v>no</v>
      </c>
      <c r="V1848" s="31">
        <v>0</v>
      </c>
      <c r="W1848" s="31" t="str">
        <f t="shared" si="313"/>
        <v>43476Atlanta HawksPhiladelphia 76ers</v>
      </c>
      <c r="X1848" s="9" t="str">
        <f>IFERROR(VLOOKUP(T1848,October_Schedule_Table[[#All],[Home Concat]:[Home B2b]],2,FALSE),0)</f>
        <v>no</v>
      </c>
      <c r="Y1848" s="9">
        <f>IFERROR(VLOOKUP(T1848,October_Schedule_Table[[#All],[Away Concat]:[Away B2b]],4,FALSE),0)</f>
        <v>0</v>
      </c>
    </row>
    <row r="1849" spans="1:25" x14ac:dyDescent="0.2">
      <c r="A1849" s="24" t="s">
        <v>237</v>
      </c>
      <c r="B1849" s="10">
        <v>43478</v>
      </c>
      <c r="C1849" s="33" t="str">
        <f t="shared" si="307"/>
        <v>A</v>
      </c>
      <c r="D1849" s="19">
        <v>1</v>
      </c>
      <c r="E1849" s="19">
        <v>13</v>
      </c>
      <c r="F1849" s="19">
        <v>2019</v>
      </c>
      <c r="G1849" s="6" t="s">
        <v>60</v>
      </c>
      <c r="H1849" s="6" t="s">
        <v>7</v>
      </c>
      <c r="I1849" s="6" t="s">
        <v>237</v>
      </c>
      <c r="J1849" s="6">
        <v>108</v>
      </c>
      <c r="K1849" s="6" t="s">
        <v>25</v>
      </c>
      <c r="L1849" s="13" t="s">
        <v>243</v>
      </c>
      <c r="M1849" s="6">
        <v>105</v>
      </c>
      <c r="N1849" s="13">
        <f t="shared" si="308"/>
        <v>3</v>
      </c>
      <c r="O1849" s="13">
        <f t="shared" si="309"/>
        <v>-3</v>
      </c>
      <c r="P1849" s="39">
        <f t="shared" si="304"/>
        <v>2.2516349031661402</v>
      </c>
      <c r="Q1849" s="39">
        <f t="shared" si="305"/>
        <v>-9.3839578025397099</v>
      </c>
      <c r="R1849" s="39">
        <f t="shared" si="310"/>
        <v>8.6355927057058501</v>
      </c>
      <c r="S1849" s="39">
        <f t="shared" si="311"/>
        <v>-5.6355927057058501</v>
      </c>
      <c r="T1849" s="22" t="str">
        <f t="shared" si="306"/>
        <v>Phi108105</v>
      </c>
      <c r="U1849" t="str">
        <f t="shared" si="312"/>
        <v>no</v>
      </c>
      <c r="V1849" s="31">
        <v>0</v>
      </c>
      <c r="W1849" s="31" t="str">
        <f t="shared" si="313"/>
        <v>43478Philadelphia 76ersNew York Knicks</v>
      </c>
      <c r="X1849" s="9">
        <f>IFERROR(VLOOKUP(T1849,October_Schedule_Table[Home Concat],1,FALSE),0)</f>
        <v>0</v>
      </c>
      <c r="Y1849" s="9" t="str">
        <f>IFERROR(VLOOKUP(T1849,October_Schedule_Table[[#All],[Away Concat]:[Away B2b]],4,FALSE),0)</f>
        <v>no</v>
      </c>
    </row>
    <row r="1850" spans="1:25" x14ac:dyDescent="0.2">
      <c r="A1850" s="24" t="s">
        <v>237</v>
      </c>
      <c r="B1850" s="12">
        <v>43480</v>
      </c>
      <c r="C1850" s="33" t="str">
        <f t="shared" si="307"/>
        <v>H</v>
      </c>
      <c r="D1850" s="18">
        <v>1</v>
      </c>
      <c r="E1850" s="18">
        <v>15</v>
      </c>
      <c r="F1850" s="18">
        <v>2019</v>
      </c>
      <c r="G1850" s="5" t="s">
        <v>12</v>
      </c>
      <c r="H1850" s="5" t="s">
        <v>34</v>
      </c>
      <c r="I1850" s="5" t="s">
        <v>239</v>
      </c>
      <c r="J1850" s="5">
        <v>107</v>
      </c>
      <c r="K1850" s="5" t="s">
        <v>7</v>
      </c>
      <c r="L1850" s="5" t="s">
        <v>237</v>
      </c>
      <c r="M1850" s="5">
        <v>149</v>
      </c>
      <c r="N1850" s="13">
        <f t="shared" si="308"/>
        <v>42</v>
      </c>
      <c r="O1850" s="13">
        <f t="shared" si="309"/>
        <v>3</v>
      </c>
      <c r="P1850" s="39">
        <f t="shared" si="304"/>
        <v>2.2516349031661402</v>
      </c>
      <c r="Q1850" s="39">
        <f t="shared" si="305"/>
        <v>-1.35015846365794</v>
      </c>
      <c r="R1850" s="39">
        <f t="shared" si="310"/>
        <v>6.6017933668240802</v>
      </c>
      <c r="S1850" s="39">
        <f t="shared" si="311"/>
        <v>35.398206633175917</v>
      </c>
      <c r="T1850" s="22" t="str">
        <f t="shared" si="306"/>
        <v>Phi107149</v>
      </c>
      <c r="U1850" t="str">
        <f t="shared" si="312"/>
        <v>no</v>
      </c>
      <c r="V1850" s="31">
        <v>0</v>
      </c>
      <c r="W1850" s="31" t="str">
        <f t="shared" si="313"/>
        <v>43480Minnesota TimberwolvesPhiladelphia 76ers</v>
      </c>
      <c r="X1850" s="9" t="str">
        <f>IFERROR(VLOOKUP(T1850,October_Schedule_Table[[#All],[Home Concat]:[Home B2b]],2,FALSE),0)</f>
        <v>no</v>
      </c>
      <c r="Y1850" s="9">
        <f>IFERROR(VLOOKUP(T1850,October_Schedule_Table[[#All],[Away Concat]:[Away B2b]],4,FALSE),0)</f>
        <v>0</v>
      </c>
    </row>
    <row r="1851" spans="1:25" x14ac:dyDescent="0.2">
      <c r="A1851" s="24" t="s">
        <v>237</v>
      </c>
      <c r="B1851" s="12">
        <v>43482</v>
      </c>
      <c r="C1851" s="33" t="str">
        <f t="shared" si="307"/>
        <v>A</v>
      </c>
      <c r="D1851" s="18">
        <v>1</v>
      </c>
      <c r="E1851" s="18">
        <v>17</v>
      </c>
      <c r="F1851" s="18">
        <v>2019</v>
      </c>
      <c r="G1851" s="5" t="s">
        <v>12</v>
      </c>
      <c r="H1851" s="5" t="s">
        <v>7</v>
      </c>
      <c r="I1851" s="5" t="s">
        <v>237</v>
      </c>
      <c r="J1851" s="5">
        <v>120</v>
      </c>
      <c r="K1851" s="5" t="s">
        <v>20</v>
      </c>
      <c r="L1851" s="5" t="s">
        <v>234</v>
      </c>
      <c r="M1851" s="5">
        <v>96</v>
      </c>
      <c r="N1851" s="13">
        <f t="shared" si="308"/>
        <v>24</v>
      </c>
      <c r="O1851" s="13">
        <f t="shared" si="309"/>
        <v>-3</v>
      </c>
      <c r="P1851" s="39">
        <f t="shared" si="304"/>
        <v>2.2516349031661402</v>
      </c>
      <c r="Q1851" s="39">
        <f t="shared" si="305"/>
        <v>2.3960160409532198</v>
      </c>
      <c r="R1851" s="39">
        <f t="shared" si="310"/>
        <v>-3.1443811377870796</v>
      </c>
      <c r="S1851" s="39">
        <f t="shared" si="311"/>
        <v>27.144381137787079</v>
      </c>
      <c r="T1851" s="22" t="str">
        <f t="shared" si="306"/>
        <v>Phi12096</v>
      </c>
      <c r="U1851" t="str">
        <f t="shared" si="312"/>
        <v>no</v>
      </c>
      <c r="V1851" s="31">
        <v>0</v>
      </c>
      <c r="W1851" s="31" t="str">
        <f t="shared" si="313"/>
        <v>43482Philadelphia 76ersIndiana Pacers</v>
      </c>
      <c r="X1851" s="9">
        <f>IFERROR(VLOOKUP(T1851,October_Schedule_Table[Home Concat],1,FALSE),0)</f>
        <v>0</v>
      </c>
      <c r="Y1851" s="9" t="str">
        <f>IFERROR(VLOOKUP(T1851,October_Schedule_Table[[#All],[Away Concat]:[Away B2b]],4,FALSE),0)</f>
        <v>no</v>
      </c>
    </row>
    <row r="1852" spans="1:25" x14ac:dyDescent="0.2">
      <c r="A1852" s="24" t="s">
        <v>237</v>
      </c>
      <c r="B1852" s="10">
        <v>43484</v>
      </c>
      <c r="C1852" s="33" t="str">
        <f t="shared" si="307"/>
        <v>H</v>
      </c>
      <c r="D1852" s="19">
        <v>1</v>
      </c>
      <c r="E1852" s="19">
        <v>19</v>
      </c>
      <c r="F1852" s="19">
        <v>2019</v>
      </c>
      <c r="G1852" s="6" t="s">
        <v>61</v>
      </c>
      <c r="H1852" s="6" t="s">
        <v>10</v>
      </c>
      <c r="I1852" s="6" t="s">
        <v>238</v>
      </c>
      <c r="J1852" s="6">
        <v>117</v>
      </c>
      <c r="K1852" s="6" t="s">
        <v>7</v>
      </c>
      <c r="L1852" s="6" t="s">
        <v>237</v>
      </c>
      <c r="M1852" s="6">
        <v>115</v>
      </c>
      <c r="N1852" s="13">
        <f t="shared" si="308"/>
        <v>-2</v>
      </c>
      <c r="O1852" s="13">
        <f t="shared" si="309"/>
        <v>3</v>
      </c>
      <c r="P1852" s="39">
        <f t="shared" si="304"/>
        <v>2.2516349031661402</v>
      </c>
      <c r="Q1852" s="39">
        <f t="shared" si="305"/>
        <v>3.3970939396990349</v>
      </c>
      <c r="R1852" s="39">
        <f t="shared" si="310"/>
        <v>1.8545409634671053</v>
      </c>
      <c r="S1852" s="39">
        <f t="shared" si="311"/>
        <v>-3.8545409634671053</v>
      </c>
      <c r="T1852" s="22" t="str">
        <f t="shared" si="306"/>
        <v>Phi117115</v>
      </c>
      <c r="U1852" t="str">
        <f t="shared" si="312"/>
        <v>no</v>
      </c>
      <c r="V1852" s="31">
        <v>0</v>
      </c>
      <c r="W1852" s="31" t="str">
        <f t="shared" si="313"/>
        <v>43484Oklahoma City ThunderPhiladelphia 76ers</v>
      </c>
      <c r="X1852" s="9" t="str">
        <f>IFERROR(VLOOKUP(T1852,October_Schedule_Table[[#All],[Home Concat]:[Home B2b]],2,FALSE),0)</f>
        <v>no</v>
      </c>
      <c r="Y1852" s="9">
        <f>IFERROR(VLOOKUP(T1852,October_Schedule_Table[[#All],[Away Concat]:[Away B2b]],4,FALSE),0)</f>
        <v>0</v>
      </c>
    </row>
    <row r="1853" spans="1:25" x14ac:dyDescent="0.2">
      <c r="A1853" s="24" t="s">
        <v>237</v>
      </c>
      <c r="B1853" s="12">
        <v>43486</v>
      </c>
      <c r="C1853" s="33" t="str">
        <f t="shared" si="307"/>
        <v>H</v>
      </c>
      <c r="D1853" s="18">
        <v>1</v>
      </c>
      <c r="E1853" s="18">
        <v>21</v>
      </c>
      <c r="F1853" s="18">
        <v>2019</v>
      </c>
      <c r="G1853" s="5" t="s">
        <v>6</v>
      </c>
      <c r="H1853" s="5" t="s">
        <v>18</v>
      </c>
      <c r="I1853" s="5" t="s">
        <v>226</v>
      </c>
      <c r="J1853" s="5">
        <v>93</v>
      </c>
      <c r="K1853" s="5" t="s">
        <v>7</v>
      </c>
      <c r="L1853" s="5" t="s">
        <v>237</v>
      </c>
      <c r="M1853" s="5">
        <v>121</v>
      </c>
      <c r="N1853" s="13">
        <f t="shared" si="308"/>
        <v>28</v>
      </c>
      <c r="O1853" s="13">
        <f t="shared" si="309"/>
        <v>3</v>
      </c>
      <c r="P1853" s="39">
        <f t="shared" si="304"/>
        <v>2.2516349031661402</v>
      </c>
      <c r="Q1853" s="39">
        <f t="shared" si="305"/>
        <v>5.8261443988619703</v>
      </c>
      <c r="R1853" s="39">
        <f t="shared" si="310"/>
        <v>-0.5745094956958301</v>
      </c>
      <c r="S1853" s="39">
        <f t="shared" si="311"/>
        <v>28.574509495695828</v>
      </c>
      <c r="T1853" s="22" t="str">
        <f t="shared" si="306"/>
        <v>Phi93121</v>
      </c>
      <c r="U1853" t="str">
        <f t="shared" si="312"/>
        <v>no</v>
      </c>
      <c r="V1853" s="31">
        <v>0</v>
      </c>
      <c r="W1853" s="31" t="str">
        <f t="shared" si="313"/>
        <v>43486Houston RocketsPhiladelphia 76ers</v>
      </c>
      <c r="X1853" s="9" t="str">
        <f>IFERROR(VLOOKUP(T1853,October_Schedule_Table[[#All],[Home Concat]:[Home B2b]],2,FALSE),0)</f>
        <v>no</v>
      </c>
      <c r="Y1853" s="9">
        <f>IFERROR(VLOOKUP(T1853,October_Schedule_Table[[#All],[Away Concat]:[Away B2b]],4,FALSE),0)</f>
        <v>0</v>
      </c>
    </row>
    <row r="1854" spans="1:25" x14ac:dyDescent="0.2">
      <c r="A1854" s="24" t="s">
        <v>237</v>
      </c>
      <c r="B1854" s="10">
        <v>43488</v>
      </c>
      <c r="C1854" s="33" t="str">
        <f t="shared" si="307"/>
        <v>H</v>
      </c>
      <c r="D1854" s="19">
        <v>1</v>
      </c>
      <c r="E1854" s="19">
        <v>23</v>
      </c>
      <c r="F1854" s="19">
        <v>2019</v>
      </c>
      <c r="G1854" s="6" t="s">
        <v>6</v>
      </c>
      <c r="H1854" s="6" t="s">
        <v>35</v>
      </c>
      <c r="I1854" s="6" t="s">
        <v>227</v>
      </c>
      <c r="J1854" s="6">
        <v>120</v>
      </c>
      <c r="K1854" s="6" t="s">
        <v>7</v>
      </c>
      <c r="L1854" s="6" t="s">
        <v>237</v>
      </c>
      <c r="M1854" s="6">
        <v>122</v>
      </c>
      <c r="N1854" s="13">
        <f t="shared" si="308"/>
        <v>2</v>
      </c>
      <c r="O1854" s="13">
        <f t="shared" si="309"/>
        <v>3</v>
      </c>
      <c r="P1854" s="39">
        <f t="shared" si="304"/>
        <v>2.2516349031661402</v>
      </c>
      <c r="Q1854" s="39">
        <f t="shared" si="305"/>
        <v>1.8707824426420974</v>
      </c>
      <c r="R1854" s="39">
        <f t="shared" si="310"/>
        <v>3.3808524605240429</v>
      </c>
      <c r="S1854" s="39">
        <f t="shared" si="311"/>
        <v>-1.3808524605240429</v>
      </c>
      <c r="T1854" s="22" t="str">
        <f t="shared" si="306"/>
        <v>Phi120122</v>
      </c>
      <c r="U1854" t="str">
        <f t="shared" si="312"/>
        <v>no</v>
      </c>
      <c r="V1854" s="31">
        <v>0</v>
      </c>
      <c r="W1854" s="31" t="str">
        <f t="shared" si="313"/>
        <v>43488San Antonio SpursPhiladelphia 76ers</v>
      </c>
      <c r="X1854" s="9" t="str">
        <f>IFERROR(VLOOKUP(T1854,October_Schedule_Table[[#All],[Home Concat]:[Home B2b]],2,FALSE),0)</f>
        <v>no</v>
      </c>
      <c r="Y1854" s="9">
        <f>IFERROR(VLOOKUP(T1854,October_Schedule_Table[[#All],[Away Concat]:[Away B2b]],4,FALSE),0)</f>
        <v>0</v>
      </c>
    </row>
    <row r="1855" spans="1:25" x14ac:dyDescent="0.2">
      <c r="A1855" s="24" t="s">
        <v>237</v>
      </c>
      <c r="B1855" s="10">
        <v>43491</v>
      </c>
      <c r="C1855" s="33" t="str">
        <f t="shared" si="307"/>
        <v>A</v>
      </c>
      <c r="D1855" s="19">
        <v>1</v>
      </c>
      <c r="E1855" s="19">
        <v>26</v>
      </c>
      <c r="F1855" s="19">
        <v>2019</v>
      </c>
      <c r="G1855" s="6" t="s">
        <v>42</v>
      </c>
      <c r="H1855" s="6" t="s">
        <v>7</v>
      </c>
      <c r="I1855" s="6" t="s">
        <v>237</v>
      </c>
      <c r="J1855" s="6">
        <v>110</v>
      </c>
      <c r="K1855" s="6" t="s">
        <v>21</v>
      </c>
      <c r="L1855" s="6" t="s">
        <v>217</v>
      </c>
      <c r="M1855" s="6">
        <v>126</v>
      </c>
      <c r="N1855" s="13">
        <f t="shared" si="308"/>
        <v>-16</v>
      </c>
      <c r="O1855" s="13">
        <f t="shared" si="309"/>
        <v>-3</v>
      </c>
      <c r="P1855" s="39">
        <f t="shared" si="304"/>
        <v>2.2516349031661402</v>
      </c>
      <c r="Q1855" s="39">
        <f t="shared" si="305"/>
        <v>3.8824190488276296</v>
      </c>
      <c r="R1855" s="39">
        <f t="shared" si="310"/>
        <v>-4.6307841456614893</v>
      </c>
      <c r="S1855" s="39">
        <f t="shared" si="311"/>
        <v>-11.36921585433851</v>
      </c>
      <c r="T1855" s="22" t="str">
        <f t="shared" si="306"/>
        <v>Phi110126</v>
      </c>
      <c r="U1855" t="str">
        <f t="shared" si="312"/>
        <v>no</v>
      </c>
      <c r="V1855" s="31">
        <v>0</v>
      </c>
      <c r="W1855" s="31" t="str">
        <f t="shared" si="313"/>
        <v>43491Philadelphia 76ersDenver Nuggets</v>
      </c>
      <c r="X1855" s="9">
        <f>IFERROR(VLOOKUP(T1855,October_Schedule_Table[Home Concat],1,FALSE),0)</f>
        <v>0</v>
      </c>
      <c r="Y1855" s="9" t="str">
        <f>IFERROR(VLOOKUP(T1855,October_Schedule_Table[[#All],[Away Concat]:[Away B2b]],4,FALSE),0)</f>
        <v>no</v>
      </c>
    </row>
    <row r="1856" spans="1:25" x14ac:dyDescent="0.2">
      <c r="A1856" s="24" t="s">
        <v>237</v>
      </c>
      <c r="B1856" s="12">
        <v>43494</v>
      </c>
      <c r="C1856" s="33" t="str">
        <f t="shared" si="307"/>
        <v>A</v>
      </c>
      <c r="D1856" s="18">
        <v>1</v>
      </c>
      <c r="E1856" s="18">
        <v>29</v>
      </c>
      <c r="F1856" s="18">
        <v>2019</v>
      </c>
      <c r="G1856" s="5" t="s">
        <v>9</v>
      </c>
      <c r="H1856" s="5" t="s">
        <v>7</v>
      </c>
      <c r="I1856" s="5" t="s">
        <v>237</v>
      </c>
      <c r="J1856" s="5">
        <v>121</v>
      </c>
      <c r="K1856" s="5" t="s">
        <v>39</v>
      </c>
      <c r="L1856" s="13" t="s">
        <v>242</v>
      </c>
      <c r="M1856" s="5">
        <v>105</v>
      </c>
      <c r="N1856" s="13">
        <f t="shared" si="308"/>
        <v>16</v>
      </c>
      <c r="O1856" s="13">
        <f t="shared" si="309"/>
        <v>-3</v>
      </c>
      <c r="P1856" s="39">
        <f t="shared" si="304"/>
        <v>2.2516349031661402</v>
      </c>
      <c r="Q1856" s="39">
        <f t="shared" si="305"/>
        <v>-1.7592139870950123</v>
      </c>
      <c r="R1856" s="39">
        <f t="shared" si="310"/>
        <v>1.0108488902611525</v>
      </c>
      <c r="S1856" s="39">
        <f t="shared" si="311"/>
        <v>14.989151109738847</v>
      </c>
      <c r="T1856" s="22" t="str">
        <f t="shared" si="306"/>
        <v>Phi121105</v>
      </c>
      <c r="U1856" t="str">
        <f t="shared" si="312"/>
        <v>no</v>
      </c>
      <c r="V1856" s="31">
        <v>0</v>
      </c>
      <c r="W1856" s="31" t="str">
        <f t="shared" si="313"/>
        <v>43494Philadelphia 76ersLos Angeles Lakers</v>
      </c>
      <c r="X1856" s="9">
        <f>IFERROR(VLOOKUP(T1856,October_Schedule_Table[Home Concat],1,FALSE),0)</f>
        <v>0</v>
      </c>
      <c r="Y1856" s="9" t="str">
        <f>IFERROR(VLOOKUP(T1856,October_Schedule_Table[[#All],[Away Concat]:[Away B2b]],4,FALSE),0)</f>
        <v>no</v>
      </c>
    </row>
    <row r="1857" spans="1:25" x14ac:dyDescent="0.2">
      <c r="A1857" s="24" t="s">
        <v>237</v>
      </c>
      <c r="B1857" s="10">
        <v>43496</v>
      </c>
      <c r="C1857" s="33" t="str">
        <f t="shared" si="307"/>
        <v>A</v>
      </c>
      <c r="D1857" s="19">
        <v>1</v>
      </c>
      <c r="E1857" s="19">
        <v>31</v>
      </c>
      <c r="F1857" s="19">
        <v>2019</v>
      </c>
      <c r="G1857" s="6" t="s">
        <v>9</v>
      </c>
      <c r="H1857" s="6" t="s">
        <v>7</v>
      </c>
      <c r="I1857" s="6" t="s">
        <v>237</v>
      </c>
      <c r="J1857" s="6">
        <v>113</v>
      </c>
      <c r="K1857" s="6" t="s">
        <v>11</v>
      </c>
      <c r="L1857" s="6" t="s">
        <v>224</v>
      </c>
      <c r="M1857" s="6">
        <v>104</v>
      </c>
      <c r="N1857" s="13">
        <f t="shared" si="308"/>
        <v>9</v>
      </c>
      <c r="O1857" s="13">
        <f t="shared" si="309"/>
        <v>-3</v>
      </c>
      <c r="P1857" s="39">
        <f t="shared" si="304"/>
        <v>2.2516349031661402</v>
      </c>
      <c r="Q1857" s="39">
        <f t="shared" si="305"/>
        <v>6.4927091902742058</v>
      </c>
      <c r="R1857" s="39">
        <f t="shared" si="310"/>
        <v>-7.2410742871080656</v>
      </c>
      <c r="S1857" s="39">
        <f t="shared" si="311"/>
        <v>16.241074287108066</v>
      </c>
      <c r="T1857" s="22" t="str">
        <f t="shared" si="306"/>
        <v>Phi113104</v>
      </c>
      <c r="U1857" t="str">
        <f t="shared" si="312"/>
        <v>no</v>
      </c>
      <c r="V1857" s="31">
        <v>0</v>
      </c>
      <c r="W1857" s="31" t="str">
        <f t="shared" si="313"/>
        <v>43496Philadelphia 76ersGolden State Warriors</v>
      </c>
      <c r="X1857" s="9">
        <f>IFERROR(VLOOKUP(T1857,October_Schedule_Table[Home Concat],1,FALSE),0)</f>
        <v>0</v>
      </c>
      <c r="Y1857" s="9" t="str">
        <f>IFERROR(VLOOKUP(T1857,October_Schedule_Table[[#All],[Away Concat]:[Away B2b]],4,FALSE),0)</f>
        <v>no</v>
      </c>
    </row>
    <row r="1858" spans="1:25" x14ac:dyDescent="0.2">
      <c r="A1858" s="24" t="s">
        <v>237</v>
      </c>
      <c r="B1858" s="12">
        <v>43498</v>
      </c>
      <c r="C1858" s="33" t="str">
        <f t="shared" si="307"/>
        <v>A</v>
      </c>
      <c r="D1858" s="18">
        <v>2</v>
      </c>
      <c r="E1858" s="18">
        <v>2</v>
      </c>
      <c r="F1858" s="18">
        <v>2019</v>
      </c>
      <c r="G1858" s="5" t="s">
        <v>30</v>
      </c>
      <c r="H1858" s="5" t="s">
        <v>7</v>
      </c>
      <c r="I1858" s="5" t="s">
        <v>237</v>
      </c>
      <c r="J1858" s="5">
        <v>108</v>
      </c>
      <c r="K1858" s="5" t="s">
        <v>32</v>
      </c>
      <c r="L1858" s="5" t="s">
        <v>230</v>
      </c>
      <c r="M1858" s="5">
        <v>115</v>
      </c>
      <c r="N1858" s="13">
        <f t="shared" si="308"/>
        <v>-7</v>
      </c>
      <c r="O1858" s="13">
        <f t="shared" si="309"/>
        <v>-3</v>
      </c>
      <c r="P1858" s="39">
        <f t="shared" si="304"/>
        <v>2.2516349031661402</v>
      </c>
      <c r="Q1858" s="39">
        <f t="shared" si="305"/>
        <v>-0.90569424122478992</v>
      </c>
      <c r="R1858" s="39">
        <f t="shared" si="310"/>
        <v>0.15732914439093015</v>
      </c>
      <c r="S1858" s="39">
        <f t="shared" si="311"/>
        <v>-7.1573291443909302</v>
      </c>
      <c r="T1858" s="22" t="str">
        <f t="shared" si="306"/>
        <v>Phi108115</v>
      </c>
      <c r="U1858" t="str">
        <f t="shared" si="312"/>
        <v>no</v>
      </c>
      <c r="V1858" s="31">
        <v>0</v>
      </c>
      <c r="W1858" s="31" t="str">
        <f t="shared" si="313"/>
        <v>43498Philadelphia 76ersSacramento Kings</v>
      </c>
      <c r="X1858" s="9">
        <f>IFERROR(VLOOKUP(T1858,October_Schedule_Table[Home Concat],1,FALSE),0)</f>
        <v>0</v>
      </c>
      <c r="Y1858" s="9" t="str">
        <f>IFERROR(VLOOKUP(T1858,October_Schedule_Table[[#All],[Away Concat]:[Away B2b]],4,FALSE),0)</f>
        <v>no</v>
      </c>
    </row>
    <row r="1859" spans="1:25" x14ac:dyDescent="0.2">
      <c r="A1859" s="24" t="s">
        <v>237</v>
      </c>
      <c r="B1859" s="12">
        <v>43501</v>
      </c>
      <c r="C1859" s="33" t="str">
        <f t="shared" si="307"/>
        <v>H</v>
      </c>
      <c r="D1859" s="18">
        <v>2</v>
      </c>
      <c r="E1859" s="18">
        <v>5</v>
      </c>
      <c r="F1859" s="18">
        <v>2019</v>
      </c>
      <c r="G1859" s="5" t="s">
        <v>6</v>
      </c>
      <c r="H1859" s="5" t="s">
        <v>37</v>
      </c>
      <c r="I1859" s="5" t="s">
        <v>228</v>
      </c>
      <c r="J1859" s="5">
        <v>119</v>
      </c>
      <c r="K1859" s="5" t="s">
        <v>7</v>
      </c>
      <c r="L1859" s="5" t="s">
        <v>237</v>
      </c>
      <c r="M1859" s="5">
        <v>107</v>
      </c>
      <c r="N1859" s="13">
        <f t="shared" si="308"/>
        <v>-12</v>
      </c>
      <c r="O1859" s="13">
        <f t="shared" si="309"/>
        <v>3</v>
      </c>
      <c r="P1859" s="39">
        <f t="shared" si="304"/>
        <v>2.2516349031661402</v>
      </c>
      <c r="Q1859" s="39">
        <f t="shared" si="305"/>
        <v>5.5303682054218104</v>
      </c>
      <c r="R1859" s="39">
        <f t="shared" si="310"/>
        <v>-0.27873330225567017</v>
      </c>
      <c r="S1859" s="39">
        <f t="shared" si="311"/>
        <v>-11.72126669774433</v>
      </c>
      <c r="T1859" s="22" t="str">
        <f t="shared" si="306"/>
        <v>Phi119107</v>
      </c>
      <c r="U1859" t="str">
        <f t="shared" si="312"/>
        <v>no</v>
      </c>
      <c r="V1859" s="31">
        <v>0</v>
      </c>
      <c r="W1859" s="31" t="str">
        <f t="shared" si="313"/>
        <v>43501Toronto RaptorsPhiladelphia 76ers</v>
      </c>
      <c r="X1859" s="9" t="str">
        <f>IFERROR(VLOOKUP(T1859,October_Schedule_Table[[#All],[Home Concat]:[Home B2b]],2,FALSE),0)</f>
        <v>no</v>
      </c>
      <c r="Y1859" s="9">
        <f>IFERROR(VLOOKUP(T1859,October_Schedule_Table[[#All],[Away Concat]:[Away B2b]],4,FALSE),0)</f>
        <v>0</v>
      </c>
    </row>
    <row r="1860" spans="1:25" x14ac:dyDescent="0.2">
      <c r="A1860" s="24" t="s">
        <v>237</v>
      </c>
      <c r="B1860" s="10">
        <v>43504</v>
      </c>
      <c r="C1860" s="33" t="str">
        <f t="shared" si="307"/>
        <v>H</v>
      </c>
      <c r="D1860" s="19">
        <v>2</v>
      </c>
      <c r="E1860" s="19">
        <v>8</v>
      </c>
      <c r="F1860" s="19">
        <v>2019</v>
      </c>
      <c r="G1860" s="6" t="s">
        <v>12</v>
      </c>
      <c r="H1860" s="6" t="s">
        <v>21</v>
      </c>
      <c r="I1860" s="6" t="s">
        <v>217</v>
      </c>
      <c r="J1860" s="6">
        <v>110</v>
      </c>
      <c r="K1860" s="6" t="s">
        <v>7</v>
      </c>
      <c r="L1860" s="6" t="s">
        <v>237</v>
      </c>
      <c r="M1860" s="6">
        <v>117</v>
      </c>
      <c r="N1860" s="13">
        <f t="shared" si="308"/>
        <v>7</v>
      </c>
      <c r="O1860" s="13">
        <f t="shared" si="309"/>
        <v>3</v>
      </c>
      <c r="P1860" s="39">
        <f t="shared" si="304"/>
        <v>2.2516349031661402</v>
      </c>
      <c r="Q1860" s="39">
        <f t="shared" si="305"/>
        <v>3.8824190488276296</v>
      </c>
      <c r="R1860" s="39">
        <f t="shared" si="310"/>
        <v>1.3692158543385107</v>
      </c>
      <c r="S1860" s="39">
        <f t="shared" si="311"/>
        <v>5.6307841456614893</v>
      </c>
      <c r="T1860" s="22" t="str">
        <f t="shared" si="306"/>
        <v>Phi110117</v>
      </c>
      <c r="U1860" t="str">
        <f t="shared" si="312"/>
        <v>no</v>
      </c>
      <c r="V1860" s="31">
        <v>0</v>
      </c>
      <c r="W1860" s="31" t="str">
        <f t="shared" si="313"/>
        <v>43504Denver NuggetsPhiladelphia 76ers</v>
      </c>
      <c r="X1860" s="9" t="str">
        <f>IFERROR(VLOOKUP(T1860,October_Schedule_Table[[#All],[Home Concat]:[Home B2b]],2,FALSE),0)</f>
        <v>no</v>
      </c>
      <c r="Y1860" s="9">
        <f>IFERROR(VLOOKUP(T1860,October_Schedule_Table[[#All],[Away Concat]:[Away B2b]],4,FALSE),0)</f>
        <v>0</v>
      </c>
    </row>
    <row r="1861" spans="1:25" x14ac:dyDescent="0.2">
      <c r="A1861" s="24" t="s">
        <v>237</v>
      </c>
      <c r="B1861" s="12">
        <v>43506</v>
      </c>
      <c r="C1861" s="33" t="str">
        <f t="shared" si="307"/>
        <v>H</v>
      </c>
      <c r="D1861" s="18">
        <v>2</v>
      </c>
      <c r="E1861" s="18">
        <v>10</v>
      </c>
      <c r="F1861" s="18">
        <v>2019</v>
      </c>
      <c r="G1861" s="5" t="s">
        <v>61</v>
      </c>
      <c r="H1861" s="5" t="s">
        <v>39</v>
      </c>
      <c r="I1861" s="13" t="s">
        <v>242</v>
      </c>
      <c r="J1861" s="5">
        <v>120</v>
      </c>
      <c r="K1861" s="5" t="s">
        <v>7</v>
      </c>
      <c r="L1861" s="5" t="s">
        <v>237</v>
      </c>
      <c r="M1861" s="5">
        <v>143</v>
      </c>
      <c r="N1861" s="13">
        <f t="shared" si="308"/>
        <v>23</v>
      </c>
      <c r="O1861" s="13">
        <f t="shared" si="309"/>
        <v>3</v>
      </c>
      <c r="P1861" s="39">
        <f t="shared" si="304"/>
        <v>2.2516349031661402</v>
      </c>
      <c r="Q1861" s="39">
        <f t="shared" si="305"/>
        <v>-1.7592139870950123</v>
      </c>
      <c r="R1861" s="39">
        <f t="shared" si="310"/>
        <v>7.010848890261153</v>
      </c>
      <c r="S1861" s="39">
        <f t="shared" si="311"/>
        <v>15.989151109738847</v>
      </c>
      <c r="T1861" s="22" t="str">
        <f t="shared" si="306"/>
        <v>Phi120143</v>
      </c>
      <c r="U1861" t="str">
        <f t="shared" si="312"/>
        <v>no</v>
      </c>
      <c r="V1861" s="31">
        <v>0</v>
      </c>
      <c r="W1861" s="31" t="str">
        <f t="shared" si="313"/>
        <v>43506Los Angeles LakersPhiladelphia 76ers</v>
      </c>
      <c r="X1861" s="9" t="str">
        <f>IFERROR(VLOOKUP(T1861,October_Schedule_Table[[#All],[Home Concat]:[Home B2b]],2,FALSE),0)</f>
        <v>no</v>
      </c>
      <c r="Y1861" s="9">
        <f>IFERROR(VLOOKUP(T1861,October_Schedule_Table[[#All],[Away Concat]:[Away B2b]],4,FALSE),0)</f>
        <v>0</v>
      </c>
    </row>
    <row r="1862" spans="1:25" x14ac:dyDescent="0.2">
      <c r="A1862" s="24" t="s">
        <v>237</v>
      </c>
      <c r="B1862" s="10">
        <v>43508</v>
      </c>
      <c r="C1862" s="33" t="str">
        <f t="shared" si="307"/>
        <v>H</v>
      </c>
      <c r="D1862" s="19">
        <v>2</v>
      </c>
      <c r="E1862" s="19">
        <v>12</v>
      </c>
      <c r="F1862" s="19">
        <v>2019</v>
      </c>
      <c r="G1862" s="6" t="s">
        <v>6</v>
      </c>
      <c r="H1862" s="6" t="s">
        <v>8</v>
      </c>
      <c r="I1862" s="6" t="s">
        <v>211</v>
      </c>
      <c r="J1862" s="6">
        <v>112</v>
      </c>
      <c r="K1862" s="6" t="s">
        <v>7</v>
      </c>
      <c r="L1862" s="6" t="s">
        <v>237</v>
      </c>
      <c r="M1862" s="6">
        <v>109</v>
      </c>
      <c r="N1862" s="13">
        <f t="shared" si="308"/>
        <v>-3</v>
      </c>
      <c r="O1862" s="13">
        <f t="shared" si="309"/>
        <v>3</v>
      </c>
      <c r="P1862" s="39">
        <f t="shared" si="304"/>
        <v>2.2516349031661402</v>
      </c>
      <c r="Q1862" s="39">
        <f t="shared" si="305"/>
        <v>3.6672081997201897</v>
      </c>
      <c r="R1862" s="39">
        <f t="shared" si="310"/>
        <v>1.5844267034459505</v>
      </c>
      <c r="S1862" s="39">
        <f t="shared" si="311"/>
        <v>-4.5844267034459509</v>
      </c>
      <c r="T1862" s="22" t="str">
        <f t="shared" si="306"/>
        <v>Phi112109</v>
      </c>
      <c r="U1862" t="str">
        <f t="shared" si="312"/>
        <v>no</v>
      </c>
      <c r="V1862" s="31">
        <v>0</v>
      </c>
      <c r="W1862" s="31" t="str">
        <f t="shared" si="313"/>
        <v>43508Boston CelticsPhiladelphia 76ers</v>
      </c>
      <c r="X1862" s="9" t="str">
        <f>IFERROR(VLOOKUP(T1862,October_Schedule_Table[[#All],[Home Concat]:[Home B2b]],2,FALSE),0)</f>
        <v>no</v>
      </c>
      <c r="Y1862" s="9">
        <f>IFERROR(VLOOKUP(T1862,October_Schedule_Table[[#All],[Away Concat]:[Away B2b]],4,FALSE),0)</f>
        <v>0</v>
      </c>
    </row>
    <row r="1863" spans="1:25" x14ac:dyDescent="0.2">
      <c r="A1863" s="24" t="s">
        <v>237</v>
      </c>
      <c r="B1863" s="10">
        <v>43509</v>
      </c>
      <c r="C1863" s="33" t="str">
        <f t="shared" si="307"/>
        <v>A</v>
      </c>
      <c r="D1863" s="19">
        <v>2</v>
      </c>
      <c r="E1863" s="19">
        <v>13</v>
      </c>
      <c r="F1863" s="19">
        <v>2019</v>
      </c>
      <c r="G1863" s="6" t="s">
        <v>23</v>
      </c>
      <c r="H1863" s="6" t="s">
        <v>7</v>
      </c>
      <c r="I1863" s="6" t="s">
        <v>237</v>
      </c>
      <c r="J1863" s="6">
        <v>126</v>
      </c>
      <c r="K1863" s="6" t="s">
        <v>25</v>
      </c>
      <c r="L1863" s="13" t="s">
        <v>243</v>
      </c>
      <c r="M1863" s="6">
        <v>111</v>
      </c>
      <c r="N1863" s="13">
        <f t="shared" si="308"/>
        <v>15</v>
      </c>
      <c r="O1863" s="13">
        <f t="shared" si="309"/>
        <v>-3</v>
      </c>
      <c r="P1863" s="39">
        <f t="shared" si="304"/>
        <v>2.2516349031661402</v>
      </c>
      <c r="Q1863" s="39">
        <f t="shared" si="305"/>
        <v>-9.3839578025397099</v>
      </c>
      <c r="R1863" s="39">
        <f t="shared" si="310"/>
        <v>8.6355927057058501</v>
      </c>
      <c r="S1863" s="39">
        <f t="shared" si="311"/>
        <v>6.3644072942941499</v>
      </c>
      <c r="T1863" s="22" t="str">
        <f t="shared" si="306"/>
        <v>Phi126111</v>
      </c>
      <c r="U1863" t="str">
        <f t="shared" si="312"/>
        <v>yes</v>
      </c>
      <c r="V1863" s="31">
        <v>0</v>
      </c>
      <c r="W1863" s="31" t="str">
        <f t="shared" si="313"/>
        <v>43509Philadelphia 76ersNew York Knicks</v>
      </c>
      <c r="X1863" s="9">
        <f>IFERROR(VLOOKUP(T1863,October_Schedule_Table[Home Concat],1,FALSE),0)</f>
        <v>0</v>
      </c>
      <c r="Y1863" s="9" t="str">
        <f>IFERROR(VLOOKUP(T1863,October_Schedule_Table[[#All],[Away Concat]:[Away B2b]],4,FALSE),0)</f>
        <v>yes</v>
      </c>
    </row>
    <row r="1864" spans="1:25" x14ac:dyDescent="0.2">
      <c r="A1864" s="24" t="s">
        <v>237</v>
      </c>
      <c r="B1864" s="12">
        <v>43517</v>
      </c>
      <c r="C1864" s="33" t="str">
        <f t="shared" si="307"/>
        <v>H</v>
      </c>
      <c r="D1864" s="18">
        <v>2</v>
      </c>
      <c r="E1864" s="18">
        <v>21</v>
      </c>
      <c r="F1864" s="18">
        <v>2019</v>
      </c>
      <c r="G1864" s="5" t="s">
        <v>12</v>
      </c>
      <c r="H1864" s="5" t="s">
        <v>26</v>
      </c>
      <c r="I1864" s="5" t="s">
        <v>235</v>
      </c>
      <c r="J1864" s="5">
        <v>102</v>
      </c>
      <c r="K1864" s="5" t="s">
        <v>7</v>
      </c>
      <c r="L1864" s="5" t="s">
        <v>237</v>
      </c>
      <c r="M1864" s="5">
        <v>106</v>
      </c>
      <c r="N1864" s="13">
        <f t="shared" si="308"/>
        <v>4</v>
      </c>
      <c r="O1864" s="13">
        <f t="shared" si="309"/>
        <v>3</v>
      </c>
      <c r="P1864" s="39">
        <f t="shared" si="304"/>
        <v>2.2516349031661402</v>
      </c>
      <c r="Q1864" s="39">
        <f t="shared" si="305"/>
        <v>-0.25037347985165948</v>
      </c>
      <c r="R1864" s="39">
        <f t="shared" si="310"/>
        <v>5.5020083830177997</v>
      </c>
      <c r="S1864" s="39">
        <f t="shared" si="311"/>
        <v>-1.5020083830177997</v>
      </c>
      <c r="T1864" s="22" t="str">
        <f t="shared" si="306"/>
        <v>Phi102106</v>
      </c>
      <c r="U1864" t="str">
        <f t="shared" si="312"/>
        <v>no</v>
      </c>
      <c r="V1864" s="31">
        <v>0</v>
      </c>
      <c r="W1864" s="31" t="str">
        <f t="shared" si="313"/>
        <v>43517Miami HeatPhiladelphia 76ers</v>
      </c>
      <c r="X1864" s="9" t="str">
        <f>IFERROR(VLOOKUP(T1864,October_Schedule_Table[[#All],[Home Concat]:[Home B2b]],2,FALSE),0)</f>
        <v>no</v>
      </c>
      <c r="Y1864" s="9">
        <f>IFERROR(VLOOKUP(T1864,October_Schedule_Table[[#All],[Away Concat]:[Away B2b]],4,FALSE),0)</f>
        <v>0</v>
      </c>
    </row>
    <row r="1865" spans="1:25" x14ac:dyDescent="0.2">
      <c r="A1865" s="24" t="s">
        <v>237</v>
      </c>
      <c r="B1865" s="10">
        <v>43519</v>
      </c>
      <c r="C1865" s="33" t="str">
        <f t="shared" si="307"/>
        <v>H</v>
      </c>
      <c r="D1865" s="19">
        <v>2</v>
      </c>
      <c r="E1865" s="19">
        <v>23</v>
      </c>
      <c r="F1865" s="19">
        <v>2019</v>
      </c>
      <c r="G1865" s="6" t="s">
        <v>60</v>
      </c>
      <c r="H1865" s="6" t="s">
        <v>40</v>
      </c>
      <c r="I1865" s="6" t="s">
        <v>231</v>
      </c>
      <c r="J1865" s="6">
        <v>130</v>
      </c>
      <c r="K1865" s="6" t="s">
        <v>7</v>
      </c>
      <c r="L1865" s="6" t="s">
        <v>237</v>
      </c>
      <c r="M1865" s="6">
        <v>115</v>
      </c>
      <c r="N1865" s="13">
        <f t="shared" si="308"/>
        <v>-15</v>
      </c>
      <c r="O1865" s="13">
        <f t="shared" si="309"/>
        <v>3</v>
      </c>
      <c r="P1865" s="39">
        <f t="shared" si="304"/>
        <v>2.2516349031661402</v>
      </c>
      <c r="Q1865" s="39">
        <f t="shared" si="305"/>
        <v>4.7456987811097902</v>
      </c>
      <c r="R1865" s="39">
        <f t="shared" si="310"/>
        <v>0.50593612205635008</v>
      </c>
      <c r="S1865" s="39">
        <f t="shared" si="311"/>
        <v>-15.505936122056351</v>
      </c>
      <c r="T1865" s="22" t="str">
        <f t="shared" si="306"/>
        <v>Phi130115</v>
      </c>
      <c r="U1865" t="str">
        <f t="shared" si="312"/>
        <v>no</v>
      </c>
      <c r="V1865" s="31">
        <v>0</v>
      </c>
      <c r="W1865" s="31" t="str">
        <f t="shared" si="313"/>
        <v>43519Portland Trail BlazersPhiladelphia 76ers</v>
      </c>
      <c r="X1865" s="9" t="str">
        <f>IFERROR(VLOOKUP(T1865,October_Schedule_Table[[#All],[Home Concat]:[Home B2b]],2,FALSE),0)</f>
        <v>no</v>
      </c>
      <c r="Y1865" s="9">
        <f>IFERROR(VLOOKUP(T1865,October_Schedule_Table[[#All],[Away Concat]:[Away B2b]],4,FALSE),0)</f>
        <v>0</v>
      </c>
    </row>
    <row r="1866" spans="1:25" x14ac:dyDescent="0.2">
      <c r="A1866" s="24" t="s">
        <v>237</v>
      </c>
      <c r="B1866" s="12">
        <v>43521</v>
      </c>
      <c r="C1866" s="33" t="str">
        <f t="shared" si="307"/>
        <v>A</v>
      </c>
      <c r="D1866" s="18">
        <v>2</v>
      </c>
      <c r="E1866" s="18">
        <v>25</v>
      </c>
      <c r="F1866" s="18">
        <v>2019</v>
      </c>
      <c r="G1866" s="5" t="s">
        <v>6</v>
      </c>
      <c r="H1866" s="5" t="s">
        <v>7</v>
      </c>
      <c r="I1866" s="5" t="s">
        <v>237</v>
      </c>
      <c r="J1866" s="5">
        <v>111</v>
      </c>
      <c r="K1866" s="5" t="s">
        <v>17</v>
      </c>
      <c r="L1866" s="5" t="s">
        <v>202</v>
      </c>
      <c r="M1866" s="5">
        <v>110</v>
      </c>
      <c r="N1866" s="13">
        <f t="shared" si="308"/>
        <v>1</v>
      </c>
      <c r="O1866" s="13">
        <f t="shared" si="309"/>
        <v>-3</v>
      </c>
      <c r="P1866" s="39">
        <f t="shared" ref="P1866:P1929" si="314">IF(C1866="H",VLOOKUP(L1866,$AB$12:$AE$41,4,FALSE),VLOOKUP(I1866,$AB$12:$AE$41,4,FALSE))</f>
        <v>2.2516349031661402</v>
      </c>
      <c r="Q1866" s="39">
        <f t="shared" ref="Q1866:Q1929" si="315">IF(C1866="H",VLOOKUP(I1866,$AB$12:$AE$41,4,FALSE),VLOOKUP(L1866,$AB$12:$AE$41,4,FALSE))</f>
        <v>-2.0784049104114897</v>
      </c>
      <c r="R1866" s="39">
        <f t="shared" si="310"/>
        <v>1.3300398135776299</v>
      </c>
      <c r="S1866" s="39">
        <f t="shared" si="311"/>
        <v>-0.3300398135776299</v>
      </c>
      <c r="T1866" s="22" t="str">
        <f t="shared" ref="T1866:T1929" si="316">CONCATENATE(A1866,J1866,M1866)</f>
        <v>Phi111110</v>
      </c>
      <c r="U1866" t="str">
        <f t="shared" si="312"/>
        <v>no</v>
      </c>
      <c r="V1866" s="31">
        <v>0</v>
      </c>
      <c r="W1866" s="31" t="str">
        <f t="shared" si="313"/>
        <v>43521Philadelphia 76ersNew Orleans Pelicans</v>
      </c>
      <c r="X1866" s="9">
        <f>IFERROR(VLOOKUP(T1866,October_Schedule_Table[Home Concat],1,FALSE),0)</f>
        <v>0</v>
      </c>
      <c r="Y1866" s="9" t="str">
        <f>IFERROR(VLOOKUP(T1866,October_Schedule_Table[[#All],[Away Concat]:[Away B2b]],4,FALSE),0)</f>
        <v>no</v>
      </c>
    </row>
    <row r="1867" spans="1:25" x14ac:dyDescent="0.2">
      <c r="A1867" s="24" t="s">
        <v>237</v>
      </c>
      <c r="B1867" s="10">
        <v>43524</v>
      </c>
      <c r="C1867" s="33" t="str">
        <f t="shared" ref="C1867:C1930" si="317">IF(A1867=L1867,"H","A")</f>
        <v>A</v>
      </c>
      <c r="D1867" s="19">
        <v>2</v>
      </c>
      <c r="E1867" s="19">
        <v>28</v>
      </c>
      <c r="F1867" s="19">
        <v>2019</v>
      </c>
      <c r="G1867" s="6" t="s">
        <v>6</v>
      </c>
      <c r="H1867" s="6" t="s">
        <v>7</v>
      </c>
      <c r="I1867" s="6" t="s">
        <v>237</v>
      </c>
      <c r="J1867" s="6">
        <v>108</v>
      </c>
      <c r="K1867" s="6" t="s">
        <v>10</v>
      </c>
      <c r="L1867" s="6" t="s">
        <v>238</v>
      </c>
      <c r="M1867" s="6">
        <v>104</v>
      </c>
      <c r="N1867" s="13">
        <f t="shared" ref="N1867:N1930" si="318">IF(C1867="H",M1867-J1867,J1867-M1867)</f>
        <v>4</v>
      </c>
      <c r="O1867" s="13">
        <f t="shared" ref="O1867:O1930" si="319">IF(C1867="H",3,-3)</f>
        <v>-3</v>
      </c>
      <c r="P1867" s="39">
        <f t="shared" si="314"/>
        <v>2.2516349031661402</v>
      </c>
      <c r="Q1867" s="39">
        <f t="shared" si="315"/>
        <v>3.3970939396990349</v>
      </c>
      <c r="R1867" s="39">
        <f t="shared" ref="R1867:R1930" si="320">O1867+P1867-Q1867</f>
        <v>-4.1454590365328947</v>
      </c>
      <c r="S1867" s="39">
        <f t="shared" ref="S1867:S1930" si="321">N1867-R1867</f>
        <v>8.1454590365328947</v>
      </c>
      <c r="T1867" s="22" t="str">
        <f t="shared" si="316"/>
        <v>Phi108104</v>
      </c>
      <c r="U1867" t="str">
        <f t="shared" ref="U1867:U1930" si="322">IF(B1867-B1866=1,"yes","no")</f>
        <v>no</v>
      </c>
      <c r="V1867" s="31">
        <v>0</v>
      </c>
      <c r="W1867" s="31" t="str">
        <f t="shared" ref="W1867:W1930" si="323">CONCATENATE(B1867,H1867,K1867)</f>
        <v>43524Philadelphia 76ersOklahoma City Thunder</v>
      </c>
      <c r="X1867" s="9">
        <f>IFERROR(VLOOKUP(T1867,October_Schedule_Table[Home Concat],1,FALSE),0)</f>
        <v>0</v>
      </c>
      <c r="Y1867" s="9" t="str">
        <f>IFERROR(VLOOKUP(T1867,October_Schedule_Table[[#All],[Away Concat]:[Away B2b]],4,FALSE),0)</f>
        <v>no</v>
      </c>
    </row>
    <row r="1868" spans="1:25" x14ac:dyDescent="0.2">
      <c r="A1868" s="24" t="s">
        <v>237</v>
      </c>
      <c r="B1868" s="12">
        <v>43526</v>
      </c>
      <c r="C1868" s="33" t="str">
        <f t="shared" si="317"/>
        <v>H</v>
      </c>
      <c r="D1868" s="18">
        <v>3</v>
      </c>
      <c r="E1868" s="18">
        <v>2</v>
      </c>
      <c r="F1868" s="18">
        <v>2019</v>
      </c>
      <c r="G1868" s="5" t="s">
        <v>33</v>
      </c>
      <c r="H1868" s="5" t="s">
        <v>11</v>
      </c>
      <c r="I1868" s="5" t="s">
        <v>224</v>
      </c>
      <c r="J1868" s="5">
        <v>120</v>
      </c>
      <c r="K1868" s="5" t="s">
        <v>7</v>
      </c>
      <c r="L1868" s="5" t="s">
        <v>237</v>
      </c>
      <c r="M1868" s="5">
        <v>117</v>
      </c>
      <c r="N1868" s="13">
        <f t="shared" si="318"/>
        <v>-3</v>
      </c>
      <c r="O1868" s="13">
        <f t="shared" si="319"/>
        <v>3</v>
      </c>
      <c r="P1868" s="39">
        <f t="shared" si="314"/>
        <v>2.2516349031661402</v>
      </c>
      <c r="Q1868" s="39">
        <f t="shared" si="315"/>
        <v>6.4927091902742058</v>
      </c>
      <c r="R1868" s="39">
        <f t="shared" si="320"/>
        <v>-1.2410742871080656</v>
      </c>
      <c r="S1868" s="39">
        <f t="shared" si="321"/>
        <v>-1.7589257128919344</v>
      </c>
      <c r="T1868" s="22" t="str">
        <f t="shared" si="316"/>
        <v>Phi120117</v>
      </c>
      <c r="U1868" t="str">
        <f t="shared" si="322"/>
        <v>no</v>
      </c>
      <c r="V1868" s="31">
        <v>0</v>
      </c>
      <c r="W1868" s="31" t="str">
        <f t="shared" si="323"/>
        <v>43526Golden State WarriorsPhiladelphia 76ers</v>
      </c>
      <c r="X1868" s="9" t="str">
        <f>IFERROR(VLOOKUP(T1868,October_Schedule_Table[[#All],[Home Concat]:[Home B2b]],2,FALSE),0)</f>
        <v>no</v>
      </c>
      <c r="Y1868" s="9">
        <f>IFERROR(VLOOKUP(T1868,October_Schedule_Table[[#All],[Away Concat]:[Away B2b]],4,FALSE),0)</f>
        <v>0</v>
      </c>
    </row>
    <row r="1869" spans="1:25" x14ac:dyDescent="0.2">
      <c r="A1869" s="24" t="s">
        <v>237</v>
      </c>
      <c r="B1869" s="10">
        <v>43529</v>
      </c>
      <c r="C1869" s="33" t="str">
        <f t="shared" si="317"/>
        <v>H</v>
      </c>
      <c r="D1869" s="19">
        <v>3</v>
      </c>
      <c r="E1869" s="19">
        <v>5</v>
      </c>
      <c r="F1869" s="19">
        <v>2019</v>
      </c>
      <c r="G1869" s="6" t="s">
        <v>12</v>
      </c>
      <c r="H1869" s="6" t="s">
        <v>27</v>
      </c>
      <c r="I1869" s="6" t="s">
        <v>236</v>
      </c>
      <c r="J1869" s="6">
        <v>106</v>
      </c>
      <c r="K1869" s="6" t="s">
        <v>7</v>
      </c>
      <c r="L1869" s="6" t="s">
        <v>237</v>
      </c>
      <c r="M1869" s="6">
        <v>114</v>
      </c>
      <c r="N1869" s="13">
        <f t="shared" si="318"/>
        <v>8</v>
      </c>
      <c r="O1869" s="13">
        <f t="shared" si="319"/>
        <v>3</v>
      </c>
      <c r="P1869" s="39">
        <f t="shared" si="314"/>
        <v>2.2516349031661402</v>
      </c>
      <c r="Q1869" s="39">
        <f t="shared" si="315"/>
        <v>1.21811754667254</v>
      </c>
      <c r="R1869" s="39">
        <f t="shared" si="320"/>
        <v>4.0335173564936007</v>
      </c>
      <c r="S1869" s="39">
        <f t="shared" si="321"/>
        <v>3.9664826435063993</v>
      </c>
      <c r="T1869" s="22" t="str">
        <f t="shared" si="316"/>
        <v>Phi106114</v>
      </c>
      <c r="U1869" t="str">
        <f t="shared" si="322"/>
        <v>no</v>
      </c>
      <c r="V1869" s="31">
        <v>0</v>
      </c>
      <c r="W1869" s="31" t="str">
        <f t="shared" si="323"/>
        <v>43529Orlando MagicPhiladelphia 76ers</v>
      </c>
      <c r="X1869" s="9" t="str">
        <f>IFERROR(VLOOKUP(T1869,October_Schedule_Table[[#All],[Home Concat]:[Home B2b]],2,FALSE),0)</f>
        <v>no</v>
      </c>
      <c r="Y1869" s="9">
        <f>IFERROR(VLOOKUP(T1869,October_Schedule_Table[[#All],[Away Concat]:[Away B2b]],4,FALSE),0)</f>
        <v>0</v>
      </c>
    </row>
    <row r="1870" spans="1:25" x14ac:dyDescent="0.2">
      <c r="A1870" s="24" t="s">
        <v>237</v>
      </c>
      <c r="B1870" s="12">
        <v>43530</v>
      </c>
      <c r="C1870" s="33" t="str">
        <f t="shared" si="317"/>
        <v>A</v>
      </c>
      <c r="D1870" s="18">
        <v>3</v>
      </c>
      <c r="E1870" s="18">
        <v>6</v>
      </c>
      <c r="F1870" s="18">
        <v>2019</v>
      </c>
      <c r="G1870" s="5" t="s">
        <v>6</v>
      </c>
      <c r="H1870" s="5" t="s">
        <v>7</v>
      </c>
      <c r="I1870" s="5" t="s">
        <v>237</v>
      </c>
      <c r="J1870" s="5">
        <v>107</v>
      </c>
      <c r="K1870" s="5" t="s">
        <v>38</v>
      </c>
      <c r="L1870" s="5" t="s">
        <v>214</v>
      </c>
      <c r="M1870" s="5">
        <v>108</v>
      </c>
      <c r="N1870" s="13">
        <f t="shared" si="318"/>
        <v>-1</v>
      </c>
      <c r="O1870" s="13">
        <f t="shared" si="319"/>
        <v>-3</v>
      </c>
      <c r="P1870" s="39">
        <f t="shared" si="314"/>
        <v>2.2516349031661402</v>
      </c>
      <c r="Q1870" s="39">
        <f t="shared" si="315"/>
        <v>-8.3647694850550796</v>
      </c>
      <c r="R1870" s="39">
        <f t="shared" si="320"/>
        <v>7.6164043882212198</v>
      </c>
      <c r="S1870" s="39">
        <f t="shared" si="321"/>
        <v>-8.6164043882212198</v>
      </c>
      <c r="T1870" s="22" t="str">
        <f t="shared" si="316"/>
        <v>Phi107108</v>
      </c>
      <c r="U1870" t="str">
        <f t="shared" si="322"/>
        <v>yes</v>
      </c>
      <c r="V1870" s="31" t="s">
        <v>277</v>
      </c>
      <c r="W1870" s="31" t="str">
        <f t="shared" si="323"/>
        <v>43530Philadelphia 76ersChicago Bulls</v>
      </c>
      <c r="X1870" s="9"/>
      <c r="Y1870" s="9"/>
    </row>
    <row r="1871" spans="1:25" x14ac:dyDescent="0.2">
      <c r="A1871" s="24" t="s">
        <v>237</v>
      </c>
      <c r="B1871" s="10">
        <v>43532</v>
      </c>
      <c r="C1871" s="33" t="str">
        <f t="shared" si="317"/>
        <v>A</v>
      </c>
      <c r="D1871" s="19">
        <v>3</v>
      </c>
      <c r="E1871" s="19">
        <v>8</v>
      </c>
      <c r="F1871" s="19">
        <v>2019</v>
      </c>
      <c r="G1871" s="6" t="s">
        <v>6</v>
      </c>
      <c r="H1871" s="6" t="s">
        <v>7</v>
      </c>
      <c r="I1871" s="6" t="s">
        <v>237</v>
      </c>
      <c r="J1871" s="6">
        <v>91</v>
      </c>
      <c r="K1871" s="6" t="s">
        <v>18</v>
      </c>
      <c r="L1871" s="6" t="s">
        <v>226</v>
      </c>
      <c r="M1871" s="6">
        <v>107</v>
      </c>
      <c r="N1871" s="13">
        <f t="shared" si="318"/>
        <v>-16</v>
      </c>
      <c r="O1871" s="13">
        <f t="shared" si="319"/>
        <v>-3</v>
      </c>
      <c r="P1871" s="39">
        <f t="shared" si="314"/>
        <v>2.2516349031661402</v>
      </c>
      <c r="Q1871" s="39">
        <f t="shared" si="315"/>
        <v>5.8261443988619703</v>
      </c>
      <c r="R1871" s="39">
        <f t="shared" si="320"/>
        <v>-6.5745094956958301</v>
      </c>
      <c r="S1871" s="39">
        <f t="shared" si="321"/>
        <v>-9.4254905043041699</v>
      </c>
      <c r="T1871" s="22" t="str">
        <f t="shared" si="316"/>
        <v>Phi91107</v>
      </c>
      <c r="U1871" t="str">
        <f t="shared" si="322"/>
        <v>no</v>
      </c>
      <c r="V1871" s="31">
        <v>0</v>
      </c>
      <c r="W1871" s="31" t="str">
        <f t="shared" si="323"/>
        <v>43532Philadelphia 76ersHouston Rockets</v>
      </c>
      <c r="X1871" s="9">
        <f>IFERROR(VLOOKUP(T1871,October_Schedule_Table[Home Concat],1,FALSE),0)</f>
        <v>0</v>
      </c>
      <c r="Y1871" s="9" t="str">
        <f>IFERROR(VLOOKUP(T1871,October_Schedule_Table[[#All],[Away Concat]:[Away B2b]],4,FALSE),0)</f>
        <v>no</v>
      </c>
    </row>
    <row r="1872" spans="1:25" x14ac:dyDescent="0.2">
      <c r="A1872" s="24" t="s">
        <v>237</v>
      </c>
      <c r="B1872" s="12">
        <v>43534</v>
      </c>
      <c r="C1872" s="33" t="str">
        <f t="shared" si="317"/>
        <v>H</v>
      </c>
      <c r="D1872" s="18">
        <v>3</v>
      </c>
      <c r="E1872" s="18">
        <v>10</v>
      </c>
      <c r="F1872" s="18">
        <v>2019</v>
      </c>
      <c r="G1872" s="5" t="s">
        <v>61</v>
      </c>
      <c r="H1872" s="5" t="s">
        <v>20</v>
      </c>
      <c r="I1872" s="5" t="s">
        <v>234</v>
      </c>
      <c r="J1872" s="5">
        <v>89</v>
      </c>
      <c r="K1872" s="5" t="s">
        <v>7</v>
      </c>
      <c r="L1872" s="5" t="s">
        <v>237</v>
      </c>
      <c r="M1872" s="5">
        <v>106</v>
      </c>
      <c r="N1872" s="13">
        <f t="shared" si="318"/>
        <v>17</v>
      </c>
      <c r="O1872" s="13">
        <f t="shared" si="319"/>
        <v>3</v>
      </c>
      <c r="P1872" s="39">
        <f t="shared" si="314"/>
        <v>2.2516349031661402</v>
      </c>
      <c r="Q1872" s="39">
        <f t="shared" si="315"/>
        <v>2.3960160409532198</v>
      </c>
      <c r="R1872" s="39">
        <f t="shared" si="320"/>
        <v>2.8556188622129204</v>
      </c>
      <c r="S1872" s="39">
        <f t="shared" si="321"/>
        <v>14.144381137787079</v>
      </c>
      <c r="T1872" s="22" t="str">
        <f t="shared" si="316"/>
        <v>Phi89106</v>
      </c>
      <c r="U1872" t="str">
        <f t="shared" si="322"/>
        <v>no</v>
      </c>
      <c r="V1872" s="31">
        <v>0</v>
      </c>
      <c r="W1872" s="31" t="str">
        <f t="shared" si="323"/>
        <v>43534Indiana PacersPhiladelphia 76ers</v>
      </c>
      <c r="X1872" s="9" t="str">
        <f>IFERROR(VLOOKUP(T1872,October_Schedule_Table[[#All],[Home Concat]:[Home B2b]],2,FALSE),0)</f>
        <v>no</v>
      </c>
      <c r="Y1872" s="9">
        <f>IFERROR(VLOOKUP(T1872,October_Schedule_Table[[#All],[Away Concat]:[Away B2b]],4,FALSE),0)</f>
        <v>0</v>
      </c>
    </row>
    <row r="1873" spans="1:25" x14ac:dyDescent="0.2">
      <c r="A1873" s="24" t="s">
        <v>237</v>
      </c>
      <c r="B1873" s="10">
        <v>43536</v>
      </c>
      <c r="C1873" s="33" t="str">
        <f t="shared" si="317"/>
        <v>H</v>
      </c>
      <c r="D1873" s="19">
        <v>3</v>
      </c>
      <c r="E1873" s="19">
        <v>12</v>
      </c>
      <c r="F1873" s="19">
        <v>2019</v>
      </c>
      <c r="G1873" s="6" t="s">
        <v>12</v>
      </c>
      <c r="H1873" s="6" t="s">
        <v>36</v>
      </c>
      <c r="I1873" s="6" t="s">
        <v>215</v>
      </c>
      <c r="J1873" s="6">
        <v>99</v>
      </c>
      <c r="K1873" s="6" t="s">
        <v>7</v>
      </c>
      <c r="L1873" s="6" t="s">
        <v>237</v>
      </c>
      <c r="M1873" s="6">
        <v>106</v>
      </c>
      <c r="N1873" s="13">
        <f t="shared" si="318"/>
        <v>7</v>
      </c>
      <c r="O1873" s="13">
        <f t="shared" si="319"/>
        <v>3</v>
      </c>
      <c r="P1873" s="39">
        <f t="shared" si="314"/>
        <v>2.2516349031661402</v>
      </c>
      <c r="Q1873" s="39">
        <f t="shared" si="315"/>
        <v>-9.3173458825230995</v>
      </c>
      <c r="R1873" s="39">
        <f t="shared" si="320"/>
        <v>14.56898078568924</v>
      </c>
      <c r="S1873" s="39">
        <f t="shared" si="321"/>
        <v>-7.5689807856892397</v>
      </c>
      <c r="T1873" s="22" t="str">
        <f t="shared" si="316"/>
        <v>Phi99106</v>
      </c>
      <c r="U1873" t="str">
        <f t="shared" si="322"/>
        <v>no</v>
      </c>
      <c r="V1873" s="31">
        <v>0</v>
      </c>
      <c r="W1873" s="31" t="str">
        <f t="shared" si="323"/>
        <v>43536Cleveland CavaliersPhiladelphia 76ers</v>
      </c>
      <c r="X1873" s="9" t="str">
        <f>IFERROR(VLOOKUP(T1873,October_Schedule_Table[[#All],[Home Concat]:[Home B2b]],2,FALSE),0)</f>
        <v>no</v>
      </c>
      <c r="Y1873" s="9">
        <f>IFERROR(VLOOKUP(T1873,October_Schedule_Table[[#All],[Away Concat]:[Away B2b]],4,FALSE),0)</f>
        <v>0</v>
      </c>
    </row>
    <row r="1874" spans="1:25" x14ac:dyDescent="0.2">
      <c r="A1874" s="24" t="s">
        <v>237</v>
      </c>
      <c r="B1874" s="12">
        <v>43539</v>
      </c>
      <c r="C1874" s="33" t="str">
        <f t="shared" si="317"/>
        <v>H</v>
      </c>
      <c r="D1874" s="18">
        <v>3</v>
      </c>
      <c r="E1874" s="18">
        <v>15</v>
      </c>
      <c r="F1874" s="18">
        <v>2019</v>
      </c>
      <c r="G1874" s="5" t="s">
        <v>12</v>
      </c>
      <c r="H1874" s="5" t="s">
        <v>32</v>
      </c>
      <c r="I1874" s="5" t="s">
        <v>230</v>
      </c>
      <c r="J1874" s="5">
        <v>114</v>
      </c>
      <c r="K1874" s="5" t="s">
        <v>7</v>
      </c>
      <c r="L1874" s="5" t="s">
        <v>237</v>
      </c>
      <c r="M1874" s="5">
        <v>123</v>
      </c>
      <c r="N1874" s="13">
        <f t="shared" si="318"/>
        <v>9</v>
      </c>
      <c r="O1874" s="13">
        <f t="shared" si="319"/>
        <v>3</v>
      </c>
      <c r="P1874" s="39">
        <f t="shared" si="314"/>
        <v>2.2516349031661402</v>
      </c>
      <c r="Q1874" s="39">
        <f t="shared" si="315"/>
        <v>-0.90569424122478992</v>
      </c>
      <c r="R1874" s="39">
        <f t="shared" si="320"/>
        <v>6.1573291443909302</v>
      </c>
      <c r="S1874" s="39">
        <f t="shared" si="321"/>
        <v>2.8426708556090698</v>
      </c>
      <c r="T1874" s="22" t="str">
        <f t="shared" si="316"/>
        <v>Phi114123</v>
      </c>
      <c r="U1874" t="str">
        <f t="shared" si="322"/>
        <v>no</v>
      </c>
      <c r="V1874" s="31">
        <v>0</v>
      </c>
      <c r="W1874" s="31" t="str">
        <f t="shared" si="323"/>
        <v>43539Sacramento KingsPhiladelphia 76ers</v>
      </c>
      <c r="X1874" s="9" t="str">
        <f>IFERROR(VLOOKUP(T1874,October_Schedule_Table[[#All],[Home Concat]:[Home B2b]],2,FALSE),0)</f>
        <v>no</v>
      </c>
      <c r="Y1874" s="9">
        <f>IFERROR(VLOOKUP(T1874,October_Schedule_Table[[#All],[Away Concat]:[Away B2b]],4,FALSE),0)</f>
        <v>0</v>
      </c>
    </row>
    <row r="1875" spans="1:25" x14ac:dyDescent="0.2">
      <c r="A1875" s="24" t="s">
        <v>237</v>
      </c>
      <c r="B1875" s="12">
        <v>43541</v>
      </c>
      <c r="C1875" s="33" t="str">
        <f t="shared" si="317"/>
        <v>A</v>
      </c>
      <c r="D1875" s="18">
        <v>3</v>
      </c>
      <c r="E1875" s="18">
        <v>17</v>
      </c>
      <c r="F1875" s="18">
        <v>2019</v>
      </c>
      <c r="G1875" s="5" t="s">
        <v>61</v>
      </c>
      <c r="H1875" s="5" t="s">
        <v>7</v>
      </c>
      <c r="I1875" s="5" t="s">
        <v>237</v>
      </c>
      <c r="J1875" s="5">
        <v>130</v>
      </c>
      <c r="K1875" s="5" t="s">
        <v>13</v>
      </c>
      <c r="L1875" s="5" t="s">
        <v>229</v>
      </c>
      <c r="M1875" s="5">
        <v>125</v>
      </c>
      <c r="N1875" s="13">
        <f t="shared" si="318"/>
        <v>5</v>
      </c>
      <c r="O1875" s="13">
        <f t="shared" si="319"/>
        <v>-3</v>
      </c>
      <c r="P1875" s="39">
        <f t="shared" si="314"/>
        <v>2.2516349031661402</v>
      </c>
      <c r="Q1875" s="39">
        <f t="shared" si="315"/>
        <v>7.7638523148254706</v>
      </c>
      <c r="R1875" s="39">
        <f t="shared" si="320"/>
        <v>-8.5122174116593303</v>
      </c>
      <c r="S1875" s="39">
        <f t="shared" si="321"/>
        <v>13.51221741165933</v>
      </c>
      <c r="T1875" s="22" t="str">
        <f t="shared" si="316"/>
        <v>Phi130125</v>
      </c>
      <c r="U1875" t="str">
        <f t="shared" si="322"/>
        <v>no</v>
      </c>
      <c r="V1875" s="31">
        <v>0</v>
      </c>
      <c r="W1875" s="31" t="str">
        <f t="shared" si="323"/>
        <v>43541Philadelphia 76ersMilwaukee Bucks</v>
      </c>
      <c r="X1875" s="9">
        <f>IFERROR(VLOOKUP(T1875,October_Schedule_Table[Home Concat],1,FALSE),0)</f>
        <v>0</v>
      </c>
      <c r="Y1875" s="9" t="str">
        <f>IFERROR(VLOOKUP(T1875,October_Schedule_Table[[#All],[Away Concat]:[Away B2b]],4,FALSE),0)</f>
        <v>no</v>
      </c>
    </row>
    <row r="1876" spans="1:25" x14ac:dyDescent="0.2">
      <c r="A1876" s="24" t="s">
        <v>237</v>
      </c>
      <c r="B1876" s="10">
        <v>43543</v>
      </c>
      <c r="C1876" s="33" t="str">
        <f t="shared" si="317"/>
        <v>A</v>
      </c>
      <c r="D1876" s="19">
        <v>3</v>
      </c>
      <c r="E1876" s="19">
        <v>19</v>
      </c>
      <c r="F1876" s="19">
        <v>2019</v>
      </c>
      <c r="G1876" s="6" t="s">
        <v>12</v>
      </c>
      <c r="H1876" s="6" t="s">
        <v>7</v>
      </c>
      <c r="I1876" s="6" t="s">
        <v>237</v>
      </c>
      <c r="J1876" s="6">
        <v>118</v>
      </c>
      <c r="K1876" s="6" t="s">
        <v>14</v>
      </c>
      <c r="L1876" s="6" t="s">
        <v>213</v>
      </c>
      <c r="M1876" s="6">
        <v>114</v>
      </c>
      <c r="N1876" s="13">
        <f t="shared" si="318"/>
        <v>4</v>
      </c>
      <c r="O1876" s="13">
        <f t="shared" si="319"/>
        <v>-3</v>
      </c>
      <c r="P1876" s="39">
        <f t="shared" si="314"/>
        <v>2.2516349031661402</v>
      </c>
      <c r="Q1876" s="39">
        <f t="shared" si="315"/>
        <v>-1.224670842330648</v>
      </c>
      <c r="R1876" s="39">
        <f t="shared" si="320"/>
        <v>0.47630574549678828</v>
      </c>
      <c r="S1876" s="39">
        <f t="shared" si="321"/>
        <v>3.5236942545032117</v>
      </c>
      <c r="T1876" s="22" t="str">
        <f t="shared" si="316"/>
        <v>Phi118114</v>
      </c>
      <c r="U1876" t="str">
        <f t="shared" si="322"/>
        <v>no</v>
      </c>
      <c r="V1876" s="31">
        <v>0</v>
      </c>
      <c r="W1876" s="31" t="str">
        <f t="shared" si="323"/>
        <v>43543Philadelphia 76ersCharlotte Hornets</v>
      </c>
      <c r="X1876" s="9">
        <f>IFERROR(VLOOKUP(T1876,October_Schedule_Table[Home Concat],1,FALSE),0)</f>
        <v>0</v>
      </c>
      <c r="Y1876" s="9" t="str">
        <f>IFERROR(VLOOKUP(T1876,October_Schedule_Table[[#All],[Away Concat]:[Away B2b]],4,FALSE),0)</f>
        <v>no</v>
      </c>
    </row>
    <row r="1877" spans="1:25" x14ac:dyDescent="0.2">
      <c r="A1877" s="24" t="s">
        <v>237</v>
      </c>
      <c r="B1877" s="10">
        <v>43544</v>
      </c>
      <c r="C1877" s="33" t="str">
        <f t="shared" si="317"/>
        <v>H</v>
      </c>
      <c r="D1877" s="19">
        <v>3</v>
      </c>
      <c r="E1877" s="19">
        <v>20</v>
      </c>
      <c r="F1877" s="19">
        <v>2019</v>
      </c>
      <c r="G1877" s="6" t="s">
        <v>12</v>
      </c>
      <c r="H1877" s="6" t="s">
        <v>8</v>
      </c>
      <c r="I1877" s="6" t="s">
        <v>211</v>
      </c>
      <c r="J1877" s="6">
        <v>115</v>
      </c>
      <c r="K1877" s="6" t="s">
        <v>7</v>
      </c>
      <c r="L1877" s="6" t="s">
        <v>237</v>
      </c>
      <c r="M1877" s="6">
        <v>118</v>
      </c>
      <c r="N1877" s="13">
        <f t="shared" si="318"/>
        <v>3</v>
      </c>
      <c r="O1877" s="13">
        <f t="shared" si="319"/>
        <v>3</v>
      </c>
      <c r="P1877" s="39">
        <f t="shared" si="314"/>
        <v>2.2516349031661402</v>
      </c>
      <c r="Q1877" s="39">
        <f t="shared" si="315"/>
        <v>3.6672081997201897</v>
      </c>
      <c r="R1877" s="39">
        <f t="shared" si="320"/>
        <v>1.5844267034459505</v>
      </c>
      <c r="S1877" s="39">
        <f t="shared" si="321"/>
        <v>1.4155732965540495</v>
      </c>
      <c r="T1877" s="22" t="str">
        <f t="shared" si="316"/>
        <v>Phi115118</v>
      </c>
      <c r="U1877" t="str">
        <f t="shared" si="322"/>
        <v>yes</v>
      </c>
      <c r="V1877" s="31">
        <v>0</v>
      </c>
      <c r="W1877" s="31" t="str">
        <f t="shared" si="323"/>
        <v>43544Boston CelticsPhiladelphia 76ers</v>
      </c>
      <c r="X1877" s="9" t="str">
        <f>IFERROR(VLOOKUP(T1877,October_Schedule_Table[[#All],[Home Concat]:[Home B2b]],2,FALSE),0)</f>
        <v>yes</v>
      </c>
      <c r="Y1877" s="9">
        <f>IFERROR(VLOOKUP(T1877,October_Schedule_Table[[#All],[Away Concat]:[Away B2b]],4,FALSE),0)</f>
        <v>0</v>
      </c>
    </row>
    <row r="1878" spans="1:25" x14ac:dyDescent="0.2">
      <c r="A1878" s="24" t="s">
        <v>237</v>
      </c>
      <c r="B1878" s="12">
        <v>43547</v>
      </c>
      <c r="C1878" s="33" t="str">
        <f t="shared" si="317"/>
        <v>A</v>
      </c>
      <c r="D1878" s="18">
        <v>3</v>
      </c>
      <c r="E1878" s="18">
        <v>23</v>
      </c>
      <c r="F1878" s="18">
        <v>2019</v>
      </c>
      <c r="G1878" s="5" t="s">
        <v>23</v>
      </c>
      <c r="H1878" s="5" t="s">
        <v>7</v>
      </c>
      <c r="I1878" s="5" t="s">
        <v>237</v>
      </c>
      <c r="J1878" s="5">
        <v>127</v>
      </c>
      <c r="K1878" s="5" t="s">
        <v>24</v>
      </c>
      <c r="L1878" s="5" t="s">
        <v>210</v>
      </c>
      <c r="M1878" s="5">
        <v>129</v>
      </c>
      <c r="N1878" s="13">
        <f t="shared" si="318"/>
        <v>-2</v>
      </c>
      <c r="O1878" s="13">
        <f t="shared" si="319"/>
        <v>-3</v>
      </c>
      <c r="P1878" s="39">
        <f t="shared" si="314"/>
        <v>2.2516349031661402</v>
      </c>
      <c r="Q1878" s="39">
        <f t="shared" si="315"/>
        <v>-5.4191427575813904</v>
      </c>
      <c r="R1878" s="39">
        <f t="shared" si="320"/>
        <v>4.6707776607475306</v>
      </c>
      <c r="S1878" s="39">
        <f t="shared" si="321"/>
        <v>-6.6707776607475306</v>
      </c>
      <c r="T1878" s="22" t="str">
        <f t="shared" si="316"/>
        <v>Phi127129</v>
      </c>
      <c r="U1878" t="str">
        <f t="shared" si="322"/>
        <v>no</v>
      </c>
      <c r="V1878" s="31">
        <v>0</v>
      </c>
      <c r="W1878" s="31" t="str">
        <f t="shared" si="323"/>
        <v>43547Philadelphia 76ersAtlanta Hawks</v>
      </c>
      <c r="X1878" s="9">
        <f>IFERROR(VLOOKUP(T1878,October_Schedule_Table[Home Concat],1,FALSE),0)</f>
        <v>0</v>
      </c>
      <c r="Y1878" s="9" t="str">
        <f>IFERROR(VLOOKUP(T1878,October_Schedule_Table[[#All],[Away Concat]:[Away B2b]],4,FALSE),0)</f>
        <v>no</v>
      </c>
    </row>
    <row r="1879" spans="1:25" x14ac:dyDescent="0.2">
      <c r="A1879" s="24" t="s">
        <v>237</v>
      </c>
      <c r="B1879" s="10">
        <v>43549</v>
      </c>
      <c r="C1879" s="33" t="str">
        <f t="shared" si="317"/>
        <v>A</v>
      </c>
      <c r="D1879" s="19">
        <v>3</v>
      </c>
      <c r="E1879" s="19">
        <v>25</v>
      </c>
      <c r="F1879" s="19">
        <v>2019</v>
      </c>
      <c r="G1879" s="6" t="s">
        <v>12</v>
      </c>
      <c r="H1879" s="6" t="s">
        <v>7</v>
      </c>
      <c r="I1879" s="6" t="s">
        <v>237</v>
      </c>
      <c r="J1879" s="6">
        <v>98</v>
      </c>
      <c r="K1879" s="6" t="s">
        <v>27</v>
      </c>
      <c r="L1879" s="6" t="s">
        <v>236</v>
      </c>
      <c r="M1879" s="6">
        <v>119</v>
      </c>
      <c r="N1879" s="13">
        <f t="shared" si="318"/>
        <v>-21</v>
      </c>
      <c r="O1879" s="13">
        <f t="shared" si="319"/>
        <v>-3</v>
      </c>
      <c r="P1879" s="39">
        <f t="shared" si="314"/>
        <v>2.2516349031661402</v>
      </c>
      <c r="Q1879" s="39">
        <f t="shared" si="315"/>
        <v>1.21811754667254</v>
      </c>
      <c r="R1879" s="39">
        <f t="shared" si="320"/>
        <v>-1.9664826435063998</v>
      </c>
      <c r="S1879" s="39">
        <f t="shared" si="321"/>
        <v>-19.033517356493601</v>
      </c>
      <c r="T1879" s="22" t="str">
        <f t="shared" si="316"/>
        <v>Phi98119</v>
      </c>
      <c r="U1879" t="str">
        <f t="shared" si="322"/>
        <v>no</v>
      </c>
      <c r="V1879" s="31">
        <v>0</v>
      </c>
      <c r="W1879" s="31" t="str">
        <f t="shared" si="323"/>
        <v>43549Philadelphia 76ersOrlando Magic</v>
      </c>
      <c r="X1879" s="9">
        <f>IFERROR(VLOOKUP(T1879,October_Schedule_Table[Home Concat],1,FALSE),0)</f>
        <v>0</v>
      </c>
      <c r="Y1879" s="9" t="str">
        <f>IFERROR(VLOOKUP(T1879,October_Schedule_Table[[#All],[Away Concat]:[Away B2b]],4,FALSE),0)</f>
        <v>no</v>
      </c>
    </row>
    <row r="1880" spans="1:25" x14ac:dyDescent="0.2">
      <c r="A1880" s="24" t="s">
        <v>237</v>
      </c>
      <c r="B1880" s="12">
        <v>43552</v>
      </c>
      <c r="C1880" s="33" t="str">
        <f t="shared" si="317"/>
        <v>H</v>
      </c>
      <c r="D1880" s="18">
        <v>3</v>
      </c>
      <c r="E1880" s="18">
        <v>28</v>
      </c>
      <c r="F1880" s="18">
        <v>2019</v>
      </c>
      <c r="G1880" s="5" t="s">
        <v>12</v>
      </c>
      <c r="H1880" s="5" t="s">
        <v>15</v>
      </c>
      <c r="I1880" s="5" t="s">
        <v>212</v>
      </c>
      <c r="J1880" s="5">
        <v>110</v>
      </c>
      <c r="K1880" s="5" t="s">
        <v>7</v>
      </c>
      <c r="L1880" s="5" t="s">
        <v>237</v>
      </c>
      <c r="M1880" s="5">
        <v>123</v>
      </c>
      <c r="N1880" s="13">
        <f t="shared" si="318"/>
        <v>13</v>
      </c>
      <c r="O1880" s="13">
        <f t="shared" si="319"/>
        <v>3</v>
      </c>
      <c r="P1880" s="39">
        <f t="shared" si="314"/>
        <v>2.2516349031661402</v>
      </c>
      <c r="Q1880" s="39">
        <f t="shared" si="315"/>
        <v>9.3423702051929958E-2</v>
      </c>
      <c r="R1880" s="39">
        <f t="shared" si="320"/>
        <v>5.1582112011142103</v>
      </c>
      <c r="S1880" s="39">
        <f t="shared" si="321"/>
        <v>7.8417887988857897</v>
      </c>
      <c r="T1880" s="22" t="str">
        <f t="shared" si="316"/>
        <v>Phi110123</v>
      </c>
      <c r="U1880" t="str">
        <f t="shared" si="322"/>
        <v>no</v>
      </c>
      <c r="V1880" s="31">
        <v>0</v>
      </c>
      <c r="W1880" s="31" t="str">
        <f t="shared" si="323"/>
        <v>43552Brooklyn NetsPhiladelphia 76ers</v>
      </c>
      <c r="X1880" s="9" t="str">
        <f>IFERROR(VLOOKUP(T1880,October_Schedule_Table[[#All],[Home Concat]:[Home B2b]],2,FALSE),0)</f>
        <v>no</v>
      </c>
      <c r="Y1880" s="9">
        <f>IFERROR(VLOOKUP(T1880,October_Schedule_Table[[#All],[Away Concat]:[Away B2b]],4,FALSE),0)</f>
        <v>0</v>
      </c>
    </row>
    <row r="1881" spans="1:25" x14ac:dyDescent="0.2">
      <c r="A1881" s="24" t="s">
        <v>237</v>
      </c>
      <c r="B1881" s="12">
        <v>43554</v>
      </c>
      <c r="C1881" s="33" t="str">
        <f t="shared" si="317"/>
        <v>A</v>
      </c>
      <c r="D1881" s="18">
        <v>3</v>
      </c>
      <c r="E1881" s="18">
        <v>30</v>
      </c>
      <c r="F1881" s="18">
        <v>2019</v>
      </c>
      <c r="G1881" s="5" t="s">
        <v>6</v>
      </c>
      <c r="H1881" s="5" t="s">
        <v>7</v>
      </c>
      <c r="I1881" s="5" t="s">
        <v>237</v>
      </c>
      <c r="J1881" s="5">
        <v>118</v>
      </c>
      <c r="K1881" s="5" t="s">
        <v>34</v>
      </c>
      <c r="L1881" s="5" t="s">
        <v>239</v>
      </c>
      <c r="M1881" s="5">
        <v>109</v>
      </c>
      <c r="N1881" s="13">
        <f t="shared" si="318"/>
        <v>9</v>
      </c>
      <c r="O1881" s="13">
        <f t="shared" si="319"/>
        <v>-3</v>
      </c>
      <c r="P1881" s="39">
        <f t="shared" si="314"/>
        <v>2.2516349031661402</v>
      </c>
      <c r="Q1881" s="39">
        <f t="shared" si="315"/>
        <v>-1.35015846365794</v>
      </c>
      <c r="R1881" s="39">
        <f t="shared" si="320"/>
        <v>0.60179336682408024</v>
      </c>
      <c r="S1881" s="39">
        <f t="shared" si="321"/>
        <v>8.3982066331759206</v>
      </c>
      <c r="T1881" s="22" t="str">
        <f t="shared" si="316"/>
        <v>Phi118109</v>
      </c>
      <c r="U1881" t="str">
        <f t="shared" si="322"/>
        <v>no</v>
      </c>
      <c r="V1881" s="31">
        <v>0</v>
      </c>
      <c r="W1881" s="31" t="str">
        <f t="shared" si="323"/>
        <v>43554Philadelphia 76ersMinnesota Timberwolves</v>
      </c>
      <c r="X1881" s="9">
        <f>IFERROR(VLOOKUP(T1881,October_Schedule_Table[Home Concat],1,FALSE),0)</f>
        <v>0</v>
      </c>
      <c r="Y1881" s="9" t="str">
        <f>IFERROR(VLOOKUP(T1881,October_Schedule_Table[[#All],[Away Concat]:[Away B2b]],4,FALSE),0)</f>
        <v>no</v>
      </c>
    </row>
    <row r="1882" spans="1:25" x14ac:dyDescent="0.2">
      <c r="A1882" s="24" t="s">
        <v>237</v>
      </c>
      <c r="B1882" s="10">
        <v>43556</v>
      </c>
      <c r="C1882" s="33" t="str">
        <f t="shared" si="317"/>
        <v>A</v>
      </c>
      <c r="D1882" s="19">
        <v>4</v>
      </c>
      <c r="E1882" s="19">
        <v>1</v>
      </c>
      <c r="F1882" s="19">
        <v>2019</v>
      </c>
      <c r="G1882" s="6" t="s">
        <v>33</v>
      </c>
      <c r="H1882" s="6" t="s">
        <v>7</v>
      </c>
      <c r="I1882" s="6" t="s">
        <v>237</v>
      </c>
      <c r="J1882" s="11">
        <v>102</v>
      </c>
      <c r="K1882" s="6" t="s">
        <v>28</v>
      </c>
      <c r="L1882" s="6" t="s">
        <v>216</v>
      </c>
      <c r="M1882" s="11">
        <v>122</v>
      </c>
      <c r="N1882" s="13">
        <f t="shared" si="318"/>
        <v>-20</v>
      </c>
      <c r="O1882" s="13">
        <f t="shared" si="319"/>
        <v>-3</v>
      </c>
      <c r="P1882" s="39">
        <f t="shared" si="314"/>
        <v>2.2516349031661402</v>
      </c>
      <c r="Q1882" s="39">
        <f t="shared" si="315"/>
        <v>-1.1032792686349602</v>
      </c>
      <c r="R1882" s="39">
        <f t="shared" si="320"/>
        <v>0.35491417180110041</v>
      </c>
      <c r="S1882" s="39">
        <f t="shared" si="321"/>
        <v>-20.354914171801099</v>
      </c>
      <c r="T1882" s="22" t="str">
        <f t="shared" si="316"/>
        <v>Phi102122</v>
      </c>
      <c r="U1882" t="str">
        <f t="shared" si="322"/>
        <v>no</v>
      </c>
      <c r="V1882" s="31">
        <v>0</v>
      </c>
      <c r="W1882" s="31" t="str">
        <f t="shared" si="323"/>
        <v>43556Philadelphia 76ersDallas Mavericks</v>
      </c>
      <c r="X1882" s="9">
        <f>IFERROR(VLOOKUP(T1882,October_Schedule_Table[Home Concat],1,FALSE),0)</f>
        <v>0</v>
      </c>
      <c r="Y1882" s="9" t="str">
        <f>IFERROR(VLOOKUP(T1882,October_Schedule_Table[[#All],[Away Concat]:[Away B2b]],4,FALSE),0)</f>
        <v>no</v>
      </c>
    </row>
    <row r="1883" spans="1:25" x14ac:dyDescent="0.2">
      <c r="A1883" s="24" t="s">
        <v>237</v>
      </c>
      <c r="B1883" s="12">
        <v>43558</v>
      </c>
      <c r="C1883" s="33" t="str">
        <f t="shared" si="317"/>
        <v>A</v>
      </c>
      <c r="D1883" s="18">
        <v>4</v>
      </c>
      <c r="E1883" s="18">
        <v>3</v>
      </c>
      <c r="F1883" s="18">
        <v>2019</v>
      </c>
      <c r="G1883" s="5" t="s">
        <v>23</v>
      </c>
      <c r="H1883" s="5" t="s">
        <v>7</v>
      </c>
      <c r="I1883" s="5" t="s">
        <v>237</v>
      </c>
      <c r="J1883" s="13">
        <v>122</v>
      </c>
      <c r="K1883" s="5" t="s">
        <v>24</v>
      </c>
      <c r="L1883" s="5" t="s">
        <v>210</v>
      </c>
      <c r="M1883" s="13">
        <v>130</v>
      </c>
      <c r="N1883" s="13">
        <f t="shared" si="318"/>
        <v>-8</v>
      </c>
      <c r="O1883" s="13">
        <f t="shared" si="319"/>
        <v>-3</v>
      </c>
      <c r="P1883" s="39">
        <f t="shared" si="314"/>
        <v>2.2516349031661402</v>
      </c>
      <c r="Q1883" s="39">
        <f t="shared" si="315"/>
        <v>-5.4191427575813904</v>
      </c>
      <c r="R1883" s="39">
        <f t="shared" si="320"/>
        <v>4.6707776607475306</v>
      </c>
      <c r="S1883" s="39">
        <f t="shared" si="321"/>
        <v>-12.670777660747531</v>
      </c>
      <c r="T1883" s="22" t="str">
        <f t="shared" si="316"/>
        <v>Phi122130</v>
      </c>
      <c r="U1883" t="str">
        <f t="shared" si="322"/>
        <v>no</v>
      </c>
      <c r="V1883" s="31">
        <v>0</v>
      </c>
      <c r="W1883" s="31" t="str">
        <f t="shared" si="323"/>
        <v>43558Philadelphia 76ersAtlanta Hawks</v>
      </c>
      <c r="X1883" s="9">
        <f>IFERROR(VLOOKUP(T1883,October_Schedule_Table[Home Concat],1,FALSE),0)</f>
        <v>0</v>
      </c>
      <c r="Y1883" s="9" t="str">
        <f>IFERROR(VLOOKUP(T1883,October_Schedule_Table[[#All],[Away Concat]:[Away B2b]],4,FALSE),0)</f>
        <v>no</v>
      </c>
    </row>
    <row r="1884" spans="1:25" x14ac:dyDescent="0.2">
      <c r="A1884" s="24" t="s">
        <v>237</v>
      </c>
      <c r="B1884" s="10">
        <v>43559</v>
      </c>
      <c r="C1884" s="33" t="str">
        <f t="shared" si="317"/>
        <v>H</v>
      </c>
      <c r="D1884" s="19">
        <v>4</v>
      </c>
      <c r="E1884" s="19">
        <v>4</v>
      </c>
      <c r="F1884" s="19">
        <v>2019</v>
      </c>
      <c r="G1884" s="6" t="s">
        <v>6</v>
      </c>
      <c r="H1884" s="6" t="s">
        <v>13</v>
      </c>
      <c r="I1884" s="6" t="s">
        <v>229</v>
      </c>
      <c r="J1884" s="11">
        <v>128</v>
      </c>
      <c r="K1884" s="6" t="s">
        <v>7</v>
      </c>
      <c r="L1884" s="6" t="s">
        <v>237</v>
      </c>
      <c r="M1884" s="11">
        <v>122</v>
      </c>
      <c r="N1884" s="13">
        <f t="shared" si="318"/>
        <v>-6</v>
      </c>
      <c r="O1884" s="13">
        <f t="shared" si="319"/>
        <v>3</v>
      </c>
      <c r="P1884" s="39">
        <f t="shared" si="314"/>
        <v>2.2516349031661402</v>
      </c>
      <c r="Q1884" s="39">
        <f t="shared" si="315"/>
        <v>7.7638523148254706</v>
      </c>
      <c r="R1884" s="39">
        <f t="shared" si="320"/>
        <v>-2.5122174116593303</v>
      </c>
      <c r="S1884" s="39">
        <f t="shared" si="321"/>
        <v>-3.4877825883406697</v>
      </c>
      <c r="T1884" s="22" t="str">
        <f t="shared" si="316"/>
        <v>Phi128122</v>
      </c>
      <c r="U1884" t="str">
        <f t="shared" si="322"/>
        <v>yes</v>
      </c>
      <c r="V1884" s="31">
        <v>0</v>
      </c>
      <c r="W1884" s="31" t="str">
        <f t="shared" si="323"/>
        <v>43559Milwaukee BucksPhiladelphia 76ers</v>
      </c>
      <c r="X1884" s="9" t="str">
        <f>IFERROR(VLOOKUP(T1884,October_Schedule_Table[[#All],[Home Concat]:[Home B2b]],2,FALSE),0)</f>
        <v>yes</v>
      </c>
      <c r="Y1884" s="9">
        <f>IFERROR(VLOOKUP(T1884,October_Schedule_Table[[#All],[Away Concat]:[Away B2b]],4,FALSE),0)</f>
        <v>0</v>
      </c>
    </row>
    <row r="1885" spans="1:25" x14ac:dyDescent="0.2">
      <c r="A1885" s="24" t="s">
        <v>237</v>
      </c>
      <c r="B1885" s="10">
        <v>43561</v>
      </c>
      <c r="C1885" s="33" t="str">
        <f t="shared" si="317"/>
        <v>A</v>
      </c>
      <c r="D1885" s="19">
        <v>4</v>
      </c>
      <c r="E1885" s="19">
        <v>6</v>
      </c>
      <c r="F1885" s="19">
        <v>2019</v>
      </c>
      <c r="G1885" s="11" t="s">
        <v>6</v>
      </c>
      <c r="H1885" s="11" t="s">
        <v>7</v>
      </c>
      <c r="I1885" s="11" t="s">
        <v>237</v>
      </c>
      <c r="J1885" s="11">
        <v>116</v>
      </c>
      <c r="K1885" s="11" t="s">
        <v>38</v>
      </c>
      <c r="L1885" s="11" t="s">
        <v>214</v>
      </c>
      <c r="M1885" s="11">
        <v>96</v>
      </c>
      <c r="N1885" s="13">
        <f t="shared" si="318"/>
        <v>20</v>
      </c>
      <c r="O1885" s="13">
        <f t="shared" si="319"/>
        <v>-3</v>
      </c>
      <c r="P1885" s="39">
        <f t="shared" si="314"/>
        <v>2.2516349031661402</v>
      </c>
      <c r="Q1885" s="39">
        <f t="shared" si="315"/>
        <v>-8.3647694850550796</v>
      </c>
      <c r="R1885" s="39">
        <f t="shared" si="320"/>
        <v>7.6164043882212198</v>
      </c>
      <c r="S1885" s="39">
        <f t="shared" si="321"/>
        <v>12.38359561177878</v>
      </c>
      <c r="T1885" s="22" t="str">
        <f t="shared" si="316"/>
        <v>Phi11696</v>
      </c>
      <c r="U1885" t="str">
        <f t="shared" si="322"/>
        <v>no</v>
      </c>
      <c r="V1885" s="31">
        <v>0</v>
      </c>
      <c r="W1885" s="31" t="str">
        <f t="shared" si="323"/>
        <v>43561Philadelphia 76ersChicago Bulls</v>
      </c>
      <c r="X1885" s="9">
        <f>IFERROR(VLOOKUP(T1885,October_Schedule_Table[Home Concat],1,FALSE),0)</f>
        <v>0</v>
      </c>
      <c r="Y1885" s="9" t="str">
        <f>IFERROR(VLOOKUP(T1885,October_Schedule_Table[[#All],[Away Concat]:[Away B2b]],4,FALSE),0)</f>
        <v>no</v>
      </c>
    </row>
    <row r="1886" spans="1:25" x14ac:dyDescent="0.2">
      <c r="A1886" s="24" t="s">
        <v>237</v>
      </c>
      <c r="B1886" s="12">
        <v>43564</v>
      </c>
      <c r="C1886" s="33" t="str">
        <f t="shared" si="317"/>
        <v>A</v>
      </c>
      <c r="D1886" s="18">
        <v>4</v>
      </c>
      <c r="E1886" s="18">
        <v>9</v>
      </c>
      <c r="F1886" s="18">
        <v>2019</v>
      </c>
      <c r="G1886" s="13" t="s">
        <v>23</v>
      </c>
      <c r="H1886" s="13" t="s">
        <v>7</v>
      </c>
      <c r="I1886" s="13" t="s">
        <v>237</v>
      </c>
      <c r="J1886" s="13">
        <v>99</v>
      </c>
      <c r="K1886" s="13" t="s">
        <v>26</v>
      </c>
      <c r="L1886" s="13" t="s">
        <v>235</v>
      </c>
      <c r="M1886" s="13">
        <v>122</v>
      </c>
      <c r="N1886" s="13">
        <f t="shared" si="318"/>
        <v>-23</v>
      </c>
      <c r="O1886" s="13">
        <f t="shared" si="319"/>
        <v>-3</v>
      </c>
      <c r="P1886" s="39">
        <f t="shared" si="314"/>
        <v>2.2516349031661402</v>
      </c>
      <c r="Q1886" s="39">
        <f t="shared" si="315"/>
        <v>-0.25037347985165948</v>
      </c>
      <c r="R1886" s="39">
        <f t="shared" si="320"/>
        <v>-0.49799161698220029</v>
      </c>
      <c r="S1886" s="39">
        <f t="shared" si="321"/>
        <v>-22.502008383017799</v>
      </c>
      <c r="T1886" s="22" t="str">
        <f t="shared" si="316"/>
        <v>Phi99122</v>
      </c>
      <c r="U1886" t="str">
        <f t="shared" si="322"/>
        <v>no</v>
      </c>
      <c r="V1886" s="31">
        <v>0</v>
      </c>
      <c r="W1886" s="31" t="str">
        <f t="shared" si="323"/>
        <v>43564Philadelphia 76ersMiami Heat</v>
      </c>
      <c r="X1886" s="9">
        <f>IFERROR(VLOOKUP(T1886,October_Schedule_Table[Home Concat],1,FALSE),0)</f>
        <v>0</v>
      </c>
      <c r="Y1886" s="9" t="str">
        <f>IFERROR(VLOOKUP(T1886,October_Schedule_Table[[#All],[Away Concat]:[Away B2b]],4,FALSE),0)</f>
        <v>no</v>
      </c>
    </row>
    <row r="1887" spans="1:25" x14ac:dyDescent="0.2">
      <c r="A1887" s="24" t="s">
        <v>237</v>
      </c>
      <c r="B1887" s="12">
        <v>43565</v>
      </c>
      <c r="C1887" s="33" t="str">
        <f t="shared" si="317"/>
        <v>H</v>
      </c>
      <c r="D1887" s="18">
        <v>4</v>
      </c>
      <c r="E1887" s="18">
        <v>10</v>
      </c>
      <c r="F1887" s="18">
        <v>2019</v>
      </c>
      <c r="G1887" s="13" t="s">
        <v>6</v>
      </c>
      <c r="H1887" s="13" t="s">
        <v>38</v>
      </c>
      <c r="I1887" s="13" t="s">
        <v>214</v>
      </c>
      <c r="J1887" s="13">
        <v>109</v>
      </c>
      <c r="K1887" s="13" t="s">
        <v>7</v>
      </c>
      <c r="L1887" s="13" t="s">
        <v>237</v>
      </c>
      <c r="M1887" s="13">
        <v>125</v>
      </c>
      <c r="N1887" s="13">
        <f t="shared" si="318"/>
        <v>16</v>
      </c>
      <c r="O1887" s="13">
        <f t="shared" si="319"/>
        <v>3</v>
      </c>
      <c r="P1887" s="39">
        <f t="shared" si="314"/>
        <v>2.2516349031661402</v>
      </c>
      <c r="Q1887" s="39">
        <f t="shared" si="315"/>
        <v>-8.3647694850550796</v>
      </c>
      <c r="R1887" s="39">
        <f t="shared" si="320"/>
        <v>13.61640438822122</v>
      </c>
      <c r="S1887" s="39">
        <f t="shared" si="321"/>
        <v>2.3835956117787802</v>
      </c>
      <c r="T1887" s="22" t="str">
        <f t="shared" si="316"/>
        <v>Phi109125</v>
      </c>
      <c r="U1887" t="str">
        <f t="shared" si="322"/>
        <v>yes</v>
      </c>
      <c r="V1887" s="31" t="s">
        <v>278</v>
      </c>
      <c r="W1887" s="31" t="str">
        <f t="shared" si="323"/>
        <v>43565Chicago BullsPhiladelphia 76ers</v>
      </c>
      <c r="X1887" s="9"/>
      <c r="Y1887" s="9"/>
    </row>
    <row r="1888" spans="1:25" x14ac:dyDescent="0.2">
      <c r="A1888" s="24" t="s">
        <v>232</v>
      </c>
      <c r="B1888" s="12">
        <v>43390</v>
      </c>
      <c r="C1888" s="33" t="str">
        <f t="shared" si="317"/>
        <v>H</v>
      </c>
      <c r="D1888" s="18">
        <v>10</v>
      </c>
      <c r="E1888" s="18">
        <v>17</v>
      </c>
      <c r="F1888" s="18">
        <v>2018</v>
      </c>
      <c r="G1888" s="5" t="s">
        <v>9</v>
      </c>
      <c r="H1888" s="5" t="s">
        <v>28</v>
      </c>
      <c r="I1888" s="5" t="s">
        <v>216</v>
      </c>
      <c r="J1888" s="5">
        <v>100</v>
      </c>
      <c r="K1888" s="5" t="s">
        <v>29</v>
      </c>
      <c r="L1888" s="5" t="s">
        <v>232</v>
      </c>
      <c r="M1888" s="5">
        <v>121</v>
      </c>
      <c r="N1888" s="13">
        <f t="shared" si="318"/>
        <v>21</v>
      </c>
      <c r="O1888" s="13">
        <f t="shared" si="319"/>
        <v>3</v>
      </c>
      <c r="P1888" s="39">
        <f t="shared" si="314"/>
        <v>-8.7034984309977705</v>
      </c>
      <c r="Q1888" s="39">
        <f t="shared" si="315"/>
        <v>-1.1032792686349602</v>
      </c>
      <c r="R1888" s="39">
        <f t="shared" si="320"/>
        <v>-4.6002191623628104</v>
      </c>
      <c r="S1888" s="39">
        <f t="shared" si="321"/>
        <v>25.600219162362812</v>
      </c>
      <c r="T1888" s="22" t="str">
        <f t="shared" si="316"/>
        <v>Pho100121</v>
      </c>
      <c r="U1888" t="str">
        <f t="shared" si="322"/>
        <v>no</v>
      </c>
      <c r="V1888" s="31">
        <v>0</v>
      </c>
      <c r="W1888" s="31" t="str">
        <f t="shared" si="323"/>
        <v>43390Dallas MavericksPhoenix Suns</v>
      </c>
      <c r="X1888" s="9" t="str">
        <f>IFERROR(VLOOKUP(T1888,October_Schedule_Table[[#All],[Home Concat]:[Home B2b]],2,FALSE),0)</f>
        <v>no</v>
      </c>
      <c r="Y1888" s="9">
        <f>IFERROR(VLOOKUP(T1888,October_Schedule_Table[[#All],[Away Concat]:[Away B2b]],4,FALSE),0)</f>
        <v>0</v>
      </c>
    </row>
    <row r="1889" spans="1:25" x14ac:dyDescent="0.2">
      <c r="A1889" s="24" t="s">
        <v>232</v>
      </c>
      <c r="B1889" s="12">
        <v>43393</v>
      </c>
      <c r="C1889" s="33" t="str">
        <f t="shared" si="317"/>
        <v>A</v>
      </c>
      <c r="D1889" s="18">
        <v>10</v>
      </c>
      <c r="E1889" s="18">
        <v>20</v>
      </c>
      <c r="F1889" s="18">
        <v>2018</v>
      </c>
      <c r="G1889" s="5" t="s">
        <v>42</v>
      </c>
      <c r="H1889" s="5" t="s">
        <v>29</v>
      </c>
      <c r="I1889" s="5" t="s">
        <v>232</v>
      </c>
      <c r="J1889" s="5">
        <v>91</v>
      </c>
      <c r="K1889" s="5" t="s">
        <v>21</v>
      </c>
      <c r="L1889" s="5" t="s">
        <v>217</v>
      </c>
      <c r="M1889" s="5">
        <v>119</v>
      </c>
      <c r="N1889" s="13">
        <f t="shared" si="318"/>
        <v>-28</v>
      </c>
      <c r="O1889" s="13">
        <f t="shared" si="319"/>
        <v>-3</v>
      </c>
      <c r="P1889" s="39">
        <f t="shared" si="314"/>
        <v>-8.7034984309977705</v>
      </c>
      <c r="Q1889" s="39">
        <f t="shared" si="315"/>
        <v>3.8824190488276296</v>
      </c>
      <c r="R1889" s="39">
        <f t="shared" si="320"/>
        <v>-15.585917479825401</v>
      </c>
      <c r="S1889" s="39">
        <f t="shared" si="321"/>
        <v>-12.414082520174599</v>
      </c>
      <c r="T1889" s="22" t="str">
        <f t="shared" si="316"/>
        <v>Pho91119</v>
      </c>
      <c r="U1889" t="str">
        <f t="shared" si="322"/>
        <v>no</v>
      </c>
      <c r="V1889" s="31">
        <v>0</v>
      </c>
      <c r="W1889" s="31" t="str">
        <f t="shared" si="323"/>
        <v>43393Phoenix SunsDenver Nuggets</v>
      </c>
      <c r="X1889" s="9">
        <f>IFERROR(VLOOKUP(T1889,October_Schedule_Table[Home Concat],1,FALSE),0)</f>
        <v>0</v>
      </c>
      <c r="Y1889" s="9" t="str">
        <f>IFERROR(VLOOKUP(T1889,October_Schedule_Table[[#All],[Away Concat]:[Away B2b]],4,FALSE),0)</f>
        <v>no</v>
      </c>
    </row>
    <row r="1890" spans="1:25" x14ac:dyDescent="0.2">
      <c r="A1890" s="24" t="s">
        <v>232</v>
      </c>
      <c r="B1890" s="10">
        <v>43395</v>
      </c>
      <c r="C1890" s="33" t="str">
        <f t="shared" si="317"/>
        <v>A</v>
      </c>
      <c r="D1890" s="19">
        <v>10</v>
      </c>
      <c r="E1890" s="19">
        <v>22</v>
      </c>
      <c r="F1890" s="19">
        <v>2018</v>
      </c>
      <c r="G1890" s="6" t="s">
        <v>9</v>
      </c>
      <c r="H1890" s="6" t="s">
        <v>29</v>
      </c>
      <c r="I1890" s="6" t="s">
        <v>232</v>
      </c>
      <c r="J1890" s="6">
        <v>103</v>
      </c>
      <c r="K1890" s="6" t="s">
        <v>11</v>
      </c>
      <c r="L1890" s="6" t="s">
        <v>224</v>
      </c>
      <c r="M1890" s="6">
        <v>123</v>
      </c>
      <c r="N1890" s="13">
        <f t="shared" si="318"/>
        <v>-20</v>
      </c>
      <c r="O1890" s="13">
        <f t="shared" si="319"/>
        <v>-3</v>
      </c>
      <c r="P1890" s="39">
        <f t="shared" si="314"/>
        <v>-8.7034984309977705</v>
      </c>
      <c r="Q1890" s="39">
        <f t="shared" si="315"/>
        <v>6.4927091902742058</v>
      </c>
      <c r="R1890" s="39">
        <f t="shared" si="320"/>
        <v>-18.196207621271977</v>
      </c>
      <c r="S1890" s="39">
        <f t="shared" si="321"/>
        <v>-1.8037923787280228</v>
      </c>
      <c r="T1890" s="22" t="str">
        <f t="shared" si="316"/>
        <v>Pho103123</v>
      </c>
      <c r="U1890" t="str">
        <f t="shared" si="322"/>
        <v>no</v>
      </c>
      <c r="V1890" s="31">
        <v>0</v>
      </c>
      <c r="W1890" s="31" t="str">
        <f t="shared" si="323"/>
        <v>43395Phoenix SunsGolden State Warriors</v>
      </c>
      <c r="X1890" s="9">
        <f>IFERROR(VLOOKUP(T1890,October_Schedule_Table[Home Concat],1,FALSE),0)</f>
        <v>0</v>
      </c>
      <c r="Y1890" s="9" t="str">
        <f>IFERROR(VLOOKUP(T1890,October_Schedule_Table[[#All],[Away Concat]:[Away B2b]],4,FALSE),0)</f>
        <v>no</v>
      </c>
    </row>
    <row r="1891" spans="1:25" x14ac:dyDescent="0.2">
      <c r="A1891" s="24" t="s">
        <v>232</v>
      </c>
      <c r="B1891" s="10">
        <v>43397</v>
      </c>
      <c r="C1891" s="33" t="str">
        <f t="shared" si="317"/>
        <v>H</v>
      </c>
      <c r="D1891" s="19">
        <v>10</v>
      </c>
      <c r="E1891" s="19">
        <v>24</v>
      </c>
      <c r="F1891" s="19">
        <v>2018</v>
      </c>
      <c r="G1891" s="6" t="s">
        <v>30</v>
      </c>
      <c r="H1891" s="6" t="s">
        <v>39</v>
      </c>
      <c r="I1891" s="13" t="s">
        <v>242</v>
      </c>
      <c r="J1891" s="6">
        <v>131</v>
      </c>
      <c r="K1891" s="6" t="s">
        <v>29</v>
      </c>
      <c r="L1891" s="6" t="s">
        <v>232</v>
      </c>
      <c r="M1891" s="6">
        <v>113</v>
      </c>
      <c r="N1891" s="13">
        <f t="shared" si="318"/>
        <v>-18</v>
      </c>
      <c r="O1891" s="13">
        <f t="shared" si="319"/>
        <v>3</v>
      </c>
      <c r="P1891" s="39">
        <f t="shared" si="314"/>
        <v>-8.7034984309977705</v>
      </c>
      <c r="Q1891" s="39">
        <f t="shared" si="315"/>
        <v>-1.7592139870950123</v>
      </c>
      <c r="R1891" s="39">
        <f t="shared" si="320"/>
        <v>-3.9442844439027582</v>
      </c>
      <c r="S1891" s="39">
        <f t="shared" si="321"/>
        <v>-14.055715556097242</v>
      </c>
      <c r="T1891" s="22" t="str">
        <f t="shared" si="316"/>
        <v>Pho131113</v>
      </c>
      <c r="U1891" t="str">
        <f t="shared" si="322"/>
        <v>no</v>
      </c>
      <c r="V1891" s="31">
        <v>0</v>
      </c>
      <c r="W1891" s="31" t="str">
        <f t="shared" si="323"/>
        <v>43397Los Angeles LakersPhoenix Suns</v>
      </c>
      <c r="X1891" s="9" t="str">
        <f>IFERROR(VLOOKUP(T1891,October_Schedule_Table[[#All],[Home Concat]:[Home B2b]],2,FALSE),0)</f>
        <v>no</v>
      </c>
      <c r="Y1891" s="9">
        <f>IFERROR(VLOOKUP(T1891,October_Schedule_Table[[#All],[Away Concat]:[Away B2b]],4,FALSE),0)</f>
        <v>0</v>
      </c>
    </row>
    <row r="1892" spans="1:25" x14ac:dyDescent="0.2">
      <c r="A1892" s="24" t="s">
        <v>232</v>
      </c>
      <c r="B1892" s="12">
        <v>43400</v>
      </c>
      <c r="C1892" s="33" t="str">
        <f t="shared" si="317"/>
        <v>A</v>
      </c>
      <c r="D1892" s="18">
        <v>10</v>
      </c>
      <c r="E1892" s="18">
        <v>27</v>
      </c>
      <c r="F1892" s="18">
        <v>2018</v>
      </c>
      <c r="G1892" s="5" t="s">
        <v>6</v>
      </c>
      <c r="H1892" s="5" t="s">
        <v>29</v>
      </c>
      <c r="I1892" s="5" t="s">
        <v>232</v>
      </c>
      <c r="J1892" s="5">
        <v>96</v>
      </c>
      <c r="K1892" s="5" t="s">
        <v>19</v>
      </c>
      <c r="L1892" s="5" t="s">
        <v>240</v>
      </c>
      <c r="M1892" s="5">
        <v>117</v>
      </c>
      <c r="N1892" s="13">
        <f t="shared" si="318"/>
        <v>-21</v>
      </c>
      <c r="O1892" s="13">
        <f t="shared" si="319"/>
        <v>-3</v>
      </c>
      <c r="P1892" s="39">
        <f t="shared" si="314"/>
        <v>-8.7034984309977705</v>
      </c>
      <c r="Q1892" s="39">
        <f t="shared" si="315"/>
        <v>-2.3364343413058002</v>
      </c>
      <c r="R1892" s="39">
        <f t="shared" si="320"/>
        <v>-9.3670640896919704</v>
      </c>
      <c r="S1892" s="39">
        <f t="shared" si="321"/>
        <v>-11.63293591030803</v>
      </c>
      <c r="T1892" s="22" t="str">
        <f t="shared" si="316"/>
        <v>Pho96117</v>
      </c>
      <c r="U1892" t="str">
        <f t="shared" si="322"/>
        <v>no</v>
      </c>
      <c r="V1892" s="31">
        <v>0</v>
      </c>
      <c r="W1892" s="31" t="str">
        <f t="shared" si="323"/>
        <v>43400Phoenix SunsMemphis Grizzlies</v>
      </c>
      <c r="X1892" s="9">
        <f>IFERROR(VLOOKUP(T1892,October_Schedule_Table[Home Concat],1,FALSE),0)</f>
        <v>0</v>
      </c>
      <c r="Y1892" s="9" t="str">
        <f>IFERROR(VLOOKUP(T1892,October_Schedule_Table[[#All],[Away Concat]:[Away B2b]],4,FALSE),0)</f>
        <v>no</v>
      </c>
    </row>
    <row r="1893" spans="1:25" x14ac:dyDescent="0.2">
      <c r="A1893" s="24" t="s">
        <v>232</v>
      </c>
      <c r="B1893" s="10">
        <v>43401</v>
      </c>
      <c r="C1893" s="33" t="str">
        <f t="shared" si="317"/>
        <v>A</v>
      </c>
      <c r="D1893" s="19">
        <v>10</v>
      </c>
      <c r="E1893" s="19">
        <v>28</v>
      </c>
      <c r="F1893" s="19">
        <v>2018</v>
      </c>
      <c r="G1893" s="6" t="s">
        <v>12</v>
      </c>
      <c r="H1893" s="6" t="s">
        <v>29</v>
      </c>
      <c r="I1893" s="6" t="s">
        <v>232</v>
      </c>
      <c r="J1893" s="6">
        <v>110</v>
      </c>
      <c r="K1893" s="6" t="s">
        <v>10</v>
      </c>
      <c r="L1893" s="6" t="s">
        <v>238</v>
      </c>
      <c r="M1893" s="6">
        <v>117</v>
      </c>
      <c r="N1893" s="13">
        <f t="shared" si="318"/>
        <v>-7</v>
      </c>
      <c r="O1893" s="13">
        <f t="shared" si="319"/>
        <v>-3</v>
      </c>
      <c r="P1893" s="39">
        <f t="shared" si="314"/>
        <v>-8.7034984309977705</v>
      </c>
      <c r="Q1893" s="39">
        <f t="shared" si="315"/>
        <v>3.3970939396990349</v>
      </c>
      <c r="R1893" s="39">
        <f t="shared" si="320"/>
        <v>-15.100592370696805</v>
      </c>
      <c r="S1893" s="39">
        <f t="shared" si="321"/>
        <v>8.1005923706968055</v>
      </c>
      <c r="T1893" s="22" t="str">
        <f t="shared" si="316"/>
        <v>Pho110117</v>
      </c>
      <c r="U1893" t="str">
        <f t="shared" si="322"/>
        <v>yes</v>
      </c>
      <c r="V1893" s="31">
        <v>0</v>
      </c>
      <c r="W1893" s="31" t="str">
        <f t="shared" si="323"/>
        <v>43401Phoenix SunsOklahoma City Thunder</v>
      </c>
      <c r="X1893" s="9">
        <f>IFERROR(VLOOKUP(T1893,October_Schedule_Table[Home Concat],1,FALSE),0)</f>
        <v>0</v>
      </c>
      <c r="Y1893" s="9" t="str">
        <f>IFERROR(VLOOKUP(T1893,October_Schedule_Table[[#All],[Away Concat]:[Away B2b]],4,FALSE),0)</f>
        <v>yes</v>
      </c>
    </row>
    <row r="1894" spans="1:25" x14ac:dyDescent="0.2">
      <c r="A1894" s="24" t="s">
        <v>232</v>
      </c>
      <c r="B1894" s="12">
        <v>43404</v>
      </c>
      <c r="C1894" s="33" t="str">
        <f t="shared" si="317"/>
        <v>H</v>
      </c>
      <c r="D1894" s="18">
        <v>10</v>
      </c>
      <c r="E1894" s="18">
        <v>31</v>
      </c>
      <c r="F1894" s="18">
        <v>2018</v>
      </c>
      <c r="G1894" s="5" t="s">
        <v>9</v>
      </c>
      <c r="H1894" s="5" t="s">
        <v>35</v>
      </c>
      <c r="I1894" s="5" t="s">
        <v>227</v>
      </c>
      <c r="J1894" s="5">
        <v>120</v>
      </c>
      <c r="K1894" s="5" t="s">
        <v>29</v>
      </c>
      <c r="L1894" s="5" t="s">
        <v>232</v>
      </c>
      <c r="M1894" s="5">
        <v>90</v>
      </c>
      <c r="N1894" s="13">
        <f t="shared" si="318"/>
        <v>-30</v>
      </c>
      <c r="O1894" s="13">
        <f t="shared" si="319"/>
        <v>3</v>
      </c>
      <c r="P1894" s="39">
        <f t="shared" si="314"/>
        <v>-8.7034984309977705</v>
      </c>
      <c r="Q1894" s="39">
        <f t="shared" si="315"/>
        <v>1.8707824426420974</v>
      </c>
      <c r="R1894" s="39">
        <f t="shared" si="320"/>
        <v>-7.5742808736398679</v>
      </c>
      <c r="S1894" s="39">
        <f t="shared" si="321"/>
        <v>-22.425719126360132</v>
      </c>
      <c r="T1894" s="22" t="str">
        <f t="shared" si="316"/>
        <v>Pho12090</v>
      </c>
      <c r="U1894" t="str">
        <f t="shared" si="322"/>
        <v>no</v>
      </c>
      <c r="V1894" s="31">
        <v>0</v>
      </c>
      <c r="W1894" s="31" t="str">
        <f t="shared" si="323"/>
        <v>43404San Antonio SpursPhoenix Suns</v>
      </c>
      <c r="X1894" s="9" t="str">
        <f>IFERROR(VLOOKUP(T1894,October_Schedule_Table[[#All],[Home Concat]:[Home B2b]],2,FALSE),0)</f>
        <v>no</v>
      </c>
      <c r="Y1894" s="9">
        <f>IFERROR(VLOOKUP(T1894,October_Schedule_Table[[#All],[Away Concat]:[Away B2b]],4,FALSE),0)</f>
        <v>0</v>
      </c>
    </row>
    <row r="1895" spans="1:25" x14ac:dyDescent="0.2">
      <c r="A1895" s="24" t="s">
        <v>232</v>
      </c>
      <c r="B1895" s="10">
        <v>43406</v>
      </c>
      <c r="C1895" s="33" t="str">
        <f t="shared" si="317"/>
        <v>H</v>
      </c>
      <c r="D1895" s="19">
        <v>11</v>
      </c>
      <c r="E1895" s="19">
        <v>2</v>
      </c>
      <c r="F1895" s="19">
        <v>2018</v>
      </c>
      <c r="G1895" s="6" t="s">
        <v>30</v>
      </c>
      <c r="H1895" s="6" t="s">
        <v>37</v>
      </c>
      <c r="I1895" s="6" t="s">
        <v>228</v>
      </c>
      <c r="J1895" s="6">
        <v>107</v>
      </c>
      <c r="K1895" s="6" t="s">
        <v>29</v>
      </c>
      <c r="L1895" s="6" t="s">
        <v>232</v>
      </c>
      <c r="M1895" s="6">
        <v>98</v>
      </c>
      <c r="N1895" s="13">
        <f t="shared" si="318"/>
        <v>-9</v>
      </c>
      <c r="O1895" s="13">
        <f t="shared" si="319"/>
        <v>3</v>
      </c>
      <c r="P1895" s="39">
        <f t="shared" si="314"/>
        <v>-8.7034984309977705</v>
      </c>
      <c r="Q1895" s="39">
        <f t="shared" si="315"/>
        <v>5.5303682054218104</v>
      </c>
      <c r="R1895" s="39">
        <f t="shared" si="320"/>
        <v>-11.233866636419581</v>
      </c>
      <c r="S1895" s="39">
        <f t="shared" si="321"/>
        <v>2.2338666364195809</v>
      </c>
      <c r="T1895" s="22" t="str">
        <f t="shared" si="316"/>
        <v>Pho10798</v>
      </c>
      <c r="U1895" t="str">
        <f t="shared" si="322"/>
        <v>no</v>
      </c>
      <c r="V1895" s="31">
        <v>0</v>
      </c>
      <c r="W1895" s="31" t="str">
        <f t="shared" si="323"/>
        <v>43406Toronto RaptorsPhoenix Suns</v>
      </c>
      <c r="X1895" s="9" t="str">
        <f>IFERROR(VLOOKUP(T1895,October_Schedule_Table[[#All],[Home Concat]:[Home B2b]],2,FALSE),0)</f>
        <v>no</v>
      </c>
      <c r="Y1895" s="9">
        <f>IFERROR(VLOOKUP(T1895,October_Schedule_Table[[#All],[Away Concat]:[Away B2b]],4,FALSE),0)</f>
        <v>0</v>
      </c>
    </row>
    <row r="1896" spans="1:25" x14ac:dyDescent="0.2">
      <c r="A1896" s="24" t="s">
        <v>232</v>
      </c>
      <c r="B1896" s="12">
        <v>43408</v>
      </c>
      <c r="C1896" s="33" t="str">
        <f t="shared" si="317"/>
        <v>H</v>
      </c>
      <c r="D1896" s="18">
        <v>11</v>
      </c>
      <c r="E1896" s="18">
        <v>4</v>
      </c>
      <c r="F1896" s="18">
        <v>2018</v>
      </c>
      <c r="G1896" s="5" t="s">
        <v>6</v>
      </c>
      <c r="H1896" s="5" t="s">
        <v>19</v>
      </c>
      <c r="I1896" s="5" t="s">
        <v>240</v>
      </c>
      <c r="J1896" s="5">
        <v>100</v>
      </c>
      <c r="K1896" s="5" t="s">
        <v>29</v>
      </c>
      <c r="L1896" s="5" t="s">
        <v>232</v>
      </c>
      <c r="M1896" s="5">
        <v>102</v>
      </c>
      <c r="N1896" s="13">
        <f t="shared" si="318"/>
        <v>2</v>
      </c>
      <c r="O1896" s="13">
        <f t="shared" si="319"/>
        <v>3</v>
      </c>
      <c r="P1896" s="39">
        <f t="shared" si="314"/>
        <v>-8.7034984309977705</v>
      </c>
      <c r="Q1896" s="39">
        <f t="shared" si="315"/>
        <v>-2.3364343413058002</v>
      </c>
      <c r="R1896" s="39">
        <f t="shared" si="320"/>
        <v>-3.3670640896919704</v>
      </c>
      <c r="S1896" s="39">
        <f t="shared" si="321"/>
        <v>5.3670640896919704</v>
      </c>
      <c r="T1896" s="22" t="str">
        <f t="shared" si="316"/>
        <v>Pho100102</v>
      </c>
      <c r="U1896" t="str">
        <f t="shared" si="322"/>
        <v>no</v>
      </c>
      <c r="V1896" s="31">
        <v>0</v>
      </c>
      <c r="W1896" s="31" t="str">
        <f t="shared" si="323"/>
        <v>43408Memphis GrizzliesPhoenix Suns</v>
      </c>
      <c r="X1896" s="9" t="str">
        <f>IFERROR(VLOOKUP(T1896,October_Schedule_Table[[#All],[Home Concat]:[Home B2b]],2,FALSE),0)</f>
        <v>no</v>
      </c>
      <c r="Y1896" s="9">
        <f>IFERROR(VLOOKUP(T1896,October_Schedule_Table[[#All],[Away Concat]:[Away B2b]],4,FALSE),0)</f>
        <v>0</v>
      </c>
    </row>
    <row r="1897" spans="1:25" x14ac:dyDescent="0.2">
      <c r="A1897" s="24" t="s">
        <v>232</v>
      </c>
      <c r="B1897" s="10">
        <v>43410</v>
      </c>
      <c r="C1897" s="33" t="str">
        <f t="shared" si="317"/>
        <v>H</v>
      </c>
      <c r="D1897" s="19">
        <v>11</v>
      </c>
      <c r="E1897" s="19">
        <v>6</v>
      </c>
      <c r="F1897" s="19">
        <v>2018</v>
      </c>
      <c r="G1897" s="6" t="s">
        <v>42</v>
      </c>
      <c r="H1897" s="6" t="s">
        <v>15</v>
      </c>
      <c r="I1897" s="6" t="s">
        <v>212</v>
      </c>
      <c r="J1897" s="6">
        <v>104</v>
      </c>
      <c r="K1897" s="6" t="s">
        <v>29</v>
      </c>
      <c r="L1897" s="6" t="s">
        <v>232</v>
      </c>
      <c r="M1897" s="6">
        <v>82</v>
      </c>
      <c r="N1897" s="13">
        <f t="shared" si="318"/>
        <v>-22</v>
      </c>
      <c r="O1897" s="13">
        <f t="shared" si="319"/>
        <v>3</v>
      </c>
      <c r="P1897" s="39">
        <f t="shared" si="314"/>
        <v>-8.7034984309977705</v>
      </c>
      <c r="Q1897" s="39">
        <f t="shared" si="315"/>
        <v>9.3423702051929958E-2</v>
      </c>
      <c r="R1897" s="39">
        <f t="shared" si="320"/>
        <v>-5.7969221330497005</v>
      </c>
      <c r="S1897" s="39">
        <f t="shared" si="321"/>
        <v>-16.203077866950299</v>
      </c>
      <c r="T1897" s="22" t="str">
        <f t="shared" si="316"/>
        <v>Pho10482</v>
      </c>
      <c r="U1897" t="str">
        <f t="shared" si="322"/>
        <v>no</v>
      </c>
      <c r="V1897" s="31">
        <v>0</v>
      </c>
      <c r="W1897" s="31" t="str">
        <f t="shared" si="323"/>
        <v>43410Brooklyn NetsPhoenix Suns</v>
      </c>
      <c r="X1897" s="9" t="str">
        <f>IFERROR(VLOOKUP(T1897,October_Schedule_Table[[#All],[Home Concat]:[Home B2b]],2,FALSE),0)</f>
        <v>no</v>
      </c>
      <c r="Y1897" s="9">
        <f>IFERROR(VLOOKUP(T1897,October_Schedule_Table[[#All],[Away Concat]:[Away B2b]],4,FALSE),0)</f>
        <v>0</v>
      </c>
    </row>
    <row r="1898" spans="1:25" x14ac:dyDescent="0.2">
      <c r="A1898" s="24" t="s">
        <v>232</v>
      </c>
      <c r="B1898" s="12">
        <v>43412</v>
      </c>
      <c r="C1898" s="33" t="str">
        <f t="shared" si="317"/>
        <v>H</v>
      </c>
      <c r="D1898" s="18">
        <v>11</v>
      </c>
      <c r="E1898" s="18">
        <v>8</v>
      </c>
      <c r="F1898" s="18">
        <v>2018</v>
      </c>
      <c r="G1898" s="5" t="s">
        <v>42</v>
      </c>
      <c r="H1898" s="5" t="s">
        <v>8</v>
      </c>
      <c r="I1898" s="5" t="s">
        <v>211</v>
      </c>
      <c r="J1898" s="5">
        <v>116</v>
      </c>
      <c r="K1898" s="5" t="s">
        <v>29</v>
      </c>
      <c r="L1898" s="5" t="s">
        <v>232</v>
      </c>
      <c r="M1898" s="5">
        <v>109</v>
      </c>
      <c r="N1898" s="13">
        <f t="shared" si="318"/>
        <v>-7</v>
      </c>
      <c r="O1898" s="13">
        <f t="shared" si="319"/>
        <v>3</v>
      </c>
      <c r="P1898" s="39">
        <f t="shared" si="314"/>
        <v>-8.7034984309977705</v>
      </c>
      <c r="Q1898" s="39">
        <f t="shared" si="315"/>
        <v>3.6672081997201897</v>
      </c>
      <c r="R1898" s="39">
        <f t="shared" si="320"/>
        <v>-9.3707066307179598</v>
      </c>
      <c r="S1898" s="39">
        <f t="shared" si="321"/>
        <v>2.3707066307179598</v>
      </c>
      <c r="T1898" s="22" t="str">
        <f t="shared" si="316"/>
        <v>Pho116109</v>
      </c>
      <c r="U1898" t="str">
        <f t="shared" si="322"/>
        <v>no</v>
      </c>
      <c r="V1898" s="31">
        <v>0</v>
      </c>
      <c r="W1898" s="31" t="str">
        <f t="shared" si="323"/>
        <v>43412Boston CelticsPhoenix Suns</v>
      </c>
      <c r="X1898" s="9" t="str">
        <f>IFERROR(VLOOKUP(T1898,October_Schedule_Table[[#All],[Home Concat]:[Home B2b]],2,FALSE),0)</f>
        <v>no</v>
      </c>
      <c r="Y1898" s="9">
        <f>IFERROR(VLOOKUP(T1898,October_Schedule_Table[[#All],[Away Concat]:[Away B2b]],4,FALSE),0)</f>
        <v>0</v>
      </c>
    </row>
    <row r="1899" spans="1:25" x14ac:dyDescent="0.2">
      <c r="A1899" s="24" t="s">
        <v>232</v>
      </c>
      <c r="B1899" s="12">
        <v>43414</v>
      </c>
      <c r="C1899" s="33" t="str">
        <f t="shared" si="317"/>
        <v>A</v>
      </c>
      <c r="D1899" s="18">
        <v>11</v>
      </c>
      <c r="E1899" s="18">
        <v>10</v>
      </c>
      <c r="F1899" s="18">
        <v>2018</v>
      </c>
      <c r="G1899" s="5" t="s">
        <v>12</v>
      </c>
      <c r="H1899" s="5" t="s">
        <v>29</v>
      </c>
      <c r="I1899" s="5" t="s">
        <v>232</v>
      </c>
      <c r="J1899" s="5">
        <v>99</v>
      </c>
      <c r="K1899" s="5" t="s">
        <v>17</v>
      </c>
      <c r="L1899" s="5" t="s">
        <v>202</v>
      </c>
      <c r="M1899" s="5">
        <v>119</v>
      </c>
      <c r="N1899" s="13">
        <f t="shared" si="318"/>
        <v>-20</v>
      </c>
      <c r="O1899" s="13">
        <f t="shared" si="319"/>
        <v>-3</v>
      </c>
      <c r="P1899" s="39">
        <f t="shared" si="314"/>
        <v>-8.7034984309977705</v>
      </c>
      <c r="Q1899" s="39">
        <f t="shared" si="315"/>
        <v>-2.0784049104114897</v>
      </c>
      <c r="R1899" s="39">
        <f t="shared" si="320"/>
        <v>-9.6250935205862813</v>
      </c>
      <c r="S1899" s="39">
        <f t="shared" si="321"/>
        <v>-10.374906479413719</v>
      </c>
      <c r="T1899" s="22" t="str">
        <f t="shared" si="316"/>
        <v>Pho99119</v>
      </c>
      <c r="U1899" t="str">
        <f t="shared" si="322"/>
        <v>no</v>
      </c>
      <c r="V1899" s="31">
        <v>0</v>
      </c>
      <c r="W1899" s="31" t="str">
        <f t="shared" si="323"/>
        <v>43414Phoenix SunsNew Orleans Pelicans</v>
      </c>
      <c r="X1899" s="9">
        <f>IFERROR(VLOOKUP(T1899,October_Schedule_Table[Home Concat],1,FALSE),0)</f>
        <v>0</v>
      </c>
      <c r="Y1899" s="9" t="str">
        <f>IFERROR(VLOOKUP(T1899,October_Schedule_Table[[#All],[Away Concat]:[Away B2b]],4,FALSE),0)</f>
        <v>no</v>
      </c>
    </row>
    <row r="1900" spans="1:25" x14ac:dyDescent="0.2">
      <c r="A1900" s="24" t="s">
        <v>232</v>
      </c>
      <c r="B1900" s="10">
        <v>43416</v>
      </c>
      <c r="C1900" s="33" t="str">
        <f t="shared" si="317"/>
        <v>A</v>
      </c>
      <c r="D1900" s="19">
        <v>11</v>
      </c>
      <c r="E1900" s="19">
        <v>12</v>
      </c>
      <c r="F1900" s="19">
        <v>2018</v>
      </c>
      <c r="G1900" s="6" t="s">
        <v>6</v>
      </c>
      <c r="H1900" s="6" t="s">
        <v>29</v>
      </c>
      <c r="I1900" s="6" t="s">
        <v>232</v>
      </c>
      <c r="J1900" s="6">
        <v>101</v>
      </c>
      <c r="K1900" s="6" t="s">
        <v>10</v>
      </c>
      <c r="L1900" s="6" t="s">
        <v>238</v>
      </c>
      <c r="M1900" s="6">
        <v>118</v>
      </c>
      <c r="N1900" s="13">
        <f t="shared" si="318"/>
        <v>-17</v>
      </c>
      <c r="O1900" s="13">
        <f t="shared" si="319"/>
        <v>-3</v>
      </c>
      <c r="P1900" s="39">
        <f t="shared" si="314"/>
        <v>-8.7034984309977705</v>
      </c>
      <c r="Q1900" s="39">
        <f t="shared" si="315"/>
        <v>3.3970939396990349</v>
      </c>
      <c r="R1900" s="39">
        <f t="shared" si="320"/>
        <v>-15.100592370696805</v>
      </c>
      <c r="S1900" s="39">
        <f t="shared" si="321"/>
        <v>-1.8994076293031945</v>
      </c>
      <c r="T1900" s="22" t="str">
        <f t="shared" si="316"/>
        <v>Pho101118</v>
      </c>
      <c r="U1900" t="str">
        <f t="shared" si="322"/>
        <v>no</v>
      </c>
      <c r="V1900" s="31">
        <v>0</v>
      </c>
      <c r="W1900" s="31" t="str">
        <f t="shared" si="323"/>
        <v>43416Phoenix SunsOklahoma City Thunder</v>
      </c>
      <c r="X1900" s="9">
        <f>IFERROR(VLOOKUP(T1900,October_Schedule_Table[Home Concat],1,FALSE),0)</f>
        <v>0</v>
      </c>
      <c r="Y1900" s="9" t="str">
        <f>IFERROR(VLOOKUP(T1900,October_Schedule_Table[[#All],[Away Concat]:[Away B2b]],4,FALSE),0)</f>
        <v>no</v>
      </c>
    </row>
    <row r="1901" spans="1:25" x14ac:dyDescent="0.2">
      <c r="A1901" s="24" t="s">
        <v>232</v>
      </c>
      <c r="B1901" s="10">
        <v>43418</v>
      </c>
      <c r="C1901" s="33" t="str">
        <f t="shared" si="317"/>
        <v>H</v>
      </c>
      <c r="D1901" s="19">
        <v>11</v>
      </c>
      <c r="E1901" s="19">
        <v>14</v>
      </c>
      <c r="F1901" s="19">
        <v>2018</v>
      </c>
      <c r="G1901" s="6" t="s">
        <v>42</v>
      </c>
      <c r="H1901" s="6" t="s">
        <v>35</v>
      </c>
      <c r="I1901" s="6" t="s">
        <v>227</v>
      </c>
      <c r="J1901" s="6">
        <v>96</v>
      </c>
      <c r="K1901" s="6" t="s">
        <v>29</v>
      </c>
      <c r="L1901" s="6" t="s">
        <v>232</v>
      </c>
      <c r="M1901" s="6">
        <v>116</v>
      </c>
      <c r="N1901" s="13">
        <f t="shared" si="318"/>
        <v>20</v>
      </c>
      <c r="O1901" s="13">
        <f t="shared" si="319"/>
        <v>3</v>
      </c>
      <c r="P1901" s="39">
        <f t="shared" si="314"/>
        <v>-8.7034984309977705</v>
      </c>
      <c r="Q1901" s="39">
        <f t="shared" si="315"/>
        <v>1.8707824426420974</v>
      </c>
      <c r="R1901" s="39">
        <f t="shared" si="320"/>
        <v>-7.5742808736398679</v>
      </c>
      <c r="S1901" s="39">
        <f t="shared" si="321"/>
        <v>27.574280873639868</v>
      </c>
      <c r="T1901" s="22" t="str">
        <f t="shared" si="316"/>
        <v>Pho96116</v>
      </c>
      <c r="U1901" t="str">
        <f t="shared" si="322"/>
        <v>no</v>
      </c>
      <c r="V1901" s="31">
        <v>0</v>
      </c>
      <c r="W1901" s="31" t="str">
        <f t="shared" si="323"/>
        <v>43418San Antonio SpursPhoenix Suns</v>
      </c>
      <c r="X1901" s="9" t="str">
        <f>IFERROR(VLOOKUP(T1901,October_Schedule_Table[[#All],[Home Concat]:[Home B2b]],2,FALSE),0)</f>
        <v>no</v>
      </c>
      <c r="Y1901" s="9">
        <f>IFERROR(VLOOKUP(T1901,October_Schedule_Table[[#All],[Away Concat]:[Away B2b]],4,FALSE),0)</f>
        <v>0</v>
      </c>
    </row>
    <row r="1902" spans="1:25" x14ac:dyDescent="0.2">
      <c r="A1902" s="24" t="s">
        <v>232</v>
      </c>
      <c r="B1902" s="12">
        <v>43421</v>
      </c>
      <c r="C1902" s="33" t="str">
        <f t="shared" si="317"/>
        <v>H</v>
      </c>
      <c r="D1902" s="18">
        <v>11</v>
      </c>
      <c r="E1902" s="18">
        <v>17</v>
      </c>
      <c r="F1902" s="18">
        <v>2018</v>
      </c>
      <c r="G1902" s="5" t="s">
        <v>42</v>
      </c>
      <c r="H1902" s="5" t="s">
        <v>10</v>
      </c>
      <c r="I1902" s="5" t="s">
        <v>238</v>
      </c>
      <c r="J1902" s="5">
        <v>110</v>
      </c>
      <c r="K1902" s="5" t="s">
        <v>29</v>
      </c>
      <c r="L1902" s="5" t="s">
        <v>232</v>
      </c>
      <c r="M1902" s="5">
        <v>100</v>
      </c>
      <c r="N1902" s="13">
        <f t="shared" si="318"/>
        <v>-10</v>
      </c>
      <c r="O1902" s="13">
        <f t="shared" si="319"/>
        <v>3</v>
      </c>
      <c r="P1902" s="39">
        <f t="shared" si="314"/>
        <v>-8.7034984309977705</v>
      </c>
      <c r="Q1902" s="39">
        <f t="shared" si="315"/>
        <v>3.3970939396990349</v>
      </c>
      <c r="R1902" s="39">
        <f t="shared" si="320"/>
        <v>-9.1005923706968055</v>
      </c>
      <c r="S1902" s="39">
        <f t="shared" si="321"/>
        <v>-0.89940762930319451</v>
      </c>
      <c r="T1902" s="22" t="str">
        <f t="shared" si="316"/>
        <v>Pho110100</v>
      </c>
      <c r="U1902" t="str">
        <f t="shared" si="322"/>
        <v>no</v>
      </c>
      <c r="V1902" s="31">
        <v>0</v>
      </c>
      <c r="W1902" s="31" t="str">
        <f t="shared" si="323"/>
        <v>43421Oklahoma City ThunderPhoenix Suns</v>
      </c>
      <c r="X1902" s="9" t="str">
        <f>IFERROR(VLOOKUP(T1902,October_Schedule_Table[[#All],[Home Concat]:[Home B2b]],2,FALSE),0)</f>
        <v>no</v>
      </c>
      <c r="Y1902" s="9">
        <f>IFERROR(VLOOKUP(T1902,October_Schedule_Table[[#All],[Away Concat]:[Away B2b]],4,FALSE),0)</f>
        <v>0</v>
      </c>
    </row>
    <row r="1903" spans="1:25" x14ac:dyDescent="0.2">
      <c r="A1903" s="24" t="s">
        <v>232</v>
      </c>
      <c r="B1903" s="12">
        <v>43423</v>
      </c>
      <c r="C1903" s="33" t="str">
        <f t="shared" si="317"/>
        <v>A</v>
      </c>
      <c r="D1903" s="18">
        <v>11</v>
      </c>
      <c r="E1903" s="18">
        <v>19</v>
      </c>
      <c r="F1903" s="18">
        <v>2018</v>
      </c>
      <c r="G1903" s="5" t="s">
        <v>12</v>
      </c>
      <c r="H1903" s="5" t="s">
        <v>29</v>
      </c>
      <c r="I1903" s="5" t="s">
        <v>232</v>
      </c>
      <c r="J1903" s="5">
        <v>114</v>
      </c>
      <c r="K1903" s="5" t="s">
        <v>7</v>
      </c>
      <c r="L1903" s="5" t="s">
        <v>237</v>
      </c>
      <c r="M1903" s="5">
        <v>119</v>
      </c>
      <c r="N1903" s="13">
        <f t="shared" si="318"/>
        <v>-5</v>
      </c>
      <c r="O1903" s="13">
        <f t="shared" si="319"/>
        <v>-3</v>
      </c>
      <c r="P1903" s="39">
        <f t="shared" si="314"/>
        <v>-8.7034984309977705</v>
      </c>
      <c r="Q1903" s="39">
        <f t="shared" si="315"/>
        <v>2.2516349031661402</v>
      </c>
      <c r="R1903" s="39">
        <f t="shared" si="320"/>
        <v>-13.955133334163911</v>
      </c>
      <c r="S1903" s="39">
        <f t="shared" si="321"/>
        <v>8.9551333341639108</v>
      </c>
      <c r="T1903" s="22" t="str">
        <f t="shared" si="316"/>
        <v>Pho114119</v>
      </c>
      <c r="U1903" t="str">
        <f t="shared" si="322"/>
        <v>no</v>
      </c>
      <c r="V1903" s="31">
        <v>0</v>
      </c>
      <c r="W1903" s="31" t="str">
        <f t="shared" si="323"/>
        <v>43423Phoenix SunsPhiladelphia 76ers</v>
      </c>
      <c r="X1903" s="9">
        <f>IFERROR(VLOOKUP(T1903,October_Schedule_Table[Home Concat],1,FALSE),0)</f>
        <v>0</v>
      </c>
      <c r="Y1903" s="9" t="str">
        <f>IFERROR(VLOOKUP(T1903,October_Schedule_Table[[#All],[Away Concat]:[Away B2b]],4,FALSE),0)</f>
        <v>no</v>
      </c>
    </row>
    <row r="1904" spans="1:25" x14ac:dyDescent="0.2">
      <c r="A1904" s="24" t="s">
        <v>232</v>
      </c>
      <c r="B1904" s="10">
        <v>43425</v>
      </c>
      <c r="C1904" s="33" t="str">
        <f t="shared" si="317"/>
        <v>A</v>
      </c>
      <c r="D1904" s="19">
        <v>11</v>
      </c>
      <c r="E1904" s="19">
        <v>21</v>
      </c>
      <c r="F1904" s="19">
        <v>2018</v>
      </c>
      <c r="G1904" s="6" t="s">
        <v>6</v>
      </c>
      <c r="H1904" s="6" t="s">
        <v>29</v>
      </c>
      <c r="I1904" s="6" t="s">
        <v>232</v>
      </c>
      <c r="J1904" s="6">
        <v>116</v>
      </c>
      <c r="K1904" s="6" t="s">
        <v>38</v>
      </c>
      <c r="L1904" s="6" t="s">
        <v>214</v>
      </c>
      <c r="M1904" s="6">
        <v>124</v>
      </c>
      <c r="N1904" s="13">
        <f t="shared" si="318"/>
        <v>-8</v>
      </c>
      <c r="O1904" s="13">
        <f t="shared" si="319"/>
        <v>-3</v>
      </c>
      <c r="P1904" s="39">
        <f t="shared" si="314"/>
        <v>-8.7034984309977705</v>
      </c>
      <c r="Q1904" s="39">
        <f t="shared" si="315"/>
        <v>-8.3647694850550796</v>
      </c>
      <c r="R1904" s="39">
        <f t="shared" si="320"/>
        <v>-3.338728945942691</v>
      </c>
      <c r="S1904" s="39">
        <f t="shared" si="321"/>
        <v>-4.661271054057309</v>
      </c>
      <c r="T1904" s="22" t="str">
        <f t="shared" si="316"/>
        <v>Pho116124</v>
      </c>
      <c r="U1904" t="str">
        <f t="shared" si="322"/>
        <v>no</v>
      </c>
      <c r="V1904" s="31">
        <v>0</v>
      </c>
      <c r="W1904" s="31" t="str">
        <f t="shared" si="323"/>
        <v>43425Phoenix SunsChicago Bulls</v>
      </c>
      <c r="X1904" s="9">
        <f>IFERROR(VLOOKUP(T1904,October_Schedule_Table[Home Concat],1,FALSE),0)</f>
        <v>0</v>
      </c>
      <c r="Y1904" s="9" t="str">
        <f>IFERROR(VLOOKUP(T1904,October_Schedule_Table[[#All],[Away Concat]:[Away B2b]],4,FALSE),0)</f>
        <v>no</v>
      </c>
    </row>
    <row r="1905" spans="1:25" x14ac:dyDescent="0.2">
      <c r="A1905" s="24" t="s">
        <v>232</v>
      </c>
      <c r="B1905" s="12">
        <v>43427</v>
      </c>
      <c r="C1905" s="33" t="str">
        <f t="shared" si="317"/>
        <v>A</v>
      </c>
      <c r="D1905" s="18">
        <v>11</v>
      </c>
      <c r="E1905" s="18">
        <v>23</v>
      </c>
      <c r="F1905" s="18">
        <v>2018</v>
      </c>
      <c r="G1905" s="5" t="s">
        <v>33</v>
      </c>
      <c r="H1905" s="5" t="s">
        <v>29</v>
      </c>
      <c r="I1905" s="5" t="s">
        <v>232</v>
      </c>
      <c r="J1905" s="5">
        <v>116</v>
      </c>
      <c r="K1905" s="5" t="s">
        <v>13</v>
      </c>
      <c r="L1905" s="5" t="s">
        <v>229</v>
      </c>
      <c r="M1905" s="5">
        <v>114</v>
      </c>
      <c r="N1905" s="13">
        <f t="shared" si="318"/>
        <v>2</v>
      </c>
      <c r="O1905" s="13">
        <f t="shared" si="319"/>
        <v>-3</v>
      </c>
      <c r="P1905" s="39">
        <f t="shared" si="314"/>
        <v>-8.7034984309977705</v>
      </c>
      <c r="Q1905" s="39">
        <f t="shared" si="315"/>
        <v>7.7638523148254706</v>
      </c>
      <c r="R1905" s="39">
        <f t="shared" si="320"/>
        <v>-19.467350745823239</v>
      </c>
      <c r="S1905" s="39">
        <f t="shared" si="321"/>
        <v>21.467350745823239</v>
      </c>
      <c r="T1905" s="22" t="str">
        <f t="shared" si="316"/>
        <v>Pho116114</v>
      </c>
      <c r="U1905" t="str">
        <f t="shared" si="322"/>
        <v>no</v>
      </c>
      <c r="V1905" s="31">
        <v>0</v>
      </c>
      <c r="W1905" s="31" t="str">
        <f t="shared" si="323"/>
        <v>43427Phoenix SunsMilwaukee Bucks</v>
      </c>
      <c r="X1905" s="9">
        <f>IFERROR(VLOOKUP(T1905,October_Schedule_Table[Home Concat],1,FALSE),0)</f>
        <v>0</v>
      </c>
      <c r="Y1905" s="9" t="str">
        <f>IFERROR(VLOOKUP(T1905,October_Schedule_Table[[#All],[Away Concat]:[Away B2b]],4,FALSE),0)</f>
        <v>no</v>
      </c>
    </row>
    <row r="1906" spans="1:25" x14ac:dyDescent="0.2">
      <c r="A1906" s="24" t="s">
        <v>232</v>
      </c>
      <c r="B1906" s="14">
        <v>43429</v>
      </c>
      <c r="C1906" s="33" t="str">
        <f t="shared" si="317"/>
        <v>A</v>
      </c>
      <c r="D1906" s="21">
        <v>11</v>
      </c>
      <c r="E1906" s="21">
        <v>25</v>
      </c>
      <c r="F1906" s="21">
        <v>2018</v>
      </c>
      <c r="G1906" s="6" t="s">
        <v>64</v>
      </c>
      <c r="H1906" s="6" t="s">
        <v>29</v>
      </c>
      <c r="I1906" s="6" t="s">
        <v>232</v>
      </c>
      <c r="J1906" s="6">
        <v>107</v>
      </c>
      <c r="K1906" s="6" t="s">
        <v>16</v>
      </c>
      <c r="L1906" s="6" t="s">
        <v>218</v>
      </c>
      <c r="M1906" s="6">
        <v>118</v>
      </c>
      <c r="N1906" s="13">
        <f t="shared" si="318"/>
        <v>-11</v>
      </c>
      <c r="O1906" s="13">
        <f t="shared" si="319"/>
        <v>-3</v>
      </c>
      <c r="P1906" s="39">
        <f t="shared" si="314"/>
        <v>-8.7034984309977705</v>
      </c>
      <c r="Q1906" s="39">
        <f t="shared" si="315"/>
        <v>-0.23602730858504994</v>
      </c>
      <c r="R1906" s="39">
        <f t="shared" si="320"/>
        <v>-11.467471122412721</v>
      </c>
      <c r="S1906" s="39">
        <f t="shared" si="321"/>
        <v>0.46747112241272148</v>
      </c>
      <c r="T1906" s="22" t="str">
        <f t="shared" si="316"/>
        <v>Pho107118</v>
      </c>
      <c r="U1906" t="str">
        <f t="shared" si="322"/>
        <v>no</v>
      </c>
      <c r="V1906" s="31">
        <v>0</v>
      </c>
      <c r="W1906" s="31" t="str">
        <f t="shared" si="323"/>
        <v>43429Phoenix SunsDetroit Pistons</v>
      </c>
      <c r="X1906" s="9">
        <f>IFERROR(VLOOKUP(T1906,October_Schedule_Table[Home Concat],1,FALSE),0)</f>
        <v>0</v>
      </c>
      <c r="Y1906" s="9" t="str">
        <f>IFERROR(VLOOKUP(T1906,October_Schedule_Table[[#All],[Away Concat]:[Away B2b]],4,FALSE),0)</f>
        <v>no</v>
      </c>
    </row>
    <row r="1907" spans="1:25" x14ac:dyDescent="0.2">
      <c r="A1907" s="24" t="s">
        <v>232</v>
      </c>
      <c r="B1907" s="10">
        <v>43431</v>
      </c>
      <c r="C1907" s="33" t="str">
        <f t="shared" si="317"/>
        <v>H</v>
      </c>
      <c r="D1907" s="19">
        <v>11</v>
      </c>
      <c r="E1907" s="19">
        <v>27</v>
      </c>
      <c r="F1907" s="19">
        <v>2018</v>
      </c>
      <c r="G1907" s="6" t="s">
        <v>42</v>
      </c>
      <c r="H1907" s="6" t="s">
        <v>20</v>
      </c>
      <c r="I1907" s="6" t="s">
        <v>234</v>
      </c>
      <c r="J1907" s="6">
        <v>109</v>
      </c>
      <c r="K1907" s="6" t="s">
        <v>29</v>
      </c>
      <c r="L1907" s="6" t="s">
        <v>232</v>
      </c>
      <c r="M1907" s="6">
        <v>104</v>
      </c>
      <c r="N1907" s="13">
        <f t="shared" si="318"/>
        <v>-5</v>
      </c>
      <c r="O1907" s="13">
        <f t="shared" si="319"/>
        <v>3</v>
      </c>
      <c r="P1907" s="39">
        <f t="shared" si="314"/>
        <v>-8.7034984309977705</v>
      </c>
      <c r="Q1907" s="39">
        <f t="shared" si="315"/>
        <v>2.3960160409532198</v>
      </c>
      <c r="R1907" s="39">
        <f t="shared" si="320"/>
        <v>-8.0995144719509895</v>
      </c>
      <c r="S1907" s="39">
        <f t="shared" si="321"/>
        <v>3.0995144719509895</v>
      </c>
      <c r="T1907" s="22" t="str">
        <f t="shared" si="316"/>
        <v>Pho109104</v>
      </c>
      <c r="U1907" t="str">
        <f t="shared" si="322"/>
        <v>no</v>
      </c>
      <c r="V1907" s="31">
        <v>0</v>
      </c>
      <c r="W1907" s="31" t="str">
        <f t="shared" si="323"/>
        <v>43431Indiana PacersPhoenix Suns</v>
      </c>
      <c r="X1907" s="9" t="str">
        <f>IFERROR(VLOOKUP(T1907,October_Schedule_Table[[#All],[Home Concat]:[Home B2b]],2,FALSE),0)</f>
        <v>no</v>
      </c>
      <c r="Y1907" s="9">
        <f>IFERROR(VLOOKUP(T1907,October_Schedule_Table[[#All],[Away Concat]:[Away B2b]],4,FALSE),0)</f>
        <v>0</v>
      </c>
    </row>
    <row r="1908" spans="1:25" x14ac:dyDescent="0.2">
      <c r="A1908" s="24" t="s">
        <v>232</v>
      </c>
      <c r="B1908" s="12">
        <v>43432</v>
      </c>
      <c r="C1908" s="33" t="str">
        <f t="shared" si="317"/>
        <v>A</v>
      </c>
      <c r="D1908" s="18">
        <v>11</v>
      </c>
      <c r="E1908" s="18">
        <v>28</v>
      </c>
      <c r="F1908" s="18">
        <v>2018</v>
      </c>
      <c r="G1908" s="5" t="s">
        <v>9</v>
      </c>
      <c r="H1908" s="5" t="s">
        <v>29</v>
      </c>
      <c r="I1908" s="5" t="s">
        <v>232</v>
      </c>
      <c r="J1908" s="5">
        <v>99</v>
      </c>
      <c r="K1908" s="5" t="s">
        <v>22</v>
      </c>
      <c r="L1908" s="13" t="s">
        <v>241</v>
      </c>
      <c r="M1908" s="5">
        <v>115</v>
      </c>
      <c r="N1908" s="13">
        <f t="shared" si="318"/>
        <v>-16</v>
      </c>
      <c r="O1908" s="13">
        <f t="shared" si="319"/>
        <v>-3</v>
      </c>
      <c r="P1908" s="39">
        <f t="shared" si="314"/>
        <v>-8.7034984309977705</v>
      </c>
      <c r="Q1908" s="39">
        <f t="shared" si="315"/>
        <v>0.79686865378140981</v>
      </c>
      <c r="R1908" s="39">
        <f t="shared" si="320"/>
        <v>-12.50036708477918</v>
      </c>
      <c r="S1908" s="39">
        <f t="shared" si="321"/>
        <v>-3.4996329152208201</v>
      </c>
      <c r="T1908" s="22" t="str">
        <f t="shared" si="316"/>
        <v>Pho99115</v>
      </c>
      <c r="U1908" t="str">
        <f t="shared" si="322"/>
        <v>yes</v>
      </c>
      <c r="V1908" s="31">
        <v>0</v>
      </c>
      <c r="W1908" s="31" t="str">
        <f t="shared" si="323"/>
        <v>43432Phoenix SunsLos Angeles Clippers</v>
      </c>
      <c r="X1908" s="9">
        <f>IFERROR(VLOOKUP(T1908,October_Schedule_Table[Home Concat],1,FALSE),0)</f>
        <v>0</v>
      </c>
      <c r="Y1908" s="9" t="str">
        <f>IFERROR(VLOOKUP(T1908,October_Schedule_Table[[#All],[Away Concat]:[Away B2b]],4,FALSE),0)</f>
        <v>yes</v>
      </c>
    </row>
    <row r="1909" spans="1:25" x14ac:dyDescent="0.2">
      <c r="A1909" s="24" t="s">
        <v>232</v>
      </c>
      <c r="B1909" s="12">
        <v>43434</v>
      </c>
      <c r="C1909" s="33" t="str">
        <f t="shared" si="317"/>
        <v>H</v>
      </c>
      <c r="D1909" s="18">
        <v>11</v>
      </c>
      <c r="E1909" s="18">
        <v>30</v>
      </c>
      <c r="F1909" s="18">
        <v>2018</v>
      </c>
      <c r="G1909" s="5" t="s">
        <v>42</v>
      </c>
      <c r="H1909" s="5" t="s">
        <v>27</v>
      </c>
      <c r="I1909" s="5" t="s">
        <v>236</v>
      </c>
      <c r="J1909" s="5">
        <v>99</v>
      </c>
      <c r="K1909" s="5" t="s">
        <v>29</v>
      </c>
      <c r="L1909" s="5" t="s">
        <v>232</v>
      </c>
      <c r="M1909" s="5">
        <v>85</v>
      </c>
      <c r="N1909" s="13">
        <f t="shared" si="318"/>
        <v>-14</v>
      </c>
      <c r="O1909" s="13">
        <f t="shared" si="319"/>
        <v>3</v>
      </c>
      <c r="P1909" s="39">
        <f t="shared" si="314"/>
        <v>-8.7034984309977705</v>
      </c>
      <c r="Q1909" s="39">
        <f t="shared" si="315"/>
        <v>1.21811754667254</v>
      </c>
      <c r="R1909" s="39">
        <f t="shared" si="320"/>
        <v>-6.9216159776703101</v>
      </c>
      <c r="S1909" s="39">
        <f t="shared" si="321"/>
        <v>-7.0783840223296899</v>
      </c>
      <c r="T1909" s="22" t="str">
        <f t="shared" si="316"/>
        <v>Pho9985</v>
      </c>
      <c r="U1909" t="str">
        <f t="shared" si="322"/>
        <v>no</v>
      </c>
      <c r="V1909" s="31">
        <v>0</v>
      </c>
      <c r="W1909" s="31" t="str">
        <f t="shared" si="323"/>
        <v>43434Orlando MagicPhoenix Suns</v>
      </c>
      <c r="X1909" s="9" t="str">
        <f>IFERROR(VLOOKUP(T1909,October_Schedule_Table[[#All],[Home Concat]:[Home B2b]],2,FALSE),0)</f>
        <v>no</v>
      </c>
      <c r="Y1909" s="9">
        <f>IFERROR(VLOOKUP(T1909,October_Schedule_Table[[#All],[Away Concat]:[Away B2b]],4,FALSE),0)</f>
        <v>0</v>
      </c>
    </row>
    <row r="1910" spans="1:25" x14ac:dyDescent="0.2">
      <c r="A1910" s="24" t="s">
        <v>232</v>
      </c>
      <c r="B1910" s="10">
        <v>43436</v>
      </c>
      <c r="C1910" s="33" t="str">
        <f t="shared" si="317"/>
        <v>A</v>
      </c>
      <c r="D1910" s="19">
        <v>12</v>
      </c>
      <c r="E1910" s="19">
        <v>2</v>
      </c>
      <c r="F1910" s="19">
        <v>2018</v>
      </c>
      <c r="G1910" s="6" t="s">
        <v>61</v>
      </c>
      <c r="H1910" s="6" t="s">
        <v>29</v>
      </c>
      <c r="I1910" s="6" t="s">
        <v>232</v>
      </c>
      <c r="J1910" s="6">
        <v>96</v>
      </c>
      <c r="K1910" s="6" t="s">
        <v>39</v>
      </c>
      <c r="L1910" s="13" t="s">
        <v>242</v>
      </c>
      <c r="M1910" s="6">
        <v>120</v>
      </c>
      <c r="N1910" s="13">
        <f t="shared" si="318"/>
        <v>-24</v>
      </c>
      <c r="O1910" s="13">
        <f t="shared" si="319"/>
        <v>-3</v>
      </c>
      <c r="P1910" s="39">
        <f t="shared" si="314"/>
        <v>-8.7034984309977705</v>
      </c>
      <c r="Q1910" s="39">
        <f t="shared" si="315"/>
        <v>-1.7592139870950123</v>
      </c>
      <c r="R1910" s="39">
        <f t="shared" si="320"/>
        <v>-9.9442844439027578</v>
      </c>
      <c r="S1910" s="39">
        <f t="shared" si="321"/>
        <v>-14.055715556097242</v>
      </c>
      <c r="T1910" s="22" t="str">
        <f t="shared" si="316"/>
        <v>Pho96120</v>
      </c>
      <c r="U1910" t="str">
        <f t="shared" si="322"/>
        <v>no</v>
      </c>
      <c r="V1910" s="31">
        <v>0</v>
      </c>
      <c r="W1910" s="31" t="str">
        <f t="shared" si="323"/>
        <v>43436Phoenix SunsLos Angeles Lakers</v>
      </c>
      <c r="X1910" s="9">
        <f>IFERROR(VLOOKUP(T1910,October_Schedule_Table[Home Concat],1,FALSE),0)</f>
        <v>0</v>
      </c>
      <c r="Y1910" s="9" t="str">
        <f>IFERROR(VLOOKUP(T1910,October_Schedule_Table[[#All],[Away Concat]:[Away B2b]],4,FALSE),0)</f>
        <v>no</v>
      </c>
    </row>
    <row r="1911" spans="1:25" x14ac:dyDescent="0.2">
      <c r="A1911" s="24" t="s">
        <v>232</v>
      </c>
      <c r="B1911" s="10">
        <v>43438</v>
      </c>
      <c r="C1911" s="33" t="str">
        <f t="shared" si="317"/>
        <v>H</v>
      </c>
      <c r="D1911" s="19">
        <v>12</v>
      </c>
      <c r="E1911" s="19">
        <v>4</v>
      </c>
      <c r="F1911" s="19">
        <v>2018</v>
      </c>
      <c r="G1911" s="6" t="s">
        <v>42</v>
      </c>
      <c r="H1911" s="6" t="s">
        <v>32</v>
      </c>
      <c r="I1911" s="6" t="s">
        <v>230</v>
      </c>
      <c r="J1911" s="6">
        <v>122</v>
      </c>
      <c r="K1911" s="6" t="s">
        <v>29</v>
      </c>
      <c r="L1911" s="6" t="s">
        <v>232</v>
      </c>
      <c r="M1911" s="6">
        <v>105</v>
      </c>
      <c r="N1911" s="13">
        <f t="shared" si="318"/>
        <v>-17</v>
      </c>
      <c r="O1911" s="13">
        <f t="shared" si="319"/>
        <v>3</v>
      </c>
      <c r="P1911" s="39">
        <f t="shared" si="314"/>
        <v>-8.7034984309977705</v>
      </c>
      <c r="Q1911" s="39">
        <f t="shared" si="315"/>
        <v>-0.90569424122478992</v>
      </c>
      <c r="R1911" s="39">
        <f t="shared" si="320"/>
        <v>-4.7978041897729806</v>
      </c>
      <c r="S1911" s="39">
        <f t="shared" si="321"/>
        <v>-12.202195810227019</v>
      </c>
      <c r="T1911" s="22" t="str">
        <f t="shared" si="316"/>
        <v>Pho122105</v>
      </c>
      <c r="U1911" t="str">
        <f t="shared" si="322"/>
        <v>no</v>
      </c>
      <c r="V1911" s="31">
        <v>0</v>
      </c>
      <c r="W1911" s="31" t="str">
        <f t="shared" si="323"/>
        <v>43438Sacramento KingsPhoenix Suns</v>
      </c>
      <c r="X1911" s="9" t="str">
        <f>IFERROR(VLOOKUP(T1911,October_Schedule_Table[[#All],[Home Concat]:[Home B2b]],2,FALSE),0)</f>
        <v>no</v>
      </c>
      <c r="Y1911" s="9">
        <f>IFERROR(VLOOKUP(T1911,October_Schedule_Table[[#All],[Away Concat]:[Away B2b]],4,FALSE),0)</f>
        <v>0</v>
      </c>
    </row>
    <row r="1912" spans="1:25" x14ac:dyDescent="0.2">
      <c r="A1912" s="24" t="s">
        <v>232</v>
      </c>
      <c r="B1912" s="12">
        <v>43440</v>
      </c>
      <c r="C1912" s="33" t="str">
        <f t="shared" si="317"/>
        <v>A</v>
      </c>
      <c r="D1912" s="18">
        <v>12</v>
      </c>
      <c r="E1912" s="18">
        <v>6</v>
      </c>
      <c r="F1912" s="18">
        <v>2018</v>
      </c>
      <c r="G1912" s="5" t="s">
        <v>30</v>
      </c>
      <c r="H1912" s="5" t="s">
        <v>29</v>
      </c>
      <c r="I1912" s="5" t="s">
        <v>232</v>
      </c>
      <c r="J1912" s="5">
        <v>86</v>
      </c>
      <c r="K1912" s="5" t="s">
        <v>40</v>
      </c>
      <c r="L1912" s="5" t="s">
        <v>231</v>
      </c>
      <c r="M1912" s="5">
        <v>108</v>
      </c>
      <c r="N1912" s="13">
        <f t="shared" si="318"/>
        <v>-22</v>
      </c>
      <c r="O1912" s="13">
        <f t="shared" si="319"/>
        <v>-3</v>
      </c>
      <c r="P1912" s="39">
        <f t="shared" si="314"/>
        <v>-8.7034984309977705</v>
      </c>
      <c r="Q1912" s="39">
        <f t="shared" si="315"/>
        <v>4.7456987811097902</v>
      </c>
      <c r="R1912" s="39">
        <f t="shared" si="320"/>
        <v>-16.44919721210756</v>
      </c>
      <c r="S1912" s="39">
        <f t="shared" si="321"/>
        <v>-5.5508027878924402</v>
      </c>
      <c r="T1912" s="22" t="str">
        <f t="shared" si="316"/>
        <v>Pho86108</v>
      </c>
      <c r="U1912" t="str">
        <f t="shared" si="322"/>
        <v>no</v>
      </c>
      <c r="V1912" s="31">
        <v>0</v>
      </c>
      <c r="W1912" s="31" t="str">
        <f t="shared" si="323"/>
        <v>43440Phoenix SunsPortland Trail Blazers</v>
      </c>
      <c r="X1912" s="9">
        <f>IFERROR(VLOOKUP(T1912,October_Schedule_Table[Home Concat],1,FALSE),0)</f>
        <v>0</v>
      </c>
      <c r="Y1912" s="9" t="str">
        <f>IFERROR(VLOOKUP(T1912,October_Schedule_Table[[#All],[Away Concat]:[Away B2b]],4,FALSE),0)</f>
        <v>no</v>
      </c>
    </row>
    <row r="1913" spans="1:25" x14ac:dyDescent="0.2">
      <c r="A1913" s="24" t="s">
        <v>232</v>
      </c>
      <c r="B1913" s="12">
        <v>43441</v>
      </c>
      <c r="C1913" s="33" t="str">
        <f t="shared" si="317"/>
        <v>H</v>
      </c>
      <c r="D1913" s="18">
        <v>12</v>
      </c>
      <c r="E1913" s="18">
        <v>7</v>
      </c>
      <c r="F1913" s="18">
        <v>2018</v>
      </c>
      <c r="G1913" s="5" t="s">
        <v>42</v>
      </c>
      <c r="H1913" s="5" t="s">
        <v>26</v>
      </c>
      <c r="I1913" s="5" t="s">
        <v>235</v>
      </c>
      <c r="J1913" s="5">
        <v>115</v>
      </c>
      <c r="K1913" s="5" t="s">
        <v>29</v>
      </c>
      <c r="L1913" s="5" t="s">
        <v>232</v>
      </c>
      <c r="M1913" s="5">
        <v>98</v>
      </c>
      <c r="N1913" s="13">
        <f t="shared" si="318"/>
        <v>-17</v>
      </c>
      <c r="O1913" s="13">
        <f t="shared" si="319"/>
        <v>3</v>
      </c>
      <c r="P1913" s="39">
        <f t="shared" si="314"/>
        <v>-8.7034984309977705</v>
      </c>
      <c r="Q1913" s="39">
        <f t="shared" si="315"/>
        <v>-0.25037347985165948</v>
      </c>
      <c r="R1913" s="39">
        <f t="shared" si="320"/>
        <v>-5.4531249511461111</v>
      </c>
      <c r="S1913" s="39">
        <f t="shared" si="321"/>
        <v>-11.546875048853888</v>
      </c>
      <c r="T1913" s="22" t="str">
        <f t="shared" si="316"/>
        <v>Pho11598</v>
      </c>
      <c r="U1913" t="str">
        <f t="shared" si="322"/>
        <v>yes</v>
      </c>
      <c r="V1913" s="31">
        <v>0</v>
      </c>
      <c r="W1913" s="31" t="str">
        <f t="shared" si="323"/>
        <v>43441Miami HeatPhoenix Suns</v>
      </c>
      <c r="X1913" s="9" t="str">
        <f>IFERROR(VLOOKUP(T1913,October_Schedule_Table[[#All],[Home Concat]:[Home B2b]],2,FALSE),0)</f>
        <v>yes</v>
      </c>
      <c r="Y1913" s="9">
        <f>IFERROR(VLOOKUP(T1913,October_Schedule_Table[[#All],[Away Concat]:[Away B2b]],4,FALSE),0)</f>
        <v>0</v>
      </c>
    </row>
    <row r="1914" spans="1:25" x14ac:dyDescent="0.2">
      <c r="A1914" s="24" t="s">
        <v>232</v>
      </c>
      <c r="B1914" s="10">
        <v>43444</v>
      </c>
      <c r="C1914" s="33" t="str">
        <f t="shared" si="317"/>
        <v>H</v>
      </c>
      <c r="D1914" s="19">
        <v>12</v>
      </c>
      <c r="E1914" s="19">
        <v>10</v>
      </c>
      <c r="F1914" s="19">
        <v>2018</v>
      </c>
      <c r="G1914" s="6" t="s">
        <v>42</v>
      </c>
      <c r="H1914" s="6" t="s">
        <v>22</v>
      </c>
      <c r="I1914" s="13" t="s">
        <v>241</v>
      </c>
      <c r="J1914" s="6">
        <v>123</v>
      </c>
      <c r="K1914" s="6" t="s">
        <v>29</v>
      </c>
      <c r="L1914" s="6" t="s">
        <v>232</v>
      </c>
      <c r="M1914" s="6">
        <v>119</v>
      </c>
      <c r="N1914" s="13">
        <f t="shared" si="318"/>
        <v>-4</v>
      </c>
      <c r="O1914" s="13">
        <f t="shared" si="319"/>
        <v>3</v>
      </c>
      <c r="P1914" s="39">
        <f t="shared" si="314"/>
        <v>-8.7034984309977705</v>
      </c>
      <c r="Q1914" s="39">
        <f t="shared" si="315"/>
        <v>0.79686865378140981</v>
      </c>
      <c r="R1914" s="39">
        <f t="shared" si="320"/>
        <v>-6.5003670847791799</v>
      </c>
      <c r="S1914" s="39">
        <f t="shared" si="321"/>
        <v>2.5003670847791799</v>
      </c>
      <c r="T1914" s="22" t="str">
        <f t="shared" si="316"/>
        <v>Pho123119</v>
      </c>
      <c r="U1914" t="str">
        <f t="shared" si="322"/>
        <v>no</v>
      </c>
      <c r="V1914" s="31">
        <v>0</v>
      </c>
      <c r="W1914" s="31" t="str">
        <f t="shared" si="323"/>
        <v>43444Los Angeles ClippersPhoenix Suns</v>
      </c>
      <c r="X1914" s="9" t="str">
        <f>IFERROR(VLOOKUP(T1914,October_Schedule_Table[[#All],[Home Concat]:[Home B2b]],2,FALSE),0)</f>
        <v>no</v>
      </c>
      <c r="Y1914" s="9">
        <f>IFERROR(VLOOKUP(T1914,October_Schedule_Table[[#All],[Away Concat]:[Away B2b]],4,FALSE),0)</f>
        <v>0</v>
      </c>
    </row>
    <row r="1915" spans="1:25" x14ac:dyDescent="0.2">
      <c r="A1915" s="24" t="s">
        <v>232</v>
      </c>
      <c r="B1915" s="10">
        <v>43445</v>
      </c>
      <c r="C1915" s="33" t="str">
        <f t="shared" si="317"/>
        <v>A</v>
      </c>
      <c r="D1915" s="19">
        <v>12</v>
      </c>
      <c r="E1915" s="19">
        <v>11</v>
      </c>
      <c r="F1915" s="19">
        <v>2018</v>
      </c>
      <c r="G1915" s="6" t="s">
        <v>33</v>
      </c>
      <c r="H1915" s="6" t="s">
        <v>29</v>
      </c>
      <c r="I1915" s="6" t="s">
        <v>232</v>
      </c>
      <c r="J1915" s="6">
        <v>86</v>
      </c>
      <c r="K1915" s="6" t="s">
        <v>35</v>
      </c>
      <c r="L1915" s="6" t="s">
        <v>227</v>
      </c>
      <c r="M1915" s="6">
        <v>111</v>
      </c>
      <c r="N1915" s="13">
        <f t="shared" si="318"/>
        <v>-25</v>
      </c>
      <c r="O1915" s="13">
        <f t="shared" si="319"/>
        <v>-3</v>
      </c>
      <c r="P1915" s="39">
        <f t="shared" si="314"/>
        <v>-8.7034984309977705</v>
      </c>
      <c r="Q1915" s="39">
        <f t="shared" si="315"/>
        <v>1.8707824426420974</v>
      </c>
      <c r="R1915" s="39">
        <f t="shared" si="320"/>
        <v>-13.574280873639868</v>
      </c>
      <c r="S1915" s="39">
        <f t="shared" si="321"/>
        <v>-11.425719126360132</v>
      </c>
      <c r="T1915" s="22" t="str">
        <f t="shared" si="316"/>
        <v>Pho86111</v>
      </c>
      <c r="U1915" t="str">
        <f t="shared" si="322"/>
        <v>yes</v>
      </c>
      <c r="V1915" s="31">
        <v>0</v>
      </c>
      <c r="W1915" s="31" t="str">
        <f t="shared" si="323"/>
        <v>43445Phoenix SunsSan Antonio Spurs</v>
      </c>
      <c r="X1915" s="9">
        <f>IFERROR(VLOOKUP(T1915,October_Schedule_Table[Home Concat],1,FALSE),0)</f>
        <v>0</v>
      </c>
      <c r="Y1915" s="9" t="str">
        <f>IFERROR(VLOOKUP(T1915,October_Schedule_Table[[#All],[Away Concat]:[Away B2b]],4,FALSE),0)</f>
        <v>yes</v>
      </c>
    </row>
    <row r="1916" spans="1:25" x14ac:dyDescent="0.2">
      <c r="A1916" s="24" t="s">
        <v>232</v>
      </c>
      <c r="B1916" s="12">
        <v>43447</v>
      </c>
      <c r="C1916" s="33" t="str">
        <f t="shared" si="317"/>
        <v>H</v>
      </c>
      <c r="D1916" s="18">
        <v>12</v>
      </c>
      <c r="E1916" s="18">
        <v>13</v>
      </c>
      <c r="F1916" s="18">
        <v>2018</v>
      </c>
      <c r="G1916" s="5" t="s">
        <v>9</v>
      </c>
      <c r="H1916" s="5" t="s">
        <v>28</v>
      </c>
      <c r="I1916" s="5" t="s">
        <v>216</v>
      </c>
      <c r="J1916" s="5">
        <v>89</v>
      </c>
      <c r="K1916" s="5" t="s">
        <v>29</v>
      </c>
      <c r="L1916" s="5" t="s">
        <v>232</v>
      </c>
      <c r="M1916" s="5">
        <v>99</v>
      </c>
      <c r="N1916" s="13">
        <f t="shared" si="318"/>
        <v>10</v>
      </c>
      <c r="O1916" s="13">
        <f t="shared" si="319"/>
        <v>3</v>
      </c>
      <c r="P1916" s="39">
        <f t="shared" si="314"/>
        <v>-8.7034984309977705</v>
      </c>
      <c r="Q1916" s="39">
        <f t="shared" si="315"/>
        <v>-1.1032792686349602</v>
      </c>
      <c r="R1916" s="39">
        <f t="shared" si="320"/>
        <v>-4.6002191623628104</v>
      </c>
      <c r="S1916" s="39">
        <f t="shared" si="321"/>
        <v>14.60021916236281</v>
      </c>
      <c r="T1916" s="22" t="str">
        <f t="shared" si="316"/>
        <v>Pho8999</v>
      </c>
      <c r="U1916" t="str">
        <f t="shared" si="322"/>
        <v>no</v>
      </c>
      <c r="V1916" s="31">
        <v>0</v>
      </c>
      <c r="W1916" s="31" t="str">
        <f t="shared" si="323"/>
        <v>43447Dallas MavericksPhoenix Suns</v>
      </c>
      <c r="X1916" s="9" t="str">
        <f>IFERROR(VLOOKUP(T1916,October_Schedule_Table[[#All],[Home Concat]:[Home B2b]],2,FALSE),0)</f>
        <v>no</v>
      </c>
      <c r="Y1916" s="9">
        <f>IFERROR(VLOOKUP(T1916,October_Schedule_Table[[#All],[Away Concat]:[Away B2b]],4,FALSE),0)</f>
        <v>0</v>
      </c>
    </row>
    <row r="1917" spans="1:25" x14ac:dyDescent="0.2">
      <c r="A1917" s="24" t="s">
        <v>232</v>
      </c>
      <c r="B1917" s="10">
        <v>43449</v>
      </c>
      <c r="C1917" s="33" t="str">
        <f t="shared" si="317"/>
        <v>H</v>
      </c>
      <c r="D1917" s="19">
        <v>12</v>
      </c>
      <c r="E1917" s="19">
        <v>15</v>
      </c>
      <c r="F1917" s="19">
        <v>2018</v>
      </c>
      <c r="G1917" s="6" t="s">
        <v>42</v>
      </c>
      <c r="H1917" s="6" t="s">
        <v>34</v>
      </c>
      <c r="I1917" s="6" t="s">
        <v>239</v>
      </c>
      <c r="J1917" s="6">
        <v>99</v>
      </c>
      <c r="K1917" s="6" t="s">
        <v>29</v>
      </c>
      <c r="L1917" s="6" t="s">
        <v>232</v>
      </c>
      <c r="M1917" s="6">
        <v>107</v>
      </c>
      <c r="N1917" s="13">
        <f t="shared" si="318"/>
        <v>8</v>
      </c>
      <c r="O1917" s="13">
        <f t="shared" si="319"/>
        <v>3</v>
      </c>
      <c r="P1917" s="39">
        <f t="shared" si="314"/>
        <v>-8.7034984309977705</v>
      </c>
      <c r="Q1917" s="39">
        <f t="shared" si="315"/>
        <v>-1.35015846365794</v>
      </c>
      <c r="R1917" s="39">
        <f t="shared" si="320"/>
        <v>-4.3533399673398305</v>
      </c>
      <c r="S1917" s="39">
        <f t="shared" si="321"/>
        <v>12.353339967339831</v>
      </c>
      <c r="T1917" s="22" t="str">
        <f t="shared" si="316"/>
        <v>Pho99107</v>
      </c>
      <c r="U1917" t="str">
        <f t="shared" si="322"/>
        <v>no</v>
      </c>
      <c r="V1917" s="31">
        <v>0</v>
      </c>
      <c r="W1917" s="31" t="str">
        <f t="shared" si="323"/>
        <v>43449Minnesota TimberwolvesPhoenix Suns</v>
      </c>
      <c r="X1917" s="9" t="str">
        <f>IFERROR(VLOOKUP(T1917,October_Schedule_Table[[#All],[Home Concat]:[Home B2b]],2,FALSE),0)</f>
        <v>no</v>
      </c>
      <c r="Y1917" s="9">
        <f>IFERROR(VLOOKUP(T1917,October_Schedule_Table[[#All],[Away Concat]:[Away B2b]],4,FALSE),0)</f>
        <v>0</v>
      </c>
    </row>
    <row r="1918" spans="1:25" x14ac:dyDescent="0.2">
      <c r="A1918" s="24" t="s">
        <v>232</v>
      </c>
      <c r="B1918" s="12">
        <v>43451</v>
      </c>
      <c r="C1918" s="33" t="str">
        <f t="shared" si="317"/>
        <v>A</v>
      </c>
      <c r="D1918" s="18">
        <v>12</v>
      </c>
      <c r="E1918" s="18">
        <v>17</v>
      </c>
      <c r="F1918" s="18">
        <v>2018</v>
      </c>
      <c r="G1918" s="5" t="s">
        <v>23</v>
      </c>
      <c r="H1918" s="5" t="s">
        <v>29</v>
      </c>
      <c r="I1918" s="5" t="s">
        <v>232</v>
      </c>
      <c r="J1918" s="5">
        <v>128</v>
      </c>
      <c r="K1918" s="5" t="s">
        <v>25</v>
      </c>
      <c r="L1918" s="13" t="s">
        <v>243</v>
      </c>
      <c r="M1918" s="5">
        <v>110</v>
      </c>
      <c r="N1918" s="13">
        <f t="shared" si="318"/>
        <v>18</v>
      </c>
      <c r="O1918" s="13">
        <f t="shared" si="319"/>
        <v>-3</v>
      </c>
      <c r="P1918" s="39">
        <f t="shared" si="314"/>
        <v>-8.7034984309977705</v>
      </c>
      <c r="Q1918" s="39">
        <f t="shared" si="315"/>
        <v>-9.3839578025397099</v>
      </c>
      <c r="R1918" s="39">
        <f t="shared" si="320"/>
        <v>-2.3195406284580606</v>
      </c>
      <c r="S1918" s="39">
        <f t="shared" si="321"/>
        <v>20.319540628458061</v>
      </c>
      <c r="T1918" s="22" t="str">
        <f t="shared" si="316"/>
        <v>Pho128110</v>
      </c>
      <c r="U1918" t="str">
        <f t="shared" si="322"/>
        <v>no</v>
      </c>
      <c r="V1918" s="31">
        <v>0</v>
      </c>
      <c r="W1918" s="31" t="str">
        <f t="shared" si="323"/>
        <v>43451Phoenix SunsNew York Knicks</v>
      </c>
      <c r="X1918" s="9">
        <f>IFERROR(VLOOKUP(T1918,October_Schedule_Table[Home Concat],1,FALSE),0)</f>
        <v>0</v>
      </c>
      <c r="Y1918" s="9" t="str">
        <f>IFERROR(VLOOKUP(T1918,October_Schedule_Table[[#All],[Away Concat]:[Away B2b]],4,FALSE),0)</f>
        <v>no</v>
      </c>
    </row>
    <row r="1919" spans="1:25" x14ac:dyDescent="0.2">
      <c r="A1919" s="24" t="s">
        <v>232</v>
      </c>
      <c r="B1919" s="10">
        <v>43453</v>
      </c>
      <c r="C1919" s="33" t="str">
        <f t="shared" si="317"/>
        <v>A</v>
      </c>
      <c r="D1919" s="19">
        <v>12</v>
      </c>
      <c r="E1919" s="19">
        <v>19</v>
      </c>
      <c r="F1919" s="19">
        <v>2018</v>
      </c>
      <c r="G1919" s="6" t="s">
        <v>23</v>
      </c>
      <c r="H1919" s="6" t="s">
        <v>29</v>
      </c>
      <c r="I1919" s="6" t="s">
        <v>232</v>
      </c>
      <c r="J1919" s="6">
        <v>111</v>
      </c>
      <c r="K1919" s="6" t="s">
        <v>8</v>
      </c>
      <c r="L1919" s="6" t="s">
        <v>211</v>
      </c>
      <c r="M1919" s="6">
        <v>103</v>
      </c>
      <c r="N1919" s="13">
        <f t="shared" si="318"/>
        <v>8</v>
      </c>
      <c r="O1919" s="13">
        <f t="shared" si="319"/>
        <v>-3</v>
      </c>
      <c r="P1919" s="39">
        <f t="shared" si="314"/>
        <v>-8.7034984309977705</v>
      </c>
      <c r="Q1919" s="39">
        <f t="shared" si="315"/>
        <v>3.6672081997201897</v>
      </c>
      <c r="R1919" s="39">
        <f t="shared" si="320"/>
        <v>-15.37070663071796</v>
      </c>
      <c r="S1919" s="39">
        <f t="shared" si="321"/>
        <v>23.370706630717962</v>
      </c>
      <c r="T1919" s="22" t="str">
        <f t="shared" si="316"/>
        <v>Pho111103</v>
      </c>
      <c r="U1919" t="str">
        <f t="shared" si="322"/>
        <v>no</v>
      </c>
      <c r="V1919" s="31">
        <v>0</v>
      </c>
      <c r="W1919" s="31" t="str">
        <f t="shared" si="323"/>
        <v>43453Phoenix SunsBoston Celtics</v>
      </c>
      <c r="X1919" s="9">
        <f>IFERROR(VLOOKUP(T1919,October_Schedule_Table[Home Concat],1,FALSE),0)</f>
        <v>0</v>
      </c>
      <c r="Y1919" s="9" t="str">
        <f>IFERROR(VLOOKUP(T1919,October_Schedule_Table[[#All],[Away Concat]:[Away B2b]],4,FALSE),0)</f>
        <v>no</v>
      </c>
    </row>
    <row r="1920" spans="1:25" x14ac:dyDescent="0.2">
      <c r="A1920" s="24" t="s">
        <v>232</v>
      </c>
      <c r="B1920" s="12">
        <v>43456</v>
      </c>
      <c r="C1920" s="33" t="str">
        <f t="shared" si="317"/>
        <v>A</v>
      </c>
      <c r="D1920" s="18">
        <v>12</v>
      </c>
      <c r="E1920" s="18">
        <v>22</v>
      </c>
      <c r="F1920" s="18">
        <v>2018</v>
      </c>
      <c r="G1920" s="5" t="s">
        <v>12</v>
      </c>
      <c r="H1920" s="5" t="s">
        <v>29</v>
      </c>
      <c r="I1920" s="5" t="s">
        <v>232</v>
      </c>
      <c r="J1920" s="5">
        <v>146</v>
      </c>
      <c r="K1920" s="5" t="s">
        <v>41</v>
      </c>
      <c r="L1920" s="5" t="s">
        <v>233</v>
      </c>
      <c r="M1920" s="5">
        <v>149</v>
      </c>
      <c r="N1920" s="13">
        <f t="shared" si="318"/>
        <v>-3</v>
      </c>
      <c r="O1920" s="13">
        <f t="shared" si="319"/>
        <v>-3</v>
      </c>
      <c r="P1920" s="39">
        <f t="shared" si="314"/>
        <v>-8.7034984309977705</v>
      </c>
      <c r="Q1920" s="39">
        <f t="shared" si="315"/>
        <v>-3.2175804343859502</v>
      </c>
      <c r="R1920" s="39">
        <f t="shared" si="320"/>
        <v>-8.4859179966118212</v>
      </c>
      <c r="S1920" s="39">
        <f t="shared" si="321"/>
        <v>5.4859179966118212</v>
      </c>
      <c r="T1920" s="22" t="str">
        <f t="shared" si="316"/>
        <v>Pho146149</v>
      </c>
      <c r="U1920" t="str">
        <f t="shared" si="322"/>
        <v>no</v>
      </c>
      <c r="V1920" s="31">
        <v>0</v>
      </c>
      <c r="W1920" s="31" t="str">
        <f t="shared" si="323"/>
        <v>43456Phoenix SunsWashington Wizards</v>
      </c>
      <c r="X1920" s="9">
        <f>IFERROR(VLOOKUP(T1920,October_Schedule_Table[Home Concat],1,FALSE),0)</f>
        <v>0</v>
      </c>
      <c r="Y1920" s="9" t="str">
        <f>IFERROR(VLOOKUP(T1920,October_Schedule_Table[[#All],[Away Concat]:[Away B2b]],4,FALSE),0)</f>
        <v>no</v>
      </c>
    </row>
    <row r="1921" spans="1:25" x14ac:dyDescent="0.2">
      <c r="A1921" s="24" t="s">
        <v>232</v>
      </c>
      <c r="B1921" s="10">
        <v>43457</v>
      </c>
      <c r="C1921" s="33" t="str">
        <f t="shared" si="317"/>
        <v>A</v>
      </c>
      <c r="D1921" s="19">
        <v>12</v>
      </c>
      <c r="E1921" s="19">
        <v>23</v>
      </c>
      <c r="F1921" s="19">
        <v>2018</v>
      </c>
      <c r="G1921" s="6" t="s">
        <v>43</v>
      </c>
      <c r="H1921" s="6" t="s">
        <v>29</v>
      </c>
      <c r="I1921" s="6" t="s">
        <v>232</v>
      </c>
      <c r="J1921" s="6">
        <v>103</v>
      </c>
      <c r="K1921" s="6" t="s">
        <v>15</v>
      </c>
      <c r="L1921" s="6" t="s">
        <v>212</v>
      </c>
      <c r="M1921" s="6">
        <v>111</v>
      </c>
      <c r="N1921" s="13">
        <f t="shared" si="318"/>
        <v>-8</v>
      </c>
      <c r="O1921" s="13">
        <f t="shared" si="319"/>
        <v>-3</v>
      </c>
      <c r="P1921" s="39">
        <f t="shared" si="314"/>
        <v>-8.7034984309977705</v>
      </c>
      <c r="Q1921" s="39">
        <f t="shared" si="315"/>
        <v>9.3423702051929958E-2</v>
      </c>
      <c r="R1921" s="39">
        <f t="shared" si="320"/>
        <v>-11.796922133049701</v>
      </c>
      <c r="S1921" s="39">
        <f t="shared" si="321"/>
        <v>3.7969221330497014</v>
      </c>
      <c r="T1921" s="22" t="str">
        <f t="shared" si="316"/>
        <v>Pho103111</v>
      </c>
      <c r="U1921" t="str">
        <f t="shared" si="322"/>
        <v>yes</v>
      </c>
      <c r="V1921" s="31">
        <v>0</v>
      </c>
      <c r="W1921" s="31" t="str">
        <f t="shared" si="323"/>
        <v>43457Phoenix SunsBrooklyn Nets</v>
      </c>
      <c r="X1921" s="9">
        <f>IFERROR(VLOOKUP(T1921,October_Schedule_Table[Home Concat],1,FALSE),0)</f>
        <v>0</v>
      </c>
      <c r="Y1921" s="9" t="str">
        <f>IFERROR(VLOOKUP(T1921,October_Schedule_Table[[#All],[Away Concat]:[Away B2b]],4,FALSE),0)</f>
        <v>yes</v>
      </c>
    </row>
    <row r="1922" spans="1:25" x14ac:dyDescent="0.2">
      <c r="A1922" s="24" t="s">
        <v>232</v>
      </c>
      <c r="B1922" s="12">
        <v>43460</v>
      </c>
      <c r="C1922" s="33" t="str">
        <f t="shared" si="317"/>
        <v>A</v>
      </c>
      <c r="D1922" s="18">
        <v>12</v>
      </c>
      <c r="E1922" s="18">
        <v>26</v>
      </c>
      <c r="F1922" s="18">
        <v>2018</v>
      </c>
      <c r="G1922" s="5" t="s">
        <v>12</v>
      </c>
      <c r="H1922" s="5" t="s">
        <v>29</v>
      </c>
      <c r="I1922" s="5" t="s">
        <v>232</v>
      </c>
      <c r="J1922" s="5">
        <v>122</v>
      </c>
      <c r="K1922" s="5" t="s">
        <v>27</v>
      </c>
      <c r="L1922" s="5" t="s">
        <v>236</v>
      </c>
      <c r="M1922" s="5">
        <v>120</v>
      </c>
      <c r="N1922" s="13">
        <f t="shared" si="318"/>
        <v>2</v>
      </c>
      <c r="O1922" s="13">
        <f t="shared" si="319"/>
        <v>-3</v>
      </c>
      <c r="P1922" s="39">
        <f t="shared" si="314"/>
        <v>-8.7034984309977705</v>
      </c>
      <c r="Q1922" s="39">
        <f t="shared" si="315"/>
        <v>1.21811754667254</v>
      </c>
      <c r="R1922" s="39">
        <f t="shared" si="320"/>
        <v>-12.92161597767031</v>
      </c>
      <c r="S1922" s="39">
        <f t="shared" si="321"/>
        <v>14.92161597767031</v>
      </c>
      <c r="T1922" s="22" t="str">
        <f t="shared" si="316"/>
        <v>Pho122120</v>
      </c>
      <c r="U1922" t="str">
        <f t="shared" si="322"/>
        <v>no</v>
      </c>
      <c r="V1922" s="31">
        <v>0</v>
      </c>
      <c r="W1922" s="31" t="str">
        <f t="shared" si="323"/>
        <v>43460Phoenix SunsOrlando Magic</v>
      </c>
      <c r="X1922" s="9">
        <f>IFERROR(VLOOKUP(T1922,October_Schedule_Table[Home Concat],1,FALSE),0)</f>
        <v>0</v>
      </c>
      <c r="Y1922" s="9" t="str">
        <f>IFERROR(VLOOKUP(T1922,October_Schedule_Table[[#All],[Away Concat]:[Away B2b]],4,FALSE),0)</f>
        <v>no</v>
      </c>
    </row>
    <row r="1923" spans="1:25" x14ac:dyDescent="0.2">
      <c r="A1923" s="24" t="s">
        <v>232</v>
      </c>
      <c r="B1923" s="12">
        <v>43462</v>
      </c>
      <c r="C1923" s="33" t="str">
        <f t="shared" si="317"/>
        <v>H</v>
      </c>
      <c r="D1923" s="18">
        <v>12</v>
      </c>
      <c r="E1923" s="18">
        <v>28</v>
      </c>
      <c r="F1923" s="18">
        <v>2018</v>
      </c>
      <c r="G1923" s="5" t="s">
        <v>42</v>
      </c>
      <c r="H1923" s="5" t="s">
        <v>10</v>
      </c>
      <c r="I1923" s="5" t="s">
        <v>238</v>
      </c>
      <c r="J1923" s="5">
        <v>118</v>
      </c>
      <c r="K1923" s="5" t="s">
        <v>29</v>
      </c>
      <c r="L1923" s="5" t="s">
        <v>232</v>
      </c>
      <c r="M1923" s="5">
        <v>102</v>
      </c>
      <c r="N1923" s="13">
        <f t="shared" si="318"/>
        <v>-16</v>
      </c>
      <c r="O1923" s="13">
        <f t="shared" si="319"/>
        <v>3</v>
      </c>
      <c r="P1923" s="39">
        <f t="shared" si="314"/>
        <v>-8.7034984309977705</v>
      </c>
      <c r="Q1923" s="39">
        <f t="shared" si="315"/>
        <v>3.3970939396990349</v>
      </c>
      <c r="R1923" s="39">
        <f t="shared" si="320"/>
        <v>-9.1005923706968055</v>
      </c>
      <c r="S1923" s="39">
        <f t="shared" si="321"/>
        <v>-6.8994076293031945</v>
      </c>
      <c r="T1923" s="22" t="str">
        <f t="shared" si="316"/>
        <v>Pho118102</v>
      </c>
      <c r="U1923" t="str">
        <f t="shared" si="322"/>
        <v>no</v>
      </c>
      <c r="V1923" s="31">
        <v>0</v>
      </c>
      <c r="W1923" s="31" t="str">
        <f t="shared" si="323"/>
        <v>43462Oklahoma City ThunderPhoenix Suns</v>
      </c>
      <c r="X1923" s="9" t="str">
        <f>IFERROR(VLOOKUP(T1923,October_Schedule_Table[[#All],[Home Concat]:[Home B2b]],2,FALSE),0)</f>
        <v>no</v>
      </c>
      <c r="Y1923" s="9">
        <f>IFERROR(VLOOKUP(T1923,October_Schedule_Table[[#All],[Away Concat]:[Away B2b]],4,FALSE),0)</f>
        <v>0</v>
      </c>
    </row>
    <row r="1924" spans="1:25" x14ac:dyDescent="0.2">
      <c r="A1924" s="24" t="s">
        <v>232</v>
      </c>
      <c r="B1924" s="10">
        <v>43463</v>
      </c>
      <c r="C1924" s="33" t="str">
        <f t="shared" si="317"/>
        <v>H</v>
      </c>
      <c r="D1924" s="19">
        <v>12</v>
      </c>
      <c r="E1924" s="19">
        <v>29</v>
      </c>
      <c r="F1924" s="19">
        <v>2018</v>
      </c>
      <c r="G1924" s="6" t="s">
        <v>42</v>
      </c>
      <c r="H1924" s="6" t="s">
        <v>21</v>
      </c>
      <c r="I1924" s="6" t="s">
        <v>217</v>
      </c>
      <c r="J1924" s="6">
        <v>122</v>
      </c>
      <c r="K1924" s="6" t="s">
        <v>29</v>
      </c>
      <c r="L1924" s="6" t="s">
        <v>232</v>
      </c>
      <c r="M1924" s="6">
        <v>118</v>
      </c>
      <c r="N1924" s="13">
        <f t="shared" si="318"/>
        <v>-4</v>
      </c>
      <c r="O1924" s="13">
        <f t="shared" si="319"/>
        <v>3</v>
      </c>
      <c r="P1924" s="39">
        <f t="shared" si="314"/>
        <v>-8.7034984309977705</v>
      </c>
      <c r="Q1924" s="39">
        <f t="shared" si="315"/>
        <v>3.8824190488276296</v>
      </c>
      <c r="R1924" s="39">
        <f t="shared" si="320"/>
        <v>-9.585917479825401</v>
      </c>
      <c r="S1924" s="39">
        <f t="shared" si="321"/>
        <v>5.585917479825401</v>
      </c>
      <c r="T1924" s="22" t="str">
        <f t="shared" si="316"/>
        <v>Pho122118</v>
      </c>
      <c r="U1924" t="str">
        <f t="shared" si="322"/>
        <v>yes</v>
      </c>
      <c r="V1924" s="31" t="s">
        <v>285</v>
      </c>
      <c r="W1924" s="31" t="str">
        <f t="shared" si="323"/>
        <v>43463Denver NuggetsPhoenix Suns</v>
      </c>
      <c r="X1924" s="9"/>
      <c r="Y1924" s="9"/>
    </row>
    <row r="1925" spans="1:25" x14ac:dyDescent="0.2">
      <c r="A1925" s="24" t="s">
        <v>232</v>
      </c>
      <c r="B1925" s="12">
        <v>43465</v>
      </c>
      <c r="C1925" s="33" t="str">
        <f t="shared" si="317"/>
        <v>H</v>
      </c>
      <c r="D1925" s="18">
        <v>12</v>
      </c>
      <c r="E1925" s="18">
        <v>31</v>
      </c>
      <c r="F1925" s="18">
        <v>2018</v>
      </c>
      <c r="G1925" s="5" t="s">
        <v>42</v>
      </c>
      <c r="H1925" s="5" t="s">
        <v>11</v>
      </c>
      <c r="I1925" s="5" t="s">
        <v>224</v>
      </c>
      <c r="J1925" s="5">
        <v>132</v>
      </c>
      <c r="K1925" s="5" t="s">
        <v>29</v>
      </c>
      <c r="L1925" s="5" t="s">
        <v>232</v>
      </c>
      <c r="M1925" s="5">
        <v>109</v>
      </c>
      <c r="N1925" s="13">
        <f t="shared" si="318"/>
        <v>-23</v>
      </c>
      <c r="O1925" s="13">
        <f t="shared" si="319"/>
        <v>3</v>
      </c>
      <c r="P1925" s="39">
        <f t="shared" si="314"/>
        <v>-8.7034984309977705</v>
      </c>
      <c r="Q1925" s="39">
        <f t="shared" si="315"/>
        <v>6.4927091902742058</v>
      </c>
      <c r="R1925" s="39">
        <f t="shared" si="320"/>
        <v>-12.196207621271977</v>
      </c>
      <c r="S1925" s="39">
        <f t="shared" si="321"/>
        <v>-10.803792378728023</v>
      </c>
      <c r="T1925" s="22" t="str">
        <f t="shared" si="316"/>
        <v>Pho132109</v>
      </c>
      <c r="U1925" t="str">
        <f t="shared" si="322"/>
        <v>no</v>
      </c>
      <c r="V1925" s="31">
        <v>0</v>
      </c>
      <c r="W1925" s="31" t="str">
        <f t="shared" si="323"/>
        <v>43465Golden State WarriorsPhoenix Suns</v>
      </c>
      <c r="X1925" s="9" t="str">
        <f>IFERROR(VLOOKUP(T1925,October_Schedule_Table[[#All],[Home Concat]:[Home B2b]],2,FALSE),0)</f>
        <v>no</v>
      </c>
      <c r="Y1925" s="9">
        <f>IFERROR(VLOOKUP(T1925,October_Schedule_Table[[#All],[Away Concat]:[Away B2b]],4,FALSE),0)</f>
        <v>0</v>
      </c>
    </row>
    <row r="1926" spans="1:25" x14ac:dyDescent="0.2">
      <c r="A1926" s="24" t="s">
        <v>232</v>
      </c>
      <c r="B1926" s="10">
        <v>43467</v>
      </c>
      <c r="C1926" s="33" t="str">
        <f t="shared" si="317"/>
        <v>H</v>
      </c>
      <c r="D1926" s="19">
        <v>1</v>
      </c>
      <c r="E1926" s="19">
        <v>2</v>
      </c>
      <c r="F1926" s="19">
        <v>2019</v>
      </c>
      <c r="G1926" s="6" t="s">
        <v>42</v>
      </c>
      <c r="H1926" s="6" t="s">
        <v>7</v>
      </c>
      <c r="I1926" s="6" t="s">
        <v>237</v>
      </c>
      <c r="J1926" s="6">
        <v>132</v>
      </c>
      <c r="K1926" s="6" t="s">
        <v>29</v>
      </c>
      <c r="L1926" s="6" t="s">
        <v>232</v>
      </c>
      <c r="M1926" s="6">
        <v>127</v>
      </c>
      <c r="N1926" s="13">
        <f t="shared" si="318"/>
        <v>-5</v>
      </c>
      <c r="O1926" s="13">
        <f t="shared" si="319"/>
        <v>3</v>
      </c>
      <c r="P1926" s="39">
        <f t="shared" si="314"/>
        <v>-8.7034984309977705</v>
      </c>
      <c r="Q1926" s="39">
        <f t="shared" si="315"/>
        <v>2.2516349031661402</v>
      </c>
      <c r="R1926" s="39">
        <f t="shared" si="320"/>
        <v>-7.9551333341639108</v>
      </c>
      <c r="S1926" s="39">
        <f t="shared" si="321"/>
        <v>2.9551333341639108</v>
      </c>
      <c r="T1926" s="22" t="str">
        <f t="shared" si="316"/>
        <v>Pho132127</v>
      </c>
      <c r="U1926" t="str">
        <f t="shared" si="322"/>
        <v>no</v>
      </c>
      <c r="V1926" s="31">
        <v>0</v>
      </c>
      <c r="W1926" s="31" t="str">
        <f t="shared" si="323"/>
        <v>43467Philadelphia 76ersPhoenix Suns</v>
      </c>
      <c r="X1926" s="9" t="str">
        <f>IFERROR(VLOOKUP(T1926,October_Schedule_Table[[#All],[Home Concat]:[Home B2b]],2,FALSE),0)</f>
        <v>no</v>
      </c>
      <c r="Y1926" s="9">
        <f>IFERROR(VLOOKUP(T1926,October_Schedule_Table[[#All],[Away Concat]:[Away B2b]],4,FALSE),0)</f>
        <v>0</v>
      </c>
    </row>
    <row r="1927" spans="1:25" x14ac:dyDescent="0.2">
      <c r="A1927" s="24" t="s">
        <v>232</v>
      </c>
      <c r="B1927" s="12">
        <v>43469</v>
      </c>
      <c r="C1927" s="33" t="str">
        <f t="shared" si="317"/>
        <v>H</v>
      </c>
      <c r="D1927" s="18">
        <v>1</v>
      </c>
      <c r="E1927" s="18">
        <v>4</v>
      </c>
      <c r="F1927" s="18">
        <v>2019</v>
      </c>
      <c r="G1927" s="5" t="s">
        <v>42</v>
      </c>
      <c r="H1927" s="5" t="s">
        <v>22</v>
      </c>
      <c r="I1927" s="13" t="s">
        <v>241</v>
      </c>
      <c r="J1927" s="5">
        <v>121</v>
      </c>
      <c r="K1927" s="5" t="s">
        <v>29</v>
      </c>
      <c r="L1927" s="5" t="s">
        <v>232</v>
      </c>
      <c r="M1927" s="5">
        <v>111</v>
      </c>
      <c r="N1927" s="13">
        <f t="shared" si="318"/>
        <v>-10</v>
      </c>
      <c r="O1927" s="13">
        <f t="shared" si="319"/>
        <v>3</v>
      </c>
      <c r="P1927" s="39">
        <f t="shared" si="314"/>
        <v>-8.7034984309977705</v>
      </c>
      <c r="Q1927" s="39">
        <f t="shared" si="315"/>
        <v>0.79686865378140981</v>
      </c>
      <c r="R1927" s="39">
        <f t="shared" si="320"/>
        <v>-6.5003670847791799</v>
      </c>
      <c r="S1927" s="39">
        <f t="shared" si="321"/>
        <v>-3.4996329152208201</v>
      </c>
      <c r="T1927" s="22" t="str">
        <f t="shared" si="316"/>
        <v>Pho121111</v>
      </c>
      <c r="U1927" t="str">
        <f t="shared" si="322"/>
        <v>no</v>
      </c>
      <c r="V1927" s="31">
        <v>0</v>
      </c>
      <c r="W1927" s="31" t="str">
        <f t="shared" si="323"/>
        <v>43469Los Angeles ClippersPhoenix Suns</v>
      </c>
      <c r="X1927" s="9" t="str">
        <f>IFERROR(VLOOKUP(T1927,October_Schedule_Table[[#All],[Home Concat]:[Home B2b]],2,FALSE),0)</f>
        <v>no</v>
      </c>
      <c r="Y1927" s="9">
        <f>IFERROR(VLOOKUP(T1927,October_Schedule_Table[[#All],[Away Concat]:[Away B2b]],4,FALSE),0)</f>
        <v>0</v>
      </c>
    </row>
    <row r="1928" spans="1:25" x14ac:dyDescent="0.2">
      <c r="A1928" s="24" t="s">
        <v>232</v>
      </c>
      <c r="B1928" s="10">
        <v>43471</v>
      </c>
      <c r="C1928" s="33" t="str">
        <f t="shared" si="317"/>
        <v>H</v>
      </c>
      <c r="D1928" s="19">
        <v>1</v>
      </c>
      <c r="E1928" s="19">
        <v>6</v>
      </c>
      <c r="F1928" s="19">
        <v>2019</v>
      </c>
      <c r="G1928" s="6" t="s">
        <v>6</v>
      </c>
      <c r="H1928" s="6" t="s">
        <v>14</v>
      </c>
      <c r="I1928" s="6" t="s">
        <v>213</v>
      </c>
      <c r="J1928" s="6">
        <v>119</v>
      </c>
      <c r="K1928" s="6" t="s">
        <v>29</v>
      </c>
      <c r="L1928" s="6" t="s">
        <v>232</v>
      </c>
      <c r="M1928" s="6">
        <v>113</v>
      </c>
      <c r="N1928" s="13">
        <f t="shared" si="318"/>
        <v>-6</v>
      </c>
      <c r="O1928" s="13">
        <f t="shared" si="319"/>
        <v>3</v>
      </c>
      <c r="P1928" s="39">
        <f t="shared" si="314"/>
        <v>-8.7034984309977705</v>
      </c>
      <c r="Q1928" s="39">
        <f t="shared" si="315"/>
        <v>-1.224670842330648</v>
      </c>
      <c r="R1928" s="39">
        <f t="shared" si="320"/>
        <v>-4.4788275886671229</v>
      </c>
      <c r="S1928" s="39">
        <f t="shared" si="321"/>
        <v>-1.5211724113328771</v>
      </c>
      <c r="T1928" s="22" t="str">
        <f t="shared" si="316"/>
        <v>Pho119113</v>
      </c>
      <c r="U1928" t="str">
        <f t="shared" si="322"/>
        <v>no</v>
      </c>
      <c r="V1928" s="31">
        <v>0</v>
      </c>
      <c r="W1928" s="31" t="str">
        <f t="shared" si="323"/>
        <v>43471Charlotte HornetsPhoenix Suns</v>
      </c>
      <c r="X1928" s="9" t="str">
        <f>IFERROR(VLOOKUP(T1928,October_Schedule_Table[[#All],[Home Concat]:[Home B2b]],2,FALSE),0)</f>
        <v>no</v>
      </c>
      <c r="Y1928" s="9">
        <f>IFERROR(VLOOKUP(T1928,October_Schedule_Table[[#All],[Away Concat]:[Away B2b]],4,FALSE),0)</f>
        <v>0</v>
      </c>
    </row>
    <row r="1929" spans="1:25" x14ac:dyDescent="0.2">
      <c r="A1929" s="24" t="s">
        <v>232</v>
      </c>
      <c r="B1929" s="12">
        <v>43473</v>
      </c>
      <c r="C1929" s="33" t="str">
        <f t="shared" si="317"/>
        <v>H</v>
      </c>
      <c r="D1929" s="18">
        <v>1</v>
      </c>
      <c r="E1929" s="18">
        <v>8</v>
      </c>
      <c r="F1929" s="18">
        <v>2019</v>
      </c>
      <c r="G1929" s="5" t="s">
        <v>42</v>
      </c>
      <c r="H1929" s="5" t="s">
        <v>32</v>
      </c>
      <c r="I1929" s="5" t="s">
        <v>230</v>
      </c>
      <c r="J1929" s="5">
        <v>111</v>
      </c>
      <c r="K1929" s="5" t="s">
        <v>29</v>
      </c>
      <c r="L1929" s="5" t="s">
        <v>232</v>
      </c>
      <c r="M1929" s="5">
        <v>115</v>
      </c>
      <c r="N1929" s="13">
        <f t="shared" si="318"/>
        <v>4</v>
      </c>
      <c r="O1929" s="13">
        <f t="shared" si="319"/>
        <v>3</v>
      </c>
      <c r="P1929" s="39">
        <f t="shared" si="314"/>
        <v>-8.7034984309977705</v>
      </c>
      <c r="Q1929" s="39">
        <f t="shared" si="315"/>
        <v>-0.90569424122478992</v>
      </c>
      <c r="R1929" s="39">
        <f t="shared" si="320"/>
        <v>-4.7978041897729806</v>
      </c>
      <c r="S1929" s="39">
        <f t="shared" si="321"/>
        <v>8.7978041897729806</v>
      </c>
      <c r="T1929" s="22" t="str">
        <f t="shared" si="316"/>
        <v>Pho111115</v>
      </c>
      <c r="U1929" t="str">
        <f t="shared" si="322"/>
        <v>no</v>
      </c>
      <c r="V1929" s="31">
        <v>0</v>
      </c>
      <c r="W1929" s="31" t="str">
        <f t="shared" si="323"/>
        <v>43473Sacramento KingsPhoenix Suns</v>
      </c>
      <c r="X1929" s="9" t="str">
        <f>IFERROR(VLOOKUP(T1929,October_Schedule_Table[[#All],[Home Concat]:[Home B2b]],2,FALSE),0)</f>
        <v>no</v>
      </c>
      <c r="Y1929" s="9">
        <f>IFERROR(VLOOKUP(T1929,October_Schedule_Table[[#All],[Away Concat]:[Away B2b]],4,FALSE),0)</f>
        <v>0</v>
      </c>
    </row>
    <row r="1930" spans="1:25" x14ac:dyDescent="0.2">
      <c r="A1930" s="24" t="s">
        <v>232</v>
      </c>
      <c r="B1930" s="10">
        <v>43474</v>
      </c>
      <c r="C1930" s="33" t="str">
        <f t="shared" si="317"/>
        <v>A</v>
      </c>
      <c r="D1930" s="19">
        <v>1</v>
      </c>
      <c r="E1930" s="19">
        <v>9</v>
      </c>
      <c r="F1930" s="19">
        <v>2019</v>
      </c>
      <c r="G1930" s="6" t="s">
        <v>33</v>
      </c>
      <c r="H1930" s="6" t="s">
        <v>29</v>
      </c>
      <c r="I1930" s="6" t="s">
        <v>232</v>
      </c>
      <c r="J1930" s="6">
        <v>94</v>
      </c>
      <c r="K1930" s="6" t="s">
        <v>28</v>
      </c>
      <c r="L1930" s="6" t="s">
        <v>216</v>
      </c>
      <c r="M1930" s="6">
        <v>104</v>
      </c>
      <c r="N1930" s="13">
        <f t="shared" si="318"/>
        <v>-10</v>
      </c>
      <c r="O1930" s="13">
        <f t="shared" si="319"/>
        <v>-3</v>
      </c>
      <c r="P1930" s="39">
        <f t="shared" ref="P1930:P1993" si="324">IF(C1930="H",VLOOKUP(L1930,$AB$12:$AE$41,4,FALSE),VLOOKUP(I1930,$AB$12:$AE$41,4,FALSE))</f>
        <v>-8.7034984309977705</v>
      </c>
      <c r="Q1930" s="39">
        <f t="shared" ref="Q1930:Q1993" si="325">IF(C1930="H",VLOOKUP(I1930,$AB$12:$AE$41,4,FALSE),VLOOKUP(L1930,$AB$12:$AE$41,4,FALSE))</f>
        <v>-1.1032792686349602</v>
      </c>
      <c r="R1930" s="39">
        <f t="shared" si="320"/>
        <v>-10.60021916236281</v>
      </c>
      <c r="S1930" s="39">
        <f t="shared" si="321"/>
        <v>0.60021916236281037</v>
      </c>
      <c r="T1930" s="22" t="str">
        <f t="shared" ref="T1930:T1993" si="326">CONCATENATE(A1930,J1930,M1930)</f>
        <v>Pho94104</v>
      </c>
      <c r="U1930" t="str">
        <f t="shared" si="322"/>
        <v>yes</v>
      </c>
      <c r="V1930" s="31">
        <v>0</v>
      </c>
      <c r="W1930" s="31" t="str">
        <f t="shared" si="323"/>
        <v>43474Phoenix SunsDallas Mavericks</v>
      </c>
      <c r="X1930" s="9">
        <f>IFERROR(VLOOKUP(T1930,October_Schedule_Table[Home Concat],1,FALSE),0)</f>
        <v>0</v>
      </c>
      <c r="Y1930" s="9" t="str">
        <f>IFERROR(VLOOKUP(T1930,October_Schedule_Table[[#All],[Away Concat]:[Away B2b]],4,FALSE),0)</f>
        <v>yes</v>
      </c>
    </row>
    <row r="1931" spans="1:25" x14ac:dyDescent="0.2">
      <c r="A1931" s="24" t="s">
        <v>232</v>
      </c>
      <c r="B1931" s="10">
        <v>43477</v>
      </c>
      <c r="C1931" s="33" t="str">
        <f t="shared" ref="C1931:C1994" si="327">IF(A1931=L1931,"H","A")</f>
        <v>H</v>
      </c>
      <c r="D1931" s="19">
        <v>1</v>
      </c>
      <c r="E1931" s="19">
        <v>12</v>
      </c>
      <c r="F1931" s="19">
        <v>2019</v>
      </c>
      <c r="G1931" s="6" t="s">
        <v>42</v>
      </c>
      <c r="H1931" s="6" t="s">
        <v>21</v>
      </c>
      <c r="I1931" s="6" t="s">
        <v>217</v>
      </c>
      <c r="J1931" s="6">
        <v>93</v>
      </c>
      <c r="K1931" s="6" t="s">
        <v>29</v>
      </c>
      <c r="L1931" s="6" t="s">
        <v>232</v>
      </c>
      <c r="M1931" s="6">
        <v>102</v>
      </c>
      <c r="N1931" s="13">
        <f t="shared" ref="N1931:N1994" si="328">IF(C1931="H",M1931-J1931,J1931-M1931)</f>
        <v>9</v>
      </c>
      <c r="O1931" s="13">
        <f t="shared" ref="O1931:O1994" si="329">IF(C1931="H",3,-3)</f>
        <v>3</v>
      </c>
      <c r="P1931" s="39">
        <f t="shared" si="324"/>
        <v>-8.7034984309977705</v>
      </c>
      <c r="Q1931" s="39">
        <f t="shared" si="325"/>
        <v>3.8824190488276296</v>
      </c>
      <c r="R1931" s="39">
        <f t="shared" ref="R1931:R1994" si="330">O1931+P1931-Q1931</f>
        <v>-9.585917479825401</v>
      </c>
      <c r="S1931" s="39">
        <f t="shared" ref="S1931:S1994" si="331">N1931-R1931</f>
        <v>18.585917479825401</v>
      </c>
      <c r="T1931" s="22" t="str">
        <f t="shared" si="326"/>
        <v>Pho93102</v>
      </c>
      <c r="U1931" t="str">
        <f t="shared" ref="U1931:U1994" si="332">IF(B1931-B1930=1,"yes","no")</f>
        <v>no</v>
      </c>
      <c r="V1931" s="31">
        <v>0</v>
      </c>
      <c r="W1931" s="31" t="str">
        <f t="shared" ref="W1931:W1994" si="333">CONCATENATE(B1931,H1931,K1931)</f>
        <v>43477Denver NuggetsPhoenix Suns</v>
      </c>
      <c r="X1931" s="9" t="str">
        <f>IFERROR(VLOOKUP(T1931,October_Schedule_Table[[#All],[Home Concat]:[Home B2b]],2,FALSE),0)</f>
        <v>no</v>
      </c>
      <c r="Y1931" s="9">
        <f>IFERROR(VLOOKUP(T1931,October_Schedule_Table[[#All],[Away Concat]:[Away B2b]],4,FALSE),0)</f>
        <v>0</v>
      </c>
    </row>
    <row r="1932" spans="1:25" x14ac:dyDescent="0.2">
      <c r="A1932" s="24" t="s">
        <v>232</v>
      </c>
      <c r="B1932" s="12">
        <v>43480</v>
      </c>
      <c r="C1932" s="33" t="str">
        <f t="shared" si="327"/>
        <v>A</v>
      </c>
      <c r="D1932" s="18">
        <v>1</v>
      </c>
      <c r="E1932" s="18">
        <v>15</v>
      </c>
      <c r="F1932" s="18">
        <v>2019</v>
      </c>
      <c r="G1932" s="5" t="s">
        <v>12</v>
      </c>
      <c r="H1932" s="5" t="s">
        <v>29</v>
      </c>
      <c r="I1932" s="5" t="s">
        <v>232</v>
      </c>
      <c r="J1932" s="5">
        <v>97</v>
      </c>
      <c r="K1932" s="5" t="s">
        <v>20</v>
      </c>
      <c r="L1932" s="5" t="s">
        <v>234</v>
      </c>
      <c r="M1932" s="5">
        <v>131</v>
      </c>
      <c r="N1932" s="13">
        <f t="shared" si="328"/>
        <v>-34</v>
      </c>
      <c r="O1932" s="13">
        <f t="shared" si="329"/>
        <v>-3</v>
      </c>
      <c r="P1932" s="39">
        <f t="shared" si="324"/>
        <v>-8.7034984309977705</v>
      </c>
      <c r="Q1932" s="39">
        <f t="shared" si="325"/>
        <v>2.3960160409532198</v>
      </c>
      <c r="R1932" s="39">
        <f t="shared" si="330"/>
        <v>-14.09951447195099</v>
      </c>
      <c r="S1932" s="39">
        <f t="shared" si="331"/>
        <v>-19.90048552804901</v>
      </c>
      <c r="T1932" s="22" t="str">
        <f t="shared" si="326"/>
        <v>Pho97131</v>
      </c>
      <c r="U1932" t="str">
        <f t="shared" si="332"/>
        <v>no</v>
      </c>
      <c r="V1932" s="31">
        <v>0</v>
      </c>
      <c r="W1932" s="31" t="str">
        <f t="shared" si="333"/>
        <v>43480Phoenix SunsIndiana Pacers</v>
      </c>
      <c r="X1932" s="9">
        <f>IFERROR(VLOOKUP(T1932,October_Schedule_Table[Home Concat],1,FALSE),0)</f>
        <v>0</v>
      </c>
      <c r="Y1932" s="9" t="str">
        <f>IFERROR(VLOOKUP(T1932,October_Schedule_Table[[#All],[Away Concat]:[Away B2b]],4,FALSE),0)</f>
        <v>no</v>
      </c>
    </row>
    <row r="1933" spans="1:25" x14ac:dyDescent="0.2">
      <c r="A1933" s="24" t="s">
        <v>232</v>
      </c>
      <c r="B1933" s="10">
        <v>43482</v>
      </c>
      <c r="C1933" s="33" t="str">
        <f t="shared" si="327"/>
        <v>A</v>
      </c>
      <c r="D1933" s="19">
        <v>1</v>
      </c>
      <c r="E1933" s="19">
        <v>17</v>
      </c>
      <c r="F1933" s="19">
        <v>2019</v>
      </c>
      <c r="G1933" s="6" t="s">
        <v>23</v>
      </c>
      <c r="H1933" s="6" t="s">
        <v>29</v>
      </c>
      <c r="I1933" s="6" t="s">
        <v>232</v>
      </c>
      <c r="J1933" s="6">
        <v>109</v>
      </c>
      <c r="K1933" s="6" t="s">
        <v>37</v>
      </c>
      <c r="L1933" s="6" t="s">
        <v>228</v>
      </c>
      <c r="M1933" s="6">
        <v>111</v>
      </c>
      <c r="N1933" s="13">
        <f t="shared" si="328"/>
        <v>-2</v>
      </c>
      <c r="O1933" s="13">
        <f t="shared" si="329"/>
        <v>-3</v>
      </c>
      <c r="P1933" s="39">
        <f t="shared" si="324"/>
        <v>-8.7034984309977705</v>
      </c>
      <c r="Q1933" s="39">
        <f t="shared" si="325"/>
        <v>5.5303682054218104</v>
      </c>
      <c r="R1933" s="39">
        <f t="shared" si="330"/>
        <v>-17.233866636419581</v>
      </c>
      <c r="S1933" s="39">
        <f t="shared" si="331"/>
        <v>15.233866636419581</v>
      </c>
      <c r="T1933" s="22" t="str">
        <f t="shared" si="326"/>
        <v>Pho109111</v>
      </c>
      <c r="U1933" t="str">
        <f t="shared" si="332"/>
        <v>no</v>
      </c>
      <c r="V1933" s="31">
        <v>0</v>
      </c>
      <c r="W1933" s="31" t="str">
        <f t="shared" si="333"/>
        <v>43482Phoenix SunsToronto Raptors</v>
      </c>
      <c r="X1933" s="9">
        <f>IFERROR(VLOOKUP(T1933,October_Schedule_Table[Home Concat],1,FALSE),0)</f>
        <v>0</v>
      </c>
      <c r="Y1933" s="9" t="str">
        <f>IFERROR(VLOOKUP(T1933,October_Schedule_Table[[#All],[Away Concat]:[Away B2b]],4,FALSE),0)</f>
        <v>no</v>
      </c>
    </row>
    <row r="1934" spans="1:25" x14ac:dyDescent="0.2">
      <c r="A1934" s="24" t="s">
        <v>232</v>
      </c>
      <c r="B1934" s="12">
        <v>43484</v>
      </c>
      <c r="C1934" s="33" t="str">
        <f t="shared" si="327"/>
        <v>A</v>
      </c>
      <c r="D1934" s="18">
        <v>1</v>
      </c>
      <c r="E1934" s="18">
        <v>19</v>
      </c>
      <c r="F1934" s="18">
        <v>2019</v>
      </c>
      <c r="G1934" s="5" t="s">
        <v>45</v>
      </c>
      <c r="H1934" s="5" t="s">
        <v>29</v>
      </c>
      <c r="I1934" s="5" t="s">
        <v>232</v>
      </c>
      <c r="J1934" s="5">
        <v>115</v>
      </c>
      <c r="K1934" s="5" t="s">
        <v>14</v>
      </c>
      <c r="L1934" s="5" t="s">
        <v>213</v>
      </c>
      <c r="M1934" s="5">
        <v>135</v>
      </c>
      <c r="N1934" s="13">
        <f t="shared" si="328"/>
        <v>-20</v>
      </c>
      <c r="O1934" s="13">
        <f t="shared" si="329"/>
        <v>-3</v>
      </c>
      <c r="P1934" s="39">
        <f t="shared" si="324"/>
        <v>-8.7034984309977705</v>
      </c>
      <c r="Q1934" s="39">
        <f t="shared" si="325"/>
        <v>-1.224670842330648</v>
      </c>
      <c r="R1934" s="39">
        <f t="shared" si="330"/>
        <v>-10.478827588667123</v>
      </c>
      <c r="S1934" s="39">
        <f t="shared" si="331"/>
        <v>-9.5211724113328771</v>
      </c>
      <c r="T1934" s="22" t="str">
        <f t="shared" si="326"/>
        <v>Pho115135</v>
      </c>
      <c r="U1934" t="str">
        <f t="shared" si="332"/>
        <v>no</v>
      </c>
      <c r="V1934" s="31">
        <v>0</v>
      </c>
      <c r="W1934" s="31" t="str">
        <f t="shared" si="333"/>
        <v>43484Phoenix SunsCharlotte Hornets</v>
      </c>
      <c r="X1934" s="9">
        <f>IFERROR(VLOOKUP(T1934,October_Schedule_Table[Home Concat],1,FALSE),0)</f>
        <v>0</v>
      </c>
      <c r="Y1934" s="9" t="str">
        <f>IFERROR(VLOOKUP(T1934,October_Schedule_Table[[#All],[Away Concat]:[Away B2b]],4,FALSE),0)</f>
        <v>no</v>
      </c>
    </row>
    <row r="1935" spans="1:25" x14ac:dyDescent="0.2">
      <c r="A1935" s="24" t="s">
        <v>232</v>
      </c>
      <c r="B1935" s="10">
        <v>43485</v>
      </c>
      <c r="C1935" s="33" t="str">
        <f t="shared" si="327"/>
        <v>A</v>
      </c>
      <c r="D1935" s="19">
        <v>1</v>
      </c>
      <c r="E1935" s="19">
        <v>20</v>
      </c>
      <c r="F1935" s="19">
        <v>2019</v>
      </c>
      <c r="G1935" s="6" t="s">
        <v>12</v>
      </c>
      <c r="H1935" s="6" t="s">
        <v>29</v>
      </c>
      <c r="I1935" s="6" t="s">
        <v>232</v>
      </c>
      <c r="J1935" s="6">
        <v>114</v>
      </c>
      <c r="K1935" s="6" t="s">
        <v>34</v>
      </c>
      <c r="L1935" s="6" t="s">
        <v>239</v>
      </c>
      <c r="M1935" s="6">
        <v>116</v>
      </c>
      <c r="N1935" s="13">
        <f t="shared" si="328"/>
        <v>-2</v>
      </c>
      <c r="O1935" s="13">
        <f t="shared" si="329"/>
        <v>-3</v>
      </c>
      <c r="P1935" s="39">
        <f t="shared" si="324"/>
        <v>-8.7034984309977705</v>
      </c>
      <c r="Q1935" s="39">
        <f t="shared" si="325"/>
        <v>-1.35015846365794</v>
      </c>
      <c r="R1935" s="39">
        <f t="shared" si="330"/>
        <v>-10.353339967339831</v>
      </c>
      <c r="S1935" s="39">
        <f t="shared" si="331"/>
        <v>8.3533399673398314</v>
      </c>
      <c r="T1935" s="22" t="str">
        <f t="shared" si="326"/>
        <v>Pho114116</v>
      </c>
      <c r="U1935" t="str">
        <f t="shared" si="332"/>
        <v>yes</v>
      </c>
      <c r="V1935" s="31">
        <v>0</v>
      </c>
      <c r="W1935" s="31" t="str">
        <f t="shared" si="333"/>
        <v>43485Phoenix SunsMinnesota Timberwolves</v>
      </c>
      <c r="X1935" s="9">
        <f>IFERROR(VLOOKUP(T1935,October_Schedule_Table[Home Concat],1,FALSE),0)</f>
        <v>0</v>
      </c>
      <c r="Y1935" s="9" t="str">
        <f>IFERROR(VLOOKUP(T1935,October_Schedule_Table[[#All],[Away Concat]:[Away B2b]],4,FALSE),0)</f>
        <v>yes</v>
      </c>
    </row>
    <row r="1936" spans="1:25" x14ac:dyDescent="0.2">
      <c r="A1936" s="24" t="s">
        <v>232</v>
      </c>
      <c r="B1936" s="12">
        <v>43487</v>
      </c>
      <c r="C1936" s="33" t="str">
        <f t="shared" si="327"/>
        <v>H</v>
      </c>
      <c r="D1936" s="18">
        <v>1</v>
      </c>
      <c r="E1936" s="18">
        <v>22</v>
      </c>
      <c r="F1936" s="18">
        <v>2019</v>
      </c>
      <c r="G1936" s="5" t="s">
        <v>42</v>
      </c>
      <c r="H1936" s="5" t="s">
        <v>34</v>
      </c>
      <c r="I1936" s="5" t="s">
        <v>239</v>
      </c>
      <c r="J1936" s="5">
        <v>118</v>
      </c>
      <c r="K1936" s="5" t="s">
        <v>29</v>
      </c>
      <c r="L1936" s="5" t="s">
        <v>232</v>
      </c>
      <c r="M1936" s="5">
        <v>91</v>
      </c>
      <c r="N1936" s="13">
        <f t="shared" si="328"/>
        <v>-27</v>
      </c>
      <c r="O1936" s="13">
        <f t="shared" si="329"/>
        <v>3</v>
      </c>
      <c r="P1936" s="39">
        <f t="shared" si="324"/>
        <v>-8.7034984309977705</v>
      </c>
      <c r="Q1936" s="39">
        <f t="shared" si="325"/>
        <v>-1.35015846365794</v>
      </c>
      <c r="R1936" s="39">
        <f t="shared" si="330"/>
        <v>-4.3533399673398305</v>
      </c>
      <c r="S1936" s="39">
        <f t="shared" si="331"/>
        <v>-22.646660032660169</v>
      </c>
      <c r="T1936" s="22" t="str">
        <f t="shared" si="326"/>
        <v>Pho11891</v>
      </c>
      <c r="U1936" t="str">
        <f t="shared" si="332"/>
        <v>no</v>
      </c>
      <c r="V1936" s="31">
        <v>0</v>
      </c>
      <c r="W1936" s="31" t="str">
        <f t="shared" si="333"/>
        <v>43487Minnesota TimberwolvesPhoenix Suns</v>
      </c>
      <c r="X1936" s="9" t="str">
        <f>IFERROR(VLOOKUP(T1936,October_Schedule_Table[[#All],[Home Concat]:[Home B2b]],2,FALSE),0)</f>
        <v>no</v>
      </c>
      <c r="Y1936" s="9">
        <f>IFERROR(VLOOKUP(T1936,October_Schedule_Table[[#All],[Away Concat]:[Away B2b]],4,FALSE),0)</f>
        <v>0</v>
      </c>
    </row>
    <row r="1937" spans="1:25" x14ac:dyDescent="0.2">
      <c r="A1937" s="24" t="s">
        <v>232</v>
      </c>
      <c r="B1937" s="10">
        <v>43489</v>
      </c>
      <c r="C1937" s="33" t="str">
        <f t="shared" si="327"/>
        <v>H</v>
      </c>
      <c r="D1937" s="19">
        <v>1</v>
      </c>
      <c r="E1937" s="19">
        <v>24</v>
      </c>
      <c r="F1937" s="19">
        <v>2019</v>
      </c>
      <c r="G1937" s="6" t="s">
        <v>42</v>
      </c>
      <c r="H1937" s="6" t="s">
        <v>40</v>
      </c>
      <c r="I1937" s="6" t="s">
        <v>231</v>
      </c>
      <c r="J1937" s="6">
        <v>120</v>
      </c>
      <c r="K1937" s="6" t="s">
        <v>29</v>
      </c>
      <c r="L1937" s="6" t="s">
        <v>232</v>
      </c>
      <c r="M1937" s="6">
        <v>106</v>
      </c>
      <c r="N1937" s="13">
        <f t="shared" si="328"/>
        <v>-14</v>
      </c>
      <c r="O1937" s="13">
        <f t="shared" si="329"/>
        <v>3</v>
      </c>
      <c r="P1937" s="39">
        <f t="shared" si="324"/>
        <v>-8.7034984309977705</v>
      </c>
      <c r="Q1937" s="39">
        <f t="shared" si="325"/>
        <v>4.7456987811097902</v>
      </c>
      <c r="R1937" s="39">
        <f t="shared" si="330"/>
        <v>-10.44919721210756</v>
      </c>
      <c r="S1937" s="39">
        <f t="shared" si="331"/>
        <v>-3.5508027878924402</v>
      </c>
      <c r="T1937" s="22" t="str">
        <f t="shared" si="326"/>
        <v>Pho120106</v>
      </c>
      <c r="U1937" t="str">
        <f t="shared" si="332"/>
        <v>no</v>
      </c>
      <c r="V1937" s="31">
        <v>0</v>
      </c>
      <c r="W1937" s="31" t="str">
        <f t="shared" si="333"/>
        <v>43489Portland Trail BlazersPhoenix Suns</v>
      </c>
      <c r="X1937" s="9" t="str">
        <f>IFERROR(VLOOKUP(T1937,October_Schedule_Table[[#All],[Home Concat]:[Home B2b]],2,FALSE),0)</f>
        <v>no</v>
      </c>
      <c r="Y1937" s="9">
        <f>IFERROR(VLOOKUP(T1937,October_Schedule_Table[[#All],[Away Concat]:[Away B2b]],4,FALSE),0)</f>
        <v>0</v>
      </c>
    </row>
    <row r="1938" spans="1:25" x14ac:dyDescent="0.2">
      <c r="A1938" s="24" t="s">
        <v>232</v>
      </c>
      <c r="B1938" s="12">
        <v>43490</v>
      </c>
      <c r="C1938" s="33" t="str">
        <f t="shared" si="327"/>
        <v>A</v>
      </c>
      <c r="D1938" s="18">
        <v>1</v>
      </c>
      <c r="E1938" s="18">
        <v>25</v>
      </c>
      <c r="F1938" s="18">
        <v>2019</v>
      </c>
      <c r="G1938" s="5" t="s">
        <v>42</v>
      </c>
      <c r="H1938" s="5" t="s">
        <v>29</v>
      </c>
      <c r="I1938" s="5" t="s">
        <v>232</v>
      </c>
      <c r="J1938" s="5">
        <v>95</v>
      </c>
      <c r="K1938" s="5" t="s">
        <v>21</v>
      </c>
      <c r="L1938" s="5" t="s">
        <v>217</v>
      </c>
      <c r="M1938" s="5">
        <v>132</v>
      </c>
      <c r="N1938" s="13">
        <f t="shared" si="328"/>
        <v>-37</v>
      </c>
      <c r="O1938" s="13">
        <f t="shared" si="329"/>
        <v>-3</v>
      </c>
      <c r="P1938" s="39">
        <f t="shared" si="324"/>
        <v>-8.7034984309977705</v>
      </c>
      <c r="Q1938" s="39">
        <f t="shared" si="325"/>
        <v>3.8824190488276296</v>
      </c>
      <c r="R1938" s="39">
        <f t="shared" si="330"/>
        <v>-15.585917479825401</v>
      </c>
      <c r="S1938" s="39">
        <f t="shared" si="331"/>
        <v>-21.414082520174599</v>
      </c>
      <c r="T1938" s="22" t="str">
        <f t="shared" si="326"/>
        <v>Pho95132</v>
      </c>
      <c r="U1938" t="str">
        <f t="shared" si="332"/>
        <v>yes</v>
      </c>
      <c r="V1938" s="31">
        <v>0</v>
      </c>
      <c r="W1938" s="31" t="str">
        <f t="shared" si="333"/>
        <v>43490Phoenix SunsDenver Nuggets</v>
      </c>
      <c r="X1938" s="9">
        <f>IFERROR(VLOOKUP(T1938,October_Schedule_Table[Home Concat],1,FALSE),0)</f>
        <v>0</v>
      </c>
      <c r="Y1938" s="9" t="str">
        <f>IFERROR(VLOOKUP(T1938,October_Schedule_Table[[#All],[Away Concat]:[Away B2b]],4,FALSE),0)</f>
        <v>yes</v>
      </c>
    </row>
    <row r="1939" spans="1:25" x14ac:dyDescent="0.2">
      <c r="A1939" s="24" t="s">
        <v>232</v>
      </c>
      <c r="B1939" s="10">
        <v>43492</v>
      </c>
      <c r="C1939" s="33" t="str">
        <f t="shared" si="327"/>
        <v>A</v>
      </c>
      <c r="D1939" s="19">
        <v>1</v>
      </c>
      <c r="E1939" s="19">
        <v>27</v>
      </c>
      <c r="F1939" s="19">
        <v>2019</v>
      </c>
      <c r="G1939" s="6" t="s">
        <v>44</v>
      </c>
      <c r="H1939" s="6" t="s">
        <v>29</v>
      </c>
      <c r="I1939" s="6" t="s">
        <v>232</v>
      </c>
      <c r="J1939" s="6">
        <v>102</v>
      </c>
      <c r="K1939" s="6" t="s">
        <v>39</v>
      </c>
      <c r="L1939" s="13" t="s">
        <v>242</v>
      </c>
      <c r="M1939" s="6">
        <v>116</v>
      </c>
      <c r="N1939" s="13">
        <f t="shared" si="328"/>
        <v>-14</v>
      </c>
      <c r="O1939" s="13">
        <f t="shared" si="329"/>
        <v>-3</v>
      </c>
      <c r="P1939" s="39">
        <f t="shared" si="324"/>
        <v>-8.7034984309977705</v>
      </c>
      <c r="Q1939" s="39">
        <f t="shared" si="325"/>
        <v>-1.7592139870950123</v>
      </c>
      <c r="R1939" s="39">
        <f t="shared" si="330"/>
        <v>-9.9442844439027578</v>
      </c>
      <c r="S1939" s="39">
        <f t="shared" si="331"/>
        <v>-4.0557155560972422</v>
      </c>
      <c r="T1939" s="22" t="str">
        <f t="shared" si="326"/>
        <v>Pho102116</v>
      </c>
      <c r="U1939" t="str">
        <f t="shared" si="332"/>
        <v>no</v>
      </c>
      <c r="V1939" s="31">
        <v>0</v>
      </c>
      <c r="W1939" s="31" t="str">
        <f t="shared" si="333"/>
        <v>43492Phoenix SunsLos Angeles Lakers</v>
      </c>
      <c r="X1939" s="9">
        <f>IFERROR(VLOOKUP(T1939,October_Schedule_Table[Home Concat],1,FALSE),0)</f>
        <v>0</v>
      </c>
      <c r="Y1939" s="9" t="str">
        <f>IFERROR(VLOOKUP(T1939,October_Schedule_Table[[#All],[Away Concat]:[Away B2b]],4,FALSE),0)</f>
        <v>no</v>
      </c>
    </row>
    <row r="1940" spans="1:25" x14ac:dyDescent="0.2">
      <c r="A1940" s="24" t="s">
        <v>232</v>
      </c>
      <c r="B1940" s="12">
        <v>43494</v>
      </c>
      <c r="C1940" s="33" t="str">
        <f t="shared" si="327"/>
        <v>A</v>
      </c>
      <c r="D1940" s="18">
        <v>1</v>
      </c>
      <c r="E1940" s="18">
        <v>29</v>
      </c>
      <c r="F1940" s="18">
        <v>2019</v>
      </c>
      <c r="G1940" s="5" t="s">
        <v>33</v>
      </c>
      <c r="H1940" s="5" t="s">
        <v>29</v>
      </c>
      <c r="I1940" s="5" t="s">
        <v>232</v>
      </c>
      <c r="J1940" s="5">
        <v>124</v>
      </c>
      <c r="K1940" s="5" t="s">
        <v>35</v>
      </c>
      <c r="L1940" s="5" t="s">
        <v>227</v>
      </c>
      <c r="M1940" s="5">
        <v>126</v>
      </c>
      <c r="N1940" s="13">
        <f t="shared" si="328"/>
        <v>-2</v>
      </c>
      <c r="O1940" s="13">
        <f t="shared" si="329"/>
        <v>-3</v>
      </c>
      <c r="P1940" s="39">
        <f t="shared" si="324"/>
        <v>-8.7034984309977705</v>
      </c>
      <c r="Q1940" s="39">
        <f t="shared" si="325"/>
        <v>1.8707824426420974</v>
      </c>
      <c r="R1940" s="39">
        <f t="shared" si="330"/>
        <v>-13.574280873639868</v>
      </c>
      <c r="S1940" s="39">
        <f t="shared" si="331"/>
        <v>11.574280873639868</v>
      </c>
      <c r="T1940" s="22" t="str">
        <f t="shared" si="326"/>
        <v>Pho124126</v>
      </c>
      <c r="U1940" t="str">
        <f t="shared" si="332"/>
        <v>no</v>
      </c>
      <c r="V1940" s="31">
        <v>0</v>
      </c>
      <c r="W1940" s="31" t="str">
        <f t="shared" si="333"/>
        <v>43494Phoenix SunsSan Antonio Spurs</v>
      </c>
      <c r="X1940" s="9">
        <f>IFERROR(VLOOKUP(T1940,October_Schedule_Table[Home Concat],1,FALSE),0)</f>
        <v>0</v>
      </c>
      <c r="Y1940" s="9" t="str">
        <f>IFERROR(VLOOKUP(T1940,October_Schedule_Table[[#All],[Away Concat]:[Away B2b]],4,FALSE),0)</f>
        <v>no</v>
      </c>
    </row>
    <row r="1941" spans="1:25" x14ac:dyDescent="0.2">
      <c r="A1941" s="24" t="s">
        <v>232</v>
      </c>
      <c r="B1941" s="12">
        <v>43498</v>
      </c>
      <c r="C1941" s="33" t="str">
        <f t="shared" si="327"/>
        <v>H</v>
      </c>
      <c r="D1941" s="18">
        <v>2</v>
      </c>
      <c r="E1941" s="18">
        <v>2</v>
      </c>
      <c r="F1941" s="18">
        <v>2019</v>
      </c>
      <c r="G1941" s="5" t="s">
        <v>42</v>
      </c>
      <c r="H1941" s="5" t="s">
        <v>24</v>
      </c>
      <c r="I1941" s="5" t="s">
        <v>210</v>
      </c>
      <c r="J1941" s="5">
        <v>118</v>
      </c>
      <c r="K1941" s="5" t="s">
        <v>29</v>
      </c>
      <c r="L1941" s="5" t="s">
        <v>232</v>
      </c>
      <c r="M1941" s="5">
        <v>112</v>
      </c>
      <c r="N1941" s="13">
        <f t="shared" si="328"/>
        <v>-6</v>
      </c>
      <c r="O1941" s="13">
        <f t="shared" si="329"/>
        <v>3</v>
      </c>
      <c r="P1941" s="39">
        <f t="shared" si="324"/>
        <v>-8.7034984309977705</v>
      </c>
      <c r="Q1941" s="39">
        <f t="shared" si="325"/>
        <v>-5.4191427575813904</v>
      </c>
      <c r="R1941" s="39">
        <f t="shared" si="330"/>
        <v>-0.28435567341638013</v>
      </c>
      <c r="S1941" s="39">
        <f t="shared" si="331"/>
        <v>-5.7156443265836199</v>
      </c>
      <c r="T1941" s="22" t="str">
        <f t="shared" si="326"/>
        <v>Pho118112</v>
      </c>
      <c r="U1941" t="str">
        <f t="shared" si="332"/>
        <v>no</v>
      </c>
      <c r="V1941" s="31">
        <v>0</v>
      </c>
      <c r="W1941" s="31" t="str">
        <f t="shared" si="333"/>
        <v>43498Atlanta HawksPhoenix Suns</v>
      </c>
      <c r="X1941" s="9" t="str">
        <f>IFERROR(VLOOKUP(T1941,October_Schedule_Table[[#All],[Home Concat]:[Home B2b]],2,FALSE),0)</f>
        <v>no</v>
      </c>
      <c r="Y1941" s="9">
        <f>IFERROR(VLOOKUP(T1941,October_Schedule_Table[[#All],[Away Concat]:[Away B2b]],4,FALSE),0)</f>
        <v>0</v>
      </c>
    </row>
    <row r="1942" spans="1:25" x14ac:dyDescent="0.2">
      <c r="A1942" s="24" t="s">
        <v>232</v>
      </c>
      <c r="B1942" s="10">
        <v>43500</v>
      </c>
      <c r="C1942" s="33" t="str">
        <f t="shared" si="327"/>
        <v>H</v>
      </c>
      <c r="D1942" s="19">
        <v>2</v>
      </c>
      <c r="E1942" s="19">
        <v>4</v>
      </c>
      <c r="F1942" s="19">
        <v>2019</v>
      </c>
      <c r="G1942" s="6" t="s">
        <v>42</v>
      </c>
      <c r="H1942" s="6" t="s">
        <v>18</v>
      </c>
      <c r="I1942" s="6" t="s">
        <v>226</v>
      </c>
      <c r="J1942" s="6">
        <v>118</v>
      </c>
      <c r="K1942" s="6" t="s">
        <v>29</v>
      </c>
      <c r="L1942" s="6" t="s">
        <v>232</v>
      </c>
      <c r="M1942" s="6">
        <v>110</v>
      </c>
      <c r="N1942" s="13">
        <f t="shared" si="328"/>
        <v>-8</v>
      </c>
      <c r="O1942" s="13">
        <f t="shared" si="329"/>
        <v>3</v>
      </c>
      <c r="P1942" s="39">
        <f t="shared" si="324"/>
        <v>-8.7034984309977705</v>
      </c>
      <c r="Q1942" s="39">
        <f t="shared" si="325"/>
        <v>5.8261443988619703</v>
      </c>
      <c r="R1942" s="39">
        <f t="shared" si="330"/>
        <v>-11.529642829859741</v>
      </c>
      <c r="S1942" s="39">
        <f t="shared" si="331"/>
        <v>3.5296428298597409</v>
      </c>
      <c r="T1942" s="22" t="str">
        <f t="shared" si="326"/>
        <v>Pho118110</v>
      </c>
      <c r="U1942" t="str">
        <f t="shared" si="332"/>
        <v>no</v>
      </c>
      <c r="V1942" s="31">
        <v>0</v>
      </c>
      <c r="W1942" s="31" t="str">
        <f t="shared" si="333"/>
        <v>43500Houston RocketsPhoenix Suns</v>
      </c>
      <c r="X1942" s="9" t="str">
        <f>IFERROR(VLOOKUP(T1942,October_Schedule_Table[[#All],[Home Concat]:[Home B2b]],2,FALSE),0)</f>
        <v>no</v>
      </c>
      <c r="Y1942" s="9">
        <f>IFERROR(VLOOKUP(T1942,October_Schedule_Table[[#All],[Away Concat]:[Away B2b]],4,FALSE),0)</f>
        <v>0</v>
      </c>
    </row>
    <row r="1943" spans="1:25" x14ac:dyDescent="0.2">
      <c r="A1943" s="24" t="s">
        <v>232</v>
      </c>
      <c r="B1943" s="10">
        <v>43502</v>
      </c>
      <c r="C1943" s="33" t="str">
        <f t="shared" si="327"/>
        <v>A</v>
      </c>
      <c r="D1943" s="19">
        <v>2</v>
      </c>
      <c r="E1943" s="19">
        <v>6</v>
      </c>
      <c r="F1943" s="19">
        <v>2019</v>
      </c>
      <c r="G1943" s="6" t="s">
        <v>42</v>
      </c>
      <c r="H1943" s="6" t="s">
        <v>29</v>
      </c>
      <c r="I1943" s="6" t="s">
        <v>232</v>
      </c>
      <c r="J1943" s="6">
        <v>88</v>
      </c>
      <c r="K1943" s="6" t="s">
        <v>31</v>
      </c>
      <c r="L1943" s="6" t="s">
        <v>225</v>
      </c>
      <c r="M1943" s="6">
        <v>116</v>
      </c>
      <c r="N1943" s="13">
        <f t="shared" si="328"/>
        <v>-28</v>
      </c>
      <c r="O1943" s="13">
        <f t="shared" si="329"/>
        <v>-3</v>
      </c>
      <c r="P1943" s="39">
        <f t="shared" si="324"/>
        <v>-8.7034984309977705</v>
      </c>
      <c r="Q1943" s="39">
        <f t="shared" si="325"/>
        <v>5.7181998783674679</v>
      </c>
      <c r="R1943" s="39">
        <f t="shared" si="330"/>
        <v>-17.42169830936524</v>
      </c>
      <c r="S1943" s="39">
        <f t="shared" si="331"/>
        <v>-10.57830169063476</v>
      </c>
      <c r="T1943" s="22" t="str">
        <f t="shared" si="326"/>
        <v>Pho88116</v>
      </c>
      <c r="U1943" t="str">
        <f t="shared" si="332"/>
        <v>no</v>
      </c>
      <c r="V1943" s="31">
        <v>0</v>
      </c>
      <c r="W1943" s="31" t="str">
        <f t="shared" si="333"/>
        <v>43502Phoenix SunsUtah Jazz</v>
      </c>
      <c r="X1943" s="9">
        <f>IFERROR(VLOOKUP(T1943,October_Schedule_Table[Home Concat],1,FALSE),0)</f>
        <v>0</v>
      </c>
      <c r="Y1943" s="9" t="str">
        <f>IFERROR(VLOOKUP(T1943,October_Schedule_Table[[#All],[Away Concat]:[Away B2b]],4,FALSE),0)</f>
        <v>no</v>
      </c>
    </row>
    <row r="1944" spans="1:25" x14ac:dyDescent="0.2">
      <c r="A1944" s="24" t="s">
        <v>232</v>
      </c>
      <c r="B1944" s="12">
        <v>43504</v>
      </c>
      <c r="C1944" s="33" t="str">
        <f t="shared" si="327"/>
        <v>H</v>
      </c>
      <c r="D1944" s="18">
        <v>2</v>
      </c>
      <c r="E1944" s="18">
        <v>8</v>
      </c>
      <c r="F1944" s="18">
        <v>2019</v>
      </c>
      <c r="G1944" s="5" t="s">
        <v>42</v>
      </c>
      <c r="H1944" s="5" t="s">
        <v>11</v>
      </c>
      <c r="I1944" s="5" t="s">
        <v>224</v>
      </c>
      <c r="J1944" s="5">
        <v>117</v>
      </c>
      <c r="K1944" s="5" t="s">
        <v>29</v>
      </c>
      <c r="L1944" s="5" t="s">
        <v>232</v>
      </c>
      <c r="M1944" s="5">
        <v>107</v>
      </c>
      <c r="N1944" s="13">
        <f t="shared" si="328"/>
        <v>-10</v>
      </c>
      <c r="O1944" s="13">
        <f t="shared" si="329"/>
        <v>3</v>
      </c>
      <c r="P1944" s="39">
        <f t="shared" si="324"/>
        <v>-8.7034984309977705</v>
      </c>
      <c r="Q1944" s="39">
        <f t="shared" si="325"/>
        <v>6.4927091902742058</v>
      </c>
      <c r="R1944" s="39">
        <f t="shared" si="330"/>
        <v>-12.196207621271977</v>
      </c>
      <c r="S1944" s="39">
        <f t="shared" si="331"/>
        <v>2.1962076212719772</v>
      </c>
      <c r="T1944" s="22" t="str">
        <f t="shared" si="326"/>
        <v>Pho117107</v>
      </c>
      <c r="U1944" t="str">
        <f t="shared" si="332"/>
        <v>no</v>
      </c>
      <c r="V1944" s="31">
        <v>0</v>
      </c>
      <c r="W1944" s="31" t="str">
        <f t="shared" si="333"/>
        <v>43504Golden State WarriorsPhoenix Suns</v>
      </c>
      <c r="X1944" s="9" t="str">
        <f>IFERROR(VLOOKUP(T1944,October_Schedule_Table[[#All],[Home Concat]:[Home B2b]],2,FALSE),0)</f>
        <v>no</v>
      </c>
      <c r="Y1944" s="9">
        <f>IFERROR(VLOOKUP(T1944,October_Schedule_Table[[#All],[Away Concat]:[Away B2b]],4,FALSE),0)</f>
        <v>0</v>
      </c>
    </row>
    <row r="1945" spans="1:25" x14ac:dyDescent="0.2">
      <c r="A1945" s="24" t="s">
        <v>232</v>
      </c>
      <c r="B1945" s="12">
        <v>43506</v>
      </c>
      <c r="C1945" s="33" t="str">
        <f t="shared" si="327"/>
        <v>A</v>
      </c>
      <c r="D1945" s="18">
        <v>2</v>
      </c>
      <c r="E1945" s="18">
        <v>10</v>
      </c>
      <c r="F1945" s="18">
        <v>2019</v>
      </c>
      <c r="G1945" s="5" t="s">
        <v>43</v>
      </c>
      <c r="H1945" s="5" t="s">
        <v>29</v>
      </c>
      <c r="I1945" s="5" t="s">
        <v>232</v>
      </c>
      <c r="J1945" s="5">
        <v>104</v>
      </c>
      <c r="K1945" s="5" t="s">
        <v>32</v>
      </c>
      <c r="L1945" s="5" t="s">
        <v>230</v>
      </c>
      <c r="M1945" s="5">
        <v>117</v>
      </c>
      <c r="N1945" s="13">
        <f t="shared" si="328"/>
        <v>-13</v>
      </c>
      <c r="O1945" s="13">
        <f t="shared" si="329"/>
        <v>-3</v>
      </c>
      <c r="P1945" s="39">
        <f t="shared" si="324"/>
        <v>-8.7034984309977705</v>
      </c>
      <c r="Q1945" s="39">
        <f t="shared" si="325"/>
        <v>-0.90569424122478992</v>
      </c>
      <c r="R1945" s="39">
        <f t="shared" si="330"/>
        <v>-10.797804189772981</v>
      </c>
      <c r="S1945" s="39">
        <f t="shared" si="331"/>
        <v>-2.2021958102270194</v>
      </c>
      <c r="T1945" s="22" t="str">
        <f t="shared" si="326"/>
        <v>Pho104117</v>
      </c>
      <c r="U1945" t="str">
        <f t="shared" si="332"/>
        <v>no</v>
      </c>
      <c r="V1945" s="31">
        <v>0</v>
      </c>
      <c r="W1945" s="31" t="str">
        <f t="shared" si="333"/>
        <v>43506Phoenix SunsSacramento Kings</v>
      </c>
      <c r="X1945" s="9">
        <f>IFERROR(VLOOKUP(T1945,October_Schedule_Table[Home Concat],1,FALSE),0)</f>
        <v>0</v>
      </c>
      <c r="Y1945" s="9" t="str">
        <f>IFERROR(VLOOKUP(T1945,October_Schedule_Table[[#All],[Away Concat]:[Away B2b]],4,FALSE),0)</f>
        <v>no</v>
      </c>
    </row>
    <row r="1946" spans="1:25" x14ac:dyDescent="0.2">
      <c r="A1946" s="24" t="s">
        <v>232</v>
      </c>
      <c r="B1946" s="10">
        <v>43509</v>
      </c>
      <c r="C1946" s="33" t="str">
        <f t="shared" si="327"/>
        <v>A</v>
      </c>
      <c r="D1946" s="19">
        <v>2</v>
      </c>
      <c r="E1946" s="19">
        <v>13</v>
      </c>
      <c r="F1946" s="19">
        <v>2019</v>
      </c>
      <c r="G1946" s="6" t="s">
        <v>9</v>
      </c>
      <c r="H1946" s="6" t="s">
        <v>29</v>
      </c>
      <c r="I1946" s="6" t="s">
        <v>232</v>
      </c>
      <c r="J1946" s="6">
        <v>107</v>
      </c>
      <c r="K1946" s="6" t="s">
        <v>22</v>
      </c>
      <c r="L1946" s="13" t="s">
        <v>241</v>
      </c>
      <c r="M1946" s="6">
        <v>134</v>
      </c>
      <c r="N1946" s="13">
        <f t="shared" si="328"/>
        <v>-27</v>
      </c>
      <c r="O1946" s="13">
        <f t="shared" si="329"/>
        <v>-3</v>
      </c>
      <c r="P1946" s="39">
        <f t="shared" si="324"/>
        <v>-8.7034984309977705</v>
      </c>
      <c r="Q1946" s="39">
        <f t="shared" si="325"/>
        <v>0.79686865378140981</v>
      </c>
      <c r="R1946" s="39">
        <f t="shared" si="330"/>
        <v>-12.50036708477918</v>
      </c>
      <c r="S1946" s="39">
        <f t="shared" si="331"/>
        <v>-14.49963291522082</v>
      </c>
      <c r="T1946" s="22" t="str">
        <f t="shared" si="326"/>
        <v>Pho107134</v>
      </c>
      <c r="U1946" t="str">
        <f t="shared" si="332"/>
        <v>no</v>
      </c>
      <c r="V1946" s="31">
        <v>0</v>
      </c>
      <c r="W1946" s="31" t="str">
        <f t="shared" si="333"/>
        <v>43509Phoenix SunsLos Angeles Clippers</v>
      </c>
      <c r="X1946" s="9">
        <f>IFERROR(VLOOKUP(T1946,October_Schedule_Table[Home Concat],1,FALSE),0)</f>
        <v>0</v>
      </c>
      <c r="Y1946" s="9" t="str">
        <f>IFERROR(VLOOKUP(T1946,October_Schedule_Table[[#All],[Away Concat]:[Away B2b]],4,FALSE),0)</f>
        <v>no</v>
      </c>
    </row>
    <row r="1947" spans="1:25" x14ac:dyDescent="0.2">
      <c r="A1947" s="24" t="s">
        <v>232</v>
      </c>
      <c r="B1947" s="12">
        <v>43517</v>
      </c>
      <c r="C1947" s="33" t="str">
        <f t="shared" si="327"/>
        <v>A</v>
      </c>
      <c r="D1947" s="18">
        <v>2</v>
      </c>
      <c r="E1947" s="18">
        <v>21</v>
      </c>
      <c r="F1947" s="18">
        <v>2019</v>
      </c>
      <c r="G1947" s="5" t="s">
        <v>12</v>
      </c>
      <c r="H1947" s="5" t="s">
        <v>29</v>
      </c>
      <c r="I1947" s="5" t="s">
        <v>232</v>
      </c>
      <c r="J1947" s="5">
        <v>98</v>
      </c>
      <c r="K1947" s="5" t="s">
        <v>36</v>
      </c>
      <c r="L1947" s="5" t="s">
        <v>215</v>
      </c>
      <c r="M1947" s="5">
        <v>111</v>
      </c>
      <c r="N1947" s="13">
        <f t="shared" si="328"/>
        <v>-13</v>
      </c>
      <c r="O1947" s="13">
        <f t="shared" si="329"/>
        <v>-3</v>
      </c>
      <c r="P1947" s="39">
        <f t="shared" si="324"/>
        <v>-8.7034984309977705</v>
      </c>
      <c r="Q1947" s="39">
        <f t="shared" si="325"/>
        <v>-9.3173458825230995</v>
      </c>
      <c r="R1947" s="39">
        <f t="shared" si="330"/>
        <v>-2.3861525484746711</v>
      </c>
      <c r="S1947" s="39">
        <f t="shared" si="331"/>
        <v>-10.613847451525329</v>
      </c>
      <c r="T1947" s="22" t="str">
        <f t="shared" si="326"/>
        <v>Pho98111</v>
      </c>
      <c r="U1947" t="str">
        <f t="shared" si="332"/>
        <v>no</v>
      </c>
      <c r="V1947" s="31">
        <v>0</v>
      </c>
      <c r="W1947" s="31" t="str">
        <f t="shared" si="333"/>
        <v>43517Phoenix SunsCleveland Cavaliers</v>
      </c>
      <c r="X1947" s="9">
        <f>IFERROR(VLOOKUP(T1947,October_Schedule_Table[Home Concat],1,FALSE),0)</f>
        <v>0</v>
      </c>
      <c r="Y1947" s="9" t="str">
        <f>IFERROR(VLOOKUP(T1947,October_Schedule_Table[[#All],[Away Concat]:[Away B2b]],4,FALSE),0)</f>
        <v>no</v>
      </c>
    </row>
    <row r="1948" spans="1:25" x14ac:dyDescent="0.2">
      <c r="A1948" s="24" t="s">
        <v>232</v>
      </c>
      <c r="B1948" s="10">
        <v>43519</v>
      </c>
      <c r="C1948" s="33" t="str">
        <f t="shared" si="327"/>
        <v>A</v>
      </c>
      <c r="D1948" s="19">
        <v>2</v>
      </c>
      <c r="E1948" s="19">
        <v>23</v>
      </c>
      <c r="F1948" s="19">
        <v>2019</v>
      </c>
      <c r="G1948" s="6" t="s">
        <v>12</v>
      </c>
      <c r="H1948" s="6" t="s">
        <v>29</v>
      </c>
      <c r="I1948" s="6" t="s">
        <v>232</v>
      </c>
      <c r="J1948" s="6">
        <v>112</v>
      </c>
      <c r="K1948" s="6" t="s">
        <v>24</v>
      </c>
      <c r="L1948" s="6" t="s">
        <v>210</v>
      </c>
      <c r="M1948" s="6">
        <v>120</v>
      </c>
      <c r="N1948" s="13">
        <f t="shared" si="328"/>
        <v>-8</v>
      </c>
      <c r="O1948" s="13">
        <f t="shared" si="329"/>
        <v>-3</v>
      </c>
      <c r="P1948" s="39">
        <f t="shared" si="324"/>
        <v>-8.7034984309977705</v>
      </c>
      <c r="Q1948" s="39">
        <f t="shared" si="325"/>
        <v>-5.4191427575813904</v>
      </c>
      <c r="R1948" s="39">
        <f t="shared" si="330"/>
        <v>-6.2843556734163801</v>
      </c>
      <c r="S1948" s="39">
        <f t="shared" si="331"/>
        <v>-1.7156443265836199</v>
      </c>
      <c r="T1948" s="22" t="str">
        <f t="shared" si="326"/>
        <v>Pho112120</v>
      </c>
      <c r="U1948" t="str">
        <f t="shared" si="332"/>
        <v>no</v>
      </c>
      <c r="V1948" s="31">
        <v>0</v>
      </c>
      <c r="W1948" s="31" t="str">
        <f t="shared" si="333"/>
        <v>43519Phoenix SunsAtlanta Hawks</v>
      </c>
      <c r="X1948" s="9">
        <f>IFERROR(VLOOKUP(T1948,October_Schedule_Table[Home Concat],1,FALSE),0)</f>
        <v>0</v>
      </c>
      <c r="Y1948" s="9" t="str">
        <f>IFERROR(VLOOKUP(T1948,October_Schedule_Table[[#All],[Away Concat]:[Away B2b]],4,FALSE),0)</f>
        <v>no</v>
      </c>
    </row>
    <row r="1949" spans="1:25" x14ac:dyDescent="0.2">
      <c r="A1949" s="24" t="s">
        <v>232</v>
      </c>
      <c r="B1949" s="12">
        <v>43521</v>
      </c>
      <c r="C1949" s="33" t="str">
        <f t="shared" si="327"/>
        <v>A</v>
      </c>
      <c r="D1949" s="18">
        <v>2</v>
      </c>
      <c r="E1949" s="18">
        <v>25</v>
      </c>
      <c r="F1949" s="18">
        <v>2019</v>
      </c>
      <c r="G1949" s="5" t="s">
        <v>23</v>
      </c>
      <c r="H1949" s="5" t="s">
        <v>29</v>
      </c>
      <c r="I1949" s="5" t="s">
        <v>232</v>
      </c>
      <c r="J1949" s="5">
        <v>124</v>
      </c>
      <c r="K1949" s="5" t="s">
        <v>26</v>
      </c>
      <c r="L1949" s="5" t="s">
        <v>235</v>
      </c>
      <c r="M1949" s="5">
        <v>121</v>
      </c>
      <c r="N1949" s="13">
        <f t="shared" si="328"/>
        <v>3</v>
      </c>
      <c r="O1949" s="13">
        <f t="shared" si="329"/>
        <v>-3</v>
      </c>
      <c r="P1949" s="39">
        <f t="shared" si="324"/>
        <v>-8.7034984309977705</v>
      </c>
      <c r="Q1949" s="39">
        <f t="shared" si="325"/>
        <v>-0.25037347985165948</v>
      </c>
      <c r="R1949" s="39">
        <f t="shared" si="330"/>
        <v>-11.453124951146112</v>
      </c>
      <c r="S1949" s="39">
        <f t="shared" si="331"/>
        <v>14.453124951146112</v>
      </c>
      <c r="T1949" s="22" t="str">
        <f t="shared" si="326"/>
        <v>Pho124121</v>
      </c>
      <c r="U1949" t="str">
        <f t="shared" si="332"/>
        <v>no</v>
      </c>
      <c r="V1949" s="31">
        <v>0</v>
      </c>
      <c r="W1949" s="31" t="str">
        <f t="shared" si="333"/>
        <v>43521Phoenix SunsMiami Heat</v>
      </c>
      <c r="X1949" s="9" t="str">
        <f>IFERROR(VLOOKUP(T1949,October_Schedule_Table[[#All],[Home Concat]:[Home B2b]],2,FALSE),0)</f>
        <v>no</v>
      </c>
      <c r="Y1949" s="9" t="str">
        <f>IFERROR(VLOOKUP(T1949,October_Schedule_Table[[#All],[Away Concat]:[Away B2b]],4,FALSE),0)</f>
        <v>no</v>
      </c>
    </row>
    <row r="1950" spans="1:25" x14ac:dyDescent="0.2">
      <c r="A1950" s="24" t="s">
        <v>232</v>
      </c>
      <c r="B1950" s="10">
        <v>43525</v>
      </c>
      <c r="C1950" s="33" t="str">
        <f t="shared" si="327"/>
        <v>H</v>
      </c>
      <c r="D1950" s="19">
        <v>3</v>
      </c>
      <c r="E1950" s="19">
        <v>1</v>
      </c>
      <c r="F1950" s="19">
        <v>2019</v>
      </c>
      <c r="G1950" s="6" t="s">
        <v>42</v>
      </c>
      <c r="H1950" s="6" t="s">
        <v>17</v>
      </c>
      <c r="I1950" s="6" t="s">
        <v>202</v>
      </c>
      <c r="J1950" s="6">
        <v>130</v>
      </c>
      <c r="K1950" s="6" t="s">
        <v>29</v>
      </c>
      <c r="L1950" s="6" t="s">
        <v>232</v>
      </c>
      <c r="M1950" s="6">
        <v>116</v>
      </c>
      <c r="N1950" s="13">
        <f t="shared" si="328"/>
        <v>-14</v>
      </c>
      <c r="O1950" s="13">
        <f t="shared" si="329"/>
        <v>3</v>
      </c>
      <c r="P1950" s="39">
        <f t="shared" si="324"/>
        <v>-8.7034984309977705</v>
      </c>
      <c r="Q1950" s="39">
        <f t="shared" si="325"/>
        <v>-2.0784049104114897</v>
      </c>
      <c r="R1950" s="39">
        <f t="shared" si="330"/>
        <v>-3.6250935205862809</v>
      </c>
      <c r="S1950" s="39">
        <f t="shared" si="331"/>
        <v>-10.374906479413719</v>
      </c>
      <c r="T1950" s="22" t="str">
        <f t="shared" si="326"/>
        <v>Pho130116</v>
      </c>
      <c r="U1950" t="str">
        <f t="shared" si="332"/>
        <v>no</v>
      </c>
      <c r="V1950" s="31">
        <v>0</v>
      </c>
      <c r="W1950" s="31" t="str">
        <f t="shared" si="333"/>
        <v>43525New Orleans PelicansPhoenix Suns</v>
      </c>
      <c r="X1950" s="9" t="str">
        <f>IFERROR(VLOOKUP(T1950,October_Schedule_Table[[#All],[Home Concat]:[Home B2b]],2,FALSE),0)</f>
        <v>no</v>
      </c>
      <c r="Y1950" s="9">
        <f>IFERROR(VLOOKUP(T1950,October_Schedule_Table[[#All],[Away Concat]:[Away B2b]],4,FALSE),0)</f>
        <v>0</v>
      </c>
    </row>
    <row r="1951" spans="1:25" x14ac:dyDescent="0.2">
      <c r="A1951" s="24" t="s">
        <v>232</v>
      </c>
      <c r="B1951" s="12">
        <v>43526</v>
      </c>
      <c r="C1951" s="33" t="str">
        <f t="shared" si="327"/>
        <v>H</v>
      </c>
      <c r="D1951" s="18">
        <v>3</v>
      </c>
      <c r="E1951" s="18">
        <v>2</v>
      </c>
      <c r="F1951" s="18">
        <v>2019</v>
      </c>
      <c r="G1951" s="5" t="s">
        <v>42</v>
      </c>
      <c r="H1951" s="5" t="s">
        <v>39</v>
      </c>
      <c r="I1951" s="13" t="s">
        <v>242</v>
      </c>
      <c r="J1951" s="5">
        <v>109</v>
      </c>
      <c r="K1951" s="5" t="s">
        <v>29</v>
      </c>
      <c r="L1951" s="5" t="s">
        <v>232</v>
      </c>
      <c r="M1951" s="5">
        <v>118</v>
      </c>
      <c r="N1951" s="13">
        <f t="shared" si="328"/>
        <v>9</v>
      </c>
      <c r="O1951" s="13">
        <f t="shared" si="329"/>
        <v>3</v>
      </c>
      <c r="P1951" s="39">
        <f t="shared" si="324"/>
        <v>-8.7034984309977705</v>
      </c>
      <c r="Q1951" s="39">
        <f t="shared" si="325"/>
        <v>-1.7592139870950123</v>
      </c>
      <c r="R1951" s="39">
        <f t="shared" si="330"/>
        <v>-3.9442844439027582</v>
      </c>
      <c r="S1951" s="39">
        <f t="shared" si="331"/>
        <v>12.944284443902758</v>
      </c>
      <c r="T1951" s="22" t="str">
        <f t="shared" si="326"/>
        <v>Pho109118</v>
      </c>
      <c r="U1951" t="str">
        <f t="shared" si="332"/>
        <v>yes</v>
      </c>
      <c r="V1951" s="31" t="s">
        <v>301</v>
      </c>
      <c r="W1951" s="31" t="str">
        <f t="shared" si="333"/>
        <v>43526Los Angeles LakersPhoenix Suns</v>
      </c>
      <c r="X1951" s="9"/>
      <c r="Y1951" s="9"/>
    </row>
    <row r="1952" spans="1:25" x14ac:dyDescent="0.2">
      <c r="A1952" s="24" t="s">
        <v>232</v>
      </c>
      <c r="B1952" s="10">
        <v>43528</v>
      </c>
      <c r="C1952" s="33" t="str">
        <f t="shared" si="327"/>
        <v>H</v>
      </c>
      <c r="D1952" s="19">
        <v>3</v>
      </c>
      <c r="E1952" s="19">
        <v>4</v>
      </c>
      <c r="F1952" s="19">
        <v>2019</v>
      </c>
      <c r="G1952" s="6" t="s">
        <v>42</v>
      </c>
      <c r="H1952" s="6" t="s">
        <v>13</v>
      </c>
      <c r="I1952" s="6" t="s">
        <v>229</v>
      </c>
      <c r="J1952" s="6">
        <v>105</v>
      </c>
      <c r="K1952" s="6" t="s">
        <v>29</v>
      </c>
      <c r="L1952" s="6" t="s">
        <v>232</v>
      </c>
      <c r="M1952" s="6">
        <v>114</v>
      </c>
      <c r="N1952" s="13">
        <f t="shared" si="328"/>
        <v>9</v>
      </c>
      <c r="O1952" s="13">
        <f t="shared" si="329"/>
        <v>3</v>
      </c>
      <c r="P1952" s="39">
        <f t="shared" si="324"/>
        <v>-8.7034984309977705</v>
      </c>
      <c r="Q1952" s="39">
        <f t="shared" si="325"/>
        <v>7.7638523148254706</v>
      </c>
      <c r="R1952" s="39">
        <f t="shared" si="330"/>
        <v>-13.467350745823241</v>
      </c>
      <c r="S1952" s="39">
        <f t="shared" si="331"/>
        <v>22.467350745823239</v>
      </c>
      <c r="T1952" s="22" t="str">
        <f t="shared" si="326"/>
        <v>Pho105114</v>
      </c>
      <c r="U1952" t="str">
        <f t="shared" si="332"/>
        <v>no</v>
      </c>
      <c r="V1952" s="31">
        <v>0</v>
      </c>
      <c r="W1952" s="31" t="str">
        <f t="shared" si="333"/>
        <v>43528Milwaukee BucksPhoenix Suns</v>
      </c>
      <c r="X1952" s="9" t="str">
        <f>IFERROR(VLOOKUP(T1952,October_Schedule_Table[[#All],[Home Concat]:[Home B2b]],2,FALSE),0)</f>
        <v>no</v>
      </c>
      <c r="Y1952" s="9">
        <f>IFERROR(VLOOKUP(T1952,October_Schedule_Table[[#All],[Away Concat]:[Away B2b]],4,FALSE),0)</f>
        <v>0</v>
      </c>
    </row>
    <row r="1953" spans="1:25" x14ac:dyDescent="0.2">
      <c r="A1953" s="24" t="s">
        <v>232</v>
      </c>
      <c r="B1953" s="12">
        <v>43530</v>
      </c>
      <c r="C1953" s="33" t="str">
        <f t="shared" si="327"/>
        <v>H</v>
      </c>
      <c r="D1953" s="18">
        <v>3</v>
      </c>
      <c r="E1953" s="18">
        <v>6</v>
      </c>
      <c r="F1953" s="18">
        <v>2019</v>
      </c>
      <c r="G1953" s="5" t="s">
        <v>42</v>
      </c>
      <c r="H1953" s="5" t="s">
        <v>25</v>
      </c>
      <c r="I1953" s="13" t="s">
        <v>243</v>
      </c>
      <c r="J1953" s="5">
        <v>96</v>
      </c>
      <c r="K1953" s="5" t="s">
        <v>29</v>
      </c>
      <c r="L1953" s="5" t="s">
        <v>232</v>
      </c>
      <c r="M1953" s="5">
        <v>107</v>
      </c>
      <c r="N1953" s="13">
        <f t="shared" si="328"/>
        <v>11</v>
      </c>
      <c r="O1953" s="13">
        <f t="shared" si="329"/>
        <v>3</v>
      </c>
      <c r="P1953" s="39">
        <f t="shared" si="324"/>
        <v>-8.7034984309977705</v>
      </c>
      <c r="Q1953" s="39">
        <f t="shared" si="325"/>
        <v>-9.3839578025397099</v>
      </c>
      <c r="R1953" s="39">
        <f t="shared" si="330"/>
        <v>3.6804593715419394</v>
      </c>
      <c r="S1953" s="39">
        <f t="shared" si="331"/>
        <v>7.3195406284580606</v>
      </c>
      <c r="T1953" s="22" t="str">
        <f t="shared" si="326"/>
        <v>Pho96107</v>
      </c>
      <c r="U1953" t="str">
        <f t="shared" si="332"/>
        <v>no</v>
      </c>
      <c r="V1953" s="31">
        <v>0</v>
      </c>
      <c r="W1953" s="31" t="str">
        <f t="shared" si="333"/>
        <v>43530New York KnicksPhoenix Suns</v>
      </c>
      <c r="X1953" s="9" t="str">
        <f>IFERROR(VLOOKUP(T1953,October_Schedule_Table[[#All],[Home Concat]:[Home B2b]],2,FALSE),0)</f>
        <v>no</v>
      </c>
      <c r="Y1953" s="9">
        <f>IFERROR(VLOOKUP(T1953,October_Schedule_Table[[#All],[Away Concat]:[Away B2b]],4,FALSE),0)</f>
        <v>0</v>
      </c>
    </row>
    <row r="1954" spans="1:25" x14ac:dyDescent="0.2">
      <c r="A1954" s="24" t="s">
        <v>232</v>
      </c>
      <c r="B1954" s="10">
        <v>43533</v>
      </c>
      <c r="C1954" s="33" t="str">
        <f t="shared" si="327"/>
        <v>A</v>
      </c>
      <c r="D1954" s="19">
        <v>3</v>
      </c>
      <c r="E1954" s="19">
        <v>9</v>
      </c>
      <c r="F1954" s="19">
        <v>2019</v>
      </c>
      <c r="G1954" s="6" t="s">
        <v>30</v>
      </c>
      <c r="H1954" s="6" t="s">
        <v>29</v>
      </c>
      <c r="I1954" s="6" t="s">
        <v>232</v>
      </c>
      <c r="J1954" s="6">
        <v>120</v>
      </c>
      <c r="K1954" s="6" t="s">
        <v>40</v>
      </c>
      <c r="L1954" s="6" t="s">
        <v>231</v>
      </c>
      <c r="M1954" s="6">
        <v>127</v>
      </c>
      <c r="N1954" s="13">
        <f t="shared" si="328"/>
        <v>-7</v>
      </c>
      <c r="O1954" s="13">
        <f t="shared" si="329"/>
        <v>-3</v>
      </c>
      <c r="P1954" s="39">
        <f t="shared" si="324"/>
        <v>-8.7034984309977705</v>
      </c>
      <c r="Q1954" s="39">
        <f t="shared" si="325"/>
        <v>4.7456987811097902</v>
      </c>
      <c r="R1954" s="39">
        <f t="shared" si="330"/>
        <v>-16.44919721210756</v>
      </c>
      <c r="S1954" s="39">
        <f t="shared" si="331"/>
        <v>9.4491972121075598</v>
      </c>
      <c r="T1954" s="22" t="str">
        <f t="shared" si="326"/>
        <v>Pho120127</v>
      </c>
      <c r="U1954" t="str">
        <f t="shared" si="332"/>
        <v>no</v>
      </c>
      <c r="V1954" s="31">
        <v>0</v>
      </c>
      <c r="W1954" s="31" t="str">
        <f t="shared" si="333"/>
        <v>43533Phoenix SunsPortland Trail Blazers</v>
      </c>
      <c r="X1954" s="9">
        <f>IFERROR(VLOOKUP(T1954,October_Schedule_Table[Home Concat],1,FALSE),0)</f>
        <v>0</v>
      </c>
      <c r="Y1954" s="9" t="str">
        <f>IFERROR(VLOOKUP(T1954,October_Schedule_Table[[#All],[Away Concat]:[Away B2b]],4,FALSE),0)</f>
        <v>no</v>
      </c>
    </row>
    <row r="1955" spans="1:25" x14ac:dyDescent="0.2">
      <c r="A1955" s="24" t="s">
        <v>232</v>
      </c>
      <c r="B1955" s="12">
        <v>43534</v>
      </c>
      <c r="C1955" s="33" t="str">
        <f t="shared" si="327"/>
        <v>A</v>
      </c>
      <c r="D1955" s="18">
        <v>3</v>
      </c>
      <c r="E1955" s="18">
        <v>10</v>
      </c>
      <c r="F1955" s="18">
        <v>2019</v>
      </c>
      <c r="G1955" s="5" t="s">
        <v>33</v>
      </c>
      <c r="H1955" s="5" t="s">
        <v>29</v>
      </c>
      <c r="I1955" s="5" t="s">
        <v>232</v>
      </c>
      <c r="J1955" s="5">
        <v>115</v>
      </c>
      <c r="K1955" s="5" t="s">
        <v>11</v>
      </c>
      <c r="L1955" s="5" t="s">
        <v>224</v>
      </c>
      <c r="M1955" s="5">
        <v>111</v>
      </c>
      <c r="N1955" s="13">
        <f t="shared" si="328"/>
        <v>4</v>
      </c>
      <c r="O1955" s="13">
        <f t="shared" si="329"/>
        <v>-3</v>
      </c>
      <c r="P1955" s="39">
        <f t="shared" si="324"/>
        <v>-8.7034984309977705</v>
      </c>
      <c r="Q1955" s="39">
        <f t="shared" si="325"/>
        <v>6.4927091902742058</v>
      </c>
      <c r="R1955" s="39">
        <f t="shared" si="330"/>
        <v>-18.196207621271977</v>
      </c>
      <c r="S1955" s="39">
        <f t="shared" si="331"/>
        <v>22.196207621271977</v>
      </c>
      <c r="T1955" s="22" t="str">
        <f t="shared" si="326"/>
        <v>Pho115111</v>
      </c>
      <c r="U1955" t="str">
        <f t="shared" si="332"/>
        <v>yes</v>
      </c>
      <c r="V1955" s="31">
        <v>0</v>
      </c>
      <c r="W1955" s="31" t="str">
        <f t="shared" si="333"/>
        <v>43534Phoenix SunsGolden State Warriors</v>
      </c>
      <c r="X1955" s="9">
        <f>IFERROR(VLOOKUP(T1955,October_Schedule_Table[Home Concat],1,FALSE),0)</f>
        <v>0</v>
      </c>
      <c r="Y1955" s="9" t="str">
        <f>IFERROR(VLOOKUP(T1955,October_Schedule_Table[[#All],[Away Concat]:[Away B2b]],4,FALSE),0)</f>
        <v>yes</v>
      </c>
    </row>
    <row r="1956" spans="1:25" x14ac:dyDescent="0.2">
      <c r="A1956" s="24" t="s">
        <v>232</v>
      </c>
      <c r="B1956" s="10">
        <v>43537</v>
      </c>
      <c r="C1956" s="33" t="str">
        <f t="shared" si="327"/>
        <v>H</v>
      </c>
      <c r="D1956" s="19">
        <v>3</v>
      </c>
      <c r="E1956" s="19">
        <v>13</v>
      </c>
      <c r="F1956" s="19">
        <v>2019</v>
      </c>
      <c r="G1956" s="6" t="s">
        <v>30</v>
      </c>
      <c r="H1956" s="6" t="s">
        <v>31</v>
      </c>
      <c r="I1956" s="6" t="s">
        <v>225</v>
      </c>
      <c r="J1956" s="6">
        <v>114</v>
      </c>
      <c r="K1956" s="6" t="s">
        <v>29</v>
      </c>
      <c r="L1956" s="6" t="s">
        <v>232</v>
      </c>
      <c r="M1956" s="6">
        <v>97</v>
      </c>
      <c r="N1956" s="13">
        <f t="shared" si="328"/>
        <v>-17</v>
      </c>
      <c r="O1956" s="13">
        <f t="shared" si="329"/>
        <v>3</v>
      </c>
      <c r="P1956" s="39">
        <f t="shared" si="324"/>
        <v>-8.7034984309977705</v>
      </c>
      <c r="Q1956" s="39">
        <f t="shared" si="325"/>
        <v>5.7181998783674679</v>
      </c>
      <c r="R1956" s="39">
        <f t="shared" si="330"/>
        <v>-11.421698309365238</v>
      </c>
      <c r="S1956" s="39">
        <f t="shared" si="331"/>
        <v>-5.5783016906347616</v>
      </c>
      <c r="T1956" s="22" t="str">
        <f t="shared" si="326"/>
        <v>Pho11497</v>
      </c>
      <c r="U1956" t="str">
        <f t="shared" si="332"/>
        <v>no</v>
      </c>
      <c r="V1956" s="31">
        <v>0</v>
      </c>
      <c r="W1956" s="31" t="str">
        <f t="shared" si="333"/>
        <v>43537Utah JazzPhoenix Suns</v>
      </c>
      <c r="X1956" s="9" t="str">
        <f>IFERROR(VLOOKUP(T1956,October_Schedule_Table[[#All],[Home Concat]:[Home B2b]],2,FALSE),0)</f>
        <v>no</v>
      </c>
      <c r="Y1956" s="9">
        <f>IFERROR(VLOOKUP(T1956,October_Schedule_Table[[#All],[Away Concat]:[Away B2b]],4,FALSE),0)</f>
        <v>0</v>
      </c>
    </row>
    <row r="1957" spans="1:25" x14ac:dyDescent="0.2">
      <c r="A1957" s="24" t="s">
        <v>232</v>
      </c>
      <c r="B1957" s="10">
        <v>43539</v>
      </c>
      <c r="C1957" s="33" t="str">
        <f t="shared" si="327"/>
        <v>A</v>
      </c>
      <c r="D1957" s="19">
        <v>3</v>
      </c>
      <c r="E1957" s="19">
        <v>15</v>
      </c>
      <c r="F1957" s="19">
        <v>2019</v>
      </c>
      <c r="G1957" s="6" t="s">
        <v>6</v>
      </c>
      <c r="H1957" s="6" t="s">
        <v>29</v>
      </c>
      <c r="I1957" s="6" t="s">
        <v>232</v>
      </c>
      <c r="J1957" s="6">
        <v>102</v>
      </c>
      <c r="K1957" s="6" t="s">
        <v>18</v>
      </c>
      <c r="L1957" s="6" t="s">
        <v>226</v>
      </c>
      <c r="M1957" s="6">
        <v>108</v>
      </c>
      <c r="N1957" s="13">
        <f t="shared" si="328"/>
        <v>-6</v>
      </c>
      <c r="O1957" s="13">
        <f t="shared" si="329"/>
        <v>-3</v>
      </c>
      <c r="P1957" s="39">
        <f t="shared" si="324"/>
        <v>-8.7034984309977705</v>
      </c>
      <c r="Q1957" s="39">
        <f t="shared" si="325"/>
        <v>5.8261443988619703</v>
      </c>
      <c r="R1957" s="39">
        <f t="shared" si="330"/>
        <v>-17.529642829859739</v>
      </c>
      <c r="S1957" s="39">
        <f t="shared" si="331"/>
        <v>11.529642829859739</v>
      </c>
      <c r="T1957" s="22" t="str">
        <f t="shared" si="326"/>
        <v>Pho102108</v>
      </c>
      <c r="U1957" t="str">
        <f t="shared" si="332"/>
        <v>no</v>
      </c>
      <c r="V1957" s="31">
        <v>0</v>
      </c>
      <c r="W1957" s="31" t="str">
        <f t="shared" si="333"/>
        <v>43539Phoenix SunsHouston Rockets</v>
      </c>
      <c r="X1957" s="9">
        <f>IFERROR(VLOOKUP(T1957,October_Schedule_Table[Home Concat],1,FALSE),0)</f>
        <v>0</v>
      </c>
      <c r="Y1957" s="9" t="str">
        <f>IFERROR(VLOOKUP(T1957,October_Schedule_Table[[#All],[Away Concat]:[Away B2b]],4,FALSE),0)</f>
        <v>no</v>
      </c>
    </row>
    <row r="1958" spans="1:25" x14ac:dyDescent="0.2">
      <c r="A1958" s="24" t="s">
        <v>232</v>
      </c>
      <c r="B1958" s="12">
        <v>43540</v>
      </c>
      <c r="C1958" s="33" t="str">
        <f t="shared" si="327"/>
        <v>A</v>
      </c>
      <c r="D1958" s="18">
        <v>3</v>
      </c>
      <c r="E1958" s="18">
        <v>16</v>
      </c>
      <c r="F1958" s="18">
        <v>2019</v>
      </c>
      <c r="G1958" s="5" t="s">
        <v>12</v>
      </c>
      <c r="H1958" s="5" t="s">
        <v>29</v>
      </c>
      <c r="I1958" s="5" t="s">
        <v>232</v>
      </c>
      <c r="J1958" s="5">
        <v>138</v>
      </c>
      <c r="K1958" s="5" t="s">
        <v>17</v>
      </c>
      <c r="L1958" s="5" t="s">
        <v>202</v>
      </c>
      <c r="M1958" s="5">
        <v>136</v>
      </c>
      <c r="N1958" s="13">
        <f t="shared" si="328"/>
        <v>2</v>
      </c>
      <c r="O1958" s="13">
        <f t="shared" si="329"/>
        <v>-3</v>
      </c>
      <c r="P1958" s="39">
        <f t="shared" si="324"/>
        <v>-8.7034984309977705</v>
      </c>
      <c r="Q1958" s="39">
        <f t="shared" si="325"/>
        <v>-2.0784049104114897</v>
      </c>
      <c r="R1958" s="39">
        <f t="shared" si="330"/>
        <v>-9.6250935205862813</v>
      </c>
      <c r="S1958" s="39">
        <f t="shared" si="331"/>
        <v>11.625093520586281</v>
      </c>
      <c r="T1958" s="22" t="str">
        <f t="shared" si="326"/>
        <v>Pho138136</v>
      </c>
      <c r="U1958" t="str">
        <f t="shared" si="332"/>
        <v>yes</v>
      </c>
      <c r="V1958" s="31" t="s">
        <v>308</v>
      </c>
      <c r="W1958" s="31" t="str">
        <f t="shared" si="333"/>
        <v>43540Phoenix SunsNew Orleans Pelicans</v>
      </c>
      <c r="X1958" s="9"/>
      <c r="Y1958" s="9"/>
    </row>
    <row r="1959" spans="1:25" x14ac:dyDescent="0.2">
      <c r="A1959" s="24" t="s">
        <v>232</v>
      </c>
      <c r="B1959" s="12">
        <v>43542</v>
      </c>
      <c r="C1959" s="33" t="str">
        <f t="shared" si="327"/>
        <v>H</v>
      </c>
      <c r="D1959" s="18">
        <v>3</v>
      </c>
      <c r="E1959" s="18">
        <v>18</v>
      </c>
      <c r="F1959" s="18">
        <v>2019</v>
      </c>
      <c r="G1959" s="5" t="s">
        <v>30</v>
      </c>
      <c r="H1959" s="5" t="s">
        <v>38</v>
      </c>
      <c r="I1959" s="5" t="s">
        <v>214</v>
      </c>
      <c r="J1959" s="5">
        <v>116</v>
      </c>
      <c r="K1959" s="5" t="s">
        <v>29</v>
      </c>
      <c r="L1959" s="5" t="s">
        <v>232</v>
      </c>
      <c r="M1959" s="5">
        <v>101</v>
      </c>
      <c r="N1959" s="13">
        <f t="shared" si="328"/>
        <v>-15</v>
      </c>
      <c r="O1959" s="13">
        <f t="shared" si="329"/>
        <v>3</v>
      </c>
      <c r="P1959" s="39">
        <f t="shared" si="324"/>
        <v>-8.7034984309977705</v>
      </c>
      <c r="Q1959" s="39">
        <f t="shared" si="325"/>
        <v>-8.3647694850550796</v>
      </c>
      <c r="R1959" s="39">
        <f t="shared" si="330"/>
        <v>2.661271054057309</v>
      </c>
      <c r="S1959" s="39">
        <f t="shared" si="331"/>
        <v>-17.661271054057309</v>
      </c>
      <c r="T1959" s="22" t="str">
        <f t="shared" si="326"/>
        <v>Pho116101</v>
      </c>
      <c r="U1959" t="str">
        <f t="shared" si="332"/>
        <v>no</v>
      </c>
      <c r="V1959" s="31">
        <v>0</v>
      </c>
      <c r="W1959" s="31" t="str">
        <f t="shared" si="333"/>
        <v>43542Chicago BullsPhoenix Suns</v>
      </c>
      <c r="X1959" s="9" t="str">
        <f>IFERROR(VLOOKUP(T1959,October_Schedule_Table[[#All],[Home Concat]:[Home B2b]],2,FALSE),0)</f>
        <v>no</v>
      </c>
      <c r="Y1959" s="9">
        <f>IFERROR(VLOOKUP(T1959,October_Schedule_Table[[#All],[Away Concat]:[Away B2b]],4,FALSE),0)</f>
        <v>0</v>
      </c>
    </row>
    <row r="1960" spans="1:25" x14ac:dyDescent="0.2">
      <c r="A1960" s="24" t="s">
        <v>232</v>
      </c>
      <c r="B1960" s="10">
        <v>43545</v>
      </c>
      <c r="C1960" s="33" t="str">
        <f t="shared" si="327"/>
        <v>H</v>
      </c>
      <c r="D1960" s="19">
        <v>3</v>
      </c>
      <c r="E1960" s="19">
        <v>21</v>
      </c>
      <c r="F1960" s="19">
        <v>2019</v>
      </c>
      <c r="G1960" s="6" t="s">
        <v>30</v>
      </c>
      <c r="H1960" s="6" t="s">
        <v>16</v>
      </c>
      <c r="I1960" s="6" t="s">
        <v>218</v>
      </c>
      <c r="J1960" s="6">
        <v>118</v>
      </c>
      <c r="K1960" s="6" t="s">
        <v>29</v>
      </c>
      <c r="L1960" s="6" t="s">
        <v>232</v>
      </c>
      <c r="M1960" s="6">
        <v>98</v>
      </c>
      <c r="N1960" s="13">
        <f t="shared" si="328"/>
        <v>-20</v>
      </c>
      <c r="O1960" s="13">
        <f t="shared" si="329"/>
        <v>3</v>
      </c>
      <c r="P1960" s="39">
        <f t="shared" si="324"/>
        <v>-8.7034984309977705</v>
      </c>
      <c r="Q1960" s="39">
        <f t="shared" si="325"/>
        <v>-0.23602730858504994</v>
      </c>
      <c r="R1960" s="39">
        <f t="shared" si="330"/>
        <v>-5.4674711224127206</v>
      </c>
      <c r="S1960" s="39">
        <f t="shared" si="331"/>
        <v>-14.532528877587279</v>
      </c>
      <c r="T1960" s="22" t="str">
        <f t="shared" si="326"/>
        <v>Pho11898</v>
      </c>
      <c r="U1960" t="str">
        <f t="shared" si="332"/>
        <v>no</v>
      </c>
      <c r="V1960" s="31">
        <v>0</v>
      </c>
      <c r="W1960" s="31" t="str">
        <f t="shared" si="333"/>
        <v>43545Detroit PistonsPhoenix Suns</v>
      </c>
      <c r="X1960" s="9" t="str">
        <f>IFERROR(VLOOKUP(T1960,October_Schedule_Table[[#All],[Home Concat]:[Home B2b]],2,FALSE),0)</f>
        <v>no</v>
      </c>
      <c r="Y1960" s="9">
        <f>IFERROR(VLOOKUP(T1960,October_Schedule_Table[[#All],[Away Concat]:[Away B2b]],4,FALSE),0)</f>
        <v>0</v>
      </c>
    </row>
    <row r="1961" spans="1:25" x14ac:dyDescent="0.2">
      <c r="A1961" s="24" t="s">
        <v>232</v>
      </c>
      <c r="B1961" s="10">
        <v>43547</v>
      </c>
      <c r="C1961" s="33" t="str">
        <f t="shared" si="327"/>
        <v>A</v>
      </c>
      <c r="D1961" s="19">
        <v>3</v>
      </c>
      <c r="E1961" s="19">
        <v>23</v>
      </c>
      <c r="F1961" s="19">
        <v>2019</v>
      </c>
      <c r="G1961" s="6" t="s">
        <v>30</v>
      </c>
      <c r="H1961" s="6" t="s">
        <v>29</v>
      </c>
      <c r="I1961" s="6" t="s">
        <v>232</v>
      </c>
      <c r="J1961" s="6">
        <v>103</v>
      </c>
      <c r="K1961" s="6" t="s">
        <v>32</v>
      </c>
      <c r="L1961" s="6" t="s">
        <v>230</v>
      </c>
      <c r="M1961" s="6">
        <v>112</v>
      </c>
      <c r="N1961" s="13">
        <f t="shared" si="328"/>
        <v>-9</v>
      </c>
      <c r="O1961" s="13">
        <f t="shared" si="329"/>
        <v>-3</v>
      </c>
      <c r="P1961" s="39">
        <f t="shared" si="324"/>
        <v>-8.7034984309977705</v>
      </c>
      <c r="Q1961" s="39">
        <f t="shared" si="325"/>
        <v>-0.90569424122478992</v>
      </c>
      <c r="R1961" s="39">
        <f t="shared" si="330"/>
        <v>-10.797804189772981</v>
      </c>
      <c r="S1961" s="39">
        <f t="shared" si="331"/>
        <v>1.7978041897729806</v>
      </c>
      <c r="T1961" s="22" t="str">
        <f t="shared" si="326"/>
        <v>Pho103112</v>
      </c>
      <c r="U1961" t="str">
        <f t="shared" si="332"/>
        <v>no</v>
      </c>
      <c r="V1961" s="31">
        <v>0</v>
      </c>
      <c r="W1961" s="31" t="str">
        <f t="shared" si="333"/>
        <v>43547Phoenix SunsSacramento Kings</v>
      </c>
      <c r="X1961" s="9">
        <f>IFERROR(VLOOKUP(T1961,October_Schedule_Table[Home Concat],1,FALSE),0)</f>
        <v>0</v>
      </c>
      <c r="Y1961" s="9" t="str">
        <f>IFERROR(VLOOKUP(T1961,October_Schedule_Table[[#All],[Away Concat]:[Away B2b]],4,FALSE),0)</f>
        <v>no</v>
      </c>
    </row>
    <row r="1962" spans="1:25" x14ac:dyDescent="0.2">
      <c r="A1962" s="24" t="s">
        <v>232</v>
      </c>
      <c r="B1962" s="12">
        <v>43549</v>
      </c>
      <c r="C1962" s="33" t="str">
        <f t="shared" si="327"/>
        <v>A</v>
      </c>
      <c r="D1962" s="18">
        <v>3</v>
      </c>
      <c r="E1962" s="18">
        <v>25</v>
      </c>
      <c r="F1962" s="18">
        <v>2019</v>
      </c>
      <c r="G1962" s="5" t="s">
        <v>42</v>
      </c>
      <c r="H1962" s="5" t="s">
        <v>29</v>
      </c>
      <c r="I1962" s="5" t="s">
        <v>232</v>
      </c>
      <c r="J1962" s="5">
        <v>92</v>
      </c>
      <c r="K1962" s="5" t="s">
        <v>31</v>
      </c>
      <c r="L1962" s="5" t="s">
        <v>225</v>
      </c>
      <c r="M1962" s="5">
        <v>125</v>
      </c>
      <c r="N1962" s="13">
        <f t="shared" si="328"/>
        <v>-33</v>
      </c>
      <c r="O1962" s="13">
        <f t="shared" si="329"/>
        <v>-3</v>
      </c>
      <c r="P1962" s="39">
        <f t="shared" si="324"/>
        <v>-8.7034984309977705</v>
      </c>
      <c r="Q1962" s="39">
        <f t="shared" si="325"/>
        <v>5.7181998783674679</v>
      </c>
      <c r="R1962" s="39">
        <f t="shared" si="330"/>
        <v>-17.42169830936524</v>
      </c>
      <c r="S1962" s="39">
        <f t="shared" si="331"/>
        <v>-15.57830169063476</v>
      </c>
      <c r="T1962" s="22" t="str">
        <f t="shared" si="326"/>
        <v>Pho92125</v>
      </c>
      <c r="U1962" t="str">
        <f t="shared" si="332"/>
        <v>no</v>
      </c>
      <c r="V1962" s="31">
        <v>0</v>
      </c>
      <c r="W1962" s="31" t="str">
        <f t="shared" si="333"/>
        <v>43549Phoenix SunsUtah Jazz</v>
      </c>
      <c r="X1962" s="9">
        <f>IFERROR(VLOOKUP(T1962,October_Schedule_Table[Home Concat],1,FALSE),0)</f>
        <v>0</v>
      </c>
      <c r="Y1962" s="9" t="str">
        <f>IFERROR(VLOOKUP(T1962,October_Schedule_Table[[#All],[Away Concat]:[Away B2b]],4,FALSE),0)</f>
        <v>no</v>
      </c>
    </row>
    <row r="1963" spans="1:25" x14ac:dyDescent="0.2">
      <c r="A1963" s="24" t="s">
        <v>232</v>
      </c>
      <c r="B1963" s="12">
        <v>43551</v>
      </c>
      <c r="C1963" s="33" t="str">
        <f t="shared" si="327"/>
        <v>H</v>
      </c>
      <c r="D1963" s="18">
        <v>3</v>
      </c>
      <c r="E1963" s="18">
        <v>27</v>
      </c>
      <c r="F1963" s="18">
        <v>2019</v>
      </c>
      <c r="G1963" s="5" t="s">
        <v>30</v>
      </c>
      <c r="H1963" s="5" t="s">
        <v>41</v>
      </c>
      <c r="I1963" s="5" t="s">
        <v>233</v>
      </c>
      <c r="J1963" s="5">
        <v>124</v>
      </c>
      <c r="K1963" s="5" t="s">
        <v>29</v>
      </c>
      <c r="L1963" s="5" t="s">
        <v>232</v>
      </c>
      <c r="M1963" s="5">
        <v>121</v>
      </c>
      <c r="N1963" s="13">
        <f t="shared" si="328"/>
        <v>-3</v>
      </c>
      <c r="O1963" s="13">
        <f t="shared" si="329"/>
        <v>3</v>
      </c>
      <c r="P1963" s="39">
        <f t="shared" si="324"/>
        <v>-8.7034984309977705</v>
      </c>
      <c r="Q1963" s="39">
        <f t="shared" si="325"/>
        <v>-3.2175804343859502</v>
      </c>
      <c r="R1963" s="39">
        <f t="shared" si="330"/>
        <v>-2.4859179966118203</v>
      </c>
      <c r="S1963" s="39">
        <f t="shared" si="331"/>
        <v>-0.51408200338817966</v>
      </c>
      <c r="T1963" s="22" t="str">
        <f t="shared" si="326"/>
        <v>Pho124121</v>
      </c>
      <c r="U1963" t="str">
        <f t="shared" si="332"/>
        <v>no</v>
      </c>
      <c r="V1963" s="31">
        <v>0</v>
      </c>
      <c r="W1963" s="31" t="str">
        <f t="shared" si="333"/>
        <v>43551Washington WizardsPhoenix Suns</v>
      </c>
      <c r="X1963" s="9" t="str">
        <f>IFERROR(VLOOKUP(T1963,October_Schedule_Table[[#All],[Home Concat]:[Home B2b]],2,FALSE),0)</f>
        <v>no</v>
      </c>
      <c r="Y1963" s="9" t="str">
        <f>IFERROR(VLOOKUP(T1963,October_Schedule_Table[[#All],[Away Concat]:[Away B2b]],4,FALSE),0)</f>
        <v>no</v>
      </c>
    </row>
    <row r="1964" spans="1:25" x14ac:dyDescent="0.2">
      <c r="A1964" s="24" t="s">
        <v>232</v>
      </c>
      <c r="B1964" s="10">
        <v>43554</v>
      </c>
      <c r="C1964" s="33" t="str">
        <f t="shared" si="327"/>
        <v>H</v>
      </c>
      <c r="D1964" s="19">
        <v>3</v>
      </c>
      <c r="E1964" s="19">
        <v>30</v>
      </c>
      <c r="F1964" s="19">
        <v>2019</v>
      </c>
      <c r="G1964" s="6" t="s">
        <v>30</v>
      </c>
      <c r="H1964" s="6" t="s">
        <v>19</v>
      </c>
      <c r="I1964" s="6" t="s">
        <v>240</v>
      </c>
      <c r="J1964" s="6">
        <v>120</v>
      </c>
      <c r="K1964" s="6" t="s">
        <v>29</v>
      </c>
      <c r="L1964" s="6" t="s">
        <v>232</v>
      </c>
      <c r="M1964" s="6">
        <v>115</v>
      </c>
      <c r="N1964" s="13">
        <f t="shared" si="328"/>
        <v>-5</v>
      </c>
      <c r="O1964" s="13">
        <f t="shared" si="329"/>
        <v>3</v>
      </c>
      <c r="P1964" s="39">
        <f t="shared" si="324"/>
        <v>-8.7034984309977705</v>
      </c>
      <c r="Q1964" s="39">
        <f t="shared" si="325"/>
        <v>-2.3364343413058002</v>
      </c>
      <c r="R1964" s="39">
        <f t="shared" si="330"/>
        <v>-3.3670640896919704</v>
      </c>
      <c r="S1964" s="39">
        <f t="shared" si="331"/>
        <v>-1.6329359103080296</v>
      </c>
      <c r="T1964" s="22" t="str">
        <f t="shared" si="326"/>
        <v>Pho120115</v>
      </c>
      <c r="U1964" t="str">
        <f t="shared" si="332"/>
        <v>no</v>
      </c>
      <c r="V1964" s="31">
        <v>0</v>
      </c>
      <c r="W1964" s="31" t="str">
        <f t="shared" si="333"/>
        <v>43554Memphis GrizzliesPhoenix Suns</v>
      </c>
      <c r="X1964" s="9" t="str">
        <f>IFERROR(VLOOKUP(T1964,October_Schedule_Table[[#All],[Home Concat]:[Home B2b]],2,FALSE),0)</f>
        <v>no</v>
      </c>
      <c r="Y1964" s="9">
        <f>IFERROR(VLOOKUP(T1964,October_Schedule_Table[[#All],[Away Concat]:[Away B2b]],4,FALSE),0)</f>
        <v>0</v>
      </c>
    </row>
    <row r="1965" spans="1:25" x14ac:dyDescent="0.2">
      <c r="A1965" s="24" t="s">
        <v>232</v>
      </c>
      <c r="B1965" s="12">
        <v>43556</v>
      </c>
      <c r="C1965" s="33" t="str">
        <f t="shared" si="327"/>
        <v>H</v>
      </c>
      <c r="D1965" s="18">
        <v>4</v>
      </c>
      <c r="E1965" s="18">
        <v>1</v>
      </c>
      <c r="F1965" s="18">
        <v>2019</v>
      </c>
      <c r="G1965" s="5" t="s">
        <v>30</v>
      </c>
      <c r="H1965" s="5" t="s">
        <v>36</v>
      </c>
      <c r="I1965" s="5" t="s">
        <v>215</v>
      </c>
      <c r="J1965" s="13">
        <v>113</v>
      </c>
      <c r="K1965" s="5" t="s">
        <v>29</v>
      </c>
      <c r="L1965" s="5" t="s">
        <v>232</v>
      </c>
      <c r="M1965" s="13">
        <v>122</v>
      </c>
      <c r="N1965" s="13">
        <f t="shared" si="328"/>
        <v>9</v>
      </c>
      <c r="O1965" s="13">
        <f t="shared" si="329"/>
        <v>3</v>
      </c>
      <c r="P1965" s="39">
        <f t="shared" si="324"/>
        <v>-8.7034984309977705</v>
      </c>
      <c r="Q1965" s="39">
        <f t="shared" si="325"/>
        <v>-9.3173458825230995</v>
      </c>
      <c r="R1965" s="39">
        <f t="shared" si="330"/>
        <v>3.6138474515253289</v>
      </c>
      <c r="S1965" s="39">
        <f t="shared" si="331"/>
        <v>5.3861525484746711</v>
      </c>
      <c r="T1965" s="22" t="str">
        <f t="shared" si="326"/>
        <v>Pho113122</v>
      </c>
      <c r="U1965" t="str">
        <f t="shared" si="332"/>
        <v>no</v>
      </c>
      <c r="V1965" s="31">
        <v>0</v>
      </c>
      <c r="W1965" s="31" t="str">
        <f t="shared" si="333"/>
        <v>43556Cleveland CavaliersPhoenix Suns</v>
      </c>
      <c r="X1965" s="9" t="str">
        <f>IFERROR(VLOOKUP(T1965,October_Schedule_Table[[#All],[Home Concat]:[Home B2b]],2,FALSE),0)</f>
        <v>no</v>
      </c>
      <c r="Y1965" s="9">
        <f>IFERROR(VLOOKUP(T1965,October_Schedule_Table[[#All],[Away Concat]:[Away B2b]],4,FALSE),0)</f>
        <v>0</v>
      </c>
    </row>
    <row r="1966" spans="1:25" x14ac:dyDescent="0.2">
      <c r="A1966" s="24" t="s">
        <v>232</v>
      </c>
      <c r="B1966" s="10">
        <v>43558</v>
      </c>
      <c r="C1966" s="33" t="str">
        <f t="shared" si="327"/>
        <v>H</v>
      </c>
      <c r="D1966" s="19">
        <v>4</v>
      </c>
      <c r="E1966" s="19">
        <v>3</v>
      </c>
      <c r="F1966" s="19">
        <v>2019</v>
      </c>
      <c r="G1966" s="6" t="s">
        <v>30</v>
      </c>
      <c r="H1966" s="6" t="s">
        <v>31</v>
      </c>
      <c r="I1966" s="6" t="s">
        <v>225</v>
      </c>
      <c r="J1966" s="11">
        <v>118</v>
      </c>
      <c r="K1966" s="6" t="s">
        <v>29</v>
      </c>
      <c r="L1966" s="6" t="s">
        <v>232</v>
      </c>
      <c r="M1966" s="11">
        <v>97</v>
      </c>
      <c r="N1966" s="13">
        <f t="shared" si="328"/>
        <v>-21</v>
      </c>
      <c r="O1966" s="13">
        <f t="shared" si="329"/>
        <v>3</v>
      </c>
      <c r="P1966" s="39">
        <f t="shared" si="324"/>
        <v>-8.7034984309977705</v>
      </c>
      <c r="Q1966" s="39">
        <f t="shared" si="325"/>
        <v>5.7181998783674679</v>
      </c>
      <c r="R1966" s="39">
        <f t="shared" si="330"/>
        <v>-11.421698309365238</v>
      </c>
      <c r="S1966" s="39">
        <f t="shared" si="331"/>
        <v>-9.5783016906347616</v>
      </c>
      <c r="T1966" s="22" t="str">
        <f t="shared" si="326"/>
        <v>Pho11897</v>
      </c>
      <c r="U1966" t="str">
        <f t="shared" si="332"/>
        <v>no</v>
      </c>
      <c r="V1966" s="31">
        <v>0</v>
      </c>
      <c r="W1966" s="31" t="str">
        <f t="shared" si="333"/>
        <v>43558Utah JazzPhoenix Suns</v>
      </c>
      <c r="X1966" s="9" t="str">
        <f>IFERROR(VLOOKUP(T1966,October_Schedule_Table[[#All],[Home Concat]:[Home B2b]],2,FALSE),0)</f>
        <v>no</v>
      </c>
      <c r="Y1966" s="9">
        <f>IFERROR(VLOOKUP(T1966,October_Schedule_Table[[#All],[Away Concat]:[Away B2b]],4,FALSE),0)</f>
        <v>0</v>
      </c>
    </row>
    <row r="1967" spans="1:25" x14ac:dyDescent="0.2">
      <c r="A1967" s="24" t="s">
        <v>232</v>
      </c>
      <c r="B1967" s="12">
        <v>43560</v>
      </c>
      <c r="C1967" s="33" t="str">
        <f t="shared" si="327"/>
        <v>H</v>
      </c>
      <c r="D1967" s="18">
        <v>4</v>
      </c>
      <c r="E1967" s="18">
        <v>5</v>
      </c>
      <c r="F1967" s="18">
        <v>2019</v>
      </c>
      <c r="G1967" s="5" t="s">
        <v>30</v>
      </c>
      <c r="H1967" s="5" t="s">
        <v>17</v>
      </c>
      <c r="I1967" s="5" t="s">
        <v>202</v>
      </c>
      <c r="J1967" s="13">
        <v>126</v>
      </c>
      <c r="K1967" s="5" t="s">
        <v>29</v>
      </c>
      <c r="L1967" s="5" t="s">
        <v>232</v>
      </c>
      <c r="M1967" s="13">
        <v>133</v>
      </c>
      <c r="N1967" s="13">
        <f t="shared" si="328"/>
        <v>7</v>
      </c>
      <c r="O1967" s="13">
        <f t="shared" si="329"/>
        <v>3</v>
      </c>
      <c r="P1967" s="39">
        <f t="shared" si="324"/>
        <v>-8.7034984309977705</v>
      </c>
      <c r="Q1967" s="39">
        <f t="shared" si="325"/>
        <v>-2.0784049104114897</v>
      </c>
      <c r="R1967" s="39">
        <f t="shared" si="330"/>
        <v>-3.6250935205862809</v>
      </c>
      <c r="S1967" s="39">
        <f t="shared" si="331"/>
        <v>10.625093520586281</v>
      </c>
      <c r="T1967" s="22" t="str">
        <f t="shared" si="326"/>
        <v>Pho126133</v>
      </c>
      <c r="U1967" t="str">
        <f t="shared" si="332"/>
        <v>no</v>
      </c>
      <c r="V1967" s="31">
        <v>0</v>
      </c>
      <c r="W1967" s="31" t="str">
        <f t="shared" si="333"/>
        <v>43560New Orleans PelicansPhoenix Suns</v>
      </c>
      <c r="X1967" s="9" t="str">
        <f>IFERROR(VLOOKUP(T1967,October_Schedule_Table[[#All],[Home Concat]:[Home B2b]],2,FALSE),0)</f>
        <v>no</v>
      </c>
      <c r="Y1967" s="9">
        <f>IFERROR(VLOOKUP(T1967,October_Schedule_Table[[#All],[Away Concat]:[Away B2b]],4,FALSE),0)</f>
        <v>0</v>
      </c>
    </row>
    <row r="1968" spans="1:25" x14ac:dyDescent="0.2">
      <c r="A1968" s="24" t="s">
        <v>232</v>
      </c>
      <c r="B1968" s="10">
        <v>43562</v>
      </c>
      <c r="C1968" s="33" t="str">
        <f t="shared" si="327"/>
        <v>A</v>
      </c>
      <c r="D1968" s="19">
        <v>4</v>
      </c>
      <c r="E1968" s="19">
        <v>7</v>
      </c>
      <c r="F1968" s="19">
        <v>2019</v>
      </c>
      <c r="G1968" s="11" t="s">
        <v>12</v>
      </c>
      <c r="H1968" s="11" t="s">
        <v>29</v>
      </c>
      <c r="I1968" s="11" t="s">
        <v>232</v>
      </c>
      <c r="J1968" s="11">
        <v>113</v>
      </c>
      <c r="K1968" s="11" t="s">
        <v>18</v>
      </c>
      <c r="L1968" s="11" t="s">
        <v>226</v>
      </c>
      <c r="M1968" s="11">
        <v>149</v>
      </c>
      <c r="N1968" s="13">
        <f t="shared" si="328"/>
        <v>-36</v>
      </c>
      <c r="O1968" s="13">
        <f t="shared" si="329"/>
        <v>-3</v>
      </c>
      <c r="P1968" s="39">
        <f t="shared" si="324"/>
        <v>-8.7034984309977705</v>
      </c>
      <c r="Q1968" s="39">
        <f t="shared" si="325"/>
        <v>5.8261443988619703</v>
      </c>
      <c r="R1968" s="39">
        <f t="shared" si="330"/>
        <v>-17.529642829859739</v>
      </c>
      <c r="S1968" s="39">
        <f t="shared" si="331"/>
        <v>-18.470357170140261</v>
      </c>
      <c r="T1968" s="22" t="str">
        <f t="shared" si="326"/>
        <v>Pho113149</v>
      </c>
      <c r="U1968" t="str">
        <f t="shared" si="332"/>
        <v>no</v>
      </c>
      <c r="V1968" s="31">
        <v>0</v>
      </c>
      <c r="W1968" s="31" t="str">
        <f t="shared" si="333"/>
        <v>43562Phoenix SunsHouston Rockets</v>
      </c>
      <c r="X1968" s="9">
        <f>IFERROR(VLOOKUP(T1968,October_Schedule_Table[Home Concat],1,FALSE),0)</f>
        <v>0</v>
      </c>
      <c r="Y1968" s="9" t="str">
        <f>IFERROR(VLOOKUP(T1968,October_Schedule_Table[[#All],[Away Concat]:[Away B2b]],4,FALSE),0)</f>
        <v>no</v>
      </c>
    </row>
    <row r="1969" spans="1:25" x14ac:dyDescent="0.2">
      <c r="A1969" s="24" t="s">
        <v>232</v>
      </c>
      <c r="B1969" s="12">
        <v>43564</v>
      </c>
      <c r="C1969" s="33" t="str">
        <f t="shared" si="327"/>
        <v>A</v>
      </c>
      <c r="D1969" s="18">
        <v>4</v>
      </c>
      <c r="E1969" s="18">
        <v>9</v>
      </c>
      <c r="F1969" s="18">
        <v>2019</v>
      </c>
      <c r="G1969" s="13" t="s">
        <v>33</v>
      </c>
      <c r="H1969" s="13" t="s">
        <v>29</v>
      </c>
      <c r="I1969" s="13" t="s">
        <v>232</v>
      </c>
      <c r="J1969" s="13">
        <v>109</v>
      </c>
      <c r="K1969" s="13" t="s">
        <v>28</v>
      </c>
      <c r="L1969" s="13" t="s">
        <v>216</v>
      </c>
      <c r="M1969" s="13">
        <v>120</v>
      </c>
      <c r="N1969" s="13">
        <f t="shared" si="328"/>
        <v>-11</v>
      </c>
      <c r="O1969" s="13">
        <f t="shared" si="329"/>
        <v>-3</v>
      </c>
      <c r="P1969" s="39">
        <f t="shared" si="324"/>
        <v>-8.7034984309977705</v>
      </c>
      <c r="Q1969" s="39">
        <f t="shared" si="325"/>
        <v>-1.1032792686349602</v>
      </c>
      <c r="R1969" s="39">
        <f t="shared" si="330"/>
        <v>-10.60021916236281</v>
      </c>
      <c r="S1969" s="39">
        <f t="shared" si="331"/>
        <v>-0.39978083763718963</v>
      </c>
      <c r="T1969" s="22" t="str">
        <f t="shared" si="326"/>
        <v>Pho109120</v>
      </c>
      <c r="U1969" t="str">
        <f t="shared" si="332"/>
        <v>no</v>
      </c>
      <c r="V1969" s="31">
        <v>0</v>
      </c>
      <c r="W1969" s="31" t="str">
        <f t="shared" si="333"/>
        <v>43564Phoenix SunsDallas Mavericks</v>
      </c>
      <c r="X1969" s="9">
        <f>IFERROR(VLOOKUP(T1969,October_Schedule_Table[Home Concat],1,FALSE),0)</f>
        <v>0</v>
      </c>
      <c r="Y1969" s="9" t="str">
        <f>IFERROR(VLOOKUP(T1969,October_Schedule_Table[[#All],[Away Concat]:[Away B2b]],4,FALSE),0)</f>
        <v>no</v>
      </c>
    </row>
    <row r="1970" spans="1:25" x14ac:dyDescent="0.2">
      <c r="A1970" s="24" t="s">
        <v>231</v>
      </c>
      <c r="B1970" s="12">
        <v>43391</v>
      </c>
      <c r="C1970" s="33" t="str">
        <f t="shared" si="327"/>
        <v>H</v>
      </c>
      <c r="D1970" s="18">
        <v>10</v>
      </c>
      <c r="E1970" s="18">
        <v>18</v>
      </c>
      <c r="F1970" s="18">
        <v>2018</v>
      </c>
      <c r="G1970" s="5" t="s">
        <v>9</v>
      </c>
      <c r="H1970" s="5" t="s">
        <v>39</v>
      </c>
      <c r="I1970" s="13" t="s">
        <v>242</v>
      </c>
      <c r="J1970" s="5">
        <v>119</v>
      </c>
      <c r="K1970" s="5" t="s">
        <v>40</v>
      </c>
      <c r="L1970" s="5" t="s">
        <v>231</v>
      </c>
      <c r="M1970" s="5">
        <v>128</v>
      </c>
      <c r="N1970" s="13">
        <f t="shared" si="328"/>
        <v>9</v>
      </c>
      <c r="O1970" s="13">
        <f t="shared" si="329"/>
        <v>3</v>
      </c>
      <c r="P1970" s="39">
        <f t="shared" si="324"/>
        <v>4.7456987811097902</v>
      </c>
      <c r="Q1970" s="39">
        <f t="shared" si="325"/>
        <v>-1.7592139870950123</v>
      </c>
      <c r="R1970" s="39">
        <f t="shared" si="330"/>
        <v>9.504912768204802</v>
      </c>
      <c r="S1970" s="39">
        <f t="shared" si="331"/>
        <v>-0.50491276820480202</v>
      </c>
      <c r="T1970" s="22" t="str">
        <f t="shared" si="326"/>
        <v>Por119128</v>
      </c>
      <c r="U1970" t="str">
        <f t="shared" si="332"/>
        <v>no</v>
      </c>
      <c r="V1970" s="31">
        <v>0</v>
      </c>
      <c r="W1970" s="31" t="str">
        <f t="shared" si="333"/>
        <v>43391Los Angeles LakersPortland Trail Blazers</v>
      </c>
      <c r="X1970" s="9" t="str">
        <f>IFERROR(VLOOKUP(T1970,October_Schedule_Table[[#All],[Home Concat]:[Home B2b]],2,FALSE),0)</f>
        <v>no</v>
      </c>
      <c r="Y1970" s="9">
        <f>IFERROR(VLOOKUP(T1970,October_Schedule_Table[[#All],[Away Concat]:[Away B2b]],4,FALSE),0)</f>
        <v>0</v>
      </c>
    </row>
    <row r="1971" spans="1:25" x14ac:dyDescent="0.2">
      <c r="A1971" s="24" t="s">
        <v>231</v>
      </c>
      <c r="B1971" s="10">
        <v>43393</v>
      </c>
      <c r="C1971" s="33" t="str">
        <f t="shared" si="327"/>
        <v>H</v>
      </c>
      <c r="D1971" s="19">
        <v>10</v>
      </c>
      <c r="E1971" s="19">
        <v>20</v>
      </c>
      <c r="F1971" s="19">
        <v>2018</v>
      </c>
      <c r="G1971" s="6" t="s">
        <v>30</v>
      </c>
      <c r="H1971" s="6" t="s">
        <v>35</v>
      </c>
      <c r="I1971" s="6" t="s">
        <v>227</v>
      </c>
      <c r="J1971" s="6">
        <v>108</v>
      </c>
      <c r="K1971" s="6" t="s">
        <v>40</v>
      </c>
      <c r="L1971" s="6" t="s">
        <v>231</v>
      </c>
      <c r="M1971" s="6">
        <v>121</v>
      </c>
      <c r="N1971" s="13">
        <f t="shared" si="328"/>
        <v>13</v>
      </c>
      <c r="O1971" s="13">
        <f t="shared" si="329"/>
        <v>3</v>
      </c>
      <c r="P1971" s="39">
        <f t="shared" si="324"/>
        <v>4.7456987811097902</v>
      </c>
      <c r="Q1971" s="39">
        <f t="shared" si="325"/>
        <v>1.8707824426420974</v>
      </c>
      <c r="R1971" s="39">
        <f t="shared" si="330"/>
        <v>5.8749163384676928</v>
      </c>
      <c r="S1971" s="39">
        <f t="shared" si="331"/>
        <v>7.1250836615323072</v>
      </c>
      <c r="T1971" s="22" t="str">
        <f t="shared" si="326"/>
        <v>Por108121</v>
      </c>
      <c r="U1971" t="str">
        <f t="shared" si="332"/>
        <v>no</v>
      </c>
      <c r="V1971" s="31">
        <v>0</v>
      </c>
      <c r="W1971" s="31" t="str">
        <f t="shared" si="333"/>
        <v>43393San Antonio SpursPortland Trail Blazers</v>
      </c>
      <c r="X1971" s="9" t="str">
        <f>IFERROR(VLOOKUP(T1971,October_Schedule_Table[[#All],[Home Concat]:[Home B2b]],2,FALSE),0)</f>
        <v>no</v>
      </c>
      <c r="Y1971" s="9">
        <f>IFERROR(VLOOKUP(T1971,October_Schedule_Table[[#All],[Away Concat]:[Away B2b]],4,FALSE),0)</f>
        <v>0</v>
      </c>
    </row>
    <row r="1972" spans="1:25" x14ac:dyDescent="0.2">
      <c r="A1972" s="24" t="s">
        <v>231</v>
      </c>
      <c r="B1972" s="12">
        <v>43395</v>
      </c>
      <c r="C1972" s="33" t="str">
        <f t="shared" si="327"/>
        <v>H</v>
      </c>
      <c r="D1972" s="18">
        <v>10</v>
      </c>
      <c r="E1972" s="18">
        <v>22</v>
      </c>
      <c r="F1972" s="18">
        <v>2018</v>
      </c>
      <c r="G1972" s="5" t="s">
        <v>30</v>
      </c>
      <c r="H1972" s="5" t="s">
        <v>41</v>
      </c>
      <c r="I1972" s="5" t="s">
        <v>233</v>
      </c>
      <c r="J1972" s="5">
        <v>125</v>
      </c>
      <c r="K1972" s="5" t="s">
        <v>40</v>
      </c>
      <c r="L1972" s="5" t="s">
        <v>231</v>
      </c>
      <c r="M1972" s="5">
        <v>124</v>
      </c>
      <c r="N1972" s="13">
        <f t="shared" si="328"/>
        <v>-1</v>
      </c>
      <c r="O1972" s="13">
        <f t="shared" si="329"/>
        <v>3</v>
      </c>
      <c r="P1972" s="39">
        <f t="shared" si="324"/>
        <v>4.7456987811097902</v>
      </c>
      <c r="Q1972" s="39">
        <f t="shared" si="325"/>
        <v>-3.2175804343859502</v>
      </c>
      <c r="R1972" s="39">
        <f t="shared" si="330"/>
        <v>10.96327921549574</v>
      </c>
      <c r="S1972" s="39">
        <f t="shared" si="331"/>
        <v>-11.96327921549574</v>
      </c>
      <c r="T1972" s="22" t="str">
        <f t="shared" si="326"/>
        <v>Por125124</v>
      </c>
      <c r="U1972" t="str">
        <f t="shared" si="332"/>
        <v>no</v>
      </c>
      <c r="V1972" s="31">
        <v>0</v>
      </c>
      <c r="W1972" s="31" t="str">
        <f t="shared" si="333"/>
        <v>43395Washington WizardsPortland Trail Blazers</v>
      </c>
      <c r="X1972" s="9" t="str">
        <f>IFERROR(VLOOKUP(T1972,October_Schedule_Table[[#All],[Home Concat]:[Home B2b]],2,FALSE),0)</f>
        <v>no</v>
      </c>
      <c r="Y1972" s="9">
        <f>IFERROR(VLOOKUP(T1972,October_Schedule_Table[[#All],[Away Concat]:[Away B2b]],4,FALSE),0)</f>
        <v>0</v>
      </c>
    </row>
    <row r="1973" spans="1:25" x14ac:dyDescent="0.2">
      <c r="A1973" s="24" t="s">
        <v>231</v>
      </c>
      <c r="B1973" s="12">
        <v>43398</v>
      </c>
      <c r="C1973" s="33" t="str">
        <f t="shared" si="327"/>
        <v>A</v>
      </c>
      <c r="D1973" s="18">
        <v>10</v>
      </c>
      <c r="E1973" s="18">
        <v>25</v>
      </c>
      <c r="F1973" s="18">
        <v>2018</v>
      </c>
      <c r="G1973" s="5" t="s">
        <v>12</v>
      </c>
      <c r="H1973" s="5" t="s">
        <v>40</v>
      </c>
      <c r="I1973" s="5" t="s">
        <v>231</v>
      </c>
      <c r="J1973" s="5">
        <v>128</v>
      </c>
      <c r="K1973" s="5" t="s">
        <v>27</v>
      </c>
      <c r="L1973" s="5" t="s">
        <v>236</v>
      </c>
      <c r="M1973" s="5">
        <v>114</v>
      </c>
      <c r="N1973" s="13">
        <f t="shared" si="328"/>
        <v>14</v>
      </c>
      <c r="O1973" s="13">
        <f t="shared" si="329"/>
        <v>-3</v>
      </c>
      <c r="P1973" s="39">
        <f t="shared" si="324"/>
        <v>4.7456987811097902</v>
      </c>
      <c r="Q1973" s="39">
        <f t="shared" si="325"/>
        <v>1.21811754667254</v>
      </c>
      <c r="R1973" s="39">
        <f t="shared" si="330"/>
        <v>0.52758123443725014</v>
      </c>
      <c r="S1973" s="39">
        <f t="shared" si="331"/>
        <v>13.47241876556275</v>
      </c>
      <c r="T1973" s="22" t="str">
        <f t="shared" si="326"/>
        <v>Por128114</v>
      </c>
      <c r="U1973" t="str">
        <f t="shared" si="332"/>
        <v>no</v>
      </c>
      <c r="V1973" s="31">
        <v>0</v>
      </c>
      <c r="W1973" s="31" t="str">
        <f t="shared" si="333"/>
        <v>43398Portland Trail BlazersOrlando Magic</v>
      </c>
      <c r="X1973" s="9">
        <f>IFERROR(VLOOKUP(T1973,October_Schedule_Table[Home Concat],1,FALSE),0)</f>
        <v>0</v>
      </c>
      <c r="Y1973" s="9" t="str">
        <f>IFERROR(VLOOKUP(T1973,October_Schedule_Table[[#All],[Away Concat]:[Away B2b]],4,FALSE),0)</f>
        <v>no</v>
      </c>
    </row>
    <row r="1974" spans="1:25" x14ac:dyDescent="0.2">
      <c r="A1974" s="24" t="s">
        <v>231</v>
      </c>
      <c r="B1974" s="10">
        <v>43400</v>
      </c>
      <c r="C1974" s="33" t="str">
        <f t="shared" si="327"/>
        <v>A</v>
      </c>
      <c r="D1974" s="19">
        <v>10</v>
      </c>
      <c r="E1974" s="19">
        <v>27</v>
      </c>
      <c r="F1974" s="19">
        <v>2018</v>
      </c>
      <c r="G1974" s="6" t="s">
        <v>6</v>
      </c>
      <c r="H1974" s="6" t="s">
        <v>40</v>
      </c>
      <c r="I1974" s="6" t="s">
        <v>231</v>
      </c>
      <c r="J1974" s="6">
        <v>111</v>
      </c>
      <c r="K1974" s="6" t="s">
        <v>26</v>
      </c>
      <c r="L1974" s="6" t="s">
        <v>235</v>
      </c>
      <c r="M1974" s="6">
        <v>120</v>
      </c>
      <c r="N1974" s="13">
        <f t="shared" si="328"/>
        <v>-9</v>
      </c>
      <c r="O1974" s="13">
        <f t="shared" si="329"/>
        <v>-3</v>
      </c>
      <c r="P1974" s="39">
        <f t="shared" si="324"/>
        <v>4.7456987811097902</v>
      </c>
      <c r="Q1974" s="39">
        <f t="shared" si="325"/>
        <v>-0.25037347985165948</v>
      </c>
      <c r="R1974" s="39">
        <f t="shared" si="330"/>
        <v>1.9960722609614496</v>
      </c>
      <c r="S1974" s="39">
        <f t="shared" si="331"/>
        <v>-10.99607226096145</v>
      </c>
      <c r="T1974" s="22" t="str">
        <f t="shared" si="326"/>
        <v>Por111120</v>
      </c>
      <c r="U1974" t="str">
        <f t="shared" si="332"/>
        <v>no</v>
      </c>
      <c r="V1974" s="31">
        <v>0</v>
      </c>
      <c r="W1974" s="31" t="str">
        <f t="shared" si="333"/>
        <v>43400Portland Trail BlazersMiami Heat</v>
      </c>
      <c r="X1974" s="9" t="str">
        <f>IFERROR(VLOOKUP(T1974,October_Schedule_Table[[#All],[Home Concat]:[Home B2b]],2,FALSE),0)</f>
        <v>no</v>
      </c>
      <c r="Y1974" s="9" t="str">
        <f>IFERROR(VLOOKUP(T1974,October_Schedule_Table[[#All],[Away Concat]:[Away B2b]],4,FALSE),0)</f>
        <v>no</v>
      </c>
    </row>
    <row r="1975" spans="1:25" x14ac:dyDescent="0.2">
      <c r="A1975" s="24" t="s">
        <v>231</v>
      </c>
      <c r="B1975" s="12">
        <v>43402</v>
      </c>
      <c r="C1975" s="33" t="str">
        <f t="shared" si="327"/>
        <v>A</v>
      </c>
      <c r="D1975" s="18">
        <v>10</v>
      </c>
      <c r="E1975" s="18">
        <v>29</v>
      </c>
      <c r="F1975" s="18">
        <v>2018</v>
      </c>
      <c r="G1975" s="5" t="s">
        <v>12</v>
      </c>
      <c r="H1975" s="5" t="s">
        <v>40</v>
      </c>
      <c r="I1975" s="5" t="s">
        <v>231</v>
      </c>
      <c r="J1975" s="5">
        <v>103</v>
      </c>
      <c r="K1975" s="5" t="s">
        <v>20</v>
      </c>
      <c r="L1975" s="5" t="s">
        <v>234</v>
      </c>
      <c r="M1975" s="5">
        <v>93</v>
      </c>
      <c r="N1975" s="13">
        <f t="shared" si="328"/>
        <v>10</v>
      </c>
      <c r="O1975" s="13">
        <f t="shared" si="329"/>
        <v>-3</v>
      </c>
      <c r="P1975" s="39">
        <f t="shared" si="324"/>
        <v>4.7456987811097902</v>
      </c>
      <c r="Q1975" s="39">
        <f t="shared" si="325"/>
        <v>2.3960160409532198</v>
      </c>
      <c r="R1975" s="39">
        <f t="shared" si="330"/>
        <v>-0.6503172598434297</v>
      </c>
      <c r="S1975" s="39">
        <f t="shared" si="331"/>
        <v>10.65031725984343</v>
      </c>
      <c r="T1975" s="22" t="str">
        <f t="shared" si="326"/>
        <v>Por10393</v>
      </c>
      <c r="U1975" t="str">
        <f t="shared" si="332"/>
        <v>no</v>
      </c>
      <c r="V1975" s="31">
        <v>0</v>
      </c>
      <c r="W1975" s="31" t="str">
        <f t="shared" si="333"/>
        <v>43402Portland Trail BlazersIndiana Pacers</v>
      </c>
      <c r="X1975" s="9">
        <f>IFERROR(VLOOKUP(T1975,October_Schedule_Table[Home Concat],1,FALSE),0)</f>
        <v>0</v>
      </c>
      <c r="Y1975" s="9" t="str">
        <f>IFERROR(VLOOKUP(T1975,October_Schedule_Table[[#All],[Away Concat]:[Away B2b]],4,FALSE),0)</f>
        <v>no</v>
      </c>
    </row>
    <row r="1976" spans="1:25" x14ac:dyDescent="0.2">
      <c r="A1976" s="24" t="s">
        <v>231</v>
      </c>
      <c r="B1976" s="10">
        <v>43403</v>
      </c>
      <c r="C1976" s="33" t="str">
        <f t="shared" si="327"/>
        <v>A</v>
      </c>
      <c r="D1976" s="19">
        <v>10</v>
      </c>
      <c r="E1976" s="19">
        <v>30</v>
      </c>
      <c r="F1976" s="19">
        <v>2018</v>
      </c>
      <c r="G1976" s="6" t="s">
        <v>6</v>
      </c>
      <c r="H1976" s="6" t="s">
        <v>40</v>
      </c>
      <c r="I1976" s="6" t="s">
        <v>231</v>
      </c>
      <c r="J1976" s="6">
        <v>104</v>
      </c>
      <c r="K1976" s="6" t="s">
        <v>18</v>
      </c>
      <c r="L1976" s="6" t="s">
        <v>226</v>
      </c>
      <c r="M1976" s="6">
        <v>85</v>
      </c>
      <c r="N1976" s="13">
        <f t="shared" si="328"/>
        <v>19</v>
      </c>
      <c r="O1976" s="13">
        <f t="shared" si="329"/>
        <v>-3</v>
      </c>
      <c r="P1976" s="39">
        <f t="shared" si="324"/>
        <v>4.7456987811097902</v>
      </c>
      <c r="Q1976" s="39">
        <f t="shared" si="325"/>
        <v>5.8261443988619703</v>
      </c>
      <c r="R1976" s="39">
        <f t="shared" si="330"/>
        <v>-4.0804456177521802</v>
      </c>
      <c r="S1976" s="39">
        <f t="shared" si="331"/>
        <v>23.080445617752179</v>
      </c>
      <c r="T1976" s="22" t="str">
        <f t="shared" si="326"/>
        <v>Por10485</v>
      </c>
      <c r="U1976" t="str">
        <f t="shared" si="332"/>
        <v>yes</v>
      </c>
      <c r="V1976" s="31">
        <v>0</v>
      </c>
      <c r="W1976" s="31" t="str">
        <f t="shared" si="333"/>
        <v>43403Portland Trail BlazersHouston Rockets</v>
      </c>
      <c r="X1976" s="9">
        <f>IFERROR(VLOOKUP(T1976,October_Schedule_Table[Home Concat],1,FALSE),0)</f>
        <v>0</v>
      </c>
      <c r="Y1976" s="9" t="str">
        <f>IFERROR(VLOOKUP(T1976,October_Schedule_Table[[#All],[Away Concat]:[Away B2b]],4,FALSE),0)</f>
        <v>yes</v>
      </c>
    </row>
    <row r="1977" spans="1:25" x14ac:dyDescent="0.2">
      <c r="A1977" s="24" t="s">
        <v>231</v>
      </c>
      <c r="B1977" s="10">
        <v>43405</v>
      </c>
      <c r="C1977" s="33" t="str">
        <f t="shared" si="327"/>
        <v>H</v>
      </c>
      <c r="D1977" s="19">
        <v>11</v>
      </c>
      <c r="E1977" s="19">
        <v>1</v>
      </c>
      <c r="F1977" s="19">
        <v>2018</v>
      </c>
      <c r="G1977" s="6" t="s">
        <v>9</v>
      </c>
      <c r="H1977" s="6" t="s">
        <v>17</v>
      </c>
      <c r="I1977" s="6" t="s">
        <v>202</v>
      </c>
      <c r="J1977" s="6">
        <v>119</v>
      </c>
      <c r="K1977" s="6" t="s">
        <v>40</v>
      </c>
      <c r="L1977" s="6" t="s">
        <v>231</v>
      </c>
      <c r="M1977" s="6">
        <v>132</v>
      </c>
      <c r="N1977" s="13">
        <f t="shared" si="328"/>
        <v>13</v>
      </c>
      <c r="O1977" s="13">
        <f t="shared" si="329"/>
        <v>3</v>
      </c>
      <c r="P1977" s="39">
        <f t="shared" si="324"/>
        <v>4.7456987811097902</v>
      </c>
      <c r="Q1977" s="39">
        <f t="shared" si="325"/>
        <v>-2.0784049104114897</v>
      </c>
      <c r="R1977" s="39">
        <f t="shared" si="330"/>
        <v>9.8241036915212803</v>
      </c>
      <c r="S1977" s="39">
        <f t="shared" si="331"/>
        <v>3.1758963084787197</v>
      </c>
      <c r="T1977" s="22" t="str">
        <f t="shared" si="326"/>
        <v>Por119132</v>
      </c>
      <c r="U1977" t="str">
        <f t="shared" si="332"/>
        <v>no</v>
      </c>
      <c r="V1977" s="31">
        <v>0</v>
      </c>
      <c r="W1977" s="31" t="str">
        <f t="shared" si="333"/>
        <v>43405New Orleans PelicansPortland Trail Blazers</v>
      </c>
      <c r="X1977" s="9" t="str">
        <f>IFERROR(VLOOKUP(T1977,October_Schedule_Table[[#All],[Home Concat]:[Home B2b]],2,FALSE),0)</f>
        <v>no</v>
      </c>
      <c r="Y1977" s="9">
        <f>IFERROR(VLOOKUP(T1977,October_Schedule_Table[[#All],[Away Concat]:[Away B2b]],4,FALSE),0)</f>
        <v>0</v>
      </c>
    </row>
    <row r="1978" spans="1:25" x14ac:dyDescent="0.2">
      <c r="A1978" s="24" t="s">
        <v>231</v>
      </c>
      <c r="B1978" s="12">
        <v>43407</v>
      </c>
      <c r="C1978" s="33" t="str">
        <f t="shared" si="327"/>
        <v>H</v>
      </c>
      <c r="D1978" s="18">
        <v>11</v>
      </c>
      <c r="E1978" s="18">
        <v>3</v>
      </c>
      <c r="F1978" s="18">
        <v>2018</v>
      </c>
      <c r="G1978" s="5" t="s">
        <v>30</v>
      </c>
      <c r="H1978" s="5" t="s">
        <v>39</v>
      </c>
      <c r="I1978" s="13" t="s">
        <v>242</v>
      </c>
      <c r="J1978" s="5">
        <v>114</v>
      </c>
      <c r="K1978" s="5" t="s">
        <v>40</v>
      </c>
      <c r="L1978" s="5" t="s">
        <v>231</v>
      </c>
      <c r="M1978" s="5">
        <v>110</v>
      </c>
      <c r="N1978" s="13">
        <f t="shared" si="328"/>
        <v>-4</v>
      </c>
      <c r="O1978" s="13">
        <f t="shared" si="329"/>
        <v>3</v>
      </c>
      <c r="P1978" s="39">
        <f t="shared" si="324"/>
        <v>4.7456987811097902</v>
      </c>
      <c r="Q1978" s="39">
        <f t="shared" si="325"/>
        <v>-1.7592139870950123</v>
      </c>
      <c r="R1978" s="39">
        <f t="shared" si="330"/>
        <v>9.504912768204802</v>
      </c>
      <c r="S1978" s="39">
        <f t="shared" si="331"/>
        <v>-13.504912768204802</v>
      </c>
      <c r="T1978" s="22" t="str">
        <f t="shared" si="326"/>
        <v>Por114110</v>
      </c>
      <c r="U1978" t="str">
        <f t="shared" si="332"/>
        <v>no</v>
      </c>
      <c r="V1978" s="31">
        <v>0</v>
      </c>
      <c r="W1978" s="31" t="str">
        <f t="shared" si="333"/>
        <v>43407Los Angeles LakersPortland Trail Blazers</v>
      </c>
      <c r="X1978" s="9" t="str">
        <f>IFERROR(VLOOKUP(T1978,October_Schedule_Table[[#All],[Home Concat]:[Home B2b]],2,FALSE),0)</f>
        <v>no</v>
      </c>
      <c r="Y1978" s="9">
        <f>IFERROR(VLOOKUP(T1978,October_Schedule_Table[[#All],[Away Concat]:[Away B2b]],4,FALSE),0)</f>
        <v>0</v>
      </c>
    </row>
    <row r="1979" spans="1:25" x14ac:dyDescent="0.2">
      <c r="A1979" s="24" t="s">
        <v>231</v>
      </c>
      <c r="B1979" s="10">
        <v>43408</v>
      </c>
      <c r="C1979" s="33" t="str">
        <f t="shared" si="327"/>
        <v>H</v>
      </c>
      <c r="D1979" s="19">
        <v>11</v>
      </c>
      <c r="E1979" s="19">
        <v>4</v>
      </c>
      <c r="F1979" s="19">
        <v>2018</v>
      </c>
      <c r="G1979" s="6" t="s">
        <v>42</v>
      </c>
      <c r="H1979" s="6" t="s">
        <v>34</v>
      </c>
      <c r="I1979" s="6" t="s">
        <v>239</v>
      </c>
      <c r="J1979" s="6">
        <v>81</v>
      </c>
      <c r="K1979" s="6" t="s">
        <v>40</v>
      </c>
      <c r="L1979" s="6" t="s">
        <v>231</v>
      </c>
      <c r="M1979" s="6">
        <v>111</v>
      </c>
      <c r="N1979" s="13">
        <f t="shared" si="328"/>
        <v>30</v>
      </c>
      <c r="O1979" s="13">
        <f t="shared" si="329"/>
        <v>3</v>
      </c>
      <c r="P1979" s="39">
        <f t="shared" si="324"/>
        <v>4.7456987811097902</v>
      </c>
      <c r="Q1979" s="39">
        <f t="shared" si="325"/>
        <v>-1.35015846365794</v>
      </c>
      <c r="R1979" s="39">
        <f t="shared" si="330"/>
        <v>9.0958572447677302</v>
      </c>
      <c r="S1979" s="39">
        <f t="shared" si="331"/>
        <v>20.904142755232272</v>
      </c>
      <c r="T1979" s="22" t="str">
        <f t="shared" si="326"/>
        <v>Por81111</v>
      </c>
      <c r="U1979" t="str">
        <f t="shared" si="332"/>
        <v>yes</v>
      </c>
      <c r="V1979" s="31">
        <v>0</v>
      </c>
      <c r="W1979" s="31" t="str">
        <f t="shared" si="333"/>
        <v>43408Minnesota TimberwolvesPortland Trail Blazers</v>
      </c>
      <c r="X1979" s="9" t="str">
        <f>IFERROR(VLOOKUP(T1979,October_Schedule_Table[[#All],[Home Concat]:[Home B2b]],2,FALSE),0)</f>
        <v>yes</v>
      </c>
      <c r="Y1979" s="9">
        <f>IFERROR(VLOOKUP(T1979,October_Schedule_Table[[#All],[Away Concat]:[Away B2b]],4,FALSE),0)</f>
        <v>0</v>
      </c>
    </row>
    <row r="1980" spans="1:25" x14ac:dyDescent="0.2">
      <c r="A1980" s="24" t="s">
        <v>231</v>
      </c>
      <c r="B1980" s="12">
        <v>43410</v>
      </c>
      <c r="C1980" s="33" t="str">
        <f t="shared" si="327"/>
        <v>H</v>
      </c>
      <c r="D1980" s="18">
        <v>11</v>
      </c>
      <c r="E1980" s="18">
        <v>6</v>
      </c>
      <c r="F1980" s="18">
        <v>2018</v>
      </c>
      <c r="G1980" s="5" t="s">
        <v>30</v>
      </c>
      <c r="H1980" s="5" t="s">
        <v>13</v>
      </c>
      <c r="I1980" s="5" t="s">
        <v>229</v>
      </c>
      <c r="J1980" s="5">
        <v>103</v>
      </c>
      <c r="K1980" s="5" t="s">
        <v>40</v>
      </c>
      <c r="L1980" s="5" t="s">
        <v>231</v>
      </c>
      <c r="M1980" s="5">
        <v>118</v>
      </c>
      <c r="N1980" s="13">
        <f t="shared" si="328"/>
        <v>15</v>
      </c>
      <c r="O1980" s="13">
        <f t="shared" si="329"/>
        <v>3</v>
      </c>
      <c r="P1980" s="39">
        <f t="shared" si="324"/>
        <v>4.7456987811097902</v>
      </c>
      <c r="Q1980" s="39">
        <f t="shared" si="325"/>
        <v>7.7638523148254706</v>
      </c>
      <c r="R1980" s="39">
        <f t="shared" si="330"/>
        <v>-1.8153533715680403E-2</v>
      </c>
      <c r="S1980" s="39">
        <f t="shared" si="331"/>
        <v>15.01815353371568</v>
      </c>
      <c r="T1980" s="22" t="str">
        <f t="shared" si="326"/>
        <v>Por103118</v>
      </c>
      <c r="U1980" t="str">
        <f t="shared" si="332"/>
        <v>no</v>
      </c>
      <c r="V1980" s="31">
        <v>0</v>
      </c>
      <c r="W1980" s="31" t="str">
        <f t="shared" si="333"/>
        <v>43410Milwaukee BucksPortland Trail Blazers</v>
      </c>
      <c r="X1980" s="9" t="str">
        <f>IFERROR(VLOOKUP(T1980,October_Schedule_Table[[#All],[Home Concat]:[Home B2b]],2,FALSE),0)</f>
        <v>no</v>
      </c>
      <c r="Y1980" s="9">
        <f>IFERROR(VLOOKUP(T1980,October_Schedule_Table[[#All],[Away Concat]:[Away B2b]],4,FALSE),0)</f>
        <v>0</v>
      </c>
    </row>
    <row r="1981" spans="1:25" x14ac:dyDescent="0.2">
      <c r="A1981" s="24" t="s">
        <v>231</v>
      </c>
      <c r="B1981" s="10">
        <v>43412</v>
      </c>
      <c r="C1981" s="33" t="str">
        <f t="shared" si="327"/>
        <v>H</v>
      </c>
      <c r="D1981" s="19">
        <v>11</v>
      </c>
      <c r="E1981" s="19">
        <v>8</v>
      </c>
      <c r="F1981" s="19">
        <v>2018</v>
      </c>
      <c r="G1981" s="6" t="s">
        <v>30</v>
      </c>
      <c r="H1981" s="6" t="s">
        <v>22</v>
      </c>
      <c r="I1981" s="13" t="s">
        <v>241</v>
      </c>
      <c r="J1981" s="6">
        <v>105</v>
      </c>
      <c r="K1981" s="6" t="s">
        <v>40</v>
      </c>
      <c r="L1981" s="6" t="s">
        <v>231</v>
      </c>
      <c r="M1981" s="6">
        <v>116</v>
      </c>
      <c r="N1981" s="13">
        <f t="shared" si="328"/>
        <v>11</v>
      </c>
      <c r="O1981" s="13">
        <f t="shared" si="329"/>
        <v>3</v>
      </c>
      <c r="P1981" s="39">
        <f t="shared" si="324"/>
        <v>4.7456987811097902</v>
      </c>
      <c r="Q1981" s="39">
        <f t="shared" si="325"/>
        <v>0.79686865378140981</v>
      </c>
      <c r="R1981" s="39">
        <f t="shared" si="330"/>
        <v>6.9488301273283799</v>
      </c>
      <c r="S1981" s="39">
        <f t="shared" si="331"/>
        <v>4.0511698726716201</v>
      </c>
      <c r="T1981" s="22" t="str">
        <f t="shared" si="326"/>
        <v>Por105116</v>
      </c>
      <c r="U1981" t="str">
        <f t="shared" si="332"/>
        <v>no</v>
      </c>
      <c r="V1981" s="31">
        <v>0</v>
      </c>
      <c r="W1981" s="31" t="str">
        <f t="shared" si="333"/>
        <v>43412Los Angeles ClippersPortland Trail Blazers</v>
      </c>
      <c r="X1981" s="9" t="str">
        <f>IFERROR(VLOOKUP(T1981,October_Schedule_Table[[#All],[Home Concat]:[Home B2b]],2,FALSE),0)</f>
        <v>no</v>
      </c>
      <c r="Y1981" s="9">
        <f>IFERROR(VLOOKUP(T1981,October_Schedule_Table[[#All],[Away Concat]:[Away B2b]],4,FALSE),0)</f>
        <v>0</v>
      </c>
    </row>
    <row r="1982" spans="1:25" x14ac:dyDescent="0.2">
      <c r="A1982" s="24" t="s">
        <v>231</v>
      </c>
      <c r="B1982" s="12">
        <v>43415</v>
      </c>
      <c r="C1982" s="33" t="str">
        <f t="shared" si="327"/>
        <v>H</v>
      </c>
      <c r="D1982" s="18">
        <v>11</v>
      </c>
      <c r="E1982" s="18">
        <v>11</v>
      </c>
      <c r="F1982" s="18">
        <v>2018</v>
      </c>
      <c r="G1982" s="5" t="s">
        <v>42</v>
      </c>
      <c r="H1982" s="5" t="s">
        <v>8</v>
      </c>
      <c r="I1982" s="5" t="s">
        <v>211</v>
      </c>
      <c r="J1982" s="5">
        <v>94</v>
      </c>
      <c r="K1982" s="5" t="s">
        <v>40</v>
      </c>
      <c r="L1982" s="5" t="s">
        <v>231</v>
      </c>
      <c r="M1982" s="5">
        <v>100</v>
      </c>
      <c r="N1982" s="13">
        <f t="shared" si="328"/>
        <v>6</v>
      </c>
      <c r="O1982" s="13">
        <f t="shared" si="329"/>
        <v>3</v>
      </c>
      <c r="P1982" s="39">
        <f t="shared" si="324"/>
        <v>4.7456987811097902</v>
      </c>
      <c r="Q1982" s="39">
        <f t="shared" si="325"/>
        <v>3.6672081997201897</v>
      </c>
      <c r="R1982" s="39">
        <f t="shared" si="330"/>
        <v>4.0784905813896</v>
      </c>
      <c r="S1982" s="39">
        <f t="shared" si="331"/>
        <v>1.9215094186104</v>
      </c>
      <c r="T1982" s="22" t="str">
        <f t="shared" si="326"/>
        <v>Por94100</v>
      </c>
      <c r="U1982" t="str">
        <f t="shared" si="332"/>
        <v>no</v>
      </c>
      <c r="V1982" s="31">
        <v>0</v>
      </c>
      <c r="W1982" s="31" t="str">
        <f t="shared" si="333"/>
        <v>43415Boston CelticsPortland Trail Blazers</v>
      </c>
      <c r="X1982" s="9" t="str">
        <f>IFERROR(VLOOKUP(T1982,October_Schedule_Table[[#All],[Home Concat]:[Home B2b]],2,FALSE),0)</f>
        <v>no</v>
      </c>
      <c r="Y1982" s="9">
        <f>IFERROR(VLOOKUP(T1982,October_Schedule_Table[[#All],[Away Concat]:[Away B2b]],4,FALSE),0)</f>
        <v>0</v>
      </c>
    </row>
    <row r="1983" spans="1:25" x14ac:dyDescent="0.2">
      <c r="A1983" s="24" t="s">
        <v>231</v>
      </c>
      <c r="B1983" s="12">
        <v>43418</v>
      </c>
      <c r="C1983" s="33" t="str">
        <f t="shared" si="327"/>
        <v>A</v>
      </c>
      <c r="D1983" s="18">
        <v>11</v>
      </c>
      <c r="E1983" s="18">
        <v>14</v>
      </c>
      <c r="F1983" s="18">
        <v>2018</v>
      </c>
      <c r="G1983" s="5" t="s">
        <v>9</v>
      </c>
      <c r="H1983" s="5" t="s">
        <v>40</v>
      </c>
      <c r="I1983" s="5" t="s">
        <v>231</v>
      </c>
      <c r="J1983" s="5">
        <v>117</v>
      </c>
      <c r="K1983" s="5" t="s">
        <v>39</v>
      </c>
      <c r="L1983" s="13" t="s">
        <v>242</v>
      </c>
      <c r="M1983" s="5">
        <v>126</v>
      </c>
      <c r="N1983" s="13">
        <f t="shared" si="328"/>
        <v>-9</v>
      </c>
      <c r="O1983" s="13">
        <f t="shared" si="329"/>
        <v>-3</v>
      </c>
      <c r="P1983" s="39">
        <f t="shared" si="324"/>
        <v>4.7456987811097902</v>
      </c>
      <c r="Q1983" s="39">
        <f t="shared" si="325"/>
        <v>-1.7592139870950123</v>
      </c>
      <c r="R1983" s="39">
        <f t="shared" si="330"/>
        <v>3.5049127682048025</v>
      </c>
      <c r="S1983" s="39">
        <f t="shared" si="331"/>
        <v>-12.504912768204802</v>
      </c>
      <c r="T1983" s="22" t="str">
        <f t="shared" si="326"/>
        <v>Por117126</v>
      </c>
      <c r="U1983" t="str">
        <f t="shared" si="332"/>
        <v>no</v>
      </c>
      <c r="V1983" s="31">
        <v>0</v>
      </c>
      <c r="W1983" s="31" t="str">
        <f t="shared" si="333"/>
        <v>43418Portland Trail BlazersLos Angeles Lakers</v>
      </c>
      <c r="X1983" s="9">
        <f>IFERROR(VLOOKUP(T1983,October_Schedule_Table[Home Concat],1,FALSE),0)</f>
        <v>0</v>
      </c>
      <c r="Y1983" s="9" t="str">
        <f>IFERROR(VLOOKUP(T1983,October_Schedule_Table[[#All],[Away Concat]:[Away B2b]],4,FALSE),0)</f>
        <v>no</v>
      </c>
    </row>
    <row r="1984" spans="1:25" x14ac:dyDescent="0.2">
      <c r="A1984" s="24" t="s">
        <v>231</v>
      </c>
      <c r="B1984" s="10">
        <v>43420</v>
      </c>
      <c r="C1984" s="33" t="str">
        <f t="shared" si="327"/>
        <v>A</v>
      </c>
      <c r="D1984" s="19">
        <v>11</v>
      </c>
      <c r="E1984" s="19">
        <v>16</v>
      </c>
      <c r="F1984" s="19">
        <v>2018</v>
      </c>
      <c r="G1984" s="6" t="s">
        <v>6</v>
      </c>
      <c r="H1984" s="6" t="s">
        <v>40</v>
      </c>
      <c r="I1984" s="6" t="s">
        <v>231</v>
      </c>
      <c r="J1984" s="6">
        <v>96</v>
      </c>
      <c r="K1984" s="6" t="s">
        <v>34</v>
      </c>
      <c r="L1984" s="6" t="s">
        <v>239</v>
      </c>
      <c r="M1984" s="6">
        <v>112</v>
      </c>
      <c r="N1984" s="13">
        <f t="shared" si="328"/>
        <v>-16</v>
      </c>
      <c r="O1984" s="13">
        <f t="shared" si="329"/>
        <v>-3</v>
      </c>
      <c r="P1984" s="39">
        <f t="shared" si="324"/>
        <v>4.7456987811097902</v>
      </c>
      <c r="Q1984" s="39">
        <f t="shared" si="325"/>
        <v>-1.35015846365794</v>
      </c>
      <c r="R1984" s="39">
        <f t="shared" si="330"/>
        <v>3.0958572447677302</v>
      </c>
      <c r="S1984" s="39">
        <f t="shared" si="331"/>
        <v>-19.095857244767728</v>
      </c>
      <c r="T1984" s="22" t="str">
        <f t="shared" si="326"/>
        <v>Por96112</v>
      </c>
      <c r="U1984" t="str">
        <f t="shared" si="332"/>
        <v>no</v>
      </c>
      <c r="V1984" s="31">
        <v>0</v>
      </c>
      <c r="W1984" s="31" t="str">
        <f t="shared" si="333"/>
        <v>43420Portland Trail BlazersMinnesota Timberwolves</v>
      </c>
      <c r="X1984" s="9">
        <f>IFERROR(VLOOKUP(T1984,October_Schedule_Table[Home Concat],1,FALSE),0)</f>
        <v>0</v>
      </c>
      <c r="Y1984" s="9" t="str">
        <f>IFERROR(VLOOKUP(T1984,October_Schedule_Table[[#All],[Away Concat]:[Away B2b]],4,FALSE),0)</f>
        <v>no</v>
      </c>
    </row>
    <row r="1985" spans="1:25" x14ac:dyDescent="0.2">
      <c r="A1985" s="24" t="s">
        <v>231</v>
      </c>
      <c r="B1985" s="12">
        <v>43422</v>
      </c>
      <c r="C1985" s="33" t="str">
        <f t="shared" si="327"/>
        <v>A</v>
      </c>
      <c r="D1985" s="18">
        <v>11</v>
      </c>
      <c r="E1985" s="18">
        <v>18</v>
      </c>
      <c r="F1985" s="18">
        <v>2018</v>
      </c>
      <c r="G1985" s="5" t="s">
        <v>43</v>
      </c>
      <c r="H1985" s="5" t="s">
        <v>40</v>
      </c>
      <c r="I1985" s="5" t="s">
        <v>231</v>
      </c>
      <c r="J1985" s="5">
        <v>119</v>
      </c>
      <c r="K1985" s="5" t="s">
        <v>41</v>
      </c>
      <c r="L1985" s="5" t="s">
        <v>233</v>
      </c>
      <c r="M1985" s="5">
        <v>109</v>
      </c>
      <c r="N1985" s="13">
        <f t="shared" si="328"/>
        <v>10</v>
      </c>
      <c r="O1985" s="13">
        <f t="shared" si="329"/>
        <v>-3</v>
      </c>
      <c r="P1985" s="39">
        <f t="shared" si="324"/>
        <v>4.7456987811097902</v>
      </c>
      <c r="Q1985" s="39">
        <f t="shared" si="325"/>
        <v>-3.2175804343859502</v>
      </c>
      <c r="R1985" s="39">
        <f t="shared" si="330"/>
        <v>4.9632792154957404</v>
      </c>
      <c r="S1985" s="39">
        <f t="shared" si="331"/>
        <v>5.0367207845042596</v>
      </c>
      <c r="T1985" s="22" t="str">
        <f t="shared" si="326"/>
        <v>Por119109</v>
      </c>
      <c r="U1985" t="str">
        <f t="shared" si="332"/>
        <v>no</v>
      </c>
      <c r="V1985" s="31">
        <v>0</v>
      </c>
      <c r="W1985" s="31" t="str">
        <f t="shared" si="333"/>
        <v>43422Portland Trail BlazersWashington Wizards</v>
      </c>
      <c r="X1985" s="9">
        <f>IFERROR(VLOOKUP(T1985,October_Schedule_Table[Home Concat],1,FALSE),0)</f>
        <v>0</v>
      </c>
      <c r="Y1985" s="9" t="str">
        <f>IFERROR(VLOOKUP(T1985,October_Schedule_Table[[#All],[Away Concat]:[Away B2b]],4,FALSE),0)</f>
        <v>no</v>
      </c>
    </row>
    <row r="1986" spans="1:25" x14ac:dyDescent="0.2">
      <c r="A1986" s="24" t="s">
        <v>231</v>
      </c>
      <c r="B1986" s="10">
        <v>43424</v>
      </c>
      <c r="C1986" s="33" t="str">
        <f t="shared" si="327"/>
        <v>A</v>
      </c>
      <c r="D1986" s="19">
        <v>11</v>
      </c>
      <c r="E1986" s="19">
        <v>20</v>
      </c>
      <c r="F1986" s="19">
        <v>2018</v>
      </c>
      <c r="G1986" s="6" t="s">
        <v>23</v>
      </c>
      <c r="H1986" s="6" t="s">
        <v>40</v>
      </c>
      <c r="I1986" s="6" t="s">
        <v>231</v>
      </c>
      <c r="J1986" s="6">
        <v>118</v>
      </c>
      <c r="K1986" s="6" t="s">
        <v>25</v>
      </c>
      <c r="L1986" s="13" t="s">
        <v>243</v>
      </c>
      <c r="M1986" s="6">
        <v>114</v>
      </c>
      <c r="N1986" s="13">
        <f t="shared" si="328"/>
        <v>4</v>
      </c>
      <c r="O1986" s="13">
        <f t="shared" si="329"/>
        <v>-3</v>
      </c>
      <c r="P1986" s="39">
        <f t="shared" si="324"/>
        <v>4.7456987811097902</v>
      </c>
      <c r="Q1986" s="39">
        <f t="shared" si="325"/>
        <v>-9.3839578025397099</v>
      </c>
      <c r="R1986" s="39">
        <f t="shared" si="330"/>
        <v>11.129656583649499</v>
      </c>
      <c r="S1986" s="39">
        <f t="shared" si="331"/>
        <v>-7.1296565836494992</v>
      </c>
      <c r="T1986" s="22" t="str">
        <f t="shared" si="326"/>
        <v>Por118114</v>
      </c>
      <c r="U1986" t="str">
        <f t="shared" si="332"/>
        <v>no</v>
      </c>
      <c r="V1986" s="31">
        <v>0</v>
      </c>
      <c r="W1986" s="31" t="str">
        <f t="shared" si="333"/>
        <v>43424Portland Trail BlazersNew York Knicks</v>
      </c>
      <c r="X1986" s="9">
        <f>IFERROR(VLOOKUP(T1986,October_Schedule_Table[Home Concat],1,FALSE),0)</f>
        <v>0</v>
      </c>
      <c r="Y1986" s="9" t="str">
        <f>IFERROR(VLOOKUP(T1986,October_Schedule_Table[[#All],[Away Concat]:[Away B2b]],4,FALSE),0)</f>
        <v>no</v>
      </c>
    </row>
    <row r="1987" spans="1:25" x14ac:dyDescent="0.2">
      <c r="A1987" s="24" t="s">
        <v>231</v>
      </c>
      <c r="B1987" s="12">
        <v>43425</v>
      </c>
      <c r="C1987" s="33" t="str">
        <f t="shared" si="327"/>
        <v>A</v>
      </c>
      <c r="D1987" s="18">
        <v>11</v>
      </c>
      <c r="E1987" s="18">
        <v>21</v>
      </c>
      <c r="F1987" s="18">
        <v>2018</v>
      </c>
      <c r="G1987" s="5" t="s">
        <v>6</v>
      </c>
      <c r="H1987" s="5" t="s">
        <v>40</v>
      </c>
      <c r="I1987" s="5" t="s">
        <v>231</v>
      </c>
      <c r="J1987" s="5">
        <v>100</v>
      </c>
      <c r="K1987" s="5" t="s">
        <v>13</v>
      </c>
      <c r="L1987" s="5" t="s">
        <v>229</v>
      </c>
      <c r="M1987" s="5">
        <v>143</v>
      </c>
      <c r="N1987" s="13">
        <f t="shared" si="328"/>
        <v>-43</v>
      </c>
      <c r="O1987" s="13">
        <f t="shared" si="329"/>
        <v>-3</v>
      </c>
      <c r="P1987" s="39">
        <f t="shared" si="324"/>
        <v>4.7456987811097902</v>
      </c>
      <c r="Q1987" s="39">
        <f t="shared" si="325"/>
        <v>7.7638523148254706</v>
      </c>
      <c r="R1987" s="39">
        <f t="shared" si="330"/>
        <v>-6.0181535337156804</v>
      </c>
      <c r="S1987" s="39">
        <f t="shared" si="331"/>
        <v>-36.981846466284317</v>
      </c>
      <c r="T1987" s="22" t="str">
        <f t="shared" si="326"/>
        <v>Por100143</v>
      </c>
      <c r="U1987" t="str">
        <f t="shared" si="332"/>
        <v>yes</v>
      </c>
      <c r="V1987" s="31">
        <v>0</v>
      </c>
      <c r="W1987" s="31" t="str">
        <f t="shared" si="333"/>
        <v>43425Portland Trail BlazersMilwaukee Bucks</v>
      </c>
      <c r="X1987" s="9">
        <f>IFERROR(VLOOKUP(T1987,October_Schedule_Table[Home Concat],1,FALSE),0)</f>
        <v>0</v>
      </c>
      <c r="Y1987" s="9" t="str">
        <f>IFERROR(VLOOKUP(T1987,October_Schedule_Table[[#All],[Away Concat]:[Away B2b]],4,FALSE),0)</f>
        <v>yes</v>
      </c>
    </row>
    <row r="1988" spans="1:25" x14ac:dyDescent="0.2">
      <c r="A1988" s="24" t="s">
        <v>231</v>
      </c>
      <c r="B1988" s="10">
        <v>43427</v>
      </c>
      <c r="C1988" s="33" t="str">
        <f t="shared" si="327"/>
        <v>A</v>
      </c>
      <c r="D1988" s="19">
        <v>11</v>
      </c>
      <c r="E1988" s="19">
        <v>23</v>
      </c>
      <c r="F1988" s="19">
        <v>2018</v>
      </c>
      <c r="G1988" s="6" t="s">
        <v>9</v>
      </c>
      <c r="H1988" s="6" t="s">
        <v>40</v>
      </c>
      <c r="I1988" s="6" t="s">
        <v>231</v>
      </c>
      <c r="J1988" s="6">
        <v>97</v>
      </c>
      <c r="K1988" s="6" t="s">
        <v>11</v>
      </c>
      <c r="L1988" s="6" t="s">
        <v>224</v>
      </c>
      <c r="M1988" s="6">
        <v>125</v>
      </c>
      <c r="N1988" s="13">
        <f t="shared" si="328"/>
        <v>-28</v>
      </c>
      <c r="O1988" s="13">
        <f t="shared" si="329"/>
        <v>-3</v>
      </c>
      <c r="P1988" s="39">
        <f t="shared" si="324"/>
        <v>4.7456987811097902</v>
      </c>
      <c r="Q1988" s="39">
        <f t="shared" si="325"/>
        <v>6.4927091902742058</v>
      </c>
      <c r="R1988" s="39">
        <f t="shared" si="330"/>
        <v>-4.7470104091644156</v>
      </c>
      <c r="S1988" s="39">
        <f t="shared" si="331"/>
        <v>-23.252989590835583</v>
      </c>
      <c r="T1988" s="22" t="str">
        <f t="shared" si="326"/>
        <v>Por97125</v>
      </c>
      <c r="U1988" t="str">
        <f t="shared" si="332"/>
        <v>no</v>
      </c>
      <c r="V1988" s="31">
        <v>0</v>
      </c>
      <c r="W1988" s="31" t="str">
        <f t="shared" si="333"/>
        <v>43427Portland Trail BlazersGolden State Warriors</v>
      </c>
      <c r="X1988" s="9">
        <f>IFERROR(VLOOKUP(T1988,October_Schedule_Table[Home Concat],1,FALSE),0)</f>
        <v>0</v>
      </c>
      <c r="Y1988" s="9" t="str">
        <f>IFERROR(VLOOKUP(T1988,October_Schedule_Table[[#All],[Away Concat]:[Away B2b]],4,FALSE),0)</f>
        <v>no</v>
      </c>
    </row>
    <row r="1989" spans="1:25" x14ac:dyDescent="0.2">
      <c r="A1989" s="24" t="s">
        <v>231</v>
      </c>
      <c r="B1989" s="14">
        <v>43429</v>
      </c>
      <c r="C1989" s="33" t="str">
        <f t="shared" si="327"/>
        <v>H</v>
      </c>
      <c r="D1989" s="21">
        <v>11</v>
      </c>
      <c r="E1989" s="21">
        <v>25</v>
      </c>
      <c r="F1989" s="21">
        <v>2018</v>
      </c>
      <c r="G1989" s="6" t="s">
        <v>42</v>
      </c>
      <c r="H1989" s="6" t="s">
        <v>22</v>
      </c>
      <c r="I1989" s="13" t="s">
        <v>241</v>
      </c>
      <c r="J1989" s="6">
        <v>104</v>
      </c>
      <c r="K1989" s="6" t="s">
        <v>40</v>
      </c>
      <c r="L1989" s="6" t="s">
        <v>231</v>
      </c>
      <c r="M1989" s="6">
        <v>100</v>
      </c>
      <c r="N1989" s="13">
        <f t="shared" si="328"/>
        <v>-4</v>
      </c>
      <c r="O1989" s="13">
        <f t="shared" si="329"/>
        <v>3</v>
      </c>
      <c r="P1989" s="39">
        <f t="shared" si="324"/>
        <v>4.7456987811097902</v>
      </c>
      <c r="Q1989" s="39">
        <f t="shared" si="325"/>
        <v>0.79686865378140981</v>
      </c>
      <c r="R1989" s="39">
        <f t="shared" si="330"/>
        <v>6.9488301273283799</v>
      </c>
      <c r="S1989" s="39">
        <f t="shared" si="331"/>
        <v>-10.94883012732838</v>
      </c>
      <c r="T1989" s="22" t="str">
        <f t="shared" si="326"/>
        <v>Por104100</v>
      </c>
      <c r="U1989" t="str">
        <f t="shared" si="332"/>
        <v>no</v>
      </c>
      <c r="V1989" s="31">
        <v>0</v>
      </c>
      <c r="W1989" s="31" t="str">
        <f t="shared" si="333"/>
        <v>43429Los Angeles ClippersPortland Trail Blazers</v>
      </c>
      <c r="X1989" s="9" t="str">
        <f>IFERROR(VLOOKUP(T1989,October_Schedule_Table[[#All],[Home Concat]:[Home B2b]],2,FALSE),0)</f>
        <v>no</v>
      </c>
      <c r="Y1989" s="9">
        <f>IFERROR(VLOOKUP(T1989,October_Schedule_Table[[#All],[Away Concat]:[Away B2b]],4,FALSE),0)</f>
        <v>0</v>
      </c>
    </row>
    <row r="1990" spans="1:25" x14ac:dyDescent="0.2">
      <c r="A1990" s="24" t="s">
        <v>231</v>
      </c>
      <c r="B1990" s="12">
        <v>43432</v>
      </c>
      <c r="C1990" s="33" t="str">
        <f t="shared" si="327"/>
        <v>H</v>
      </c>
      <c r="D1990" s="18">
        <v>11</v>
      </c>
      <c r="E1990" s="18">
        <v>28</v>
      </c>
      <c r="F1990" s="18">
        <v>2018</v>
      </c>
      <c r="G1990" s="5" t="s">
        <v>30</v>
      </c>
      <c r="H1990" s="5" t="s">
        <v>27</v>
      </c>
      <c r="I1990" s="5" t="s">
        <v>236</v>
      </c>
      <c r="J1990" s="5">
        <v>112</v>
      </c>
      <c r="K1990" s="5" t="s">
        <v>40</v>
      </c>
      <c r="L1990" s="5" t="s">
        <v>231</v>
      </c>
      <c r="M1990" s="5">
        <v>115</v>
      </c>
      <c r="N1990" s="13">
        <f t="shared" si="328"/>
        <v>3</v>
      </c>
      <c r="O1990" s="13">
        <f t="shared" si="329"/>
        <v>3</v>
      </c>
      <c r="P1990" s="39">
        <f t="shared" si="324"/>
        <v>4.7456987811097902</v>
      </c>
      <c r="Q1990" s="39">
        <f t="shared" si="325"/>
        <v>1.21811754667254</v>
      </c>
      <c r="R1990" s="39">
        <f t="shared" si="330"/>
        <v>6.5275812344372497</v>
      </c>
      <c r="S1990" s="39">
        <f t="shared" si="331"/>
        <v>-3.5275812344372497</v>
      </c>
      <c r="T1990" s="22" t="str">
        <f t="shared" si="326"/>
        <v>Por112115</v>
      </c>
      <c r="U1990" t="str">
        <f t="shared" si="332"/>
        <v>no</v>
      </c>
      <c r="V1990" s="31">
        <v>0</v>
      </c>
      <c r="W1990" s="31" t="str">
        <f t="shared" si="333"/>
        <v>43432Orlando MagicPortland Trail Blazers</v>
      </c>
      <c r="X1990" s="9" t="str">
        <f>IFERROR(VLOOKUP(T1990,October_Schedule_Table[[#All],[Home Concat]:[Home B2b]],2,FALSE),0)</f>
        <v>no</v>
      </c>
      <c r="Y1990" s="9">
        <f>IFERROR(VLOOKUP(T1990,October_Schedule_Table[[#All],[Away Concat]:[Away B2b]],4,FALSE),0)</f>
        <v>0</v>
      </c>
    </row>
    <row r="1991" spans="1:25" x14ac:dyDescent="0.2">
      <c r="A1991" s="24" t="s">
        <v>231</v>
      </c>
      <c r="B1991" s="10">
        <v>43434</v>
      </c>
      <c r="C1991" s="33" t="str">
        <f t="shared" si="327"/>
        <v>H</v>
      </c>
      <c r="D1991" s="19">
        <v>11</v>
      </c>
      <c r="E1991" s="19">
        <v>30</v>
      </c>
      <c r="F1991" s="19">
        <v>2018</v>
      </c>
      <c r="G1991" s="6" t="s">
        <v>9</v>
      </c>
      <c r="H1991" s="6" t="s">
        <v>21</v>
      </c>
      <c r="I1991" s="6" t="s">
        <v>217</v>
      </c>
      <c r="J1991" s="6">
        <v>113</v>
      </c>
      <c r="K1991" s="6" t="s">
        <v>40</v>
      </c>
      <c r="L1991" s="6" t="s">
        <v>231</v>
      </c>
      <c r="M1991" s="6">
        <v>112</v>
      </c>
      <c r="N1991" s="13">
        <f t="shared" si="328"/>
        <v>-1</v>
      </c>
      <c r="O1991" s="13">
        <f t="shared" si="329"/>
        <v>3</v>
      </c>
      <c r="P1991" s="39">
        <f t="shared" si="324"/>
        <v>4.7456987811097902</v>
      </c>
      <c r="Q1991" s="39">
        <f t="shared" si="325"/>
        <v>3.8824190488276296</v>
      </c>
      <c r="R1991" s="39">
        <f t="shared" si="330"/>
        <v>3.8632797322821606</v>
      </c>
      <c r="S1991" s="39">
        <f t="shared" si="331"/>
        <v>-4.8632797322821606</v>
      </c>
      <c r="T1991" s="22" t="str">
        <f t="shared" si="326"/>
        <v>Por113112</v>
      </c>
      <c r="U1991" t="str">
        <f t="shared" si="332"/>
        <v>no</v>
      </c>
      <c r="V1991" s="31">
        <v>0</v>
      </c>
      <c r="W1991" s="31" t="str">
        <f t="shared" si="333"/>
        <v>43434Denver NuggetsPortland Trail Blazers</v>
      </c>
      <c r="X1991" s="9" t="str">
        <f>IFERROR(VLOOKUP(T1991,October_Schedule_Table[[#All],[Home Concat]:[Home B2b]],2,FALSE),0)</f>
        <v>no</v>
      </c>
      <c r="Y1991" s="9">
        <f>IFERROR(VLOOKUP(T1991,October_Schedule_Table[[#All],[Away Concat]:[Away B2b]],4,FALSE),0)</f>
        <v>0</v>
      </c>
    </row>
    <row r="1992" spans="1:25" x14ac:dyDescent="0.2">
      <c r="A1992" s="24" t="s">
        <v>231</v>
      </c>
      <c r="B1992" s="12">
        <v>43436</v>
      </c>
      <c r="C1992" s="33" t="str">
        <f t="shared" si="327"/>
        <v>A</v>
      </c>
      <c r="D1992" s="18">
        <v>12</v>
      </c>
      <c r="E1992" s="18">
        <v>2</v>
      </c>
      <c r="F1992" s="18">
        <v>2018</v>
      </c>
      <c r="G1992" s="5" t="s">
        <v>12</v>
      </c>
      <c r="H1992" s="5" t="s">
        <v>40</v>
      </c>
      <c r="I1992" s="5" t="s">
        <v>231</v>
      </c>
      <c r="J1992" s="5">
        <v>118</v>
      </c>
      <c r="K1992" s="5" t="s">
        <v>35</v>
      </c>
      <c r="L1992" s="5" t="s">
        <v>227</v>
      </c>
      <c r="M1992" s="5">
        <v>131</v>
      </c>
      <c r="N1992" s="13">
        <f t="shared" si="328"/>
        <v>-13</v>
      </c>
      <c r="O1992" s="13">
        <f t="shared" si="329"/>
        <v>-3</v>
      </c>
      <c r="P1992" s="39">
        <f t="shared" si="324"/>
        <v>4.7456987811097902</v>
      </c>
      <c r="Q1992" s="39">
        <f t="shared" si="325"/>
        <v>1.8707824426420974</v>
      </c>
      <c r="R1992" s="39">
        <f t="shared" si="330"/>
        <v>-0.12508366153230721</v>
      </c>
      <c r="S1992" s="39">
        <f t="shared" si="331"/>
        <v>-12.874916338467692</v>
      </c>
      <c r="T1992" s="22" t="str">
        <f t="shared" si="326"/>
        <v>Por118131</v>
      </c>
      <c r="U1992" t="str">
        <f t="shared" si="332"/>
        <v>no</v>
      </c>
      <c r="V1992" s="31">
        <v>0</v>
      </c>
      <c r="W1992" s="31" t="str">
        <f t="shared" si="333"/>
        <v>43436Portland Trail BlazersSan Antonio Spurs</v>
      </c>
      <c r="X1992" s="9">
        <f>IFERROR(VLOOKUP(T1992,October_Schedule_Table[Home Concat],1,FALSE),0)</f>
        <v>0</v>
      </c>
      <c r="Y1992" s="9" t="str">
        <f>IFERROR(VLOOKUP(T1992,October_Schedule_Table[[#All],[Away Concat]:[Away B2b]],4,FALSE),0)</f>
        <v>no</v>
      </c>
    </row>
    <row r="1993" spans="1:25" x14ac:dyDescent="0.2">
      <c r="A1993" s="24" t="s">
        <v>231</v>
      </c>
      <c r="B1993" s="10">
        <v>43438</v>
      </c>
      <c r="C1993" s="33" t="str">
        <f t="shared" si="327"/>
        <v>A</v>
      </c>
      <c r="D1993" s="19">
        <v>12</v>
      </c>
      <c r="E1993" s="19">
        <v>4</v>
      </c>
      <c r="F1993" s="19">
        <v>2018</v>
      </c>
      <c r="G1993" s="6" t="s">
        <v>33</v>
      </c>
      <c r="H1993" s="6" t="s">
        <v>40</v>
      </c>
      <c r="I1993" s="6" t="s">
        <v>231</v>
      </c>
      <c r="J1993" s="6">
        <v>102</v>
      </c>
      <c r="K1993" s="6" t="s">
        <v>28</v>
      </c>
      <c r="L1993" s="6" t="s">
        <v>216</v>
      </c>
      <c r="M1993" s="6">
        <v>111</v>
      </c>
      <c r="N1993" s="13">
        <f t="shared" si="328"/>
        <v>-9</v>
      </c>
      <c r="O1993" s="13">
        <f t="shared" si="329"/>
        <v>-3</v>
      </c>
      <c r="P1993" s="39">
        <f t="shared" si="324"/>
        <v>4.7456987811097902</v>
      </c>
      <c r="Q1993" s="39">
        <f t="shared" si="325"/>
        <v>-1.1032792686349602</v>
      </c>
      <c r="R1993" s="39">
        <f t="shared" si="330"/>
        <v>2.8489780497447503</v>
      </c>
      <c r="S1993" s="39">
        <f t="shared" si="331"/>
        <v>-11.848978049744751</v>
      </c>
      <c r="T1993" s="22" t="str">
        <f t="shared" si="326"/>
        <v>Por102111</v>
      </c>
      <c r="U1993" t="str">
        <f t="shared" si="332"/>
        <v>no</v>
      </c>
      <c r="V1993" s="31">
        <v>0</v>
      </c>
      <c r="W1993" s="31" t="str">
        <f t="shared" si="333"/>
        <v>43438Portland Trail BlazersDallas Mavericks</v>
      </c>
      <c r="X1993" s="9">
        <f>IFERROR(VLOOKUP(T1993,October_Schedule_Table[Home Concat],1,FALSE),0)</f>
        <v>0</v>
      </c>
      <c r="Y1993" s="9" t="str">
        <f>IFERROR(VLOOKUP(T1993,October_Schedule_Table[[#All],[Away Concat]:[Away B2b]],4,FALSE),0)</f>
        <v>no</v>
      </c>
    </row>
    <row r="1994" spans="1:25" x14ac:dyDescent="0.2">
      <c r="A1994" s="24" t="s">
        <v>231</v>
      </c>
      <c r="B1994" s="12">
        <v>43440</v>
      </c>
      <c r="C1994" s="33" t="str">
        <f t="shared" si="327"/>
        <v>H</v>
      </c>
      <c r="D1994" s="18">
        <v>12</v>
      </c>
      <c r="E1994" s="18">
        <v>6</v>
      </c>
      <c r="F1994" s="18">
        <v>2018</v>
      </c>
      <c r="G1994" s="5" t="s">
        <v>30</v>
      </c>
      <c r="H1994" s="5" t="s">
        <v>29</v>
      </c>
      <c r="I1994" s="5" t="s">
        <v>232</v>
      </c>
      <c r="J1994" s="5">
        <v>86</v>
      </c>
      <c r="K1994" s="5" t="s">
        <v>40</v>
      </c>
      <c r="L1994" s="5" t="s">
        <v>231</v>
      </c>
      <c r="M1994" s="5">
        <v>108</v>
      </c>
      <c r="N1994" s="13">
        <f t="shared" si="328"/>
        <v>22</v>
      </c>
      <c r="O1994" s="13">
        <f t="shared" si="329"/>
        <v>3</v>
      </c>
      <c r="P1994" s="39">
        <f t="shared" ref="P1994:P2057" si="334">IF(C1994="H",VLOOKUP(L1994,$AB$12:$AE$41,4,FALSE),VLOOKUP(I1994,$AB$12:$AE$41,4,FALSE))</f>
        <v>4.7456987811097902</v>
      </c>
      <c r="Q1994" s="39">
        <f t="shared" ref="Q1994:Q2057" si="335">IF(C1994="H",VLOOKUP(I1994,$AB$12:$AE$41,4,FALSE),VLOOKUP(L1994,$AB$12:$AE$41,4,FALSE))</f>
        <v>-8.7034984309977705</v>
      </c>
      <c r="R1994" s="39">
        <f t="shared" si="330"/>
        <v>16.44919721210756</v>
      </c>
      <c r="S1994" s="39">
        <f t="shared" si="331"/>
        <v>5.5508027878924402</v>
      </c>
      <c r="T1994" s="22" t="str">
        <f t="shared" ref="T1994:T2057" si="336">CONCATENATE(A1994,J1994,M1994)</f>
        <v>Por86108</v>
      </c>
      <c r="U1994" t="str">
        <f t="shared" si="332"/>
        <v>no</v>
      </c>
      <c r="V1994" s="31">
        <v>0</v>
      </c>
      <c r="W1994" s="31" t="str">
        <f t="shared" si="333"/>
        <v>43440Phoenix SunsPortland Trail Blazers</v>
      </c>
      <c r="X1994" s="9" t="str">
        <f>IFERROR(VLOOKUP(T1994,October_Schedule_Table[[#All],[Home Concat]:[Home B2b]],2,FALSE),0)</f>
        <v>no</v>
      </c>
      <c r="Y1994" s="9">
        <f>IFERROR(VLOOKUP(T1994,October_Schedule_Table[[#All],[Away Concat]:[Away B2b]],4,FALSE),0)</f>
        <v>0</v>
      </c>
    </row>
    <row r="1995" spans="1:25" x14ac:dyDescent="0.2">
      <c r="A1995" s="24" t="s">
        <v>231</v>
      </c>
      <c r="B1995" s="10">
        <v>43442</v>
      </c>
      <c r="C1995" s="33" t="str">
        <f t="shared" ref="C1995:C2058" si="337">IF(A1995=L1995,"H","A")</f>
        <v>H</v>
      </c>
      <c r="D1995" s="19">
        <v>12</v>
      </c>
      <c r="E1995" s="19">
        <v>8</v>
      </c>
      <c r="F1995" s="19">
        <v>2018</v>
      </c>
      <c r="G1995" s="6" t="s">
        <v>30</v>
      </c>
      <c r="H1995" s="6" t="s">
        <v>34</v>
      </c>
      <c r="I1995" s="6" t="s">
        <v>239</v>
      </c>
      <c r="J1995" s="6">
        <v>105</v>
      </c>
      <c r="K1995" s="6" t="s">
        <v>40</v>
      </c>
      <c r="L1995" s="6" t="s">
        <v>231</v>
      </c>
      <c r="M1995" s="6">
        <v>113</v>
      </c>
      <c r="N1995" s="13">
        <f t="shared" ref="N1995:N2058" si="338">IF(C1995="H",M1995-J1995,J1995-M1995)</f>
        <v>8</v>
      </c>
      <c r="O1995" s="13">
        <f t="shared" ref="O1995:O2058" si="339">IF(C1995="H",3,-3)</f>
        <v>3</v>
      </c>
      <c r="P1995" s="39">
        <f t="shared" si="334"/>
        <v>4.7456987811097902</v>
      </c>
      <c r="Q1995" s="39">
        <f t="shared" si="335"/>
        <v>-1.35015846365794</v>
      </c>
      <c r="R1995" s="39">
        <f t="shared" ref="R1995:R2058" si="340">O1995+P1995-Q1995</f>
        <v>9.0958572447677302</v>
      </c>
      <c r="S1995" s="39">
        <f t="shared" ref="S1995:S2058" si="341">N1995-R1995</f>
        <v>-1.0958572447677302</v>
      </c>
      <c r="T1995" s="22" t="str">
        <f t="shared" si="336"/>
        <v>Por105113</v>
      </c>
      <c r="U1995" t="str">
        <f t="shared" ref="U1995:U2058" si="342">IF(B1995-B1994=1,"yes","no")</f>
        <v>no</v>
      </c>
      <c r="V1995" s="31">
        <v>0</v>
      </c>
      <c r="W1995" s="31" t="str">
        <f t="shared" ref="W1995:W2058" si="343">CONCATENATE(B1995,H1995,K1995)</f>
        <v>43442Minnesota TimberwolvesPortland Trail Blazers</v>
      </c>
      <c r="X1995" s="9" t="str">
        <f>IFERROR(VLOOKUP(T1995,October_Schedule_Table[[#All],[Home Concat]:[Home B2b]],2,FALSE),0)</f>
        <v>no</v>
      </c>
      <c r="Y1995" s="9">
        <f>IFERROR(VLOOKUP(T1995,October_Schedule_Table[[#All],[Away Concat]:[Away B2b]],4,FALSE),0)</f>
        <v>0</v>
      </c>
    </row>
    <row r="1996" spans="1:25" x14ac:dyDescent="0.2">
      <c r="A1996" s="24" t="s">
        <v>231</v>
      </c>
      <c r="B1996" s="12">
        <v>43445</v>
      </c>
      <c r="C1996" s="33" t="str">
        <f t="shared" si="337"/>
        <v>A</v>
      </c>
      <c r="D1996" s="18">
        <v>12</v>
      </c>
      <c r="E1996" s="18">
        <v>11</v>
      </c>
      <c r="F1996" s="18">
        <v>2018</v>
      </c>
      <c r="G1996" s="5" t="s">
        <v>6</v>
      </c>
      <c r="H1996" s="5" t="s">
        <v>40</v>
      </c>
      <c r="I1996" s="5" t="s">
        <v>231</v>
      </c>
      <c r="J1996" s="5">
        <v>104</v>
      </c>
      <c r="K1996" s="5" t="s">
        <v>18</v>
      </c>
      <c r="L1996" s="5" t="s">
        <v>226</v>
      </c>
      <c r="M1996" s="5">
        <v>111</v>
      </c>
      <c r="N1996" s="13">
        <f t="shared" si="338"/>
        <v>-7</v>
      </c>
      <c r="O1996" s="13">
        <f t="shared" si="339"/>
        <v>-3</v>
      </c>
      <c r="P1996" s="39">
        <f t="shared" si="334"/>
        <v>4.7456987811097902</v>
      </c>
      <c r="Q1996" s="39">
        <f t="shared" si="335"/>
        <v>5.8261443988619703</v>
      </c>
      <c r="R1996" s="39">
        <f t="shared" si="340"/>
        <v>-4.0804456177521802</v>
      </c>
      <c r="S1996" s="39">
        <f t="shared" si="341"/>
        <v>-2.9195543822478198</v>
      </c>
      <c r="T1996" s="22" t="str">
        <f t="shared" si="336"/>
        <v>Por104111</v>
      </c>
      <c r="U1996" t="str">
        <f t="shared" si="342"/>
        <v>no</v>
      </c>
      <c r="V1996" s="31">
        <v>0</v>
      </c>
      <c r="W1996" s="31" t="str">
        <f t="shared" si="343"/>
        <v>43445Portland Trail BlazersHouston Rockets</v>
      </c>
      <c r="X1996" s="9">
        <f>IFERROR(VLOOKUP(T1996,October_Schedule_Table[Home Concat],1,FALSE),0)</f>
        <v>0</v>
      </c>
      <c r="Y1996" s="9" t="str">
        <f>IFERROR(VLOOKUP(T1996,October_Schedule_Table[[#All],[Away Concat]:[Away B2b]],4,FALSE),0)</f>
        <v>no</v>
      </c>
    </row>
    <row r="1997" spans="1:25" x14ac:dyDescent="0.2">
      <c r="A1997" s="24" t="s">
        <v>231</v>
      </c>
      <c r="B1997" s="10">
        <v>43446</v>
      </c>
      <c r="C1997" s="33" t="str">
        <f t="shared" si="337"/>
        <v>A</v>
      </c>
      <c r="D1997" s="19">
        <v>12</v>
      </c>
      <c r="E1997" s="19">
        <v>12</v>
      </c>
      <c r="F1997" s="19">
        <v>2018</v>
      </c>
      <c r="G1997" s="6" t="s">
        <v>6</v>
      </c>
      <c r="H1997" s="6" t="s">
        <v>40</v>
      </c>
      <c r="I1997" s="6" t="s">
        <v>231</v>
      </c>
      <c r="J1997" s="6">
        <v>83</v>
      </c>
      <c r="K1997" s="6" t="s">
        <v>19</v>
      </c>
      <c r="L1997" s="6" t="s">
        <v>240</v>
      </c>
      <c r="M1997" s="6">
        <v>92</v>
      </c>
      <c r="N1997" s="13">
        <f t="shared" si="338"/>
        <v>-9</v>
      </c>
      <c r="O1997" s="13">
        <f t="shared" si="339"/>
        <v>-3</v>
      </c>
      <c r="P1997" s="39">
        <f t="shared" si="334"/>
        <v>4.7456987811097902</v>
      </c>
      <c r="Q1997" s="39">
        <f t="shared" si="335"/>
        <v>-2.3364343413058002</v>
      </c>
      <c r="R1997" s="39">
        <f t="shared" si="340"/>
        <v>4.0821331224155903</v>
      </c>
      <c r="S1997" s="39">
        <f t="shared" si="341"/>
        <v>-13.082133122415591</v>
      </c>
      <c r="T1997" s="22" t="str">
        <f t="shared" si="336"/>
        <v>Por8392</v>
      </c>
      <c r="U1997" t="str">
        <f t="shared" si="342"/>
        <v>yes</v>
      </c>
      <c r="V1997" s="31">
        <v>0</v>
      </c>
      <c r="W1997" s="31" t="str">
        <f t="shared" si="343"/>
        <v>43446Portland Trail BlazersMemphis Grizzlies</v>
      </c>
      <c r="X1997" s="9">
        <f>IFERROR(VLOOKUP(T1997,October_Schedule_Table[Home Concat],1,FALSE),0)</f>
        <v>0</v>
      </c>
      <c r="Y1997" s="9" t="str">
        <f>IFERROR(VLOOKUP(T1997,October_Schedule_Table[[#All],[Away Concat]:[Away B2b]],4,FALSE),0)</f>
        <v>yes</v>
      </c>
    </row>
    <row r="1998" spans="1:25" x14ac:dyDescent="0.2">
      <c r="A1998" s="24" t="s">
        <v>231</v>
      </c>
      <c r="B1998" s="12">
        <v>43448</v>
      </c>
      <c r="C1998" s="33" t="str">
        <f t="shared" si="337"/>
        <v>H</v>
      </c>
      <c r="D1998" s="18">
        <v>12</v>
      </c>
      <c r="E1998" s="18">
        <v>14</v>
      </c>
      <c r="F1998" s="18">
        <v>2018</v>
      </c>
      <c r="G1998" s="5" t="s">
        <v>30</v>
      </c>
      <c r="H1998" s="5" t="s">
        <v>37</v>
      </c>
      <c r="I1998" s="5" t="s">
        <v>228</v>
      </c>
      <c r="J1998" s="5">
        <v>122</v>
      </c>
      <c r="K1998" s="5" t="s">
        <v>40</v>
      </c>
      <c r="L1998" s="5" t="s">
        <v>231</v>
      </c>
      <c r="M1998" s="5">
        <v>128</v>
      </c>
      <c r="N1998" s="13">
        <f t="shared" si="338"/>
        <v>6</v>
      </c>
      <c r="O1998" s="13">
        <f t="shared" si="339"/>
        <v>3</v>
      </c>
      <c r="P1998" s="39">
        <f t="shared" si="334"/>
        <v>4.7456987811097902</v>
      </c>
      <c r="Q1998" s="39">
        <f t="shared" si="335"/>
        <v>5.5303682054218104</v>
      </c>
      <c r="R1998" s="39">
        <f t="shared" si="340"/>
        <v>2.2153305756879798</v>
      </c>
      <c r="S1998" s="39">
        <f t="shared" si="341"/>
        <v>3.7846694243120202</v>
      </c>
      <c r="T1998" s="22" t="str">
        <f t="shared" si="336"/>
        <v>Por122128</v>
      </c>
      <c r="U1998" t="str">
        <f t="shared" si="342"/>
        <v>no</v>
      </c>
      <c r="V1998" s="31">
        <v>0</v>
      </c>
      <c r="W1998" s="31" t="str">
        <f t="shared" si="343"/>
        <v>43448Toronto RaptorsPortland Trail Blazers</v>
      </c>
      <c r="X1998" s="9" t="str">
        <f>IFERROR(VLOOKUP(T1998,October_Schedule_Table[[#All],[Home Concat]:[Home B2b]],2,FALSE),0)</f>
        <v>no</v>
      </c>
      <c r="Y1998" s="9">
        <f>IFERROR(VLOOKUP(T1998,October_Schedule_Table[[#All],[Away Concat]:[Away B2b]],4,FALSE),0)</f>
        <v>0</v>
      </c>
    </row>
    <row r="1999" spans="1:25" x14ac:dyDescent="0.2">
      <c r="A1999" s="24" t="s">
        <v>231</v>
      </c>
      <c r="B1999" s="12">
        <v>43451</v>
      </c>
      <c r="C1999" s="33" t="str">
        <f t="shared" si="337"/>
        <v>A</v>
      </c>
      <c r="D1999" s="18">
        <v>12</v>
      </c>
      <c r="E1999" s="18">
        <v>17</v>
      </c>
      <c r="F1999" s="18">
        <v>2018</v>
      </c>
      <c r="G1999" s="5" t="s">
        <v>9</v>
      </c>
      <c r="H1999" s="5" t="s">
        <v>40</v>
      </c>
      <c r="I1999" s="5" t="s">
        <v>231</v>
      </c>
      <c r="J1999" s="5">
        <v>131</v>
      </c>
      <c r="K1999" s="5" t="s">
        <v>22</v>
      </c>
      <c r="L1999" s="13" t="s">
        <v>241</v>
      </c>
      <c r="M1999" s="5">
        <v>127</v>
      </c>
      <c r="N1999" s="13">
        <f t="shared" si="338"/>
        <v>4</v>
      </c>
      <c r="O1999" s="13">
        <f t="shared" si="339"/>
        <v>-3</v>
      </c>
      <c r="P1999" s="39">
        <f t="shared" si="334"/>
        <v>4.7456987811097902</v>
      </c>
      <c r="Q1999" s="39">
        <f t="shared" si="335"/>
        <v>0.79686865378140981</v>
      </c>
      <c r="R1999" s="39">
        <f t="shared" si="340"/>
        <v>0.94883012732838035</v>
      </c>
      <c r="S1999" s="39">
        <f t="shared" si="341"/>
        <v>3.0511698726716197</v>
      </c>
      <c r="T1999" s="22" t="str">
        <f t="shared" si="336"/>
        <v>Por131127</v>
      </c>
      <c r="U1999" t="str">
        <f t="shared" si="342"/>
        <v>no</v>
      </c>
      <c r="V1999" s="31">
        <v>0</v>
      </c>
      <c r="W1999" s="31" t="str">
        <f t="shared" si="343"/>
        <v>43451Portland Trail BlazersLos Angeles Clippers</v>
      </c>
      <c r="X1999" s="9">
        <f>IFERROR(VLOOKUP(T1999,October_Schedule_Table[Home Concat],1,FALSE),0)</f>
        <v>0</v>
      </c>
      <c r="Y1999" s="9" t="str">
        <f>IFERROR(VLOOKUP(T1999,October_Schedule_Table[[#All],[Away Concat]:[Away B2b]],4,FALSE),0)</f>
        <v>no</v>
      </c>
    </row>
    <row r="2000" spans="1:25" x14ac:dyDescent="0.2">
      <c r="A2000" s="24" t="s">
        <v>231</v>
      </c>
      <c r="B2000" s="10">
        <v>43453</v>
      </c>
      <c r="C2000" s="33" t="str">
        <f t="shared" si="337"/>
        <v>H</v>
      </c>
      <c r="D2000" s="19">
        <v>12</v>
      </c>
      <c r="E2000" s="19">
        <v>19</v>
      </c>
      <c r="F2000" s="19">
        <v>2018</v>
      </c>
      <c r="G2000" s="6" t="s">
        <v>30</v>
      </c>
      <c r="H2000" s="6" t="s">
        <v>19</v>
      </c>
      <c r="I2000" s="6" t="s">
        <v>240</v>
      </c>
      <c r="J2000" s="6">
        <v>92</v>
      </c>
      <c r="K2000" s="6" t="s">
        <v>40</v>
      </c>
      <c r="L2000" s="6" t="s">
        <v>231</v>
      </c>
      <c r="M2000" s="6">
        <v>99</v>
      </c>
      <c r="N2000" s="13">
        <f t="shared" si="338"/>
        <v>7</v>
      </c>
      <c r="O2000" s="13">
        <f t="shared" si="339"/>
        <v>3</v>
      </c>
      <c r="P2000" s="39">
        <f t="shared" si="334"/>
        <v>4.7456987811097902</v>
      </c>
      <c r="Q2000" s="39">
        <f t="shared" si="335"/>
        <v>-2.3364343413058002</v>
      </c>
      <c r="R2000" s="39">
        <f t="shared" si="340"/>
        <v>10.082133122415591</v>
      </c>
      <c r="S2000" s="39">
        <f t="shared" si="341"/>
        <v>-3.0821331224155912</v>
      </c>
      <c r="T2000" s="22" t="str">
        <f t="shared" si="336"/>
        <v>Por9299</v>
      </c>
      <c r="U2000" t="str">
        <f t="shared" si="342"/>
        <v>no</v>
      </c>
      <c r="V2000" s="31">
        <v>0</v>
      </c>
      <c r="W2000" s="31" t="str">
        <f t="shared" si="343"/>
        <v>43453Memphis GrizzliesPortland Trail Blazers</v>
      </c>
      <c r="X2000" s="9" t="str">
        <f>IFERROR(VLOOKUP(T2000,October_Schedule_Table[[#All],[Home Concat]:[Home B2b]],2,FALSE),0)</f>
        <v>no</v>
      </c>
      <c r="Y2000" s="9">
        <f>IFERROR(VLOOKUP(T2000,October_Schedule_Table[[#All],[Away Concat]:[Away B2b]],4,FALSE),0)</f>
        <v>0</v>
      </c>
    </row>
    <row r="2001" spans="1:25" x14ac:dyDescent="0.2">
      <c r="A2001" s="24" t="s">
        <v>231</v>
      </c>
      <c r="B2001" s="12">
        <v>43455</v>
      </c>
      <c r="C2001" s="33" t="str">
        <f t="shared" si="337"/>
        <v>H</v>
      </c>
      <c r="D2001" s="18">
        <v>12</v>
      </c>
      <c r="E2001" s="18">
        <v>21</v>
      </c>
      <c r="F2001" s="18">
        <v>2018</v>
      </c>
      <c r="G2001" s="5" t="s">
        <v>30</v>
      </c>
      <c r="H2001" s="5" t="s">
        <v>31</v>
      </c>
      <c r="I2001" s="5" t="s">
        <v>225</v>
      </c>
      <c r="J2001" s="5">
        <v>120</v>
      </c>
      <c r="K2001" s="5" t="s">
        <v>40</v>
      </c>
      <c r="L2001" s="5" t="s">
        <v>231</v>
      </c>
      <c r="M2001" s="5">
        <v>90</v>
      </c>
      <c r="N2001" s="13">
        <f t="shared" si="338"/>
        <v>-30</v>
      </c>
      <c r="O2001" s="13">
        <f t="shared" si="339"/>
        <v>3</v>
      </c>
      <c r="P2001" s="39">
        <f t="shared" si="334"/>
        <v>4.7456987811097902</v>
      </c>
      <c r="Q2001" s="39">
        <f t="shared" si="335"/>
        <v>5.7181998783674679</v>
      </c>
      <c r="R2001" s="39">
        <f t="shared" si="340"/>
        <v>2.0274989027423223</v>
      </c>
      <c r="S2001" s="39">
        <f t="shared" si="341"/>
        <v>-32.027498902742323</v>
      </c>
      <c r="T2001" s="22" t="str">
        <f t="shared" si="336"/>
        <v>Por12090</v>
      </c>
      <c r="U2001" t="str">
        <f t="shared" si="342"/>
        <v>no</v>
      </c>
      <c r="V2001" s="31">
        <v>0</v>
      </c>
      <c r="W2001" s="31" t="str">
        <f t="shared" si="343"/>
        <v>43455Utah JazzPortland Trail Blazers</v>
      </c>
      <c r="X2001" s="9" t="str">
        <f>IFERROR(VLOOKUP(T2001,October_Schedule_Table[[#All],[Home Concat]:[Home B2b]],2,FALSE),0)</f>
        <v>no</v>
      </c>
      <c r="Y2001" s="9">
        <f>IFERROR(VLOOKUP(T2001,October_Schedule_Table[[#All],[Away Concat]:[Away B2b]],4,FALSE),0)</f>
        <v>0</v>
      </c>
    </row>
    <row r="2002" spans="1:25" x14ac:dyDescent="0.2">
      <c r="A2002" s="24" t="s">
        <v>231</v>
      </c>
      <c r="B2002" s="10">
        <v>43457</v>
      </c>
      <c r="C2002" s="33" t="str">
        <f t="shared" si="337"/>
        <v>H</v>
      </c>
      <c r="D2002" s="19">
        <v>12</v>
      </c>
      <c r="E2002" s="19">
        <v>23</v>
      </c>
      <c r="F2002" s="19">
        <v>2018</v>
      </c>
      <c r="G2002" s="6" t="s">
        <v>42</v>
      </c>
      <c r="H2002" s="6" t="s">
        <v>28</v>
      </c>
      <c r="I2002" s="6" t="s">
        <v>216</v>
      </c>
      <c r="J2002" s="6">
        <v>118</v>
      </c>
      <c r="K2002" s="6" t="s">
        <v>40</v>
      </c>
      <c r="L2002" s="6" t="s">
        <v>231</v>
      </c>
      <c r="M2002" s="6">
        <v>121</v>
      </c>
      <c r="N2002" s="13">
        <f t="shared" si="338"/>
        <v>3</v>
      </c>
      <c r="O2002" s="13">
        <f t="shared" si="339"/>
        <v>3</v>
      </c>
      <c r="P2002" s="39">
        <f t="shared" si="334"/>
        <v>4.7456987811097902</v>
      </c>
      <c r="Q2002" s="39">
        <f t="shared" si="335"/>
        <v>-1.1032792686349602</v>
      </c>
      <c r="R2002" s="39">
        <f t="shared" si="340"/>
        <v>8.8489780497447512</v>
      </c>
      <c r="S2002" s="39">
        <f t="shared" si="341"/>
        <v>-5.8489780497447512</v>
      </c>
      <c r="T2002" s="22" t="str">
        <f t="shared" si="336"/>
        <v>Por118121</v>
      </c>
      <c r="U2002" t="str">
        <f t="shared" si="342"/>
        <v>no</v>
      </c>
      <c r="V2002" s="31">
        <v>0</v>
      </c>
      <c r="W2002" s="31" t="str">
        <f t="shared" si="343"/>
        <v>43457Dallas MavericksPortland Trail Blazers</v>
      </c>
      <c r="X2002" s="9" t="str">
        <f>IFERROR(VLOOKUP(T2002,October_Schedule_Table[[#All],[Home Concat]:[Home B2b]],2,FALSE),0)</f>
        <v>no</v>
      </c>
      <c r="Y2002" s="9">
        <f>IFERROR(VLOOKUP(T2002,October_Schedule_Table[[#All],[Away Concat]:[Away B2b]],4,FALSE),0)</f>
        <v>0</v>
      </c>
    </row>
    <row r="2003" spans="1:25" x14ac:dyDescent="0.2">
      <c r="A2003" s="24" t="s">
        <v>231</v>
      </c>
      <c r="B2003" s="10">
        <v>43459</v>
      </c>
      <c r="C2003" s="33" t="str">
        <f t="shared" si="337"/>
        <v>A</v>
      </c>
      <c r="D2003" s="19">
        <v>12</v>
      </c>
      <c r="E2003" s="19">
        <v>25</v>
      </c>
      <c r="F2003" s="19">
        <v>2018</v>
      </c>
      <c r="G2003" s="6" t="s">
        <v>9</v>
      </c>
      <c r="H2003" s="6" t="s">
        <v>40</v>
      </c>
      <c r="I2003" s="6" t="s">
        <v>231</v>
      </c>
      <c r="J2003" s="6">
        <v>96</v>
      </c>
      <c r="K2003" s="6" t="s">
        <v>31</v>
      </c>
      <c r="L2003" s="6" t="s">
        <v>225</v>
      </c>
      <c r="M2003" s="6">
        <v>117</v>
      </c>
      <c r="N2003" s="13">
        <f t="shared" si="338"/>
        <v>-21</v>
      </c>
      <c r="O2003" s="13">
        <f t="shared" si="339"/>
        <v>-3</v>
      </c>
      <c r="P2003" s="39">
        <f t="shared" si="334"/>
        <v>4.7456987811097902</v>
      </c>
      <c r="Q2003" s="39">
        <f t="shared" si="335"/>
        <v>5.7181998783674679</v>
      </c>
      <c r="R2003" s="39">
        <f t="shared" si="340"/>
        <v>-3.9725010972576777</v>
      </c>
      <c r="S2003" s="39">
        <f t="shared" si="341"/>
        <v>-17.027498902742323</v>
      </c>
      <c r="T2003" s="22" t="str">
        <f t="shared" si="336"/>
        <v>Por96117</v>
      </c>
      <c r="U2003" t="str">
        <f t="shared" si="342"/>
        <v>no</v>
      </c>
      <c r="V2003" s="31">
        <v>0</v>
      </c>
      <c r="W2003" s="31" t="str">
        <f t="shared" si="343"/>
        <v>43459Portland Trail BlazersUtah Jazz</v>
      </c>
      <c r="X2003" s="9">
        <f>IFERROR(VLOOKUP(T2003,October_Schedule_Table[Home Concat],1,FALSE),0)</f>
        <v>0</v>
      </c>
      <c r="Y2003" s="9" t="str">
        <f>IFERROR(VLOOKUP(T2003,October_Schedule_Table[[#All],[Away Concat]:[Away B2b]],4,FALSE),0)</f>
        <v>no</v>
      </c>
    </row>
    <row r="2004" spans="1:25" x14ac:dyDescent="0.2">
      <c r="A2004" s="24" t="s">
        <v>231</v>
      </c>
      <c r="B2004" s="12">
        <v>43461</v>
      </c>
      <c r="C2004" s="33" t="str">
        <f t="shared" si="337"/>
        <v>A</v>
      </c>
      <c r="D2004" s="18">
        <v>12</v>
      </c>
      <c r="E2004" s="18">
        <v>27</v>
      </c>
      <c r="F2004" s="18">
        <v>2018</v>
      </c>
      <c r="G2004" s="5" t="s">
        <v>9</v>
      </c>
      <c r="H2004" s="5" t="s">
        <v>40</v>
      </c>
      <c r="I2004" s="5" t="s">
        <v>231</v>
      </c>
      <c r="J2004" s="5">
        <v>110</v>
      </c>
      <c r="K2004" s="5" t="s">
        <v>11</v>
      </c>
      <c r="L2004" s="5" t="s">
        <v>224</v>
      </c>
      <c r="M2004" s="5">
        <v>109</v>
      </c>
      <c r="N2004" s="13">
        <f t="shared" si="338"/>
        <v>1</v>
      </c>
      <c r="O2004" s="13">
        <f t="shared" si="339"/>
        <v>-3</v>
      </c>
      <c r="P2004" s="39">
        <f t="shared" si="334"/>
        <v>4.7456987811097902</v>
      </c>
      <c r="Q2004" s="39">
        <f t="shared" si="335"/>
        <v>6.4927091902742058</v>
      </c>
      <c r="R2004" s="39">
        <f t="shared" si="340"/>
        <v>-4.7470104091644156</v>
      </c>
      <c r="S2004" s="39">
        <f t="shared" si="341"/>
        <v>5.7470104091644156</v>
      </c>
      <c r="T2004" s="22" t="str">
        <f t="shared" si="336"/>
        <v>Por110109</v>
      </c>
      <c r="U2004" t="str">
        <f t="shared" si="342"/>
        <v>no</v>
      </c>
      <c r="V2004" s="31">
        <v>0</v>
      </c>
      <c r="W2004" s="31" t="str">
        <f t="shared" si="343"/>
        <v>43461Portland Trail BlazersGolden State Warriors</v>
      </c>
      <c r="X2004" s="9">
        <f>IFERROR(VLOOKUP(T2004,October_Schedule_Table[Home Concat],1,FALSE),0)</f>
        <v>0</v>
      </c>
      <c r="Y2004" s="9" t="str">
        <f>IFERROR(VLOOKUP(T2004,October_Schedule_Table[[#All],[Away Concat]:[Away B2b]],4,FALSE),0)</f>
        <v>no</v>
      </c>
    </row>
    <row r="2005" spans="1:25" x14ac:dyDescent="0.2">
      <c r="A2005" s="24" t="s">
        <v>231</v>
      </c>
      <c r="B2005" s="12">
        <v>43463</v>
      </c>
      <c r="C2005" s="33" t="str">
        <f t="shared" si="337"/>
        <v>H</v>
      </c>
      <c r="D2005" s="18">
        <v>12</v>
      </c>
      <c r="E2005" s="18">
        <v>29</v>
      </c>
      <c r="F2005" s="18">
        <v>2018</v>
      </c>
      <c r="G2005" s="5" t="s">
        <v>30</v>
      </c>
      <c r="H2005" s="5" t="s">
        <v>11</v>
      </c>
      <c r="I2005" s="5" t="s">
        <v>224</v>
      </c>
      <c r="J2005" s="5">
        <v>115</v>
      </c>
      <c r="K2005" s="5" t="s">
        <v>40</v>
      </c>
      <c r="L2005" s="5" t="s">
        <v>231</v>
      </c>
      <c r="M2005" s="5">
        <v>105</v>
      </c>
      <c r="N2005" s="13">
        <f t="shared" si="338"/>
        <v>-10</v>
      </c>
      <c r="O2005" s="13">
        <f t="shared" si="339"/>
        <v>3</v>
      </c>
      <c r="P2005" s="39">
        <f t="shared" si="334"/>
        <v>4.7456987811097902</v>
      </c>
      <c r="Q2005" s="39">
        <f t="shared" si="335"/>
        <v>6.4927091902742058</v>
      </c>
      <c r="R2005" s="39">
        <f t="shared" si="340"/>
        <v>1.2529895908355844</v>
      </c>
      <c r="S2005" s="39">
        <f t="shared" si="341"/>
        <v>-11.252989590835584</v>
      </c>
      <c r="T2005" s="22" t="str">
        <f t="shared" si="336"/>
        <v>Por115105</v>
      </c>
      <c r="U2005" t="str">
        <f t="shared" si="342"/>
        <v>no</v>
      </c>
      <c r="V2005" s="31">
        <v>0</v>
      </c>
      <c r="W2005" s="31" t="str">
        <f t="shared" si="343"/>
        <v>43463Golden State WarriorsPortland Trail Blazers</v>
      </c>
      <c r="X2005" s="9" t="str">
        <f>IFERROR(VLOOKUP(T2005,October_Schedule_Table[[#All],[Home Concat]:[Home B2b]],2,FALSE),0)</f>
        <v>no</v>
      </c>
      <c r="Y2005" s="9">
        <f>IFERROR(VLOOKUP(T2005,October_Schedule_Table[[#All],[Away Concat]:[Away B2b]],4,FALSE),0)</f>
        <v>0</v>
      </c>
    </row>
    <row r="2006" spans="1:25" x14ac:dyDescent="0.2">
      <c r="A2006" s="24" t="s">
        <v>231</v>
      </c>
      <c r="B2006" s="10">
        <v>43464</v>
      </c>
      <c r="C2006" s="33" t="str">
        <f t="shared" si="337"/>
        <v>H</v>
      </c>
      <c r="D2006" s="19">
        <v>12</v>
      </c>
      <c r="E2006" s="19">
        <v>30</v>
      </c>
      <c r="F2006" s="19">
        <v>2018</v>
      </c>
      <c r="G2006" s="6" t="s">
        <v>42</v>
      </c>
      <c r="H2006" s="6" t="s">
        <v>7</v>
      </c>
      <c r="I2006" s="6" t="s">
        <v>237</v>
      </c>
      <c r="J2006" s="6">
        <v>95</v>
      </c>
      <c r="K2006" s="6" t="s">
        <v>40</v>
      </c>
      <c r="L2006" s="6" t="s">
        <v>231</v>
      </c>
      <c r="M2006" s="6">
        <v>129</v>
      </c>
      <c r="N2006" s="13">
        <f t="shared" si="338"/>
        <v>34</v>
      </c>
      <c r="O2006" s="13">
        <f t="shared" si="339"/>
        <v>3</v>
      </c>
      <c r="P2006" s="39">
        <f t="shared" si="334"/>
        <v>4.7456987811097902</v>
      </c>
      <c r="Q2006" s="39">
        <f t="shared" si="335"/>
        <v>2.2516349031661402</v>
      </c>
      <c r="R2006" s="39">
        <f t="shared" si="340"/>
        <v>5.4940638779436499</v>
      </c>
      <c r="S2006" s="39">
        <f t="shared" si="341"/>
        <v>28.505936122056351</v>
      </c>
      <c r="T2006" s="22" t="str">
        <f t="shared" si="336"/>
        <v>Por95129</v>
      </c>
      <c r="U2006" t="str">
        <f t="shared" si="342"/>
        <v>yes</v>
      </c>
      <c r="V2006" s="31">
        <v>0</v>
      </c>
      <c r="W2006" s="31" t="str">
        <f t="shared" si="343"/>
        <v>43464Philadelphia 76ersPortland Trail Blazers</v>
      </c>
      <c r="X2006" s="9" t="str">
        <f>IFERROR(VLOOKUP(T2006,October_Schedule_Table[[#All],[Home Concat]:[Home B2b]],2,FALSE),0)</f>
        <v>yes</v>
      </c>
      <c r="Y2006" s="9">
        <f>IFERROR(VLOOKUP(T2006,October_Schedule_Table[[#All],[Away Concat]:[Away B2b]],4,FALSE),0)</f>
        <v>0</v>
      </c>
    </row>
    <row r="2007" spans="1:25" x14ac:dyDescent="0.2">
      <c r="A2007" s="24" t="s">
        <v>231</v>
      </c>
      <c r="B2007" s="10">
        <v>43466</v>
      </c>
      <c r="C2007" s="33" t="str">
        <f t="shared" si="337"/>
        <v>A</v>
      </c>
      <c r="D2007" s="19">
        <v>1</v>
      </c>
      <c r="E2007" s="19">
        <v>1</v>
      </c>
      <c r="F2007" s="19">
        <v>2019</v>
      </c>
      <c r="G2007" s="6" t="s">
        <v>42</v>
      </c>
      <c r="H2007" s="6" t="s">
        <v>40</v>
      </c>
      <c r="I2007" s="6" t="s">
        <v>231</v>
      </c>
      <c r="J2007" s="6">
        <v>113</v>
      </c>
      <c r="K2007" s="6" t="s">
        <v>32</v>
      </c>
      <c r="L2007" s="6" t="s">
        <v>230</v>
      </c>
      <c r="M2007" s="6">
        <v>108</v>
      </c>
      <c r="N2007" s="13">
        <f t="shared" si="338"/>
        <v>5</v>
      </c>
      <c r="O2007" s="13">
        <f t="shared" si="339"/>
        <v>-3</v>
      </c>
      <c r="P2007" s="39">
        <f t="shared" si="334"/>
        <v>4.7456987811097902</v>
      </c>
      <c r="Q2007" s="39">
        <f t="shared" si="335"/>
        <v>-0.90569424122478992</v>
      </c>
      <c r="R2007" s="39">
        <f t="shared" si="340"/>
        <v>2.6513930223345801</v>
      </c>
      <c r="S2007" s="39">
        <f t="shared" si="341"/>
        <v>2.3486069776654199</v>
      </c>
      <c r="T2007" s="22" t="str">
        <f t="shared" si="336"/>
        <v>Por113108</v>
      </c>
      <c r="U2007" t="str">
        <f t="shared" si="342"/>
        <v>no</v>
      </c>
      <c r="V2007" s="31">
        <v>0</v>
      </c>
      <c r="W2007" s="31" t="str">
        <f t="shared" si="343"/>
        <v>43466Portland Trail BlazersSacramento Kings</v>
      </c>
      <c r="X2007" s="9">
        <f>IFERROR(VLOOKUP(T2007,October_Schedule_Table[Home Concat],1,FALSE),0)</f>
        <v>0</v>
      </c>
      <c r="Y2007" s="9" t="str">
        <f>IFERROR(VLOOKUP(T2007,October_Schedule_Table[[#All],[Away Concat]:[Away B2b]],4,FALSE),0)</f>
        <v>no</v>
      </c>
    </row>
    <row r="2008" spans="1:25" x14ac:dyDescent="0.2">
      <c r="A2008" s="24" t="s">
        <v>231</v>
      </c>
      <c r="B2008" s="12">
        <v>43469</v>
      </c>
      <c r="C2008" s="33" t="str">
        <f t="shared" si="337"/>
        <v>H</v>
      </c>
      <c r="D2008" s="18">
        <v>1</v>
      </c>
      <c r="E2008" s="18">
        <v>4</v>
      </c>
      <c r="F2008" s="18">
        <v>2019</v>
      </c>
      <c r="G2008" s="5" t="s">
        <v>9</v>
      </c>
      <c r="H2008" s="5" t="s">
        <v>10</v>
      </c>
      <c r="I2008" s="5" t="s">
        <v>238</v>
      </c>
      <c r="J2008" s="5">
        <v>111</v>
      </c>
      <c r="K2008" s="5" t="s">
        <v>40</v>
      </c>
      <c r="L2008" s="5" t="s">
        <v>231</v>
      </c>
      <c r="M2008" s="5">
        <v>109</v>
      </c>
      <c r="N2008" s="13">
        <f t="shared" si="338"/>
        <v>-2</v>
      </c>
      <c r="O2008" s="13">
        <f t="shared" si="339"/>
        <v>3</v>
      </c>
      <c r="P2008" s="39">
        <f t="shared" si="334"/>
        <v>4.7456987811097902</v>
      </c>
      <c r="Q2008" s="39">
        <f t="shared" si="335"/>
        <v>3.3970939396990349</v>
      </c>
      <c r="R2008" s="39">
        <f t="shared" si="340"/>
        <v>4.3486048414107552</v>
      </c>
      <c r="S2008" s="39">
        <f t="shared" si="341"/>
        <v>-6.3486048414107552</v>
      </c>
      <c r="T2008" s="22" t="str">
        <f t="shared" si="336"/>
        <v>Por111109</v>
      </c>
      <c r="U2008" t="str">
        <f t="shared" si="342"/>
        <v>no</v>
      </c>
      <c r="V2008" s="31">
        <v>0</v>
      </c>
      <c r="W2008" s="31" t="str">
        <f t="shared" si="343"/>
        <v>43469Oklahoma City ThunderPortland Trail Blazers</v>
      </c>
      <c r="X2008" s="9" t="str">
        <f>IFERROR(VLOOKUP(T2008,October_Schedule_Table[[#All],[Home Concat]:[Home B2b]],2,FALSE),0)</f>
        <v>no</v>
      </c>
      <c r="Y2008" s="9">
        <f>IFERROR(VLOOKUP(T2008,October_Schedule_Table[[#All],[Away Concat]:[Away B2b]],4,FALSE),0)</f>
        <v>0</v>
      </c>
    </row>
    <row r="2009" spans="1:25" x14ac:dyDescent="0.2">
      <c r="A2009" s="24" t="s">
        <v>231</v>
      </c>
      <c r="B2009" s="10">
        <v>43470</v>
      </c>
      <c r="C2009" s="33" t="str">
        <f t="shared" si="337"/>
        <v>H</v>
      </c>
      <c r="D2009" s="19">
        <v>1</v>
      </c>
      <c r="E2009" s="19">
        <v>5</v>
      </c>
      <c r="F2009" s="19">
        <v>2019</v>
      </c>
      <c r="G2009" s="6" t="s">
        <v>30</v>
      </c>
      <c r="H2009" s="6" t="s">
        <v>18</v>
      </c>
      <c r="I2009" s="6" t="s">
        <v>226</v>
      </c>
      <c r="J2009" s="6">
        <v>101</v>
      </c>
      <c r="K2009" s="6" t="s">
        <v>40</v>
      </c>
      <c r="L2009" s="6" t="s">
        <v>231</v>
      </c>
      <c r="M2009" s="6">
        <v>110</v>
      </c>
      <c r="N2009" s="13">
        <f t="shared" si="338"/>
        <v>9</v>
      </c>
      <c r="O2009" s="13">
        <f t="shared" si="339"/>
        <v>3</v>
      </c>
      <c r="P2009" s="39">
        <f t="shared" si="334"/>
        <v>4.7456987811097902</v>
      </c>
      <c r="Q2009" s="39">
        <f t="shared" si="335"/>
        <v>5.8261443988619703</v>
      </c>
      <c r="R2009" s="39">
        <f t="shared" si="340"/>
        <v>1.9195543822478198</v>
      </c>
      <c r="S2009" s="39">
        <f t="shared" si="341"/>
        <v>7.0804456177521802</v>
      </c>
      <c r="T2009" s="22" t="str">
        <f t="shared" si="336"/>
        <v>Por101110</v>
      </c>
      <c r="U2009" t="str">
        <f t="shared" si="342"/>
        <v>yes</v>
      </c>
      <c r="V2009" s="31">
        <v>0</v>
      </c>
      <c r="W2009" s="31" t="str">
        <f t="shared" si="343"/>
        <v>43470Houston RocketsPortland Trail Blazers</v>
      </c>
      <c r="X2009" s="9" t="str">
        <f>IFERROR(VLOOKUP(T2009,October_Schedule_Table[[#All],[Home Concat]:[Home B2b]],2,FALSE),0)</f>
        <v>yes</v>
      </c>
      <c r="Y2009" s="9">
        <f>IFERROR(VLOOKUP(T2009,October_Schedule_Table[[#All],[Away Concat]:[Away B2b]],4,FALSE),0)</f>
        <v>0</v>
      </c>
    </row>
    <row r="2010" spans="1:25" x14ac:dyDescent="0.2">
      <c r="A2010" s="24" t="s">
        <v>231</v>
      </c>
      <c r="B2010" s="12">
        <v>43472</v>
      </c>
      <c r="C2010" s="33" t="str">
        <f t="shared" si="337"/>
        <v>H</v>
      </c>
      <c r="D2010" s="18">
        <v>1</v>
      </c>
      <c r="E2010" s="18">
        <v>7</v>
      </c>
      <c r="F2010" s="18">
        <v>2019</v>
      </c>
      <c r="G2010" s="5" t="s">
        <v>30</v>
      </c>
      <c r="H2010" s="5" t="s">
        <v>25</v>
      </c>
      <c r="I2010" s="13" t="s">
        <v>243</v>
      </c>
      <c r="J2010" s="5">
        <v>101</v>
      </c>
      <c r="K2010" s="5" t="s">
        <v>40</v>
      </c>
      <c r="L2010" s="5" t="s">
        <v>231</v>
      </c>
      <c r="M2010" s="5">
        <v>111</v>
      </c>
      <c r="N2010" s="13">
        <f t="shared" si="338"/>
        <v>10</v>
      </c>
      <c r="O2010" s="13">
        <f t="shared" si="339"/>
        <v>3</v>
      </c>
      <c r="P2010" s="39">
        <f t="shared" si="334"/>
        <v>4.7456987811097902</v>
      </c>
      <c r="Q2010" s="39">
        <f t="shared" si="335"/>
        <v>-9.3839578025397099</v>
      </c>
      <c r="R2010" s="39">
        <f t="shared" si="340"/>
        <v>17.129656583649499</v>
      </c>
      <c r="S2010" s="39">
        <f t="shared" si="341"/>
        <v>-7.1296565836494992</v>
      </c>
      <c r="T2010" s="22" t="str">
        <f t="shared" si="336"/>
        <v>Por101111</v>
      </c>
      <c r="U2010" t="str">
        <f t="shared" si="342"/>
        <v>no</v>
      </c>
      <c r="V2010" s="31">
        <v>0</v>
      </c>
      <c r="W2010" s="31" t="str">
        <f t="shared" si="343"/>
        <v>43472New York KnicksPortland Trail Blazers</v>
      </c>
      <c r="X2010" s="9" t="str">
        <f>IFERROR(VLOOKUP(T2010,October_Schedule_Table[[#All],[Home Concat]:[Home B2b]],2,FALSE),0)</f>
        <v>no</v>
      </c>
      <c r="Y2010" s="9">
        <f>IFERROR(VLOOKUP(T2010,October_Schedule_Table[[#All],[Away Concat]:[Away B2b]],4,FALSE),0)</f>
        <v>0</v>
      </c>
    </row>
    <row r="2011" spans="1:25" x14ac:dyDescent="0.2">
      <c r="A2011" s="24" t="s">
        <v>231</v>
      </c>
      <c r="B2011" s="10">
        <v>43474</v>
      </c>
      <c r="C2011" s="33" t="str">
        <f t="shared" si="337"/>
        <v>H</v>
      </c>
      <c r="D2011" s="19">
        <v>1</v>
      </c>
      <c r="E2011" s="19">
        <v>9</v>
      </c>
      <c r="F2011" s="19">
        <v>2019</v>
      </c>
      <c r="G2011" s="6" t="s">
        <v>30</v>
      </c>
      <c r="H2011" s="6" t="s">
        <v>38</v>
      </c>
      <c r="I2011" s="6" t="s">
        <v>214</v>
      </c>
      <c r="J2011" s="6">
        <v>112</v>
      </c>
      <c r="K2011" s="6" t="s">
        <v>40</v>
      </c>
      <c r="L2011" s="6" t="s">
        <v>231</v>
      </c>
      <c r="M2011" s="6">
        <v>124</v>
      </c>
      <c r="N2011" s="13">
        <f t="shared" si="338"/>
        <v>12</v>
      </c>
      <c r="O2011" s="13">
        <f t="shared" si="339"/>
        <v>3</v>
      </c>
      <c r="P2011" s="39">
        <f t="shared" si="334"/>
        <v>4.7456987811097902</v>
      </c>
      <c r="Q2011" s="39">
        <f t="shared" si="335"/>
        <v>-8.3647694850550796</v>
      </c>
      <c r="R2011" s="39">
        <f t="shared" si="340"/>
        <v>16.110468266164869</v>
      </c>
      <c r="S2011" s="39">
        <f t="shared" si="341"/>
        <v>-4.1104682661648688</v>
      </c>
      <c r="T2011" s="22" t="str">
        <f t="shared" si="336"/>
        <v>Por112124</v>
      </c>
      <c r="U2011" t="str">
        <f t="shared" si="342"/>
        <v>no</v>
      </c>
      <c r="V2011" s="31">
        <v>0</v>
      </c>
      <c r="W2011" s="31" t="str">
        <f t="shared" si="343"/>
        <v>43474Chicago BullsPortland Trail Blazers</v>
      </c>
      <c r="X2011" s="9" t="str">
        <f>IFERROR(VLOOKUP(T2011,October_Schedule_Table[[#All],[Home Concat]:[Home B2b]],2,FALSE),0)</f>
        <v>no</v>
      </c>
      <c r="Y2011" s="9">
        <f>IFERROR(VLOOKUP(T2011,October_Schedule_Table[[#All],[Away Concat]:[Away B2b]],4,FALSE),0)</f>
        <v>0</v>
      </c>
    </row>
    <row r="2012" spans="1:25" x14ac:dyDescent="0.2">
      <c r="A2012" s="24" t="s">
        <v>231</v>
      </c>
      <c r="B2012" s="12">
        <v>43476</v>
      </c>
      <c r="C2012" s="33" t="str">
        <f t="shared" si="337"/>
        <v>H</v>
      </c>
      <c r="D2012" s="18">
        <v>1</v>
      </c>
      <c r="E2012" s="18">
        <v>11</v>
      </c>
      <c r="F2012" s="18">
        <v>2019</v>
      </c>
      <c r="G2012" s="5" t="s">
        <v>30</v>
      </c>
      <c r="H2012" s="5" t="s">
        <v>14</v>
      </c>
      <c r="I2012" s="5" t="s">
        <v>213</v>
      </c>
      <c r="J2012" s="5">
        <v>96</v>
      </c>
      <c r="K2012" s="5" t="s">
        <v>40</v>
      </c>
      <c r="L2012" s="5" t="s">
        <v>231</v>
      </c>
      <c r="M2012" s="5">
        <v>127</v>
      </c>
      <c r="N2012" s="13">
        <f t="shared" si="338"/>
        <v>31</v>
      </c>
      <c r="O2012" s="13">
        <f t="shared" si="339"/>
        <v>3</v>
      </c>
      <c r="P2012" s="39">
        <f t="shared" si="334"/>
        <v>4.7456987811097902</v>
      </c>
      <c r="Q2012" s="39">
        <f t="shared" si="335"/>
        <v>-1.224670842330648</v>
      </c>
      <c r="R2012" s="39">
        <f t="shared" si="340"/>
        <v>8.9703696234404386</v>
      </c>
      <c r="S2012" s="39">
        <f t="shared" si="341"/>
        <v>22.02963037655956</v>
      </c>
      <c r="T2012" s="22" t="str">
        <f t="shared" si="336"/>
        <v>Por96127</v>
      </c>
      <c r="U2012" t="str">
        <f t="shared" si="342"/>
        <v>no</v>
      </c>
      <c r="V2012" s="31">
        <v>0</v>
      </c>
      <c r="W2012" s="31" t="str">
        <f t="shared" si="343"/>
        <v>43476Charlotte HornetsPortland Trail Blazers</v>
      </c>
      <c r="X2012" s="9" t="str">
        <f>IFERROR(VLOOKUP(T2012,October_Schedule_Table[[#All],[Home Concat]:[Home B2b]],2,FALSE),0)</f>
        <v>no</v>
      </c>
      <c r="Y2012" s="9">
        <f>IFERROR(VLOOKUP(T2012,October_Schedule_Table[[#All],[Away Concat]:[Away B2b]],4,FALSE),0)</f>
        <v>0</v>
      </c>
    </row>
    <row r="2013" spans="1:25" x14ac:dyDescent="0.2">
      <c r="A2013" s="24" t="s">
        <v>231</v>
      </c>
      <c r="B2013" s="12">
        <v>43478</v>
      </c>
      <c r="C2013" s="33" t="str">
        <f t="shared" si="337"/>
        <v>A</v>
      </c>
      <c r="D2013" s="18">
        <v>1</v>
      </c>
      <c r="E2013" s="18">
        <v>13</v>
      </c>
      <c r="F2013" s="18">
        <v>2019</v>
      </c>
      <c r="G2013" s="5" t="s">
        <v>6</v>
      </c>
      <c r="H2013" s="5" t="s">
        <v>40</v>
      </c>
      <c r="I2013" s="5" t="s">
        <v>231</v>
      </c>
      <c r="J2013" s="5">
        <v>113</v>
      </c>
      <c r="K2013" s="5" t="s">
        <v>21</v>
      </c>
      <c r="L2013" s="5" t="s">
        <v>217</v>
      </c>
      <c r="M2013" s="5">
        <v>116</v>
      </c>
      <c r="N2013" s="13">
        <f t="shared" si="338"/>
        <v>-3</v>
      </c>
      <c r="O2013" s="13">
        <f t="shared" si="339"/>
        <v>-3</v>
      </c>
      <c r="P2013" s="39">
        <f t="shared" si="334"/>
        <v>4.7456987811097902</v>
      </c>
      <c r="Q2013" s="39">
        <f t="shared" si="335"/>
        <v>3.8824190488276296</v>
      </c>
      <c r="R2013" s="39">
        <f t="shared" si="340"/>
        <v>-2.1367202677178394</v>
      </c>
      <c r="S2013" s="39">
        <f t="shared" si="341"/>
        <v>-0.86327973228216059</v>
      </c>
      <c r="T2013" s="22" t="str">
        <f t="shared" si="336"/>
        <v>Por113116</v>
      </c>
      <c r="U2013" t="str">
        <f t="shared" si="342"/>
        <v>no</v>
      </c>
      <c r="V2013" s="31">
        <v>0</v>
      </c>
      <c r="W2013" s="31" t="str">
        <f t="shared" si="343"/>
        <v>43478Portland Trail BlazersDenver Nuggets</v>
      </c>
      <c r="X2013" s="9">
        <f>IFERROR(VLOOKUP(T2013,October_Schedule_Table[Home Concat],1,FALSE),0)</f>
        <v>0</v>
      </c>
      <c r="Y2013" s="9" t="str">
        <f>IFERROR(VLOOKUP(T2013,October_Schedule_Table[[#All],[Away Concat]:[Away B2b]],4,FALSE),0)</f>
        <v>no</v>
      </c>
    </row>
    <row r="2014" spans="1:25" x14ac:dyDescent="0.2">
      <c r="A2014" s="24" t="s">
        <v>231</v>
      </c>
      <c r="B2014" s="10">
        <v>43479</v>
      </c>
      <c r="C2014" s="33" t="str">
        <f t="shared" si="337"/>
        <v>A</v>
      </c>
      <c r="D2014" s="19">
        <v>1</v>
      </c>
      <c r="E2014" s="19">
        <v>14</v>
      </c>
      <c r="F2014" s="19">
        <v>2019</v>
      </c>
      <c r="G2014" s="6" t="s">
        <v>30</v>
      </c>
      <c r="H2014" s="6" t="s">
        <v>40</v>
      </c>
      <c r="I2014" s="6" t="s">
        <v>231</v>
      </c>
      <c r="J2014" s="6">
        <v>107</v>
      </c>
      <c r="K2014" s="6" t="s">
        <v>32</v>
      </c>
      <c r="L2014" s="6" t="s">
        <v>230</v>
      </c>
      <c r="M2014" s="6">
        <v>115</v>
      </c>
      <c r="N2014" s="13">
        <f t="shared" si="338"/>
        <v>-8</v>
      </c>
      <c r="O2014" s="13">
        <f t="shared" si="339"/>
        <v>-3</v>
      </c>
      <c r="P2014" s="39">
        <f t="shared" si="334"/>
        <v>4.7456987811097902</v>
      </c>
      <c r="Q2014" s="39">
        <f t="shared" si="335"/>
        <v>-0.90569424122478992</v>
      </c>
      <c r="R2014" s="39">
        <f t="shared" si="340"/>
        <v>2.6513930223345801</v>
      </c>
      <c r="S2014" s="39">
        <f t="shared" si="341"/>
        <v>-10.651393022334581</v>
      </c>
      <c r="T2014" s="22" t="str">
        <f t="shared" si="336"/>
        <v>Por107115</v>
      </c>
      <c r="U2014" t="str">
        <f t="shared" si="342"/>
        <v>yes</v>
      </c>
      <c r="V2014" s="31">
        <v>0</v>
      </c>
      <c r="W2014" s="31" t="str">
        <f t="shared" si="343"/>
        <v>43479Portland Trail BlazersSacramento Kings</v>
      </c>
      <c r="X2014" s="9">
        <f>IFERROR(VLOOKUP(T2014,October_Schedule_Table[Home Concat],1,FALSE),0)</f>
        <v>0</v>
      </c>
      <c r="Y2014" s="9" t="str">
        <f>IFERROR(VLOOKUP(T2014,October_Schedule_Table[[#All],[Away Concat]:[Away B2b]],4,FALSE),0)</f>
        <v>yes</v>
      </c>
    </row>
    <row r="2015" spans="1:25" x14ac:dyDescent="0.2">
      <c r="A2015" s="24" t="s">
        <v>231</v>
      </c>
      <c r="B2015" s="10">
        <v>43481</v>
      </c>
      <c r="C2015" s="33" t="str">
        <f t="shared" si="337"/>
        <v>H</v>
      </c>
      <c r="D2015" s="19">
        <v>1</v>
      </c>
      <c r="E2015" s="19">
        <v>16</v>
      </c>
      <c r="F2015" s="19">
        <v>2019</v>
      </c>
      <c r="G2015" s="6" t="s">
        <v>30</v>
      </c>
      <c r="H2015" s="6" t="s">
        <v>36</v>
      </c>
      <c r="I2015" s="6" t="s">
        <v>215</v>
      </c>
      <c r="J2015" s="6">
        <v>112</v>
      </c>
      <c r="K2015" s="6" t="s">
        <v>40</v>
      </c>
      <c r="L2015" s="6" t="s">
        <v>231</v>
      </c>
      <c r="M2015" s="6">
        <v>129</v>
      </c>
      <c r="N2015" s="13">
        <f t="shared" si="338"/>
        <v>17</v>
      </c>
      <c r="O2015" s="13">
        <f t="shared" si="339"/>
        <v>3</v>
      </c>
      <c r="P2015" s="39">
        <f t="shared" si="334"/>
        <v>4.7456987811097902</v>
      </c>
      <c r="Q2015" s="39">
        <f t="shared" si="335"/>
        <v>-9.3173458825230995</v>
      </c>
      <c r="R2015" s="39">
        <f t="shared" si="340"/>
        <v>17.063044663632891</v>
      </c>
      <c r="S2015" s="39">
        <f t="shared" si="341"/>
        <v>-6.3044663632890519E-2</v>
      </c>
      <c r="T2015" s="22" t="str">
        <f t="shared" si="336"/>
        <v>Por112129</v>
      </c>
      <c r="U2015" t="str">
        <f t="shared" si="342"/>
        <v>no</v>
      </c>
      <c r="V2015" s="31">
        <v>0</v>
      </c>
      <c r="W2015" s="31" t="str">
        <f t="shared" si="343"/>
        <v>43481Cleveland CavaliersPortland Trail Blazers</v>
      </c>
      <c r="X2015" s="9" t="str">
        <f>IFERROR(VLOOKUP(T2015,October_Schedule_Table[[#All],[Home Concat]:[Home B2b]],2,FALSE),0)</f>
        <v>no</v>
      </c>
      <c r="Y2015" s="9">
        <f>IFERROR(VLOOKUP(T2015,October_Schedule_Table[[#All],[Away Concat]:[Away B2b]],4,FALSE),0)</f>
        <v>0</v>
      </c>
    </row>
    <row r="2016" spans="1:25" x14ac:dyDescent="0.2">
      <c r="A2016" s="24" t="s">
        <v>231</v>
      </c>
      <c r="B2016" s="12">
        <v>43483</v>
      </c>
      <c r="C2016" s="33" t="str">
        <f t="shared" si="337"/>
        <v>H</v>
      </c>
      <c r="D2016" s="18">
        <v>1</v>
      </c>
      <c r="E2016" s="18">
        <v>18</v>
      </c>
      <c r="F2016" s="18">
        <v>2019</v>
      </c>
      <c r="G2016" s="5" t="s">
        <v>9</v>
      </c>
      <c r="H2016" s="5" t="s">
        <v>17</v>
      </c>
      <c r="I2016" s="5" t="s">
        <v>202</v>
      </c>
      <c r="J2016" s="5">
        <v>112</v>
      </c>
      <c r="K2016" s="5" t="s">
        <v>40</v>
      </c>
      <c r="L2016" s="5" t="s">
        <v>231</v>
      </c>
      <c r="M2016" s="5">
        <v>128</v>
      </c>
      <c r="N2016" s="13">
        <f t="shared" si="338"/>
        <v>16</v>
      </c>
      <c r="O2016" s="13">
        <f t="shared" si="339"/>
        <v>3</v>
      </c>
      <c r="P2016" s="39">
        <f t="shared" si="334"/>
        <v>4.7456987811097902</v>
      </c>
      <c r="Q2016" s="39">
        <f t="shared" si="335"/>
        <v>-2.0784049104114897</v>
      </c>
      <c r="R2016" s="39">
        <f t="shared" si="340"/>
        <v>9.8241036915212803</v>
      </c>
      <c r="S2016" s="39">
        <f t="shared" si="341"/>
        <v>6.1758963084787197</v>
      </c>
      <c r="T2016" s="22" t="str">
        <f t="shared" si="336"/>
        <v>Por112128</v>
      </c>
      <c r="U2016" t="str">
        <f t="shared" si="342"/>
        <v>no</v>
      </c>
      <c r="V2016" s="31">
        <v>0</v>
      </c>
      <c r="W2016" s="31" t="str">
        <f t="shared" si="343"/>
        <v>43483New Orleans PelicansPortland Trail Blazers</v>
      </c>
      <c r="X2016" s="9" t="str">
        <f>IFERROR(VLOOKUP(T2016,October_Schedule_Table[[#All],[Home Concat]:[Home B2b]],2,FALSE),0)</f>
        <v>no</v>
      </c>
      <c r="Y2016" s="9">
        <f>IFERROR(VLOOKUP(T2016,October_Schedule_Table[[#All],[Away Concat]:[Away B2b]],4,FALSE),0)</f>
        <v>0</v>
      </c>
    </row>
    <row r="2017" spans="1:25" x14ac:dyDescent="0.2">
      <c r="A2017" s="24" t="s">
        <v>231</v>
      </c>
      <c r="B2017" s="12">
        <v>43486</v>
      </c>
      <c r="C2017" s="33" t="str">
        <f t="shared" si="337"/>
        <v>A</v>
      </c>
      <c r="D2017" s="18">
        <v>1</v>
      </c>
      <c r="E2017" s="18">
        <v>21</v>
      </c>
      <c r="F2017" s="18">
        <v>2019</v>
      </c>
      <c r="G2017" s="5" t="s">
        <v>42</v>
      </c>
      <c r="H2017" s="5" t="s">
        <v>40</v>
      </c>
      <c r="I2017" s="5" t="s">
        <v>231</v>
      </c>
      <c r="J2017" s="5">
        <v>109</v>
      </c>
      <c r="K2017" s="5" t="s">
        <v>31</v>
      </c>
      <c r="L2017" s="5" t="s">
        <v>225</v>
      </c>
      <c r="M2017" s="5">
        <v>104</v>
      </c>
      <c r="N2017" s="13">
        <f t="shared" si="338"/>
        <v>5</v>
      </c>
      <c r="O2017" s="13">
        <f t="shared" si="339"/>
        <v>-3</v>
      </c>
      <c r="P2017" s="39">
        <f t="shared" si="334"/>
        <v>4.7456987811097902</v>
      </c>
      <c r="Q2017" s="39">
        <f t="shared" si="335"/>
        <v>5.7181998783674679</v>
      </c>
      <c r="R2017" s="39">
        <f t="shared" si="340"/>
        <v>-3.9725010972576777</v>
      </c>
      <c r="S2017" s="39">
        <f t="shared" si="341"/>
        <v>8.9725010972576769</v>
      </c>
      <c r="T2017" s="22" t="str">
        <f t="shared" si="336"/>
        <v>Por109104</v>
      </c>
      <c r="U2017" t="str">
        <f t="shared" si="342"/>
        <v>no</v>
      </c>
      <c r="V2017" s="31">
        <v>0</v>
      </c>
      <c r="W2017" s="31" t="str">
        <f t="shared" si="343"/>
        <v>43486Portland Trail BlazersUtah Jazz</v>
      </c>
      <c r="X2017" s="9">
        <f>IFERROR(VLOOKUP(T2017,October_Schedule_Table[Home Concat],1,FALSE),0)</f>
        <v>0</v>
      </c>
      <c r="Y2017" s="9" t="str">
        <f>IFERROR(VLOOKUP(T2017,October_Schedule_Table[[#All],[Away Concat]:[Away B2b]],4,FALSE),0)</f>
        <v>no</v>
      </c>
    </row>
    <row r="2018" spans="1:25" x14ac:dyDescent="0.2">
      <c r="A2018" s="24" t="s">
        <v>231</v>
      </c>
      <c r="B2018" s="10">
        <v>43487</v>
      </c>
      <c r="C2018" s="33" t="str">
        <f t="shared" si="337"/>
        <v>A</v>
      </c>
      <c r="D2018" s="19">
        <v>1</v>
      </c>
      <c r="E2018" s="19">
        <v>22</v>
      </c>
      <c r="F2018" s="19">
        <v>2019</v>
      </c>
      <c r="G2018" s="6" t="s">
        <v>6</v>
      </c>
      <c r="H2018" s="6" t="s">
        <v>40</v>
      </c>
      <c r="I2018" s="6" t="s">
        <v>231</v>
      </c>
      <c r="J2018" s="6">
        <v>114</v>
      </c>
      <c r="K2018" s="6" t="s">
        <v>10</v>
      </c>
      <c r="L2018" s="6" t="s">
        <v>238</v>
      </c>
      <c r="M2018" s="6">
        <v>123</v>
      </c>
      <c r="N2018" s="13">
        <f t="shared" si="338"/>
        <v>-9</v>
      </c>
      <c r="O2018" s="13">
        <f t="shared" si="339"/>
        <v>-3</v>
      </c>
      <c r="P2018" s="39">
        <f t="shared" si="334"/>
        <v>4.7456987811097902</v>
      </c>
      <c r="Q2018" s="39">
        <f t="shared" si="335"/>
        <v>3.3970939396990349</v>
      </c>
      <c r="R2018" s="39">
        <f t="shared" si="340"/>
        <v>-1.6513951585892448</v>
      </c>
      <c r="S2018" s="39">
        <f t="shared" si="341"/>
        <v>-7.3486048414107552</v>
      </c>
      <c r="T2018" s="22" t="str">
        <f t="shared" si="336"/>
        <v>Por114123</v>
      </c>
      <c r="U2018" t="str">
        <f t="shared" si="342"/>
        <v>yes</v>
      </c>
      <c r="V2018" s="31" t="s">
        <v>310</v>
      </c>
      <c r="W2018" s="31" t="str">
        <f t="shared" si="343"/>
        <v>43487Portland Trail BlazersOklahoma City Thunder</v>
      </c>
      <c r="X2018" s="9"/>
      <c r="Y2018" s="9"/>
    </row>
    <row r="2019" spans="1:25" x14ac:dyDescent="0.2">
      <c r="A2019" s="24" t="s">
        <v>231</v>
      </c>
      <c r="B2019" s="12">
        <v>43489</v>
      </c>
      <c r="C2019" s="33" t="str">
        <f t="shared" si="337"/>
        <v>A</v>
      </c>
      <c r="D2019" s="18">
        <v>1</v>
      </c>
      <c r="E2019" s="18">
        <v>24</v>
      </c>
      <c r="F2019" s="18">
        <v>2019</v>
      </c>
      <c r="G2019" s="5" t="s">
        <v>42</v>
      </c>
      <c r="H2019" s="5" t="s">
        <v>40</v>
      </c>
      <c r="I2019" s="5" t="s">
        <v>231</v>
      </c>
      <c r="J2019" s="5">
        <v>120</v>
      </c>
      <c r="K2019" s="5" t="s">
        <v>29</v>
      </c>
      <c r="L2019" s="5" t="s">
        <v>232</v>
      </c>
      <c r="M2019" s="5">
        <v>106</v>
      </c>
      <c r="N2019" s="13">
        <f t="shared" si="338"/>
        <v>14</v>
      </c>
      <c r="O2019" s="13">
        <f t="shared" si="339"/>
        <v>-3</v>
      </c>
      <c r="P2019" s="39">
        <f t="shared" si="334"/>
        <v>4.7456987811097902</v>
      </c>
      <c r="Q2019" s="39">
        <f t="shared" si="335"/>
        <v>-8.7034984309977705</v>
      </c>
      <c r="R2019" s="39">
        <f t="shared" si="340"/>
        <v>10.44919721210756</v>
      </c>
      <c r="S2019" s="39">
        <f t="shared" si="341"/>
        <v>3.5508027878924402</v>
      </c>
      <c r="T2019" s="22" t="str">
        <f t="shared" si="336"/>
        <v>Por120106</v>
      </c>
      <c r="U2019" t="str">
        <f t="shared" si="342"/>
        <v>no</v>
      </c>
      <c r="V2019" s="31">
        <v>0</v>
      </c>
      <c r="W2019" s="31" t="str">
        <f t="shared" si="343"/>
        <v>43489Portland Trail BlazersPhoenix Suns</v>
      </c>
      <c r="X2019" s="9">
        <f>IFERROR(VLOOKUP(T2019,October_Schedule_Table[Home Concat],1,FALSE),0)</f>
        <v>0</v>
      </c>
      <c r="Y2019" s="9" t="str">
        <f>IFERROR(VLOOKUP(T2019,October_Schedule_Table[[#All],[Away Concat]:[Away B2b]],4,FALSE),0)</f>
        <v>no</v>
      </c>
    </row>
    <row r="2020" spans="1:25" x14ac:dyDescent="0.2">
      <c r="A2020" s="24" t="s">
        <v>231</v>
      </c>
      <c r="B2020" s="10">
        <v>43491</v>
      </c>
      <c r="C2020" s="33" t="str">
        <f t="shared" si="337"/>
        <v>H</v>
      </c>
      <c r="D2020" s="19">
        <v>1</v>
      </c>
      <c r="E2020" s="19">
        <v>26</v>
      </c>
      <c r="F2020" s="19">
        <v>2019</v>
      </c>
      <c r="G2020" s="6" t="s">
        <v>30</v>
      </c>
      <c r="H2020" s="6" t="s">
        <v>24</v>
      </c>
      <c r="I2020" s="6" t="s">
        <v>210</v>
      </c>
      <c r="J2020" s="6">
        <v>111</v>
      </c>
      <c r="K2020" s="6" t="s">
        <v>40</v>
      </c>
      <c r="L2020" s="6" t="s">
        <v>231</v>
      </c>
      <c r="M2020" s="6">
        <v>120</v>
      </c>
      <c r="N2020" s="13">
        <f t="shared" si="338"/>
        <v>9</v>
      </c>
      <c r="O2020" s="13">
        <f t="shared" si="339"/>
        <v>3</v>
      </c>
      <c r="P2020" s="39">
        <f t="shared" si="334"/>
        <v>4.7456987811097902</v>
      </c>
      <c r="Q2020" s="39">
        <f t="shared" si="335"/>
        <v>-5.4191427575813904</v>
      </c>
      <c r="R2020" s="39">
        <f t="shared" si="340"/>
        <v>13.164841538691181</v>
      </c>
      <c r="S2020" s="39">
        <f t="shared" si="341"/>
        <v>-4.1648415386911815</v>
      </c>
      <c r="T2020" s="22" t="str">
        <f t="shared" si="336"/>
        <v>Por111120</v>
      </c>
      <c r="U2020" t="str">
        <f t="shared" si="342"/>
        <v>no</v>
      </c>
      <c r="V2020" s="31">
        <v>0</v>
      </c>
      <c r="W2020" s="31" t="str">
        <f t="shared" si="343"/>
        <v>43491Atlanta HawksPortland Trail Blazers</v>
      </c>
      <c r="X2020" s="9" t="str">
        <f>IFERROR(VLOOKUP(T2020,October_Schedule_Table[[#All],[Home Concat]:[Home B2b]],2,FALSE),0)</f>
        <v>no</v>
      </c>
      <c r="Y2020" s="9" t="str">
        <f>IFERROR(VLOOKUP(T2020,October_Schedule_Table[[#All],[Away Concat]:[Away B2b]],4,FALSE),0)</f>
        <v>no</v>
      </c>
    </row>
    <row r="2021" spans="1:25" x14ac:dyDescent="0.2">
      <c r="A2021" s="24" t="s">
        <v>231</v>
      </c>
      <c r="B2021" s="12">
        <v>43495</v>
      </c>
      <c r="C2021" s="33" t="str">
        <f t="shared" si="337"/>
        <v>H</v>
      </c>
      <c r="D2021" s="18">
        <v>1</v>
      </c>
      <c r="E2021" s="18">
        <v>30</v>
      </c>
      <c r="F2021" s="18">
        <v>2019</v>
      </c>
      <c r="G2021" s="5" t="s">
        <v>9</v>
      </c>
      <c r="H2021" s="5" t="s">
        <v>31</v>
      </c>
      <c r="I2021" s="5" t="s">
        <v>225</v>
      </c>
      <c r="J2021" s="5">
        <v>105</v>
      </c>
      <c r="K2021" s="5" t="s">
        <v>40</v>
      </c>
      <c r="L2021" s="5" t="s">
        <v>231</v>
      </c>
      <c r="M2021" s="5">
        <v>132</v>
      </c>
      <c r="N2021" s="13">
        <f t="shared" si="338"/>
        <v>27</v>
      </c>
      <c r="O2021" s="13">
        <f t="shared" si="339"/>
        <v>3</v>
      </c>
      <c r="P2021" s="39">
        <f t="shared" si="334"/>
        <v>4.7456987811097902</v>
      </c>
      <c r="Q2021" s="39">
        <f t="shared" si="335"/>
        <v>5.7181998783674679</v>
      </c>
      <c r="R2021" s="39">
        <f t="shared" si="340"/>
        <v>2.0274989027423223</v>
      </c>
      <c r="S2021" s="39">
        <f t="shared" si="341"/>
        <v>24.972501097257677</v>
      </c>
      <c r="T2021" s="22" t="str">
        <f t="shared" si="336"/>
        <v>Por105132</v>
      </c>
      <c r="U2021" t="str">
        <f t="shared" si="342"/>
        <v>no</v>
      </c>
      <c r="V2021" s="31">
        <v>0</v>
      </c>
      <c r="W2021" s="31" t="str">
        <f t="shared" si="343"/>
        <v>43495Utah JazzPortland Trail Blazers</v>
      </c>
      <c r="X2021" s="9" t="str">
        <f>IFERROR(VLOOKUP(T2021,October_Schedule_Table[[#All],[Home Concat]:[Home B2b]],2,FALSE),0)</f>
        <v>no</v>
      </c>
      <c r="Y2021" s="9">
        <f>IFERROR(VLOOKUP(T2021,October_Schedule_Table[[#All],[Away Concat]:[Away B2b]],4,FALSE),0)</f>
        <v>0</v>
      </c>
    </row>
    <row r="2022" spans="1:25" x14ac:dyDescent="0.2">
      <c r="A2022" s="24" t="s">
        <v>231</v>
      </c>
      <c r="B2022" s="10">
        <v>43501</v>
      </c>
      <c r="C2022" s="33" t="str">
        <f t="shared" si="337"/>
        <v>H</v>
      </c>
      <c r="D2022" s="19">
        <v>2</v>
      </c>
      <c r="E2022" s="19">
        <v>5</v>
      </c>
      <c r="F2022" s="19">
        <v>2019</v>
      </c>
      <c r="G2022" s="6" t="s">
        <v>9</v>
      </c>
      <c r="H2022" s="6" t="s">
        <v>26</v>
      </c>
      <c r="I2022" s="6" t="s">
        <v>235</v>
      </c>
      <c r="J2022" s="6">
        <v>118</v>
      </c>
      <c r="K2022" s="6" t="s">
        <v>40</v>
      </c>
      <c r="L2022" s="6" t="s">
        <v>231</v>
      </c>
      <c r="M2022" s="6">
        <v>108</v>
      </c>
      <c r="N2022" s="13">
        <f t="shared" si="338"/>
        <v>-10</v>
      </c>
      <c r="O2022" s="13">
        <f t="shared" si="339"/>
        <v>3</v>
      </c>
      <c r="P2022" s="39">
        <f t="shared" si="334"/>
        <v>4.7456987811097902</v>
      </c>
      <c r="Q2022" s="39">
        <f t="shared" si="335"/>
        <v>-0.25037347985165948</v>
      </c>
      <c r="R2022" s="39">
        <f t="shared" si="340"/>
        <v>7.9960722609614496</v>
      </c>
      <c r="S2022" s="39">
        <f t="shared" si="341"/>
        <v>-17.996072260961448</v>
      </c>
      <c r="T2022" s="22" t="str">
        <f t="shared" si="336"/>
        <v>Por118108</v>
      </c>
      <c r="U2022" t="str">
        <f t="shared" si="342"/>
        <v>no</v>
      </c>
      <c r="V2022" s="31">
        <v>0</v>
      </c>
      <c r="W2022" s="31" t="str">
        <f t="shared" si="343"/>
        <v>43501Miami HeatPortland Trail Blazers</v>
      </c>
      <c r="X2022" s="9" t="str">
        <f>IFERROR(VLOOKUP(T2022,October_Schedule_Table[[#All],[Home Concat]:[Home B2b]],2,FALSE),0)</f>
        <v>no</v>
      </c>
      <c r="Y2022" s="9" t="str">
        <f>IFERROR(VLOOKUP(T2022,October_Schedule_Table[[#All],[Away Concat]:[Away B2b]],4,FALSE),0)</f>
        <v>no</v>
      </c>
    </row>
    <row r="2023" spans="1:25" x14ac:dyDescent="0.2">
      <c r="A2023" s="24" t="s">
        <v>231</v>
      </c>
      <c r="B2023" s="12">
        <v>43503</v>
      </c>
      <c r="C2023" s="33" t="str">
        <f t="shared" si="337"/>
        <v>H</v>
      </c>
      <c r="D2023" s="18">
        <v>2</v>
      </c>
      <c r="E2023" s="18">
        <v>7</v>
      </c>
      <c r="F2023" s="18">
        <v>2019</v>
      </c>
      <c r="G2023" s="5" t="s">
        <v>9</v>
      </c>
      <c r="H2023" s="5" t="s">
        <v>35</v>
      </c>
      <c r="I2023" s="5" t="s">
        <v>227</v>
      </c>
      <c r="J2023" s="5">
        <v>118</v>
      </c>
      <c r="K2023" s="5" t="s">
        <v>40</v>
      </c>
      <c r="L2023" s="5" t="s">
        <v>231</v>
      </c>
      <c r="M2023" s="5">
        <v>127</v>
      </c>
      <c r="N2023" s="13">
        <f t="shared" si="338"/>
        <v>9</v>
      </c>
      <c r="O2023" s="13">
        <f t="shared" si="339"/>
        <v>3</v>
      </c>
      <c r="P2023" s="39">
        <f t="shared" si="334"/>
        <v>4.7456987811097902</v>
      </c>
      <c r="Q2023" s="39">
        <f t="shared" si="335"/>
        <v>1.8707824426420974</v>
      </c>
      <c r="R2023" s="39">
        <f t="shared" si="340"/>
        <v>5.8749163384676928</v>
      </c>
      <c r="S2023" s="39">
        <f t="shared" si="341"/>
        <v>3.1250836615323072</v>
      </c>
      <c r="T2023" s="22" t="str">
        <f t="shared" si="336"/>
        <v>Por118127</v>
      </c>
      <c r="U2023" t="str">
        <f t="shared" si="342"/>
        <v>no</v>
      </c>
      <c r="V2023" s="31">
        <v>0</v>
      </c>
      <c r="W2023" s="31" t="str">
        <f t="shared" si="343"/>
        <v>43503San Antonio SpursPortland Trail Blazers</v>
      </c>
      <c r="X2023" s="9" t="str">
        <f>IFERROR(VLOOKUP(T2023,October_Schedule_Table[[#All],[Home Concat]:[Home B2b]],2,FALSE),0)</f>
        <v>no</v>
      </c>
      <c r="Y2023" s="9">
        <f>IFERROR(VLOOKUP(T2023,October_Schedule_Table[[#All],[Away Concat]:[Away B2b]],4,FALSE),0)</f>
        <v>0</v>
      </c>
    </row>
    <row r="2024" spans="1:25" x14ac:dyDescent="0.2">
      <c r="A2024" s="24" t="s">
        <v>231</v>
      </c>
      <c r="B2024" s="10">
        <v>43506</v>
      </c>
      <c r="C2024" s="33" t="str">
        <f t="shared" si="337"/>
        <v>A</v>
      </c>
      <c r="D2024" s="19">
        <v>2</v>
      </c>
      <c r="E2024" s="19">
        <v>10</v>
      </c>
      <c r="F2024" s="19">
        <v>2019</v>
      </c>
      <c r="G2024" s="6" t="s">
        <v>62</v>
      </c>
      <c r="H2024" s="6" t="s">
        <v>40</v>
      </c>
      <c r="I2024" s="6" t="s">
        <v>231</v>
      </c>
      <c r="J2024" s="6">
        <v>101</v>
      </c>
      <c r="K2024" s="6" t="s">
        <v>28</v>
      </c>
      <c r="L2024" s="6" t="s">
        <v>216</v>
      </c>
      <c r="M2024" s="6">
        <v>102</v>
      </c>
      <c r="N2024" s="13">
        <f t="shared" si="338"/>
        <v>-1</v>
      </c>
      <c r="O2024" s="13">
        <f t="shared" si="339"/>
        <v>-3</v>
      </c>
      <c r="P2024" s="39">
        <f t="shared" si="334"/>
        <v>4.7456987811097902</v>
      </c>
      <c r="Q2024" s="39">
        <f t="shared" si="335"/>
        <v>-1.1032792686349602</v>
      </c>
      <c r="R2024" s="39">
        <f t="shared" si="340"/>
        <v>2.8489780497447503</v>
      </c>
      <c r="S2024" s="39">
        <f t="shared" si="341"/>
        <v>-3.8489780497447503</v>
      </c>
      <c r="T2024" s="22" t="str">
        <f t="shared" si="336"/>
        <v>Por101102</v>
      </c>
      <c r="U2024" t="str">
        <f t="shared" si="342"/>
        <v>no</v>
      </c>
      <c r="V2024" s="31">
        <v>0</v>
      </c>
      <c r="W2024" s="31" t="str">
        <f t="shared" si="343"/>
        <v>43506Portland Trail BlazersDallas Mavericks</v>
      </c>
      <c r="X2024" s="9">
        <f>IFERROR(VLOOKUP(T2024,October_Schedule_Table[Home Concat],1,FALSE),0)</f>
        <v>0</v>
      </c>
      <c r="Y2024" s="9" t="str">
        <f>IFERROR(VLOOKUP(T2024,October_Schedule_Table[[#All],[Away Concat]:[Away B2b]],4,FALSE),0)</f>
        <v>no</v>
      </c>
    </row>
    <row r="2025" spans="1:25" x14ac:dyDescent="0.2">
      <c r="A2025" s="24" t="s">
        <v>231</v>
      </c>
      <c r="B2025" s="12">
        <v>43507</v>
      </c>
      <c r="C2025" s="33" t="str">
        <f t="shared" si="337"/>
        <v>A</v>
      </c>
      <c r="D2025" s="18">
        <v>2</v>
      </c>
      <c r="E2025" s="18">
        <v>11</v>
      </c>
      <c r="F2025" s="18">
        <v>2019</v>
      </c>
      <c r="G2025" s="5" t="s">
        <v>6</v>
      </c>
      <c r="H2025" s="5" t="s">
        <v>40</v>
      </c>
      <c r="I2025" s="5" t="s">
        <v>231</v>
      </c>
      <c r="J2025" s="5">
        <v>111</v>
      </c>
      <c r="K2025" s="5" t="s">
        <v>10</v>
      </c>
      <c r="L2025" s="5" t="s">
        <v>238</v>
      </c>
      <c r="M2025" s="5">
        <v>120</v>
      </c>
      <c r="N2025" s="13">
        <f t="shared" si="338"/>
        <v>-9</v>
      </c>
      <c r="O2025" s="13">
        <f t="shared" si="339"/>
        <v>-3</v>
      </c>
      <c r="P2025" s="39">
        <f t="shared" si="334"/>
        <v>4.7456987811097902</v>
      </c>
      <c r="Q2025" s="39">
        <f t="shared" si="335"/>
        <v>3.3970939396990349</v>
      </c>
      <c r="R2025" s="39">
        <f t="shared" si="340"/>
        <v>-1.6513951585892448</v>
      </c>
      <c r="S2025" s="39">
        <f t="shared" si="341"/>
        <v>-7.3486048414107552</v>
      </c>
      <c r="T2025" s="22" t="str">
        <f t="shared" si="336"/>
        <v>Por111120</v>
      </c>
      <c r="U2025" t="str">
        <f t="shared" si="342"/>
        <v>yes</v>
      </c>
      <c r="V2025" s="31">
        <v>0</v>
      </c>
      <c r="W2025" s="31" t="str">
        <f t="shared" si="343"/>
        <v>43507Portland Trail BlazersOklahoma City Thunder</v>
      </c>
      <c r="X2025" s="9" t="str">
        <f>IFERROR(VLOOKUP(T2025,October_Schedule_Table[[#All],[Home Concat]:[Home B2b]],2,FALSE),0)</f>
        <v>no</v>
      </c>
      <c r="Y2025" s="9" t="str">
        <f>IFERROR(VLOOKUP(T2025,October_Schedule_Table[[#All],[Away Concat]:[Away B2b]],4,FALSE),0)</f>
        <v>no</v>
      </c>
    </row>
    <row r="2026" spans="1:25" x14ac:dyDescent="0.2">
      <c r="A2026" s="24" t="s">
        <v>231</v>
      </c>
      <c r="B2026" s="10">
        <v>43509</v>
      </c>
      <c r="C2026" s="33" t="str">
        <f t="shared" si="337"/>
        <v>H</v>
      </c>
      <c r="D2026" s="19">
        <v>2</v>
      </c>
      <c r="E2026" s="19">
        <v>13</v>
      </c>
      <c r="F2026" s="19">
        <v>2019</v>
      </c>
      <c r="G2026" s="6" t="s">
        <v>9</v>
      </c>
      <c r="H2026" s="6" t="s">
        <v>11</v>
      </c>
      <c r="I2026" s="6" t="s">
        <v>224</v>
      </c>
      <c r="J2026" s="6">
        <v>107</v>
      </c>
      <c r="K2026" s="6" t="s">
        <v>40</v>
      </c>
      <c r="L2026" s="6" t="s">
        <v>231</v>
      </c>
      <c r="M2026" s="6">
        <v>129</v>
      </c>
      <c r="N2026" s="13">
        <f t="shared" si="338"/>
        <v>22</v>
      </c>
      <c r="O2026" s="13">
        <f t="shared" si="339"/>
        <v>3</v>
      </c>
      <c r="P2026" s="39">
        <f t="shared" si="334"/>
        <v>4.7456987811097902</v>
      </c>
      <c r="Q2026" s="39">
        <f t="shared" si="335"/>
        <v>6.4927091902742058</v>
      </c>
      <c r="R2026" s="39">
        <f t="shared" si="340"/>
        <v>1.2529895908355844</v>
      </c>
      <c r="S2026" s="39">
        <f t="shared" si="341"/>
        <v>20.747010409164417</v>
      </c>
      <c r="T2026" s="22" t="str">
        <f t="shared" si="336"/>
        <v>Por107129</v>
      </c>
      <c r="U2026" t="str">
        <f t="shared" si="342"/>
        <v>no</v>
      </c>
      <c r="V2026" s="31">
        <v>0</v>
      </c>
      <c r="W2026" s="31" t="str">
        <f t="shared" si="343"/>
        <v>43509Golden State WarriorsPortland Trail Blazers</v>
      </c>
      <c r="X2026" s="9" t="str">
        <f>IFERROR(VLOOKUP(T2026,October_Schedule_Table[[#All],[Home Concat]:[Home B2b]],2,FALSE),0)</f>
        <v>no</v>
      </c>
      <c r="Y2026" s="9">
        <f>IFERROR(VLOOKUP(T2026,October_Schedule_Table[[#All],[Away Concat]:[Away B2b]],4,FALSE),0)</f>
        <v>0</v>
      </c>
    </row>
    <row r="2027" spans="1:25" x14ac:dyDescent="0.2">
      <c r="A2027" s="24" t="s">
        <v>231</v>
      </c>
      <c r="B2027" s="10">
        <v>43517</v>
      </c>
      <c r="C2027" s="33" t="str">
        <f t="shared" si="337"/>
        <v>A</v>
      </c>
      <c r="D2027" s="19">
        <v>2</v>
      </c>
      <c r="E2027" s="19">
        <v>21</v>
      </c>
      <c r="F2027" s="19">
        <v>2019</v>
      </c>
      <c r="G2027" s="6" t="s">
        <v>23</v>
      </c>
      <c r="H2027" s="6" t="s">
        <v>40</v>
      </c>
      <c r="I2027" s="6" t="s">
        <v>231</v>
      </c>
      <c r="J2027" s="6">
        <v>113</v>
      </c>
      <c r="K2027" s="6" t="s">
        <v>15</v>
      </c>
      <c r="L2027" s="6" t="s">
        <v>212</v>
      </c>
      <c r="M2027" s="6">
        <v>99</v>
      </c>
      <c r="N2027" s="13">
        <f t="shared" si="338"/>
        <v>14</v>
      </c>
      <c r="O2027" s="13">
        <f t="shared" si="339"/>
        <v>-3</v>
      </c>
      <c r="P2027" s="39">
        <f t="shared" si="334"/>
        <v>4.7456987811097902</v>
      </c>
      <c r="Q2027" s="39">
        <f t="shared" si="335"/>
        <v>9.3423702051929958E-2</v>
      </c>
      <c r="R2027" s="39">
        <f t="shared" si="340"/>
        <v>1.6522750790578602</v>
      </c>
      <c r="S2027" s="39">
        <f t="shared" si="341"/>
        <v>12.34772492094214</v>
      </c>
      <c r="T2027" s="22" t="str">
        <f t="shared" si="336"/>
        <v>Por11399</v>
      </c>
      <c r="U2027" t="str">
        <f t="shared" si="342"/>
        <v>no</v>
      </c>
      <c r="V2027" s="31">
        <v>0</v>
      </c>
      <c r="W2027" s="31" t="str">
        <f t="shared" si="343"/>
        <v>43517Portland Trail BlazersBrooklyn Nets</v>
      </c>
      <c r="X2027" s="9">
        <f>IFERROR(VLOOKUP(T2027,October_Schedule_Table[Home Concat],1,FALSE),0)</f>
        <v>0</v>
      </c>
      <c r="Y2027" s="9" t="str">
        <f>IFERROR(VLOOKUP(T2027,October_Schedule_Table[[#All],[Away Concat]:[Away B2b]],4,FALSE),0)</f>
        <v>no</v>
      </c>
    </row>
    <row r="2028" spans="1:25" x14ac:dyDescent="0.2">
      <c r="A2028" s="24" t="s">
        <v>231</v>
      </c>
      <c r="B2028" s="12">
        <v>43519</v>
      </c>
      <c r="C2028" s="33" t="str">
        <f t="shared" si="337"/>
        <v>A</v>
      </c>
      <c r="D2028" s="18">
        <v>2</v>
      </c>
      <c r="E2028" s="18">
        <v>23</v>
      </c>
      <c r="F2028" s="18">
        <v>2019</v>
      </c>
      <c r="G2028" s="5" t="s">
        <v>60</v>
      </c>
      <c r="H2028" s="5" t="s">
        <v>40</v>
      </c>
      <c r="I2028" s="5" t="s">
        <v>231</v>
      </c>
      <c r="J2028" s="5">
        <v>130</v>
      </c>
      <c r="K2028" s="5" t="s">
        <v>7</v>
      </c>
      <c r="L2028" s="5" t="s">
        <v>237</v>
      </c>
      <c r="M2028" s="5">
        <v>115</v>
      </c>
      <c r="N2028" s="13">
        <f t="shared" si="338"/>
        <v>15</v>
      </c>
      <c r="O2028" s="13">
        <f t="shared" si="339"/>
        <v>-3</v>
      </c>
      <c r="P2028" s="39">
        <f t="shared" si="334"/>
        <v>4.7456987811097902</v>
      </c>
      <c r="Q2028" s="39">
        <f t="shared" si="335"/>
        <v>2.2516349031661402</v>
      </c>
      <c r="R2028" s="39">
        <f t="shared" si="340"/>
        <v>-0.50593612205635008</v>
      </c>
      <c r="S2028" s="39">
        <f t="shared" si="341"/>
        <v>15.505936122056351</v>
      </c>
      <c r="T2028" s="22" t="str">
        <f t="shared" si="336"/>
        <v>Por130115</v>
      </c>
      <c r="U2028" t="str">
        <f t="shared" si="342"/>
        <v>no</v>
      </c>
      <c r="V2028" s="31">
        <v>0</v>
      </c>
      <c r="W2028" s="31" t="str">
        <f t="shared" si="343"/>
        <v>43519Portland Trail BlazersPhiladelphia 76ers</v>
      </c>
      <c r="X2028" s="9">
        <f>IFERROR(VLOOKUP(T2028,October_Schedule_Table[Home Concat],1,FALSE),0)</f>
        <v>0</v>
      </c>
      <c r="Y2028" s="9" t="str">
        <f>IFERROR(VLOOKUP(T2028,October_Schedule_Table[[#All],[Away Concat]:[Away B2b]],4,FALSE),0)</f>
        <v>no</v>
      </c>
    </row>
    <row r="2029" spans="1:25" x14ac:dyDescent="0.2">
      <c r="A2029" s="24" t="s">
        <v>231</v>
      </c>
      <c r="B2029" s="10">
        <v>43521</v>
      </c>
      <c r="C2029" s="33" t="str">
        <f t="shared" si="337"/>
        <v>A</v>
      </c>
      <c r="D2029" s="19">
        <v>2</v>
      </c>
      <c r="E2029" s="19">
        <v>25</v>
      </c>
      <c r="F2029" s="19">
        <v>2019</v>
      </c>
      <c r="G2029" s="6" t="s">
        <v>12</v>
      </c>
      <c r="H2029" s="6" t="s">
        <v>40</v>
      </c>
      <c r="I2029" s="6" t="s">
        <v>231</v>
      </c>
      <c r="J2029" s="6">
        <v>123</v>
      </c>
      <c r="K2029" s="6" t="s">
        <v>36</v>
      </c>
      <c r="L2029" s="6" t="s">
        <v>215</v>
      </c>
      <c r="M2029" s="6">
        <v>110</v>
      </c>
      <c r="N2029" s="13">
        <f t="shared" si="338"/>
        <v>13</v>
      </c>
      <c r="O2029" s="13">
        <f t="shared" si="339"/>
        <v>-3</v>
      </c>
      <c r="P2029" s="39">
        <f t="shared" si="334"/>
        <v>4.7456987811097902</v>
      </c>
      <c r="Q2029" s="39">
        <f t="shared" si="335"/>
        <v>-9.3173458825230995</v>
      </c>
      <c r="R2029" s="39">
        <f t="shared" si="340"/>
        <v>11.063044663632891</v>
      </c>
      <c r="S2029" s="39">
        <f t="shared" si="341"/>
        <v>1.9369553363671095</v>
      </c>
      <c r="T2029" s="22" t="str">
        <f t="shared" si="336"/>
        <v>Por123110</v>
      </c>
      <c r="U2029" t="str">
        <f t="shared" si="342"/>
        <v>no</v>
      </c>
      <c r="V2029" s="31">
        <v>0</v>
      </c>
      <c r="W2029" s="31" t="str">
        <f t="shared" si="343"/>
        <v>43521Portland Trail BlazersCleveland Cavaliers</v>
      </c>
      <c r="X2029" s="9">
        <f>IFERROR(VLOOKUP(T2029,October_Schedule_Table[Home Concat],1,FALSE),0)</f>
        <v>0</v>
      </c>
      <c r="Y2029" s="9" t="str">
        <f>IFERROR(VLOOKUP(T2029,October_Schedule_Table[[#All],[Away Concat]:[Away B2b]],4,FALSE),0)</f>
        <v>no</v>
      </c>
    </row>
    <row r="2030" spans="1:25" x14ac:dyDescent="0.2">
      <c r="A2030" s="24" t="s">
        <v>231</v>
      </c>
      <c r="B2030" s="12">
        <v>43523</v>
      </c>
      <c r="C2030" s="33" t="str">
        <f t="shared" si="337"/>
        <v>A</v>
      </c>
      <c r="D2030" s="18">
        <v>2</v>
      </c>
      <c r="E2030" s="18">
        <v>27</v>
      </c>
      <c r="F2030" s="18">
        <v>2019</v>
      </c>
      <c r="G2030" s="5" t="s">
        <v>6</v>
      </c>
      <c r="H2030" s="5" t="s">
        <v>40</v>
      </c>
      <c r="I2030" s="5" t="s">
        <v>231</v>
      </c>
      <c r="J2030" s="5">
        <v>97</v>
      </c>
      <c r="K2030" s="5" t="s">
        <v>8</v>
      </c>
      <c r="L2030" s="5" t="s">
        <v>211</v>
      </c>
      <c r="M2030" s="5">
        <v>92</v>
      </c>
      <c r="N2030" s="13">
        <f t="shared" si="338"/>
        <v>5</v>
      </c>
      <c r="O2030" s="13">
        <f t="shared" si="339"/>
        <v>-3</v>
      </c>
      <c r="P2030" s="39">
        <f t="shared" si="334"/>
        <v>4.7456987811097902</v>
      </c>
      <c r="Q2030" s="39">
        <f t="shared" si="335"/>
        <v>3.6672081997201897</v>
      </c>
      <c r="R2030" s="39">
        <f t="shared" si="340"/>
        <v>-1.9215094186103996</v>
      </c>
      <c r="S2030" s="39">
        <f t="shared" si="341"/>
        <v>6.9215094186104</v>
      </c>
      <c r="T2030" s="22" t="str">
        <f t="shared" si="336"/>
        <v>Por9792</v>
      </c>
      <c r="U2030" t="str">
        <f t="shared" si="342"/>
        <v>no</v>
      </c>
      <c r="V2030" s="31">
        <v>0</v>
      </c>
      <c r="W2030" s="31" t="str">
        <f t="shared" si="343"/>
        <v>43523Portland Trail BlazersBoston Celtics</v>
      </c>
      <c r="X2030" s="9">
        <f>IFERROR(VLOOKUP(T2030,October_Schedule_Table[Home Concat],1,FALSE),0)</f>
        <v>0</v>
      </c>
      <c r="Y2030" s="9" t="str">
        <f>IFERROR(VLOOKUP(T2030,October_Schedule_Table[[#All],[Away Concat]:[Away B2b]],4,FALSE),0)</f>
        <v>no</v>
      </c>
    </row>
    <row r="2031" spans="1:25" x14ac:dyDescent="0.2">
      <c r="A2031" s="24" t="s">
        <v>231</v>
      </c>
      <c r="B2031" s="10">
        <v>43525</v>
      </c>
      <c r="C2031" s="33" t="str">
        <f t="shared" si="337"/>
        <v>A</v>
      </c>
      <c r="D2031" s="19">
        <v>3</v>
      </c>
      <c r="E2031" s="19">
        <v>1</v>
      </c>
      <c r="F2031" s="19">
        <v>2019</v>
      </c>
      <c r="G2031" s="6" t="s">
        <v>6</v>
      </c>
      <c r="H2031" s="6" t="s">
        <v>40</v>
      </c>
      <c r="I2031" s="6" t="s">
        <v>231</v>
      </c>
      <c r="J2031" s="6">
        <v>117</v>
      </c>
      <c r="K2031" s="6" t="s">
        <v>37</v>
      </c>
      <c r="L2031" s="6" t="s">
        <v>228</v>
      </c>
      <c r="M2031" s="6">
        <v>119</v>
      </c>
      <c r="N2031" s="13">
        <f t="shared" si="338"/>
        <v>-2</v>
      </c>
      <c r="O2031" s="13">
        <f t="shared" si="339"/>
        <v>-3</v>
      </c>
      <c r="P2031" s="39">
        <f t="shared" si="334"/>
        <v>4.7456987811097902</v>
      </c>
      <c r="Q2031" s="39">
        <f t="shared" si="335"/>
        <v>5.5303682054218104</v>
      </c>
      <c r="R2031" s="39">
        <f t="shared" si="340"/>
        <v>-3.7846694243120202</v>
      </c>
      <c r="S2031" s="39">
        <f t="shared" si="341"/>
        <v>1.7846694243120202</v>
      </c>
      <c r="T2031" s="22" t="str">
        <f t="shared" si="336"/>
        <v>Por117119</v>
      </c>
      <c r="U2031" t="str">
        <f t="shared" si="342"/>
        <v>no</v>
      </c>
      <c r="V2031" s="31">
        <v>0</v>
      </c>
      <c r="W2031" s="31" t="str">
        <f t="shared" si="343"/>
        <v>43525Portland Trail BlazersToronto Raptors</v>
      </c>
      <c r="X2031" s="9">
        <f>IFERROR(VLOOKUP(T2031,October_Schedule_Table[Home Concat],1,FALSE),0)</f>
        <v>0</v>
      </c>
      <c r="Y2031" s="9" t="str">
        <f>IFERROR(VLOOKUP(T2031,October_Schedule_Table[[#All],[Away Concat]:[Away B2b]],4,FALSE),0)</f>
        <v>no</v>
      </c>
    </row>
    <row r="2032" spans="1:25" x14ac:dyDescent="0.2">
      <c r="A2032" s="24" t="s">
        <v>231</v>
      </c>
      <c r="B2032" s="12">
        <v>43527</v>
      </c>
      <c r="C2032" s="33" t="str">
        <f t="shared" si="337"/>
        <v>A</v>
      </c>
      <c r="D2032" s="18">
        <v>3</v>
      </c>
      <c r="E2032" s="18">
        <v>3</v>
      </c>
      <c r="F2032" s="18">
        <v>2019</v>
      </c>
      <c r="G2032" s="5" t="s">
        <v>60</v>
      </c>
      <c r="H2032" s="5" t="s">
        <v>40</v>
      </c>
      <c r="I2032" s="5" t="s">
        <v>231</v>
      </c>
      <c r="J2032" s="5">
        <v>118</v>
      </c>
      <c r="K2032" s="5" t="s">
        <v>14</v>
      </c>
      <c r="L2032" s="5" t="s">
        <v>213</v>
      </c>
      <c r="M2032" s="5">
        <v>108</v>
      </c>
      <c r="N2032" s="13">
        <f t="shared" si="338"/>
        <v>10</v>
      </c>
      <c r="O2032" s="13">
        <f t="shared" si="339"/>
        <v>-3</v>
      </c>
      <c r="P2032" s="39">
        <f t="shared" si="334"/>
        <v>4.7456987811097902</v>
      </c>
      <c r="Q2032" s="39">
        <f t="shared" si="335"/>
        <v>-1.224670842330648</v>
      </c>
      <c r="R2032" s="39">
        <f t="shared" si="340"/>
        <v>2.9703696234404382</v>
      </c>
      <c r="S2032" s="39">
        <f t="shared" si="341"/>
        <v>7.0296303765595614</v>
      </c>
      <c r="T2032" s="22" t="str">
        <f t="shared" si="336"/>
        <v>Por118108</v>
      </c>
      <c r="U2032" t="str">
        <f t="shared" si="342"/>
        <v>no</v>
      </c>
      <c r="V2032" s="31">
        <v>0</v>
      </c>
      <c r="W2032" s="31" t="str">
        <f t="shared" si="343"/>
        <v>43527Portland Trail BlazersCharlotte Hornets</v>
      </c>
      <c r="X2032" s="9" t="str">
        <f>IFERROR(VLOOKUP(T2032,October_Schedule_Table[[#All],[Home Concat]:[Home B2b]],2,FALSE),0)</f>
        <v>no</v>
      </c>
      <c r="Y2032" s="9" t="str">
        <f>IFERROR(VLOOKUP(T2032,October_Schedule_Table[[#All],[Away Concat]:[Away B2b]],4,FALSE),0)</f>
        <v>no</v>
      </c>
    </row>
    <row r="2033" spans="1:25" x14ac:dyDescent="0.2">
      <c r="A2033" s="24" t="s">
        <v>231</v>
      </c>
      <c r="B2033" s="10">
        <v>43529</v>
      </c>
      <c r="C2033" s="33" t="str">
        <f t="shared" si="337"/>
        <v>A</v>
      </c>
      <c r="D2033" s="19">
        <v>3</v>
      </c>
      <c r="E2033" s="19">
        <v>5</v>
      </c>
      <c r="F2033" s="19">
        <v>2019</v>
      </c>
      <c r="G2033" s="6" t="s">
        <v>6</v>
      </c>
      <c r="H2033" s="6" t="s">
        <v>40</v>
      </c>
      <c r="I2033" s="6" t="s">
        <v>231</v>
      </c>
      <c r="J2033" s="6">
        <v>111</v>
      </c>
      <c r="K2033" s="6" t="s">
        <v>19</v>
      </c>
      <c r="L2033" s="6" t="s">
        <v>240</v>
      </c>
      <c r="M2033" s="6">
        <v>120</v>
      </c>
      <c r="N2033" s="13">
        <f t="shared" si="338"/>
        <v>-9</v>
      </c>
      <c r="O2033" s="13">
        <f t="shared" si="339"/>
        <v>-3</v>
      </c>
      <c r="P2033" s="39">
        <f t="shared" si="334"/>
        <v>4.7456987811097902</v>
      </c>
      <c r="Q2033" s="39">
        <f t="shared" si="335"/>
        <v>-2.3364343413058002</v>
      </c>
      <c r="R2033" s="39">
        <f t="shared" si="340"/>
        <v>4.0821331224155903</v>
      </c>
      <c r="S2033" s="39">
        <f t="shared" si="341"/>
        <v>-13.082133122415591</v>
      </c>
      <c r="T2033" s="22" t="str">
        <f t="shared" si="336"/>
        <v>Por111120</v>
      </c>
      <c r="U2033" t="str">
        <f t="shared" si="342"/>
        <v>no</v>
      </c>
      <c r="V2033" s="31">
        <v>0</v>
      </c>
      <c r="W2033" s="31" t="str">
        <f t="shared" si="343"/>
        <v>43529Portland Trail BlazersMemphis Grizzlies</v>
      </c>
      <c r="X2033" s="9" t="str">
        <f>IFERROR(VLOOKUP(T2033,October_Schedule_Table[[#All],[Home Concat]:[Home B2b]],2,FALSE),0)</f>
        <v>no</v>
      </c>
      <c r="Y2033" s="9" t="str">
        <f>IFERROR(VLOOKUP(T2033,October_Schedule_Table[[#All],[Away Concat]:[Away B2b]],4,FALSE),0)</f>
        <v>no</v>
      </c>
    </row>
    <row r="2034" spans="1:25" x14ac:dyDescent="0.2">
      <c r="A2034" s="24" t="s">
        <v>231</v>
      </c>
      <c r="B2034" s="12">
        <v>43531</v>
      </c>
      <c r="C2034" s="33" t="str">
        <f t="shared" si="337"/>
        <v>H</v>
      </c>
      <c r="D2034" s="18">
        <v>3</v>
      </c>
      <c r="E2034" s="18">
        <v>7</v>
      </c>
      <c r="F2034" s="18">
        <v>2019</v>
      </c>
      <c r="G2034" s="5" t="s">
        <v>9</v>
      </c>
      <c r="H2034" s="5" t="s">
        <v>10</v>
      </c>
      <c r="I2034" s="5" t="s">
        <v>238</v>
      </c>
      <c r="J2034" s="5">
        <v>129</v>
      </c>
      <c r="K2034" s="5" t="s">
        <v>40</v>
      </c>
      <c r="L2034" s="5" t="s">
        <v>231</v>
      </c>
      <c r="M2034" s="5">
        <v>121</v>
      </c>
      <c r="N2034" s="13">
        <f t="shared" si="338"/>
        <v>-8</v>
      </c>
      <c r="O2034" s="13">
        <f t="shared" si="339"/>
        <v>3</v>
      </c>
      <c r="P2034" s="39">
        <f t="shared" si="334"/>
        <v>4.7456987811097902</v>
      </c>
      <c r="Q2034" s="39">
        <f t="shared" si="335"/>
        <v>3.3970939396990349</v>
      </c>
      <c r="R2034" s="39">
        <f t="shared" si="340"/>
        <v>4.3486048414107552</v>
      </c>
      <c r="S2034" s="39">
        <f t="shared" si="341"/>
        <v>-12.348604841410754</v>
      </c>
      <c r="T2034" s="22" t="str">
        <f t="shared" si="336"/>
        <v>Por129121</v>
      </c>
      <c r="U2034" t="str">
        <f t="shared" si="342"/>
        <v>no</v>
      </c>
      <c r="V2034" s="31">
        <v>0</v>
      </c>
      <c r="W2034" s="31" t="str">
        <f t="shared" si="343"/>
        <v>43531Oklahoma City ThunderPortland Trail Blazers</v>
      </c>
      <c r="X2034" s="9" t="str">
        <f>IFERROR(VLOOKUP(T2034,October_Schedule_Table[[#All],[Home Concat]:[Home B2b]],2,FALSE),0)</f>
        <v>no</v>
      </c>
      <c r="Y2034" s="9">
        <f>IFERROR(VLOOKUP(T2034,October_Schedule_Table[[#All],[Away Concat]:[Away B2b]],4,FALSE),0)</f>
        <v>0</v>
      </c>
    </row>
    <row r="2035" spans="1:25" x14ac:dyDescent="0.2">
      <c r="A2035" s="24" t="s">
        <v>231</v>
      </c>
      <c r="B2035" s="10">
        <v>43533</v>
      </c>
      <c r="C2035" s="33" t="str">
        <f t="shared" si="337"/>
        <v>H</v>
      </c>
      <c r="D2035" s="19">
        <v>3</v>
      </c>
      <c r="E2035" s="19">
        <v>9</v>
      </c>
      <c r="F2035" s="19">
        <v>2019</v>
      </c>
      <c r="G2035" s="6" t="s">
        <v>30</v>
      </c>
      <c r="H2035" s="6" t="s">
        <v>29</v>
      </c>
      <c r="I2035" s="6" t="s">
        <v>232</v>
      </c>
      <c r="J2035" s="6">
        <v>120</v>
      </c>
      <c r="K2035" s="6" t="s">
        <v>40</v>
      </c>
      <c r="L2035" s="6" t="s">
        <v>231</v>
      </c>
      <c r="M2035" s="6">
        <v>127</v>
      </c>
      <c r="N2035" s="13">
        <f t="shared" si="338"/>
        <v>7</v>
      </c>
      <c r="O2035" s="13">
        <f t="shared" si="339"/>
        <v>3</v>
      </c>
      <c r="P2035" s="39">
        <f t="shared" si="334"/>
        <v>4.7456987811097902</v>
      </c>
      <c r="Q2035" s="39">
        <f t="shared" si="335"/>
        <v>-8.7034984309977705</v>
      </c>
      <c r="R2035" s="39">
        <f t="shared" si="340"/>
        <v>16.44919721210756</v>
      </c>
      <c r="S2035" s="39">
        <f t="shared" si="341"/>
        <v>-9.4491972121075598</v>
      </c>
      <c r="T2035" s="22" t="str">
        <f t="shared" si="336"/>
        <v>Por120127</v>
      </c>
      <c r="U2035" t="str">
        <f t="shared" si="342"/>
        <v>no</v>
      </c>
      <c r="V2035" s="31">
        <v>0</v>
      </c>
      <c r="W2035" s="31" t="str">
        <f t="shared" si="343"/>
        <v>43533Phoenix SunsPortland Trail Blazers</v>
      </c>
      <c r="X2035" s="9" t="str">
        <f>IFERROR(VLOOKUP(T2035,October_Schedule_Table[[#All],[Home Concat]:[Home B2b]],2,FALSE),0)</f>
        <v>no</v>
      </c>
      <c r="Y2035" s="9">
        <f>IFERROR(VLOOKUP(T2035,October_Schedule_Table[[#All],[Away Concat]:[Away B2b]],4,FALSE),0)</f>
        <v>0</v>
      </c>
    </row>
    <row r="2036" spans="1:25" x14ac:dyDescent="0.2">
      <c r="A2036" s="24" t="s">
        <v>231</v>
      </c>
      <c r="B2036" s="12">
        <v>43536</v>
      </c>
      <c r="C2036" s="33" t="str">
        <f t="shared" si="337"/>
        <v>A</v>
      </c>
      <c r="D2036" s="18">
        <v>3</v>
      </c>
      <c r="E2036" s="18">
        <v>12</v>
      </c>
      <c r="F2036" s="18">
        <v>2019</v>
      </c>
      <c r="G2036" s="5" t="s">
        <v>9</v>
      </c>
      <c r="H2036" s="5" t="s">
        <v>40</v>
      </c>
      <c r="I2036" s="5" t="s">
        <v>231</v>
      </c>
      <c r="J2036" s="5">
        <v>125</v>
      </c>
      <c r="K2036" s="5" t="s">
        <v>22</v>
      </c>
      <c r="L2036" s="13" t="s">
        <v>241</v>
      </c>
      <c r="M2036" s="5">
        <v>104</v>
      </c>
      <c r="N2036" s="13">
        <f t="shared" si="338"/>
        <v>21</v>
      </c>
      <c r="O2036" s="13">
        <f t="shared" si="339"/>
        <v>-3</v>
      </c>
      <c r="P2036" s="39">
        <f t="shared" si="334"/>
        <v>4.7456987811097902</v>
      </c>
      <c r="Q2036" s="39">
        <f t="shared" si="335"/>
        <v>0.79686865378140981</v>
      </c>
      <c r="R2036" s="39">
        <f t="shared" si="340"/>
        <v>0.94883012732838035</v>
      </c>
      <c r="S2036" s="39">
        <f t="shared" si="341"/>
        <v>20.051169872671618</v>
      </c>
      <c r="T2036" s="22" t="str">
        <f t="shared" si="336"/>
        <v>Por125104</v>
      </c>
      <c r="U2036" t="str">
        <f t="shared" si="342"/>
        <v>no</v>
      </c>
      <c r="V2036" s="31">
        <v>0</v>
      </c>
      <c r="W2036" s="31" t="str">
        <f t="shared" si="343"/>
        <v>43536Portland Trail BlazersLos Angeles Clippers</v>
      </c>
      <c r="X2036" s="9">
        <f>IFERROR(VLOOKUP(T2036,October_Schedule_Table[Home Concat],1,FALSE),0)</f>
        <v>0</v>
      </c>
      <c r="Y2036" s="9" t="str">
        <f>IFERROR(VLOOKUP(T2036,October_Schedule_Table[[#All],[Away Concat]:[Away B2b]],4,FALSE),0)</f>
        <v>no</v>
      </c>
    </row>
    <row r="2037" spans="1:25" x14ac:dyDescent="0.2">
      <c r="A2037" s="24" t="s">
        <v>231</v>
      </c>
      <c r="B2037" s="10">
        <v>43539</v>
      </c>
      <c r="C2037" s="33" t="str">
        <f t="shared" si="337"/>
        <v>A</v>
      </c>
      <c r="D2037" s="19">
        <v>3</v>
      </c>
      <c r="E2037" s="19">
        <v>15</v>
      </c>
      <c r="F2037" s="19">
        <v>2019</v>
      </c>
      <c r="G2037" s="6" t="s">
        <v>6</v>
      </c>
      <c r="H2037" s="6" t="s">
        <v>40</v>
      </c>
      <c r="I2037" s="6" t="s">
        <v>231</v>
      </c>
      <c r="J2037" s="6">
        <v>122</v>
      </c>
      <c r="K2037" s="6" t="s">
        <v>17</v>
      </c>
      <c r="L2037" s="6" t="s">
        <v>202</v>
      </c>
      <c r="M2037" s="6">
        <v>110</v>
      </c>
      <c r="N2037" s="13">
        <f t="shared" si="338"/>
        <v>12</v>
      </c>
      <c r="O2037" s="13">
        <f t="shared" si="339"/>
        <v>-3</v>
      </c>
      <c r="P2037" s="39">
        <f t="shared" si="334"/>
        <v>4.7456987811097902</v>
      </c>
      <c r="Q2037" s="39">
        <f t="shared" si="335"/>
        <v>-2.0784049104114897</v>
      </c>
      <c r="R2037" s="39">
        <f t="shared" si="340"/>
        <v>3.8241036915212798</v>
      </c>
      <c r="S2037" s="39">
        <f t="shared" si="341"/>
        <v>8.1758963084787197</v>
      </c>
      <c r="T2037" s="22" t="str">
        <f t="shared" si="336"/>
        <v>Por122110</v>
      </c>
      <c r="U2037" t="str">
        <f t="shared" si="342"/>
        <v>no</v>
      </c>
      <c r="V2037" s="31">
        <v>0</v>
      </c>
      <c r="W2037" s="31" t="str">
        <f t="shared" si="343"/>
        <v>43539Portland Trail BlazersNew Orleans Pelicans</v>
      </c>
      <c r="X2037" s="9">
        <f>IFERROR(VLOOKUP(T2037,October_Schedule_Table[Home Concat],1,FALSE),0)</f>
        <v>0</v>
      </c>
      <c r="Y2037" s="9" t="str">
        <f>IFERROR(VLOOKUP(T2037,October_Schedule_Table[[#All],[Away Concat]:[Away B2b]],4,FALSE),0)</f>
        <v>no</v>
      </c>
    </row>
    <row r="2038" spans="1:25" x14ac:dyDescent="0.2">
      <c r="A2038" s="24" t="s">
        <v>231</v>
      </c>
      <c r="B2038" s="12">
        <v>43540</v>
      </c>
      <c r="C2038" s="33" t="str">
        <f t="shared" si="337"/>
        <v>A</v>
      </c>
      <c r="D2038" s="18">
        <v>3</v>
      </c>
      <c r="E2038" s="18">
        <v>16</v>
      </c>
      <c r="F2038" s="18">
        <v>2019</v>
      </c>
      <c r="G2038" s="5" t="s">
        <v>33</v>
      </c>
      <c r="H2038" s="5" t="s">
        <v>40</v>
      </c>
      <c r="I2038" s="5" t="s">
        <v>231</v>
      </c>
      <c r="J2038" s="5">
        <v>103</v>
      </c>
      <c r="K2038" s="5" t="s">
        <v>35</v>
      </c>
      <c r="L2038" s="5" t="s">
        <v>227</v>
      </c>
      <c r="M2038" s="5">
        <v>108</v>
      </c>
      <c r="N2038" s="13">
        <f t="shared" si="338"/>
        <v>-5</v>
      </c>
      <c r="O2038" s="13">
        <f t="shared" si="339"/>
        <v>-3</v>
      </c>
      <c r="P2038" s="39">
        <f t="shared" si="334"/>
        <v>4.7456987811097902</v>
      </c>
      <c r="Q2038" s="39">
        <f t="shared" si="335"/>
        <v>1.8707824426420974</v>
      </c>
      <c r="R2038" s="39">
        <f t="shared" si="340"/>
        <v>-0.12508366153230721</v>
      </c>
      <c r="S2038" s="39">
        <f t="shared" si="341"/>
        <v>-4.8749163384676928</v>
      </c>
      <c r="T2038" s="22" t="str">
        <f t="shared" si="336"/>
        <v>Por103108</v>
      </c>
      <c r="U2038" t="str">
        <f t="shared" si="342"/>
        <v>yes</v>
      </c>
      <c r="V2038" s="31" t="s">
        <v>313</v>
      </c>
      <c r="W2038" s="31" t="str">
        <f t="shared" si="343"/>
        <v>43540Portland Trail BlazersSan Antonio Spurs</v>
      </c>
      <c r="X2038" s="9"/>
      <c r="Y2038" s="9"/>
    </row>
    <row r="2039" spans="1:25" x14ac:dyDescent="0.2">
      <c r="A2039" s="24" t="s">
        <v>231</v>
      </c>
      <c r="B2039" s="12">
        <v>43542</v>
      </c>
      <c r="C2039" s="33" t="str">
        <f t="shared" si="337"/>
        <v>H</v>
      </c>
      <c r="D2039" s="18">
        <v>3</v>
      </c>
      <c r="E2039" s="18">
        <v>18</v>
      </c>
      <c r="F2039" s="18">
        <v>2019</v>
      </c>
      <c r="G2039" s="5" t="s">
        <v>9</v>
      </c>
      <c r="H2039" s="5" t="s">
        <v>20</v>
      </c>
      <c r="I2039" s="5" t="s">
        <v>234</v>
      </c>
      <c r="J2039" s="5">
        <v>98</v>
      </c>
      <c r="K2039" s="5" t="s">
        <v>40</v>
      </c>
      <c r="L2039" s="5" t="s">
        <v>231</v>
      </c>
      <c r="M2039" s="5">
        <v>106</v>
      </c>
      <c r="N2039" s="13">
        <f t="shared" si="338"/>
        <v>8</v>
      </c>
      <c r="O2039" s="13">
        <f t="shared" si="339"/>
        <v>3</v>
      </c>
      <c r="P2039" s="39">
        <f t="shared" si="334"/>
        <v>4.7456987811097902</v>
      </c>
      <c r="Q2039" s="39">
        <f t="shared" si="335"/>
        <v>2.3960160409532198</v>
      </c>
      <c r="R2039" s="39">
        <f t="shared" si="340"/>
        <v>5.3496827401565703</v>
      </c>
      <c r="S2039" s="39">
        <f t="shared" si="341"/>
        <v>2.6503172598434297</v>
      </c>
      <c r="T2039" s="22" t="str">
        <f t="shared" si="336"/>
        <v>Por98106</v>
      </c>
      <c r="U2039" t="str">
        <f t="shared" si="342"/>
        <v>no</v>
      </c>
      <c r="V2039" s="31">
        <v>0</v>
      </c>
      <c r="W2039" s="31" t="str">
        <f t="shared" si="343"/>
        <v>43542Indiana PacersPortland Trail Blazers</v>
      </c>
      <c r="X2039" s="9" t="str">
        <f>IFERROR(VLOOKUP(T2039,October_Schedule_Table[[#All],[Home Concat]:[Home B2b]],2,FALSE),0)</f>
        <v>no</v>
      </c>
      <c r="Y2039" s="9">
        <f>IFERROR(VLOOKUP(T2039,October_Schedule_Table[[#All],[Away Concat]:[Away B2b]],4,FALSE),0)</f>
        <v>0</v>
      </c>
    </row>
    <row r="2040" spans="1:25" x14ac:dyDescent="0.2">
      <c r="A2040" s="24" t="s">
        <v>231</v>
      </c>
      <c r="B2040" s="10">
        <v>43544</v>
      </c>
      <c r="C2040" s="33" t="str">
        <f t="shared" si="337"/>
        <v>H</v>
      </c>
      <c r="D2040" s="19">
        <v>3</v>
      </c>
      <c r="E2040" s="19">
        <v>20</v>
      </c>
      <c r="F2040" s="19">
        <v>2019</v>
      </c>
      <c r="G2040" s="6" t="s">
        <v>30</v>
      </c>
      <c r="H2040" s="6" t="s">
        <v>28</v>
      </c>
      <c r="I2040" s="6" t="s">
        <v>216</v>
      </c>
      <c r="J2040" s="6">
        <v>118</v>
      </c>
      <c r="K2040" s="6" t="s">
        <v>40</v>
      </c>
      <c r="L2040" s="6" t="s">
        <v>231</v>
      </c>
      <c r="M2040" s="6">
        <v>126</v>
      </c>
      <c r="N2040" s="13">
        <f t="shared" si="338"/>
        <v>8</v>
      </c>
      <c r="O2040" s="13">
        <f t="shared" si="339"/>
        <v>3</v>
      </c>
      <c r="P2040" s="39">
        <f t="shared" si="334"/>
        <v>4.7456987811097902</v>
      </c>
      <c r="Q2040" s="39">
        <f t="shared" si="335"/>
        <v>-1.1032792686349602</v>
      </c>
      <c r="R2040" s="39">
        <f t="shared" si="340"/>
        <v>8.8489780497447512</v>
      </c>
      <c r="S2040" s="39">
        <f t="shared" si="341"/>
        <v>-0.84897804974475122</v>
      </c>
      <c r="T2040" s="22" t="str">
        <f t="shared" si="336"/>
        <v>Por118126</v>
      </c>
      <c r="U2040" t="str">
        <f t="shared" si="342"/>
        <v>no</v>
      </c>
      <c r="V2040" s="31">
        <v>0</v>
      </c>
      <c r="W2040" s="31" t="str">
        <f t="shared" si="343"/>
        <v>43544Dallas MavericksPortland Trail Blazers</v>
      </c>
      <c r="X2040" s="9" t="str">
        <f>IFERROR(VLOOKUP(T2040,October_Schedule_Table[[#All],[Home Concat]:[Home B2b]],2,FALSE),0)</f>
        <v>no</v>
      </c>
      <c r="Y2040" s="9">
        <f>IFERROR(VLOOKUP(T2040,October_Schedule_Table[[#All],[Away Concat]:[Away B2b]],4,FALSE),0)</f>
        <v>0</v>
      </c>
    </row>
    <row r="2041" spans="1:25" x14ac:dyDescent="0.2">
      <c r="A2041" s="24" t="s">
        <v>231</v>
      </c>
      <c r="B2041" s="12">
        <v>43547</v>
      </c>
      <c r="C2041" s="33" t="str">
        <f t="shared" si="337"/>
        <v>H</v>
      </c>
      <c r="D2041" s="18">
        <v>3</v>
      </c>
      <c r="E2041" s="18">
        <v>23</v>
      </c>
      <c r="F2041" s="18">
        <v>2019</v>
      </c>
      <c r="G2041" s="5" t="s">
        <v>30</v>
      </c>
      <c r="H2041" s="5" t="s">
        <v>16</v>
      </c>
      <c r="I2041" s="5" t="s">
        <v>218</v>
      </c>
      <c r="J2041" s="5">
        <v>112</v>
      </c>
      <c r="K2041" s="5" t="s">
        <v>40</v>
      </c>
      <c r="L2041" s="5" t="s">
        <v>231</v>
      </c>
      <c r="M2041" s="5">
        <v>117</v>
      </c>
      <c r="N2041" s="13">
        <f t="shared" si="338"/>
        <v>5</v>
      </c>
      <c r="O2041" s="13">
        <f t="shared" si="339"/>
        <v>3</v>
      </c>
      <c r="P2041" s="39">
        <f t="shared" si="334"/>
        <v>4.7456987811097902</v>
      </c>
      <c r="Q2041" s="39">
        <f t="shared" si="335"/>
        <v>-0.23602730858504994</v>
      </c>
      <c r="R2041" s="39">
        <f t="shared" si="340"/>
        <v>7.9817260896948401</v>
      </c>
      <c r="S2041" s="39">
        <f t="shared" si="341"/>
        <v>-2.9817260896948401</v>
      </c>
      <c r="T2041" s="22" t="str">
        <f t="shared" si="336"/>
        <v>Por112117</v>
      </c>
      <c r="U2041" t="str">
        <f t="shared" si="342"/>
        <v>no</v>
      </c>
      <c r="V2041" s="31">
        <v>0</v>
      </c>
      <c r="W2041" s="31" t="str">
        <f t="shared" si="343"/>
        <v>43547Detroit PistonsPortland Trail Blazers</v>
      </c>
      <c r="X2041" s="9" t="str">
        <f>IFERROR(VLOOKUP(T2041,October_Schedule_Table[[#All],[Home Concat]:[Home B2b]],2,FALSE),0)</f>
        <v>no</v>
      </c>
      <c r="Y2041" s="9">
        <f>IFERROR(VLOOKUP(T2041,October_Schedule_Table[[#All],[Away Concat]:[Away B2b]],4,FALSE),0)</f>
        <v>0</v>
      </c>
    </row>
    <row r="2042" spans="1:25" x14ac:dyDescent="0.2">
      <c r="A2042" s="24" t="s">
        <v>231</v>
      </c>
      <c r="B2042" s="10">
        <v>43549</v>
      </c>
      <c r="C2042" s="33" t="str">
        <f t="shared" si="337"/>
        <v>H</v>
      </c>
      <c r="D2042" s="19">
        <v>3</v>
      </c>
      <c r="E2042" s="19">
        <v>25</v>
      </c>
      <c r="F2042" s="19">
        <v>2019</v>
      </c>
      <c r="G2042" s="6" t="s">
        <v>30</v>
      </c>
      <c r="H2042" s="6" t="s">
        <v>15</v>
      </c>
      <c r="I2042" s="6" t="s">
        <v>212</v>
      </c>
      <c r="J2042" s="6">
        <v>144</v>
      </c>
      <c r="K2042" s="6" t="s">
        <v>40</v>
      </c>
      <c r="L2042" s="6" t="s">
        <v>231</v>
      </c>
      <c r="M2042" s="6">
        <v>148</v>
      </c>
      <c r="N2042" s="13">
        <f t="shared" si="338"/>
        <v>4</v>
      </c>
      <c r="O2042" s="13">
        <f t="shared" si="339"/>
        <v>3</v>
      </c>
      <c r="P2042" s="39">
        <f t="shared" si="334"/>
        <v>4.7456987811097902</v>
      </c>
      <c r="Q2042" s="39">
        <f t="shared" si="335"/>
        <v>9.3423702051929958E-2</v>
      </c>
      <c r="R2042" s="39">
        <f t="shared" si="340"/>
        <v>7.6522750790578602</v>
      </c>
      <c r="S2042" s="39">
        <f t="shared" si="341"/>
        <v>-3.6522750790578602</v>
      </c>
      <c r="T2042" s="22" t="str">
        <f t="shared" si="336"/>
        <v>Por144148</v>
      </c>
      <c r="U2042" t="str">
        <f t="shared" si="342"/>
        <v>no</v>
      </c>
      <c r="V2042" s="31">
        <v>0</v>
      </c>
      <c r="W2042" s="31" t="str">
        <f t="shared" si="343"/>
        <v>43549Brooklyn NetsPortland Trail Blazers</v>
      </c>
      <c r="X2042" s="9" t="str">
        <f>IFERROR(VLOOKUP(T2042,October_Schedule_Table[[#All],[Home Concat]:[Home B2b]],2,FALSE),0)</f>
        <v>no</v>
      </c>
      <c r="Y2042" s="9">
        <f>IFERROR(VLOOKUP(T2042,October_Schedule_Table[[#All],[Away Concat]:[Away B2b]],4,FALSE),0)</f>
        <v>0</v>
      </c>
    </row>
    <row r="2043" spans="1:25" x14ac:dyDescent="0.2">
      <c r="A2043" s="24" t="s">
        <v>231</v>
      </c>
      <c r="B2043" s="10">
        <v>43551</v>
      </c>
      <c r="C2043" s="33" t="str">
        <f t="shared" si="337"/>
        <v>A</v>
      </c>
      <c r="D2043" s="19">
        <v>3</v>
      </c>
      <c r="E2043" s="19">
        <v>27</v>
      </c>
      <c r="F2043" s="19">
        <v>2019</v>
      </c>
      <c r="G2043" s="6" t="s">
        <v>6</v>
      </c>
      <c r="H2043" s="6" t="s">
        <v>40</v>
      </c>
      <c r="I2043" s="6" t="s">
        <v>231</v>
      </c>
      <c r="J2043" s="6">
        <v>118</v>
      </c>
      <c r="K2043" s="6" t="s">
        <v>38</v>
      </c>
      <c r="L2043" s="6" t="s">
        <v>214</v>
      </c>
      <c r="M2043" s="6">
        <v>98</v>
      </c>
      <c r="N2043" s="13">
        <f t="shared" si="338"/>
        <v>20</v>
      </c>
      <c r="O2043" s="13">
        <f t="shared" si="339"/>
        <v>-3</v>
      </c>
      <c r="P2043" s="39">
        <f t="shared" si="334"/>
        <v>4.7456987811097902</v>
      </c>
      <c r="Q2043" s="39">
        <f t="shared" si="335"/>
        <v>-8.3647694850550796</v>
      </c>
      <c r="R2043" s="39">
        <f t="shared" si="340"/>
        <v>10.110468266164869</v>
      </c>
      <c r="S2043" s="39">
        <f t="shared" si="341"/>
        <v>9.8895317338351312</v>
      </c>
      <c r="T2043" s="22" t="str">
        <f t="shared" si="336"/>
        <v>Por11898</v>
      </c>
      <c r="U2043" t="str">
        <f t="shared" si="342"/>
        <v>no</v>
      </c>
      <c r="V2043" s="31">
        <v>0</v>
      </c>
      <c r="W2043" s="31" t="str">
        <f t="shared" si="343"/>
        <v>43551Portland Trail BlazersChicago Bulls</v>
      </c>
      <c r="X2043" s="9">
        <f>IFERROR(VLOOKUP(T2043,October_Schedule_Table[Home Concat],1,FALSE),0)</f>
        <v>0</v>
      </c>
      <c r="Y2043" s="9" t="str">
        <f>IFERROR(VLOOKUP(T2043,October_Schedule_Table[[#All],[Away Concat]:[Away B2b]],4,FALSE),0)</f>
        <v>no</v>
      </c>
    </row>
    <row r="2044" spans="1:25" x14ac:dyDescent="0.2">
      <c r="A2044" s="24" t="s">
        <v>231</v>
      </c>
      <c r="B2044" s="12">
        <v>43553</v>
      </c>
      <c r="C2044" s="33" t="str">
        <f t="shared" si="337"/>
        <v>A</v>
      </c>
      <c r="D2044" s="18">
        <v>3</v>
      </c>
      <c r="E2044" s="18">
        <v>29</v>
      </c>
      <c r="F2044" s="18">
        <v>2019</v>
      </c>
      <c r="G2044" s="5" t="s">
        <v>23</v>
      </c>
      <c r="H2044" s="5" t="s">
        <v>40</v>
      </c>
      <c r="I2044" s="5" t="s">
        <v>231</v>
      </c>
      <c r="J2044" s="5">
        <v>118</v>
      </c>
      <c r="K2044" s="5" t="s">
        <v>24</v>
      </c>
      <c r="L2044" s="5" t="s">
        <v>210</v>
      </c>
      <c r="M2044" s="5">
        <v>98</v>
      </c>
      <c r="N2044" s="13">
        <f t="shared" si="338"/>
        <v>20</v>
      </c>
      <c r="O2044" s="13">
        <f t="shared" si="339"/>
        <v>-3</v>
      </c>
      <c r="P2044" s="39">
        <f t="shared" si="334"/>
        <v>4.7456987811097902</v>
      </c>
      <c r="Q2044" s="39">
        <f t="shared" si="335"/>
        <v>-5.4191427575813904</v>
      </c>
      <c r="R2044" s="39">
        <f t="shared" si="340"/>
        <v>7.1648415386911806</v>
      </c>
      <c r="S2044" s="39">
        <f t="shared" si="341"/>
        <v>12.835158461308819</v>
      </c>
      <c r="T2044" s="22" t="str">
        <f t="shared" si="336"/>
        <v>Por11898</v>
      </c>
      <c r="U2044" t="str">
        <f t="shared" si="342"/>
        <v>no</v>
      </c>
      <c r="V2044" s="31">
        <v>0</v>
      </c>
      <c r="W2044" s="31" t="str">
        <f t="shared" si="343"/>
        <v>43553Portland Trail BlazersAtlanta Hawks</v>
      </c>
      <c r="X2044" s="9">
        <f>IFERROR(VLOOKUP(T2044,October_Schedule_Table[Home Concat],1,FALSE),0)</f>
        <v>0</v>
      </c>
      <c r="Y2044" s="9" t="str">
        <f>IFERROR(VLOOKUP(T2044,October_Schedule_Table[[#All],[Away Concat]:[Away B2b]],4,FALSE),0)</f>
        <v>no</v>
      </c>
    </row>
    <row r="2045" spans="1:25" x14ac:dyDescent="0.2">
      <c r="A2045" s="24" t="s">
        <v>231</v>
      </c>
      <c r="B2045" s="10">
        <v>43554</v>
      </c>
      <c r="C2045" s="33" t="str">
        <f t="shared" si="337"/>
        <v>A</v>
      </c>
      <c r="D2045" s="19">
        <v>3</v>
      </c>
      <c r="E2045" s="19">
        <v>30</v>
      </c>
      <c r="F2045" s="19">
        <v>2019</v>
      </c>
      <c r="G2045" s="6" t="s">
        <v>12</v>
      </c>
      <c r="H2045" s="6" t="s">
        <v>40</v>
      </c>
      <c r="I2045" s="6" t="s">
        <v>231</v>
      </c>
      <c r="J2045" s="6">
        <v>90</v>
      </c>
      <c r="K2045" s="6" t="s">
        <v>16</v>
      </c>
      <c r="L2045" s="6" t="s">
        <v>218</v>
      </c>
      <c r="M2045" s="6">
        <v>99</v>
      </c>
      <c r="N2045" s="13">
        <f t="shared" si="338"/>
        <v>-9</v>
      </c>
      <c r="O2045" s="13">
        <f t="shared" si="339"/>
        <v>-3</v>
      </c>
      <c r="P2045" s="39">
        <f t="shared" si="334"/>
        <v>4.7456987811097902</v>
      </c>
      <c r="Q2045" s="39">
        <f t="shared" si="335"/>
        <v>-0.23602730858504994</v>
      </c>
      <c r="R2045" s="39">
        <f t="shared" si="340"/>
        <v>1.9817260896948401</v>
      </c>
      <c r="S2045" s="39">
        <f t="shared" si="341"/>
        <v>-10.98172608969484</v>
      </c>
      <c r="T2045" s="22" t="str">
        <f t="shared" si="336"/>
        <v>Por9099</v>
      </c>
      <c r="U2045" t="str">
        <f t="shared" si="342"/>
        <v>yes</v>
      </c>
      <c r="V2045" s="31">
        <v>0</v>
      </c>
      <c r="W2045" s="31" t="str">
        <f t="shared" si="343"/>
        <v>43554Portland Trail BlazersDetroit Pistons</v>
      </c>
      <c r="X2045" s="9">
        <f>IFERROR(VLOOKUP(T2045,October_Schedule_Table[Home Concat],1,FALSE),0)</f>
        <v>0</v>
      </c>
      <c r="Y2045" s="9" t="str">
        <f>IFERROR(VLOOKUP(T2045,October_Schedule_Table[[#All],[Away Concat]:[Away B2b]],4,FALSE),0)</f>
        <v>yes</v>
      </c>
    </row>
    <row r="2046" spans="1:25" x14ac:dyDescent="0.2">
      <c r="A2046" s="24" t="s">
        <v>231</v>
      </c>
      <c r="B2046" s="12">
        <v>43556</v>
      </c>
      <c r="C2046" s="33" t="str">
        <f t="shared" si="337"/>
        <v>A</v>
      </c>
      <c r="D2046" s="18">
        <v>4</v>
      </c>
      <c r="E2046" s="18">
        <v>1</v>
      </c>
      <c r="F2046" s="18">
        <v>2019</v>
      </c>
      <c r="G2046" s="5" t="s">
        <v>6</v>
      </c>
      <c r="H2046" s="5" t="s">
        <v>40</v>
      </c>
      <c r="I2046" s="5" t="s">
        <v>231</v>
      </c>
      <c r="J2046" s="13">
        <v>132</v>
      </c>
      <c r="K2046" s="5" t="s">
        <v>34</v>
      </c>
      <c r="L2046" s="5" t="s">
        <v>239</v>
      </c>
      <c r="M2046" s="13">
        <v>122</v>
      </c>
      <c r="N2046" s="13">
        <f t="shared" si="338"/>
        <v>10</v>
      </c>
      <c r="O2046" s="13">
        <f t="shared" si="339"/>
        <v>-3</v>
      </c>
      <c r="P2046" s="39">
        <f t="shared" si="334"/>
        <v>4.7456987811097902</v>
      </c>
      <c r="Q2046" s="39">
        <f t="shared" si="335"/>
        <v>-1.35015846365794</v>
      </c>
      <c r="R2046" s="39">
        <f t="shared" si="340"/>
        <v>3.0958572447677302</v>
      </c>
      <c r="S2046" s="39">
        <f t="shared" si="341"/>
        <v>6.9041427552322698</v>
      </c>
      <c r="T2046" s="22" t="str">
        <f t="shared" si="336"/>
        <v>Por132122</v>
      </c>
      <c r="U2046" t="str">
        <f t="shared" si="342"/>
        <v>no</v>
      </c>
      <c r="V2046" s="31">
        <v>0</v>
      </c>
      <c r="W2046" s="31" t="str">
        <f t="shared" si="343"/>
        <v>43556Portland Trail BlazersMinnesota Timberwolves</v>
      </c>
      <c r="X2046" s="9">
        <f>IFERROR(VLOOKUP(T2046,October_Schedule_Table[Home Concat],1,FALSE),0)</f>
        <v>0</v>
      </c>
      <c r="Y2046" s="9" t="str">
        <f>IFERROR(VLOOKUP(T2046,October_Schedule_Table[[#All],[Away Concat]:[Away B2b]],4,FALSE),0)</f>
        <v>no</v>
      </c>
    </row>
    <row r="2047" spans="1:25" x14ac:dyDescent="0.2">
      <c r="A2047" s="24" t="s">
        <v>231</v>
      </c>
      <c r="B2047" s="12">
        <v>43558</v>
      </c>
      <c r="C2047" s="33" t="str">
        <f t="shared" si="337"/>
        <v>H</v>
      </c>
      <c r="D2047" s="18">
        <v>4</v>
      </c>
      <c r="E2047" s="18">
        <v>3</v>
      </c>
      <c r="F2047" s="18">
        <v>2019</v>
      </c>
      <c r="G2047" s="5" t="s">
        <v>30</v>
      </c>
      <c r="H2047" s="5" t="s">
        <v>19</v>
      </c>
      <c r="I2047" s="5" t="s">
        <v>240</v>
      </c>
      <c r="J2047" s="13">
        <v>89</v>
      </c>
      <c r="K2047" s="5" t="s">
        <v>40</v>
      </c>
      <c r="L2047" s="5" t="s">
        <v>231</v>
      </c>
      <c r="M2047" s="13">
        <v>116</v>
      </c>
      <c r="N2047" s="13">
        <f t="shared" si="338"/>
        <v>27</v>
      </c>
      <c r="O2047" s="13">
        <f t="shared" si="339"/>
        <v>3</v>
      </c>
      <c r="P2047" s="39">
        <f t="shared" si="334"/>
        <v>4.7456987811097902</v>
      </c>
      <c r="Q2047" s="39">
        <f t="shared" si="335"/>
        <v>-2.3364343413058002</v>
      </c>
      <c r="R2047" s="39">
        <f t="shared" si="340"/>
        <v>10.082133122415591</v>
      </c>
      <c r="S2047" s="39">
        <f t="shared" si="341"/>
        <v>16.917866877584409</v>
      </c>
      <c r="T2047" s="22" t="str">
        <f t="shared" si="336"/>
        <v>Por89116</v>
      </c>
      <c r="U2047" t="str">
        <f t="shared" si="342"/>
        <v>no</v>
      </c>
      <c r="V2047" s="31">
        <v>0</v>
      </c>
      <c r="W2047" s="31" t="str">
        <f t="shared" si="343"/>
        <v>43558Memphis GrizzliesPortland Trail Blazers</v>
      </c>
      <c r="X2047" s="9" t="str">
        <f>IFERROR(VLOOKUP(T2047,October_Schedule_Table[[#All],[Home Concat]:[Home B2b]],2,FALSE),0)</f>
        <v>no</v>
      </c>
      <c r="Y2047" s="9">
        <f>IFERROR(VLOOKUP(T2047,October_Schedule_Table[[#All],[Away Concat]:[Away B2b]],4,FALSE),0)</f>
        <v>0</v>
      </c>
    </row>
    <row r="2048" spans="1:25" x14ac:dyDescent="0.2">
      <c r="A2048" s="24" t="s">
        <v>231</v>
      </c>
      <c r="B2048" s="10">
        <v>43560</v>
      </c>
      <c r="C2048" s="33" t="str">
        <f t="shared" si="337"/>
        <v>A</v>
      </c>
      <c r="D2048" s="19">
        <v>4</v>
      </c>
      <c r="E2048" s="19">
        <v>5</v>
      </c>
      <c r="F2048" s="19">
        <v>2019</v>
      </c>
      <c r="G2048" s="6" t="s">
        <v>9</v>
      </c>
      <c r="H2048" s="6" t="s">
        <v>40</v>
      </c>
      <c r="I2048" s="6" t="s">
        <v>231</v>
      </c>
      <c r="J2048" s="11">
        <v>110</v>
      </c>
      <c r="K2048" s="6" t="s">
        <v>21</v>
      </c>
      <c r="L2048" s="6" t="s">
        <v>217</v>
      </c>
      <c r="M2048" s="11">
        <v>119</v>
      </c>
      <c r="N2048" s="13">
        <f t="shared" si="338"/>
        <v>-9</v>
      </c>
      <c r="O2048" s="13">
        <f t="shared" si="339"/>
        <v>-3</v>
      </c>
      <c r="P2048" s="39">
        <f t="shared" si="334"/>
        <v>4.7456987811097902</v>
      </c>
      <c r="Q2048" s="39">
        <f t="shared" si="335"/>
        <v>3.8824190488276296</v>
      </c>
      <c r="R2048" s="39">
        <f t="shared" si="340"/>
        <v>-2.1367202677178394</v>
      </c>
      <c r="S2048" s="39">
        <f t="shared" si="341"/>
        <v>-6.8632797322821606</v>
      </c>
      <c r="T2048" s="22" t="str">
        <f t="shared" si="336"/>
        <v>Por110119</v>
      </c>
      <c r="U2048" t="str">
        <f t="shared" si="342"/>
        <v>no</v>
      </c>
      <c r="V2048" s="31">
        <v>0</v>
      </c>
      <c r="W2048" s="31" t="str">
        <f t="shared" si="343"/>
        <v>43560Portland Trail BlazersDenver Nuggets</v>
      </c>
      <c r="X2048" s="9">
        <f>IFERROR(VLOOKUP(T2048,October_Schedule_Table[Home Concat],1,FALSE),0)</f>
        <v>0</v>
      </c>
      <c r="Y2048" s="9" t="str">
        <f>IFERROR(VLOOKUP(T2048,October_Schedule_Table[[#All],[Away Concat]:[Away B2b]],4,FALSE),0)</f>
        <v>no</v>
      </c>
    </row>
    <row r="2049" spans="1:25" x14ac:dyDescent="0.2">
      <c r="A2049" s="24" t="s">
        <v>231</v>
      </c>
      <c r="B2049" s="10">
        <v>43562</v>
      </c>
      <c r="C2049" s="33" t="str">
        <f t="shared" si="337"/>
        <v>H</v>
      </c>
      <c r="D2049" s="19">
        <v>4</v>
      </c>
      <c r="E2049" s="19">
        <v>7</v>
      </c>
      <c r="F2049" s="19">
        <v>2019</v>
      </c>
      <c r="G2049" s="11" t="s">
        <v>42</v>
      </c>
      <c r="H2049" s="11" t="s">
        <v>21</v>
      </c>
      <c r="I2049" s="11" t="s">
        <v>217</v>
      </c>
      <c r="J2049" s="11">
        <v>108</v>
      </c>
      <c r="K2049" s="11" t="s">
        <v>40</v>
      </c>
      <c r="L2049" s="11" t="s">
        <v>231</v>
      </c>
      <c r="M2049" s="11">
        <v>115</v>
      </c>
      <c r="N2049" s="13">
        <f t="shared" si="338"/>
        <v>7</v>
      </c>
      <c r="O2049" s="13">
        <f t="shared" si="339"/>
        <v>3</v>
      </c>
      <c r="P2049" s="39">
        <f t="shared" si="334"/>
        <v>4.7456987811097902</v>
      </c>
      <c r="Q2049" s="39">
        <f t="shared" si="335"/>
        <v>3.8824190488276296</v>
      </c>
      <c r="R2049" s="39">
        <f t="shared" si="340"/>
        <v>3.8632797322821606</v>
      </c>
      <c r="S2049" s="39">
        <f t="shared" si="341"/>
        <v>3.1367202677178394</v>
      </c>
      <c r="T2049" s="22" t="str">
        <f t="shared" si="336"/>
        <v>Por108115</v>
      </c>
      <c r="U2049" t="str">
        <f t="shared" si="342"/>
        <v>no</v>
      </c>
      <c r="V2049" s="31">
        <v>0</v>
      </c>
      <c r="W2049" s="31" t="str">
        <f t="shared" si="343"/>
        <v>43562Denver NuggetsPortland Trail Blazers</v>
      </c>
      <c r="X2049" s="9" t="str">
        <f>IFERROR(VLOOKUP(T2049,October_Schedule_Table[[#All],[Home Concat]:[Home B2b]],2,FALSE),0)</f>
        <v>no</v>
      </c>
      <c r="Y2049" s="9">
        <f>IFERROR(VLOOKUP(T2049,October_Schedule_Table[[#All],[Away Concat]:[Away B2b]],4,FALSE),0)</f>
        <v>0</v>
      </c>
    </row>
    <row r="2050" spans="1:25" x14ac:dyDescent="0.2">
      <c r="A2050" s="24" t="s">
        <v>231</v>
      </c>
      <c r="B2050" s="12">
        <v>43564</v>
      </c>
      <c r="C2050" s="33" t="str">
        <f t="shared" si="337"/>
        <v>A</v>
      </c>
      <c r="D2050" s="18">
        <v>4</v>
      </c>
      <c r="E2050" s="18">
        <v>9</v>
      </c>
      <c r="F2050" s="18">
        <v>2019</v>
      </c>
      <c r="G2050" s="13" t="s">
        <v>9</v>
      </c>
      <c r="H2050" s="13" t="s">
        <v>40</v>
      </c>
      <c r="I2050" s="13" t="s">
        <v>231</v>
      </c>
      <c r="J2050" s="13">
        <v>104</v>
      </c>
      <c r="K2050" s="13" t="s">
        <v>39</v>
      </c>
      <c r="L2050" s="13" t="s">
        <v>242</v>
      </c>
      <c r="M2050" s="13">
        <v>101</v>
      </c>
      <c r="N2050" s="13">
        <f t="shared" si="338"/>
        <v>3</v>
      </c>
      <c r="O2050" s="13">
        <f t="shared" si="339"/>
        <v>-3</v>
      </c>
      <c r="P2050" s="39">
        <f t="shared" si="334"/>
        <v>4.7456987811097902</v>
      </c>
      <c r="Q2050" s="39">
        <f t="shared" si="335"/>
        <v>-1.7592139870950123</v>
      </c>
      <c r="R2050" s="39">
        <f t="shared" si="340"/>
        <v>3.5049127682048025</v>
      </c>
      <c r="S2050" s="39">
        <f t="shared" si="341"/>
        <v>-0.50491276820480246</v>
      </c>
      <c r="T2050" s="22" t="str">
        <f t="shared" si="336"/>
        <v>Por104101</v>
      </c>
      <c r="U2050" t="str">
        <f t="shared" si="342"/>
        <v>no</v>
      </c>
      <c r="V2050" s="31">
        <v>0</v>
      </c>
      <c r="W2050" s="31" t="str">
        <f t="shared" si="343"/>
        <v>43564Portland Trail BlazersLos Angeles Lakers</v>
      </c>
      <c r="X2050" s="9">
        <f>IFERROR(VLOOKUP(T2050,October_Schedule_Table[Home Concat],1,FALSE),0)</f>
        <v>0</v>
      </c>
      <c r="Y2050" s="9" t="str">
        <f>IFERROR(VLOOKUP(T2050,October_Schedule_Table[[#All],[Away Concat]:[Away B2b]],4,FALSE),0)</f>
        <v>no</v>
      </c>
    </row>
    <row r="2051" spans="1:25" x14ac:dyDescent="0.2">
      <c r="A2051" s="24" t="s">
        <v>231</v>
      </c>
      <c r="B2051" s="12">
        <v>43565</v>
      </c>
      <c r="C2051" s="33" t="str">
        <f t="shared" si="337"/>
        <v>H</v>
      </c>
      <c r="D2051" s="18">
        <v>4</v>
      </c>
      <c r="E2051" s="18">
        <v>10</v>
      </c>
      <c r="F2051" s="18">
        <v>2019</v>
      </c>
      <c r="G2051" s="13" t="s">
        <v>9</v>
      </c>
      <c r="H2051" s="13" t="s">
        <v>32</v>
      </c>
      <c r="I2051" s="13" t="s">
        <v>230</v>
      </c>
      <c r="J2051" s="13">
        <v>131</v>
      </c>
      <c r="K2051" s="13" t="s">
        <v>40</v>
      </c>
      <c r="L2051" s="13" t="s">
        <v>231</v>
      </c>
      <c r="M2051" s="13">
        <v>136</v>
      </c>
      <c r="N2051" s="13">
        <f t="shared" si="338"/>
        <v>5</v>
      </c>
      <c r="O2051" s="13">
        <f t="shared" si="339"/>
        <v>3</v>
      </c>
      <c r="P2051" s="39">
        <f t="shared" si="334"/>
        <v>4.7456987811097902</v>
      </c>
      <c r="Q2051" s="39">
        <f t="shared" si="335"/>
        <v>-0.90569424122478992</v>
      </c>
      <c r="R2051" s="39">
        <f t="shared" si="340"/>
        <v>8.651393022334581</v>
      </c>
      <c r="S2051" s="39">
        <f t="shared" si="341"/>
        <v>-3.651393022334581</v>
      </c>
      <c r="T2051" s="22" t="str">
        <f t="shared" si="336"/>
        <v>Por131136</v>
      </c>
      <c r="U2051" t="str">
        <f t="shared" si="342"/>
        <v>yes</v>
      </c>
      <c r="V2051" s="31">
        <v>0</v>
      </c>
      <c r="W2051" s="31" t="str">
        <f t="shared" si="343"/>
        <v>43565Sacramento KingsPortland Trail Blazers</v>
      </c>
      <c r="X2051" s="9" t="str">
        <f>IFERROR(VLOOKUP(T2051,October_Schedule_Table[[#All],[Home Concat]:[Home B2b]],2,FALSE),0)</f>
        <v>yes</v>
      </c>
      <c r="Y2051" s="9">
        <f>IFERROR(VLOOKUP(T2051,October_Schedule_Table[[#All],[Away Concat]:[Away B2b]],4,FALSE),0)</f>
        <v>0</v>
      </c>
    </row>
    <row r="2052" spans="1:25" x14ac:dyDescent="0.2">
      <c r="A2052" s="24" t="s">
        <v>230</v>
      </c>
      <c r="B2052" s="12">
        <v>43390</v>
      </c>
      <c r="C2052" s="33" t="str">
        <f t="shared" si="337"/>
        <v>H</v>
      </c>
      <c r="D2052" s="18">
        <v>10</v>
      </c>
      <c r="E2052" s="18">
        <v>17</v>
      </c>
      <c r="F2052" s="18">
        <v>2018</v>
      </c>
      <c r="G2052" s="5" t="s">
        <v>30</v>
      </c>
      <c r="H2052" s="5" t="s">
        <v>31</v>
      </c>
      <c r="I2052" s="5" t="s">
        <v>225</v>
      </c>
      <c r="J2052" s="5">
        <v>123</v>
      </c>
      <c r="K2052" s="5" t="s">
        <v>32</v>
      </c>
      <c r="L2052" s="5" t="s">
        <v>230</v>
      </c>
      <c r="M2052" s="5">
        <v>117</v>
      </c>
      <c r="N2052" s="13">
        <f t="shared" si="338"/>
        <v>-6</v>
      </c>
      <c r="O2052" s="13">
        <f t="shared" si="339"/>
        <v>3</v>
      </c>
      <c r="P2052" s="39">
        <f t="shared" si="334"/>
        <v>-0.90569424122478992</v>
      </c>
      <c r="Q2052" s="39">
        <f t="shared" si="335"/>
        <v>5.7181998783674679</v>
      </c>
      <c r="R2052" s="39">
        <f t="shared" si="340"/>
        <v>-3.6238941195922578</v>
      </c>
      <c r="S2052" s="39">
        <f t="shared" si="341"/>
        <v>-2.3761058804077422</v>
      </c>
      <c r="T2052" s="22" t="str">
        <f t="shared" si="336"/>
        <v>Sac123117</v>
      </c>
      <c r="U2052" t="str">
        <f t="shared" si="342"/>
        <v>no</v>
      </c>
      <c r="V2052" s="31">
        <v>0</v>
      </c>
      <c r="W2052" s="31" t="str">
        <f t="shared" si="343"/>
        <v>43390Utah JazzSacramento Kings</v>
      </c>
      <c r="X2052" s="9" t="str">
        <f>IFERROR(VLOOKUP(T2052,October_Schedule_Table[[#All],[Home Concat]:[Home B2b]],2,FALSE),0)</f>
        <v>no</v>
      </c>
      <c r="Y2052" s="9">
        <f>IFERROR(VLOOKUP(T2052,October_Schedule_Table[[#All],[Away Concat]:[Away B2b]],4,FALSE),0)</f>
        <v>0</v>
      </c>
    </row>
    <row r="2053" spans="1:25" x14ac:dyDescent="0.2">
      <c r="A2053" s="24" t="s">
        <v>230</v>
      </c>
      <c r="B2053" s="12">
        <v>43392</v>
      </c>
      <c r="C2053" s="33" t="str">
        <f t="shared" si="337"/>
        <v>A</v>
      </c>
      <c r="D2053" s="18">
        <v>10</v>
      </c>
      <c r="E2053" s="18">
        <v>19</v>
      </c>
      <c r="F2053" s="18">
        <v>2018</v>
      </c>
      <c r="G2053" s="5" t="s">
        <v>6</v>
      </c>
      <c r="H2053" s="5" t="s">
        <v>32</v>
      </c>
      <c r="I2053" s="5" t="s">
        <v>230</v>
      </c>
      <c r="J2053" s="5">
        <v>129</v>
      </c>
      <c r="K2053" s="5" t="s">
        <v>17</v>
      </c>
      <c r="L2053" s="5" t="s">
        <v>202</v>
      </c>
      <c r="M2053" s="5">
        <v>149</v>
      </c>
      <c r="N2053" s="13">
        <f t="shared" si="338"/>
        <v>-20</v>
      </c>
      <c r="O2053" s="13">
        <f t="shared" si="339"/>
        <v>-3</v>
      </c>
      <c r="P2053" s="39">
        <f t="shared" si="334"/>
        <v>-0.90569424122478992</v>
      </c>
      <c r="Q2053" s="39">
        <f t="shared" si="335"/>
        <v>-2.0784049104114897</v>
      </c>
      <c r="R2053" s="39">
        <f t="shared" si="340"/>
        <v>-1.8272893308133002</v>
      </c>
      <c r="S2053" s="39">
        <f t="shared" si="341"/>
        <v>-18.172710669186699</v>
      </c>
      <c r="T2053" s="22" t="str">
        <f t="shared" si="336"/>
        <v>Sac129149</v>
      </c>
      <c r="U2053" t="str">
        <f t="shared" si="342"/>
        <v>no</v>
      </c>
      <c r="V2053" s="31">
        <v>0</v>
      </c>
      <c r="W2053" s="31" t="str">
        <f t="shared" si="343"/>
        <v>43392Sacramento KingsNew Orleans Pelicans</v>
      </c>
      <c r="X2053" s="9">
        <f>IFERROR(VLOOKUP(T2053,October_Schedule_Table[Home Concat],1,FALSE),0)</f>
        <v>0</v>
      </c>
      <c r="Y2053" s="9" t="str">
        <f>IFERROR(VLOOKUP(T2053,October_Schedule_Table[[#All],[Away Concat]:[Away B2b]],4,FALSE),0)</f>
        <v>no</v>
      </c>
    </row>
    <row r="2054" spans="1:25" x14ac:dyDescent="0.2">
      <c r="A2054" s="24" t="s">
        <v>230</v>
      </c>
      <c r="B2054" s="10">
        <v>43394</v>
      </c>
      <c r="C2054" s="33" t="str">
        <f t="shared" si="337"/>
        <v>A</v>
      </c>
      <c r="D2054" s="19">
        <v>10</v>
      </c>
      <c r="E2054" s="19">
        <v>21</v>
      </c>
      <c r="F2054" s="19">
        <v>2018</v>
      </c>
      <c r="G2054" s="6" t="s">
        <v>12</v>
      </c>
      <c r="H2054" s="6" t="s">
        <v>32</v>
      </c>
      <c r="I2054" s="6" t="s">
        <v>230</v>
      </c>
      <c r="J2054" s="6">
        <v>131</v>
      </c>
      <c r="K2054" s="6" t="s">
        <v>10</v>
      </c>
      <c r="L2054" s="6" t="s">
        <v>238</v>
      </c>
      <c r="M2054" s="6">
        <v>120</v>
      </c>
      <c r="N2054" s="13">
        <f t="shared" si="338"/>
        <v>11</v>
      </c>
      <c r="O2054" s="13">
        <f t="shared" si="339"/>
        <v>-3</v>
      </c>
      <c r="P2054" s="39">
        <f t="shared" si="334"/>
        <v>-0.90569424122478992</v>
      </c>
      <c r="Q2054" s="39">
        <f t="shared" si="335"/>
        <v>3.3970939396990349</v>
      </c>
      <c r="R2054" s="39">
        <f t="shared" si="340"/>
        <v>-7.3027881809238249</v>
      </c>
      <c r="S2054" s="39">
        <f t="shared" si="341"/>
        <v>18.302788180923827</v>
      </c>
      <c r="T2054" s="22" t="str">
        <f t="shared" si="336"/>
        <v>Sac131120</v>
      </c>
      <c r="U2054" t="str">
        <f t="shared" si="342"/>
        <v>no</v>
      </c>
      <c r="V2054" s="31">
        <v>0</v>
      </c>
      <c r="W2054" s="31" t="str">
        <f t="shared" si="343"/>
        <v>43394Sacramento KingsOklahoma City Thunder</v>
      </c>
      <c r="X2054" s="9">
        <f>IFERROR(VLOOKUP(T2054,October_Schedule_Table[Home Concat],1,FALSE),0)</f>
        <v>0</v>
      </c>
      <c r="Y2054" s="9" t="str">
        <f>IFERROR(VLOOKUP(T2054,October_Schedule_Table[[#All],[Away Concat]:[Away B2b]],4,FALSE),0)</f>
        <v>no</v>
      </c>
    </row>
    <row r="2055" spans="1:25" x14ac:dyDescent="0.2">
      <c r="A2055" s="24" t="s">
        <v>230</v>
      </c>
      <c r="B2055" s="12">
        <v>43396</v>
      </c>
      <c r="C2055" s="33" t="str">
        <f t="shared" si="337"/>
        <v>A</v>
      </c>
      <c r="D2055" s="18">
        <v>10</v>
      </c>
      <c r="E2055" s="18">
        <v>23</v>
      </c>
      <c r="F2055" s="18">
        <v>2018</v>
      </c>
      <c r="G2055" s="5" t="s">
        <v>42</v>
      </c>
      <c r="H2055" s="5" t="s">
        <v>32</v>
      </c>
      <c r="I2055" s="5" t="s">
        <v>230</v>
      </c>
      <c r="J2055" s="5">
        <v>112</v>
      </c>
      <c r="K2055" s="5" t="s">
        <v>21</v>
      </c>
      <c r="L2055" s="5" t="s">
        <v>217</v>
      </c>
      <c r="M2055" s="5">
        <v>126</v>
      </c>
      <c r="N2055" s="13">
        <f t="shared" si="338"/>
        <v>-14</v>
      </c>
      <c r="O2055" s="13">
        <f t="shared" si="339"/>
        <v>-3</v>
      </c>
      <c r="P2055" s="39">
        <f t="shared" si="334"/>
        <v>-0.90569424122478992</v>
      </c>
      <c r="Q2055" s="39">
        <f t="shared" si="335"/>
        <v>3.8824190488276296</v>
      </c>
      <c r="R2055" s="39">
        <f t="shared" si="340"/>
        <v>-7.7881132900524195</v>
      </c>
      <c r="S2055" s="39">
        <f t="shared" si="341"/>
        <v>-6.2118867099475805</v>
      </c>
      <c r="T2055" s="22" t="str">
        <f t="shared" si="336"/>
        <v>Sac112126</v>
      </c>
      <c r="U2055" t="str">
        <f t="shared" si="342"/>
        <v>no</v>
      </c>
      <c r="V2055" s="31">
        <v>0</v>
      </c>
      <c r="W2055" s="31" t="str">
        <f t="shared" si="343"/>
        <v>43396Sacramento KingsDenver Nuggets</v>
      </c>
      <c r="X2055" s="9">
        <f>IFERROR(VLOOKUP(T2055,October_Schedule_Table[Home Concat],1,FALSE),0)</f>
        <v>0</v>
      </c>
      <c r="Y2055" s="9" t="str">
        <f>IFERROR(VLOOKUP(T2055,October_Schedule_Table[[#All],[Away Concat]:[Away B2b]],4,FALSE),0)</f>
        <v>no</v>
      </c>
    </row>
    <row r="2056" spans="1:25" x14ac:dyDescent="0.2">
      <c r="A2056" s="24" t="s">
        <v>230</v>
      </c>
      <c r="B2056" s="10">
        <v>43397</v>
      </c>
      <c r="C2056" s="33" t="str">
        <f t="shared" si="337"/>
        <v>H</v>
      </c>
      <c r="D2056" s="19">
        <v>10</v>
      </c>
      <c r="E2056" s="19">
        <v>24</v>
      </c>
      <c r="F2056" s="19">
        <v>2018</v>
      </c>
      <c r="G2056" s="6" t="s">
        <v>30</v>
      </c>
      <c r="H2056" s="6" t="s">
        <v>19</v>
      </c>
      <c r="I2056" s="6" t="s">
        <v>240</v>
      </c>
      <c r="J2056" s="6">
        <v>92</v>
      </c>
      <c r="K2056" s="6" t="s">
        <v>32</v>
      </c>
      <c r="L2056" s="6" t="s">
        <v>230</v>
      </c>
      <c r="M2056" s="6">
        <v>97</v>
      </c>
      <c r="N2056" s="13">
        <f t="shared" si="338"/>
        <v>5</v>
      </c>
      <c r="O2056" s="13">
        <f t="shared" si="339"/>
        <v>3</v>
      </c>
      <c r="P2056" s="39">
        <f t="shared" si="334"/>
        <v>-0.90569424122478992</v>
      </c>
      <c r="Q2056" s="39">
        <f t="shared" si="335"/>
        <v>-2.3364343413058002</v>
      </c>
      <c r="R2056" s="39">
        <f t="shared" si="340"/>
        <v>4.4307401000810103</v>
      </c>
      <c r="S2056" s="39">
        <f t="shared" si="341"/>
        <v>0.56925989991898973</v>
      </c>
      <c r="T2056" s="22" t="str">
        <f t="shared" si="336"/>
        <v>Sac9297</v>
      </c>
      <c r="U2056" t="str">
        <f t="shared" si="342"/>
        <v>yes</v>
      </c>
      <c r="V2056" s="31">
        <v>0</v>
      </c>
      <c r="W2056" s="31" t="str">
        <f t="shared" si="343"/>
        <v>43397Memphis GrizzliesSacramento Kings</v>
      </c>
      <c r="X2056" s="9" t="str">
        <f>IFERROR(VLOOKUP(T2056,October_Schedule_Table[[#All],[Home Concat]:[Home B2b]],2,FALSE),0)</f>
        <v>yes</v>
      </c>
      <c r="Y2056" s="9">
        <f>IFERROR(VLOOKUP(T2056,October_Schedule_Table[[#All],[Away Concat]:[Away B2b]],4,FALSE),0)</f>
        <v>0</v>
      </c>
    </row>
    <row r="2057" spans="1:25" x14ac:dyDescent="0.2">
      <c r="A2057" s="24" t="s">
        <v>230</v>
      </c>
      <c r="B2057" s="12">
        <v>43399</v>
      </c>
      <c r="C2057" s="33" t="str">
        <f t="shared" si="337"/>
        <v>H</v>
      </c>
      <c r="D2057" s="18">
        <v>10</v>
      </c>
      <c r="E2057" s="18">
        <v>26</v>
      </c>
      <c r="F2057" s="18">
        <v>2018</v>
      </c>
      <c r="G2057" s="5" t="s">
        <v>30</v>
      </c>
      <c r="H2057" s="5" t="s">
        <v>41</v>
      </c>
      <c r="I2057" s="5" t="s">
        <v>233</v>
      </c>
      <c r="J2057" s="5">
        <v>112</v>
      </c>
      <c r="K2057" s="5" t="s">
        <v>32</v>
      </c>
      <c r="L2057" s="5" t="s">
        <v>230</v>
      </c>
      <c r="M2057" s="5">
        <v>116</v>
      </c>
      <c r="N2057" s="13">
        <f t="shared" si="338"/>
        <v>4</v>
      </c>
      <c r="O2057" s="13">
        <f t="shared" si="339"/>
        <v>3</v>
      </c>
      <c r="P2057" s="39">
        <f t="shared" si="334"/>
        <v>-0.90569424122478992</v>
      </c>
      <c r="Q2057" s="39">
        <f t="shared" si="335"/>
        <v>-3.2175804343859502</v>
      </c>
      <c r="R2057" s="39">
        <f t="shared" si="340"/>
        <v>5.3118861931611603</v>
      </c>
      <c r="S2057" s="39">
        <f t="shared" si="341"/>
        <v>-1.3118861931611603</v>
      </c>
      <c r="T2057" s="22" t="str">
        <f t="shared" si="336"/>
        <v>Sac112116</v>
      </c>
      <c r="U2057" t="str">
        <f t="shared" si="342"/>
        <v>no</v>
      </c>
      <c r="V2057" s="31">
        <v>0</v>
      </c>
      <c r="W2057" s="31" t="str">
        <f t="shared" si="343"/>
        <v>43399Washington WizardsSacramento Kings</v>
      </c>
      <c r="X2057" s="9" t="str">
        <f>IFERROR(VLOOKUP(T2057,October_Schedule_Table[[#All],[Home Concat]:[Home B2b]],2,FALSE),0)</f>
        <v>no</v>
      </c>
      <c r="Y2057" s="9">
        <f>IFERROR(VLOOKUP(T2057,October_Schedule_Table[[#All],[Away Concat]:[Away B2b]],4,FALSE),0)</f>
        <v>0</v>
      </c>
    </row>
    <row r="2058" spans="1:25" x14ac:dyDescent="0.2">
      <c r="A2058" s="24" t="s">
        <v>230</v>
      </c>
      <c r="B2058" s="10">
        <v>43402</v>
      </c>
      <c r="C2058" s="33" t="str">
        <f t="shared" si="337"/>
        <v>A</v>
      </c>
      <c r="D2058" s="19">
        <v>10</v>
      </c>
      <c r="E2058" s="19">
        <v>29</v>
      </c>
      <c r="F2058" s="19">
        <v>2018</v>
      </c>
      <c r="G2058" s="6" t="s">
        <v>23</v>
      </c>
      <c r="H2058" s="6" t="s">
        <v>32</v>
      </c>
      <c r="I2058" s="6" t="s">
        <v>230</v>
      </c>
      <c r="J2058" s="6">
        <v>123</v>
      </c>
      <c r="K2058" s="6" t="s">
        <v>26</v>
      </c>
      <c r="L2058" s="6" t="s">
        <v>235</v>
      </c>
      <c r="M2058" s="6">
        <v>113</v>
      </c>
      <c r="N2058" s="13">
        <f t="shared" si="338"/>
        <v>10</v>
      </c>
      <c r="O2058" s="13">
        <f t="shared" si="339"/>
        <v>-3</v>
      </c>
      <c r="P2058" s="39">
        <f t="shared" ref="P2058:P2121" si="344">IF(C2058="H",VLOOKUP(L2058,$AB$12:$AE$41,4,FALSE),VLOOKUP(I2058,$AB$12:$AE$41,4,FALSE))</f>
        <v>-0.90569424122478992</v>
      </c>
      <c r="Q2058" s="39">
        <f t="shared" ref="Q2058:Q2121" si="345">IF(C2058="H",VLOOKUP(I2058,$AB$12:$AE$41,4,FALSE),VLOOKUP(L2058,$AB$12:$AE$41,4,FALSE))</f>
        <v>-0.25037347985165948</v>
      </c>
      <c r="R2058" s="39">
        <f t="shared" si="340"/>
        <v>-3.6553207613731304</v>
      </c>
      <c r="S2058" s="39">
        <f t="shared" si="341"/>
        <v>13.65532076137313</v>
      </c>
      <c r="T2058" s="22" t="str">
        <f t="shared" ref="T2058:T2121" si="346">CONCATENATE(A2058,J2058,M2058)</f>
        <v>Sac123113</v>
      </c>
      <c r="U2058" t="str">
        <f t="shared" si="342"/>
        <v>no</v>
      </c>
      <c r="V2058" s="31">
        <v>0</v>
      </c>
      <c r="W2058" s="31" t="str">
        <f t="shared" si="343"/>
        <v>43402Sacramento KingsMiami Heat</v>
      </c>
      <c r="X2058" s="9">
        <f>IFERROR(VLOOKUP(T2058,October_Schedule_Table[Home Concat],1,FALSE),0)</f>
        <v>0</v>
      </c>
      <c r="Y2058" s="9" t="str">
        <f>IFERROR(VLOOKUP(T2058,October_Schedule_Table[[#All],[Away Concat]:[Away B2b]],4,FALSE),0)</f>
        <v>no</v>
      </c>
    </row>
    <row r="2059" spans="1:25" x14ac:dyDescent="0.2">
      <c r="A2059" s="24" t="s">
        <v>230</v>
      </c>
      <c r="B2059" s="12">
        <v>43403</v>
      </c>
      <c r="C2059" s="33" t="str">
        <f t="shared" ref="C2059:C2122" si="347">IF(A2059=L2059,"H","A")</f>
        <v>A</v>
      </c>
      <c r="D2059" s="18">
        <v>10</v>
      </c>
      <c r="E2059" s="18">
        <v>30</v>
      </c>
      <c r="F2059" s="18">
        <v>2018</v>
      </c>
      <c r="G2059" s="5" t="s">
        <v>12</v>
      </c>
      <c r="H2059" s="5" t="s">
        <v>32</v>
      </c>
      <c r="I2059" s="5" t="s">
        <v>230</v>
      </c>
      <c r="J2059" s="5">
        <v>107</v>
      </c>
      <c r="K2059" s="5" t="s">
        <v>27</v>
      </c>
      <c r="L2059" s="5" t="s">
        <v>236</v>
      </c>
      <c r="M2059" s="5">
        <v>99</v>
      </c>
      <c r="N2059" s="13">
        <f t="shared" ref="N2059:N2122" si="348">IF(C2059="H",M2059-J2059,J2059-M2059)</f>
        <v>8</v>
      </c>
      <c r="O2059" s="13">
        <f t="shared" ref="O2059:O2122" si="349">IF(C2059="H",3,-3)</f>
        <v>-3</v>
      </c>
      <c r="P2059" s="39">
        <f t="shared" si="344"/>
        <v>-0.90569424122478992</v>
      </c>
      <c r="Q2059" s="39">
        <f t="shared" si="345"/>
        <v>1.21811754667254</v>
      </c>
      <c r="R2059" s="39">
        <f t="shared" ref="R2059:R2122" si="350">O2059+P2059-Q2059</f>
        <v>-5.1238117878973295</v>
      </c>
      <c r="S2059" s="39">
        <f t="shared" ref="S2059:S2122" si="351">N2059-R2059</f>
        <v>13.123811787897329</v>
      </c>
      <c r="T2059" s="22" t="str">
        <f t="shared" si="346"/>
        <v>Sac10799</v>
      </c>
      <c r="U2059" t="str">
        <f t="shared" ref="U2059:U2122" si="352">IF(B2059-B2058=1,"yes","no")</f>
        <v>yes</v>
      </c>
      <c r="V2059" s="31">
        <v>0</v>
      </c>
      <c r="W2059" s="31" t="str">
        <f t="shared" ref="W2059:W2122" si="353">CONCATENATE(B2059,H2059,K2059)</f>
        <v>43403Sacramento KingsOrlando Magic</v>
      </c>
      <c r="X2059" s="9">
        <f>IFERROR(VLOOKUP(T2059,October_Schedule_Table[Home Concat],1,FALSE),0)</f>
        <v>0</v>
      </c>
      <c r="Y2059" s="9" t="str">
        <f>IFERROR(VLOOKUP(T2059,October_Schedule_Table[[#All],[Away Concat]:[Away B2b]],4,FALSE),0)</f>
        <v>yes</v>
      </c>
    </row>
    <row r="2060" spans="1:25" x14ac:dyDescent="0.2">
      <c r="A2060" s="24" t="s">
        <v>230</v>
      </c>
      <c r="B2060" s="10">
        <v>43405</v>
      </c>
      <c r="C2060" s="33" t="str">
        <f t="shared" si="347"/>
        <v>A</v>
      </c>
      <c r="D2060" s="19">
        <v>11</v>
      </c>
      <c r="E2060" s="19">
        <v>1</v>
      </c>
      <c r="F2060" s="19">
        <v>2018</v>
      </c>
      <c r="G2060" s="6" t="s">
        <v>23</v>
      </c>
      <c r="H2060" s="6" t="s">
        <v>32</v>
      </c>
      <c r="I2060" s="6" t="s">
        <v>230</v>
      </c>
      <c r="J2060" s="6">
        <v>146</v>
      </c>
      <c r="K2060" s="6" t="s">
        <v>24</v>
      </c>
      <c r="L2060" s="6" t="s">
        <v>210</v>
      </c>
      <c r="M2060" s="6">
        <v>115</v>
      </c>
      <c r="N2060" s="13">
        <f t="shared" si="348"/>
        <v>31</v>
      </c>
      <c r="O2060" s="13">
        <f t="shared" si="349"/>
        <v>-3</v>
      </c>
      <c r="P2060" s="39">
        <f t="shared" si="344"/>
        <v>-0.90569424122478992</v>
      </c>
      <c r="Q2060" s="39">
        <f t="shared" si="345"/>
        <v>-5.4191427575813904</v>
      </c>
      <c r="R2060" s="39">
        <f t="shared" si="350"/>
        <v>1.5134485163566005</v>
      </c>
      <c r="S2060" s="39">
        <f t="shared" si="351"/>
        <v>29.4865514836434</v>
      </c>
      <c r="T2060" s="22" t="str">
        <f t="shared" si="346"/>
        <v>Sac146115</v>
      </c>
      <c r="U2060" t="str">
        <f t="shared" si="352"/>
        <v>no</v>
      </c>
      <c r="V2060" s="31">
        <v>0</v>
      </c>
      <c r="W2060" s="31" t="str">
        <f t="shared" si="353"/>
        <v>43405Sacramento KingsAtlanta Hawks</v>
      </c>
      <c r="X2060" s="9">
        <f>IFERROR(VLOOKUP(T2060,October_Schedule_Table[Home Concat],1,FALSE),0)</f>
        <v>0</v>
      </c>
      <c r="Y2060" s="9" t="str">
        <f>IFERROR(VLOOKUP(T2060,October_Schedule_Table[[#All],[Away Concat]:[Away B2b]],4,FALSE),0)</f>
        <v>no</v>
      </c>
    </row>
    <row r="2061" spans="1:25" x14ac:dyDescent="0.2">
      <c r="A2061" s="24" t="s">
        <v>230</v>
      </c>
      <c r="B2061" s="12">
        <v>43408</v>
      </c>
      <c r="C2061" s="33" t="str">
        <f t="shared" si="347"/>
        <v>A</v>
      </c>
      <c r="D2061" s="18">
        <v>11</v>
      </c>
      <c r="E2061" s="18">
        <v>4</v>
      </c>
      <c r="F2061" s="18">
        <v>2018</v>
      </c>
      <c r="G2061" s="5" t="s">
        <v>61</v>
      </c>
      <c r="H2061" s="5" t="s">
        <v>32</v>
      </c>
      <c r="I2061" s="5" t="s">
        <v>230</v>
      </c>
      <c r="J2061" s="5">
        <v>109</v>
      </c>
      <c r="K2061" s="5" t="s">
        <v>13</v>
      </c>
      <c r="L2061" s="5" t="s">
        <v>229</v>
      </c>
      <c r="M2061" s="5">
        <v>144</v>
      </c>
      <c r="N2061" s="13">
        <f t="shared" si="348"/>
        <v>-35</v>
      </c>
      <c r="O2061" s="13">
        <f t="shared" si="349"/>
        <v>-3</v>
      </c>
      <c r="P2061" s="39">
        <f t="shared" si="344"/>
        <v>-0.90569424122478992</v>
      </c>
      <c r="Q2061" s="39">
        <f t="shared" si="345"/>
        <v>7.7638523148254706</v>
      </c>
      <c r="R2061" s="39">
        <f t="shared" si="350"/>
        <v>-11.66954655605026</v>
      </c>
      <c r="S2061" s="39">
        <f t="shared" si="351"/>
        <v>-23.33045344394974</v>
      </c>
      <c r="T2061" s="22" t="str">
        <f t="shared" si="346"/>
        <v>Sac109144</v>
      </c>
      <c r="U2061" t="str">
        <f t="shared" si="352"/>
        <v>no</v>
      </c>
      <c r="V2061" s="31">
        <v>0</v>
      </c>
      <c r="W2061" s="31" t="str">
        <f t="shared" si="353"/>
        <v>43408Sacramento KingsMilwaukee Bucks</v>
      </c>
      <c r="X2061" s="9">
        <f>IFERROR(VLOOKUP(T2061,October_Schedule_Table[Home Concat],1,FALSE),0)</f>
        <v>0</v>
      </c>
      <c r="Y2061" s="9" t="str">
        <f>IFERROR(VLOOKUP(T2061,October_Schedule_Table[[#All],[Away Concat]:[Away B2b]],4,FALSE),0)</f>
        <v>no</v>
      </c>
    </row>
    <row r="2062" spans="1:25" x14ac:dyDescent="0.2">
      <c r="A2062" s="24" t="s">
        <v>230</v>
      </c>
      <c r="B2062" s="10">
        <v>43411</v>
      </c>
      <c r="C2062" s="33" t="str">
        <f t="shared" si="347"/>
        <v>H</v>
      </c>
      <c r="D2062" s="19">
        <v>11</v>
      </c>
      <c r="E2062" s="19">
        <v>7</v>
      </c>
      <c r="F2062" s="19">
        <v>2018</v>
      </c>
      <c r="G2062" s="6" t="s">
        <v>30</v>
      </c>
      <c r="H2062" s="6" t="s">
        <v>37</v>
      </c>
      <c r="I2062" s="6" t="s">
        <v>228</v>
      </c>
      <c r="J2062" s="6">
        <v>114</v>
      </c>
      <c r="K2062" s="6" t="s">
        <v>32</v>
      </c>
      <c r="L2062" s="6" t="s">
        <v>230</v>
      </c>
      <c r="M2062" s="6">
        <v>105</v>
      </c>
      <c r="N2062" s="13">
        <f t="shared" si="348"/>
        <v>-9</v>
      </c>
      <c r="O2062" s="13">
        <f t="shared" si="349"/>
        <v>3</v>
      </c>
      <c r="P2062" s="39">
        <f t="shared" si="344"/>
        <v>-0.90569424122478992</v>
      </c>
      <c r="Q2062" s="39">
        <f t="shared" si="345"/>
        <v>5.5303682054218104</v>
      </c>
      <c r="R2062" s="39">
        <f t="shared" si="350"/>
        <v>-3.4360624466466003</v>
      </c>
      <c r="S2062" s="39">
        <f t="shared" si="351"/>
        <v>-5.5639375533533997</v>
      </c>
      <c r="T2062" s="22" t="str">
        <f t="shared" si="346"/>
        <v>Sac114105</v>
      </c>
      <c r="U2062" t="str">
        <f t="shared" si="352"/>
        <v>no</v>
      </c>
      <c r="V2062" s="31">
        <v>0</v>
      </c>
      <c r="W2062" s="31" t="str">
        <f t="shared" si="353"/>
        <v>43411Toronto RaptorsSacramento Kings</v>
      </c>
      <c r="X2062" s="9" t="str">
        <f>IFERROR(VLOOKUP(T2062,October_Schedule_Table[[#All],[Home Concat]:[Home B2b]],2,FALSE),0)</f>
        <v>no</v>
      </c>
      <c r="Y2062" s="9">
        <f>IFERROR(VLOOKUP(T2062,October_Schedule_Table[[#All],[Away Concat]:[Away B2b]],4,FALSE),0)</f>
        <v>0</v>
      </c>
    </row>
    <row r="2063" spans="1:25" x14ac:dyDescent="0.2">
      <c r="A2063" s="24" t="s">
        <v>230</v>
      </c>
      <c r="B2063" s="12">
        <v>43413</v>
      </c>
      <c r="C2063" s="33" t="str">
        <f t="shared" si="347"/>
        <v>H</v>
      </c>
      <c r="D2063" s="18">
        <v>11</v>
      </c>
      <c r="E2063" s="18">
        <v>9</v>
      </c>
      <c r="F2063" s="18">
        <v>2018</v>
      </c>
      <c r="G2063" s="5" t="s">
        <v>30</v>
      </c>
      <c r="H2063" s="5" t="s">
        <v>34</v>
      </c>
      <c r="I2063" s="5" t="s">
        <v>239</v>
      </c>
      <c r="J2063" s="5">
        <v>110</v>
      </c>
      <c r="K2063" s="5" t="s">
        <v>32</v>
      </c>
      <c r="L2063" s="5" t="s">
        <v>230</v>
      </c>
      <c r="M2063" s="5">
        <v>121</v>
      </c>
      <c r="N2063" s="13">
        <f t="shared" si="348"/>
        <v>11</v>
      </c>
      <c r="O2063" s="13">
        <f t="shared" si="349"/>
        <v>3</v>
      </c>
      <c r="P2063" s="39">
        <f t="shared" si="344"/>
        <v>-0.90569424122478992</v>
      </c>
      <c r="Q2063" s="39">
        <f t="shared" si="345"/>
        <v>-1.35015846365794</v>
      </c>
      <c r="R2063" s="39">
        <f t="shared" si="350"/>
        <v>3.4444642224331501</v>
      </c>
      <c r="S2063" s="39">
        <f t="shared" si="351"/>
        <v>7.5555357775668499</v>
      </c>
      <c r="T2063" s="22" t="str">
        <f t="shared" si="346"/>
        <v>Sac110121</v>
      </c>
      <c r="U2063" t="str">
        <f t="shared" si="352"/>
        <v>no</v>
      </c>
      <c r="V2063" s="31">
        <v>0</v>
      </c>
      <c r="W2063" s="31" t="str">
        <f t="shared" si="353"/>
        <v>43413Minnesota TimberwolvesSacramento Kings</v>
      </c>
      <c r="X2063" s="9" t="str">
        <f>IFERROR(VLOOKUP(T2063,October_Schedule_Table[[#All],[Home Concat]:[Home B2b]],2,FALSE),0)</f>
        <v>no</v>
      </c>
      <c r="Y2063" s="9">
        <f>IFERROR(VLOOKUP(T2063,October_Schedule_Table[[#All],[Away Concat]:[Away B2b]],4,FALSE),0)</f>
        <v>0</v>
      </c>
    </row>
    <row r="2064" spans="1:25" x14ac:dyDescent="0.2">
      <c r="A2064" s="24" t="s">
        <v>230</v>
      </c>
      <c r="B2064" s="10">
        <v>43414</v>
      </c>
      <c r="C2064" s="33" t="str">
        <f t="shared" si="347"/>
        <v>H</v>
      </c>
      <c r="D2064" s="19">
        <v>11</v>
      </c>
      <c r="E2064" s="19">
        <v>10</v>
      </c>
      <c r="F2064" s="19">
        <v>2018</v>
      </c>
      <c r="G2064" s="6" t="s">
        <v>30</v>
      </c>
      <c r="H2064" s="6" t="s">
        <v>39</v>
      </c>
      <c r="I2064" s="13" t="s">
        <v>242</v>
      </c>
      <c r="J2064" s="6">
        <v>101</v>
      </c>
      <c r="K2064" s="6" t="s">
        <v>32</v>
      </c>
      <c r="L2064" s="6" t="s">
        <v>230</v>
      </c>
      <c r="M2064" s="6">
        <v>86</v>
      </c>
      <c r="N2064" s="13">
        <f t="shared" si="348"/>
        <v>-15</v>
      </c>
      <c r="O2064" s="13">
        <f t="shared" si="349"/>
        <v>3</v>
      </c>
      <c r="P2064" s="39">
        <f t="shared" si="344"/>
        <v>-0.90569424122478992</v>
      </c>
      <c r="Q2064" s="39">
        <f t="shared" si="345"/>
        <v>-1.7592139870950123</v>
      </c>
      <c r="R2064" s="39">
        <f t="shared" si="350"/>
        <v>3.8535197458702224</v>
      </c>
      <c r="S2064" s="39">
        <f t="shared" si="351"/>
        <v>-18.853519745870223</v>
      </c>
      <c r="T2064" s="22" t="str">
        <f t="shared" si="346"/>
        <v>Sac10186</v>
      </c>
      <c r="U2064" t="str">
        <f t="shared" si="352"/>
        <v>yes</v>
      </c>
      <c r="V2064" s="31">
        <v>0</v>
      </c>
      <c r="W2064" s="31" t="str">
        <f t="shared" si="353"/>
        <v>43414Los Angeles LakersSacramento Kings</v>
      </c>
      <c r="X2064" s="9" t="str">
        <f>IFERROR(VLOOKUP(T2064,October_Schedule_Table[[#All],[Home Concat]:[Home B2b]],2,FALSE),0)</f>
        <v>yes</v>
      </c>
      <c r="Y2064" s="9">
        <f>IFERROR(VLOOKUP(T2064,October_Schedule_Table[[#All],[Away Concat]:[Away B2b]],4,FALSE),0)</f>
        <v>0</v>
      </c>
    </row>
    <row r="2065" spans="1:25" x14ac:dyDescent="0.2">
      <c r="A2065" s="24" t="s">
        <v>230</v>
      </c>
      <c r="B2065" s="12">
        <v>43416</v>
      </c>
      <c r="C2065" s="33" t="str">
        <f t="shared" si="347"/>
        <v>H</v>
      </c>
      <c r="D2065" s="18">
        <v>11</v>
      </c>
      <c r="E2065" s="18">
        <v>12</v>
      </c>
      <c r="F2065" s="18">
        <v>2018</v>
      </c>
      <c r="G2065" s="5" t="s">
        <v>30</v>
      </c>
      <c r="H2065" s="5" t="s">
        <v>35</v>
      </c>
      <c r="I2065" s="5" t="s">
        <v>227</v>
      </c>
      <c r="J2065" s="5">
        <v>99</v>
      </c>
      <c r="K2065" s="5" t="s">
        <v>32</v>
      </c>
      <c r="L2065" s="5" t="s">
        <v>230</v>
      </c>
      <c r="M2065" s="5">
        <v>104</v>
      </c>
      <c r="N2065" s="13">
        <f t="shared" si="348"/>
        <v>5</v>
      </c>
      <c r="O2065" s="13">
        <f t="shared" si="349"/>
        <v>3</v>
      </c>
      <c r="P2065" s="39">
        <f t="shared" si="344"/>
        <v>-0.90569424122478992</v>
      </c>
      <c r="Q2065" s="39">
        <f t="shared" si="345"/>
        <v>1.8707824426420974</v>
      </c>
      <c r="R2065" s="39">
        <f t="shared" si="350"/>
        <v>0.22352331613311271</v>
      </c>
      <c r="S2065" s="39">
        <f t="shared" si="351"/>
        <v>4.7764766838668873</v>
      </c>
      <c r="T2065" s="22" t="str">
        <f t="shared" si="346"/>
        <v>Sac99104</v>
      </c>
      <c r="U2065" t="str">
        <f t="shared" si="352"/>
        <v>no</v>
      </c>
      <c r="V2065" s="31">
        <v>0</v>
      </c>
      <c r="W2065" s="31" t="str">
        <f t="shared" si="353"/>
        <v>43416San Antonio SpursSacramento Kings</v>
      </c>
      <c r="X2065" s="9" t="str">
        <f>IFERROR(VLOOKUP(T2065,October_Schedule_Table[[#All],[Home Concat]:[Home B2b]],2,FALSE),0)</f>
        <v>no</v>
      </c>
      <c r="Y2065" s="9">
        <f>IFERROR(VLOOKUP(T2065,October_Schedule_Table[[#All],[Away Concat]:[Away B2b]],4,FALSE),0)</f>
        <v>0</v>
      </c>
    </row>
    <row r="2066" spans="1:25" x14ac:dyDescent="0.2">
      <c r="A2066" s="24" t="s">
        <v>230</v>
      </c>
      <c r="B2066" s="10">
        <v>43420</v>
      </c>
      <c r="C2066" s="33" t="str">
        <f t="shared" si="347"/>
        <v>A</v>
      </c>
      <c r="D2066" s="19">
        <v>11</v>
      </c>
      <c r="E2066" s="19">
        <v>16</v>
      </c>
      <c r="F2066" s="19">
        <v>2018</v>
      </c>
      <c r="G2066" s="6" t="s">
        <v>6</v>
      </c>
      <c r="H2066" s="6" t="s">
        <v>32</v>
      </c>
      <c r="I2066" s="6" t="s">
        <v>230</v>
      </c>
      <c r="J2066" s="6">
        <v>104</v>
      </c>
      <c r="K2066" s="6" t="s">
        <v>19</v>
      </c>
      <c r="L2066" s="6" t="s">
        <v>240</v>
      </c>
      <c r="M2066" s="6">
        <v>112</v>
      </c>
      <c r="N2066" s="13">
        <f t="shared" si="348"/>
        <v>-8</v>
      </c>
      <c r="O2066" s="13">
        <f t="shared" si="349"/>
        <v>-3</v>
      </c>
      <c r="P2066" s="39">
        <f t="shared" si="344"/>
        <v>-0.90569424122478992</v>
      </c>
      <c r="Q2066" s="39">
        <f t="shared" si="345"/>
        <v>-2.3364343413058002</v>
      </c>
      <c r="R2066" s="39">
        <f t="shared" si="350"/>
        <v>-1.5692598999189897</v>
      </c>
      <c r="S2066" s="39">
        <f t="shared" si="351"/>
        <v>-6.4307401000810103</v>
      </c>
      <c r="T2066" s="22" t="str">
        <f t="shared" si="346"/>
        <v>Sac104112</v>
      </c>
      <c r="U2066" t="str">
        <f t="shared" si="352"/>
        <v>no</v>
      </c>
      <c r="V2066" s="31">
        <v>0</v>
      </c>
      <c r="W2066" s="31" t="str">
        <f t="shared" si="353"/>
        <v>43420Sacramento KingsMemphis Grizzlies</v>
      </c>
      <c r="X2066" s="9">
        <f>IFERROR(VLOOKUP(T2066,October_Schedule_Table[Home Concat],1,FALSE),0)</f>
        <v>0</v>
      </c>
      <c r="Y2066" s="9" t="str">
        <f>IFERROR(VLOOKUP(T2066,October_Schedule_Table[[#All],[Away Concat]:[Away B2b]],4,FALSE),0)</f>
        <v>no</v>
      </c>
    </row>
    <row r="2067" spans="1:25" x14ac:dyDescent="0.2">
      <c r="A2067" s="24" t="s">
        <v>230</v>
      </c>
      <c r="B2067" s="12">
        <v>43421</v>
      </c>
      <c r="C2067" s="33" t="str">
        <f t="shared" si="347"/>
        <v>A</v>
      </c>
      <c r="D2067" s="18">
        <v>11</v>
      </c>
      <c r="E2067" s="18">
        <v>17</v>
      </c>
      <c r="F2067" s="18">
        <v>2018</v>
      </c>
      <c r="G2067" s="5" t="s">
        <v>6</v>
      </c>
      <c r="H2067" s="5" t="s">
        <v>32</v>
      </c>
      <c r="I2067" s="5" t="s">
        <v>230</v>
      </c>
      <c r="J2067" s="5">
        <v>112</v>
      </c>
      <c r="K2067" s="5" t="s">
        <v>18</v>
      </c>
      <c r="L2067" s="5" t="s">
        <v>226</v>
      </c>
      <c r="M2067" s="5">
        <v>132</v>
      </c>
      <c r="N2067" s="13">
        <f t="shared" si="348"/>
        <v>-20</v>
      </c>
      <c r="O2067" s="13">
        <f t="shared" si="349"/>
        <v>-3</v>
      </c>
      <c r="P2067" s="39">
        <f t="shared" si="344"/>
        <v>-0.90569424122478992</v>
      </c>
      <c r="Q2067" s="39">
        <f t="shared" si="345"/>
        <v>5.8261443988619703</v>
      </c>
      <c r="R2067" s="39">
        <f t="shared" si="350"/>
        <v>-9.7318386400867603</v>
      </c>
      <c r="S2067" s="39">
        <f t="shared" si="351"/>
        <v>-10.26816135991324</v>
      </c>
      <c r="T2067" s="22" t="str">
        <f t="shared" si="346"/>
        <v>Sac112132</v>
      </c>
      <c r="U2067" t="str">
        <f t="shared" si="352"/>
        <v>yes</v>
      </c>
      <c r="V2067" s="31">
        <v>0</v>
      </c>
      <c r="W2067" s="31" t="str">
        <f t="shared" si="353"/>
        <v>43421Sacramento KingsHouston Rockets</v>
      </c>
      <c r="X2067" s="9">
        <f>IFERROR(VLOOKUP(T2067,October_Schedule_Table[Home Concat],1,FALSE),0)</f>
        <v>0</v>
      </c>
      <c r="Y2067" s="9" t="str">
        <f>IFERROR(VLOOKUP(T2067,October_Schedule_Table[[#All],[Away Concat]:[Away B2b]],4,FALSE),0)</f>
        <v>yes</v>
      </c>
    </row>
    <row r="2068" spans="1:25" x14ac:dyDescent="0.2">
      <c r="A2068" s="24" t="s">
        <v>230</v>
      </c>
      <c r="B2068" s="10">
        <v>43423</v>
      </c>
      <c r="C2068" s="33" t="str">
        <f t="shared" si="347"/>
        <v>H</v>
      </c>
      <c r="D2068" s="19">
        <v>11</v>
      </c>
      <c r="E2068" s="19">
        <v>19</v>
      </c>
      <c r="F2068" s="19">
        <v>2018</v>
      </c>
      <c r="G2068" s="6" t="s">
        <v>30</v>
      </c>
      <c r="H2068" s="6" t="s">
        <v>10</v>
      </c>
      <c r="I2068" s="6" t="s">
        <v>238</v>
      </c>
      <c r="J2068" s="6">
        <v>113</v>
      </c>
      <c r="K2068" s="6" t="s">
        <v>32</v>
      </c>
      <c r="L2068" s="6" t="s">
        <v>230</v>
      </c>
      <c r="M2068" s="6">
        <v>117</v>
      </c>
      <c r="N2068" s="13">
        <f t="shared" si="348"/>
        <v>4</v>
      </c>
      <c r="O2068" s="13">
        <f t="shared" si="349"/>
        <v>3</v>
      </c>
      <c r="P2068" s="39">
        <f t="shared" si="344"/>
        <v>-0.90569424122478992</v>
      </c>
      <c r="Q2068" s="39">
        <f t="shared" si="345"/>
        <v>3.3970939396990349</v>
      </c>
      <c r="R2068" s="39">
        <f t="shared" si="350"/>
        <v>-1.3027881809238249</v>
      </c>
      <c r="S2068" s="39">
        <f t="shared" si="351"/>
        <v>5.3027881809238249</v>
      </c>
      <c r="T2068" s="22" t="str">
        <f t="shared" si="346"/>
        <v>Sac113117</v>
      </c>
      <c r="U2068" t="str">
        <f t="shared" si="352"/>
        <v>no</v>
      </c>
      <c r="V2068" s="31">
        <v>0</v>
      </c>
      <c r="W2068" s="31" t="str">
        <f t="shared" si="353"/>
        <v>43423Oklahoma City ThunderSacramento Kings</v>
      </c>
      <c r="X2068" s="9" t="str">
        <f>IFERROR(VLOOKUP(T2068,October_Schedule_Table[[#All],[Home Concat]:[Home B2b]],2,FALSE),0)</f>
        <v>no</v>
      </c>
      <c r="Y2068" s="9">
        <f>IFERROR(VLOOKUP(T2068,October_Schedule_Table[[#All],[Away Concat]:[Away B2b]],4,FALSE),0)</f>
        <v>0</v>
      </c>
    </row>
    <row r="2069" spans="1:25" x14ac:dyDescent="0.2">
      <c r="A2069" s="24" t="s">
        <v>230</v>
      </c>
      <c r="B2069" s="10">
        <v>43425</v>
      </c>
      <c r="C2069" s="33" t="str">
        <f t="shared" si="347"/>
        <v>A</v>
      </c>
      <c r="D2069" s="19">
        <v>11</v>
      </c>
      <c r="E2069" s="19">
        <v>21</v>
      </c>
      <c r="F2069" s="19">
        <v>2018</v>
      </c>
      <c r="G2069" s="6" t="s">
        <v>42</v>
      </c>
      <c r="H2069" s="6" t="s">
        <v>32</v>
      </c>
      <c r="I2069" s="6" t="s">
        <v>230</v>
      </c>
      <c r="J2069" s="6">
        <v>119</v>
      </c>
      <c r="K2069" s="6" t="s">
        <v>31</v>
      </c>
      <c r="L2069" s="6" t="s">
        <v>225</v>
      </c>
      <c r="M2069" s="6">
        <v>110</v>
      </c>
      <c r="N2069" s="13">
        <f t="shared" si="348"/>
        <v>9</v>
      </c>
      <c r="O2069" s="13">
        <f t="shared" si="349"/>
        <v>-3</v>
      </c>
      <c r="P2069" s="39">
        <f t="shared" si="344"/>
        <v>-0.90569424122478992</v>
      </c>
      <c r="Q2069" s="39">
        <f t="shared" si="345"/>
        <v>5.7181998783674679</v>
      </c>
      <c r="R2069" s="39">
        <f t="shared" si="350"/>
        <v>-9.6238941195922578</v>
      </c>
      <c r="S2069" s="39">
        <f t="shared" si="351"/>
        <v>18.623894119592258</v>
      </c>
      <c r="T2069" s="22" t="str">
        <f t="shared" si="346"/>
        <v>Sac119110</v>
      </c>
      <c r="U2069" t="str">
        <f t="shared" si="352"/>
        <v>no</v>
      </c>
      <c r="V2069" s="31">
        <v>0</v>
      </c>
      <c r="W2069" s="31" t="str">
        <f t="shared" si="353"/>
        <v>43425Sacramento KingsUtah Jazz</v>
      </c>
      <c r="X2069" s="9">
        <f>IFERROR(VLOOKUP(T2069,October_Schedule_Table[Home Concat],1,FALSE),0)</f>
        <v>0</v>
      </c>
      <c r="Y2069" s="9" t="str">
        <f>IFERROR(VLOOKUP(T2069,October_Schedule_Table[[#All],[Away Concat]:[Away B2b]],4,FALSE),0)</f>
        <v>no</v>
      </c>
    </row>
    <row r="2070" spans="1:25" x14ac:dyDescent="0.2">
      <c r="A2070" s="24" t="s">
        <v>230</v>
      </c>
      <c r="B2070" s="15">
        <v>43428</v>
      </c>
      <c r="C2070" s="33" t="str">
        <f t="shared" si="347"/>
        <v>A</v>
      </c>
      <c r="D2070" s="20">
        <v>11</v>
      </c>
      <c r="E2070" s="20">
        <v>24</v>
      </c>
      <c r="F2070" s="20">
        <v>2018</v>
      </c>
      <c r="G2070" s="5" t="s">
        <v>33</v>
      </c>
      <c r="H2070" s="5" t="s">
        <v>32</v>
      </c>
      <c r="I2070" s="5" t="s">
        <v>230</v>
      </c>
      <c r="J2070" s="5">
        <v>116</v>
      </c>
      <c r="K2070" s="5" t="s">
        <v>11</v>
      </c>
      <c r="L2070" s="5" t="s">
        <v>224</v>
      </c>
      <c r="M2070" s="5">
        <v>117</v>
      </c>
      <c r="N2070" s="13">
        <f t="shared" si="348"/>
        <v>-1</v>
      </c>
      <c r="O2070" s="13">
        <f t="shared" si="349"/>
        <v>-3</v>
      </c>
      <c r="P2070" s="39">
        <f t="shared" si="344"/>
        <v>-0.90569424122478992</v>
      </c>
      <c r="Q2070" s="39">
        <f t="shared" si="345"/>
        <v>6.4927091902742058</v>
      </c>
      <c r="R2070" s="39">
        <f t="shared" si="350"/>
        <v>-10.398403431498995</v>
      </c>
      <c r="S2070" s="39">
        <f t="shared" si="351"/>
        <v>9.3984034314989948</v>
      </c>
      <c r="T2070" s="22" t="str">
        <f t="shared" si="346"/>
        <v>Sac116117</v>
      </c>
      <c r="U2070" t="str">
        <f t="shared" si="352"/>
        <v>no</v>
      </c>
      <c r="V2070" s="31">
        <v>0</v>
      </c>
      <c r="W2070" s="31" t="str">
        <f t="shared" si="353"/>
        <v>43428Sacramento KingsGolden State Warriors</v>
      </c>
      <c r="X2070" s="9" t="str">
        <f>IFERROR(VLOOKUP(T2070,October_Schedule_Table[[#All],[Home Concat]:[Home B2b]],2,FALSE),0)</f>
        <v>no</v>
      </c>
      <c r="Y2070" s="9" t="str">
        <f>IFERROR(VLOOKUP(T2070,October_Schedule_Table[[#All],[Away Concat]:[Away B2b]],4,FALSE),0)</f>
        <v>no</v>
      </c>
    </row>
    <row r="2071" spans="1:25" x14ac:dyDescent="0.2">
      <c r="A2071" s="24" t="s">
        <v>230</v>
      </c>
      <c r="B2071" s="15">
        <v>43429</v>
      </c>
      <c r="C2071" s="33" t="str">
        <f t="shared" si="347"/>
        <v>H</v>
      </c>
      <c r="D2071" s="20">
        <v>11</v>
      </c>
      <c r="E2071" s="20">
        <v>25</v>
      </c>
      <c r="F2071" s="20">
        <v>2018</v>
      </c>
      <c r="G2071" s="5" t="s">
        <v>6</v>
      </c>
      <c r="H2071" s="5" t="s">
        <v>31</v>
      </c>
      <c r="I2071" s="5" t="s">
        <v>225</v>
      </c>
      <c r="J2071" s="5">
        <v>133</v>
      </c>
      <c r="K2071" s="5" t="s">
        <v>32</v>
      </c>
      <c r="L2071" s="5" t="s">
        <v>230</v>
      </c>
      <c r="M2071" s="5">
        <v>112</v>
      </c>
      <c r="N2071" s="13">
        <f t="shared" si="348"/>
        <v>-21</v>
      </c>
      <c r="O2071" s="13">
        <f t="shared" si="349"/>
        <v>3</v>
      </c>
      <c r="P2071" s="39">
        <f t="shared" si="344"/>
        <v>-0.90569424122478992</v>
      </c>
      <c r="Q2071" s="39">
        <f t="shared" si="345"/>
        <v>5.7181998783674679</v>
      </c>
      <c r="R2071" s="39">
        <f t="shared" si="350"/>
        <v>-3.6238941195922578</v>
      </c>
      <c r="S2071" s="39">
        <f t="shared" si="351"/>
        <v>-17.376105880407742</v>
      </c>
      <c r="T2071" s="22" t="str">
        <f t="shared" si="346"/>
        <v>Sac133112</v>
      </c>
      <c r="U2071" t="str">
        <f t="shared" si="352"/>
        <v>yes</v>
      </c>
      <c r="V2071" s="31">
        <v>0</v>
      </c>
      <c r="W2071" s="31" t="str">
        <f t="shared" si="353"/>
        <v>43429Utah JazzSacramento Kings</v>
      </c>
      <c r="X2071" s="9" t="str">
        <f>IFERROR(VLOOKUP(T2071,October_Schedule_Table[[#All],[Home Concat]:[Home B2b]],2,FALSE),0)</f>
        <v>yes</v>
      </c>
      <c r="Y2071" s="9">
        <f>IFERROR(VLOOKUP(T2071,October_Schedule_Table[[#All],[Away Concat]:[Away B2b]],4,FALSE),0)</f>
        <v>0</v>
      </c>
    </row>
    <row r="2072" spans="1:25" x14ac:dyDescent="0.2">
      <c r="A2072" s="24" t="s">
        <v>230</v>
      </c>
      <c r="B2072" s="10">
        <v>43433</v>
      </c>
      <c r="C2072" s="33" t="str">
        <f t="shared" si="347"/>
        <v>H</v>
      </c>
      <c r="D2072" s="19">
        <v>11</v>
      </c>
      <c r="E2072" s="19">
        <v>29</v>
      </c>
      <c r="F2072" s="19">
        <v>2018</v>
      </c>
      <c r="G2072" s="6" t="s">
        <v>9</v>
      </c>
      <c r="H2072" s="6" t="s">
        <v>22</v>
      </c>
      <c r="I2072" s="13" t="s">
        <v>241</v>
      </c>
      <c r="J2072" s="6">
        <v>133</v>
      </c>
      <c r="K2072" s="6" t="s">
        <v>32</v>
      </c>
      <c r="L2072" s="6" t="s">
        <v>230</v>
      </c>
      <c r="M2072" s="6">
        <v>121</v>
      </c>
      <c r="N2072" s="13">
        <f t="shared" si="348"/>
        <v>-12</v>
      </c>
      <c r="O2072" s="13">
        <f t="shared" si="349"/>
        <v>3</v>
      </c>
      <c r="P2072" s="39">
        <f t="shared" si="344"/>
        <v>-0.90569424122478992</v>
      </c>
      <c r="Q2072" s="39">
        <f t="shared" si="345"/>
        <v>0.79686865378140981</v>
      </c>
      <c r="R2072" s="39">
        <f t="shared" si="350"/>
        <v>1.2974371049938003</v>
      </c>
      <c r="S2072" s="39">
        <f t="shared" si="351"/>
        <v>-13.297437104993801</v>
      </c>
      <c r="T2072" s="22" t="str">
        <f t="shared" si="346"/>
        <v>Sac133121</v>
      </c>
      <c r="U2072" t="str">
        <f t="shared" si="352"/>
        <v>no</v>
      </c>
      <c r="V2072" s="31">
        <v>0</v>
      </c>
      <c r="W2072" s="31" t="str">
        <f t="shared" si="353"/>
        <v>43433Los Angeles ClippersSacramento Kings</v>
      </c>
      <c r="X2072" s="9" t="str">
        <f>IFERROR(VLOOKUP(T2072,October_Schedule_Table[[#All],[Home Concat]:[Home B2b]],2,FALSE),0)</f>
        <v>no</v>
      </c>
      <c r="Y2072" s="9">
        <f>IFERROR(VLOOKUP(T2072,October_Schedule_Table[[#All],[Away Concat]:[Away B2b]],4,FALSE),0)</f>
        <v>0</v>
      </c>
    </row>
    <row r="2073" spans="1:25" x14ac:dyDescent="0.2">
      <c r="A2073" s="24" t="s">
        <v>230</v>
      </c>
      <c r="B2073" s="12">
        <v>43435</v>
      </c>
      <c r="C2073" s="33" t="str">
        <f t="shared" si="347"/>
        <v>H</v>
      </c>
      <c r="D2073" s="18">
        <v>12</v>
      </c>
      <c r="E2073" s="18">
        <v>1</v>
      </c>
      <c r="F2073" s="18">
        <v>2018</v>
      </c>
      <c r="G2073" s="5" t="s">
        <v>30</v>
      </c>
      <c r="H2073" s="5" t="s">
        <v>20</v>
      </c>
      <c r="I2073" s="5" t="s">
        <v>234</v>
      </c>
      <c r="J2073" s="5">
        <v>110</v>
      </c>
      <c r="K2073" s="5" t="s">
        <v>32</v>
      </c>
      <c r="L2073" s="5" t="s">
        <v>230</v>
      </c>
      <c r="M2073" s="5">
        <v>111</v>
      </c>
      <c r="N2073" s="13">
        <f t="shared" si="348"/>
        <v>1</v>
      </c>
      <c r="O2073" s="13">
        <f t="shared" si="349"/>
        <v>3</v>
      </c>
      <c r="P2073" s="39">
        <f t="shared" si="344"/>
        <v>-0.90569424122478992</v>
      </c>
      <c r="Q2073" s="39">
        <f t="shared" si="345"/>
        <v>2.3960160409532198</v>
      </c>
      <c r="R2073" s="39">
        <f t="shared" si="350"/>
        <v>-0.30171028217800977</v>
      </c>
      <c r="S2073" s="39">
        <f t="shared" si="351"/>
        <v>1.3017102821780098</v>
      </c>
      <c r="T2073" s="22" t="str">
        <f t="shared" si="346"/>
        <v>Sac110111</v>
      </c>
      <c r="U2073" t="str">
        <f t="shared" si="352"/>
        <v>no</v>
      </c>
      <c r="V2073" s="31">
        <v>0</v>
      </c>
      <c r="W2073" s="31" t="str">
        <f t="shared" si="353"/>
        <v>43435Indiana PacersSacramento Kings</v>
      </c>
      <c r="X2073" s="9" t="str">
        <f>IFERROR(VLOOKUP(T2073,October_Schedule_Table[[#All],[Home Concat]:[Home B2b]],2,FALSE),0)</f>
        <v>no</v>
      </c>
      <c r="Y2073" s="9">
        <f>IFERROR(VLOOKUP(T2073,October_Schedule_Table[[#All],[Away Concat]:[Away B2b]],4,FALSE),0)</f>
        <v>0</v>
      </c>
    </row>
    <row r="2074" spans="1:25" x14ac:dyDescent="0.2">
      <c r="A2074" s="24" t="s">
        <v>230</v>
      </c>
      <c r="B2074" s="10">
        <v>43438</v>
      </c>
      <c r="C2074" s="33" t="str">
        <f t="shared" si="347"/>
        <v>A</v>
      </c>
      <c r="D2074" s="19">
        <v>12</v>
      </c>
      <c r="E2074" s="19">
        <v>4</v>
      </c>
      <c r="F2074" s="19">
        <v>2018</v>
      </c>
      <c r="G2074" s="6" t="s">
        <v>42</v>
      </c>
      <c r="H2074" s="6" t="s">
        <v>32</v>
      </c>
      <c r="I2074" s="6" t="s">
        <v>230</v>
      </c>
      <c r="J2074" s="6">
        <v>122</v>
      </c>
      <c r="K2074" s="6" t="s">
        <v>29</v>
      </c>
      <c r="L2074" s="6" t="s">
        <v>232</v>
      </c>
      <c r="M2074" s="6">
        <v>105</v>
      </c>
      <c r="N2074" s="13">
        <f t="shared" si="348"/>
        <v>17</v>
      </c>
      <c r="O2074" s="13">
        <f t="shared" si="349"/>
        <v>-3</v>
      </c>
      <c r="P2074" s="39">
        <f t="shared" si="344"/>
        <v>-0.90569424122478992</v>
      </c>
      <c r="Q2074" s="39">
        <f t="shared" si="345"/>
        <v>-8.7034984309977705</v>
      </c>
      <c r="R2074" s="39">
        <f t="shared" si="350"/>
        <v>4.7978041897729806</v>
      </c>
      <c r="S2074" s="39">
        <f t="shared" si="351"/>
        <v>12.202195810227019</v>
      </c>
      <c r="T2074" s="22" t="str">
        <f t="shared" si="346"/>
        <v>Sac122105</v>
      </c>
      <c r="U2074" t="str">
        <f t="shared" si="352"/>
        <v>no</v>
      </c>
      <c r="V2074" s="31">
        <v>0</v>
      </c>
      <c r="W2074" s="31" t="str">
        <f t="shared" si="353"/>
        <v>43438Sacramento KingsPhoenix Suns</v>
      </c>
      <c r="X2074" s="9">
        <f>IFERROR(VLOOKUP(T2074,October_Schedule_Table[Home Concat],1,FALSE),0)</f>
        <v>0</v>
      </c>
      <c r="Y2074" s="9" t="str">
        <f>IFERROR(VLOOKUP(T2074,October_Schedule_Table[[#All],[Away Concat]:[Away B2b]],4,FALSE),0)</f>
        <v>no</v>
      </c>
    </row>
    <row r="2075" spans="1:25" x14ac:dyDescent="0.2">
      <c r="A2075" s="24" t="s">
        <v>230</v>
      </c>
      <c r="B2075" s="12">
        <v>43441</v>
      </c>
      <c r="C2075" s="33" t="str">
        <f t="shared" si="347"/>
        <v>A</v>
      </c>
      <c r="D2075" s="18">
        <v>12</v>
      </c>
      <c r="E2075" s="18">
        <v>7</v>
      </c>
      <c r="F2075" s="18">
        <v>2018</v>
      </c>
      <c r="G2075" s="5" t="s">
        <v>23</v>
      </c>
      <c r="H2075" s="5" t="s">
        <v>32</v>
      </c>
      <c r="I2075" s="5" t="s">
        <v>230</v>
      </c>
      <c r="J2075" s="5">
        <v>129</v>
      </c>
      <c r="K2075" s="5" t="s">
        <v>36</v>
      </c>
      <c r="L2075" s="5" t="s">
        <v>215</v>
      </c>
      <c r="M2075" s="5">
        <v>110</v>
      </c>
      <c r="N2075" s="13">
        <f t="shared" si="348"/>
        <v>19</v>
      </c>
      <c r="O2075" s="13">
        <f t="shared" si="349"/>
        <v>-3</v>
      </c>
      <c r="P2075" s="39">
        <f t="shared" si="344"/>
        <v>-0.90569424122478992</v>
      </c>
      <c r="Q2075" s="39">
        <f t="shared" si="345"/>
        <v>-9.3173458825230995</v>
      </c>
      <c r="R2075" s="39">
        <f t="shared" si="350"/>
        <v>5.4116516412983096</v>
      </c>
      <c r="S2075" s="39">
        <f t="shared" si="351"/>
        <v>13.58834835870169</v>
      </c>
      <c r="T2075" s="22" t="str">
        <f t="shared" si="346"/>
        <v>Sac129110</v>
      </c>
      <c r="U2075" t="str">
        <f t="shared" si="352"/>
        <v>no</v>
      </c>
      <c r="V2075" s="31">
        <v>0</v>
      </c>
      <c r="W2075" s="31" t="str">
        <f t="shared" si="353"/>
        <v>43441Sacramento KingsCleveland Cavaliers</v>
      </c>
      <c r="X2075" s="9">
        <f>IFERROR(VLOOKUP(T2075,October_Schedule_Table[Home Concat],1,FALSE),0)</f>
        <v>0</v>
      </c>
      <c r="Y2075" s="9" t="str">
        <f>IFERROR(VLOOKUP(T2075,October_Schedule_Table[[#All],[Away Concat]:[Away B2b]],4,FALSE),0)</f>
        <v>no</v>
      </c>
    </row>
    <row r="2076" spans="1:25" x14ac:dyDescent="0.2">
      <c r="A2076" s="24" t="s">
        <v>230</v>
      </c>
      <c r="B2076" s="10">
        <v>43442</v>
      </c>
      <c r="C2076" s="33" t="str">
        <f t="shared" si="347"/>
        <v>A</v>
      </c>
      <c r="D2076" s="19">
        <v>12</v>
      </c>
      <c r="E2076" s="19">
        <v>8</v>
      </c>
      <c r="F2076" s="19">
        <v>2018</v>
      </c>
      <c r="G2076" s="6" t="s">
        <v>12</v>
      </c>
      <c r="H2076" s="6" t="s">
        <v>32</v>
      </c>
      <c r="I2076" s="6" t="s">
        <v>230</v>
      </c>
      <c r="J2076" s="6">
        <v>97</v>
      </c>
      <c r="K2076" s="6" t="s">
        <v>20</v>
      </c>
      <c r="L2076" s="6" t="s">
        <v>234</v>
      </c>
      <c r="M2076" s="6">
        <v>107</v>
      </c>
      <c r="N2076" s="13">
        <f t="shared" si="348"/>
        <v>-10</v>
      </c>
      <c r="O2076" s="13">
        <f t="shared" si="349"/>
        <v>-3</v>
      </c>
      <c r="P2076" s="39">
        <f t="shared" si="344"/>
        <v>-0.90569424122478992</v>
      </c>
      <c r="Q2076" s="39">
        <f t="shared" si="345"/>
        <v>2.3960160409532198</v>
      </c>
      <c r="R2076" s="39">
        <f t="shared" si="350"/>
        <v>-6.3017102821780098</v>
      </c>
      <c r="S2076" s="39">
        <f t="shared" si="351"/>
        <v>-3.6982897178219902</v>
      </c>
      <c r="T2076" s="22" t="str">
        <f t="shared" si="346"/>
        <v>Sac97107</v>
      </c>
      <c r="U2076" t="str">
        <f t="shared" si="352"/>
        <v>yes</v>
      </c>
      <c r="V2076" s="31" t="s">
        <v>294</v>
      </c>
      <c r="W2076" s="31" t="str">
        <f t="shared" si="353"/>
        <v>43442Sacramento KingsIndiana Pacers</v>
      </c>
      <c r="X2076" s="9"/>
      <c r="Y2076" s="9"/>
    </row>
    <row r="2077" spans="1:25" x14ac:dyDescent="0.2">
      <c r="A2077" s="24" t="s">
        <v>230</v>
      </c>
      <c r="B2077" s="12">
        <v>43444</v>
      </c>
      <c r="C2077" s="33" t="str">
        <f t="shared" si="347"/>
        <v>A</v>
      </c>
      <c r="D2077" s="18">
        <v>12</v>
      </c>
      <c r="E2077" s="18">
        <v>10</v>
      </c>
      <c r="F2077" s="18">
        <v>2018</v>
      </c>
      <c r="G2077" s="5" t="s">
        <v>6</v>
      </c>
      <c r="H2077" s="5" t="s">
        <v>32</v>
      </c>
      <c r="I2077" s="5" t="s">
        <v>230</v>
      </c>
      <c r="J2077" s="5">
        <v>108</v>
      </c>
      <c r="K2077" s="5" t="s">
        <v>38</v>
      </c>
      <c r="L2077" s="5" t="s">
        <v>214</v>
      </c>
      <c r="M2077" s="5">
        <v>89</v>
      </c>
      <c r="N2077" s="13">
        <f t="shared" si="348"/>
        <v>19</v>
      </c>
      <c r="O2077" s="13">
        <f t="shared" si="349"/>
        <v>-3</v>
      </c>
      <c r="P2077" s="39">
        <f t="shared" si="344"/>
        <v>-0.90569424122478992</v>
      </c>
      <c r="Q2077" s="39">
        <f t="shared" si="345"/>
        <v>-8.3647694850550796</v>
      </c>
      <c r="R2077" s="39">
        <f t="shared" si="350"/>
        <v>4.4590752438302896</v>
      </c>
      <c r="S2077" s="39">
        <f t="shared" si="351"/>
        <v>14.54092475616971</v>
      </c>
      <c r="T2077" s="22" t="str">
        <f t="shared" si="346"/>
        <v>Sac10889</v>
      </c>
      <c r="U2077" t="str">
        <f t="shared" si="352"/>
        <v>no</v>
      </c>
      <c r="V2077" s="31">
        <v>0</v>
      </c>
      <c r="W2077" s="31" t="str">
        <f t="shared" si="353"/>
        <v>43444Sacramento KingsChicago Bulls</v>
      </c>
      <c r="X2077" s="9">
        <f>IFERROR(VLOOKUP(T2077,October_Schedule_Table[Home Concat],1,FALSE),0)</f>
        <v>0</v>
      </c>
      <c r="Y2077" s="9" t="str">
        <f>IFERROR(VLOOKUP(T2077,October_Schedule_Table[[#All],[Away Concat]:[Away B2b]],4,FALSE),0)</f>
        <v>no</v>
      </c>
    </row>
    <row r="2078" spans="1:25" x14ac:dyDescent="0.2">
      <c r="A2078" s="24" t="s">
        <v>230</v>
      </c>
      <c r="B2078" s="10">
        <v>43446</v>
      </c>
      <c r="C2078" s="33" t="str">
        <f t="shared" si="347"/>
        <v>H</v>
      </c>
      <c r="D2078" s="19">
        <v>12</v>
      </c>
      <c r="E2078" s="19">
        <v>12</v>
      </c>
      <c r="F2078" s="19">
        <v>2018</v>
      </c>
      <c r="G2078" s="6" t="s">
        <v>30</v>
      </c>
      <c r="H2078" s="6" t="s">
        <v>34</v>
      </c>
      <c r="I2078" s="6" t="s">
        <v>239</v>
      </c>
      <c r="J2078" s="6">
        <v>130</v>
      </c>
      <c r="K2078" s="6" t="s">
        <v>32</v>
      </c>
      <c r="L2078" s="6" t="s">
        <v>230</v>
      </c>
      <c r="M2078" s="6">
        <v>141</v>
      </c>
      <c r="N2078" s="13">
        <f t="shared" si="348"/>
        <v>11</v>
      </c>
      <c r="O2078" s="13">
        <f t="shared" si="349"/>
        <v>3</v>
      </c>
      <c r="P2078" s="39">
        <f t="shared" si="344"/>
        <v>-0.90569424122478992</v>
      </c>
      <c r="Q2078" s="39">
        <f t="shared" si="345"/>
        <v>-1.35015846365794</v>
      </c>
      <c r="R2078" s="39">
        <f t="shared" si="350"/>
        <v>3.4444642224331501</v>
      </c>
      <c r="S2078" s="39">
        <f t="shared" si="351"/>
        <v>7.5555357775668499</v>
      </c>
      <c r="T2078" s="22" t="str">
        <f t="shared" si="346"/>
        <v>Sac130141</v>
      </c>
      <c r="U2078" t="str">
        <f t="shared" si="352"/>
        <v>no</v>
      </c>
      <c r="V2078" s="31">
        <v>0</v>
      </c>
      <c r="W2078" s="31" t="str">
        <f t="shared" si="353"/>
        <v>43446Minnesota TimberwolvesSacramento Kings</v>
      </c>
      <c r="X2078" s="9" t="str">
        <f>IFERROR(VLOOKUP(T2078,October_Schedule_Table[[#All],[Home Concat]:[Home B2b]],2,FALSE),0)</f>
        <v>no</v>
      </c>
      <c r="Y2078" s="9">
        <f>IFERROR(VLOOKUP(T2078,October_Schedule_Table[[#All],[Away Concat]:[Away B2b]],4,FALSE),0)</f>
        <v>0</v>
      </c>
    </row>
    <row r="2079" spans="1:25" x14ac:dyDescent="0.2">
      <c r="A2079" s="24" t="s">
        <v>230</v>
      </c>
      <c r="B2079" s="12">
        <v>43448</v>
      </c>
      <c r="C2079" s="33" t="str">
        <f t="shared" si="347"/>
        <v>H</v>
      </c>
      <c r="D2079" s="18">
        <v>12</v>
      </c>
      <c r="E2079" s="18">
        <v>14</v>
      </c>
      <c r="F2079" s="18">
        <v>2018</v>
      </c>
      <c r="G2079" s="5" t="s">
        <v>30</v>
      </c>
      <c r="H2079" s="5" t="s">
        <v>11</v>
      </c>
      <c r="I2079" s="5" t="s">
        <v>224</v>
      </c>
      <c r="J2079" s="5">
        <v>130</v>
      </c>
      <c r="K2079" s="5" t="s">
        <v>32</v>
      </c>
      <c r="L2079" s="5" t="s">
        <v>230</v>
      </c>
      <c r="M2079" s="5">
        <v>125</v>
      </c>
      <c r="N2079" s="13">
        <f t="shared" si="348"/>
        <v>-5</v>
      </c>
      <c r="O2079" s="13">
        <f t="shared" si="349"/>
        <v>3</v>
      </c>
      <c r="P2079" s="39">
        <f t="shared" si="344"/>
        <v>-0.90569424122478992</v>
      </c>
      <c r="Q2079" s="39">
        <f t="shared" si="345"/>
        <v>6.4927091902742058</v>
      </c>
      <c r="R2079" s="39">
        <f t="shared" si="350"/>
        <v>-4.3984034314989957</v>
      </c>
      <c r="S2079" s="39">
        <f t="shared" si="351"/>
        <v>-0.60159656850100429</v>
      </c>
      <c r="T2079" s="22" t="str">
        <f t="shared" si="346"/>
        <v>Sac130125</v>
      </c>
      <c r="U2079" t="str">
        <f t="shared" si="352"/>
        <v>no</v>
      </c>
      <c r="V2079" s="31">
        <v>0</v>
      </c>
      <c r="W2079" s="31" t="str">
        <f t="shared" si="353"/>
        <v>43448Golden State WarriorsSacramento Kings</v>
      </c>
      <c r="X2079" s="9" t="str">
        <f>IFERROR(VLOOKUP(T2079,October_Schedule_Table[[#All],[Home Concat]:[Home B2b]],2,FALSE),0)</f>
        <v>no</v>
      </c>
      <c r="Y2079" s="9">
        <f>IFERROR(VLOOKUP(T2079,October_Schedule_Table[[#All],[Away Concat]:[Away B2b]],4,FALSE),0)</f>
        <v>0</v>
      </c>
    </row>
    <row r="2080" spans="1:25" x14ac:dyDescent="0.2">
      <c r="A2080" s="24" t="s">
        <v>230</v>
      </c>
      <c r="B2080" s="10">
        <v>43450</v>
      </c>
      <c r="C2080" s="33" t="str">
        <f t="shared" si="347"/>
        <v>A</v>
      </c>
      <c r="D2080" s="19">
        <v>12</v>
      </c>
      <c r="E2080" s="19">
        <v>16</v>
      </c>
      <c r="F2080" s="19">
        <v>2018</v>
      </c>
      <c r="G2080" s="6" t="s">
        <v>12</v>
      </c>
      <c r="H2080" s="6" t="s">
        <v>32</v>
      </c>
      <c r="I2080" s="6" t="s">
        <v>230</v>
      </c>
      <c r="J2080" s="6">
        <v>120</v>
      </c>
      <c r="K2080" s="6" t="s">
        <v>28</v>
      </c>
      <c r="L2080" s="6" t="s">
        <v>216</v>
      </c>
      <c r="M2080" s="6">
        <v>113</v>
      </c>
      <c r="N2080" s="13">
        <f t="shared" si="348"/>
        <v>7</v>
      </c>
      <c r="O2080" s="13">
        <f t="shared" si="349"/>
        <v>-3</v>
      </c>
      <c r="P2080" s="39">
        <f t="shared" si="344"/>
        <v>-0.90569424122478992</v>
      </c>
      <c r="Q2080" s="39">
        <f t="shared" si="345"/>
        <v>-1.1032792686349602</v>
      </c>
      <c r="R2080" s="39">
        <f t="shared" si="350"/>
        <v>-2.8024149725898297</v>
      </c>
      <c r="S2080" s="39">
        <f t="shared" si="351"/>
        <v>9.8024149725898297</v>
      </c>
      <c r="T2080" s="22" t="str">
        <f t="shared" si="346"/>
        <v>Sac120113</v>
      </c>
      <c r="U2080" t="str">
        <f t="shared" si="352"/>
        <v>no</v>
      </c>
      <c r="V2080" s="31">
        <v>0</v>
      </c>
      <c r="W2080" s="31" t="str">
        <f t="shared" si="353"/>
        <v>43450Sacramento KingsDallas Mavericks</v>
      </c>
      <c r="X2080" s="9">
        <f>IFERROR(VLOOKUP(T2080,October_Schedule_Table[Home Concat],1,FALSE),0)</f>
        <v>0</v>
      </c>
      <c r="Y2080" s="9" t="str">
        <f>IFERROR(VLOOKUP(T2080,October_Schedule_Table[[#All],[Away Concat]:[Away B2b]],4,FALSE),0)</f>
        <v>no</v>
      </c>
    </row>
    <row r="2081" spans="1:25" x14ac:dyDescent="0.2">
      <c r="A2081" s="24" t="s">
        <v>230</v>
      </c>
      <c r="B2081" s="12">
        <v>43451</v>
      </c>
      <c r="C2081" s="33" t="str">
        <f t="shared" si="347"/>
        <v>A</v>
      </c>
      <c r="D2081" s="18">
        <v>12</v>
      </c>
      <c r="E2081" s="18">
        <v>17</v>
      </c>
      <c r="F2081" s="18">
        <v>2018</v>
      </c>
      <c r="G2081" s="5" t="s">
        <v>6</v>
      </c>
      <c r="H2081" s="5" t="s">
        <v>32</v>
      </c>
      <c r="I2081" s="5" t="s">
        <v>230</v>
      </c>
      <c r="J2081" s="5">
        <v>105</v>
      </c>
      <c r="K2081" s="5" t="s">
        <v>34</v>
      </c>
      <c r="L2081" s="5" t="s">
        <v>239</v>
      </c>
      <c r="M2081" s="5">
        <v>132</v>
      </c>
      <c r="N2081" s="13">
        <f t="shared" si="348"/>
        <v>-27</v>
      </c>
      <c r="O2081" s="13">
        <f t="shared" si="349"/>
        <v>-3</v>
      </c>
      <c r="P2081" s="39">
        <f t="shared" si="344"/>
        <v>-0.90569424122478992</v>
      </c>
      <c r="Q2081" s="39">
        <f t="shared" si="345"/>
        <v>-1.35015846365794</v>
      </c>
      <c r="R2081" s="39">
        <f t="shared" si="350"/>
        <v>-2.5555357775668499</v>
      </c>
      <c r="S2081" s="39">
        <f t="shared" si="351"/>
        <v>-24.444464222433151</v>
      </c>
      <c r="T2081" s="22" t="str">
        <f t="shared" si="346"/>
        <v>Sac105132</v>
      </c>
      <c r="U2081" t="str">
        <f t="shared" si="352"/>
        <v>yes</v>
      </c>
      <c r="V2081" s="31">
        <v>0</v>
      </c>
      <c r="W2081" s="31" t="str">
        <f t="shared" si="353"/>
        <v>43451Sacramento KingsMinnesota Timberwolves</v>
      </c>
      <c r="X2081" s="9">
        <f>IFERROR(VLOOKUP(T2081,October_Schedule_Table[Home Concat],1,FALSE),0)</f>
        <v>0</v>
      </c>
      <c r="Y2081" s="9" t="str">
        <f>IFERROR(VLOOKUP(T2081,October_Schedule_Table[[#All],[Away Concat]:[Away B2b]],4,FALSE),0)</f>
        <v>yes</v>
      </c>
    </row>
    <row r="2082" spans="1:25" x14ac:dyDescent="0.2">
      <c r="A2082" s="24" t="s">
        <v>230</v>
      </c>
      <c r="B2082" s="10">
        <v>43453</v>
      </c>
      <c r="C2082" s="33" t="str">
        <f t="shared" si="347"/>
        <v>H</v>
      </c>
      <c r="D2082" s="19">
        <v>12</v>
      </c>
      <c r="E2082" s="19">
        <v>19</v>
      </c>
      <c r="F2082" s="19">
        <v>2018</v>
      </c>
      <c r="G2082" s="6" t="s">
        <v>30</v>
      </c>
      <c r="H2082" s="6" t="s">
        <v>10</v>
      </c>
      <c r="I2082" s="6" t="s">
        <v>238</v>
      </c>
      <c r="J2082" s="6">
        <v>132</v>
      </c>
      <c r="K2082" s="6" t="s">
        <v>32</v>
      </c>
      <c r="L2082" s="6" t="s">
        <v>230</v>
      </c>
      <c r="M2082" s="6">
        <v>113</v>
      </c>
      <c r="N2082" s="13">
        <f t="shared" si="348"/>
        <v>-19</v>
      </c>
      <c r="O2082" s="13">
        <f t="shared" si="349"/>
        <v>3</v>
      </c>
      <c r="P2082" s="39">
        <f t="shared" si="344"/>
        <v>-0.90569424122478992</v>
      </c>
      <c r="Q2082" s="39">
        <f t="shared" si="345"/>
        <v>3.3970939396990349</v>
      </c>
      <c r="R2082" s="39">
        <f t="shared" si="350"/>
        <v>-1.3027881809238249</v>
      </c>
      <c r="S2082" s="39">
        <f t="shared" si="351"/>
        <v>-17.697211819076173</v>
      </c>
      <c r="T2082" s="22" t="str">
        <f t="shared" si="346"/>
        <v>Sac132113</v>
      </c>
      <c r="U2082" t="str">
        <f t="shared" si="352"/>
        <v>no</v>
      </c>
      <c r="V2082" s="31">
        <v>0</v>
      </c>
      <c r="W2082" s="31" t="str">
        <f t="shared" si="353"/>
        <v>43453Oklahoma City ThunderSacramento Kings</v>
      </c>
      <c r="X2082" s="9" t="str">
        <f>IFERROR(VLOOKUP(T2082,October_Schedule_Table[[#All],[Home Concat]:[Home B2b]],2,FALSE),0)</f>
        <v>no</v>
      </c>
      <c r="Y2082" s="9">
        <f>IFERROR(VLOOKUP(T2082,October_Schedule_Table[[#All],[Away Concat]:[Away B2b]],4,FALSE),0)</f>
        <v>0</v>
      </c>
    </row>
    <row r="2083" spans="1:25" x14ac:dyDescent="0.2">
      <c r="A2083" s="24" t="s">
        <v>230</v>
      </c>
      <c r="B2083" s="12">
        <v>43455</v>
      </c>
      <c r="C2083" s="33" t="str">
        <f t="shared" si="347"/>
        <v>H</v>
      </c>
      <c r="D2083" s="18">
        <v>12</v>
      </c>
      <c r="E2083" s="18">
        <v>21</v>
      </c>
      <c r="F2083" s="18">
        <v>2018</v>
      </c>
      <c r="G2083" s="5" t="s">
        <v>30</v>
      </c>
      <c r="H2083" s="5" t="s">
        <v>19</v>
      </c>
      <c r="I2083" s="5" t="s">
        <v>240</v>
      </c>
      <c r="J2083" s="5">
        <v>99</v>
      </c>
      <c r="K2083" s="5" t="s">
        <v>32</v>
      </c>
      <c r="L2083" s="5" t="s">
        <v>230</v>
      </c>
      <c r="M2083" s="5">
        <v>102</v>
      </c>
      <c r="N2083" s="13">
        <f t="shared" si="348"/>
        <v>3</v>
      </c>
      <c r="O2083" s="13">
        <f t="shared" si="349"/>
        <v>3</v>
      </c>
      <c r="P2083" s="39">
        <f t="shared" si="344"/>
        <v>-0.90569424122478992</v>
      </c>
      <c r="Q2083" s="39">
        <f t="shared" si="345"/>
        <v>-2.3364343413058002</v>
      </c>
      <c r="R2083" s="39">
        <f t="shared" si="350"/>
        <v>4.4307401000810103</v>
      </c>
      <c r="S2083" s="39">
        <f t="shared" si="351"/>
        <v>-1.4307401000810103</v>
      </c>
      <c r="T2083" s="22" t="str">
        <f t="shared" si="346"/>
        <v>Sac99102</v>
      </c>
      <c r="U2083" t="str">
        <f t="shared" si="352"/>
        <v>no</v>
      </c>
      <c r="V2083" s="31">
        <v>0</v>
      </c>
      <c r="W2083" s="31" t="str">
        <f t="shared" si="353"/>
        <v>43455Memphis GrizzliesSacramento Kings</v>
      </c>
      <c r="X2083" s="9" t="str">
        <f>IFERROR(VLOOKUP(T2083,October_Schedule_Table[[#All],[Home Concat]:[Home B2b]],2,FALSE),0)</f>
        <v>no</v>
      </c>
      <c r="Y2083" s="9">
        <f>IFERROR(VLOOKUP(T2083,October_Schedule_Table[[#All],[Away Concat]:[Away B2b]],4,FALSE),0)</f>
        <v>0</v>
      </c>
    </row>
    <row r="2084" spans="1:25" x14ac:dyDescent="0.2">
      <c r="A2084" s="24" t="s">
        <v>230</v>
      </c>
      <c r="B2084" s="10">
        <v>43457</v>
      </c>
      <c r="C2084" s="33" t="str">
        <f t="shared" si="347"/>
        <v>H</v>
      </c>
      <c r="D2084" s="19">
        <v>12</v>
      </c>
      <c r="E2084" s="19">
        <v>23</v>
      </c>
      <c r="F2084" s="19">
        <v>2018</v>
      </c>
      <c r="G2084" s="6" t="s">
        <v>43</v>
      </c>
      <c r="H2084" s="6" t="s">
        <v>17</v>
      </c>
      <c r="I2084" s="6" t="s">
        <v>202</v>
      </c>
      <c r="J2084" s="6">
        <v>117</v>
      </c>
      <c r="K2084" s="6" t="s">
        <v>32</v>
      </c>
      <c r="L2084" s="6" t="s">
        <v>230</v>
      </c>
      <c r="M2084" s="6">
        <v>122</v>
      </c>
      <c r="N2084" s="13">
        <f t="shared" si="348"/>
        <v>5</v>
      </c>
      <c r="O2084" s="13">
        <f t="shared" si="349"/>
        <v>3</v>
      </c>
      <c r="P2084" s="39">
        <f t="shared" si="344"/>
        <v>-0.90569424122478992</v>
      </c>
      <c r="Q2084" s="39">
        <f t="shared" si="345"/>
        <v>-2.0784049104114897</v>
      </c>
      <c r="R2084" s="39">
        <f t="shared" si="350"/>
        <v>4.1727106691866993</v>
      </c>
      <c r="S2084" s="39">
        <f t="shared" si="351"/>
        <v>0.82728933081330069</v>
      </c>
      <c r="T2084" s="22" t="str">
        <f t="shared" si="346"/>
        <v>Sac117122</v>
      </c>
      <c r="U2084" t="str">
        <f t="shared" si="352"/>
        <v>no</v>
      </c>
      <c r="V2084" s="31">
        <v>0</v>
      </c>
      <c r="W2084" s="31" t="str">
        <f t="shared" si="353"/>
        <v>43457New Orleans PelicansSacramento Kings</v>
      </c>
      <c r="X2084" s="9" t="str">
        <f>IFERROR(VLOOKUP(T2084,October_Schedule_Table[[#All],[Home Concat]:[Home B2b]],2,FALSE),0)</f>
        <v>no</v>
      </c>
      <c r="Y2084" s="9">
        <f>IFERROR(VLOOKUP(T2084,October_Schedule_Table[[#All],[Away Concat]:[Away B2b]],4,FALSE),0)</f>
        <v>0</v>
      </c>
    </row>
    <row r="2085" spans="1:25" x14ac:dyDescent="0.2">
      <c r="A2085" s="24" t="s">
        <v>230</v>
      </c>
      <c r="B2085" s="10">
        <v>43460</v>
      </c>
      <c r="C2085" s="33" t="str">
        <f t="shared" si="347"/>
        <v>A</v>
      </c>
      <c r="D2085" s="19">
        <v>12</v>
      </c>
      <c r="E2085" s="19">
        <v>26</v>
      </c>
      <c r="F2085" s="19">
        <v>2018</v>
      </c>
      <c r="G2085" s="6" t="s">
        <v>9</v>
      </c>
      <c r="H2085" s="6" t="s">
        <v>32</v>
      </c>
      <c r="I2085" s="6" t="s">
        <v>230</v>
      </c>
      <c r="J2085" s="6">
        <v>118</v>
      </c>
      <c r="K2085" s="6" t="s">
        <v>22</v>
      </c>
      <c r="L2085" s="13" t="s">
        <v>241</v>
      </c>
      <c r="M2085" s="6">
        <v>127</v>
      </c>
      <c r="N2085" s="13">
        <f t="shared" si="348"/>
        <v>-9</v>
      </c>
      <c r="O2085" s="13">
        <f t="shared" si="349"/>
        <v>-3</v>
      </c>
      <c r="P2085" s="39">
        <f t="shared" si="344"/>
        <v>-0.90569424122478992</v>
      </c>
      <c r="Q2085" s="39">
        <f t="shared" si="345"/>
        <v>0.79686865378140981</v>
      </c>
      <c r="R2085" s="39">
        <f t="shared" si="350"/>
        <v>-4.7025628950061993</v>
      </c>
      <c r="S2085" s="39">
        <f t="shared" si="351"/>
        <v>-4.2974371049938007</v>
      </c>
      <c r="T2085" s="22" t="str">
        <f t="shared" si="346"/>
        <v>Sac118127</v>
      </c>
      <c r="U2085" t="str">
        <f t="shared" si="352"/>
        <v>no</v>
      </c>
      <c r="V2085" s="31">
        <v>0</v>
      </c>
      <c r="W2085" s="31" t="str">
        <f t="shared" si="353"/>
        <v>43460Sacramento KingsLos Angeles Clippers</v>
      </c>
      <c r="X2085" s="9">
        <f>IFERROR(VLOOKUP(T2085,October_Schedule_Table[Home Concat],1,FALSE),0)</f>
        <v>0</v>
      </c>
      <c r="Y2085" s="9" t="str">
        <f>IFERROR(VLOOKUP(T2085,October_Schedule_Table[[#All],[Away Concat]:[Away B2b]],4,FALSE),0)</f>
        <v>no</v>
      </c>
    </row>
    <row r="2086" spans="1:25" x14ac:dyDescent="0.2">
      <c r="A2086" s="24" t="s">
        <v>230</v>
      </c>
      <c r="B2086" s="12">
        <v>43461</v>
      </c>
      <c r="C2086" s="33" t="str">
        <f t="shared" si="347"/>
        <v>H</v>
      </c>
      <c r="D2086" s="18">
        <v>12</v>
      </c>
      <c r="E2086" s="18">
        <v>27</v>
      </c>
      <c r="F2086" s="18">
        <v>2018</v>
      </c>
      <c r="G2086" s="5" t="s">
        <v>30</v>
      </c>
      <c r="H2086" s="5" t="s">
        <v>39</v>
      </c>
      <c r="I2086" s="13" t="s">
        <v>242</v>
      </c>
      <c r="J2086" s="5">
        <v>116</v>
      </c>
      <c r="K2086" s="5" t="s">
        <v>32</v>
      </c>
      <c r="L2086" s="5" t="s">
        <v>230</v>
      </c>
      <c r="M2086" s="5">
        <v>117</v>
      </c>
      <c r="N2086" s="13">
        <f t="shared" si="348"/>
        <v>1</v>
      </c>
      <c r="O2086" s="13">
        <f t="shared" si="349"/>
        <v>3</v>
      </c>
      <c r="P2086" s="39">
        <f t="shared" si="344"/>
        <v>-0.90569424122478992</v>
      </c>
      <c r="Q2086" s="39">
        <f t="shared" si="345"/>
        <v>-1.7592139870950123</v>
      </c>
      <c r="R2086" s="39">
        <f t="shared" si="350"/>
        <v>3.8535197458702224</v>
      </c>
      <c r="S2086" s="39">
        <f t="shared" si="351"/>
        <v>-2.8535197458702224</v>
      </c>
      <c r="T2086" s="22" t="str">
        <f t="shared" si="346"/>
        <v>Sac116117</v>
      </c>
      <c r="U2086" t="str">
        <f t="shared" si="352"/>
        <v>yes</v>
      </c>
      <c r="V2086" s="31">
        <v>0</v>
      </c>
      <c r="W2086" s="31" t="str">
        <f t="shared" si="353"/>
        <v>43461Los Angeles LakersSacramento Kings</v>
      </c>
      <c r="X2086" s="9" t="str">
        <f>IFERROR(VLOOKUP(T2086,October_Schedule_Table[[#All],[Home Concat]:[Home B2b]],2,FALSE),0)</f>
        <v>no</v>
      </c>
      <c r="Y2086" s="9" t="str">
        <f>IFERROR(VLOOKUP(T2086,October_Schedule_Table[[#All],[Away Concat]:[Away B2b]],4,FALSE),0)</f>
        <v>no</v>
      </c>
    </row>
    <row r="2087" spans="1:25" x14ac:dyDescent="0.2">
      <c r="A2087" s="24" t="s">
        <v>230</v>
      </c>
      <c r="B2087" s="12">
        <v>43464</v>
      </c>
      <c r="C2087" s="33" t="str">
        <f t="shared" si="347"/>
        <v>A</v>
      </c>
      <c r="D2087" s="18">
        <v>12</v>
      </c>
      <c r="E2087" s="18">
        <v>30</v>
      </c>
      <c r="F2087" s="18">
        <v>2018</v>
      </c>
      <c r="G2087" s="5" t="s">
        <v>44</v>
      </c>
      <c r="H2087" s="5" t="s">
        <v>32</v>
      </c>
      <c r="I2087" s="5" t="s">
        <v>230</v>
      </c>
      <c r="J2087" s="5">
        <v>114</v>
      </c>
      <c r="K2087" s="5" t="s">
        <v>39</v>
      </c>
      <c r="L2087" s="13" t="s">
        <v>242</v>
      </c>
      <c r="M2087" s="5">
        <v>121</v>
      </c>
      <c r="N2087" s="13">
        <f t="shared" si="348"/>
        <v>-7</v>
      </c>
      <c r="O2087" s="13">
        <f t="shared" si="349"/>
        <v>-3</v>
      </c>
      <c r="P2087" s="39">
        <f t="shared" si="344"/>
        <v>-0.90569424122478992</v>
      </c>
      <c r="Q2087" s="39">
        <f t="shared" si="345"/>
        <v>-1.7592139870950123</v>
      </c>
      <c r="R2087" s="39">
        <f t="shared" si="350"/>
        <v>-2.1464802541297776</v>
      </c>
      <c r="S2087" s="39">
        <f t="shared" si="351"/>
        <v>-4.8535197458702228</v>
      </c>
      <c r="T2087" s="22" t="str">
        <f t="shared" si="346"/>
        <v>Sac114121</v>
      </c>
      <c r="U2087" t="str">
        <f t="shared" si="352"/>
        <v>no</v>
      </c>
      <c r="V2087" s="31">
        <v>0</v>
      </c>
      <c r="W2087" s="31" t="str">
        <f t="shared" si="353"/>
        <v>43464Sacramento KingsLos Angeles Lakers</v>
      </c>
      <c r="X2087" s="9">
        <f>IFERROR(VLOOKUP(T2087,October_Schedule_Table[Home Concat],1,FALSE),0)</f>
        <v>0</v>
      </c>
      <c r="Y2087" s="9" t="str">
        <f>IFERROR(VLOOKUP(T2087,October_Schedule_Table[[#All],[Away Concat]:[Away B2b]],4,FALSE),0)</f>
        <v>no</v>
      </c>
    </row>
    <row r="2088" spans="1:25" x14ac:dyDescent="0.2">
      <c r="A2088" s="24" t="s">
        <v>230</v>
      </c>
      <c r="B2088" s="10">
        <v>43466</v>
      </c>
      <c r="C2088" s="33" t="str">
        <f t="shared" si="347"/>
        <v>H</v>
      </c>
      <c r="D2088" s="19">
        <v>1</v>
      </c>
      <c r="E2088" s="19">
        <v>1</v>
      </c>
      <c r="F2088" s="19">
        <v>2019</v>
      </c>
      <c r="G2088" s="6" t="s">
        <v>42</v>
      </c>
      <c r="H2088" s="6" t="s">
        <v>40</v>
      </c>
      <c r="I2088" s="6" t="s">
        <v>231</v>
      </c>
      <c r="J2088" s="6">
        <v>113</v>
      </c>
      <c r="K2088" s="6" t="s">
        <v>32</v>
      </c>
      <c r="L2088" s="6" t="s">
        <v>230</v>
      </c>
      <c r="M2088" s="6">
        <v>108</v>
      </c>
      <c r="N2088" s="13">
        <f t="shared" si="348"/>
        <v>-5</v>
      </c>
      <c r="O2088" s="13">
        <f t="shared" si="349"/>
        <v>3</v>
      </c>
      <c r="P2088" s="39">
        <f t="shared" si="344"/>
        <v>-0.90569424122478992</v>
      </c>
      <c r="Q2088" s="39">
        <f t="shared" si="345"/>
        <v>4.7456987811097902</v>
      </c>
      <c r="R2088" s="39">
        <f t="shared" si="350"/>
        <v>-2.6513930223345801</v>
      </c>
      <c r="S2088" s="39">
        <f t="shared" si="351"/>
        <v>-2.3486069776654199</v>
      </c>
      <c r="T2088" s="22" t="str">
        <f t="shared" si="346"/>
        <v>Sac113108</v>
      </c>
      <c r="U2088" t="str">
        <f t="shared" si="352"/>
        <v>no</v>
      </c>
      <c r="V2088" s="31">
        <v>0</v>
      </c>
      <c r="W2088" s="31" t="str">
        <f t="shared" si="353"/>
        <v>43466Portland Trail BlazersSacramento Kings</v>
      </c>
      <c r="X2088" s="9" t="str">
        <f>IFERROR(VLOOKUP(T2088,October_Schedule_Table[[#All],[Home Concat]:[Home B2b]],2,FALSE),0)</f>
        <v>no</v>
      </c>
      <c r="Y2088" s="9">
        <f>IFERROR(VLOOKUP(T2088,October_Schedule_Table[[#All],[Away Concat]:[Away B2b]],4,FALSE),0)</f>
        <v>0</v>
      </c>
    </row>
    <row r="2089" spans="1:25" x14ac:dyDescent="0.2">
      <c r="A2089" s="24" t="s">
        <v>230</v>
      </c>
      <c r="B2089" s="12">
        <v>43468</v>
      </c>
      <c r="C2089" s="33" t="str">
        <f t="shared" si="347"/>
        <v>H</v>
      </c>
      <c r="D2089" s="18">
        <v>1</v>
      </c>
      <c r="E2089" s="18">
        <v>3</v>
      </c>
      <c r="F2089" s="18">
        <v>2019</v>
      </c>
      <c r="G2089" s="5" t="s">
        <v>30</v>
      </c>
      <c r="H2089" s="5" t="s">
        <v>21</v>
      </c>
      <c r="I2089" s="5" t="s">
        <v>217</v>
      </c>
      <c r="J2089" s="5">
        <v>117</v>
      </c>
      <c r="K2089" s="5" t="s">
        <v>32</v>
      </c>
      <c r="L2089" s="5" t="s">
        <v>230</v>
      </c>
      <c r="M2089" s="5">
        <v>113</v>
      </c>
      <c r="N2089" s="13">
        <f t="shared" si="348"/>
        <v>-4</v>
      </c>
      <c r="O2089" s="13">
        <f t="shared" si="349"/>
        <v>3</v>
      </c>
      <c r="P2089" s="39">
        <f t="shared" si="344"/>
        <v>-0.90569424122478992</v>
      </c>
      <c r="Q2089" s="39">
        <f t="shared" si="345"/>
        <v>3.8824190488276296</v>
      </c>
      <c r="R2089" s="39">
        <f t="shared" si="350"/>
        <v>-1.7881132900524195</v>
      </c>
      <c r="S2089" s="39">
        <f t="shared" si="351"/>
        <v>-2.2118867099475805</v>
      </c>
      <c r="T2089" s="22" t="str">
        <f t="shared" si="346"/>
        <v>Sac117113</v>
      </c>
      <c r="U2089" t="str">
        <f t="shared" si="352"/>
        <v>no</v>
      </c>
      <c r="V2089" s="31">
        <v>0</v>
      </c>
      <c r="W2089" s="31" t="str">
        <f t="shared" si="353"/>
        <v>43468Denver NuggetsSacramento Kings</v>
      </c>
      <c r="X2089" s="9" t="str">
        <f>IFERROR(VLOOKUP(T2089,October_Schedule_Table[[#All],[Home Concat]:[Home B2b]],2,FALSE),0)</f>
        <v>no</v>
      </c>
      <c r="Y2089" s="9">
        <f>IFERROR(VLOOKUP(T2089,October_Schedule_Table[[#All],[Away Concat]:[Away B2b]],4,FALSE),0)</f>
        <v>0</v>
      </c>
    </row>
    <row r="2090" spans="1:25" x14ac:dyDescent="0.2">
      <c r="A2090" s="24" t="s">
        <v>230</v>
      </c>
      <c r="B2090" s="10">
        <v>43470</v>
      </c>
      <c r="C2090" s="33" t="str">
        <f t="shared" si="347"/>
        <v>H</v>
      </c>
      <c r="D2090" s="19">
        <v>1</v>
      </c>
      <c r="E2090" s="19">
        <v>5</v>
      </c>
      <c r="F2090" s="19">
        <v>2019</v>
      </c>
      <c r="G2090" s="6" t="s">
        <v>30</v>
      </c>
      <c r="H2090" s="6" t="s">
        <v>11</v>
      </c>
      <c r="I2090" s="6" t="s">
        <v>224</v>
      </c>
      <c r="J2090" s="6">
        <v>127</v>
      </c>
      <c r="K2090" s="6" t="s">
        <v>32</v>
      </c>
      <c r="L2090" s="6" t="s">
        <v>230</v>
      </c>
      <c r="M2090" s="6">
        <v>123</v>
      </c>
      <c r="N2090" s="13">
        <f t="shared" si="348"/>
        <v>-4</v>
      </c>
      <c r="O2090" s="13">
        <f t="shared" si="349"/>
        <v>3</v>
      </c>
      <c r="P2090" s="39">
        <f t="shared" si="344"/>
        <v>-0.90569424122478992</v>
      </c>
      <c r="Q2090" s="39">
        <f t="shared" si="345"/>
        <v>6.4927091902742058</v>
      </c>
      <c r="R2090" s="39">
        <f t="shared" si="350"/>
        <v>-4.3984034314989957</v>
      </c>
      <c r="S2090" s="39">
        <f t="shared" si="351"/>
        <v>0.39840343149899571</v>
      </c>
      <c r="T2090" s="22" t="str">
        <f t="shared" si="346"/>
        <v>Sac127123</v>
      </c>
      <c r="U2090" t="str">
        <f t="shared" si="352"/>
        <v>no</v>
      </c>
      <c r="V2090" s="31">
        <v>0</v>
      </c>
      <c r="W2090" s="31" t="str">
        <f t="shared" si="353"/>
        <v>43470Golden State WarriorsSacramento Kings</v>
      </c>
      <c r="X2090" s="9" t="str">
        <f>IFERROR(VLOOKUP(T2090,October_Schedule_Table[[#All],[Home Concat]:[Home B2b]],2,FALSE),0)</f>
        <v>no</v>
      </c>
      <c r="Y2090" s="9">
        <f>IFERROR(VLOOKUP(T2090,October_Schedule_Table[[#All],[Away Concat]:[Away B2b]],4,FALSE),0)</f>
        <v>0</v>
      </c>
    </row>
    <row r="2091" spans="1:25" x14ac:dyDescent="0.2">
      <c r="A2091" s="24" t="s">
        <v>230</v>
      </c>
      <c r="B2091" s="12">
        <v>43472</v>
      </c>
      <c r="C2091" s="33" t="str">
        <f t="shared" si="347"/>
        <v>H</v>
      </c>
      <c r="D2091" s="18">
        <v>1</v>
      </c>
      <c r="E2091" s="18">
        <v>7</v>
      </c>
      <c r="F2091" s="18">
        <v>2019</v>
      </c>
      <c r="G2091" s="5" t="s">
        <v>30</v>
      </c>
      <c r="H2091" s="5" t="s">
        <v>27</v>
      </c>
      <c r="I2091" s="5" t="s">
        <v>236</v>
      </c>
      <c r="J2091" s="5">
        <v>95</v>
      </c>
      <c r="K2091" s="5" t="s">
        <v>32</v>
      </c>
      <c r="L2091" s="5" t="s">
        <v>230</v>
      </c>
      <c r="M2091" s="5">
        <v>111</v>
      </c>
      <c r="N2091" s="13">
        <f t="shared" si="348"/>
        <v>16</v>
      </c>
      <c r="O2091" s="13">
        <f t="shared" si="349"/>
        <v>3</v>
      </c>
      <c r="P2091" s="39">
        <f t="shared" si="344"/>
        <v>-0.90569424122478992</v>
      </c>
      <c r="Q2091" s="39">
        <f t="shared" si="345"/>
        <v>1.21811754667254</v>
      </c>
      <c r="R2091" s="39">
        <f t="shared" si="350"/>
        <v>0.87618821210267006</v>
      </c>
      <c r="S2091" s="39">
        <f t="shared" si="351"/>
        <v>15.123811787897329</v>
      </c>
      <c r="T2091" s="22" t="str">
        <f t="shared" si="346"/>
        <v>Sac95111</v>
      </c>
      <c r="U2091" t="str">
        <f t="shared" si="352"/>
        <v>no</v>
      </c>
      <c r="V2091" s="31">
        <v>0</v>
      </c>
      <c r="W2091" s="31" t="str">
        <f t="shared" si="353"/>
        <v>43472Orlando MagicSacramento Kings</v>
      </c>
      <c r="X2091" s="9" t="str">
        <f>IFERROR(VLOOKUP(T2091,October_Schedule_Table[[#All],[Home Concat]:[Home B2b]],2,FALSE),0)</f>
        <v>no</v>
      </c>
      <c r="Y2091" s="9">
        <f>IFERROR(VLOOKUP(T2091,October_Schedule_Table[[#All],[Away Concat]:[Away B2b]],4,FALSE),0)</f>
        <v>0</v>
      </c>
    </row>
    <row r="2092" spans="1:25" x14ac:dyDescent="0.2">
      <c r="A2092" s="24" t="s">
        <v>230</v>
      </c>
      <c r="B2092" s="10">
        <v>43473</v>
      </c>
      <c r="C2092" s="33" t="str">
        <f t="shared" si="347"/>
        <v>A</v>
      </c>
      <c r="D2092" s="19">
        <v>1</v>
      </c>
      <c r="E2092" s="19">
        <v>8</v>
      </c>
      <c r="F2092" s="19">
        <v>2019</v>
      </c>
      <c r="G2092" s="6" t="s">
        <v>42</v>
      </c>
      <c r="H2092" s="6" t="s">
        <v>32</v>
      </c>
      <c r="I2092" s="6" t="s">
        <v>230</v>
      </c>
      <c r="J2092" s="6">
        <v>111</v>
      </c>
      <c r="K2092" s="6" t="s">
        <v>29</v>
      </c>
      <c r="L2092" s="6" t="s">
        <v>232</v>
      </c>
      <c r="M2092" s="6">
        <v>115</v>
      </c>
      <c r="N2092" s="13">
        <f t="shared" si="348"/>
        <v>-4</v>
      </c>
      <c r="O2092" s="13">
        <f t="shared" si="349"/>
        <v>-3</v>
      </c>
      <c r="P2092" s="39">
        <f t="shared" si="344"/>
        <v>-0.90569424122478992</v>
      </c>
      <c r="Q2092" s="39">
        <f t="shared" si="345"/>
        <v>-8.7034984309977705</v>
      </c>
      <c r="R2092" s="39">
        <f t="shared" si="350"/>
        <v>4.7978041897729806</v>
      </c>
      <c r="S2092" s="39">
        <f t="shared" si="351"/>
        <v>-8.7978041897729806</v>
      </c>
      <c r="T2092" s="22" t="str">
        <f t="shared" si="346"/>
        <v>Sac111115</v>
      </c>
      <c r="U2092" t="str">
        <f t="shared" si="352"/>
        <v>yes</v>
      </c>
      <c r="V2092" s="31">
        <v>0</v>
      </c>
      <c r="W2092" s="31" t="str">
        <f t="shared" si="353"/>
        <v>43473Sacramento KingsPhoenix Suns</v>
      </c>
      <c r="X2092" s="9">
        <f>IFERROR(VLOOKUP(T2092,October_Schedule_Table[Home Concat],1,FALSE),0)</f>
        <v>0</v>
      </c>
      <c r="Y2092" s="9" t="str">
        <f>IFERROR(VLOOKUP(T2092,October_Schedule_Table[[#All],[Away Concat]:[Away B2b]],4,FALSE),0)</f>
        <v>yes</v>
      </c>
    </row>
    <row r="2093" spans="1:25" x14ac:dyDescent="0.2">
      <c r="A2093" s="24" t="s">
        <v>230</v>
      </c>
      <c r="B2093" s="10">
        <v>43475</v>
      </c>
      <c r="C2093" s="33" t="str">
        <f t="shared" si="347"/>
        <v>H</v>
      </c>
      <c r="D2093" s="19">
        <v>1</v>
      </c>
      <c r="E2093" s="19">
        <v>10</v>
      </c>
      <c r="F2093" s="19">
        <v>2019</v>
      </c>
      <c r="G2093" s="6" t="s">
        <v>30</v>
      </c>
      <c r="H2093" s="6" t="s">
        <v>16</v>
      </c>
      <c r="I2093" s="6" t="s">
        <v>218</v>
      </c>
      <c r="J2093" s="6">
        <v>102</v>
      </c>
      <c r="K2093" s="6" t="s">
        <v>32</v>
      </c>
      <c r="L2093" s="6" t="s">
        <v>230</v>
      </c>
      <c r="M2093" s="6">
        <v>112</v>
      </c>
      <c r="N2093" s="13">
        <f t="shared" si="348"/>
        <v>10</v>
      </c>
      <c r="O2093" s="13">
        <f t="shared" si="349"/>
        <v>3</v>
      </c>
      <c r="P2093" s="39">
        <f t="shared" si="344"/>
        <v>-0.90569424122478992</v>
      </c>
      <c r="Q2093" s="39">
        <f t="shared" si="345"/>
        <v>-0.23602730858504994</v>
      </c>
      <c r="R2093" s="39">
        <f t="shared" si="350"/>
        <v>2.33033306736026</v>
      </c>
      <c r="S2093" s="39">
        <f t="shared" si="351"/>
        <v>7.66966693263974</v>
      </c>
      <c r="T2093" s="22" t="str">
        <f t="shared" si="346"/>
        <v>Sac102112</v>
      </c>
      <c r="U2093" t="str">
        <f t="shared" si="352"/>
        <v>no</v>
      </c>
      <c r="V2093" s="31">
        <v>0</v>
      </c>
      <c r="W2093" s="31" t="str">
        <f t="shared" si="353"/>
        <v>43475Detroit PistonsSacramento Kings</v>
      </c>
      <c r="X2093" s="9" t="str">
        <f>IFERROR(VLOOKUP(T2093,October_Schedule_Table[[#All],[Home Concat]:[Home B2b]],2,FALSE),0)</f>
        <v>no</v>
      </c>
      <c r="Y2093" s="9">
        <f>IFERROR(VLOOKUP(T2093,October_Schedule_Table[[#All],[Away Concat]:[Away B2b]],4,FALSE),0)</f>
        <v>0</v>
      </c>
    </row>
    <row r="2094" spans="1:25" x14ac:dyDescent="0.2">
      <c r="A2094" s="24" t="s">
        <v>230</v>
      </c>
      <c r="B2094" s="12">
        <v>43477</v>
      </c>
      <c r="C2094" s="33" t="str">
        <f t="shared" si="347"/>
        <v>H</v>
      </c>
      <c r="D2094" s="18">
        <v>1</v>
      </c>
      <c r="E2094" s="18">
        <v>12</v>
      </c>
      <c r="F2094" s="18">
        <v>2019</v>
      </c>
      <c r="G2094" s="5" t="s">
        <v>30</v>
      </c>
      <c r="H2094" s="5" t="s">
        <v>14</v>
      </c>
      <c r="I2094" s="5" t="s">
        <v>213</v>
      </c>
      <c r="J2094" s="5">
        <v>97</v>
      </c>
      <c r="K2094" s="5" t="s">
        <v>32</v>
      </c>
      <c r="L2094" s="5" t="s">
        <v>230</v>
      </c>
      <c r="M2094" s="5">
        <v>104</v>
      </c>
      <c r="N2094" s="13">
        <f t="shared" si="348"/>
        <v>7</v>
      </c>
      <c r="O2094" s="13">
        <f t="shared" si="349"/>
        <v>3</v>
      </c>
      <c r="P2094" s="39">
        <f t="shared" si="344"/>
        <v>-0.90569424122478992</v>
      </c>
      <c r="Q2094" s="39">
        <f t="shared" si="345"/>
        <v>-1.224670842330648</v>
      </c>
      <c r="R2094" s="39">
        <f t="shared" si="350"/>
        <v>3.3189766011058581</v>
      </c>
      <c r="S2094" s="39">
        <f t="shared" si="351"/>
        <v>3.6810233988941419</v>
      </c>
      <c r="T2094" s="22" t="str">
        <f t="shared" si="346"/>
        <v>Sac97104</v>
      </c>
      <c r="U2094" t="str">
        <f t="shared" si="352"/>
        <v>no</v>
      </c>
      <c r="V2094" s="31">
        <v>0</v>
      </c>
      <c r="W2094" s="31" t="str">
        <f t="shared" si="353"/>
        <v>43477Charlotte HornetsSacramento Kings</v>
      </c>
      <c r="X2094" s="9" t="str">
        <f>IFERROR(VLOOKUP(T2094,October_Schedule_Table[[#All],[Home Concat]:[Home B2b]],2,FALSE),0)</f>
        <v>no</v>
      </c>
      <c r="Y2094" s="9">
        <f>IFERROR(VLOOKUP(T2094,October_Schedule_Table[[#All],[Away Concat]:[Away B2b]],4,FALSE),0)</f>
        <v>0</v>
      </c>
    </row>
    <row r="2095" spans="1:25" x14ac:dyDescent="0.2">
      <c r="A2095" s="24" t="s">
        <v>230</v>
      </c>
      <c r="B2095" s="10">
        <v>43479</v>
      </c>
      <c r="C2095" s="33" t="str">
        <f t="shared" si="347"/>
        <v>H</v>
      </c>
      <c r="D2095" s="19">
        <v>1</v>
      </c>
      <c r="E2095" s="19">
        <v>14</v>
      </c>
      <c r="F2095" s="19">
        <v>2019</v>
      </c>
      <c r="G2095" s="6" t="s">
        <v>30</v>
      </c>
      <c r="H2095" s="6" t="s">
        <v>40</v>
      </c>
      <c r="I2095" s="6" t="s">
        <v>231</v>
      </c>
      <c r="J2095" s="6">
        <v>107</v>
      </c>
      <c r="K2095" s="6" t="s">
        <v>32</v>
      </c>
      <c r="L2095" s="6" t="s">
        <v>230</v>
      </c>
      <c r="M2095" s="6">
        <v>115</v>
      </c>
      <c r="N2095" s="13">
        <f t="shared" si="348"/>
        <v>8</v>
      </c>
      <c r="O2095" s="13">
        <f t="shared" si="349"/>
        <v>3</v>
      </c>
      <c r="P2095" s="39">
        <f t="shared" si="344"/>
        <v>-0.90569424122478992</v>
      </c>
      <c r="Q2095" s="39">
        <f t="shared" si="345"/>
        <v>4.7456987811097902</v>
      </c>
      <c r="R2095" s="39">
        <f t="shared" si="350"/>
        <v>-2.6513930223345801</v>
      </c>
      <c r="S2095" s="39">
        <f t="shared" si="351"/>
        <v>10.651393022334581</v>
      </c>
      <c r="T2095" s="22" t="str">
        <f t="shared" si="346"/>
        <v>Sac107115</v>
      </c>
      <c r="U2095" t="str">
        <f t="shared" si="352"/>
        <v>no</v>
      </c>
      <c r="V2095" s="31">
        <v>0</v>
      </c>
      <c r="W2095" s="31" t="str">
        <f t="shared" si="353"/>
        <v>43479Portland Trail BlazersSacramento Kings</v>
      </c>
      <c r="X2095" s="9" t="str">
        <f>IFERROR(VLOOKUP(T2095,October_Schedule_Table[[#All],[Home Concat]:[Home B2b]],2,FALSE),0)</f>
        <v>no</v>
      </c>
      <c r="Y2095" s="9">
        <f>IFERROR(VLOOKUP(T2095,October_Schedule_Table[[#All],[Away Concat]:[Away B2b]],4,FALSE),0)</f>
        <v>0</v>
      </c>
    </row>
    <row r="2096" spans="1:25" x14ac:dyDescent="0.2">
      <c r="A2096" s="24" t="s">
        <v>230</v>
      </c>
      <c r="B2096" s="12">
        <v>43482</v>
      </c>
      <c r="C2096" s="33" t="str">
        <f t="shared" si="347"/>
        <v>A</v>
      </c>
      <c r="D2096" s="18">
        <v>1</v>
      </c>
      <c r="E2096" s="18">
        <v>17</v>
      </c>
      <c r="F2096" s="18">
        <v>2019</v>
      </c>
      <c r="G2096" s="5" t="s">
        <v>12</v>
      </c>
      <c r="H2096" s="5" t="s">
        <v>32</v>
      </c>
      <c r="I2096" s="5" t="s">
        <v>230</v>
      </c>
      <c r="J2096" s="5">
        <v>95</v>
      </c>
      <c r="K2096" s="5" t="s">
        <v>14</v>
      </c>
      <c r="L2096" s="5" t="s">
        <v>213</v>
      </c>
      <c r="M2096" s="5">
        <v>114</v>
      </c>
      <c r="N2096" s="13">
        <f t="shared" si="348"/>
        <v>-19</v>
      </c>
      <c r="O2096" s="13">
        <f t="shared" si="349"/>
        <v>-3</v>
      </c>
      <c r="P2096" s="39">
        <f t="shared" si="344"/>
        <v>-0.90569424122478992</v>
      </c>
      <c r="Q2096" s="39">
        <f t="shared" si="345"/>
        <v>-1.224670842330648</v>
      </c>
      <c r="R2096" s="39">
        <f t="shared" si="350"/>
        <v>-2.6810233988941419</v>
      </c>
      <c r="S2096" s="39">
        <f t="shared" si="351"/>
        <v>-16.318976601105859</v>
      </c>
      <c r="T2096" s="22" t="str">
        <f t="shared" si="346"/>
        <v>Sac95114</v>
      </c>
      <c r="U2096" t="str">
        <f t="shared" si="352"/>
        <v>no</v>
      </c>
      <c r="V2096" s="31">
        <v>0</v>
      </c>
      <c r="W2096" s="31" t="str">
        <f t="shared" si="353"/>
        <v>43482Sacramento KingsCharlotte Hornets</v>
      </c>
      <c r="X2096" s="9">
        <f>IFERROR(VLOOKUP(T2096,October_Schedule_Table[Home Concat],1,FALSE),0)</f>
        <v>0</v>
      </c>
      <c r="Y2096" s="9" t="str">
        <f>IFERROR(VLOOKUP(T2096,October_Schedule_Table[[#All],[Away Concat]:[Away B2b]],4,FALSE),0)</f>
        <v>no</v>
      </c>
    </row>
    <row r="2097" spans="1:25" x14ac:dyDescent="0.2">
      <c r="A2097" s="24" t="s">
        <v>230</v>
      </c>
      <c r="B2097" s="10">
        <v>43484</v>
      </c>
      <c r="C2097" s="33" t="str">
        <f t="shared" si="347"/>
        <v>A</v>
      </c>
      <c r="D2097" s="19">
        <v>1</v>
      </c>
      <c r="E2097" s="19">
        <v>19</v>
      </c>
      <c r="F2097" s="19">
        <v>2019</v>
      </c>
      <c r="G2097" s="6" t="s">
        <v>12</v>
      </c>
      <c r="H2097" s="6" t="s">
        <v>32</v>
      </c>
      <c r="I2097" s="6" t="s">
        <v>230</v>
      </c>
      <c r="J2097" s="6">
        <v>103</v>
      </c>
      <c r="K2097" s="6" t="s">
        <v>16</v>
      </c>
      <c r="L2097" s="6" t="s">
        <v>218</v>
      </c>
      <c r="M2097" s="6">
        <v>101</v>
      </c>
      <c r="N2097" s="13">
        <f t="shared" si="348"/>
        <v>2</v>
      </c>
      <c r="O2097" s="13">
        <f t="shared" si="349"/>
        <v>-3</v>
      </c>
      <c r="P2097" s="39">
        <f t="shared" si="344"/>
        <v>-0.90569424122478992</v>
      </c>
      <c r="Q2097" s="39">
        <f t="shared" si="345"/>
        <v>-0.23602730858504994</v>
      </c>
      <c r="R2097" s="39">
        <f t="shared" si="350"/>
        <v>-3.66966693263974</v>
      </c>
      <c r="S2097" s="39">
        <f t="shared" si="351"/>
        <v>5.66966693263974</v>
      </c>
      <c r="T2097" s="22" t="str">
        <f t="shared" si="346"/>
        <v>Sac103101</v>
      </c>
      <c r="U2097" t="str">
        <f t="shared" si="352"/>
        <v>no</v>
      </c>
      <c r="V2097" s="31">
        <v>0</v>
      </c>
      <c r="W2097" s="31" t="str">
        <f t="shared" si="353"/>
        <v>43484Sacramento KingsDetroit Pistons</v>
      </c>
      <c r="X2097" s="9">
        <f>IFERROR(VLOOKUP(T2097,October_Schedule_Table[Home Concat],1,FALSE),0)</f>
        <v>0</v>
      </c>
      <c r="Y2097" s="9" t="str">
        <f>IFERROR(VLOOKUP(T2097,October_Schedule_Table[[#All],[Away Concat]:[Away B2b]],4,FALSE),0)</f>
        <v>no</v>
      </c>
    </row>
    <row r="2098" spans="1:25" x14ac:dyDescent="0.2">
      <c r="A2098" s="24" t="s">
        <v>230</v>
      </c>
      <c r="B2098" s="12">
        <v>43486</v>
      </c>
      <c r="C2098" s="33" t="str">
        <f t="shared" si="347"/>
        <v>A</v>
      </c>
      <c r="D2098" s="18">
        <v>1</v>
      </c>
      <c r="E2098" s="18">
        <v>21</v>
      </c>
      <c r="F2098" s="18">
        <v>2019</v>
      </c>
      <c r="G2098" s="5" t="s">
        <v>61</v>
      </c>
      <c r="H2098" s="5" t="s">
        <v>32</v>
      </c>
      <c r="I2098" s="5" t="s">
        <v>230</v>
      </c>
      <c r="J2098" s="5">
        <v>94</v>
      </c>
      <c r="K2098" s="5" t="s">
        <v>15</v>
      </c>
      <c r="L2098" s="5" t="s">
        <v>212</v>
      </c>
      <c r="M2098" s="5">
        <v>123</v>
      </c>
      <c r="N2098" s="13">
        <f t="shared" si="348"/>
        <v>-29</v>
      </c>
      <c r="O2098" s="13">
        <f t="shared" si="349"/>
        <v>-3</v>
      </c>
      <c r="P2098" s="39">
        <f t="shared" si="344"/>
        <v>-0.90569424122478992</v>
      </c>
      <c r="Q2098" s="39">
        <f t="shared" si="345"/>
        <v>9.3423702051929958E-2</v>
      </c>
      <c r="R2098" s="39">
        <f t="shared" si="350"/>
        <v>-3.9991179432767199</v>
      </c>
      <c r="S2098" s="39">
        <f t="shared" si="351"/>
        <v>-25.000882056723281</v>
      </c>
      <c r="T2098" s="22" t="str">
        <f t="shared" si="346"/>
        <v>Sac94123</v>
      </c>
      <c r="U2098" t="str">
        <f t="shared" si="352"/>
        <v>no</v>
      </c>
      <c r="V2098" s="31">
        <v>0</v>
      </c>
      <c r="W2098" s="31" t="str">
        <f t="shared" si="353"/>
        <v>43486Sacramento KingsBrooklyn Nets</v>
      </c>
      <c r="X2098" s="9">
        <f>IFERROR(VLOOKUP(T2098,October_Schedule_Table[Home Concat],1,FALSE),0)</f>
        <v>0</v>
      </c>
      <c r="Y2098" s="9" t="str">
        <f>IFERROR(VLOOKUP(T2098,October_Schedule_Table[[#All],[Away Concat]:[Away B2b]],4,FALSE),0)</f>
        <v>no</v>
      </c>
    </row>
    <row r="2099" spans="1:25" x14ac:dyDescent="0.2">
      <c r="A2099" s="24" t="s">
        <v>230</v>
      </c>
      <c r="B2099" s="10">
        <v>43487</v>
      </c>
      <c r="C2099" s="33" t="str">
        <f t="shared" si="347"/>
        <v>A</v>
      </c>
      <c r="D2099" s="19">
        <v>1</v>
      </c>
      <c r="E2099" s="19">
        <v>22</v>
      </c>
      <c r="F2099" s="19">
        <v>2019</v>
      </c>
      <c r="G2099" s="6" t="s">
        <v>12</v>
      </c>
      <c r="H2099" s="6" t="s">
        <v>32</v>
      </c>
      <c r="I2099" s="6" t="s">
        <v>230</v>
      </c>
      <c r="J2099" s="6">
        <v>105</v>
      </c>
      <c r="K2099" s="6" t="s">
        <v>37</v>
      </c>
      <c r="L2099" s="6" t="s">
        <v>228</v>
      </c>
      <c r="M2099" s="6">
        <v>120</v>
      </c>
      <c r="N2099" s="13">
        <f t="shared" si="348"/>
        <v>-15</v>
      </c>
      <c r="O2099" s="13">
        <f t="shared" si="349"/>
        <v>-3</v>
      </c>
      <c r="P2099" s="39">
        <f t="shared" si="344"/>
        <v>-0.90569424122478992</v>
      </c>
      <c r="Q2099" s="39">
        <f t="shared" si="345"/>
        <v>5.5303682054218104</v>
      </c>
      <c r="R2099" s="39">
        <f t="shared" si="350"/>
        <v>-9.4360624466466003</v>
      </c>
      <c r="S2099" s="39">
        <f t="shared" si="351"/>
        <v>-5.5639375533533997</v>
      </c>
      <c r="T2099" s="22" t="str">
        <f t="shared" si="346"/>
        <v>Sac105120</v>
      </c>
      <c r="U2099" t="str">
        <f t="shared" si="352"/>
        <v>yes</v>
      </c>
      <c r="V2099" s="31">
        <v>0</v>
      </c>
      <c r="W2099" s="31" t="str">
        <f t="shared" si="353"/>
        <v>43487Sacramento KingsToronto Raptors</v>
      </c>
      <c r="X2099" s="9">
        <f>IFERROR(VLOOKUP(T2099,October_Schedule_Table[Home Concat],1,FALSE),0)</f>
        <v>0</v>
      </c>
      <c r="Y2099" s="9" t="str">
        <f>IFERROR(VLOOKUP(T2099,October_Schedule_Table[[#All],[Away Concat]:[Away B2b]],4,FALSE),0)</f>
        <v>yes</v>
      </c>
    </row>
    <row r="2100" spans="1:25" x14ac:dyDescent="0.2">
      <c r="A2100" s="24" t="s">
        <v>230</v>
      </c>
      <c r="B2100" s="12">
        <v>43490</v>
      </c>
      <c r="C2100" s="33" t="str">
        <f t="shared" si="347"/>
        <v>A</v>
      </c>
      <c r="D2100" s="18">
        <v>1</v>
      </c>
      <c r="E2100" s="18">
        <v>25</v>
      </c>
      <c r="F2100" s="18">
        <v>2019</v>
      </c>
      <c r="G2100" s="5" t="s">
        <v>6</v>
      </c>
      <c r="H2100" s="5" t="s">
        <v>32</v>
      </c>
      <c r="I2100" s="5" t="s">
        <v>230</v>
      </c>
      <c r="J2100" s="5">
        <v>99</v>
      </c>
      <c r="K2100" s="5" t="s">
        <v>19</v>
      </c>
      <c r="L2100" s="5" t="s">
        <v>240</v>
      </c>
      <c r="M2100" s="5">
        <v>96</v>
      </c>
      <c r="N2100" s="13">
        <f t="shared" si="348"/>
        <v>3</v>
      </c>
      <c r="O2100" s="13">
        <f t="shared" si="349"/>
        <v>-3</v>
      </c>
      <c r="P2100" s="39">
        <f t="shared" si="344"/>
        <v>-0.90569424122478992</v>
      </c>
      <c r="Q2100" s="39">
        <f t="shared" si="345"/>
        <v>-2.3364343413058002</v>
      </c>
      <c r="R2100" s="39">
        <f t="shared" si="350"/>
        <v>-1.5692598999189897</v>
      </c>
      <c r="S2100" s="39">
        <f t="shared" si="351"/>
        <v>4.5692598999189897</v>
      </c>
      <c r="T2100" s="22" t="str">
        <f t="shared" si="346"/>
        <v>Sac9996</v>
      </c>
      <c r="U2100" t="str">
        <f t="shared" si="352"/>
        <v>no</v>
      </c>
      <c r="V2100" s="31">
        <v>0</v>
      </c>
      <c r="W2100" s="31" t="str">
        <f t="shared" si="353"/>
        <v>43490Sacramento KingsMemphis Grizzlies</v>
      </c>
      <c r="X2100" s="9">
        <f>IFERROR(VLOOKUP(T2100,October_Schedule_Table[Home Concat],1,FALSE),0)</f>
        <v>0</v>
      </c>
      <c r="Y2100" s="9" t="str">
        <f>IFERROR(VLOOKUP(T2100,October_Schedule_Table[[#All],[Away Concat]:[Away B2b]],4,FALSE),0)</f>
        <v>no</v>
      </c>
    </row>
    <row r="2101" spans="1:25" x14ac:dyDescent="0.2">
      <c r="A2101" s="24" t="s">
        <v>230</v>
      </c>
      <c r="B2101" s="10">
        <v>43492</v>
      </c>
      <c r="C2101" s="33" t="str">
        <f t="shared" si="347"/>
        <v>A</v>
      </c>
      <c r="D2101" s="19">
        <v>1</v>
      </c>
      <c r="E2101" s="19">
        <v>27</v>
      </c>
      <c r="F2101" s="19">
        <v>2019</v>
      </c>
      <c r="G2101" s="6" t="s">
        <v>61</v>
      </c>
      <c r="H2101" s="6" t="s">
        <v>32</v>
      </c>
      <c r="I2101" s="6" t="s">
        <v>230</v>
      </c>
      <c r="J2101" s="6">
        <v>108</v>
      </c>
      <c r="K2101" s="6" t="s">
        <v>22</v>
      </c>
      <c r="L2101" s="13" t="s">
        <v>241</v>
      </c>
      <c r="M2101" s="6">
        <v>122</v>
      </c>
      <c r="N2101" s="13">
        <f t="shared" si="348"/>
        <v>-14</v>
      </c>
      <c r="O2101" s="13">
        <f t="shared" si="349"/>
        <v>-3</v>
      </c>
      <c r="P2101" s="39">
        <f t="shared" si="344"/>
        <v>-0.90569424122478992</v>
      </c>
      <c r="Q2101" s="39">
        <f t="shared" si="345"/>
        <v>0.79686865378140981</v>
      </c>
      <c r="R2101" s="39">
        <f t="shared" si="350"/>
        <v>-4.7025628950061993</v>
      </c>
      <c r="S2101" s="39">
        <f t="shared" si="351"/>
        <v>-9.2974371049938007</v>
      </c>
      <c r="T2101" s="22" t="str">
        <f t="shared" si="346"/>
        <v>Sac108122</v>
      </c>
      <c r="U2101" t="str">
        <f t="shared" si="352"/>
        <v>no</v>
      </c>
      <c r="V2101" s="31">
        <v>0</v>
      </c>
      <c r="W2101" s="31" t="str">
        <f t="shared" si="353"/>
        <v>43492Sacramento KingsLos Angeles Clippers</v>
      </c>
      <c r="X2101" s="9">
        <f>IFERROR(VLOOKUP(T2101,October_Schedule_Table[Home Concat],1,FALSE),0)</f>
        <v>0</v>
      </c>
      <c r="Y2101" s="9" t="str">
        <f>IFERROR(VLOOKUP(T2101,October_Schedule_Table[[#All],[Away Concat]:[Away B2b]],4,FALSE),0)</f>
        <v>no</v>
      </c>
    </row>
    <row r="2102" spans="1:25" x14ac:dyDescent="0.2">
      <c r="A2102" s="24" t="s">
        <v>230</v>
      </c>
      <c r="B2102" s="12">
        <v>43495</v>
      </c>
      <c r="C2102" s="33" t="str">
        <f t="shared" si="347"/>
        <v>H</v>
      </c>
      <c r="D2102" s="18">
        <v>1</v>
      </c>
      <c r="E2102" s="18">
        <v>30</v>
      </c>
      <c r="F2102" s="18">
        <v>2019</v>
      </c>
      <c r="G2102" s="5" t="s">
        <v>30</v>
      </c>
      <c r="H2102" s="5" t="s">
        <v>24</v>
      </c>
      <c r="I2102" s="5" t="s">
        <v>210</v>
      </c>
      <c r="J2102" s="5">
        <v>113</v>
      </c>
      <c r="K2102" s="5" t="s">
        <v>32</v>
      </c>
      <c r="L2102" s="5" t="s">
        <v>230</v>
      </c>
      <c r="M2102" s="5">
        <v>135</v>
      </c>
      <c r="N2102" s="13">
        <f t="shared" si="348"/>
        <v>22</v>
      </c>
      <c r="O2102" s="13">
        <f t="shared" si="349"/>
        <v>3</v>
      </c>
      <c r="P2102" s="39">
        <f t="shared" si="344"/>
        <v>-0.90569424122478992</v>
      </c>
      <c r="Q2102" s="39">
        <f t="shared" si="345"/>
        <v>-5.4191427575813904</v>
      </c>
      <c r="R2102" s="39">
        <f t="shared" si="350"/>
        <v>7.5134485163566005</v>
      </c>
      <c r="S2102" s="39">
        <f t="shared" si="351"/>
        <v>14.4865514836434</v>
      </c>
      <c r="T2102" s="22" t="str">
        <f t="shared" si="346"/>
        <v>Sac113135</v>
      </c>
      <c r="U2102" t="str">
        <f t="shared" si="352"/>
        <v>no</v>
      </c>
      <c r="V2102" s="31">
        <v>0</v>
      </c>
      <c r="W2102" s="31" t="str">
        <f t="shared" si="353"/>
        <v>43495Atlanta HawksSacramento Kings</v>
      </c>
      <c r="X2102" s="9" t="str">
        <f>IFERROR(VLOOKUP(T2102,October_Schedule_Table[[#All],[Home Concat]:[Home B2b]],2,FALSE),0)</f>
        <v>no</v>
      </c>
      <c r="Y2102" s="9">
        <f>IFERROR(VLOOKUP(T2102,October_Schedule_Table[[#All],[Away Concat]:[Away B2b]],4,FALSE),0)</f>
        <v>0</v>
      </c>
    </row>
    <row r="2103" spans="1:25" x14ac:dyDescent="0.2">
      <c r="A2103" s="24" t="s">
        <v>230</v>
      </c>
      <c r="B2103" s="10">
        <v>43498</v>
      </c>
      <c r="C2103" s="33" t="str">
        <f t="shared" si="347"/>
        <v>H</v>
      </c>
      <c r="D2103" s="19">
        <v>2</v>
      </c>
      <c r="E2103" s="19">
        <v>2</v>
      </c>
      <c r="F2103" s="19">
        <v>2019</v>
      </c>
      <c r="G2103" s="6" t="s">
        <v>30</v>
      </c>
      <c r="H2103" s="6" t="s">
        <v>7</v>
      </c>
      <c r="I2103" s="6" t="s">
        <v>237</v>
      </c>
      <c r="J2103" s="6">
        <v>108</v>
      </c>
      <c r="K2103" s="6" t="s">
        <v>32</v>
      </c>
      <c r="L2103" s="6" t="s">
        <v>230</v>
      </c>
      <c r="M2103" s="6">
        <v>115</v>
      </c>
      <c r="N2103" s="13">
        <f t="shared" si="348"/>
        <v>7</v>
      </c>
      <c r="O2103" s="13">
        <f t="shared" si="349"/>
        <v>3</v>
      </c>
      <c r="P2103" s="39">
        <f t="shared" si="344"/>
        <v>-0.90569424122478992</v>
      </c>
      <c r="Q2103" s="39">
        <f t="shared" si="345"/>
        <v>2.2516349031661402</v>
      </c>
      <c r="R2103" s="39">
        <f t="shared" si="350"/>
        <v>-0.15732914439093015</v>
      </c>
      <c r="S2103" s="39">
        <f t="shared" si="351"/>
        <v>7.1573291443909302</v>
      </c>
      <c r="T2103" s="22" t="str">
        <f t="shared" si="346"/>
        <v>Sac108115</v>
      </c>
      <c r="U2103" t="str">
        <f t="shared" si="352"/>
        <v>no</v>
      </c>
      <c r="V2103" s="31">
        <v>0</v>
      </c>
      <c r="W2103" s="31" t="str">
        <f t="shared" si="353"/>
        <v>43498Philadelphia 76ersSacramento Kings</v>
      </c>
      <c r="X2103" s="9" t="str">
        <f>IFERROR(VLOOKUP(T2103,October_Schedule_Table[[#All],[Home Concat]:[Home B2b]],2,FALSE),0)</f>
        <v>no</v>
      </c>
      <c r="Y2103" s="9">
        <f>IFERROR(VLOOKUP(T2103,October_Schedule_Table[[#All],[Away Concat]:[Away B2b]],4,FALSE),0)</f>
        <v>0</v>
      </c>
    </row>
    <row r="2104" spans="1:25" x14ac:dyDescent="0.2">
      <c r="A2104" s="24" t="s">
        <v>230</v>
      </c>
      <c r="B2104" s="12">
        <v>43500</v>
      </c>
      <c r="C2104" s="33" t="str">
        <f t="shared" si="347"/>
        <v>H</v>
      </c>
      <c r="D2104" s="18">
        <v>2</v>
      </c>
      <c r="E2104" s="18">
        <v>4</v>
      </c>
      <c r="F2104" s="18">
        <v>2019</v>
      </c>
      <c r="G2104" s="5" t="s">
        <v>30</v>
      </c>
      <c r="H2104" s="5" t="s">
        <v>35</v>
      </c>
      <c r="I2104" s="5" t="s">
        <v>227</v>
      </c>
      <c r="J2104" s="5">
        <v>112</v>
      </c>
      <c r="K2104" s="5" t="s">
        <v>32</v>
      </c>
      <c r="L2104" s="5" t="s">
        <v>230</v>
      </c>
      <c r="M2104" s="5">
        <v>127</v>
      </c>
      <c r="N2104" s="13">
        <f t="shared" si="348"/>
        <v>15</v>
      </c>
      <c r="O2104" s="13">
        <f t="shared" si="349"/>
        <v>3</v>
      </c>
      <c r="P2104" s="39">
        <f t="shared" si="344"/>
        <v>-0.90569424122478992</v>
      </c>
      <c r="Q2104" s="39">
        <f t="shared" si="345"/>
        <v>1.8707824426420974</v>
      </c>
      <c r="R2104" s="39">
        <f t="shared" si="350"/>
        <v>0.22352331613311271</v>
      </c>
      <c r="S2104" s="39">
        <f t="shared" si="351"/>
        <v>14.776476683866887</v>
      </c>
      <c r="T2104" s="22" t="str">
        <f t="shared" si="346"/>
        <v>Sac112127</v>
      </c>
      <c r="U2104" t="str">
        <f t="shared" si="352"/>
        <v>no</v>
      </c>
      <c r="V2104" s="31">
        <v>0</v>
      </c>
      <c r="W2104" s="31" t="str">
        <f t="shared" si="353"/>
        <v>43500San Antonio SpursSacramento Kings</v>
      </c>
      <c r="X2104" s="9" t="str">
        <f>IFERROR(VLOOKUP(T2104,October_Schedule_Table[[#All],[Home Concat]:[Home B2b]],2,FALSE),0)</f>
        <v>no</v>
      </c>
      <c r="Y2104" s="9">
        <f>IFERROR(VLOOKUP(T2104,October_Schedule_Table[[#All],[Away Concat]:[Away B2b]],4,FALSE),0)</f>
        <v>0</v>
      </c>
    </row>
    <row r="2105" spans="1:25" x14ac:dyDescent="0.2">
      <c r="A2105" s="24" t="s">
        <v>230</v>
      </c>
      <c r="B2105" s="10">
        <v>43502</v>
      </c>
      <c r="C2105" s="33" t="str">
        <f t="shared" si="347"/>
        <v>H</v>
      </c>
      <c r="D2105" s="19">
        <v>2</v>
      </c>
      <c r="E2105" s="19">
        <v>6</v>
      </c>
      <c r="F2105" s="19">
        <v>2019</v>
      </c>
      <c r="G2105" s="6" t="s">
        <v>30</v>
      </c>
      <c r="H2105" s="6" t="s">
        <v>18</v>
      </c>
      <c r="I2105" s="6" t="s">
        <v>226</v>
      </c>
      <c r="J2105" s="6">
        <v>127</v>
      </c>
      <c r="K2105" s="6" t="s">
        <v>32</v>
      </c>
      <c r="L2105" s="6" t="s">
        <v>230</v>
      </c>
      <c r="M2105" s="6">
        <v>101</v>
      </c>
      <c r="N2105" s="13">
        <f t="shared" si="348"/>
        <v>-26</v>
      </c>
      <c r="O2105" s="13">
        <f t="shared" si="349"/>
        <v>3</v>
      </c>
      <c r="P2105" s="39">
        <f t="shared" si="344"/>
        <v>-0.90569424122478992</v>
      </c>
      <c r="Q2105" s="39">
        <f t="shared" si="345"/>
        <v>5.8261443988619703</v>
      </c>
      <c r="R2105" s="39">
        <f t="shared" si="350"/>
        <v>-3.7318386400867603</v>
      </c>
      <c r="S2105" s="39">
        <f t="shared" si="351"/>
        <v>-22.26816135991324</v>
      </c>
      <c r="T2105" s="22" t="str">
        <f t="shared" si="346"/>
        <v>Sac127101</v>
      </c>
      <c r="U2105" t="str">
        <f t="shared" si="352"/>
        <v>no</v>
      </c>
      <c r="V2105" s="31">
        <v>0</v>
      </c>
      <c r="W2105" s="31" t="str">
        <f t="shared" si="353"/>
        <v>43502Houston RocketsSacramento Kings</v>
      </c>
      <c r="X2105" s="9" t="str">
        <f>IFERROR(VLOOKUP(T2105,October_Schedule_Table[[#All],[Home Concat]:[Home B2b]],2,FALSE),0)</f>
        <v>no</v>
      </c>
      <c r="Y2105" s="9">
        <f>IFERROR(VLOOKUP(T2105,October_Schedule_Table[[#All],[Away Concat]:[Away B2b]],4,FALSE),0)</f>
        <v>0</v>
      </c>
    </row>
    <row r="2106" spans="1:25" x14ac:dyDescent="0.2">
      <c r="A2106" s="24" t="s">
        <v>230</v>
      </c>
      <c r="B2106" s="12">
        <v>43504</v>
      </c>
      <c r="C2106" s="33" t="str">
        <f t="shared" si="347"/>
        <v>H</v>
      </c>
      <c r="D2106" s="18">
        <v>2</v>
      </c>
      <c r="E2106" s="18">
        <v>8</v>
      </c>
      <c r="F2106" s="18">
        <v>2019</v>
      </c>
      <c r="G2106" s="5" t="s">
        <v>30</v>
      </c>
      <c r="H2106" s="5" t="s">
        <v>26</v>
      </c>
      <c r="I2106" s="5" t="s">
        <v>235</v>
      </c>
      <c r="J2106" s="5">
        <v>96</v>
      </c>
      <c r="K2106" s="5" t="s">
        <v>32</v>
      </c>
      <c r="L2106" s="5" t="s">
        <v>230</v>
      </c>
      <c r="M2106" s="5">
        <v>102</v>
      </c>
      <c r="N2106" s="13">
        <f t="shared" si="348"/>
        <v>6</v>
      </c>
      <c r="O2106" s="13">
        <f t="shared" si="349"/>
        <v>3</v>
      </c>
      <c r="P2106" s="39">
        <f t="shared" si="344"/>
        <v>-0.90569424122478992</v>
      </c>
      <c r="Q2106" s="39">
        <f t="shared" si="345"/>
        <v>-0.25037347985165948</v>
      </c>
      <c r="R2106" s="39">
        <f t="shared" si="350"/>
        <v>2.3446792386268696</v>
      </c>
      <c r="S2106" s="39">
        <f t="shared" si="351"/>
        <v>3.6553207613731304</v>
      </c>
      <c r="T2106" s="22" t="str">
        <f t="shared" si="346"/>
        <v>Sac96102</v>
      </c>
      <c r="U2106" t="str">
        <f t="shared" si="352"/>
        <v>no</v>
      </c>
      <c r="V2106" s="31">
        <v>0</v>
      </c>
      <c r="W2106" s="31" t="str">
        <f t="shared" si="353"/>
        <v>43504Miami HeatSacramento Kings</v>
      </c>
      <c r="X2106" s="9" t="str">
        <f>IFERROR(VLOOKUP(T2106,October_Schedule_Table[[#All],[Home Concat]:[Home B2b]],2,FALSE),0)</f>
        <v>no</v>
      </c>
      <c r="Y2106" s="9">
        <f>IFERROR(VLOOKUP(T2106,October_Schedule_Table[[#All],[Away Concat]:[Away B2b]],4,FALSE),0)</f>
        <v>0</v>
      </c>
    </row>
    <row r="2107" spans="1:25" x14ac:dyDescent="0.2">
      <c r="A2107" s="24" t="s">
        <v>230</v>
      </c>
      <c r="B2107" s="10">
        <v>43506</v>
      </c>
      <c r="C2107" s="33" t="str">
        <f t="shared" si="347"/>
        <v>H</v>
      </c>
      <c r="D2107" s="19">
        <v>2</v>
      </c>
      <c r="E2107" s="19">
        <v>10</v>
      </c>
      <c r="F2107" s="19">
        <v>2019</v>
      </c>
      <c r="G2107" s="6" t="s">
        <v>43</v>
      </c>
      <c r="H2107" s="6" t="s">
        <v>29</v>
      </c>
      <c r="I2107" s="6" t="s">
        <v>232</v>
      </c>
      <c r="J2107" s="6">
        <v>104</v>
      </c>
      <c r="K2107" s="6" t="s">
        <v>32</v>
      </c>
      <c r="L2107" s="6" t="s">
        <v>230</v>
      </c>
      <c r="M2107" s="6">
        <v>117</v>
      </c>
      <c r="N2107" s="13">
        <f t="shared" si="348"/>
        <v>13</v>
      </c>
      <c r="O2107" s="13">
        <f t="shared" si="349"/>
        <v>3</v>
      </c>
      <c r="P2107" s="39">
        <f t="shared" si="344"/>
        <v>-0.90569424122478992</v>
      </c>
      <c r="Q2107" s="39">
        <f t="shared" si="345"/>
        <v>-8.7034984309977705</v>
      </c>
      <c r="R2107" s="39">
        <f t="shared" si="350"/>
        <v>10.797804189772981</v>
      </c>
      <c r="S2107" s="39">
        <f t="shared" si="351"/>
        <v>2.2021958102270194</v>
      </c>
      <c r="T2107" s="22" t="str">
        <f t="shared" si="346"/>
        <v>Sac104117</v>
      </c>
      <c r="U2107" t="str">
        <f t="shared" si="352"/>
        <v>no</v>
      </c>
      <c r="V2107" s="31">
        <v>0</v>
      </c>
      <c r="W2107" s="31" t="str">
        <f t="shared" si="353"/>
        <v>43506Phoenix SunsSacramento Kings</v>
      </c>
      <c r="X2107" s="9" t="str">
        <f>IFERROR(VLOOKUP(T2107,October_Schedule_Table[[#All],[Home Concat]:[Home B2b]],2,FALSE),0)</f>
        <v>no</v>
      </c>
      <c r="Y2107" s="9">
        <f>IFERROR(VLOOKUP(T2107,October_Schedule_Table[[#All],[Away Concat]:[Away B2b]],4,FALSE),0)</f>
        <v>0</v>
      </c>
    </row>
    <row r="2108" spans="1:25" x14ac:dyDescent="0.2">
      <c r="A2108" s="24" t="s">
        <v>230</v>
      </c>
      <c r="B2108" s="12">
        <v>43509</v>
      </c>
      <c r="C2108" s="33" t="str">
        <f t="shared" si="347"/>
        <v>A</v>
      </c>
      <c r="D2108" s="18">
        <v>2</v>
      </c>
      <c r="E2108" s="18">
        <v>13</v>
      </c>
      <c r="F2108" s="18">
        <v>2019</v>
      </c>
      <c r="G2108" s="5" t="s">
        <v>42</v>
      </c>
      <c r="H2108" s="5" t="s">
        <v>32</v>
      </c>
      <c r="I2108" s="5" t="s">
        <v>230</v>
      </c>
      <c r="J2108" s="5">
        <v>118</v>
      </c>
      <c r="K2108" s="5" t="s">
        <v>21</v>
      </c>
      <c r="L2108" s="5" t="s">
        <v>217</v>
      </c>
      <c r="M2108" s="5">
        <v>120</v>
      </c>
      <c r="N2108" s="13">
        <f t="shared" si="348"/>
        <v>-2</v>
      </c>
      <c r="O2108" s="13">
        <f t="shared" si="349"/>
        <v>-3</v>
      </c>
      <c r="P2108" s="39">
        <f t="shared" si="344"/>
        <v>-0.90569424122478992</v>
      </c>
      <c r="Q2108" s="39">
        <f t="shared" si="345"/>
        <v>3.8824190488276296</v>
      </c>
      <c r="R2108" s="39">
        <f t="shared" si="350"/>
        <v>-7.7881132900524195</v>
      </c>
      <c r="S2108" s="39">
        <f t="shared" si="351"/>
        <v>5.7881132900524195</v>
      </c>
      <c r="T2108" s="22" t="str">
        <f t="shared" si="346"/>
        <v>Sac118120</v>
      </c>
      <c r="U2108" t="str">
        <f t="shared" si="352"/>
        <v>no</v>
      </c>
      <c r="V2108" s="31">
        <v>0</v>
      </c>
      <c r="W2108" s="31" t="str">
        <f t="shared" si="353"/>
        <v>43509Sacramento KingsDenver Nuggets</v>
      </c>
      <c r="X2108" s="9">
        <f>IFERROR(VLOOKUP(T2108,October_Schedule_Table[Home Concat],1,FALSE),0)</f>
        <v>0</v>
      </c>
      <c r="Y2108" s="9" t="str">
        <f>IFERROR(VLOOKUP(T2108,October_Schedule_Table[[#All],[Away Concat]:[Away B2b]],4,FALSE),0)</f>
        <v>no</v>
      </c>
    </row>
    <row r="2109" spans="1:25" x14ac:dyDescent="0.2">
      <c r="A2109" s="24" t="s">
        <v>230</v>
      </c>
      <c r="B2109" s="10">
        <v>43517</v>
      </c>
      <c r="C2109" s="33" t="str">
        <f t="shared" si="347"/>
        <v>A</v>
      </c>
      <c r="D2109" s="19">
        <v>2</v>
      </c>
      <c r="E2109" s="19">
        <v>21</v>
      </c>
      <c r="F2109" s="19">
        <v>2019</v>
      </c>
      <c r="G2109" s="6" t="s">
        <v>9</v>
      </c>
      <c r="H2109" s="6" t="s">
        <v>32</v>
      </c>
      <c r="I2109" s="6" t="s">
        <v>230</v>
      </c>
      <c r="J2109" s="6">
        <v>123</v>
      </c>
      <c r="K2109" s="6" t="s">
        <v>11</v>
      </c>
      <c r="L2109" s="6" t="s">
        <v>224</v>
      </c>
      <c r="M2109" s="6">
        <v>125</v>
      </c>
      <c r="N2109" s="13">
        <f t="shared" si="348"/>
        <v>-2</v>
      </c>
      <c r="O2109" s="13">
        <f t="shared" si="349"/>
        <v>-3</v>
      </c>
      <c r="P2109" s="39">
        <f t="shared" si="344"/>
        <v>-0.90569424122478992</v>
      </c>
      <c r="Q2109" s="39">
        <f t="shared" si="345"/>
        <v>6.4927091902742058</v>
      </c>
      <c r="R2109" s="39">
        <f t="shared" si="350"/>
        <v>-10.398403431498995</v>
      </c>
      <c r="S2109" s="39">
        <f t="shared" si="351"/>
        <v>8.3984034314989948</v>
      </c>
      <c r="T2109" s="22" t="str">
        <f t="shared" si="346"/>
        <v>Sac123125</v>
      </c>
      <c r="U2109" t="str">
        <f t="shared" si="352"/>
        <v>no</v>
      </c>
      <c r="V2109" s="31">
        <v>0</v>
      </c>
      <c r="W2109" s="31" t="str">
        <f t="shared" si="353"/>
        <v>43517Sacramento KingsGolden State Warriors</v>
      </c>
      <c r="X2109" s="9">
        <f>IFERROR(VLOOKUP(T2109,October_Schedule_Table[Home Concat],1,FALSE),0)</f>
        <v>0</v>
      </c>
      <c r="Y2109" s="9" t="str">
        <f>IFERROR(VLOOKUP(T2109,October_Schedule_Table[[#All],[Away Concat]:[Away B2b]],4,FALSE),0)</f>
        <v>no</v>
      </c>
    </row>
    <row r="2110" spans="1:25" x14ac:dyDescent="0.2">
      <c r="A2110" s="24" t="s">
        <v>230</v>
      </c>
      <c r="B2110" s="12">
        <v>43519</v>
      </c>
      <c r="C2110" s="33" t="str">
        <f t="shared" si="347"/>
        <v>A</v>
      </c>
      <c r="D2110" s="18">
        <v>2</v>
      </c>
      <c r="E2110" s="18">
        <v>23</v>
      </c>
      <c r="F2110" s="18">
        <v>2019</v>
      </c>
      <c r="G2110" s="5" t="s">
        <v>6</v>
      </c>
      <c r="H2110" s="5" t="s">
        <v>32</v>
      </c>
      <c r="I2110" s="5" t="s">
        <v>230</v>
      </c>
      <c r="J2110" s="5">
        <v>119</v>
      </c>
      <c r="K2110" s="5" t="s">
        <v>10</v>
      </c>
      <c r="L2110" s="5" t="s">
        <v>238</v>
      </c>
      <c r="M2110" s="5">
        <v>116</v>
      </c>
      <c r="N2110" s="13">
        <f t="shared" si="348"/>
        <v>3</v>
      </c>
      <c r="O2110" s="13">
        <f t="shared" si="349"/>
        <v>-3</v>
      </c>
      <c r="P2110" s="39">
        <f t="shared" si="344"/>
        <v>-0.90569424122478992</v>
      </c>
      <c r="Q2110" s="39">
        <f t="shared" si="345"/>
        <v>3.3970939396990349</v>
      </c>
      <c r="R2110" s="39">
        <f t="shared" si="350"/>
        <v>-7.3027881809238249</v>
      </c>
      <c r="S2110" s="39">
        <f t="shared" si="351"/>
        <v>10.302788180923825</v>
      </c>
      <c r="T2110" s="22" t="str">
        <f t="shared" si="346"/>
        <v>Sac119116</v>
      </c>
      <c r="U2110" t="str">
        <f t="shared" si="352"/>
        <v>no</v>
      </c>
      <c r="V2110" s="31">
        <v>0</v>
      </c>
      <c r="W2110" s="31" t="str">
        <f t="shared" si="353"/>
        <v>43519Sacramento KingsOklahoma City Thunder</v>
      </c>
      <c r="X2110" s="9">
        <f>IFERROR(VLOOKUP(T2110,October_Schedule_Table[Home Concat],1,FALSE),0)</f>
        <v>0</v>
      </c>
      <c r="Y2110" s="9" t="str">
        <f>IFERROR(VLOOKUP(T2110,October_Schedule_Table[[#All],[Away Concat]:[Away B2b]],4,FALSE),0)</f>
        <v>no</v>
      </c>
    </row>
    <row r="2111" spans="1:25" x14ac:dyDescent="0.2">
      <c r="A2111" s="24" t="s">
        <v>230</v>
      </c>
      <c r="B2111" s="10">
        <v>43521</v>
      </c>
      <c r="C2111" s="33" t="str">
        <f t="shared" si="347"/>
        <v>A</v>
      </c>
      <c r="D2111" s="19">
        <v>2</v>
      </c>
      <c r="E2111" s="19">
        <v>25</v>
      </c>
      <c r="F2111" s="19">
        <v>2019</v>
      </c>
      <c r="G2111" s="6" t="s">
        <v>6</v>
      </c>
      <c r="H2111" s="6" t="s">
        <v>32</v>
      </c>
      <c r="I2111" s="6" t="s">
        <v>230</v>
      </c>
      <c r="J2111" s="6">
        <v>105</v>
      </c>
      <c r="K2111" s="6" t="s">
        <v>34</v>
      </c>
      <c r="L2111" s="6" t="s">
        <v>239</v>
      </c>
      <c r="M2111" s="6">
        <v>112</v>
      </c>
      <c r="N2111" s="13">
        <f t="shared" si="348"/>
        <v>-7</v>
      </c>
      <c r="O2111" s="13">
        <f t="shared" si="349"/>
        <v>-3</v>
      </c>
      <c r="P2111" s="39">
        <f t="shared" si="344"/>
        <v>-0.90569424122478992</v>
      </c>
      <c r="Q2111" s="39">
        <f t="shared" si="345"/>
        <v>-1.35015846365794</v>
      </c>
      <c r="R2111" s="39">
        <f t="shared" si="350"/>
        <v>-2.5555357775668499</v>
      </c>
      <c r="S2111" s="39">
        <f t="shared" si="351"/>
        <v>-4.4444642224331501</v>
      </c>
      <c r="T2111" s="22" t="str">
        <f t="shared" si="346"/>
        <v>Sac105112</v>
      </c>
      <c r="U2111" t="str">
        <f t="shared" si="352"/>
        <v>no</v>
      </c>
      <c r="V2111" s="31">
        <v>0</v>
      </c>
      <c r="W2111" s="31" t="str">
        <f t="shared" si="353"/>
        <v>43521Sacramento KingsMinnesota Timberwolves</v>
      </c>
      <c r="X2111" s="9">
        <f>IFERROR(VLOOKUP(T2111,October_Schedule_Table[Home Concat],1,FALSE),0)</f>
        <v>0</v>
      </c>
      <c r="Y2111" s="9" t="str">
        <f>IFERROR(VLOOKUP(T2111,October_Schedule_Table[[#All],[Away Concat]:[Away B2b]],4,FALSE),0)</f>
        <v>no</v>
      </c>
    </row>
    <row r="2112" spans="1:25" x14ac:dyDescent="0.2">
      <c r="A2112" s="24" t="s">
        <v>230</v>
      </c>
      <c r="B2112" s="12">
        <v>43523</v>
      </c>
      <c r="C2112" s="33" t="str">
        <f t="shared" si="347"/>
        <v>H</v>
      </c>
      <c r="D2112" s="18">
        <v>2</v>
      </c>
      <c r="E2112" s="18">
        <v>27</v>
      </c>
      <c r="F2112" s="18">
        <v>2019</v>
      </c>
      <c r="G2112" s="5" t="s">
        <v>30</v>
      </c>
      <c r="H2112" s="5" t="s">
        <v>13</v>
      </c>
      <c r="I2112" s="5" t="s">
        <v>229</v>
      </c>
      <c r="J2112" s="5">
        <v>141</v>
      </c>
      <c r="K2112" s="5" t="s">
        <v>32</v>
      </c>
      <c r="L2112" s="5" t="s">
        <v>230</v>
      </c>
      <c r="M2112" s="5">
        <v>140</v>
      </c>
      <c r="N2112" s="13">
        <f t="shared" si="348"/>
        <v>-1</v>
      </c>
      <c r="O2112" s="13">
        <f t="shared" si="349"/>
        <v>3</v>
      </c>
      <c r="P2112" s="39">
        <f t="shared" si="344"/>
        <v>-0.90569424122478992</v>
      </c>
      <c r="Q2112" s="39">
        <f t="shared" si="345"/>
        <v>7.7638523148254706</v>
      </c>
      <c r="R2112" s="39">
        <f t="shared" si="350"/>
        <v>-5.6695465560502605</v>
      </c>
      <c r="S2112" s="39">
        <f t="shared" si="351"/>
        <v>4.6695465560502605</v>
      </c>
      <c r="T2112" s="22" t="str">
        <f t="shared" si="346"/>
        <v>Sac141140</v>
      </c>
      <c r="U2112" t="str">
        <f t="shared" si="352"/>
        <v>no</v>
      </c>
      <c r="V2112" s="31">
        <v>0</v>
      </c>
      <c r="W2112" s="31" t="str">
        <f t="shared" si="353"/>
        <v>43523Milwaukee BucksSacramento Kings</v>
      </c>
      <c r="X2112" s="9" t="str">
        <f>IFERROR(VLOOKUP(T2112,October_Schedule_Table[[#All],[Home Concat]:[Home B2b]],2,FALSE),0)</f>
        <v>no</v>
      </c>
      <c r="Y2112" s="9">
        <f>IFERROR(VLOOKUP(T2112,October_Schedule_Table[[#All],[Away Concat]:[Away B2b]],4,FALSE),0)</f>
        <v>0</v>
      </c>
    </row>
    <row r="2113" spans="1:25" x14ac:dyDescent="0.2">
      <c r="A2113" s="24" t="s">
        <v>230</v>
      </c>
      <c r="B2113" s="10">
        <v>43525</v>
      </c>
      <c r="C2113" s="33" t="str">
        <f t="shared" si="347"/>
        <v>H</v>
      </c>
      <c r="D2113" s="19">
        <v>3</v>
      </c>
      <c r="E2113" s="19">
        <v>1</v>
      </c>
      <c r="F2113" s="19">
        <v>2019</v>
      </c>
      <c r="G2113" s="6" t="s">
        <v>30</v>
      </c>
      <c r="H2113" s="6" t="s">
        <v>22</v>
      </c>
      <c r="I2113" s="13" t="s">
        <v>241</v>
      </c>
      <c r="J2113" s="6">
        <v>116</v>
      </c>
      <c r="K2113" s="6" t="s">
        <v>32</v>
      </c>
      <c r="L2113" s="6" t="s">
        <v>230</v>
      </c>
      <c r="M2113" s="6">
        <v>109</v>
      </c>
      <c r="N2113" s="13">
        <f t="shared" si="348"/>
        <v>-7</v>
      </c>
      <c r="O2113" s="13">
        <f t="shared" si="349"/>
        <v>3</v>
      </c>
      <c r="P2113" s="39">
        <f t="shared" si="344"/>
        <v>-0.90569424122478992</v>
      </c>
      <c r="Q2113" s="39">
        <f t="shared" si="345"/>
        <v>0.79686865378140981</v>
      </c>
      <c r="R2113" s="39">
        <f t="shared" si="350"/>
        <v>1.2974371049938003</v>
      </c>
      <c r="S2113" s="39">
        <f t="shared" si="351"/>
        <v>-8.2974371049938007</v>
      </c>
      <c r="T2113" s="22" t="str">
        <f t="shared" si="346"/>
        <v>Sac116109</v>
      </c>
      <c r="U2113" t="str">
        <f t="shared" si="352"/>
        <v>no</v>
      </c>
      <c r="V2113" s="31">
        <v>0</v>
      </c>
      <c r="W2113" s="31" t="str">
        <f t="shared" si="353"/>
        <v>43525Los Angeles ClippersSacramento Kings</v>
      </c>
      <c r="X2113" s="9" t="str">
        <f>IFERROR(VLOOKUP(T2113,October_Schedule_Table[[#All],[Home Concat]:[Home B2b]],2,FALSE),0)</f>
        <v>no</v>
      </c>
      <c r="Y2113" s="9">
        <f>IFERROR(VLOOKUP(T2113,October_Schedule_Table[[#All],[Away Concat]:[Away B2b]],4,FALSE),0)</f>
        <v>0</v>
      </c>
    </row>
    <row r="2114" spans="1:25" x14ac:dyDescent="0.2">
      <c r="A2114" s="24" t="s">
        <v>230</v>
      </c>
      <c r="B2114" s="12">
        <v>43528</v>
      </c>
      <c r="C2114" s="33" t="str">
        <f t="shared" si="347"/>
        <v>H</v>
      </c>
      <c r="D2114" s="18">
        <v>3</v>
      </c>
      <c r="E2114" s="18">
        <v>4</v>
      </c>
      <c r="F2114" s="18">
        <v>2019</v>
      </c>
      <c r="G2114" s="5" t="s">
        <v>30</v>
      </c>
      <c r="H2114" s="5" t="s">
        <v>25</v>
      </c>
      <c r="I2114" s="13" t="s">
        <v>243</v>
      </c>
      <c r="J2114" s="5">
        <v>108</v>
      </c>
      <c r="K2114" s="5" t="s">
        <v>32</v>
      </c>
      <c r="L2114" s="5" t="s">
        <v>230</v>
      </c>
      <c r="M2114" s="5">
        <v>115</v>
      </c>
      <c r="N2114" s="13">
        <f t="shared" si="348"/>
        <v>7</v>
      </c>
      <c r="O2114" s="13">
        <f t="shared" si="349"/>
        <v>3</v>
      </c>
      <c r="P2114" s="39">
        <f t="shared" si="344"/>
        <v>-0.90569424122478992</v>
      </c>
      <c r="Q2114" s="39">
        <f t="shared" si="345"/>
        <v>-9.3839578025397099</v>
      </c>
      <c r="R2114" s="39">
        <f t="shared" si="350"/>
        <v>11.47826356131492</v>
      </c>
      <c r="S2114" s="39">
        <f t="shared" si="351"/>
        <v>-4.47826356131492</v>
      </c>
      <c r="T2114" s="22" t="str">
        <f t="shared" si="346"/>
        <v>Sac108115</v>
      </c>
      <c r="U2114" t="str">
        <f t="shared" si="352"/>
        <v>no</v>
      </c>
      <c r="V2114" s="31">
        <v>0</v>
      </c>
      <c r="W2114" s="31" t="str">
        <f t="shared" si="353"/>
        <v>43528New York KnicksSacramento Kings</v>
      </c>
      <c r="X2114" s="9" t="str">
        <f>IFERROR(VLOOKUP(T2114,October_Schedule_Table[[#All],[Home Concat]:[Home B2b]],2,FALSE),0)</f>
        <v>no</v>
      </c>
      <c r="Y2114" s="9">
        <f>IFERROR(VLOOKUP(T2114,October_Schedule_Table[[#All],[Away Concat]:[Away B2b]],4,FALSE),0)</f>
        <v>0</v>
      </c>
    </row>
    <row r="2115" spans="1:25" x14ac:dyDescent="0.2">
      <c r="A2115" s="24" t="s">
        <v>230</v>
      </c>
      <c r="B2115" s="10">
        <v>43530</v>
      </c>
      <c r="C2115" s="33" t="str">
        <f t="shared" si="347"/>
        <v>H</v>
      </c>
      <c r="D2115" s="19">
        <v>3</v>
      </c>
      <c r="E2115" s="19">
        <v>6</v>
      </c>
      <c r="F2115" s="19">
        <v>2019</v>
      </c>
      <c r="G2115" s="6" t="s">
        <v>30</v>
      </c>
      <c r="H2115" s="6" t="s">
        <v>8</v>
      </c>
      <c r="I2115" s="6" t="s">
        <v>211</v>
      </c>
      <c r="J2115" s="6">
        <v>111</v>
      </c>
      <c r="K2115" s="6" t="s">
        <v>32</v>
      </c>
      <c r="L2115" s="6" t="s">
        <v>230</v>
      </c>
      <c r="M2115" s="6">
        <v>109</v>
      </c>
      <c r="N2115" s="13">
        <f t="shared" si="348"/>
        <v>-2</v>
      </c>
      <c r="O2115" s="13">
        <f t="shared" si="349"/>
        <v>3</v>
      </c>
      <c r="P2115" s="39">
        <f t="shared" si="344"/>
        <v>-0.90569424122478992</v>
      </c>
      <c r="Q2115" s="39">
        <f t="shared" si="345"/>
        <v>3.6672081997201897</v>
      </c>
      <c r="R2115" s="39">
        <f t="shared" si="350"/>
        <v>-1.5729024409449797</v>
      </c>
      <c r="S2115" s="39">
        <f t="shared" si="351"/>
        <v>-0.42709755905502034</v>
      </c>
      <c r="T2115" s="22" t="str">
        <f t="shared" si="346"/>
        <v>Sac111109</v>
      </c>
      <c r="U2115" t="str">
        <f t="shared" si="352"/>
        <v>no</v>
      </c>
      <c r="V2115" s="31">
        <v>0</v>
      </c>
      <c r="W2115" s="31" t="str">
        <f t="shared" si="353"/>
        <v>43530Boston CelticsSacramento Kings</v>
      </c>
      <c r="X2115" s="9" t="str">
        <f>IFERROR(VLOOKUP(T2115,October_Schedule_Table[[#All],[Home Concat]:[Home B2b]],2,FALSE),0)</f>
        <v>no</v>
      </c>
      <c r="Y2115" s="9">
        <f>IFERROR(VLOOKUP(T2115,October_Schedule_Table[[#All],[Away Concat]:[Away B2b]],4,FALSE),0)</f>
        <v>0</v>
      </c>
    </row>
    <row r="2116" spans="1:25" x14ac:dyDescent="0.2">
      <c r="A2116" s="24" t="s">
        <v>230</v>
      </c>
      <c r="B2116" s="12">
        <v>43533</v>
      </c>
      <c r="C2116" s="33" t="str">
        <f t="shared" si="347"/>
        <v>A</v>
      </c>
      <c r="D2116" s="18">
        <v>3</v>
      </c>
      <c r="E2116" s="18">
        <v>9</v>
      </c>
      <c r="F2116" s="18">
        <v>2019</v>
      </c>
      <c r="G2116" s="5" t="s">
        <v>63</v>
      </c>
      <c r="H2116" s="5" t="s">
        <v>32</v>
      </c>
      <c r="I2116" s="5" t="s">
        <v>230</v>
      </c>
      <c r="J2116" s="5">
        <v>102</v>
      </c>
      <c r="K2116" s="5" t="s">
        <v>25</v>
      </c>
      <c r="L2116" s="13" t="s">
        <v>243</v>
      </c>
      <c r="M2116" s="5">
        <v>94</v>
      </c>
      <c r="N2116" s="13">
        <f t="shared" si="348"/>
        <v>8</v>
      </c>
      <c r="O2116" s="13">
        <f t="shared" si="349"/>
        <v>-3</v>
      </c>
      <c r="P2116" s="39">
        <f t="shared" si="344"/>
        <v>-0.90569424122478992</v>
      </c>
      <c r="Q2116" s="39">
        <f t="shared" si="345"/>
        <v>-9.3839578025397099</v>
      </c>
      <c r="R2116" s="39">
        <f t="shared" si="350"/>
        <v>5.47826356131492</v>
      </c>
      <c r="S2116" s="39">
        <f t="shared" si="351"/>
        <v>2.52173643868508</v>
      </c>
      <c r="T2116" s="22" t="str">
        <f t="shared" si="346"/>
        <v>Sac10294</v>
      </c>
      <c r="U2116" t="str">
        <f t="shared" si="352"/>
        <v>no</v>
      </c>
      <c r="V2116" s="31">
        <v>0</v>
      </c>
      <c r="W2116" s="31" t="str">
        <f t="shared" si="353"/>
        <v>43533Sacramento KingsNew York Knicks</v>
      </c>
      <c r="X2116" s="9">
        <f>IFERROR(VLOOKUP(T2116,October_Schedule_Table[Home Concat],1,FALSE),0)</f>
        <v>0</v>
      </c>
      <c r="Y2116" s="9" t="str">
        <f>IFERROR(VLOOKUP(T2116,October_Schedule_Table[[#All],[Away Concat]:[Away B2b]],4,FALSE),0)</f>
        <v>no</v>
      </c>
    </row>
    <row r="2117" spans="1:25" x14ac:dyDescent="0.2">
      <c r="A2117" s="24" t="s">
        <v>230</v>
      </c>
      <c r="B2117" s="10">
        <v>43535</v>
      </c>
      <c r="C2117" s="33" t="str">
        <f t="shared" si="347"/>
        <v>A</v>
      </c>
      <c r="D2117" s="19">
        <v>3</v>
      </c>
      <c r="E2117" s="19">
        <v>11</v>
      </c>
      <c r="F2117" s="19">
        <v>2019</v>
      </c>
      <c r="G2117" s="6" t="s">
        <v>12</v>
      </c>
      <c r="H2117" s="6" t="s">
        <v>32</v>
      </c>
      <c r="I2117" s="6" t="s">
        <v>230</v>
      </c>
      <c r="J2117" s="6">
        <v>115</v>
      </c>
      <c r="K2117" s="6" t="s">
        <v>41</v>
      </c>
      <c r="L2117" s="6" t="s">
        <v>233</v>
      </c>
      <c r="M2117" s="6">
        <v>121</v>
      </c>
      <c r="N2117" s="13">
        <f t="shared" si="348"/>
        <v>-6</v>
      </c>
      <c r="O2117" s="13">
        <f t="shared" si="349"/>
        <v>-3</v>
      </c>
      <c r="P2117" s="39">
        <f t="shared" si="344"/>
        <v>-0.90569424122478992</v>
      </c>
      <c r="Q2117" s="39">
        <f t="shared" si="345"/>
        <v>-3.2175804343859502</v>
      </c>
      <c r="R2117" s="39">
        <f t="shared" si="350"/>
        <v>-0.68811380683883971</v>
      </c>
      <c r="S2117" s="39">
        <f t="shared" si="351"/>
        <v>-5.3118861931611603</v>
      </c>
      <c r="T2117" s="22" t="str">
        <f t="shared" si="346"/>
        <v>Sac115121</v>
      </c>
      <c r="U2117" t="str">
        <f t="shared" si="352"/>
        <v>no</v>
      </c>
      <c r="V2117" s="31">
        <v>0</v>
      </c>
      <c r="W2117" s="31" t="str">
        <f t="shared" si="353"/>
        <v>43535Sacramento KingsWashington Wizards</v>
      </c>
      <c r="X2117" s="9">
        <f>IFERROR(VLOOKUP(T2117,October_Schedule_Table[Home Concat],1,FALSE),0)</f>
        <v>0</v>
      </c>
      <c r="Y2117" s="9" t="str">
        <f>IFERROR(VLOOKUP(T2117,October_Schedule_Table[[#All],[Away Concat]:[Away B2b]],4,FALSE),0)</f>
        <v>no</v>
      </c>
    </row>
    <row r="2118" spans="1:25" x14ac:dyDescent="0.2">
      <c r="A2118" s="24" t="s">
        <v>230</v>
      </c>
      <c r="B2118" s="12">
        <v>43538</v>
      </c>
      <c r="C2118" s="33" t="str">
        <f t="shared" si="347"/>
        <v>A</v>
      </c>
      <c r="D2118" s="18">
        <v>3</v>
      </c>
      <c r="E2118" s="18">
        <v>14</v>
      </c>
      <c r="F2118" s="18">
        <v>2019</v>
      </c>
      <c r="G2118" s="5" t="s">
        <v>23</v>
      </c>
      <c r="H2118" s="5" t="s">
        <v>32</v>
      </c>
      <c r="I2118" s="5" t="s">
        <v>230</v>
      </c>
      <c r="J2118" s="5">
        <v>120</v>
      </c>
      <c r="K2118" s="5" t="s">
        <v>8</v>
      </c>
      <c r="L2118" s="5" t="s">
        <v>211</v>
      </c>
      <c r="M2118" s="5">
        <v>126</v>
      </c>
      <c r="N2118" s="13">
        <f t="shared" si="348"/>
        <v>-6</v>
      </c>
      <c r="O2118" s="13">
        <f t="shared" si="349"/>
        <v>-3</v>
      </c>
      <c r="P2118" s="39">
        <f t="shared" si="344"/>
        <v>-0.90569424122478992</v>
      </c>
      <c r="Q2118" s="39">
        <f t="shared" si="345"/>
        <v>3.6672081997201897</v>
      </c>
      <c r="R2118" s="39">
        <f t="shared" si="350"/>
        <v>-7.5729024409449792</v>
      </c>
      <c r="S2118" s="39">
        <f t="shared" si="351"/>
        <v>1.5729024409449792</v>
      </c>
      <c r="T2118" s="22" t="str">
        <f t="shared" si="346"/>
        <v>Sac120126</v>
      </c>
      <c r="U2118" t="str">
        <f t="shared" si="352"/>
        <v>no</v>
      </c>
      <c r="V2118" s="31">
        <v>0</v>
      </c>
      <c r="W2118" s="31" t="str">
        <f t="shared" si="353"/>
        <v>43538Sacramento KingsBoston Celtics</v>
      </c>
      <c r="X2118" s="9">
        <f>IFERROR(VLOOKUP(T2118,October_Schedule_Table[Home Concat],1,FALSE),0)</f>
        <v>0</v>
      </c>
      <c r="Y2118" s="9" t="str">
        <f>IFERROR(VLOOKUP(T2118,October_Schedule_Table[[#All],[Away Concat]:[Away B2b]],4,FALSE),0)</f>
        <v>no</v>
      </c>
    </row>
    <row r="2119" spans="1:25" x14ac:dyDescent="0.2">
      <c r="A2119" s="24" t="s">
        <v>230</v>
      </c>
      <c r="B2119" s="10">
        <v>43539</v>
      </c>
      <c r="C2119" s="33" t="str">
        <f t="shared" si="347"/>
        <v>A</v>
      </c>
      <c r="D2119" s="19">
        <v>3</v>
      </c>
      <c r="E2119" s="19">
        <v>15</v>
      </c>
      <c r="F2119" s="19">
        <v>2019</v>
      </c>
      <c r="G2119" s="6" t="s">
        <v>12</v>
      </c>
      <c r="H2119" s="6" t="s">
        <v>32</v>
      </c>
      <c r="I2119" s="6" t="s">
        <v>230</v>
      </c>
      <c r="J2119" s="6">
        <v>114</v>
      </c>
      <c r="K2119" s="6" t="s">
        <v>7</v>
      </c>
      <c r="L2119" s="6" t="s">
        <v>237</v>
      </c>
      <c r="M2119" s="6">
        <v>123</v>
      </c>
      <c r="N2119" s="13">
        <f t="shared" si="348"/>
        <v>-9</v>
      </c>
      <c r="O2119" s="13">
        <f t="shared" si="349"/>
        <v>-3</v>
      </c>
      <c r="P2119" s="39">
        <f t="shared" si="344"/>
        <v>-0.90569424122478992</v>
      </c>
      <c r="Q2119" s="39">
        <f t="shared" si="345"/>
        <v>2.2516349031661402</v>
      </c>
      <c r="R2119" s="39">
        <f t="shared" si="350"/>
        <v>-6.1573291443909302</v>
      </c>
      <c r="S2119" s="39">
        <f t="shared" si="351"/>
        <v>-2.8426708556090698</v>
      </c>
      <c r="T2119" s="22" t="str">
        <f t="shared" si="346"/>
        <v>Sac114123</v>
      </c>
      <c r="U2119" t="str">
        <f t="shared" si="352"/>
        <v>yes</v>
      </c>
      <c r="V2119" s="31">
        <v>0</v>
      </c>
      <c r="W2119" s="31" t="str">
        <f t="shared" si="353"/>
        <v>43539Sacramento KingsPhiladelphia 76ers</v>
      </c>
      <c r="X2119" s="9">
        <f>IFERROR(VLOOKUP(T2119,October_Schedule_Table[Home Concat],1,FALSE),0)</f>
        <v>0</v>
      </c>
      <c r="Y2119" s="9" t="str">
        <f>IFERROR(VLOOKUP(T2119,October_Schedule_Table[[#All],[Away Concat]:[Away B2b]],4,FALSE),0)</f>
        <v>yes</v>
      </c>
    </row>
    <row r="2120" spans="1:25" x14ac:dyDescent="0.2">
      <c r="A2120" s="24" t="s">
        <v>230</v>
      </c>
      <c r="B2120" s="12">
        <v>43541</v>
      </c>
      <c r="C2120" s="33" t="str">
        <f t="shared" si="347"/>
        <v>H</v>
      </c>
      <c r="D2120" s="18">
        <v>3</v>
      </c>
      <c r="E2120" s="18">
        <v>17</v>
      </c>
      <c r="F2120" s="18">
        <v>2019</v>
      </c>
      <c r="G2120" s="5" t="s">
        <v>43</v>
      </c>
      <c r="H2120" s="5" t="s">
        <v>38</v>
      </c>
      <c r="I2120" s="5" t="s">
        <v>214</v>
      </c>
      <c r="J2120" s="5">
        <v>102</v>
      </c>
      <c r="K2120" s="5" t="s">
        <v>32</v>
      </c>
      <c r="L2120" s="5" t="s">
        <v>230</v>
      </c>
      <c r="M2120" s="5">
        <v>129</v>
      </c>
      <c r="N2120" s="13">
        <f t="shared" si="348"/>
        <v>27</v>
      </c>
      <c r="O2120" s="13">
        <f t="shared" si="349"/>
        <v>3</v>
      </c>
      <c r="P2120" s="39">
        <f t="shared" si="344"/>
        <v>-0.90569424122478992</v>
      </c>
      <c r="Q2120" s="39">
        <f t="shared" si="345"/>
        <v>-8.3647694850550796</v>
      </c>
      <c r="R2120" s="39">
        <f t="shared" si="350"/>
        <v>10.45907524383029</v>
      </c>
      <c r="S2120" s="39">
        <f t="shared" si="351"/>
        <v>16.540924756169709</v>
      </c>
      <c r="T2120" s="22" t="str">
        <f t="shared" si="346"/>
        <v>Sac102129</v>
      </c>
      <c r="U2120" t="str">
        <f t="shared" si="352"/>
        <v>no</v>
      </c>
      <c r="V2120" s="31">
        <v>0</v>
      </c>
      <c r="W2120" s="31" t="str">
        <f t="shared" si="353"/>
        <v>43541Chicago BullsSacramento Kings</v>
      </c>
      <c r="X2120" s="9" t="str">
        <f>IFERROR(VLOOKUP(T2120,October_Schedule_Table[[#All],[Home Concat]:[Home B2b]],2,FALSE),0)</f>
        <v>no</v>
      </c>
      <c r="Y2120" s="9">
        <f>IFERROR(VLOOKUP(T2120,October_Schedule_Table[[#All],[Away Concat]:[Away B2b]],4,FALSE),0)</f>
        <v>0</v>
      </c>
    </row>
    <row r="2121" spans="1:25" x14ac:dyDescent="0.2">
      <c r="A2121" s="24" t="s">
        <v>230</v>
      </c>
      <c r="B2121" s="10">
        <v>43543</v>
      </c>
      <c r="C2121" s="33" t="str">
        <f t="shared" si="347"/>
        <v>H</v>
      </c>
      <c r="D2121" s="19">
        <v>3</v>
      </c>
      <c r="E2121" s="19">
        <v>19</v>
      </c>
      <c r="F2121" s="19">
        <v>2019</v>
      </c>
      <c r="G2121" s="6" t="s">
        <v>30</v>
      </c>
      <c r="H2121" s="6" t="s">
        <v>15</v>
      </c>
      <c r="I2121" s="6" t="s">
        <v>212</v>
      </c>
      <c r="J2121" s="6">
        <v>123</v>
      </c>
      <c r="K2121" s="6" t="s">
        <v>32</v>
      </c>
      <c r="L2121" s="6" t="s">
        <v>230</v>
      </c>
      <c r="M2121" s="6">
        <v>121</v>
      </c>
      <c r="N2121" s="13">
        <f t="shared" si="348"/>
        <v>-2</v>
      </c>
      <c r="O2121" s="13">
        <f t="shared" si="349"/>
        <v>3</v>
      </c>
      <c r="P2121" s="39">
        <f t="shared" si="344"/>
        <v>-0.90569424122478992</v>
      </c>
      <c r="Q2121" s="39">
        <f t="shared" si="345"/>
        <v>9.3423702051929958E-2</v>
      </c>
      <c r="R2121" s="39">
        <f t="shared" si="350"/>
        <v>2.0008820567232801</v>
      </c>
      <c r="S2121" s="39">
        <f t="shared" si="351"/>
        <v>-4.0008820567232801</v>
      </c>
      <c r="T2121" s="22" t="str">
        <f t="shared" si="346"/>
        <v>Sac123121</v>
      </c>
      <c r="U2121" t="str">
        <f t="shared" si="352"/>
        <v>no</v>
      </c>
      <c r="V2121" s="31">
        <v>0</v>
      </c>
      <c r="W2121" s="31" t="str">
        <f t="shared" si="353"/>
        <v>43543Brooklyn NetsSacramento Kings</v>
      </c>
      <c r="X2121" s="9" t="str">
        <f>IFERROR(VLOOKUP(T2121,October_Schedule_Table[[#All],[Home Concat]:[Home B2b]],2,FALSE),0)</f>
        <v>no</v>
      </c>
      <c r="Y2121" s="9">
        <f>IFERROR(VLOOKUP(T2121,October_Schedule_Table[[#All],[Away Concat]:[Away B2b]],4,FALSE),0)</f>
        <v>0</v>
      </c>
    </row>
    <row r="2122" spans="1:25" x14ac:dyDescent="0.2">
      <c r="A2122" s="24" t="s">
        <v>230</v>
      </c>
      <c r="B2122" s="12">
        <v>43545</v>
      </c>
      <c r="C2122" s="33" t="str">
        <f t="shared" si="347"/>
        <v>H</v>
      </c>
      <c r="D2122" s="18">
        <v>3</v>
      </c>
      <c r="E2122" s="18">
        <v>21</v>
      </c>
      <c r="F2122" s="18">
        <v>2019</v>
      </c>
      <c r="G2122" s="5" t="s">
        <v>30</v>
      </c>
      <c r="H2122" s="5" t="s">
        <v>28</v>
      </c>
      <c r="I2122" s="5" t="s">
        <v>216</v>
      </c>
      <c r="J2122" s="5">
        <v>100</v>
      </c>
      <c r="K2122" s="5" t="s">
        <v>32</v>
      </c>
      <c r="L2122" s="5" t="s">
        <v>230</v>
      </c>
      <c r="M2122" s="5">
        <v>116</v>
      </c>
      <c r="N2122" s="13">
        <f t="shared" si="348"/>
        <v>16</v>
      </c>
      <c r="O2122" s="13">
        <f t="shared" si="349"/>
        <v>3</v>
      </c>
      <c r="P2122" s="39">
        <f t="shared" ref="P2122:P2185" si="354">IF(C2122="H",VLOOKUP(L2122,$AB$12:$AE$41,4,FALSE),VLOOKUP(I2122,$AB$12:$AE$41,4,FALSE))</f>
        <v>-0.90569424122478992</v>
      </c>
      <c r="Q2122" s="39">
        <f t="shared" ref="Q2122:Q2185" si="355">IF(C2122="H",VLOOKUP(I2122,$AB$12:$AE$41,4,FALSE),VLOOKUP(L2122,$AB$12:$AE$41,4,FALSE))</f>
        <v>-1.1032792686349602</v>
      </c>
      <c r="R2122" s="39">
        <f t="shared" si="350"/>
        <v>3.1975850274101703</v>
      </c>
      <c r="S2122" s="39">
        <f t="shared" si="351"/>
        <v>12.80241497258983</v>
      </c>
      <c r="T2122" s="22" t="str">
        <f t="shared" ref="T2122:T2185" si="356">CONCATENATE(A2122,J2122,M2122)</f>
        <v>Sac100116</v>
      </c>
      <c r="U2122" t="str">
        <f t="shared" si="352"/>
        <v>no</v>
      </c>
      <c r="V2122" s="31">
        <v>0</v>
      </c>
      <c r="W2122" s="31" t="str">
        <f t="shared" si="353"/>
        <v>43545Dallas MavericksSacramento Kings</v>
      </c>
      <c r="X2122" s="9" t="str">
        <f>IFERROR(VLOOKUP(T2122,October_Schedule_Table[[#All],[Home Concat]:[Home B2b]],2,FALSE),0)</f>
        <v>no</v>
      </c>
      <c r="Y2122" s="9">
        <f>IFERROR(VLOOKUP(T2122,October_Schedule_Table[[#All],[Away Concat]:[Away B2b]],4,FALSE),0)</f>
        <v>0</v>
      </c>
    </row>
    <row r="2123" spans="1:25" x14ac:dyDescent="0.2">
      <c r="A2123" s="24" t="s">
        <v>230</v>
      </c>
      <c r="B2123" s="10">
        <v>43547</v>
      </c>
      <c r="C2123" s="33" t="str">
        <f t="shared" ref="C2123:C2186" si="357">IF(A2123=L2123,"H","A")</f>
        <v>H</v>
      </c>
      <c r="D2123" s="19">
        <v>3</v>
      </c>
      <c r="E2123" s="19">
        <v>23</v>
      </c>
      <c r="F2123" s="19">
        <v>2019</v>
      </c>
      <c r="G2123" s="6" t="s">
        <v>30</v>
      </c>
      <c r="H2123" s="6" t="s">
        <v>29</v>
      </c>
      <c r="I2123" s="6" t="s">
        <v>232</v>
      </c>
      <c r="J2123" s="6">
        <v>103</v>
      </c>
      <c r="K2123" s="6" t="s">
        <v>32</v>
      </c>
      <c r="L2123" s="6" t="s">
        <v>230</v>
      </c>
      <c r="M2123" s="6">
        <v>112</v>
      </c>
      <c r="N2123" s="13">
        <f t="shared" ref="N2123:N2186" si="358">IF(C2123="H",M2123-J2123,J2123-M2123)</f>
        <v>9</v>
      </c>
      <c r="O2123" s="13">
        <f t="shared" ref="O2123:O2186" si="359">IF(C2123="H",3,-3)</f>
        <v>3</v>
      </c>
      <c r="P2123" s="39">
        <f t="shared" si="354"/>
        <v>-0.90569424122478992</v>
      </c>
      <c r="Q2123" s="39">
        <f t="shared" si="355"/>
        <v>-8.7034984309977705</v>
      </c>
      <c r="R2123" s="39">
        <f t="shared" ref="R2123:R2186" si="360">O2123+P2123-Q2123</f>
        <v>10.797804189772981</v>
      </c>
      <c r="S2123" s="39">
        <f t="shared" ref="S2123:S2186" si="361">N2123-R2123</f>
        <v>-1.7978041897729806</v>
      </c>
      <c r="T2123" s="22" t="str">
        <f t="shared" si="356"/>
        <v>Sac103112</v>
      </c>
      <c r="U2123" t="str">
        <f t="shared" ref="U2123:U2186" si="362">IF(B2123-B2122=1,"yes","no")</f>
        <v>no</v>
      </c>
      <c r="V2123" s="31">
        <v>0</v>
      </c>
      <c r="W2123" s="31" t="str">
        <f t="shared" ref="W2123:W2186" si="363">CONCATENATE(B2123,H2123,K2123)</f>
        <v>43547Phoenix SunsSacramento Kings</v>
      </c>
      <c r="X2123" s="9" t="str">
        <f>IFERROR(VLOOKUP(T2123,October_Schedule_Table[[#All],[Home Concat]:[Home B2b]],2,FALSE),0)</f>
        <v>no</v>
      </c>
      <c r="Y2123" s="9">
        <f>IFERROR(VLOOKUP(T2123,October_Schedule_Table[[#All],[Away Concat]:[Away B2b]],4,FALSE),0)</f>
        <v>0</v>
      </c>
    </row>
    <row r="2124" spans="1:25" x14ac:dyDescent="0.2">
      <c r="A2124" s="24" t="s">
        <v>230</v>
      </c>
      <c r="B2124" s="12">
        <v>43548</v>
      </c>
      <c r="C2124" s="33" t="str">
        <f t="shared" si="357"/>
        <v>A</v>
      </c>
      <c r="D2124" s="18">
        <v>3</v>
      </c>
      <c r="E2124" s="18">
        <v>24</v>
      </c>
      <c r="F2124" s="18">
        <v>2019</v>
      </c>
      <c r="G2124" s="5" t="s">
        <v>44</v>
      </c>
      <c r="H2124" s="5" t="s">
        <v>32</v>
      </c>
      <c r="I2124" s="5" t="s">
        <v>230</v>
      </c>
      <c r="J2124" s="5">
        <v>106</v>
      </c>
      <c r="K2124" s="5" t="s">
        <v>39</v>
      </c>
      <c r="L2124" s="13" t="s">
        <v>242</v>
      </c>
      <c r="M2124" s="5">
        <v>111</v>
      </c>
      <c r="N2124" s="13">
        <f t="shared" si="358"/>
        <v>-5</v>
      </c>
      <c r="O2124" s="13">
        <f t="shared" si="359"/>
        <v>-3</v>
      </c>
      <c r="P2124" s="39">
        <f t="shared" si="354"/>
        <v>-0.90569424122478992</v>
      </c>
      <c r="Q2124" s="39">
        <f t="shared" si="355"/>
        <v>-1.7592139870950123</v>
      </c>
      <c r="R2124" s="39">
        <f t="shared" si="360"/>
        <v>-2.1464802541297776</v>
      </c>
      <c r="S2124" s="39">
        <f t="shared" si="361"/>
        <v>-2.8535197458702224</v>
      </c>
      <c r="T2124" s="22" t="str">
        <f t="shared" si="356"/>
        <v>Sac106111</v>
      </c>
      <c r="U2124" t="str">
        <f t="shared" si="362"/>
        <v>yes</v>
      </c>
      <c r="V2124" s="31">
        <v>0</v>
      </c>
      <c r="W2124" s="31" t="str">
        <f t="shared" si="363"/>
        <v>43548Sacramento KingsLos Angeles Lakers</v>
      </c>
      <c r="X2124" s="9">
        <f>IFERROR(VLOOKUP(T2124,October_Schedule_Table[Home Concat],1,FALSE),0)</f>
        <v>0</v>
      </c>
      <c r="Y2124" s="9" t="str">
        <f>IFERROR(VLOOKUP(T2124,October_Schedule_Table[[#All],[Away Concat]:[Away B2b]],4,FALSE),0)</f>
        <v>yes</v>
      </c>
    </row>
    <row r="2125" spans="1:25" x14ac:dyDescent="0.2">
      <c r="A2125" s="24" t="s">
        <v>230</v>
      </c>
      <c r="B2125" s="10">
        <v>43550</v>
      </c>
      <c r="C2125" s="33" t="str">
        <f t="shared" si="357"/>
        <v>A</v>
      </c>
      <c r="D2125" s="19">
        <v>3</v>
      </c>
      <c r="E2125" s="19">
        <v>26</v>
      </c>
      <c r="F2125" s="19">
        <v>2019</v>
      </c>
      <c r="G2125" s="6" t="s">
        <v>33</v>
      </c>
      <c r="H2125" s="6" t="s">
        <v>32</v>
      </c>
      <c r="I2125" s="6" t="s">
        <v>230</v>
      </c>
      <c r="J2125" s="6">
        <v>125</v>
      </c>
      <c r="K2125" s="6" t="s">
        <v>28</v>
      </c>
      <c r="L2125" s="6" t="s">
        <v>216</v>
      </c>
      <c r="M2125" s="6">
        <v>121</v>
      </c>
      <c r="N2125" s="13">
        <f t="shared" si="358"/>
        <v>4</v>
      </c>
      <c r="O2125" s="13">
        <f t="shared" si="359"/>
        <v>-3</v>
      </c>
      <c r="P2125" s="39">
        <f t="shared" si="354"/>
        <v>-0.90569424122478992</v>
      </c>
      <c r="Q2125" s="39">
        <f t="shared" si="355"/>
        <v>-1.1032792686349602</v>
      </c>
      <c r="R2125" s="39">
        <f t="shared" si="360"/>
        <v>-2.8024149725898297</v>
      </c>
      <c r="S2125" s="39">
        <f t="shared" si="361"/>
        <v>6.8024149725898297</v>
      </c>
      <c r="T2125" s="22" t="str">
        <f t="shared" si="356"/>
        <v>Sac125121</v>
      </c>
      <c r="U2125" t="str">
        <f t="shared" si="362"/>
        <v>no</v>
      </c>
      <c r="V2125" s="31">
        <v>0</v>
      </c>
      <c r="W2125" s="31" t="str">
        <f t="shared" si="363"/>
        <v>43550Sacramento KingsDallas Mavericks</v>
      </c>
      <c r="X2125" s="9">
        <f>IFERROR(VLOOKUP(T2125,October_Schedule_Table[Home Concat],1,FALSE),0)</f>
        <v>0</v>
      </c>
      <c r="Y2125" s="9" t="str">
        <f>IFERROR(VLOOKUP(T2125,October_Schedule_Table[[#All],[Away Concat]:[Away B2b]],4,FALSE),0)</f>
        <v>no</v>
      </c>
    </row>
    <row r="2126" spans="1:25" x14ac:dyDescent="0.2">
      <c r="A2126" s="24" t="s">
        <v>230</v>
      </c>
      <c r="B2126" s="12">
        <v>43552</v>
      </c>
      <c r="C2126" s="33" t="str">
        <f t="shared" si="357"/>
        <v>A</v>
      </c>
      <c r="D2126" s="18">
        <v>3</v>
      </c>
      <c r="E2126" s="18">
        <v>28</v>
      </c>
      <c r="F2126" s="18">
        <v>2019</v>
      </c>
      <c r="G2126" s="5" t="s">
        <v>6</v>
      </c>
      <c r="H2126" s="5" t="s">
        <v>32</v>
      </c>
      <c r="I2126" s="5" t="s">
        <v>230</v>
      </c>
      <c r="J2126" s="5">
        <v>118</v>
      </c>
      <c r="K2126" s="5" t="s">
        <v>17</v>
      </c>
      <c r="L2126" s="5" t="s">
        <v>202</v>
      </c>
      <c r="M2126" s="5">
        <v>121</v>
      </c>
      <c r="N2126" s="13">
        <f t="shared" si="358"/>
        <v>-3</v>
      </c>
      <c r="O2126" s="13">
        <f t="shared" si="359"/>
        <v>-3</v>
      </c>
      <c r="P2126" s="39">
        <f t="shared" si="354"/>
        <v>-0.90569424122478992</v>
      </c>
      <c r="Q2126" s="39">
        <f t="shared" si="355"/>
        <v>-2.0784049104114897</v>
      </c>
      <c r="R2126" s="39">
        <f t="shared" si="360"/>
        <v>-1.8272893308133002</v>
      </c>
      <c r="S2126" s="39">
        <f t="shared" si="361"/>
        <v>-1.1727106691866998</v>
      </c>
      <c r="T2126" s="22" t="str">
        <f t="shared" si="356"/>
        <v>Sac118121</v>
      </c>
      <c r="U2126" t="str">
        <f t="shared" si="362"/>
        <v>no</v>
      </c>
      <c r="V2126" s="31">
        <v>0</v>
      </c>
      <c r="W2126" s="31" t="str">
        <f t="shared" si="363"/>
        <v>43552Sacramento KingsNew Orleans Pelicans</v>
      </c>
      <c r="X2126" s="9">
        <f>IFERROR(VLOOKUP(T2126,October_Schedule_Table[Home Concat],1,FALSE),0)</f>
        <v>0</v>
      </c>
      <c r="Y2126" s="9" t="str">
        <f>IFERROR(VLOOKUP(T2126,October_Schedule_Table[[#All],[Away Concat]:[Away B2b]],4,FALSE),0)</f>
        <v>no</v>
      </c>
    </row>
    <row r="2127" spans="1:25" x14ac:dyDescent="0.2">
      <c r="A2127" s="24" t="s">
        <v>230</v>
      </c>
      <c r="B2127" s="10">
        <v>43554</v>
      </c>
      <c r="C2127" s="33" t="str">
        <f t="shared" si="357"/>
        <v>A</v>
      </c>
      <c r="D2127" s="19">
        <v>3</v>
      </c>
      <c r="E2127" s="19">
        <v>30</v>
      </c>
      <c r="F2127" s="19">
        <v>2019</v>
      </c>
      <c r="G2127" s="6" t="s">
        <v>43</v>
      </c>
      <c r="H2127" s="6" t="s">
        <v>32</v>
      </c>
      <c r="I2127" s="6" t="s">
        <v>230</v>
      </c>
      <c r="J2127" s="6">
        <v>108</v>
      </c>
      <c r="K2127" s="6" t="s">
        <v>18</v>
      </c>
      <c r="L2127" s="6" t="s">
        <v>226</v>
      </c>
      <c r="M2127" s="6">
        <v>119</v>
      </c>
      <c r="N2127" s="13">
        <f t="shared" si="358"/>
        <v>-11</v>
      </c>
      <c r="O2127" s="13">
        <f t="shared" si="359"/>
        <v>-3</v>
      </c>
      <c r="P2127" s="39">
        <f t="shared" si="354"/>
        <v>-0.90569424122478992</v>
      </c>
      <c r="Q2127" s="39">
        <f t="shared" si="355"/>
        <v>5.8261443988619703</v>
      </c>
      <c r="R2127" s="39">
        <f t="shared" si="360"/>
        <v>-9.7318386400867603</v>
      </c>
      <c r="S2127" s="39">
        <f t="shared" si="361"/>
        <v>-1.2681613599132397</v>
      </c>
      <c r="T2127" s="22" t="str">
        <f t="shared" si="356"/>
        <v>Sac108119</v>
      </c>
      <c r="U2127" t="str">
        <f t="shared" si="362"/>
        <v>no</v>
      </c>
      <c r="V2127" s="31">
        <v>0</v>
      </c>
      <c r="W2127" s="31" t="str">
        <f t="shared" si="363"/>
        <v>43554Sacramento KingsHouston Rockets</v>
      </c>
      <c r="X2127" s="9">
        <f>IFERROR(VLOOKUP(T2127,October_Schedule_Table[Home Concat],1,FALSE),0)</f>
        <v>0</v>
      </c>
      <c r="Y2127" s="9" t="str">
        <f>IFERROR(VLOOKUP(T2127,October_Schedule_Table[[#All],[Away Concat]:[Away B2b]],4,FALSE),0)</f>
        <v>no</v>
      </c>
    </row>
    <row r="2128" spans="1:25" x14ac:dyDescent="0.2">
      <c r="A2128" s="24" t="s">
        <v>230</v>
      </c>
      <c r="B2128" s="12">
        <v>43555</v>
      </c>
      <c r="C2128" s="33" t="str">
        <f t="shared" si="357"/>
        <v>A</v>
      </c>
      <c r="D2128" s="18">
        <v>3</v>
      </c>
      <c r="E2128" s="18">
        <v>31</v>
      </c>
      <c r="F2128" s="18">
        <v>2019</v>
      </c>
      <c r="G2128" s="5" t="s">
        <v>12</v>
      </c>
      <c r="H2128" s="5" t="s">
        <v>32</v>
      </c>
      <c r="I2128" s="5" t="s">
        <v>230</v>
      </c>
      <c r="J2128" s="5">
        <v>113</v>
      </c>
      <c r="K2128" s="5" t="s">
        <v>35</v>
      </c>
      <c r="L2128" s="5" t="s">
        <v>227</v>
      </c>
      <c r="M2128" s="5">
        <v>106</v>
      </c>
      <c r="N2128" s="13">
        <f t="shared" si="358"/>
        <v>7</v>
      </c>
      <c r="O2128" s="13">
        <f t="shared" si="359"/>
        <v>-3</v>
      </c>
      <c r="P2128" s="39">
        <f t="shared" si="354"/>
        <v>-0.90569424122478992</v>
      </c>
      <c r="Q2128" s="39">
        <f t="shared" si="355"/>
        <v>1.8707824426420974</v>
      </c>
      <c r="R2128" s="39">
        <f t="shared" si="360"/>
        <v>-5.7764766838668873</v>
      </c>
      <c r="S2128" s="39">
        <f t="shared" si="361"/>
        <v>12.776476683866887</v>
      </c>
      <c r="T2128" s="22" t="str">
        <f t="shared" si="356"/>
        <v>Sac113106</v>
      </c>
      <c r="U2128" t="str">
        <f t="shared" si="362"/>
        <v>yes</v>
      </c>
      <c r="V2128" s="31">
        <v>0</v>
      </c>
      <c r="W2128" s="31" t="str">
        <f t="shared" si="363"/>
        <v>43555Sacramento KingsSan Antonio Spurs</v>
      </c>
      <c r="X2128" s="9">
        <f>IFERROR(VLOOKUP(T2128,October_Schedule_Table[Home Concat],1,FALSE),0)</f>
        <v>0</v>
      </c>
      <c r="Y2128" s="9" t="str">
        <f>IFERROR(VLOOKUP(T2128,October_Schedule_Table[[#All],[Away Concat]:[Away B2b]],4,FALSE),0)</f>
        <v>yes</v>
      </c>
    </row>
    <row r="2129" spans="1:25" x14ac:dyDescent="0.2">
      <c r="A2129" s="24" t="s">
        <v>230</v>
      </c>
      <c r="B2129" s="12">
        <v>43557</v>
      </c>
      <c r="C2129" s="33" t="str">
        <f t="shared" si="357"/>
        <v>H</v>
      </c>
      <c r="D2129" s="18">
        <v>4</v>
      </c>
      <c r="E2129" s="18">
        <v>2</v>
      </c>
      <c r="F2129" s="18">
        <v>2019</v>
      </c>
      <c r="G2129" s="5" t="s">
        <v>30</v>
      </c>
      <c r="H2129" s="5" t="s">
        <v>18</v>
      </c>
      <c r="I2129" s="5" t="s">
        <v>226</v>
      </c>
      <c r="J2129" s="13">
        <v>130</v>
      </c>
      <c r="K2129" s="5" t="s">
        <v>32</v>
      </c>
      <c r="L2129" s="5" t="s">
        <v>230</v>
      </c>
      <c r="M2129" s="13">
        <v>105</v>
      </c>
      <c r="N2129" s="13">
        <f t="shared" si="358"/>
        <v>-25</v>
      </c>
      <c r="O2129" s="13">
        <f t="shared" si="359"/>
        <v>3</v>
      </c>
      <c r="P2129" s="39">
        <f t="shared" si="354"/>
        <v>-0.90569424122478992</v>
      </c>
      <c r="Q2129" s="39">
        <f t="shared" si="355"/>
        <v>5.8261443988619703</v>
      </c>
      <c r="R2129" s="39">
        <f t="shared" si="360"/>
        <v>-3.7318386400867603</v>
      </c>
      <c r="S2129" s="39">
        <f t="shared" si="361"/>
        <v>-21.26816135991324</v>
      </c>
      <c r="T2129" s="22" t="str">
        <f t="shared" si="356"/>
        <v>Sac130105</v>
      </c>
      <c r="U2129" t="str">
        <f t="shared" si="362"/>
        <v>no</v>
      </c>
      <c r="V2129" s="31">
        <v>0</v>
      </c>
      <c r="W2129" s="31" t="str">
        <f t="shared" si="363"/>
        <v>43557Houston RocketsSacramento Kings</v>
      </c>
      <c r="X2129" s="9" t="str">
        <f>IFERROR(VLOOKUP(T2129,October_Schedule_Table[[#All],[Home Concat]:[Home B2b]],2,FALSE),0)</f>
        <v>no</v>
      </c>
      <c r="Y2129" s="9">
        <f>IFERROR(VLOOKUP(T2129,October_Schedule_Table[[#All],[Away Concat]:[Away B2b]],4,FALSE),0)</f>
        <v>0</v>
      </c>
    </row>
    <row r="2130" spans="1:25" x14ac:dyDescent="0.2">
      <c r="A2130" s="24" t="s">
        <v>230</v>
      </c>
      <c r="B2130" s="10">
        <v>43559</v>
      </c>
      <c r="C2130" s="33" t="str">
        <f t="shared" si="357"/>
        <v>H</v>
      </c>
      <c r="D2130" s="19">
        <v>4</v>
      </c>
      <c r="E2130" s="19">
        <v>4</v>
      </c>
      <c r="F2130" s="19">
        <v>2019</v>
      </c>
      <c r="G2130" s="6" t="s">
        <v>30</v>
      </c>
      <c r="H2130" s="6" t="s">
        <v>36</v>
      </c>
      <c r="I2130" s="6" t="s">
        <v>215</v>
      </c>
      <c r="J2130" s="11">
        <v>104</v>
      </c>
      <c r="K2130" s="6" t="s">
        <v>32</v>
      </c>
      <c r="L2130" s="6" t="s">
        <v>230</v>
      </c>
      <c r="M2130" s="11">
        <v>117</v>
      </c>
      <c r="N2130" s="13">
        <f t="shared" si="358"/>
        <v>13</v>
      </c>
      <c r="O2130" s="13">
        <f t="shared" si="359"/>
        <v>3</v>
      </c>
      <c r="P2130" s="39">
        <f t="shared" si="354"/>
        <v>-0.90569424122478992</v>
      </c>
      <c r="Q2130" s="39">
        <f t="shared" si="355"/>
        <v>-9.3173458825230995</v>
      </c>
      <c r="R2130" s="39">
        <f t="shared" si="360"/>
        <v>11.41165164129831</v>
      </c>
      <c r="S2130" s="39">
        <f t="shared" si="361"/>
        <v>1.5883483587016904</v>
      </c>
      <c r="T2130" s="22" t="str">
        <f t="shared" si="356"/>
        <v>Sac104117</v>
      </c>
      <c r="U2130" t="str">
        <f t="shared" si="362"/>
        <v>no</v>
      </c>
      <c r="V2130" s="31">
        <v>0</v>
      </c>
      <c r="W2130" s="31" t="str">
        <f t="shared" si="363"/>
        <v>43559Cleveland CavaliersSacramento Kings</v>
      </c>
      <c r="X2130" s="9" t="str">
        <f>IFERROR(VLOOKUP(T2130,October_Schedule_Table[[#All],[Home Concat]:[Home B2b]],2,FALSE),0)</f>
        <v>no</v>
      </c>
      <c r="Y2130" s="9">
        <f>IFERROR(VLOOKUP(T2130,October_Schedule_Table[[#All],[Away Concat]:[Away B2b]],4,FALSE),0)</f>
        <v>0</v>
      </c>
    </row>
    <row r="2131" spans="1:25" x14ac:dyDescent="0.2">
      <c r="A2131" s="24" t="s">
        <v>230</v>
      </c>
      <c r="B2131" s="10">
        <v>43560</v>
      </c>
      <c r="C2131" s="33" t="str">
        <f t="shared" si="357"/>
        <v>A</v>
      </c>
      <c r="D2131" s="19">
        <v>4</v>
      </c>
      <c r="E2131" s="19">
        <v>5</v>
      </c>
      <c r="F2131" s="19">
        <v>2019</v>
      </c>
      <c r="G2131" s="6" t="s">
        <v>42</v>
      </c>
      <c r="H2131" s="6" t="s">
        <v>32</v>
      </c>
      <c r="I2131" s="6" t="s">
        <v>230</v>
      </c>
      <c r="J2131" s="11">
        <v>98</v>
      </c>
      <c r="K2131" s="6" t="s">
        <v>31</v>
      </c>
      <c r="L2131" s="6" t="s">
        <v>225</v>
      </c>
      <c r="M2131" s="11">
        <v>119</v>
      </c>
      <c r="N2131" s="13">
        <f t="shared" si="358"/>
        <v>-21</v>
      </c>
      <c r="O2131" s="13">
        <f t="shared" si="359"/>
        <v>-3</v>
      </c>
      <c r="P2131" s="39">
        <f t="shared" si="354"/>
        <v>-0.90569424122478992</v>
      </c>
      <c r="Q2131" s="39">
        <f t="shared" si="355"/>
        <v>5.7181998783674679</v>
      </c>
      <c r="R2131" s="39">
        <f t="shared" si="360"/>
        <v>-9.6238941195922578</v>
      </c>
      <c r="S2131" s="39">
        <f t="shared" si="361"/>
        <v>-11.376105880407742</v>
      </c>
      <c r="T2131" s="22" t="str">
        <f t="shared" si="356"/>
        <v>Sac98119</v>
      </c>
      <c r="U2131" t="str">
        <f t="shared" si="362"/>
        <v>yes</v>
      </c>
      <c r="V2131" s="31">
        <v>0</v>
      </c>
      <c r="W2131" s="31" t="str">
        <f t="shared" si="363"/>
        <v>43560Sacramento KingsUtah Jazz</v>
      </c>
      <c r="X2131" s="9">
        <f>IFERROR(VLOOKUP(T2131,October_Schedule_Table[Home Concat],1,FALSE),0)</f>
        <v>0</v>
      </c>
      <c r="Y2131" s="9" t="str">
        <f>IFERROR(VLOOKUP(T2131,October_Schedule_Table[[#All],[Away Concat]:[Away B2b]],4,FALSE),0)</f>
        <v>yes</v>
      </c>
    </row>
    <row r="2132" spans="1:25" x14ac:dyDescent="0.2">
      <c r="A2132" s="24" t="s">
        <v>230</v>
      </c>
      <c r="B2132" s="12">
        <v>43562</v>
      </c>
      <c r="C2132" s="33" t="str">
        <f t="shared" si="357"/>
        <v>H</v>
      </c>
      <c r="D2132" s="18">
        <v>4</v>
      </c>
      <c r="E2132" s="18">
        <v>7</v>
      </c>
      <c r="F2132" s="18">
        <v>2019</v>
      </c>
      <c r="G2132" s="13" t="s">
        <v>42</v>
      </c>
      <c r="H2132" s="13" t="s">
        <v>17</v>
      </c>
      <c r="I2132" s="13" t="s">
        <v>202</v>
      </c>
      <c r="J2132" s="13">
        <v>133</v>
      </c>
      <c r="K2132" s="13" t="s">
        <v>32</v>
      </c>
      <c r="L2132" s="13" t="s">
        <v>230</v>
      </c>
      <c r="M2132" s="13">
        <v>129</v>
      </c>
      <c r="N2132" s="13">
        <f t="shared" si="358"/>
        <v>-4</v>
      </c>
      <c r="O2132" s="13">
        <f t="shared" si="359"/>
        <v>3</v>
      </c>
      <c r="P2132" s="39">
        <f t="shared" si="354"/>
        <v>-0.90569424122478992</v>
      </c>
      <c r="Q2132" s="39">
        <f t="shared" si="355"/>
        <v>-2.0784049104114897</v>
      </c>
      <c r="R2132" s="39">
        <f t="shared" si="360"/>
        <v>4.1727106691866993</v>
      </c>
      <c r="S2132" s="39">
        <f t="shared" si="361"/>
        <v>-8.1727106691866993</v>
      </c>
      <c r="T2132" s="22" t="str">
        <f t="shared" si="356"/>
        <v>Sac133129</v>
      </c>
      <c r="U2132" t="str">
        <f t="shared" si="362"/>
        <v>no</v>
      </c>
      <c r="V2132" s="31">
        <v>0</v>
      </c>
      <c r="W2132" s="31" t="str">
        <f t="shared" si="363"/>
        <v>43562New Orleans PelicansSacramento Kings</v>
      </c>
      <c r="X2132" s="9" t="str">
        <f>IFERROR(VLOOKUP(T2132,October_Schedule_Table[[#All],[Home Concat]:[Home B2b]],2,FALSE),0)</f>
        <v>no</v>
      </c>
      <c r="Y2132" s="9">
        <f>IFERROR(VLOOKUP(T2132,October_Schedule_Table[[#All],[Away Concat]:[Away B2b]],4,FALSE),0)</f>
        <v>0</v>
      </c>
    </row>
    <row r="2133" spans="1:25" x14ac:dyDescent="0.2">
      <c r="A2133" s="24" t="s">
        <v>230</v>
      </c>
      <c r="B2133" s="12">
        <v>43565</v>
      </c>
      <c r="C2133" s="33" t="str">
        <f t="shared" si="357"/>
        <v>A</v>
      </c>
      <c r="D2133" s="18">
        <v>4</v>
      </c>
      <c r="E2133" s="18">
        <v>10</v>
      </c>
      <c r="F2133" s="18">
        <v>2019</v>
      </c>
      <c r="G2133" s="13" t="s">
        <v>9</v>
      </c>
      <c r="H2133" s="13" t="s">
        <v>32</v>
      </c>
      <c r="I2133" s="13" t="s">
        <v>230</v>
      </c>
      <c r="J2133" s="13">
        <v>131</v>
      </c>
      <c r="K2133" s="13" t="s">
        <v>40</v>
      </c>
      <c r="L2133" s="13" t="s">
        <v>231</v>
      </c>
      <c r="M2133" s="13">
        <v>136</v>
      </c>
      <c r="N2133" s="13">
        <f t="shared" si="358"/>
        <v>-5</v>
      </c>
      <c r="O2133" s="13">
        <f t="shared" si="359"/>
        <v>-3</v>
      </c>
      <c r="P2133" s="39">
        <f t="shared" si="354"/>
        <v>-0.90569424122478992</v>
      </c>
      <c r="Q2133" s="39">
        <f t="shared" si="355"/>
        <v>4.7456987811097902</v>
      </c>
      <c r="R2133" s="39">
        <f t="shared" si="360"/>
        <v>-8.651393022334581</v>
      </c>
      <c r="S2133" s="39">
        <f t="shared" si="361"/>
        <v>3.651393022334581</v>
      </c>
      <c r="T2133" s="22" t="str">
        <f t="shared" si="356"/>
        <v>Sac131136</v>
      </c>
      <c r="U2133" t="str">
        <f t="shared" si="362"/>
        <v>no</v>
      </c>
      <c r="V2133" s="31">
        <v>0</v>
      </c>
      <c r="W2133" s="31" t="str">
        <f t="shared" si="363"/>
        <v>43565Sacramento KingsPortland Trail Blazers</v>
      </c>
      <c r="X2133" s="9">
        <f>IFERROR(VLOOKUP(T2133,October_Schedule_Table[Home Concat],1,FALSE),0)</f>
        <v>0</v>
      </c>
      <c r="Y2133" s="9" t="str">
        <f>IFERROR(VLOOKUP(T2133,October_Schedule_Table[[#All],[Away Concat]:[Away B2b]],4,FALSE),0)</f>
        <v>no</v>
      </c>
    </row>
    <row r="2134" spans="1:25" x14ac:dyDescent="0.2">
      <c r="A2134" s="24" t="s">
        <v>227</v>
      </c>
      <c r="B2134" s="12">
        <v>43390</v>
      </c>
      <c r="C2134" s="33" t="str">
        <f t="shared" si="357"/>
        <v>H</v>
      </c>
      <c r="D2134" s="18">
        <v>10</v>
      </c>
      <c r="E2134" s="18">
        <v>17</v>
      </c>
      <c r="F2134" s="18">
        <v>2018</v>
      </c>
      <c r="G2134" s="5" t="s">
        <v>33</v>
      </c>
      <c r="H2134" s="5" t="s">
        <v>34</v>
      </c>
      <c r="I2134" s="5" t="s">
        <v>239</v>
      </c>
      <c r="J2134" s="5">
        <v>108</v>
      </c>
      <c r="K2134" s="5" t="s">
        <v>35</v>
      </c>
      <c r="L2134" s="5" t="s">
        <v>227</v>
      </c>
      <c r="M2134" s="5">
        <v>112</v>
      </c>
      <c r="N2134" s="13">
        <f t="shared" si="358"/>
        <v>4</v>
      </c>
      <c r="O2134" s="13">
        <f t="shared" si="359"/>
        <v>3</v>
      </c>
      <c r="P2134" s="39">
        <f t="shared" si="354"/>
        <v>1.8707824426420974</v>
      </c>
      <c r="Q2134" s="39">
        <f t="shared" si="355"/>
        <v>-1.35015846365794</v>
      </c>
      <c r="R2134" s="39">
        <f t="shared" si="360"/>
        <v>6.2209409063000374</v>
      </c>
      <c r="S2134" s="39">
        <f t="shared" si="361"/>
        <v>-2.2209409063000374</v>
      </c>
      <c r="T2134" s="22" t="str">
        <f t="shared" si="356"/>
        <v>San108112</v>
      </c>
      <c r="U2134" t="str">
        <f t="shared" si="362"/>
        <v>no</v>
      </c>
      <c r="V2134" s="31">
        <v>0</v>
      </c>
      <c r="W2134" s="31" t="str">
        <f t="shared" si="363"/>
        <v>43390Minnesota TimberwolvesSan Antonio Spurs</v>
      </c>
      <c r="X2134" s="9" t="str">
        <f>IFERROR(VLOOKUP(T2134,October_Schedule_Table[[#All],[Home Concat]:[Home B2b]],2,FALSE),0)</f>
        <v>no</v>
      </c>
      <c r="Y2134" s="9">
        <f>IFERROR(VLOOKUP(T2134,October_Schedule_Table[[#All],[Away Concat]:[Away B2b]],4,FALSE),0)</f>
        <v>0</v>
      </c>
    </row>
    <row r="2135" spans="1:25" x14ac:dyDescent="0.2">
      <c r="A2135" s="24" t="s">
        <v>227</v>
      </c>
      <c r="B2135" s="12">
        <v>43393</v>
      </c>
      <c r="C2135" s="33" t="str">
        <f t="shared" si="357"/>
        <v>A</v>
      </c>
      <c r="D2135" s="18">
        <v>10</v>
      </c>
      <c r="E2135" s="18">
        <v>20</v>
      </c>
      <c r="F2135" s="18">
        <v>2018</v>
      </c>
      <c r="G2135" s="5" t="s">
        <v>30</v>
      </c>
      <c r="H2135" s="5" t="s">
        <v>35</v>
      </c>
      <c r="I2135" s="5" t="s">
        <v>227</v>
      </c>
      <c r="J2135" s="5">
        <v>108</v>
      </c>
      <c r="K2135" s="5" t="s">
        <v>40</v>
      </c>
      <c r="L2135" s="5" t="s">
        <v>231</v>
      </c>
      <c r="M2135" s="5">
        <v>121</v>
      </c>
      <c r="N2135" s="13">
        <f t="shared" si="358"/>
        <v>-13</v>
      </c>
      <c r="O2135" s="13">
        <f t="shared" si="359"/>
        <v>-3</v>
      </c>
      <c r="P2135" s="39">
        <f t="shared" si="354"/>
        <v>1.8707824426420974</v>
      </c>
      <c r="Q2135" s="39">
        <f t="shared" si="355"/>
        <v>4.7456987811097902</v>
      </c>
      <c r="R2135" s="39">
        <f t="shared" si="360"/>
        <v>-5.8749163384676928</v>
      </c>
      <c r="S2135" s="39">
        <f t="shared" si="361"/>
        <v>-7.1250836615323072</v>
      </c>
      <c r="T2135" s="22" t="str">
        <f t="shared" si="356"/>
        <v>San108121</v>
      </c>
      <c r="U2135" t="str">
        <f t="shared" si="362"/>
        <v>no</v>
      </c>
      <c r="V2135" s="31">
        <v>0</v>
      </c>
      <c r="W2135" s="31" t="str">
        <f t="shared" si="363"/>
        <v>43393San Antonio SpursPortland Trail Blazers</v>
      </c>
      <c r="X2135" s="9">
        <f>IFERROR(VLOOKUP(T2135,October_Schedule_Table[Home Concat],1,FALSE),0)</f>
        <v>0</v>
      </c>
      <c r="Y2135" s="9" t="str">
        <f>IFERROR(VLOOKUP(T2135,October_Schedule_Table[[#All],[Away Concat]:[Away B2b]],4,FALSE),0)</f>
        <v>no</v>
      </c>
    </row>
    <row r="2136" spans="1:25" x14ac:dyDescent="0.2">
      <c r="A2136" s="24" t="s">
        <v>227</v>
      </c>
      <c r="B2136" s="10">
        <v>43395</v>
      </c>
      <c r="C2136" s="33" t="str">
        <f t="shared" si="357"/>
        <v>A</v>
      </c>
      <c r="D2136" s="19">
        <v>10</v>
      </c>
      <c r="E2136" s="19">
        <v>22</v>
      </c>
      <c r="F2136" s="19">
        <v>2018</v>
      </c>
      <c r="G2136" s="6" t="s">
        <v>9</v>
      </c>
      <c r="H2136" s="6" t="s">
        <v>35</v>
      </c>
      <c r="I2136" s="6" t="s">
        <v>227</v>
      </c>
      <c r="J2136" s="6">
        <v>143</v>
      </c>
      <c r="K2136" s="6" t="s">
        <v>39</v>
      </c>
      <c r="L2136" s="13" t="s">
        <v>242</v>
      </c>
      <c r="M2136" s="6">
        <v>142</v>
      </c>
      <c r="N2136" s="13">
        <f t="shared" si="358"/>
        <v>1</v>
      </c>
      <c r="O2136" s="13">
        <f t="shared" si="359"/>
        <v>-3</v>
      </c>
      <c r="P2136" s="39">
        <f t="shared" si="354"/>
        <v>1.8707824426420974</v>
      </c>
      <c r="Q2136" s="39">
        <f t="shared" si="355"/>
        <v>-1.7592139870950123</v>
      </c>
      <c r="R2136" s="39">
        <f t="shared" si="360"/>
        <v>0.62999642973710968</v>
      </c>
      <c r="S2136" s="39">
        <f t="shared" si="361"/>
        <v>0.37000357026289032</v>
      </c>
      <c r="T2136" s="22" t="str">
        <f t="shared" si="356"/>
        <v>San143142</v>
      </c>
      <c r="U2136" t="str">
        <f t="shared" si="362"/>
        <v>no</v>
      </c>
      <c r="V2136" s="31">
        <v>0</v>
      </c>
      <c r="W2136" s="31" t="str">
        <f t="shared" si="363"/>
        <v>43395San Antonio SpursLos Angeles Lakers</v>
      </c>
      <c r="X2136" s="9">
        <f>IFERROR(VLOOKUP(T2136,October_Schedule_Table[Home Concat],1,FALSE),0)</f>
        <v>0</v>
      </c>
      <c r="Y2136" s="9" t="str">
        <f>IFERROR(VLOOKUP(T2136,October_Schedule_Table[[#All],[Away Concat]:[Away B2b]],4,FALSE),0)</f>
        <v>no</v>
      </c>
    </row>
    <row r="2137" spans="1:25" x14ac:dyDescent="0.2">
      <c r="A2137" s="24" t="s">
        <v>227</v>
      </c>
      <c r="B2137" s="10">
        <v>43397</v>
      </c>
      <c r="C2137" s="33" t="str">
        <f t="shared" si="357"/>
        <v>H</v>
      </c>
      <c r="D2137" s="19">
        <v>10</v>
      </c>
      <c r="E2137" s="19">
        <v>24</v>
      </c>
      <c r="F2137" s="19">
        <v>2018</v>
      </c>
      <c r="G2137" s="6" t="s">
        <v>33</v>
      </c>
      <c r="H2137" s="6" t="s">
        <v>20</v>
      </c>
      <c r="I2137" s="6" t="s">
        <v>234</v>
      </c>
      <c r="J2137" s="6">
        <v>116</v>
      </c>
      <c r="K2137" s="6" t="s">
        <v>35</v>
      </c>
      <c r="L2137" s="6" t="s">
        <v>227</v>
      </c>
      <c r="M2137" s="6">
        <v>96</v>
      </c>
      <c r="N2137" s="13">
        <f t="shared" si="358"/>
        <v>-20</v>
      </c>
      <c r="O2137" s="13">
        <f t="shared" si="359"/>
        <v>3</v>
      </c>
      <c r="P2137" s="39">
        <f t="shared" si="354"/>
        <v>1.8707824426420974</v>
      </c>
      <c r="Q2137" s="39">
        <f t="shared" si="355"/>
        <v>2.3960160409532198</v>
      </c>
      <c r="R2137" s="39">
        <f t="shared" si="360"/>
        <v>2.4747664016888775</v>
      </c>
      <c r="S2137" s="39">
        <f t="shared" si="361"/>
        <v>-22.474766401688878</v>
      </c>
      <c r="T2137" s="22" t="str">
        <f t="shared" si="356"/>
        <v>San11696</v>
      </c>
      <c r="U2137" t="str">
        <f t="shared" si="362"/>
        <v>no</v>
      </c>
      <c r="V2137" s="31">
        <v>0</v>
      </c>
      <c r="W2137" s="31" t="str">
        <f t="shared" si="363"/>
        <v>43397Indiana PacersSan Antonio Spurs</v>
      </c>
      <c r="X2137" s="9" t="str">
        <f>IFERROR(VLOOKUP(T2137,October_Schedule_Table[[#All],[Home Concat]:[Home B2b]],2,FALSE),0)</f>
        <v>no</v>
      </c>
      <c r="Y2137" s="9">
        <f>IFERROR(VLOOKUP(T2137,October_Schedule_Table[[#All],[Away Concat]:[Away B2b]],4,FALSE),0)</f>
        <v>0</v>
      </c>
    </row>
    <row r="2138" spans="1:25" x14ac:dyDescent="0.2">
      <c r="A2138" s="24" t="s">
        <v>227</v>
      </c>
      <c r="B2138" s="12">
        <v>43400</v>
      </c>
      <c r="C2138" s="33" t="str">
        <f t="shared" si="357"/>
        <v>H</v>
      </c>
      <c r="D2138" s="18">
        <v>10</v>
      </c>
      <c r="E2138" s="18">
        <v>27</v>
      </c>
      <c r="F2138" s="18">
        <v>2018</v>
      </c>
      <c r="G2138" s="5" t="s">
        <v>33</v>
      </c>
      <c r="H2138" s="5" t="s">
        <v>39</v>
      </c>
      <c r="I2138" s="13" t="s">
        <v>242</v>
      </c>
      <c r="J2138" s="5">
        <v>106</v>
      </c>
      <c r="K2138" s="5" t="s">
        <v>35</v>
      </c>
      <c r="L2138" s="5" t="s">
        <v>227</v>
      </c>
      <c r="M2138" s="5">
        <v>110</v>
      </c>
      <c r="N2138" s="13">
        <f t="shared" si="358"/>
        <v>4</v>
      </c>
      <c r="O2138" s="13">
        <f t="shared" si="359"/>
        <v>3</v>
      </c>
      <c r="P2138" s="39">
        <f t="shared" si="354"/>
        <v>1.8707824426420974</v>
      </c>
      <c r="Q2138" s="39">
        <f t="shared" si="355"/>
        <v>-1.7592139870950123</v>
      </c>
      <c r="R2138" s="39">
        <f t="shared" si="360"/>
        <v>6.6299964297371101</v>
      </c>
      <c r="S2138" s="39">
        <f t="shared" si="361"/>
        <v>-2.6299964297371101</v>
      </c>
      <c r="T2138" s="22" t="str">
        <f t="shared" si="356"/>
        <v>San106110</v>
      </c>
      <c r="U2138" t="str">
        <f t="shared" si="362"/>
        <v>no</v>
      </c>
      <c r="V2138" s="31">
        <v>0</v>
      </c>
      <c r="W2138" s="31" t="str">
        <f t="shared" si="363"/>
        <v>43400Los Angeles LakersSan Antonio Spurs</v>
      </c>
      <c r="X2138" s="9" t="str">
        <f>IFERROR(VLOOKUP(T2138,October_Schedule_Table[[#All],[Home Concat]:[Home B2b]],2,FALSE),0)</f>
        <v>no</v>
      </c>
      <c r="Y2138" s="9">
        <f>IFERROR(VLOOKUP(T2138,October_Schedule_Table[[#All],[Away Concat]:[Away B2b]],4,FALSE),0)</f>
        <v>0</v>
      </c>
    </row>
    <row r="2139" spans="1:25" x14ac:dyDescent="0.2">
      <c r="A2139" s="24" t="s">
        <v>227</v>
      </c>
      <c r="B2139" s="10">
        <v>43402</v>
      </c>
      <c r="C2139" s="33" t="str">
        <f t="shared" si="357"/>
        <v>H</v>
      </c>
      <c r="D2139" s="19">
        <v>10</v>
      </c>
      <c r="E2139" s="19">
        <v>29</v>
      </c>
      <c r="F2139" s="19">
        <v>2018</v>
      </c>
      <c r="G2139" s="6" t="s">
        <v>33</v>
      </c>
      <c r="H2139" s="6" t="s">
        <v>28</v>
      </c>
      <c r="I2139" s="6" t="s">
        <v>216</v>
      </c>
      <c r="J2139" s="6">
        <v>108</v>
      </c>
      <c r="K2139" s="6" t="s">
        <v>35</v>
      </c>
      <c r="L2139" s="6" t="s">
        <v>227</v>
      </c>
      <c r="M2139" s="6">
        <v>113</v>
      </c>
      <c r="N2139" s="13">
        <f t="shared" si="358"/>
        <v>5</v>
      </c>
      <c r="O2139" s="13">
        <f t="shared" si="359"/>
        <v>3</v>
      </c>
      <c r="P2139" s="39">
        <f t="shared" si="354"/>
        <v>1.8707824426420974</v>
      </c>
      <c r="Q2139" s="39">
        <f t="shared" si="355"/>
        <v>-1.1032792686349602</v>
      </c>
      <c r="R2139" s="39">
        <f t="shared" si="360"/>
        <v>5.9740617112770575</v>
      </c>
      <c r="S2139" s="39">
        <f t="shared" si="361"/>
        <v>-0.97406171127705754</v>
      </c>
      <c r="T2139" s="22" t="str">
        <f t="shared" si="356"/>
        <v>San108113</v>
      </c>
      <c r="U2139" t="str">
        <f t="shared" si="362"/>
        <v>no</v>
      </c>
      <c r="V2139" s="31">
        <v>0</v>
      </c>
      <c r="W2139" s="31" t="str">
        <f t="shared" si="363"/>
        <v>43402Dallas MavericksSan Antonio Spurs</v>
      </c>
      <c r="X2139" s="9" t="str">
        <f>IFERROR(VLOOKUP(T2139,October_Schedule_Table[[#All],[Home Concat]:[Home B2b]],2,FALSE),0)</f>
        <v>no</v>
      </c>
      <c r="Y2139" s="9">
        <f>IFERROR(VLOOKUP(T2139,October_Schedule_Table[[#All],[Away Concat]:[Away B2b]],4,FALSE),0)</f>
        <v>0</v>
      </c>
    </row>
    <row r="2140" spans="1:25" x14ac:dyDescent="0.2">
      <c r="A2140" s="24" t="s">
        <v>227</v>
      </c>
      <c r="B2140" s="12">
        <v>43404</v>
      </c>
      <c r="C2140" s="33" t="str">
        <f t="shared" si="357"/>
        <v>A</v>
      </c>
      <c r="D2140" s="18">
        <v>10</v>
      </c>
      <c r="E2140" s="18">
        <v>31</v>
      </c>
      <c r="F2140" s="18">
        <v>2018</v>
      </c>
      <c r="G2140" s="5" t="s">
        <v>9</v>
      </c>
      <c r="H2140" s="5" t="s">
        <v>35</v>
      </c>
      <c r="I2140" s="5" t="s">
        <v>227</v>
      </c>
      <c r="J2140" s="5">
        <v>120</v>
      </c>
      <c r="K2140" s="5" t="s">
        <v>29</v>
      </c>
      <c r="L2140" s="5" t="s">
        <v>232</v>
      </c>
      <c r="M2140" s="5">
        <v>90</v>
      </c>
      <c r="N2140" s="13">
        <f t="shared" si="358"/>
        <v>30</v>
      </c>
      <c r="O2140" s="13">
        <f t="shared" si="359"/>
        <v>-3</v>
      </c>
      <c r="P2140" s="39">
        <f t="shared" si="354"/>
        <v>1.8707824426420974</v>
      </c>
      <c r="Q2140" s="39">
        <f t="shared" si="355"/>
        <v>-8.7034984309977705</v>
      </c>
      <c r="R2140" s="39">
        <f t="shared" si="360"/>
        <v>7.5742808736398679</v>
      </c>
      <c r="S2140" s="39">
        <f t="shared" si="361"/>
        <v>22.425719126360132</v>
      </c>
      <c r="T2140" s="22" t="str">
        <f t="shared" si="356"/>
        <v>San12090</v>
      </c>
      <c r="U2140" t="str">
        <f t="shared" si="362"/>
        <v>no</v>
      </c>
      <c r="V2140" s="31">
        <v>0</v>
      </c>
      <c r="W2140" s="31" t="str">
        <f t="shared" si="363"/>
        <v>43404San Antonio SpursPhoenix Suns</v>
      </c>
      <c r="X2140" s="9">
        <f>IFERROR(VLOOKUP(T2140,October_Schedule_Table[Home Concat],1,FALSE),0)</f>
        <v>0</v>
      </c>
      <c r="Y2140" s="9" t="str">
        <f>IFERROR(VLOOKUP(T2140,October_Schedule_Table[[#All],[Away Concat]:[Away B2b]],4,FALSE),0)</f>
        <v>no</v>
      </c>
    </row>
    <row r="2141" spans="1:25" x14ac:dyDescent="0.2">
      <c r="A2141" s="24" t="s">
        <v>227</v>
      </c>
      <c r="B2141" s="12">
        <v>43407</v>
      </c>
      <c r="C2141" s="33" t="str">
        <f t="shared" si="357"/>
        <v>H</v>
      </c>
      <c r="D2141" s="18">
        <v>11</v>
      </c>
      <c r="E2141" s="18">
        <v>3</v>
      </c>
      <c r="F2141" s="18">
        <v>2018</v>
      </c>
      <c r="G2141" s="5" t="s">
        <v>33</v>
      </c>
      <c r="H2141" s="5" t="s">
        <v>17</v>
      </c>
      <c r="I2141" s="5" t="s">
        <v>202</v>
      </c>
      <c r="J2141" s="5">
        <v>95</v>
      </c>
      <c r="K2141" s="5" t="s">
        <v>35</v>
      </c>
      <c r="L2141" s="5" t="s">
        <v>227</v>
      </c>
      <c r="M2141" s="5">
        <v>109</v>
      </c>
      <c r="N2141" s="13">
        <f t="shared" si="358"/>
        <v>14</v>
      </c>
      <c r="O2141" s="13">
        <f t="shared" si="359"/>
        <v>3</v>
      </c>
      <c r="P2141" s="39">
        <f t="shared" si="354"/>
        <v>1.8707824426420974</v>
      </c>
      <c r="Q2141" s="39">
        <f t="shared" si="355"/>
        <v>-2.0784049104114897</v>
      </c>
      <c r="R2141" s="39">
        <f t="shared" si="360"/>
        <v>6.9491873530535866</v>
      </c>
      <c r="S2141" s="39">
        <f t="shared" si="361"/>
        <v>7.0508126469464134</v>
      </c>
      <c r="T2141" s="22" t="str">
        <f t="shared" si="356"/>
        <v>San95109</v>
      </c>
      <c r="U2141" t="str">
        <f t="shared" si="362"/>
        <v>no</v>
      </c>
      <c r="V2141" s="31">
        <v>0</v>
      </c>
      <c r="W2141" s="31" t="str">
        <f t="shared" si="363"/>
        <v>43407New Orleans PelicansSan Antonio Spurs</v>
      </c>
      <c r="X2141" s="9" t="str">
        <f>IFERROR(VLOOKUP(T2141,October_Schedule_Table[[#All],[Home Concat]:[Home B2b]],2,FALSE),0)</f>
        <v>no</v>
      </c>
      <c r="Y2141" s="9">
        <f>IFERROR(VLOOKUP(T2141,October_Schedule_Table[[#All],[Away Concat]:[Away B2b]],4,FALSE),0)</f>
        <v>0</v>
      </c>
    </row>
    <row r="2142" spans="1:25" x14ac:dyDescent="0.2">
      <c r="A2142" s="24" t="s">
        <v>227</v>
      </c>
      <c r="B2142" s="10">
        <v>43408</v>
      </c>
      <c r="C2142" s="33" t="str">
        <f t="shared" si="357"/>
        <v>H</v>
      </c>
      <c r="D2142" s="19">
        <v>11</v>
      </c>
      <c r="E2142" s="19">
        <v>4</v>
      </c>
      <c r="F2142" s="19">
        <v>2018</v>
      </c>
      <c r="G2142" s="6" t="s">
        <v>12</v>
      </c>
      <c r="H2142" s="6" t="s">
        <v>27</v>
      </c>
      <c r="I2142" s="6" t="s">
        <v>236</v>
      </c>
      <c r="J2142" s="6">
        <v>117</v>
      </c>
      <c r="K2142" s="6" t="s">
        <v>35</v>
      </c>
      <c r="L2142" s="6" t="s">
        <v>227</v>
      </c>
      <c r="M2142" s="6">
        <v>110</v>
      </c>
      <c r="N2142" s="13">
        <f t="shared" si="358"/>
        <v>-7</v>
      </c>
      <c r="O2142" s="13">
        <f t="shared" si="359"/>
        <v>3</v>
      </c>
      <c r="P2142" s="39">
        <f t="shared" si="354"/>
        <v>1.8707824426420974</v>
      </c>
      <c r="Q2142" s="39">
        <f t="shared" si="355"/>
        <v>1.21811754667254</v>
      </c>
      <c r="R2142" s="39">
        <f t="shared" si="360"/>
        <v>3.6526648959695573</v>
      </c>
      <c r="S2142" s="39">
        <f t="shared" si="361"/>
        <v>-10.652664895969558</v>
      </c>
      <c r="T2142" s="22" t="str">
        <f t="shared" si="356"/>
        <v>San117110</v>
      </c>
      <c r="U2142" t="str">
        <f t="shared" si="362"/>
        <v>yes</v>
      </c>
      <c r="V2142" s="31">
        <v>0</v>
      </c>
      <c r="W2142" s="31" t="str">
        <f t="shared" si="363"/>
        <v>43408Orlando MagicSan Antonio Spurs</v>
      </c>
      <c r="X2142" s="9" t="str">
        <f>IFERROR(VLOOKUP(T2142,October_Schedule_Table[[#All],[Home Concat]:[Home B2b]],2,FALSE),0)</f>
        <v>yes</v>
      </c>
      <c r="Y2142" s="9">
        <f>IFERROR(VLOOKUP(T2142,October_Schedule_Table[[#All],[Away Concat]:[Away B2b]],4,FALSE),0)</f>
        <v>0</v>
      </c>
    </row>
    <row r="2143" spans="1:25" x14ac:dyDescent="0.2">
      <c r="A2143" s="24" t="s">
        <v>227</v>
      </c>
      <c r="B2143" s="10">
        <v>43411</v>
      </c>
      <c r="C2143" s="33" t="str">
        <f t="shared" si="357"/>
        <v>A</v>
      </c>
      <c r="D2143" s="19">
        <v>11</v>
      </c>
      <c r="E2143" s="19">
        <v>7</v>
      </c>
      <c r="F2143" s="19">
        <v>2018</v>
      </c>
      <c r="G2143" s="6" t="s">
        <v>23</v>
      </c>
      <c r="H2143" s="6" t="s">
        <v>35</v>
      </c>
      <c r="I2143" s="6" t="s">
        <v>227</v>
      </c>
      <c r="J2143" s="6">
        <v>88</v>
      </c>
      <c r="K2143" s="6" t="s">
        <v>26</v>
      </c>
      <c r="L2143" s="6" t="s">
        <v>235</v>
      </c>
      <c r="M2143" s="6">
        <v>95</v>
      </c>
      <c r="N2143" s="13">
        <f t="shared" si="358"/>
        <v>-7</v>
      </c>
      <c r="O2143" s="13">
        <f t="shared" si="359"/>
        <v>-3</v>
      </c>
      <c r="P2143" s="39">
        <f t="shared" si="354"/>
        <v>1.8707824426420974</v>
      </c>
      <c r="Q2143" s="39">
        <f t="shared" si="355"/>
        <v>-0.25037347985165948</v>
      </c>
      <c r="R2143" s="39">
        <f t="shared" si="360"/>
        <v>-0.87884407750624316</v>
      </c>
      <c r="S2143" s="39">
        <f t="shared" si="361"/>
        <v>-6.1211559224937568</v>
      </c>
      <c r="T2143" s="22" t="str">
        <f t="shared" si="356"/>
        <v>San8895</v>
      </c>
      <c r="U2143" t="str">
        <f t="shared" si="362"/>
        <v>no</v>
      </c>
      <c r="V2143" s="31">
        <v>0</v>
      </c>
      <c r="W2143" s="31" t="str">
        <f t="shared" si="363"/>
        <v>43411San Antonio SpursMiami Heat</v>
      </c>
      <c r="X2143" s="9">
        <f>IFERROR(VLOOKUP(T2143,October_Schedule_Table[Home Concat],1,FALSE),0)</f>
        <v>0</v>
      </c>
      <c r="Y2143" s="9" t="str">
        <f>IFERROR(VLOOKUP(T2143,October_Schedule_Table[[#All],[Away Concat]:[Away B2b]],4,FALSE),0)</f>
        <v>no</v>
      </c>
    </row>
    <row r="2144" spans="1:25" x14ac:dyDescent="0.2">
      <c r="A2144" s="24" t="s">
        <v>227</v>
      </c>
      <c r="B2144" s="12">
        <v>43414</v>
      </c>
      <c r="C2144" s="33" t="str">
        <f t="shared" si="357"/>
        <v>H</v>
      </c>
      <c r="D2144" s="18">
        <v>11</v>
      </c>
      <c r="E2144" s="18">
        <v>10</v>
      </c>
      <c r="F2144" s="18">
        <v>2018</v>
      </c>
      <c r="G2144" s="5" t="s">
        <v>33</v>
      </c>
      <c r="H2144" s="5" t="s">
        <v>18</v>
      </c>
      <c r="I2144" s="5" t="s">
        <v>226</v>
      </c>
      <c r="J2144" s="5">
        <v>89</v>
      </c>
      <c r="K2144" s="5" t="s">
        <v>35</v>
      </c>
      <c r="L2144" s="5" t="s">
        <v>227</v>
      </c>
      <c r="M2144" s="5">
        <v>96</v>
      </c>
      <c r="N2144" s="13">
        <f t="shared" si="358"/>
        <v>7</v>
      </c>
      <c r="O2144" s="13">
        <f t="shared" si="359"/>
        <v>3</v>
      </c>
      <c r="P2144" s="39">
        <f t="shared" si="354"/>
        <v>1.8707824426420974</v>
      </c>
      <c r="Q2144" s="39">
        <f t="shared" si="355"/>
        <v>5.8261443988619703</v>
      </c>
      <c r="R2144" s="39">
        <f t="shared" si="360"/>
        <v>-0.95536195621987297</v>
      </c>
      <c r="S2144" s="39">
        <f t="shared" si="361"/>
        <v>7.955361956219873</v>
      </c>
      <c r="T2144" s="22" t="str">
        <f t="shared" si="356"/>
        <v>San8996</v>
      </c>
      <c r="U2144" t="str">
        <f t="shared" si="362"/>
        <v>no</v>
      </c>
      <c r="V2144" s="31">
        <v>0</v>
      </c>
      <c r="W2144" s="31" t="str">
        <f t="shared" si="363"/>
        <v>43414Houston RocketsSan Antonio Spurs</v>
      </c>
      <c r="X2144" s="9" t="str">
        <f>IFERROR(VLOOKUP(T2144,October_Schedule_Table[[#All],[Home Concat]:[Home B2b]],2,FALSE),0)</f>
        <v>no</v>
      </c>
      <c r="Y2144" s="9">
        <f>IFERROR(VLOOKUP(T2144,October_Schedule_Table[[#All],[Away Concat]:[Away B2b]],4,FALSE),0)</f>
        <v>0</v>
      </c>
    </row>
    <row r="2145" spans="1:25" x14ac:dyDescent="0.2">
      <c r="A2145" s="24" t="s">
        <v>227</v>
      </c>
      <c r="B2145" s="12">
        <v>43416</v>
      </c>
      <c r="C2145" s="33" t="str">
        <f t="shared" si="357"/>
        <v>A</v>
      </c>
      <c r="D2145" s="18">
        <v>11</v>
      </c>
      <c r="E2145" s="18">
        <v>12</v>
      </c>
      <c r="F2145" s="18">
        <v>2018</v>
      </c>
      <c r="G2145" s="5" t="s">
        <v>30</v>
      </c>
      <c r="H2145" s="5" t="s">
        <v>35</v>
      </c>
      <c r="I2145" s="5" t="s">
        <v>227</v>
      </c>
      <c r="J2145" s="5">
        <v>99</v>
      </c>
      <c r="K2145" s="5" t="s">
        <v>32</v>
      </c>
      <c r="L2145" s="5" t="s">
        <v>230</v>
      </c>
      <c r="M2145" s="5">
        <v>104</v>
      </c>
      <c r="N2145" s="13">
        <f t="shared" si="358"/>
        <v>-5</v>
      </c>
      <c r="O2145" s="13">
        <f t="shared" si="359"/>
        <v>-3</v>
      </c>
      <c r="P2145" s="39">
        <f t="shared" si="354"/>
        <v>1.8707824426420974</v>
      </c>
      <c r="Q2145" s="39">
        <f t="shared" si="355"/>
        <v>-0.90569424122478992</v>
      </c>
      <c r="R2145" s="39">
        <f t="shared" si="360"/>
        <v>-0.22352331613311271</v>
      </c>
      <c r="S2145" s="39">
        <f t="shared" si="361"/>
        <v>-4.7764766838668873</v>
      </c>
      <c r="T2145" s="22" t="str">
        <f t="shared" si="356"/>
        <v>San99104</v>
      </c>
      <c r="U2145" t="str">
        <f t="shared" si="362"/>
        <v>no</v>
      </c>
      <c r="V2145" s="31">
        <v>0</v>
      </c>
      <c r="W2145" s="31" t="str">
        <f t="shared" si="363"/>
        <v>43416San Antonio SpursSacramento Kings</v>
      </c>
      <c r="X2145" s="9">
        <f>IFERROR(VLOOKUP(T2145,October_Schedule_Table[Home Concat],1,FALSE),0)</f>
        <v>0</v>
      </c>
      <c r="Y2145" s="9" t="str">
        <f>IFERROR(VLOOKUP(T2145,October_Schedule_Table[[#All],[Away Concat]:[Away B2b]],4,FALSE),0)</f>
        <v>no</v>
      </c>
    </row>
    <row r="2146" spans="1:25" x14ac:dyDescent="0.2">
      <c r="A2146" s="24" t="s">
        <v>227</v>
      </c>
      <c r="B2146" s="10">
        <v>43418</v>
      </c>
      <c r="C2146" s="33" t="str">
        <f t="shared" si="357"/>
        <v>A</v>
      </c>
      <c r="D2146" s="19">
        <v>11</v>
      </c>
      <c r="E2146" s="19">
        <v>14</v>
      </c>
      <c r="F2146" s="19">
        <v>2018</v>
      </c>
      <c r="G2146" s="6" t="s">
        <v>42</v>
      </c>
      <c r="H2146" s="6" t="s">
        <v>35</v>
      </c>
      <c r="I2146" s="6" t="s">
        <v>227</v>
      </c>
      <c r="J2146" s="6">
        <v>96</v>
      </c>
      <c r="K2146" s="6" t="s">
        <v>29</v>
      </c>
      <c r="L2146" s="6" t="s">
        <v>232</v>
      </c>
      <c r="M2146" s="6">
        <v>116</v>
      </c>
      <c r="N2146" s="13">
        <f t="shared" si="358"/>
        <v>-20</v>
      </c>
      <c r="O2146" s="13">
        <f t="shared" si="359"/>
        <v>-3</v>
      </c>
      <c r="P2146" s="39">
        <f t="shared" si="354"/>
        <v>1.8707824426420974</v>
      </c>
      <c r="Q2146" s="39">
        <f t="shared" si="355"/>
        <v>-8.7034984309977705</v>
      </c>
      <c r="R2146" s="39">
        <f t="shared" si="360"/>
        <v>7.5742808736398679</v>
      </c>
      <c r="S2146" s="39">
        <f t="shared" si="361"/>
        <v>-27.574280873639868</v>
      </c>
      <c r="T2146" s="22" t="str">
        <f t="shared" si="356"/>
        <v>San96116</v>
      </c>
      <c r="U2146" t="str">
        <f t="shared" si="362"/>
        <v>no</v>
      </c>
      <c r="V2146" s="31">
        <v>0</v>
      </c>
      <c r="W2146" s="31" t="str">
        <f t="shared" si="363"/>
        <v>43418San Antonio SpursPhoenix Suns</v>
      </c>
      <c r="X2146" s="9">
        <f>IFERROR(VLOOKUP(T2146,October_Schedule_Table[Home Concat],1,FALSE),0)</f>
        <v>0</v>
      </c>
      <c r="Y2146" s="9" t="str">
        <f>IFERROR(VLOOKUP(T2146,October_Schedule_Table[[#All],[Away Concat]:[Away B2b]],4,FALSE),0)</f>
        <v>no</v>
      </c>
    </row>
    <row r="2147" spans="1:25" x14ac:dyDescent="0.2">
      <c r="A2147" s="24" t="s">
        <v>227</v>
      </c>
      <c r="B2147" s="12">
        <v>43419</v>
      </c>
      <c r="C2147" s="33" t="str">
        <f t="shared" si="357"/>
        <v>A</v>
      </c>
      <c r="D2147" s="18">
        <v>11</v>
      </c>
      <c r="E2147" s="18">
        <v>15</v>
      </c>
      <c r="F2147" s="18">
        <v>2018</v>
      </c>
      <c r="G2147" s="5" t="s">
        <v>9</v>
      </c>
      <c r="H2147" s="5" t="s">
        <v>35</v>
      </c>
      <c r="I2147" s="5" t="s">
        <v>227</v>
      </c>
      <c r="J2147" s="5">
        <v>111</v>
      </c>
      <c r="K2147" s="5" t="s">
        <v>22</v>
      </c>
      <c r="L2147" s="13" t="s">
        <v>241</v>
      </c>
      <c r="M2147" s="5">
        <v>116</v>
      </c>
      <c r="N2147" s="13">
        <f t="shared" si="358"/>
        <v>-5</v>
      </c>
      <c r="O2147" s="13">
        <f t="shared" si="359"/>
        <v>-3</v>
      </c>
      <c r="P2147" s="39">
        <f t="shared" si="354"/>
        <v>1.8707824426420974</v>
      </c>
      <c r="Q2147" s="39">
        <f t="shared" si="355"/>
        <v>0.79686865378140981</v>
      </c>
      <c r="R2147" s="39">
        <f t="shared" si="360"/>
        <v>-1.9260862111393124</v>
      </c>
      <c r="S2147" s="39">
        <f t="shared" si="361"/>
        <v>-3.0739137888606876</v>
      </c>
      <c r="T2147" s="22" t="str">
        <f t="shared" si="356"/>
        <v>San111116</v>
      </c>
      <c r="U2147" t="str">
        <f t="shared" si="362"/>
        <v>yes</v>
      </c>
      <c r="V2147" s="31">
        <v>0</v>
      </c>
      <c r="W2147" s="31" t="str">
        <f t="shared" si="363"/>
        <v>43419San Antonio SpursLos Angeles Clippers</v>
      </c>
      <c r="X2147" s="9">
        <f>IFERROR(VLOOKUP(T2147,October_Schedule_Table[Home Concat],1,FALSE),0)</f>
        <v>0</v>
      </c>
      <c r="Y2147" s="9" t="str">
        <f>IFERROR(VLOOKUP(T2147,October_Schedule_Table[[#All],[Away Concat]:[Away B2b]],4,FALSE),0)</f>
        <v>yes</v>
      </c>
    </row>
    <row r="2148" spans="1:25" x14ac:dyDescent="0.2">
      <c r="A2148" s="24" t="s">
        <v>227</v>
      </c>
      <c r="B2148" s="10">
        <v>43422</v>
      </c>
      <c r="C2148" s="33" t="str">
        <f t="shared" si="357"/>
        <v>H</v>
      </c>
      <c r="D2148" s="19">
        <v>11</v>
      </c>
      <c r="E2148" s="19">
        <v>18</v>
      </c>
      <c r="F2148" s="19">
        <v>2018</v>
      </c>
      <c r="G2148" s="6" t="s">
        <v>12</v>
      </c>
      <c r="H2148" s="6" t="s">
        <v>11</v>
      </c>
      <c r="I2148" s="6" t="s">
        <v>224</v>
      </c>
      <c r="J2148" s="6">
        <v>92</v>
      </c>
      <c r="K2148" s="6" t="s">
        <v>35</v>
      </c>
      <c r="L2148" s="6" t="s">
        <v>227</v>
      </c>
      <c r="M2148" s="6">
        <v>104</v>
      </c>
      <c r="N2148" s="13">
        <f t="shared" si="358"/>
        <v>12</v>
      </c>
      <c r="O2148" s="13">
        <f t="shared" si="359"/>
        <v>3</v>
      </c>
      <c r="P2148" s="39">
        <f t="shared" si="354"/>
        <v>1.8707824426420974</v>
      </c>
      <c r="Q2148" s="39">
        <f t="shared" si="355"/>
        <v>6.4927091902742058</v>
      </c>
      <c r="R2148" s="39">
        <f t="shared" si="360"/>
        <v>-1.6219267476321084</v>
      </c>
      <c r="S2148" s="39">
        <f t="shared" si="361"/>
        <v>13.621926747632109</v>
      </c>
      <c r="T2148" s="22" t="str">
        <f t="shared" si="356"/>
        <v>San92104</v>
      </c>
      <c r="U2148" t="str">
        <f t="shared" si="362"/>
        <v>no</v>
      </c>
      <c r="V2148" s="31">
        <v>0</v>
      </c>
      <c r="W2148" s="31" t="str">
        <f t="shared" si="363"/>
        <v>43422Golden State WarriorsSan Antonio Spurs</v>
      </c>
      <c r="X2148" s="9" t="str">
        <f>IFERROR(VLOOKUP(T2148,October_Schedule_Table[[#All],[Home Concat]:[Home B2b]],2,FALSE),0)</f>
        <v>no</v>
      </c>
      <c r="Y2148" s="9">
        <f>IFERROR(VLOOKUP(T2148,October_Schedule_Table[[#All],[Away Concat]:[Away B2b]],4,FALSE),0)</f>
        <v>0</v>
      </c>
    </row>
    <row r="2149" spans="1:25" x14ac:dyDescent="0.2">
      <c r="A2149" s="24" t="s">
        <v>227</v>
      </c>
      <c r="B2149" s="10">
        <v>43423</v>
      </c>
      <c r="C2149" s="33" t="str">
        <f t="shared" si="357"/>
        <v>A</v>
      </c>
      <c r="D2149" s="19">
        <v>11</v>
      </c>
      <c r="E2149" s="19">
        <v>19</v>
      </c>
      <c r="F2149" s="19">
        <v>2018</v>
      </c>
      <c r="G2149" s="6" t="s">
        <v>6</v>
      </c>
      <c r="H2149" s="6" t="s">
        <v>35</v>
      </c>
      <c r="I2149" s="6" t="s">
        <v>227</v>
      </c>
      <c r="J2149" s="6">
        <v>126</v>
      </c>
      <c r="K2149" s="6" t="s">
        <v>17</v>
      </c>
      <c r="L2149" s="6" t="s">
        <v>202</v>
      </c>
      <c r="M2149" s="6">
        <v>140</v>
      </c>
      <c r="N2149" s="13">
        <f t="shared" si="358"/>
        <v>-14</v>
      </c>
      <c r="O2149" s="13">
        <f t="shared" si="359"/>
        <v>-3</v>
      </c>
      <c r="P2149" s="39">
        <f t="shared" si="354"/>
        <v>1.8707824426420974</v>
      </c>
      <c r="Q2149" s="39">
        <f t="shared" si="355"/>
        <v>-2.0784049104114897</v>
      </c>
      <c r="R2149" s="39">
        <f t="shared" si="360"/>
        <v>0.94918735305358704</v>
      </c>
      <c r="S2149" s="39">
        <f t="shared" si="361"/>
        <v>-14.949187353053587</v>
      </c>
      <c r="T2149" s="22" t="str">
        <f t="shared" si="356"/>
        <v>San126140</v>
      </c>
      <c r="U2149" t="str">
        <f t="shared" si="362"/>
        <v>yes</v>
      </c>
      <c r="V2149" s="31">
        <v>0</v>
      </c>
      <c r="W2149" s="31" t="str">
        <f t="shared" si="363"/>
        <v>43423San Antonio SpursNew Orleans Pelicans</v>
      </c>
      <c r="X2149" s="9">
        <f>IFERROR(VLOOKUP(T2149,October_Schedule_Table[Home Concat],1,FALSE),0)</f>
        <v>0</v>
      </c>
      <c r="Y2149" s="9" t="str">
        <f>IFERROR(VLOOKUP(T2149,October_Schedule_Table[[#All],[Away Concat]:[Away B2b]],4,FALSE),0)</f>
        <v>yes</v>
      </c>
    </row>
    <row r="2150" spans="1:25" x14ac:dyDescent="0.2">
      <c r="A2150" s="24" t="s">
        <v>227</v>
      </c>
      <c r="B2150" s="12">
        <v>43425</v>
      </c>
      <c r="C2150" s="33" t="str">
        <f t="shared" si="357"/>
        <v>H</v>
      </c>
      <c r="D2150" s="18">
        <v>11</v>
      </c>
      <c r="E2150" s="18">
        <v>21</v>
      </c>
      <c r="F2150" s="18">
        <v>2018</v>
      </c>
      <c r="G2150" s="5" t="s">
        <v>33</v>
      </c>
      <c r="H2150" s="5" t="s">
        <v>19</v>
      </c>
      <c r="I2150" s="5" t="s">
        <v>240</v>
      </c>
      <c r="J2150" s="5">
        <v>104</v>
      </c>
      <c r="K2150" s="5" t="s">
        <v>35</v>
      </c>
      <c r="L2150" s="5" t="s">
        <v>227</v>
      </c>
      <c r="M2150" s="5">
        <v>103</v>
      </c>
      <c r="N2150" s="13">
        <f t="shared" si="358"/>
        <v>-1</v>
      </c>
      <c r="O2150" s="13">
        <f t="shared" si="359"/>
        <v>3</v>
      </c>
      <c r="P2150" s="39">
        <f t="shared" si="354"/>
        <v>1.8707824426420974</v>
      </c>
      <c r="Q2150" s="39">
        <f t="shared" si="355"/>
        <v>-2.3364343413058002</v>
      </c>
      <c r="R2150" s="39">
        <f t="shared" si="360"/>
        <v>7.2072167839478976</v>
      </c>
      <c r="S2150" s="39">
        <f t="shared" si="361"/>
        <v>-8.2072167839478976</v>
      </c>
      <c r="T2150" s="22" t="str">
        <f t="shared" si="356"/>
        <v>San104103</v>
      </c>
      <c r="U2150" t="str">
        <f t="shared" si="362"/>
        <v>no</v>
      </c>
      <c r="V2150" s="31">
        <v>0</v>
      </c>
      <c r="W2150" s="31" t="str">
        <f t="shared" si="363"/>
        <v>43425Memphis GrizzliesSan Antonio Spurs</v>
      </c>
      <c r="X2150" s="9" t="str">
        <f>IFERROR(VLOOKUP(T2150,October_Schedule_Table[[#All],[Home Concat]:[Home B2b]],2,FALSE),0)</f>
        <v>no</v>
      </c>
      <c r="Y2150" s="9">
        <f>IFERROR(VLOOKUP(T2150,October_Schedule_Table[[#All],[Away Concat]:[Away B2b]],4,FALSE),0)</f>
        <v>0</v>
      </c>
    </row>
    <row r="2151" spans="1:25" x14ac:dyDescent="0.2">
      <c r="A2151" s="24" t="s">
        <v>227</v>
      </c>
      <c r="B2151" s="12">
        <v>43427</v>
      </c>
      <c r="C2151" s="33" t="str">
        <f t="shared" si="357"/>
        <v>A</v>
      </c>
      <c r="D2151" s="18">
        <v>11</v>
      </c>
      <c r="E2151" s="18">
        <v>23</v>
      </c>
      <c r="F2151" s="18">
        <v>2018</v>
      </c>
      <c r="G2151" s="5" t="s">
        <v>6</v>
      </c>
      <c r="H2151" s="5" t="s">
        <v>35</v>
      </c>
      <c r="I2151" s="5" t="s">
        <v>227</v>
      </c>
      <c r="J2151" s="5">
        <v>111</v>
      </c>
      <c r="K2151" s="5" t="s">
        <v>20</v>
      </c>
      <c r="L2151" s="5" t="s">
        <v>234</v>
      </c>
      <c r="M2151" s="5">
        <v>100</v>
      </c>
      <c r="N2151" s="13">
        <f t="shared" si="358"/>
        <v>11</v>
      </c>
      <c r="O2151" s="13">
        <f t="shared" si="359"/>
        <v>-3</v>
      </c>
      <c r="P2151" s="39">
        <f t="shared" si="354"/>
        <v>1.8707824426420974</v>
      </c>
      <c r="Q2151" s="39">
        <f t="shared" si="355"/>
        <v>2.3960160409532198</v>
      </c>
      <c r="R2151" s="39">
        <f t="shared" si="360"/>
        <v>-3.5252335983111225</v>
      </c>
      <c r="S2151" s="39">
        <f t="shared" si="361"/>
        <v>14.525233598311122</v>
      </c>
      <c r="T2151" s="22" t="str">
        <f t="shared" si="356"/>
        <v>San111100</v>
      </c>
      <c r="U2151" t="str">
        <f t="shared" si="362"/>
        <v>no</v>
      </c>
      <c r="V2151" s="31">
        <v>0</v>
      </c>
      <c r="W2151" s="31" t="str">
        <f t="shared" si="363"/>
        <v>43427San Antonio SpursIndiana Pacers</v>
      </c>
      <c r="X2151" s="9">
        <f>IFERROR(VLOOKUP(T2151,October_Schedule_Table[Home Concat],1,FALSE),0)</f>
        <v>0</v>
      </c>
      <c r="Y2151" s="9" t="str">
        <f>IFERROR(VLOOKUP(T2151,October_Schedule_Table[[#All],[Away Concat]:[Away B2b]],4,FALSE),0)</f>
        <v>no</v>
      </c>
    </row>
    <row r="2152" spans="1:25" x14ac:dyDescent="0.2">
      <c r="A2152" s="24" t="s">
        <v>227</v>
      </c>
      <c r="B2152" s="14">
        <v>43428</v>
      </c>
      <c r="C2152" s="33" t="str">
        <f t="shared" si="357"/>
        <v>A</v>
      </c>
      <c r="D2152" s="21">
        <v>11</v>
      </c>
      <c r="E2152" s="21">
        <v>24</v>
      </c>
      <c r="F2152" s="21">
        <v>2018</v>
      </c>
      <c r="G2152" s="6" t="s">
        <v>33</v>
      </c>
      <c r="H2152" s="6" t="s">
        <v>35</v>
      </c>
      <c r="I2152" s="6" t="s">
        <v>227</v>
      </c>
      <c r="J2152" s="6">
        <v>129</v>
      </c>
      <c r="K2152" s="6" t="s">
        <v>13</v>
      </c>
      <c r="L2152" s="6" t="s">
        <v>229</v>
      </c>
      <c r="M2152" s="6">
        <v>135</v>
      </c>
      <c r="N2152" s="13">
        <f t="shared" si="358"/>
        <v>-6</v>
      </c>
      <c r="O2152" s="13">
        <f t="shared" si="359"/>
        <v>-3</v>
      </c>
      <c r="P2152" s="39">
        <f t="shared" si="354"/>
        <v>1.8707824426420974</v>
      </c>
      <c r="Q2152" s="39">
        <f t="shared" si="355"/>
        <v>7.7638523148254706</v>
      </c>
      <c r="R2152" s="39">
        <f t="shared" si="360"/>
        <v>-8.8930698721833732</v>
      </c>
      <c r="S2152" s="39">
        <f t="shared" si="361"/>
        <v>2.8930698721833732</v>
      </c>
      <c r="T2152" s="22" t="str">
        <f t="shared" si="356"/>
        <v>San129135</v>
      </c>
      <c r="U2152" t="str">
        <f t="shared" si="362"/>
        <v>yes</v>
      </c>
      <c r="V2152" s="31" t="s">
        <v>305</v>
      </c>
      <c r="W2152" s="31" t="str">
        <f t="shared" si="363"/>
        <v>43428San Antonio SpursMilwaukee Bucks</v>
      </c>
      <c r="X2152" s="9"/>
      <c r="Y2152" s="9"/>
    </row>
    <row r="2153" spans="1:25" x14ac:dyDescent="0.2">
      <c r="A2153" s="24" t="s">
        <v>227</v>
      </c>
      <c r="B2153" s="12">
        <v>43430</v>
      </c>
      <c r="C2153" s="33" t="str">
        <f t="shared" si="357"/>
        <v>A</v>
      </c>
      <c r="D2153" s="18">
        <v>11</v>
      </c>
      <c r="E2153" s="18">
        <v>26</v>
      </c>
      <c r="F2153" s="18">
        <v>2018</v>
      </c>
      <c r="G2153" s="5" t="s">
        <v>6</v>
      </c>
      <c r="H2153" s="5" t="s">
        <v>35</v>
      </c>
      <c r="I2153" s="5" t="s">
        <v>227</v>
      </c>
      <c r="J2153" s="5">
        <v>108</v>
      </c>
      <c r="K2153" s="5" t="s">
        <v>38</v>
      </c>
      <c r="L2153" s="5" t="s">
        <v>214</v>
      </c>
      <c r="M2153" s="5">
        <v>107</v>
      </c>
      <c r="N2153" s="13">
        <f t="shared" si="358"/>
        <v>1</v>
      </c>
      <c r="O2153" s="13">
        <f t="shared" si="359"/>
        <v>-3</v>
      </c>
      <c r="P2153" s="39">
        <f t="shared" si="354"/>
        <v>1.8707824426420974</v>
      </c>
      <c r="Q2153" s="39">
        <f t="shared" si="355"/>
        <v>-8.3647694850550796</v>
      </c>
      <c r="R2153" s="39">
        <f t="shared" si="360"/>
        <v>7.2355519276971769</v>
      </c>
      <c r="S2153" s="39">
        <f t="shared" si="361"/>
        <v>-6.2355519276971769</v>
      </c>
      <c r="T2153" s="22" t="str">
        <f t="shared" si="356"/>
        <v>San108107</v>
      </c>
      <c r="U2153" t="str">
        <f t="shared" si="362"/>
        <v>no</v>
      </c>
      <c r="V2153" s="31">
        <v>0</v>
      </c>
      <c r="W2153" s="31" t="str">
        <f t="shared" si="363"/>
        <v>43430San Antonio SpursChicago Bulls</v>
      </c>
      <c r="X2153" s="9">
        <f>IFERROR(VLOOKUP(T2153,October_Schedule_Table[Home Concat],1,FALSE),0)</f>
        <v>0</v>
      </c>
      <c r="Y2153" s="9" t="str">
        <f>IFERROR(VLOOKUP(T2153,October_Schedule_Table[[#All],[Away Concat]:[Away B2b]],4,FALSE),0)</f>
        <v>no</v>
      </c>
    </row>
    <row r="2154" spans="1:25" x14ac:dyDescent="0.2">
      <c r="A2154" s="24" t="s">
        <v>227</v>
      </c>
      <c r="B2154" s="10">
        <v>43432</v>
      </c>
      <c r="C2154" s="33" t="str">
        <f t="shared" si="357"/>
        <v>A</v>
      </c>
      <c r="D2154" s="19">
        <v>11</v>
      </c>
      <c r="E2154" s="19">
        <v>28</v>
      </c>
      <c r="F2154" s="19">
        <v>2018</v>
      </c>
      <c r="G2154" s="6" t="s">
        <v>6</v>
      </c>
      <c r="H2154" s="6" t="s">
        <v>35</v>
      </c>
      <c r="I2154" s="6" t="s">
        <v>227</v>
      </c>
      <c r="J2154" s="6">
        <v>89</v>
      </c>
      <c r="K2154" s="6" t="s">
        <v>34</v>
      </c>
      <c r="L2154" s="6" t="s">
        <v>239</v>
      </c>
      <c r="M2154" s="6">
        <v>128</v>
      </c>
      <c r="N2154" s="13">
        <f t="shared" si="358"/>
        <v>-39</v>
      </c>
      <c r="O2154" s="13">
        <f t="shared" si="359"/>
        <v>-3</v>
      </c>
      <c r="P2154" s="39">
        <f t="shared" si="354"/>
        <v>1.8707824426420974</v>
      </c>
      <c r="Q2154" s="39">
        <f t="shared" si="355"/>
        <v>-1.35015846365794</v>
      </c>
      <c r="R2154" s="39">
        <f t="shared" si="360"/>
        <v>0.22094090630003738</v>
      </c>
      <c r="S2154" s="39">
        <f t="shared" si="361"/>
        <v>-39.220940906300036</v>
      </c>
      <c r="T2154" s="22" t="str">
        <f t="shared" si="356"/>
        <v>San89128</v>
      </c>
      <c r="U2154" t="str">
        <f t="shared" si="362"/>
        <v>no</v>
      </c>
      <c r="V2154" s="31">
        <v>0</v>
      </c>
      <c r="W2154" s="31" t="str">
        <f t="shared" si="363"/>
        <v>43432San Antonio SpursMinnesota Timberwolves</v>
      </c>
      <c r="X2154" s="9">
        <f>IFERROR(VLOOKUP(T2154,October_Schedule_Table[Home Concat],1,FALSE),0)</f>
        <v>0</v>
      </c>
      <c r="Y2154" s="9" t="str">
        <f>IFERROR(VLOOKUP(T2154,October_Schedule_Table[[#All],[Away Concat]:[Away B2b]],4,FALSE),0)</f>
        <v>no</v>
      </c>
    </row>
    <row r="2155" spans="1:25" x14ac:dyDescent="0.2">
      <c r="A2155" s="24" t="s">
        <v>227</v>
      </c>
      <c r="B2155" s="10">
        <v>43434</v>
      </c>
      <c r="C2155" s="33" t="str">
        <f t="shared" si="357"/>
        <v>H</v>
      </c>
      <c r="D2155" s="19">
        <v>11</v>
      </c>
      <c r="E2155" s="19">
        <v>30</v>
      </c>
      <c r="F2155" s="19">
        <v>2018</v>
      </c>
      <c r="G2155" s="6" t="s">
        <v>6</v>
      </c>
      <c r="H2155" s="6" t="s">
        <v>18</v>
      </c>
      <c r="I2155" s="6" t="s">
        <v>226</v>
      </c>
      <c r="J2155" s="6">
        <v>136</v>
      </c>
      <c r="K2155" s="6" t="s">
        <v>35</v>
      </c>
      <c r="L2155" s="6" t="s">
        <v>227</v>
      </c>
      <c r="M2155" s="6">
        <v>105</v>
      </c>
      <c r="N2155" s="13">
        <f t="shared" si="358"/>
        <v>-31</v>
      </c>
      <c r="O2155" s="13">
        <f t="shared" si="359"/>
        <v>3</v>
      </c>
      <c r="P2155" s="39">
        <f t="shared" si="354"/>
        <v>1.8707824426420974</v>
      </c>
      <c r="Q2155" s="39">
        <f t="shared" si="355"/>
        <v>5.8261443988619703</v>
      </c>
      <c r="R2155" s="39">
        <f t="shared" si="360"/>
        <v>-0.95536195621987297</v>
      </c>
      <c r="S2155" s="39">
        <f t="shared" si="361"/>
        <v>-30.044638043780125</v>
      </c>
      <c r="T2155" s="22" t="str">
        <f t="shared" si="356"/>
        <v>San136105</v>
      </c>
      <c r="U2155" t="str">
        <f t="shared" si="362"/>
        <v>no</v>
      </c>
      <c r="V2155" s="31">
        <v>0</v>
      </c>
      <c r="W2155" s="31" t="str">
        <f t="shared" si="363"/>
        <v>43434Houston RocketsSan Antonio Spurs</v>
      </c>
      <c r="X2155" s="9" t="str">
        <f>IFERROR(VLOOKUP(T2155,October_Schedule_Table[[#All],[Home Concat]:[Home B2b]],2,FALSE),0)</f>
        <v>no</v>
      </c>
      <c r="Y2155" s="9">
        <f>IFERROR(VLOOKUP(T2155,October_Schedule_Table[[#All],[Away Concat]:[Away B2b]],4,FALSE),0)</f>
        <v>0</v>
      </c>
    </row>
    <row r="2156" spans="1:25" x14ac:dyDescent="0.2">
      <c r="A2156" s="24" t="s">
        <v>227</v>
      </c>
      <c r="B2156" s="12">
        <v>43436</v>
      </c>
      <c r="C2156" s="33" t="str">
        <f t="shared" si="357"/>
        <v>H</v>
      </c>
      <c r="D2156" s="18">
        <v>12</v>
      </c>
      <c r="E2156" s="18">
        <v>2</v>
      </c>
      <c r="F2156" s="18">
        <v>2018</v>
      </c>
      <c r="G2156" s="5" t="s">
        <v>12</v>
      </c>
      <c r="H2156" s="5" t="s">
        <v>40</v>
      </c>
      <c r="I2156" s="5" t="s">
        <v>231</v>
      </c>
      <c r="J2156" s="5">
        <v>118</v>
      </c>
      <c r="K2156" s="5" t="s">
        <v>35</v>
      </c>
      <c r="L2156" s="5" t="s">
        <v>227</v>
      </c>
      <c r="M2156" s="5">
        <v>131</v>
      </c>
      <c r="N2156" s="13">
        <f t="shared" si="358"/>
        <v>13</v>
      </c>
      <c r="O2156" s="13">
        <f t="shared" si="359"/>
        <v>3</v>
      </c>
      <c r="P2156" s="39">
        <f t="shared" si="354"/>
        <v>1.8707824426420974</v>
      </c>
      <c r="Q2156" s="39">
        <f t="shared" si="355"/>
        <v>4.7456987811097902</v>
      </c>
      <c r="R2156" s="39">
        <f t="shared" si="360"/>
        <v>0.12508366153230721</v>
      </c>
      <c r="S2156" s="39">
        <f t="shared" si="361"/>
        <v>12.874916338467692</v>
      </c>
      <c r="T2156" s="22" t="str">
        <f t="shared" si="356"/>
        <v>San118131</v>
      </c>
      <c r="U2156" t="str">
        <f t="shared" si="362"/>
        <v>no</v>
      </c>
      <c r="V2156" s="31">
        <v>0</v>
      </c>
      <c r="W2156" s="31" t="str">
        <f t="shared" si="363"/>
        <v>43436Portland Trail BlazersSan Antonio Spurs</v>
      </c>
      <c r="X2156" s="9" t="str">
        <f>IFERROR(VLOOKUP(T2156,October_Schedule_Table[[#All],[Home Concat]:[Home B2b]],2,FALSE),0)</f>
        <v>no</v>
      </c>
      <c r="Y2156" s="9">
        <f>IFERROR(VLOOKUP(T2156,October_Schedule_Table[[#All],[Away Concat]:[Away B2b]],4,FALSE),0)</f>
        <v>0</v>
      </c>
    </row>
    <row r="2157" spans="1:25" x14ac:dyDescent="0.2">
      <c r="A2157" s="24" t="s">
        <v>227</v>
      </c>
      <c r="B2157" s="12">
        <v>43438</v>
      </c>
      <c r="C2157" s="33" t="str">
        <f t="shared" si="357"/>
        <v>A</v>
      </c>
      <c r="D2157" s="18">
        <v>12</v>
      </c>
      <c r="E2157" s="18">
        <v>4</v>
      </c>
      <c r="F2157" s="18">
        <v>2018</v>
      </c>
      <c r="G2157" s="5" t="s">
        <v>42</v>
      </c>
      <c r="H2157" s="5" t="s">
        <v>35</v>
      </c>
      <c r="I2157" s="5" t="s">
        <v>227</v>
      </c>
      <c r="J2157" s="5">
        <v>105</v>
      </c>
      <c r="K2157" s="5" t="s">
        <v>31</v>
      </c>
      <c r="L2157" s="5" t="s">
        <v>225</v>
      </c>
      <c r="M2157" s="5">
        <v>139</v>
      </c>
      <c r="N2157" s="13">
        <f t="shared" si="358"/>
        <v>-34</v>
      </c>
      <c r="O2157" s="13">
        <f t="shared" si="359"/>
        <v>-3</v>
      </c>
      <c r="P2157" s="39">
        <f t="shared" si="354"/>
        <v>1.8707824426420974</v>
      </c>
      <c r="Q2157" s="39">
        <f t="shared" si="355"/>
        <v>5.7181998783674679</v>
      </c>
      <c r="R2157" s="39">
        <f t="shared" si="360"/>
        <v>-6.8474174357253705</v>
      </c>
      <c r="S2157" s="39">
        <f t="shared" si="361"/>
        <v>-27.152582564274631</v>
      </c>
      <c r="T2157" s="22" t="str">
        <f t="shared" si="356"/>
        <v>San105139</v>
      </c>
      <c r="U2157" t="str">
        <f t="shared" si="362"/>
        <v>no</v>
      </c>
      <c r="V2157" s="31">
        <v>0</v>
      </c>
      <c r="W2157" s="31" t="str">
        <f t="shared" si="363"/>
        <v>43438San Antonio SpursUtah Jazz</v>
      </c>
      <c r="X2157" s="9">
        <f>IFERROR(VLOOKUP(T2157,October_Schedule_Table[Home Concat],1,FALSE),0)</f>
        <v>0</v>
      </c>
      <c r="Y2157" s="9" t="str">
        <f>IFERROR(VLOOKUP(T2157,October_Schedule_Table[[#All],[Away Concat]:[Away B2b]],4,FALSE),0)</f>
        <v>no</v>
      </c>
    </row>
    <row r="2158" spans="1:25" x14ac:dyDescent="0.2">
      <c r="A2158" s="24" t="s">
        <v>227</v>
      </c>
      <c r="B2158" s="10">
        <v>43439</v>
      </c>
      <c r="C2158" s="33" t="str">
        <f t="shared" si="357"/>
        <v>A</v>
      </c>
      <c r="D2158" s="19">
        <v>12</v>
      </c>
      <c r="E2158" s="19">
        <v>5</v>
      </c>
      <c r="F2158" s="19">
        <v>2018</v>
      </c>
      <c r="G2158" s="6" t="s">
        <v>9</v>
      </c>
      <c r="H2158" s="6" t="s">
        <v>35</v>
      </c>
      <c r="I2158" s="6" t="s">
        <v>227</v>
      </c>
      <c r="J2158" s="6">
        <v>113</v>
      </c>
      <c r="K2158" s="6" t="s">
        <v>39</v>
      </c>
      <c r="L2158" s="13" t="s">
        <v>242</v>
      </c>
      <c r="M2158" s="6">
        <v>121</v>
      </c>
      <c r="N2158" s="13">
        <f t="shared" si="358"/>
        <v>-8</v>
      </c>
      <c r="O2158" s="13">
        <f t="shared" si="359"/>
        <v>-3</v>
      </c>
      <c r="P2158" s="39">
        <f t="shared" si="354"/>
        <v>1.8707824426420974</v>
      </c>
      <c r="Q2158" s="39">
        <f t="shared" si="355"/>
        <v>-1.7592139870950123</v>
      </c>
      <c r="R2158" s="39">
        <f t="shared" si="360"/>
        <v>0.62999642973710968</v>
      </c>
      <c r="S2158" s="39">
        <f t="shared" si="361"/>
        <v>-8.6299964297371101</v>
      </c>
      <c r="T2158" s="22" t="str">
        <f t="shared" si="356"/>
        <v>San113121</v>
      </c>
      <c r="U2158" t="str">
        <f t="shared" si="362"/>
        <v>yes</v>
      </c>
      <c r="V2158" s="31">
        <v>0</v>
      </c>
      <c r="W2158" s="31" t="str">
        <f t="shared" si="363"/>
        <v>43439San Antonio SpursLos Angeles Lakers</v>
      </c>
      <c r="X2158" s="9">
        <f>IFERROR(VLOOKUP(T2158,October_Schedule_Table[Home Concat],1,FALSE),0)</f>
        <v>0</v>
      </c>
      <c r="Y2158" s="9" t="str">
        <f>IFERROR(VLOOKUP(T2158,October_Schedule_Table[[#All],[Away Concat]:[Away B2b]],4,FALSE),0)</f>
        <v>yes</v>
      </c>
    </row>
    <row r="2159" spans="1:25" x14ac:dyDescent="0.2">
      <c r="A2159" s="24" t="s">
        <v>227</v>
      </c>
      <c r="B2159" s="10">
        <v>43441</v>
      </c>
      <c r="C2159" s="33" t="str">
        <f t="shared" si="357"/>
        <v>H</v>
      </c>
      <c r="D2159" s="19">
        <v>12</v>
      </c>
      <c r="E2159" s="19">
        <v>7</v>
      </c>
      <c r="F2159" s="19">
        <v>2018</v>
      </c>
      <c r="G2159" s="6" t="s">
        <v>33</v>
      </c>
      <c r="H2159" s="6" t="s">
        <v>39</v>
      </c>
      <c r="I2159" s="13" t="s">
        <v>242</v>
      </c>
      <c r="J2159" s="6">
        <v>120</v>
      </c>
      <c r="K2159" s="6" t="s">
        <v>35</v>
      </c>
      <c r="L2159" s="6" t="s">
        <v>227</v>
      </c>
      <c r="M2159" s="6">
        <v>133</v>
      </c>
      <c r="N2159" s="13">
        <f t="shared" si="358"/>
        <v>13</v>
      </c>
      <c r="O2159" s="13">
        <f t="shared" si="359"/>
        <v>3</v>
      </c>
      <c r="P2159" s="39">
        <f t="shared" si="354"/>
        <v>1.8707824426420974</v>
      </c>
      <c r="Q2159" s="39">
        <f t="shared" si="355"/>
        <v>-1.7592139870950123</v>
      </c>
      <c r="R2159" s="39">
        <f t="shared" si="360"/>
        <v>6.6299964297371101</v>
      </c>
      <c r="S2159" s="39">
        <f t="shared" si="361"/>
        <v>6.3700035702628899</v>
      </c>
      <c r="T2159" s="22" t="str">
        <f t="shared" si="356"/>
        <v>San120133</v>
      </c>
      <c r="U2159" t="str">
        <f t="shared" si="362"/>
        <v>no</v>
      </c>
      <c r="V2159" s="31">
        <v>0</v>
      </c>
      <c r="W2159" s="31" t="str">
        <f t="shared" si="363"/>
        <v>43441Los Angeles LakersSan Antonio Spurs</v>
      </c>
      <c r="X2159" s="9" t="str">
        <f>IFERROR(VLOOKUP(T2159,October_Schedule_Table[[#All],[Home Concat]:[Home B2b]],2,FALSE),0)</f>
        <v>no</v>
      </c>
      <c r="Y2159" s="9">
        <f>IFERROR(VLOOKUP(T2159,October_Schedule_Table[[#All],[Away Concat]:[Away B2b]],4,FALSE),0)</f>
        <v>0</v>
      </c>
    </row>
    <row r="2160" spans="1:25" x14ac:dyDescent="0.2">
      <c r="A2160" s="24" t="s">
        <v>227</v>
      </c>
      <c r="B2160" s="12">
        <v>43443</v>
      </c>
      <c r="C2160" s="33" t="str">
        <f t="shared" si="357"/>
        <v>H</v>
      </c>
      <c r="D2160" s="18">
        <v>12</v>
      </c>
      <c r="E2160" s="18">
        <v>9</v>
      </c>
      <c r="F2160" s="18">
        <v>2018</v>
      </c>
      <c r="G2160" s="5" t="s">
        <v>12</v>
      </c>
      <c r="H2160" s="5" t="s">
        <v>31</v>
      </c>
      <c r="I2160" s="5" t="s">
        <v>225</v>
      </c>
      <c r="J2160" s="5">
        <v>97</v>
      </c>
      <c r="K2160" s="5" t="s">
        <v>35</v>
      </c>
      <c r="L2160" s="5" t="s">
        <v>227</v>
      </c>
      <c r="M2160" s="5">
        <v>110</v>
      </c>
      <c r="N2160" s="13">
        <f t="shared" si="358"/>
        <v>13</v>
      </c>
      <c r="O2160" s="13">
        <f t="shared" si="359"/>
        <v>3</v>
      </c>
      <c r="P2160" s="39">
        <f t="shared" si="354"/>
        <v>1.8707824426420974</v>
      </c>
      <c r="Q2160" s="39">
        <f t="shared" si="355"/>
        <v>5.7181998783674679</v>
      </c>
      <c r="R2160" s="39">
        <f t="shared" si="360"/>
        <v>-0.84741743572537054</v>
      </c>
      <c r="S2160" s="39">
        <f t="shared" si="361"/>
        <v>13.847417435725371</v>
      </c>
      <c r="T2160" s="22" t="str">
        <f t="shared" si="356"/>
        <v>San97110</v>
      </c>
      <c r="U2160" t="str">
        <f t="shared" si="362"/>
        <v>no</v>
      </c>
      <c r="V2160" s="31">
        <v>0</v>
      </c>
      <c r="W2160" s="31" t="str">
        <f t="shared" si="363"/>
        <v>43443Utah JazzSan Antonio Spurs</v>
      </c>
      <c r="X2160" s="9" t="str">
        <f>IFERROR(VLOOKUP(T2160,October_Schedule_Table[[#All],[Home Concat]:[Home B2b]],2,FALSE),0)</f>
        <v>no</v>
      </c>
      <c r="Y2160" s="9">
        <f>IFERROR(VLOOKUP(T2160,October_Schedule_Table[[#All],[Away Concat]:[Away B2b]],4,FALSE),0)</f>
        <v>0</v>
      </c>
    </row>
    <row r="2161" spans="1:25" x14ac:dyDescent="0.2">
      <c r="A2161" s="24" t="s">
        <v>227</v>
      </c>
      <c r="B2161" s="10">
        <v>43445</v>
      </c>
      <c r="C2161" s="33" t="str">
        <f t="shared" si="357"/>
        <v>H</v>
      </c>
      <c r="D2161" s="19">
        <v>12</v>
      </c>
      <c r="E2161" s="19">
        <v>11</v>
      </c>
      <c r="F2161" s="19">
        <v>2018</v>
      </c>
      <c r="G2161" s="6" t="s">
        <v>33</v>
      </c>
      <c r="H2161" s="6" t="s">
        <v>29</v>
      </c>
      <c r="I2161" s="6" t="s">
        <v>232</v>
      </c>
      <c r="J2161" s="6">
        <v>86</v>
      </c>
      <c r="K2161" s="6" t="s">
        <v>35</v>
      </c>
      <c r="L2161" s="6" t="s">
        <v>227</v>
      </c>
      <c r="M2161" s="6">
        <v>111</v>
      </c>
      <c r="N2161" s="13">
        <f t="shared" si="358"/>
        <v>25</v>
      </c>
      <c r="O2161" s="13">
        <f t="shared" si="359"/>
        <v>3</v>
      </c>
      <c r="P2161" s="39">
        <f t="shared" si="354"/>
        <v>1.8707824426420974</v>
      </c>
      <c r="Q2161" s="39">
        <f t="shared" si="355"/>
        <v>-8.7034984309977705</v>
      </c>
      <c r="R2161" s="39">
        <f t="shared" si="360"/>
        <v>13.574280873639868</v>
      </c>
      <c r="S2161" s="39">
        <f t="shared" si="361"/>
        <v>11.425719126360132</v>
      </c>
      <c r="T2161" s="22" t="str">
        <f t="shared" si="356"/>
        <v>San86111</v>
      </c>
      <c r="U2161" t="str">
        <f t="shared" si="362"/>
        <v>no</v>
      </c>
      <c r="V2161" s="31">
        <v>0</v>
      </c>
      <c r="W2161" s="31" t="str">
        <f t="shared" si="363"/>
        <v>43445Phoenix SunsSan Antonio Spurs</v>
      </c>
      <c r="X2161" s="9" t="str">
        <f>IFERROR(VLOOKUP(T2161,October_Schedule_Table[[#All],[Home Concat]:[Home B2b]],2,FALSE),0)</f>
        <v>no</v>
      </c>
      <c r="Y2161" s="9">
        <f>IFERROR(VLOOKUP(T2161,October_Schedule_Table[[#All],[Away Concat]:[Away B2b]],4,FALSE),0)</f>
        <v>0</v>
      </c>
    </row>
    <row r="2162" spans="1:25" x14ac:dyDescent="0.2">
      <c r="A2162" s="24" t="s">
        <v>227</v>
      </c>
      <c r="B2162" s="12">
        <v>43447</v>
      </c>
      <c r="C2162" s="33" t="str">
        <f t="shared" si="357"/>
        <v>H</v>
      </c>
      <c r="D2162" s="18">
        <v>12</v>
      </c>
      <c r="E2162" s="18">
        <v>13</v>
      </c>
      <c r="F2162" s="18">
        <v>2018</v>
      </c>
      <c r="G2162" s="5" t="s">
        <v>33</v>
      </c>
      <c r="H2162" s="5" t="s">
        <v>22</v>
      </c>
      <c r="I2162" s="13" t="s">
        <v>241</v>
      </c>
      <c r="J2162" s="5">
        <v>87</v>
      </c>
      <c r="K2162" s="5" t="s">
        <v>35</v>
      </c>
      <c r="L2162" s="5" t="s">
        <v>227</v>
      </c>
      <c r="M2162" s="5">
        <v>125</v>
      </c>
      <c r="N2162" s="13">
        <f t="shared" si="358"/>
        <v>38</v>
      </c>
      <c r="O2162" s="13">
        <f t="shared" si="359"/>
        <v>3</v>
      </c>
      <c r="P2162" s="39">
        <f t="shared" si="354"/>
        <v>1.8707824426420974</v>
      </c>
      <c r="Q2162" s="39">
        <f t="shared" si="355"/>
        <v>0.79686865378140981</v>
      </c>
      <c r="R2162" s="39">
        <f t="shared" si="360"/>
        <v>4.073913788860688</v>
      </c>
      <c r="S2162" s="39">
        <f t="shared" si="361"/>
        <v>33.926086211139314</v>
      </c>
      <c r="T2162" s="22" t="str">
        <f t="shared" si="356"/>
        <v>San87125</v>
      </c>
      <c r="U2162" t="str">
        <f t="shared" si="362"/>
        <v>no</v>
      </c>
      <c r="V2162" s="31">
        <v>0</v>
      </c>
      <c r="W2162" s="31" t="str">
        <f t="shared" si="363"/>
        <v>43447Los Angeles ClippersSan Antonio Spurs</v>
      </c>
      <c r="X2162" s="9" t="str">
        <f>IFERROR(VLOOKUP(T2162,October_Schedule_Table[[#All],[Home Concat]:[Home B2b]],2,FALSE),0)</f>
        <v>no</v>
      </c>
      <c r="Y2162" s="9">
        <f>IFERROR(VLOOKUP(T2162,October_Schedule_Table[[#All],[Away Concat]:[Away B2b]],4,FALSE),0)</f>
        <v>0</v>
      </c>
    </row>
    <row r="2163" spans="1:25" x14ac:dyDescent="0.2">
      <c r="A2163" s="24" t="s">
        <v>227</v>
      </c>
      <c r="B2163" s="10">
        <v>43449</v>
      </c>
      <c r="C2163" s="33" t="str">
        <f t="shared" si="357"/>
        <v>H</v>
      </c>
      <c r="D2163" s="19">
        <v>12</v>
      </c>
      <c r="E2163" s="19">
        <v>15</v>
      </c>
      <c r="F2163" s="19">
        <v>2018</v>
      </c>
      <c r="G2163" s="6" t="s">
        <v>33</v>
      </c>
      <c r="H2163" s="6" t="s">
        <v>38</v>
      </c>
      <c r="I2163" s="6" t="s">
        <v>214</v>
      </c>
      <c r="J2163" s="6">
        <v>98</v>
      </c>
      <c r="K2163" s="6" t="s">
        <v>35</v>
      </c>
      <c r="L2163" s="6" t="s">
        <v>227</v>
      </c>
      <c r="M2163" s="6">
        <v>93</v>
      </c>
      <c r="N2163" s="13">
        <f t="shared" si="358"/>
        <v>-5</v>
      </c>
      <c r="O2163" s="13">
        <f t="shared" si="359"/>
        <v>3</v>
      </c>
      <c r="P2163" s="39">
        <f t="shared" si="354"/>
        <v>1.8707824426420974</v>
      </c>
      <c r="Q2163" s="39">
        <f t="shared" si="355"/>
        <v>-8.3647694850550796</v>
      </c>
      <c r="R2163" s="39">
        <f t="shared" si="360"/>
        <v>13.235551927697177</v>
      </c>
      <c r="S2163" s="39">
        <f t="shared" si="361"/>
        <v>-18.235551927697177</v>
      </c>
      <c r="T2163" s="22" t="str">
        <f t="shared" si="356"/>
        <v>San9893</v>
      </c>
      <c r="U2163" t="str">
        <f t="shared" si="362"/>
        <v>no</v>
      </c>
      <c r="V2163" s="31">
        <v>0</v>
      </c>
      <c r="W2163" s="31" t="str">
        <f t="shared" si="363"/>
        <v>43449Chicago BullsSan Antonio Spurs</v>
      </c>
      <c r="X2163" s="9" t="str">
        <f>IFERROR(VLOOKUP(T2163,October_Schedule_Table[[#All],[Home Concat]:[Home B2b]],2,FALSE),0)</f>
        <v>no</v>
      </c>
      <c r="Y2163" s="9">
        <f>IFERROR(VLOOKUP(T2163,October_Schedule_Table[[#All],[Away Concat]:[Away B2b]],4,FALSE),0)</f>
        <v>0</v>
      </c>
    </row>
    <row r="2164" spans="1:25" x14ac:dyDescent="0.2">
      <c r="A2164" s="24" t="s">
        <v>227</v>
      </c>
      <c r="B2164" s="12">
        <v>43451</v>
      </c>
      <c r="C2164" s="33" t="str">
        <f t="shared" si="357"/>
        <v>H</v>
      </c>
      <c r="D2164" s="18">
        <v>12</v>
      </c>
      <c r="E2164" s="18">
        <v>17</v>
      </c>
      <c r="F2164" s="18">
        <v>2018</v>
      </c>
      <c r="G2164" s="5" t="s">
        <v>33</v>
      </c>
      <c r="H2164" s="5" t="s">
        <v>7</v>
      </c>
      <c r="I2164" s="5" t="s">
        <v>237</v>
      </c>
      <c r="J2164" s="5">
        <v>96</v>
      </c>
      <c r="K2164" s="5" t="s">
        <v>35</v>
      </c>
      <c r="L2164" s="5" t="s">
        <v>227</v>
      </c>
      <c r="M2164" s="5">
        <v>123</v>
      </c>
      <c r="N2164" s="13">
        <f t="shared" si="358"/>
        <v>27</v>
      </c>
      <c r="O2164" s="13">
        <f t="shared" si="359"/>
        <v>3</v>
      </c>
      <c r="P2164" s="39">
        <f t="shared" si="354"/>
        <v>1.8707824426420974</v>
      </c>
      <c r="Q2164" s="39">
        <f t="shared" si="355"/>
        <v>2.2516349031661402</v>
      </c>
      <c r="R2164" s="39">
        <f t="shared" si="360"/>
        <v>2.6191475394759571</v>
      </c>
      <c r="S2164" s="39">
        <f t="shared" si="361"/>
        <v>24.380852460524043</v>
      </c>
      <c r="T2164" s="22" t="str">
        <f t="shared" si="356"/>
        <v>San96123</v>
      </c>
      <c r="U2164" t="str">
        <f t="shared" si="362"/>
        <v>no</v>
      </c>
      <c r="V2164" s="31">
        <v>0</v>
      </c>
      <c r="W2164" s="31" t="str">
        <f t="shared" si="363"/>
        <v>43451Philadelphia 76ersSan Antonio Spurs</v>
      </c>
      <c r="X2164" s="9" t="str">
        <f>IFERROR(VLOOKUP(T2164,October_Schedule_Table[[#All],[Home Concat]:[Home B2b]],2,FALSE),0)</f>
        <v>no</v>
      </c>
      <c r="Y2164" s="9">
        <f>IFERROR(VLOOKUP(T2164,October_Schedule_Table[[#All],[Away Concat]:[Away B2b]],4,FALSE),0)</f>
        <v>0</v>
      </c>
    </row>
    <row r="2165" spans="1:25" x14ac:dyDescent="0.2">
      <c r="A2165" s="24" t="s">
        <v>227</v>
      </c>
      <c r="B2165" s="12">
        <v>43453</v>
      </c>
      <c r="C2165" s="33" t="str">
        <f t="shared" si="357"/>
        <v>A</v>
      </c>
      <c r="D2165" s="18">
        <v>12</v>
      </c>
      <c r="E2165" s="18">
        <v>19</v>
      </c>
      <c r="F2165" s="18">
        <v>2018</v>
      </c>
      <c r="G2165" s="5" t="s">
        <v>12</v>
      </c>
      <c r="H2165" s="5" t="s">
        <v>35</v>
      </c>
      <c r="I2165" s="5" t="s">
        <v>227</v>
      </c>
      <c r="J2165" s="5">
        <v>129</v>
      </c>
      <c r="K2165" s="5" t="s">
        <v>27</v>
      </c>
      <c r="L2165" s="5" t="s">
        <v>236</v>
      </c>
      <c r="M2165" s="5">
        <v>90</v>
      </c>
      <c r="N2165" s="13">
        <f t="shared" si="358"/>
        <v>39</v>
      </c>
      <c r="O2165" s="13">
        <f t="shared" si="359"/>
        <v>-3</v>
      </c>
      <c r="P2165" s="39">
        <f t="shared" si="354"/>
        <v>1.8707824426420974</v>
      </c>
      <c r="Q2165" s="39">
        <f t="shared" si="355"/>
        <v>1.21811754667254</v>
      </c>
      <c r="R2165" s="39">
        <f t="shared" si="360"/>
        <v>-2.3473351040304427</v>
      </c>
      <c r="S2165" s="39">
        <f t="shared" si="361"/>
        <v>41.347335104030442</v>
      </c>
      <c r="T2165" s="22" t="str">
        <f t="shared" si="356"/>
        <v>San12990</v>
      </c>
      <c r="U2165" t="str">
        <f t="shared" si="362"/>
        <v>no</v>
      </c>
      <c r="V2165" s="31">
        <v>0</v>
      </c>
      <c r="W2165" s="31" t="str">
        <f t="shared" si="363"/>
        <v>43453San Antonio SpursOrlando Magic</v>
      </c>
      <c r="X2165" s="9">
        <f>IFERROR(VLOOKUP(T2165,October_Schedule_Table[Home Concat],1,FALSE),0)</f>
        <v>0</v>
      </c>
      <c r="Y2165" s="9" t="str">
        <f>IFERROR(VLOOKUP(T2165,October_Schedule_Table[[#All],[Away Concat]:[Away B2b]],4,FALSE),0)</f>
        <v>no</v>
      </c>
    </row>
    <row r="2166" spans="1:25" x14ac:dyDescent="0.2">
      <c r="A2166" s="24" t="s">
        <v>227</v>
      </c>
      <c r="B2166" s="10">
        <v>43455</v>
      </c>
      <c r="C2166" s="33" t="str">
        <f t="shared" si="357"/>
        <v>H</v>
      </c>
      <c r="D2166" s="19">
        <v>12</v>
      </c>
      <c r="E2166" s="19">
        <v>21</v>
      </c>
      <c r="F2166" s="19">
        <v>2018</v>
      </c>
      <c r="G2166" s="6" t="s">
        <v>33</v>
      </c>
      <c r="H2166" s="6" t="s">
        <v>34</v>
      </c>
      <c r="I2166" s="6" t="s">
        <v>239</v>
      </c>
      <c r="J2166" s="6">
        <v>98</v>
      </c>
      <c r="K2166" s="6" t="s">
        <v>35</v>
      </c>
      <c r="L2166" s="6" t="s">
        <v>227</v>
      </c>
      <c r="M2166" s="6">
        <v>124</v>
      </c>
      <c r="N2166" s="13">
        <f t="shared" si="358"/>
        <v>26</v>
      </c>
      <c r="O2166" s="13">
        <f t="shared" si="359"/>
        <v>3</v>
      </c>
      <c r="P2166" s="39">
        <f t="shared" si="354"/>
        <v>1.8707824426420974</v>
      </c>
      <c r="Q2166" s="39">
        <f t="shared" si="355"/>
        <v>-1.35015846365794</v>
      </c>
      <c r="R2166" s="39">
        <f t="shared" si="360"/>
        <v>6.2209409063000374</v>
      </c>
      <c r="S2166" s="39">
        <f t="shared" si="361"/>
        <v>19.779059093699964</v>
      </c>
      <c r="T2166" s="22" t="str">
        <f t="shared" si="356"/>
        <v>San98124</v>
      </c>
      <c r="U2166" t="str">
        <f t="shared" si="362"/>
        <v>no</v>
      </c>
      <c r="V2166" s="31">
        <v>0</v>
      </c>
      <c r="W2166" s="31" t="str">
        <f t="shared" si="363"/>
        <v>43455Minnesota TimberwolvesSan Antonio Spurs</v>
      </c>
      <c r="X2166" s="9" t="str">
        <f>IFERROR(VLOOKUP(T2166,October_Schedule_Table[[#All],[Home Concat]:[Home B2b]],2,FALSE),0)</f>
        <v>no</v>
      </c>
      <c r="Y2166" s="9">
        <f>IFERROR(VLOOKUP(T2166,October_Schedule_Table[[#All],[Away Concat]:[Away B2b]],4,FALSE),0)</f>
        <v>0</v>
      </c>
    </row>
    <row r="2167" spans="1:25" x14ac:dyDescent="0.2">
      <c r="A2167" s="24" t="s">
        <v>227</v>
      </c>
      <c r="B2167" s="10">
        <v>43456</v>
      </c>
      <c r="C2167" s="33" t="str">
        <f t="shared" si="357"/>
        <v>A</v>
      </c>
      <c r="D2167" s="19">
        <v>12</v>
      </c>
      <c r="E2167" s="19">
        <v>22</v>
      </c>
      <c r="F2167" s="19">
        <v>2018</v>
      </c>
      <c r="G2167" s="6" t="s">
        <v>6</v>
      </c>
      <c r="H2167" s="6" t="s">
        <v>35</v>
      </c>
      <c r="I2167" s="6" t="s">
        <v>227</v>
      </c>
      <c r="J2167" s="6">
        <v>101</v>
      </c>
      <c r="K2167" s="6" t="s">
        <v>18</v>
      </c>
      <c r="L2167" s="6" t="s">
        <v>226</v>
      </c>
      <c r="M2167" s="6">
        <v>108</v>
      </c>
      <c r="N2167" s="13">
        <f t="shared" si="358"/>
        <v>-7</v>
      </c>
      <c r="O2167" s="13">
        <f t="shared" si="359"/>
        <v>-3</v>
      </c>
      <c r="P2167" s="39">
        <f t="shared" si="354"/>
        <v>1.8707824426420974</v>
      </c>
      <c r="Q2167" s="39">
        <f t="shared" si="355"/>
        <v>5.8261443988619703</v>
      </c>
      <c r="R2167" s="39">
        <f t="shared" si="360"/>
        <v>-6.955361956219873</v>
      </c>
      <c r="S2167" s="39">
        <f t="shared" si="361"/>
        <v>-4.4638043780127035E-2</v>
      </c>
      <c r="T2167" s="22" t="str">
        <f t="shared" si="356"/>
        <v>San101108</v>
      </c>
      <c r="U2167" t="str">
        <f t="shared" si="362"/>
        <v>yes</v>
      </c>
      <c r="V2167" s="31">
        <v>0</v>
      </c>
      <c r="W2167" s="31" t="str">
        <f t="shared" si="363"/>
        <v>43456San Antonio SpursHouston Rockets</v>
      </c>
      <c r="X2167" s="9">
        <f>IFERROR(VLOOKUP(T2167,October_Schedule_Table[Home Concat],1,FALSE),0)</f>
        <v>0</v>
      </c>
      <c r="Y2167" s="9" t="str">
        <f>IFERROR(VLOOKUP(T2167,October_Schedule_Table[[#All],[Away Concat]:[Away B2b]],4,FALSE),0)</f>
        <v>yes</v>
      </c>
    </row>
    <row r="2168" spans="1:25" x14ac:dyDescent="0.2">
      <c r="A2168" s="24" t="s">
        <v>227</v>
      </c>
      <c r="B2168" s="12">
        <v>43460</v>
      </c>
      <c r="C2168" s="33" t="str">
        <f t="shared" si="357"/>
        <v>H</v>
      </c>
      <c r="D2168" s="18">
        <v>12</v>
      </c>
      <c r="E2168" s="18">
        <v>26</v>
      </c>
      <c r="F2168" s="18">
        <v>2018</v>
      </c>
      <c r="G2168" s="5" t="s">
        <v>33</v>
      </c>
      <c r="H2168" s="5" t="s">
        <v>21</v>
      </c>
      <c r="I2168" s="5" t="s">
        <v>217</v>
      </c>
      <c r="J2168" s="5">
        <v>103</v>
      </c>
      <c r="K2168" s="5" t="s">
        <v>35</v>
      </c>
      <c r="L2168" s="5" t="s">
        <v>227</v>
      </c>
      <c r="M2168" s="5">
        <v>111</v>
      </c>
      <c r="N2168" s="13">
        <f t="shared" si="358"/>
        <v>8</v>
      </c>
      <c r="O2168" s="13">
        <f t="shared" si="359"/>
        <v>3</v>
      </c>
      <c r="P2168" s="39">
        <f t="shared" si="354"/>
        <v>1.8707824426420974</v>
      </c>
      <c r="Q2168" s="39">
        <f t="shared" si="355"/>
        <v>3.8824190488276296</v>
      </c>
      <c r="R2168" s="39">
        <f t="shared" si="360"/>
        <v>0.98836339381446781</v>
      </c>
      <c r="S2168" s="39">
        <f t="shared" si="361"/>
        <v>7.0116366061855322</v>
      </c>
      <c r="T2168" s="22" t="str">
        <f t="shared" si="356"/>
        <v>San103111</v>
      </c>
      <c r="U2168" t="str">
        <f t="shared" si="362"/>
        <v>no</v>
      </c>
      <c r="V2168" s="31">
        <v>0</v>
      </c>
      <c r="W2168" s="31" t="str">
        <f t="shared" si="363"/>
        <v>43460Denver NuggetsSan Antonio Spurs</v>
      </c>
      <c r="X2168" s="9" t="str">
        <f>IFERROR(VLOOKUP(T2168,October_Schedule_Table[[#All],[Home Concat]:[Home B2b]],2,FALSE),0)</f>
        <v>no</v>
      </c>
      <c r="Y2168" s="9">
        <f>IFERROR(VLOOKUP(T2168,October_Schedule_Table[[#All],[Away Concat]:[Away B2b]],4,FALSE),0)</f>
        <v>0</v>
      </c>
    </row>
    <row r="2169" spans="1:25" x14ac:dyDescent="0.2">
      <c r="A2169" s="24" t="s">
        <v>227</v>
      </c>
      <c r="B2169" s="12">
        <v>43462</v>
      </c>
      <c r="C2169" s="33" t="str">
        <f t="shared" si="357"/>
        <v>A</v>
      </c>
      <c r="D2169" s="18">
        <v>12</v>
      </c>
      <c r="E2169" s="18">
        <v>28</v>
      </c>
      <c r="F2169" s="18">
        <v>2018</v>
      </c>
      <c r="G2169" s="5" t="s">
        <v>42</v>
      </c>
      <c r="H2169" s="5" t="s">
        <v>35</v>
      </c>
      <c r="I2169" s="5" t="s">
        <v>227</v>
      </c>
      <c r="J2169" s="5">
        <v>99</v>
      </c>
      <c r="K2169" s="5" t="s">
        <v>21</v>
      </c>
      <c r="L2169" s="5" t="s">
        <v>217</v>
      </c>
      <c r="M2169" s="5">
        <v>102</v>
      </c>
      <c r="N2169" s="13">
        <f t="shared" si="358"/>
        <v>-3</v>
      </c>
      <c r="O2169" s="13">
        <f t="shared" si="359"/>
        <v>-3</v>
      </c>
      <c r="P2169" s="39">
        <f t="shared" si="354"/>
        <v>1.8707824426420974</v>
      </c>
      <c r="Q2169" s="39">
        <f t="shared" si="355"/>
        <v>3.8824190488276296</v>
      </c>
      <c r="R2169" s="39">
        <f t="shared" si="360"/>
        <v>-5.0116366061855322</v>
      </c>
      <c r="S2169" s="39">
        <f t="shared" si="361"/>
        <v>2.0116366061855322</v>
      </c>
      <c r="T2169" s="22" t="str">
        <f t="shared" si="356"/>
        <v>San99102</v>
      </c>
      <c r="U2169" t="str">
        <f t="shared" si="362"/>
        <v>no</v>
      </c>
      <c r="V2169" s="31">
        <v>0</v>
      </c>
      <c r="W2169" s="31" t="str">
        <f t="shared" si="363"/>
        <v>43462San Antonio SpursDenver Nuggets</v>
      </c>
      <c r="X2169" s="9">
        <f>IFERROR(VLOOKUP(T2169,October_Schedule_Table[Home Concat],1,FALSE),0)</f>
        <v>0</v>
      </c>
      <c r="Y2169" s="9" t="str">
        <f>IFERROR(VLOOKUP(T2169,October_Schedule_Table[[#All],[Away Concat]:[Away B2b]],4,FALSE),0)</f>
        <v>no</v>
      </c>
    </row>
    <row r="2170" spans="1:25" x14ac:dyDescent="0.2">
      <c r="A2170" s="24" t="s">
        <v>227</v>
      </c>
      <c r="B2170" s="10">
        <v>43463</v>
      </c>
      <c r="C2170" s="33" t="str">
        <f t="shared" si="357"/>
        <v>A</v>
      </c>
      <c r="D2170" s="19">
        <v>12</v>
      </c>
      <c r="E2170" s="19">
        <v>29</v>
      </c>
      <c r="F2170" s="19">
        <v>2018</v>
      </c>
      <c r="G2170" s="6" t="s">
        <v>9</v>
      </c>
      <c r="H2170" s="6" t="s">
        <v>35</v>
      </c>
      <c r="I2170" s="6" t="s">
        <v>227</v>
      </c>
      <c r="J2170" s="6">
        <v>122</v>
      </c>
      <c r="K2170" s="6" t="s">
        <v>22</v>
      </c>
      <c r="L2170" s="13" t="s">
        <v>241</v>
      </c>
      <c r="M2170" s="6">
        <v>111</v>
      </c>
      <c r="N2170" s="13">
        <f t="shared" si="358"/>
        <v>11</v>
      </c>
      <c r="O2170" s="13">
        <f t="shared" si="359"/>
        <v>-3</v>
      </c>
      <c r="P2170" s="39">
        <f t="shared" si="354"/>
        <v>1.8707824426420974</v>
      </c>
      <c r="Q2170" s="39">
        <f t="shared" si="355"/>
        <v>0.79686865378140981</v>
      </c>
      <c r="R2170" s="39">
        <f t="shared" si="360"/>
        <v>-1.9260862111393124</v>
      </c>
      <c r="S2170" s="39">
        <f t="shared" si="361"/>
        <v>12.926086211139312</v>
      </c>
      <c r="T2170" s="22" t="str">
        <f t="shared" si="356"/>
        <v>San122111</v>
      </c>
      <c r="U2170" t="str">
        <f t="shared" si="362"/>
        <v>yes</v>
      </c>
      <c r="V2170" s="31" t="s">
        <v>298</v>
      </c>
      <c r="W2170" s="31" t="str">
        <f t="shared" si="363"/>
        <v>43463San Antonio SpursLos Angeles Clippers</v>
      </c>
      <c r="X2170" s="9"/>
      <c r="Y2170" s="9"/>
    </row>
    <row r="2171" spans="1:25" x14ac:dyDescent="0.2">
      <c r="A2171" s="24" t="s">
        <v>227</v>
      </c>
      <c r="B2171" s="10">
        <v>43465</v>
      </c>
      <c r="C2171" s="33" t="str">
        <f t="shared" si="357"/>
        <v>H</v>
      </c>
      <c r="D2171" s="19">
        <v>12</v>
      </c>
      <c r="E2171" s="19">
        <v>31</v>
      </c>
      <c r="F2171" s="19">
        <v>2018</v>
      </c>
      <c r="G2171" s="6" t="s">
        <v>12</v>
      </c>
      <c r="H2171" s="6" t="s">
        <v>8</v>
      </c>
      <c r="I2171" s="6" t="s">
        <v>211</v>
      </c>
      <c r="J2171" s="6">
        <v>111</v>
      </c>
      <c r="K2171" s="6" t="s">
        <v>35</v>
      </c>
      <c r="L2171" s="6" t="s">
        <v>227</v>
      </c>
      <c r="M2171" s="6">
        <v>120</v>
      </c>
      <c r="N2171" s="13">
        <f t="shared" si="358"/>
        <v>9</v>
      </c>
      <c r="O2171" s="13">
        <f t="shared" si="359"/>
        <v>3</v>
      </c>
      <c r="P2171" s="39">
        <f t="shared" si="354"/>
        <v>1.8707824426420974</v>
      </c>
      <c r="Q2171" s="39">
        <f t="shared" si="355"/>
        <v>3.6672081997201897</v>
      </c>
      <c r="R2171" s="39">
        <f t="shared" si="360"/>
        <v>1.2035742429219076</v>
      </c>
      <c r="S2171" s="39">
        <f t="shared" si="361"/>
        <v>7.7964257570780919</v>
      </c>
      <c r="T2171" s="22" t="str">
        <f t="shared" si="356"/>
        <v>San111120</v>
      </c>
      <c r="U2171" t="str">
        <f t="shared" si="362"/>
        <v>no</v>
      </c>
      <c r="V2171" s="31">
        <v>0</v>
      </c>
      <c r="W2171" s="31" t="str">
        <f t="shared" si="363"/>
        <v>43465Boston CelticsSan Antonio Spurs</v>
      </c>
      <c r="X2171" s="9" t="str">
        <f>IFERROR(VLOOKUP(T2171,October_Schedule_Table[[#All],[Home Concat]:[Home B2b]],2,FALSE),0)</f>
        <v>no</v>
      </c>
      <c r="Y2171" s="9">
        <f>IFERROR(VLOOKUP(T2171,October_Schedule_Table[[#All],[Away Concat]:[Away B2b]],4,FALSE),0)</f>
        <v>0</v>
      </c>
    </row>
    <row r="2172" spans="1:25" x14ac:dyDescent="0.2">
      <c r="A2172" s="24" t="s">
        <v>227</v>
      </c>
      <c r="B2172" s="12">
        <v>43468</v>
      </c>
      <c r="C2172" s="33" t="str">
        <f t="shared" si="357"/>
        <v>H</v>
      </c>
      <c r="D2172" s="18">
        <v>1</v>
      </c>
      <c r="E2172" s="18">
        <v>3</v>
      </c>
      <c r="F2172" s="18">
        <v>2019</v>
      </c>
      <c r="G2172" s="5" t="s">
        <v>6</v>
      </c>
      <c r="H2172" s="5" t="s">
        <v>37</v>
      </c>
      <c r="I2172" s="5" t="s">
        <v>228</v>
      </c>
      <c r="J2172" s="5">
        <v>107</v>
      </c>
      <c r="K2172" s="5" t="s">
        <v>35</v>
      </c>
      <c r="L2172" s="5" t="s">
        <v>227</v>
      </c>
      <c r="M2172" s="5">
        <v>125</v>
      </c>
      <c r="N2172" s="13">
        <f t="shared" si="358"/>
        <v>18</v>
      </c>
      <c r="O2172" s="13">
        <f t="shared" si="359"/>
        <v>3</v>
      </c>
      <c r="P2172" s="39">
        <f t="shared" si="354"/>
        <v>1.8707824426420974</v>
      </c>
      <c r="Q2172" s="39">
        <f t="shared" si="355"/>
        <v>5.5303682054218104</v>
      </c>
      <c r="R2172" s="39">
        <f t="shared" si="360"/>
        <v>-0.65958576277971304</v>
      </c>
      <c r="S2172" s="39">
        <f t="shared" si="361"/>
        <v>18.659585762779713</v>
      </c>
      <c r="T2172" s="22" t="str">
        <f t="shared" si="356"/>
        <v>San107125</v>
      </c>
      <c r="U2172" t="str">
        <f t="shared" si="362"/>
        <v>no</v>
      </c>
      <c r="V2172" s="31">
        <v>0</v>
      </c>
      <c r="W2172" s="31" t="str">
        <f t="shared" si="363"/>
        <v>43468Toronto RaptorsSan Antonio Spurs</v>
      </c>
      <c r="X2172" s="9" t="str">
        <f>IFERROR(VLOOKUP(T2172,October_Schedule_Table[[#All],[Home Concat]:[Home B2b]],2,FALSE),0)</f>
        <v>no</v>
      </c>
      <c r="Y2172" s="9">
        <f>IFERROR(VLOOKUP(T2172,October_Schedule_Table[[#All],[Away Concat]:[Away B2b]],4,FALSE),0)</f>
        <v>0</v>
      </c>
    </row>
    <row r="2173" spans="1:25" x14ac:dyDescent="0.2">
      <c r="A2173" s="24" t="s">
        <v>227</v>
      </c>
      <c r="B2173" s="10">
        <v>43470</v>
      </c>
      <c r="C2173" s="33" t="str">
        <f t="shared" si="357"/>
        <v>H</v>
      </c>
      <c r="D2173" s="19">
        <v>1</v>
      </c>
      <c r="E2173" s="19">
        <v>5</v>
      </c>
      <c r="F2173" s="19">
        <v>2019</v>
      </c>
      <c r="G2173" s="6" t="s">
        <v>33</v>
      </c>
      <c r="H2173" s="6" t="s">
        <v>19</v>
      </c>
      <c r="I2173" s="6" t="s">
        <v>240</v>
      </c>
      <c r="J2173" s="6">
        <v>88</v>
      </c>
      <c r="K2173" s="6" t="s">
        <v>35</v>
      </c>
      <c r="L2173" s="6" t="s">
        <v>227</v>
      </c>
      <c r="M2173" s="6">
        <v>108</v>
      </c>
      <c r="N2173" s="13">
        <f t="shared" si="358"/>
        <v>20</v>
      </c>
      <c r="O2173" s="13">
        <f t="shared" si="359"/>
        <v>3</v>
      </c>
      <c r="P2173" s="39">
        <f t="shared" si="354"/>
        <v>1.8707824426420974</v>
      </c>
      <c r="Q2173" s="39">
        <f t="shared" si="355"/>
        <v>-2.3364343413058002</v>
      </c>
      <c r="R2173" s="39">
        <f t="shared" si="360"/>
        <v>7.2072167839478976</v>
      </c>
      <c r="S2173" s="39">
        <f t="shared" si="361"/>
        <v>12.792783216052102</v>
      </c>
      <c r="T2173" s="22" t="str">
        <f t="shared" si="356"/>
        <v>San88108</v>
      </c>
      <c r="U2173" t="str">
        <f t="shared" si="362"/>
        <v>no</v>
      </c>
      <c r="V2173" s="31">
        <v>0</v>
      </c>
      <c r="W2173" s="31" t="str">
        <f t="shared" si="363"/>
        <v>43470Memphis GrizzliesSan Antonio Spurs</v>
      </c>
      <c r="X2173" s="9" t="str">
        <f>IFERROR(VLOOKUP(T2173,October_Schedule_Table[[#All],[Home Concat]:[Home B2b]],2,FALSE),0)</f>
        <v>no</v>
      </c>
      <c r="Y2173" s="9">
        <f>IFERROR(VLOOKUP(T2173,October_Schedule_Table[[#All],[Away Concat]:[Away B2b]],4,FALSE),0)</f>
        <v>0</v>
      </c>
    </row>
    <row r="2174" spans="1:25" x14ac:dyDescent="0.2">
      <c r="A2174" s="24" t="s">
        <v>227</v>
      </c>
      <c r="B2174" s="12">
        <v>43472</v>
      </c>
      <c r="C2174" s="33" t="str">
        <f t="shared" si="357"/>
        <v>A</v>
      </c>
      <c r="D2174" s="18">
        <v>1</v>
      </c>
      <c r="E2174" s="18">
        <v>7</v>
      </c>
      <c r="F2174" s="18">
        <v>2019</v>
      </c>
      <c r="G2174" s="5" t="s">
        <v>12</v>
      </c>
      <c r="H2174" s="5" t="s">
        <v>35</v>
      </c>
      <c r="I2174" s="5" t="s">
        <v>227</v>
      </c>
      <c r="J2174" s="5">
        <v>119</v>
      </c>
      <c r="K2174" s="5" t="s">
        <v>16</v>
      </c>
      <c r="L2174" s="5" t="s">
        <v>218</v>
      </c>
      <c r="M2174" s="5">
        <v>107</v>
      </c>
      <c r="N2174" s="13">
        <f t="shared" si="358"/>
        <v>12</v>
      </c>
      <c r="O2174" s="13">
        <f t="shared" si="359"/>
        <v>-3</v>
      </c>
      <c r="P2174" s="39">
        <f t="shared" si="354"/>
        <v>1.8707824426420974</v>
      </c>
      <c r="Q2174" s="39">
        <f t="shared" si="355"/>
        <v>-0.23602730858504994</v>
      </c>
      <c r="R2174" s="39">
        <f t="shared" si="360"/>
        <v>-0.89319024877285269</v>
      </c>
      <c r="S2174" s="39">
        <f t="shared" si="361"/>
        <v>12.893190248772854</v>
      </c>
      <c r="T2174" s="22" t="str">
        <f t="shared" si="356"/>
        <v>San119107</v>
      </c>
      <c r="U2174" t="str">
        <f t="shared" si="362"/>
        <v>no</v>
      </c>
      <c r="V2174" s="31">
        <v>0</v>
      </c>
      <c r="W2174" s="31" t="str">
        <f t="shared" si="363"/>
        <v>43472San Antonio SpursDetroit Pistons</v>
      </c>
      <c r="X2174" s="9">
        <f>IFERROR(VLOOKUP(T2174,October_Schedule_Table[Home Concat],1,FALSE),0)</f>
        <v>0</v>
      </c>
      <c r="Y2174" s="9" t="str">
        <f>IFERROR(VLOOKUP(T2174,October_Schedule_Table[[#All],[Away Concat]:[Away B2b]],4,FALSE),0)</f>
        <v>no</v>
      </c>
    </row>
    <row r="2175" spans="1:25" x14ac:dyDescent="0.2">
      <c r="A2175" s="24" t="s">
        <v>227</v>
      </c>
      <c r="B2175" s="10">
        <v>43474</v>
      </c>
      <c r="C2175" s="33" t="str">
        <f t="shared" si="357"/>
        <v>A</v>
      </c>
      <c r="D2175" s="19">
        <v>1</v>
      </c>
      <c r="E2175" s="19">
        <v>9</v>
      </c>
      <c r="F2175" s="19">
        <v>2019</v>
      </c>
      <c r="G2175" s="6" t="s">
        <v>6</v>
      </c>
      <c r="H2175" s="6" t="s">
        <v>35</v>
      </c>
      <c r="I2175" s="6" t="s">
        <v>227</v>
      </c>
      <c r="J2175" s="6">
        <v>86</v>
      </c>
      <c r="K2175" s="6" t="s">
        <v>19</v>
      </c>
      <c r="L2175" s="6" t="s">
        <v>240</v>
      </c>
      <c r="M2175" s="6">
        <v>96</v>
      </c>
      <c r="N2175" s="13">
        <f t="shared" si="358"/>
        <v>-10</v>
      </c>
      <c r="O2175" s="13">
        <f t="shared" si="359"/>
        <v>-3</v>
      </c>
      <c r="P2175" s="39">
        <f t="shared" si="354"/>
        <v>1.8707824426420974</v>
      </c>
      <c r="Q2175" s="39">
        <f t="shared" si="355"/>
        <v>-2.3364343413058002</v>
      </c>
      <c r="R2175" s="39">
        <f t="shared" si="360"/>
        <v>1.2072167839478976</v>
      </c>
      <c r="S2175" s="39">
        <f t="shared" si="361"/>
        <v>-11.207216783947898</v>
      </c>
      <c r="T2175" s="22" t="str">
        <f t="shared" si="356"/>
        <v>San8696</v>
      </c>
      <c r="U2175" t="str">
        <f t="shared" si="362"/>
        <v>no</v>
      </c>
      <c r="V2175" s="31">
        <v>0</v>
      </c>
      <c r="W2175" s="31" t="str">
        <f t="shared" si="363"/>
        <v>43474San Antonio SpursMemphis Grizzlies</v>
      </c>
      <c r="X2175" s="9">
        <f>IFERROR(VLOOKUP(T2175,October_Schedule_Table[Home Concat],1,FALSE),0)</f>
        <v>0</v>
      </c>
      <c r="Y2175" s="9" t="str">
        <f>IFERROR(VLOOKUP(T2175,October_Schedule_Table[[#All],[Away Concat]:[Away B2b]],4,FALSE),0)</f>
        <v>no</v>
      </c>
    </row>
    <row r="2176" spans="1:25" x14ac:dyDescent="0.2">
      <c r="A2176" s="24" t="s">
        <v>227</v>
      </c>
      <c r="B2176" s="12">
        <v>43475</v>
      </c>
      <c r="C2176" s="33" t="str">
        <f t="shared" si="357"/>
        <v>H</v>
      </c>
      <c r="D2176" s="18">
        <v>1</v>
      </c>
      <c r="E2176" s="18">
        <v>10</v>
      </c>
      <c r="F2176" s="18">
        <v>2019</v>
      </c>
      <c r="G2176" s="5" t="s">
        <v>44</v>
      </c>
      <c r="H2176" s="5" t="s">
        <v>10</v>
      </c>
      <c r="I2176" s="5" t="s">
        <v>238</v>
      </c>
      <c r="J2176" s="5">
        <v>147</v>
      </c>
      <c r="K2176" s="5" t="s">
        <v>35</v>
      </c>
      <c r="L2176" s="5" t="s">
        <v>227</v>
      </c>
      <c r="M2176" s="5">
        <v>154</v>
      </c>
      <c r="N2176" s="13">
        <f t="shared" si="358"/>
        <v>7</v>
      </c>
      <c r="O2176" s="13">
        <f t="shared" si="359"/>
        <v>3</v>
      </c>
      <c r="P2176" s="39">
        <f t="shared" si="354"/>
        <v>1.8707824426420974</v>
      </c>
      <c r="Q2176" s="39">
        <f t="shared" si="355"/>
        <v>3.3970939396990349</v>
      </c>
      <c r="R2176" s="39">
        <f t="shared" si="360"/>
        <v>1.4736885029430624</v>
      </c>
      <c r="S2176" s="39">
        <f t="shared" si="361"/>
        <v>5.5263114970569376</v>
      </c>
      <c r="T2176" s="22" t="str">
        <f t="shared" si="356"/>
        <v>San147154</v>
      </c>
      <c r="U2176" t="str">
        <f t="shared" si="362"/>
        <v>yes</v>
      </c>
      <c r="V2176" s="31">
        <v>0</v>
      </c>
      <c r="W2176" s="31" t="str">
        <f t="shared" si="363"/>
        <v>43475Oklahoma City ThunderSan Antonio Spurs</v>
      </c>
      <c r="X2176" s="9" t="str">
        <f>IFERROR(VLOOKUP(T2176,October_Schedule_Table[[#All],[Home Concat]:[Home B2b]],2,FALSE),0)</f>
        <v>yes</v>
      </c>
      <c r="Y2176" s="9">
        <f>IFERROR(VLOOKUP(T2176,October_Schedule_Table[[#All],[Away Concat]:[Away B2b]],4,FALSE),0)</f>
        <v>0</v>
      </c>
    </row>
    <row r="2177" spans="1:25" x14ac:dyDescent="0.2">
      <c r="A2177" s="24" t="s">
        <v>227</v>
      </c>
      <c r="B2177" s="12">
        <v>43477</v>
      </c>
      <c r="C2177" s="33" t="str">
        <f t="shared" si="357"/>
        <v>A</v>
      </c>
      <c r="D2177" s="18">
        <v>1</v>
      </c>
      <c r="E2177" s="18">
        <v>12</v>
      </c>
      <c r="F2177" s="18">
        <v>2019</v>
      </c>
      <c r="G2177" s="5" t="s">
        <v>6</v>
      </c>
      <c r="H2177" s="5" t="s">
        <v>35</v>
      </c>
      <c r="I2177" s="5" t="s">
        <v>227</v>
      </c>
      <c r="J2177" s="5">
        <v>112</v>
      </c>
      <c r="K2177" s="5" t="s">
        <v>10</v>
      </c>
      <c r="L2177" s="5" t="s">
        <v>238</v>
      </c>
      <c r="M2177" s="5">
        <v>122</v>
      </c>
      <c r="N2177" s="13">
        <f t="shared" si="358"/>
        <v>-10</v>
      </c>
      <c r="O2177" s="13">
        <f t="shared" si="359"/>
        <v>-3</v>
      </c>
      <c r="P2177" s="39">
        <f t="shared" si="354"/>
        <v>1.8707824426420974</v>
      </c>
      <c r="Q2177" s="39">
        <f t="shared" si="355"/>
        <v>3.3970939396990349</v>
      </c>
      <c r="R2177" s="39">
        <f t="shared" si="360"/>
        <v>-4.5263114970569376</v>
      </c>
      <c r="S2177" s="39">
        <f t="shared" si="361"/>
        <v>-5.4736885029430624</v>
      </c>
      <c r="T2177" s="22" t="str">
        <f t="shared" si="356"/>
        <v>San112122</v>
      </c>
      <c r="U2177" t="str">
        <f t="shared" si="362"/>
        <v>no</v>
      </c>
      <c r="V2177" s="31">
        <v>0</v>
      </c>
      <c r="W2177" s="31" t="str">
        <f t="shared" si="363"/>
        <v>43477San Antonio SpursOklahoma City Thunder</v>
      </c>
      <c r="X2177" s="9">
        <f>IFERROR(VLOOKUP(T2177,October_Schedule_Table[Home Concat],1,FALSE),0)</f>
        <v>0</v>
      </c>
      <c r="Y2177" s="9" t="str">
        <f>IFERROR(VLOOKUP(T2177,October_Schedule_Table[[#All],[Away Concat]:[Away B2b]],4,FALSE),0)</f>
        <v>no</v>
      </c>
    </row>
    <row r="2178" spans="1:25" x14ac:dyDescent="0.2">
      <c r="A2178" s="24" t="s">
        <v>227</v>
      </c>
      <c r="B2178" s="10">
        <v>43479</v>
      </c>
      <c r="C2178" s="33" t="str">
        <f t="shared" si="357"/>
        <v>H</v>
      </c>
      <c r="D2178" s="19">
        <v>1</v>
      </c>
      <c r="E2178" s="19">
        <v>14</v>
      </c>
      <c r="F2178" s="19">
        <v>2019</v>
      </c>
      <c r="G2178" s="6" t="s">
        <v>33</v>
      </c>
      <c r="H2178" s="6" t="s">
        <v>14</v>
      </c>
      <c r="I2178" s="6" t="s">
        <v>213</v>
      </c>
      <c r="J2178" s="6">
        <v>108</v>
      </c>
      <c r="K2178" s="6" t="s">
        <v>35</v>
      </c>
      <c r="L2178" s="6" t="s">
        <v>227</v>
      </c>
      <c r="M2178" s="6">
        <v>93</v>
      </c>
      <c r="N2178" s="13">
        <f t="shared" si="358"/>
        <v>-15</v>
      </c>
      <c r="O2178" s="13">
        <f t="shared" si="359"/>
        <v>3</v>
      </c>
      <c r="P2178" s="39">
        <f t="shared" si="354"/>
        <v>1.8707824426420974</v>
      </c>
      <c r="Q2178" s="39">
        <f t="shared" si="355"/>
        <v>-1.224670842330648</v>
      </c>
      <c r="R2178" s="39">
        <f t="shared" si="360"/>
        <v>6.095453284972745</v>
      </c>
      <c r="S2178" s="39">
        <f t="shared" si="361"/>
        <v>-21.095453284972745</v>
      </c>
      <c r="T2178" s="22" t="str">
        <f t="shared" si="356"/>
        <v>San10893</v>
      </c>
      <c r="U2178" t="str">
        <f t="shared" si="362"/>
        <v>no</v>
      </c>
      <c r="V2178" s="31">
        <v>0</v>
      </c>
      <c r="W2178" s="31" t="str">
        <f t="shared" si="363"/>
        <v>43479Charlotte HornetsSan Antonio Spurs</v>
      </c>
      <c r="X2178" s="9" t="str">
        <f>IFERROR(VLOOKUP(T2178,October_Schedule_Table[[#All],[Home Concat]:[Home B2b]],2,FALSE),0)</f>
        <v>no</v>
      </c>
      <c r="Y2178" s="9">
        <f>IFERROR(VLOOKUP(T2178,October_Schedule_Table[[#All],[Away Concat]:[Away B2b]],4,FALSE),0)</f>
        <v>0</v>
      </c>
    </row>
    <row r="2179" spans="1:25" x14ac:dyDescent="0.2">
      <c r="A2179" s="24" t="s">
        <v>227</v>
      </c>
      <c r="B2179" s="10">
        <v>43481</v>
      </c>
      <c r="C2179" s="33" t="str">
        <f t="shared" si="357"/>
        <v>A</v>
      </c>
      <c r="D2179" s="19">
        <v>1</v>
      </c>
      <c r="E2179" s="19">
        <v>16</v>
      </c>
      <c r="F2179" s="19">
        <v>2019</v>
      </c>
      <c r="G2179" s="6" t="s">
        <v>33</v>
      </c>
      <c r="H2179" s="6" t="s">
        <v>35</v>
      </c>
      <c r="I2179" s="6" t="s">
        <v>227</v>
      </c>
      <c r="J2179" s="6">
        <v>105</v>
      </c>
      <c r="K2179" s="6" t="s">
        <v>28</v>
      </c>
      <c r="L2179" s="6" t="s">
        <v>216</v>
      </c>
      <c r="M2179" s="6">
        <v>101</v>
      </c>
      <c r="N2179" s="13">
        <f t="shared" si="358"/>
        <v>4</v>
      </c>
      <c r="O2179" s="13">
        <f t="shared" si="359"/>
        <v>-3</v>
      </c>
      <c r="P2179" s="39">
        <f t="shared" si="354"/>
        <v>1.8707824426420974</v>
      </c>
      <c r="Q2179" s="39">
        <f t="shared" si="355"/>
        <v>-1.1032792686349602</v>
      </c>
      <c r="R2179" s="39">
        <f t="shared" si="360"/>
        <v>-2.593828872294246E-2</v>
      </c>
      <c r="S2179" s="39">
        <f t="shared" si="361"/>
        <v>4.0259382887229425</v>
      </c>
      <c r="T2179" s="22" t="str">
        <f t="shared" si="356"/>
        <v>San105101</v>
      </c>
      <c r="U2179" t="str">
        <f t="shared" si="362"/>
        <v>no</v>
      </c>
      <c r="V2179" s="31">
        <v>0</v>
      </c>
      <c r="W2179" s="31" t="str">
        <f t="shared" si="363"/>
        <v>43481San Antonio SpursDallas Mavericks</v>
      </c>
      <c r="X2179" s="9">
        <f>IFERROR(VLOOKUP(T2179,October_Schedule_Table[Home Concat],1,FALSE),0)</f>
        <v>0</v>
      </c>
      <c r="Y2179" s="9" t="str">
        <f>IFERROR(VLOOKUP(T2179,October_Schedule_Table[[#All],[Away Concat]:[Away B2b]],4,FALSE),0)</f>
        <v>no</v>
      </c>
    </row>
    <row r="2180" spans="1:25" x14ac:dyDescent="0.2">
      <c r="A2180" s="24" t="s">
        <v>227</v>
      </c>
      <c r="B2180" s="12">
        <v>43483</v>
      </c>
      <c r="C2180" s="33" t="str">
        <f t="shared" si="357"/>
        <v>A</v>
      </c>
      <c r="D2180" s="18">
        <v>1</v>
      </c>
      <c r="E2180" s="18">
        <v>18</v>
      </c>
      <c r="F2180" s="18">
        <v>2019</v>
      </c>
      <c r="G2180" s="5" t="s">
        <v>6</v>
      </c>
      <c r="H2180" s="5" t="s">
        <v>35</v>
      </c>
      <c r="I2180" s="5" t="s">
        <v>227</v>
      </c>
      <c r="J2180" s="5">
        <v>116</v>
      </c>
      <c r="K2180" s="5" t="s">
        <v>34</v>
      </c>
      <c r="L2180" s="5" t="s">
        <v>239</v>
      </c>
      <c r="M2180" s="5">
        <v>113</v>
      </c>
      <c r="N2180" s="13">
        <f t="shared" si="358"/>
        <v>3</v>
      </c>
      <c r="O2180" s="13">
        <f t="shared" si="359"/>
        <v>-3</v>
      </c>
      <c r="P2180" s="39">
        <f t="shared" si="354"/>
        <v>1.8707824426420974</v>
      </c>
      <c r="Q2180" s="39">
        <f t="shared" si="355"/>
        <v>-1.35015846365794</v>
      </c>
      <c r="R2180" s="39">
        <f t="shared" si="360"/>
        <v>0.22094090630003738</v>
      </c>
      <c r="S2180" s="39">
        <f t="shared" si="361"/>
        <v>2.7790590936999626</v>
      </c>
      <c r="T2180" s="22" t="str">
        <f t="shared" si="356"/>
        <v>San116113</v>
      </c>
      <c r="U2180" t="str">
        <f t="shared" si="362"/>
        <v>no</v>
      </c>
      <c r="V2180" s="31">
        <v>0</v>
      </c>
      <c r="W2180" s="31" t="str">
        <f t="shared" si="363"/>
        <v>43483San Antonio SpursMinnesota Timberwolves</v>
      </c>
      <c r="X2180" s="9">
        <f>IFERROR(VLOOKUP(T2180,October_Schedule_Table[Home Concat],1,FALSE),0)</f>
        <v>0</v>
      </c>
      <c r="Y2180" s="9" t="str">
        <f>IFERROR(VLOOKUP(T2180,October_Schedule_Table[[#All],[Away Concat]:[Away B2b]],4,FALSE),0)</f>
        <v>no</v>
      </c>
    </row>
    <row r="2181" spans="1:25" x14ac:dyDescent="0.2">
      <c r="A2181" s="24" t="s">
        <v>227</v>
      </c>
      <c r="B2181" s="12">
        <v>43485</v>
      </c>
      <c r="C2181" s="33" t="str">
        <f t="shared" si="357"/>
        <v>H</v>
      </c>
      <c r="D2181" s="18">
        <v>1</v>
      </c>
      <c r="E2181" s="18">
        <v>20</v>
      </c>
      <c r="F2181" s="18">
        <v>2019</v>
      </c>
      <c r="G2181" s="5" t="s">
        <v>12</v>
      </c>
      <c r="H2181" s="5" t="s">
        <v>22</v>
      </c>
      <c r="I2181" s="13" t="s">
        <v>241</v>
      </c>
      <c r="J2181" s="5">
        <v>103</v>
      </c>
      <c r="K2181" s="5" t="s">
        <v>35</v>
      </c>
      <c r="L2181" s="5" t="s">
        <v>227</v>
      </c>
      <c r="M2181" s="5">
        <v>95</v>
      </c>
      <c r="N2181" s="13">
        <f t="shared" si="358"/>
        <v>-8</v>
      </c>
      <c r="O2181" s="13">
        <f t="shared" si="359"/>
        <v>3</v>
      </c>
      <c r="P2181" s="39">
        <f t="shared" si="354"/>
        <v>1.8707824426420974</v>
      </c>
      <c r="Q2181" s="39">
        <f t="shared" si="355"/>
        <v>0.79686865378140981</v>
      </c>
      <c r="R2181" s="39">
        <f t="shared" si="360"/>
        <v>4.073913788860688</v>
      </c>
      <c r="S2181" s="39">
        <f t="shared" si="361"/>
        <v>-12.073913788860688</v>
      </c>
      <c r="T2181" s="22" t="str">
        <f t="shared" si="356"/>
        <v>San10395</v>
      </c>
      <c r="U2181" t="str">
        <f t="shared" si="362"/>
        <v>no</v>
      </c>
      <c r="V2181" s="31">
        <v>0</v>
      </c>
      <c r="W2181" s="31" t="str">
        <f t="shared" si="363"/>
        <v>43485Los Angeles ClippersSan Antonio Spurs</v>
      </c>
      <c r="X2181" s="9" t="str">
        <f>IFERROR(VLOOKUP(T2181,October_Schedule_Table[[#All],[Home Concat]:[Home B2b]],2,FALSE),0)</f>
        <v>no</v>
      </c>
      <c r="Y2181" s="9">
        <f>IFERROR(VLOOKUP(T2181,October_Schedule_Table[[#All],[Away Concat]:[Away B2b]],4,FALSE),0)</f>
        <v>0</v>
      </c>
    </row>
    <row r="2182" spans="1:25" x14ac:dyDescent="0.2">
      <c r="A2182" s="24" t="s">
        <v>227</v>
      </c>
      <c r="B2182" s="10">
        <v>43488</v>
      </c>
      <c r="C2182" s="33" t="str">
        <f t="shared" si="357"/>
        <v>A</v>
      </c>
      <c r="D2182" s="19">
        <v>1</v>
      </c>
      <c r="E2182" s="19">
        <v>23</v>
      </c>
      <c r="F2182" s="19">
        <v>2019</v>
      </c>
      <c r="G2182" s="6" t="s">
        <v>6</v>
      </c>
      <c r="H2182" s="6" t="s">
        <v>35</v>
      </c>
      <c r="I2182" s="6" t="s">
        <v>227</v>
      </c>
      <c r="J2182" s="6">
        <v>120</v>
      </c>
      <c r="K2182" s="6" t="s">
        <v>7</v>
      </c>
      <c r="L2182" s="6" t="s">
        <v>237</v>
      </c>
      <c r="M2182" s="6">
        <v>122</v>
      </c>
      <c r="N2182" s="13">
        <f t="shared" si="358"/>
        <v>-2</v>
      </c>
      <c r="O2182" s="13">
        <f t="shared" si="359"/>
        <v>-3</v>
      </c>
      <c r="P2182" s="39">
        <f t="shared" si="354"/>
        <v>1.8707824426420974</v>
      </c>
      <c r="Q2182" s="39">
        <f t="shared" si="355"/>
        <v>2.2516349031661402</v>
      </c>
      <c r="R2182" s="39">
        <f t="shared" si="360"/>
        <v>-3.3808524605240429</v>
      </c>
      <c r="S2182" s="39">
        <f t="shared" si="361"/>
        <v>1.3808524605240429</v>
      </c>
      <c r="T2182" s="22" t="str">
        <f t="shared" si="356"/>
        <v>San120122</v>
      </c>
      <c r="U2182" t="str">
        <f t="shared" si="362"/>
        <v>no</v>
      </c>
      <c r="V2182" s="31">
        <v>0</v>
      </c>
      <c r="W2182" s="31" t="str">
        <f t="shared" si="363"/>
        <v>43488San Antonio SpursPhiladelphia 76ers</v>
      </c>
      <c r="X2182" s="9">
        <f>IFERROR(VLOOKUP(T2182,October_Schedule_Table[Home Concat],1,FALSE),0)</f>
        <v>0</v>
      </c>
      <c r="Y2182" s="9" t="str">
        <f>IFERROR(VLOOKUP(T2182,October_Schedule_Table[[#All],[Away Concat]:[Away B2b]],4,FALSE),0)</f>
        <v>no</v>
      </c>
    </row>
    <row r="2183" spans="1:25" x14ac:dyDescent="0.2">
      <c r="A2183" s="24" t="s">
        <v>227</v>
      </c>
      <c r="B2183" s="12">
        <v>43491</v>
      </c>
      <c r="C2183" s="33" t="str">
        <f t="shared" si="357"/>
        <v>A</v>
      </c>
      <c r="D2183" s="18">
        <v>1</v>
      </c>
      <c r="E2183" s="18">
        <v>26</v>
      </c>
      <c r="F2183" s="18">
        <v>2019</v>
      </c>
      <c r="G2183" s="5" t="s">
        <v>43</v>
      </c>
      <c r="H2183" s="5" t="s">
        <v>35</v>
      </c>
      <c r="I2183" s="5" t="s">
        <v>227</v>
      </c>
      <c r="J2183" s="5">
        <v>126</v>
      </c>
      <c r="K2183" s="5" t="s">
        <v>17</v>
      </c>
      <c r="L2183" s="5" t="s">
        <v>202</v>
      </c>
      <c r="M2183" s="5">
        <v>114</v>
      </c>
      <c r="N2183" s="13">
        <f t="shared" si="358"/>
        <v>12</v>
      </c>
      <c r="O2183" s="13">
        <f t="shared" si="359"/>
        <v>-3</v>
      </c>
      <c r="P2183" s="39">
        <f t="shared" si="354"/>
        <v>1.8707824426420974</v>
      </c>
      <c r="Q2183" s="39">
        <f t="shared" si="355"/>
        <v>-2.0784049104114897</v>
      </c>
      <c r="R2183" s="39">
        <f t="shared" si="360"/>
        <v>0.94918735305358704</v>
      </c>
      <c r="S2183" s="39">
        <f t="shared" si="361"/>
        <v>11.050812646946413</v>
      </c>
      <c r="T2183" s="22" t="str">
        <f t="shared" si="356"/>
        <v>San126114</v>
      </c>
      <c r="U2183" t="str">
        <f t="shared" si="362"/>
        <v>no</v>
      </c>
      <c r="V2183" s="31">
        <v>0</v>
      </c>
      <c r="W2183" s="31" t="str">
        <f t="shared" si="363"/>
        <v>43491San Antonio SpursNew Orleans Pelicans</v>
      </c>
      <c r="X2183" s="9">
        <f>IFERROR(VLOOKUP(T2183,October_Schedule_Table[Home Concat],1,FALSE),0)</f>
        <v>0</v>
      </c>
      <c r="Y2183" s="9" t="str">
        <f>IFERROR(VLOOKUP(T2183,October_Schedule_Table[[#All],[Away Concat]:[Away B2b]],4,FALSE),0)</f>
        <v>no</v>
      </c>
    </row>
    <row r="2184" spans="1:25" x14ac:dyDescent="0.2">
      <c r="A2184" s="24" t="s">
        <v>227</v>
      </c>
      <c r="B2184" s="10">
        <v>43492</v>
      </c>
      <c r="C2184" s="33" t="str">
        <f t="shared" si="357"/>
        <v>H</v>
      </c>
      <c r="D2184" s="19">
        <v>1</v>
      </c>
      <c r="E2184" s="19">
        <v>27</v>
      </c>
      <c r="F2184" s="19">
        <v>2019</v>
      </c>
      <c r="G2184" s="6" t="s">
        <v>12</v>
      </c>
      <c r="H2184" s="6" t="s">
        <v>41</v>
      </c>
      <c r="I2184" s="6" t="s">
        <v>233</v>
      </c>
      <c r="J2184" s="6">
        <v>119</v>
      </c>
      <c r="K2184" s="6" t="s">
        <v>35</v>
      </c>
      <c r="L2184" s="6" t="s">
        <v>227</v>
      </c>
      <c r="M2184" s="6">
        <v>132</v>
      </c>
      <c r="N2184" s="13">
        <f t="shared" si="358"/>
        <v>13</v>
      </c>
      <c r="O2184" s="13">
        <f t="shared" si="359"/>
        <v>3</v>
      </c>
      <c r="P2184" s="39">
        <f t="shared" si="354"/>
        <v>1.8707824426420974</v>
      </c>
      <c r="Q2184" s="39">
        <f t="shared" si="355"/>
        <v>-3.2175804343859502</v>
      </c>
      <c r="R2184" s="39">
        <f t="shared" si="360"/>
        <v>8.0883628770280467</v>
      </c>
      <c r="S2184" s="39">
        <f t="shared" si="361"/>
        <v>4.9116371229719533</v>
      </c>
      <c r="T2184" s="22" t="str">
        <f t="shared" si="356"/>
        <v>San119132</v>
      </c>
      <c r="U2184" t="str">
        <f t="shared" si="362"/>
        <v>yes</v>
      </c>
      <c r="V2184" s="31">
        <v>0</v>
      </c>
      <c r="W2184" s="31" t="str">
        <f t="shared" si="363"/>
        <v>43492Washington WizardsSan Antonio Spurs</v>
      </c>
      <c r="X2184" s="9" t="str">
        <f>IFERROR(VLOOKUP(T2184,October_Schedule_Table[[#All],[Home Concat]:[Home B2b]],2,FALSE),0)</f>
        <v>yes</v>
      </c>
      <c r="Y2184" s="9">
        <f>IFERROR(VLOOKUP(T2184,October_Schedule_Table[[#All],[Away Concat]:[Away B2b]],4,FALSE),0)</f>
        <v>0</v>
      </c>
    </row>
    <row r="2185" spans="1:25" x14ac:dyDescent="0.2">
      <c r="A2185" s="24" t="s">
        <v>227</v>
      </c>
      <c r="B2185" s="12">
        <v>43494</v>
      </c>
      <c r="C2185" s="33" t="str">
        <f t="shared" si="357"/>
        <v>H</v>
      </c>
      <c r="D2185" s="18">
        <v>1</v>
      </c>
      <c r="E2185" s="18">
        <v>29</v>
      </c>
      <c r="F2185" s="18">
        <v>2019</v>
      </c>
      <c r="G2185" s="5" t="s">
        <v>33</v>
      </c>
      <c r="H2185" s="5" t="s">
        <v>29</v>
      </c>
      <c r="I2185" s="5" t="s">
        <v>232</v>
      </c>
      <c r="J2185" s="5">
        <v>124</v>
      </c>
      <c r="K2185" s="5" t="s">
        <v>35</v>
      </c>
      <c r="L2185" s="5" t="s">
        <v>227</v>
      </c>
      <c r="M2185" s="5">
        <v>126</v>
      </c>
      <c r="N2185" s="13">
        <f t="shared" si="358"/>
        <v>2</v>
      </c>
      <c r="O2185" s="13">
        <f t="shared" si="359"/>
        <v>3</v>
      </c>
      <c r="P2185" s="39">
        <f t="shared" si="354"/>
        <v>1.8707824426420974</v>
      </c>
      <c r="Q2185" s="39">
        <f t="shared" si="355"/>
        <v>-8.7034984309977705</v>
      </c>
      <c r="R2185" s="39">
        <f t="shared" si="360"/>
        <v>13.574280873639868</v>
      </c>
      <c r="S2185" s="39">
        <f t="shared" si="361"/>
        <v>-11.574280873639868</v>
      </c>
      <c r="T2185" s="22" t="str">
        <f t="shared" si="356"/>
        <v>San124126</v>
      </c>
      <c r="U2185" t="str">
        <f t="shared" si="362"/>
        <v>no</v>
      </c>
      <c r="V2185" s="31">
        <v>0</v>
      </c>
      <c r="W2185" s="31" t="str">
        <f t="shared" si="363"/>
        <v>43494Phoenix SunsSan Antonio Spurs</v>
      </c>
      <c r="X2185" s="9" t="str">
        <f>IFERROR(VLOOKUP(T2185,October_Schedule_Table[[#All],[Home Concat]:[Home B2b]],2,FALSE),0)</f>
        <v>no</v>
      </c>
      <c r="Y2185" s="9">
        <f>IFERROR(VLOOKUP(T2185,October_Schedule_Table[[#All],[Away Concat]:[Away B2b]],4,FALSE),0)</f>
        <v>0</v>
      </c>
    </row>
    <row r="2186" spans="1:25" x14ac:dyDescent="0.2">
      <c r="A2186" s="24" t="s">
        <v>227</v>
      </c>
      <c r="B2186" s="10">
        <v>43496</v>
      </c>
      <c r="C2186" s="33" t="str">
        <f t="shared" si="357"/>
        <v>H</v>
      </c>
      <c r="D2186" s="19">
        <v>1</v>
      </c>
      <c r="E2186" s="19">
        <v>31</v>
      </c>
      <c r="F2186" s="19">
        <v>2019</v>
      </c>
      <c r="G2186" s="6" t="s">
        <v>33</v>
      </c>
      <c r="H2186" s="6" t="s">
        <v>15</v>
      </c>
      <c r="I2186" s="6" t="s">
        <v>212</v>
      </c>
      <c r="J2186" s="6">
        <v>114</v>
      </c>
      <c r="K2186" s="6" t="s">
        <v>35</v>
      </c>
      <c r="L2186" s="6" t="s">
        <v>227</v>
      </c>
      <c r="M2186" s="6">
        <v>117</v>
      </c>
      <c r="N2186" s="13">
        <f t="shared" si="358"/>
        <v>3</v>
      </c>
      <c r="O2186" s="13">
        <f t="shared" si="359"/>
        <v>3</v>
      </c>
      <c r="P2186" s="39">
        <f t="shared" ref="P2186:P2249" si="364">IF(C2186="H",VLOOKUP(L2186,$AB$12:$AE$41,4,FALSE),VLOOKUP(I2186,$AB$12:$AE$41,4,FALSE))</f>
        <v>1.8707824426420974</v>
      </c>
      <c r="Q2186" s="39">
        <f t="shared" ref="Q2186:Q2249" si="365">IF(C2186="H",VLOOKUP(I2186,$AB$12:$AE$41,4,FALSE),VLOOKUP(L2186,$AB$12:$AE$41,4,FALSE))</f>
        <v>9.3423702051929958E-2</v>
      </c>
      <c r="R2186" s="39">
        <f t="shared" si="360"/>
        <v>4.7773587405901674</v>
      </c>
      <c r="S2186" s="39">
        <f t="shared" si="361"/>
        <v>-1.7773587405901674</v>
      </c>
      <c r="T2186" s="22" t="str">
        <f t="shared" ref="T2186:T2249" si="366">CONCATENATE(A2186,J2186,M2186)</f>
        <v>San114117</v>
      </c>
      <c r="U2186" t="str">
        <f t="shared" si="362"/>
        <v>no</v>
      </c>
      <c r="V2186" s="31">
        <v>0</v>
      </c>
      <c r="W2186" s="31" t="str">
        <f t="shared" si="363"/>
        <v>43496Brooklyn NetsSan Antonio Spurs</v>
      </c>
      <c r="X2186" s="9" t="str">
        <f>IFERROR(VLOOKUP(T2186,October_Schedule_Table[[#All],[Home Concat]:[Home B2b]],2,FALSE),0)</f>
        <v>no</v>
      </c>
      <c r="Y2186" s="9">
        <f>IFERROR(VLOOKUP(T2186,October_Schedule_Table[[#All],[Away Concat]:[Away B2b]],4,FALSE),0)</f>
        <v>0</v>
      </c>
    </row>
    <row r="2187" spans="1:25" x14ac:dyDescent="0.2">
      <c r="A2187" s="24" t="s">
        <v>227</v>
      </c>
      <c r="B2187" s="12">
        <v>43498</v>
      </c>
      <c r="C2187" s="33" t="str">
        <f t="shared" ref="C2187:C2250" si="367">IF(A2187=L2187,"H","A")</f>
        <v>H</v>
      </c>
      <c r="D2187" s="18">
        <v>2</v>
      </c>
      <c r="E2187" s="18">
        <v>2</v>
      </c>
      <c r="F2187" s="18">
        <v>2019</v>
      </c>
      <c r="G2187" s="5" t="s">
        <v>33</v>
      </c>
      <c r="H2187" s="5" t="s">
        <v>17</v>
      </c>
      <c r="I2187" s="5" t="s">
        <v>202</v>
      </c>
      <c r="J2187" s="5">
        <v>108</v>
      </c>
      <c r="K2187" s="5" t="s">
        <v>35</v>
      </c>
      <c r="L2187" s="5" t="s">
        <v>227</v>
      </c>
      <c r="M2187" s="5">
        <v>113</v>
      </c>
      <c r="N2187" s="13">
        <f t="shared" ref="N2187:N2250" si="368">IF(C2187="H",M2187-J2187,J2187-M2187)</f>
        <v>5</v>
      </c>
      <c r="O2187" s="13">
        <f t="shared" ref="O2187:O2250" si="369">IF(C2187="H",3,-3)</f>
        <v>3</v>
      </c>
      <c r="P2187" s="39">
        <f t="shared" si="364"/>
        <v>1.8707824426420974</v>
      </c>
      <c r="Q2187" s="39">
        <f t="shared" si="365"/>
        <v>-2.0784049104114897</v>
      </c>
      <c r="R2187" s="39">
        <f t="shared" ref="R2187:R2250" si="370">O2187+P2187-Q2187</f>
        <v>6.9491873530535866</v>
      </c>
      <c r="S2187" s="39">
        <f t="shared" ref="S2187:S2250" si="371">N2187-R2187</f>
        <v>-1.9491873530535866</v>
      </c>
      <c r="T2187" s="22" t="str">
        <f t="shared" si="366"/>
        <v>San108113</v>
      </c>
      <c r="U2187" t="str">
        <f t="shared" ref="U2187:U2250" si="372">IF(B2187-B2186=1,"yes","no")</f>
        <v>no</v>
      </c>
      <c r="V2187" s="31">
        <v>0</v>
      </c>
      <c r="W2187" s="31" t="str">
        <f t="shared" ref="W2187:W2250" si="373">CONCATENATE(B2187,H2187,K2187)</f>
        <v>43498New Orleans PelicansSan Antonio Spurs</v>
      </c>
      <c r="X2187" s="9" t="str">
        <f>IFERROR(VLOOKUP(T2187,October_Schedule_Table[[#All],[Home Concat]:[Home B2b]],2,FALSE),0)</f>
        <v>no</v>
      </c>
      <c r="Y2187" s="9">
        <f>IFERROR(VLOOKUP(T2187,October_Schedule_Table[[#All],[Away Concat]:[Away B2b]],4,FALSE),0)</f>
        <v>0</v>
      </c>
    </row>
    <row r="2188" spans="1:25" x14ac:dyDescent="0.2">
      <c r="A2188" s="24" t="s">
        <v>227</v>
      </c>
      <c r="B2188" s="10">
        <v>43500</v>
      </c>
      <c r="C2188" s="33" t="str">
        <f t="shared" si="367"/>
        <v>A</v>
      </c>
      <c r="D2188" s="19">
        <v>2</v>
      </c>
      <c r="E2188" s="19">
        <v>4</v>
      </c>
      <c r="F2188" s="19">
        <v>2019</v>
      </c>
      <c r="G2188" s="6" t="s">
        <v>30</v>
      </c>
      <c r="H2188" s="6" t="s">
        <v>35</v>
      </c>
      <c r="I2188" s="6" t="s">
        <v>227</v>
      </c>
      <c r="J2188" s="6">
        <v>112</v>
      </c>
      <c r="K2188" s="6" t="s">
        <v>32</v>
      </c>
      <c r="L2188" s="6" t="s">
        <v>230</v>
      </c>
      <c r="M2188" s="6">
        <v>127</v>
      </c>
      <c r="N2188" s="13">
        <f t="shared" si="368"/>
        <v>-15</v>
      </c>
      <c r="O2188" s="13">
        <f t="shared" si="369"/>
        <v>-3</v>
      </c>
      <c r="P2188" s="39">
        <f t="shared" si="364"/>
        <v>1.8707824426420974</v>
      </c>
      <c r="Q2188" s="39">
        <f t="shared" si="365"/>
        <v>-0.90569424122478992</v>
      </c>
      <c r="R2188" s="39">
        <f t="shared" si="370"/>
        <v>-0.22352331613311271</v>
      </c>
      <c r="S2188" s="39">
        <f t="shared" si="371"/>
        <v>-14.776476683866887</v>
      </c>
      <c r="T2188" s="22" t="str">
        <f t="shared" si="366"/>
        <v>San112127</v>
      </c>
      <c r="U2188" t="str">
        <f t="shared" si="372"/>
        <v>no</v>
      </c>
      <c r="V2188" s="31">
        <v>0</v>
      </c>
      <c r="W2188" s="31" t="str">
        <f t="shared" si="373"/>
        <v>43500San Antonio SpursSacramento Kings</v>
      </c>
      <c r="X2188" s="9">
        <f>IFERROR(VLOOKUP(T2188,October_Schedule_Table[Home Concat],1,FALSE),0)</f>
        <v>0</v>
      </c>
      <c r="Y2188" s="9" t="str">
        <f>IFERROR(VLOOKUP(T2188,October_Schedule_Table[[#All],[Away Concat]:[Away B2b]],4,FALSE),0)</f>
        <v>no</v>
      </c>
    </row>
    <row r="2189" spans="1:25" x14ac:dyDescent="0.2">
      <c r="A2189" s="24" t="s">
        <v>227</v>
      </c>
      <c r="B2189" s="12">
        <v>43502</v>
      </c>
      <c r="C2189" s="33" t="str">
        <f t="shared" si="367"/>
        <v>A</v>
      </c>
      <c r="D2189" s="18">
        <v>2</v>
      </c>
      <c r="E2189" s="18">
        <v>6</v>
      </c>
      <c r="F2189" s="18">
        <v>2019</v>
      </c>
      <c r="G2189" s="5" t="s">
        <v>9</v>
      </c>
      <c r="H2189" s="5" t="s">
        <v>35</v>
      </c>
      <c r="I2189" s="5" t="s">
        <v>227</v>
      </c>
      <c r="J2189" s="5">
        <v>102</v>
      </c>
      <c r="K2189" s="5" t="s">
        <v>11</v>
      </c>
      <c r="L2189" s="5" t="s">
        <v>224</v>
      </c>
      <c r="M2189" s="5">
        <v>141</v>
      </c>
      <c r="N2189" s="13">
        <f t="shared" si="368"/>
        <v>-39</v>
      </c>
      <c r="O2189" s="13">
        <f t="shared" si="369"/>
        <v>-3</v>
      </c>
      <c r="P2189" s="39">
        <f t="shared" si="364"/>
        <v>1.8707824426420974</v>
      </c>
      <c r="Q2189" s="39">
        <f t="shared" si="365"/>
        <v>6.4927091902742058</v>
      </c>
      <c r="R2189" s="39">
        <f t="shared" si="370"/>
        <v>-7.6219267476321084</v>
      </c>
      <c r="S2189" s="39">
        <f t="shared" si="371"/>
        <v>-31.378073252367891</v>
      </c>
      <c r="T2189" s="22" t="str">
        <f t="shared" si="366"/>
        <v>San102141</v>
      </c>
      <c r="U2189" t="str">
        <f t="shared" si="372"/>
        <v>no</v>
      </c>
      <c r="V2189" s="31">
        <v>0</v>
      </c>
      <c r="W2189" s="31" t="str">
        <f t="shared" si="373"/>
        <v>43502San Antonio SpursGolden State Warriors</v>
      </c>
      <c r="X2189" s="9">
        <f>IFERROR(VLOOKUP(T2189,October_Schedule_Table[Home Concat],1,FALSE),0)</f>
        <v>0</v>
      </c>
      <c r="Y2189" s="9" t="str">
        <f>IFERROR(VLOOKUP(T2189,October_Schedule_Table[[#All],[Away Concat]:[Away B2b]],4,FALSE),0)</f>
        <v>no</v>
      </c>
    </row>
    <row r="2190" spans="1:25" x14ac:dyDescent="0.2">
      <c r="A2190" s="24" t="s">
        <v>227</v>
      </c>
      <c r="B2190" s="10">
        <v>43503</v>
      </c>
      <c r="C2190" s="33" t="str">
        <f t="shared" si="367"/>
        <v>A</v>
      </c>
      <c r="D2190" s="19">
        <v>2</v>
      </c>
      <c r="E2190" s="19">
        <v>7</v>
      </c>
      <c r="F2190" s="19">
        <v>2019</v>
      </c>
      <c r="G2190" s="6" t="s">
        <v>9</v>
      </c>
      <c r="H2190" s="6" t="s">
        <v>35</v>
      </c>
      <c r="I2190" s="6" t="s">
        <v>227</v>
      </c>
      <c r="J2190" s="6">
        <v>118</v>
      </c>
      <c r="K2190" s="6" t="s">
        <v>40</v>
      </c>
      <c r="L2190" s="6" t="s">
        <v>231</v>
      </c>
      <c r="M2190" s="6">
        <v>127</v>
      </c>
      <c r="N2190" s="13">
        <f t="shared" si="368"/>
        <v>-9</v>
      </c>
      <c r="O2190" s="13">
        <f t="shared" si="369"/>
        <v>-3</v>
      </c>
      <c r="P2190" s="39">
        <f t="shared" si="364"/>
        <v>1.8707824426420974</v>
      </c>
      <c r="Q2190" s="39">
        <f t="shared" si="365"/>
        <v>4.7456987811097902</v>
      </c>
      <c r="R2190" s="39">
        <f t="shared" si="370"/>
        <v>-5.8749163384676928</v>
      </c>
      <c r="S2190" s="39">
        <f t="shared" si="371"/>
        <v>-3.1250836615323072</v>
      </c>
      <c r="T2190" s="22" t="str">
        <f t="shared" si="366"/>
        <v>San118127</v>
      </c>
      <c r="U2190" t="str">
        <f t="shared" si="372"/>
        <v>yes</v>
      </c>
      <c r="V2190" s="31">
        <v>0</v>
      </c>
      <c r="W2190" s="31" t="str">
        <f t="shared" si="373"/>
        <v>43503San Antonio SpursPortland Trail Blazers</v>
      </c>
      <c r="X2190" s="9">
        <f>IFERROR(VLOOKUP(T2190,October_Schedule_Table[Home Concat],1,FALSE),0)</f>
        <v>0</v>
      </c>
      <c r="Y2190" s="9" t="str">
        <f>IFERROR(VLOOKUP(T2190,October_Schedule_Table[[#All],[Away Concat]:[Away B2b]],4,FALSE),0)</f>
        <v>yes</v>
      </c>
    </row>
    <row r="2191" spans="1:25" x14ac:dyDescent="0.2">
      <c r="A2191" s="24" t="s">
        <v>227</v>
      </c>
      <c r="B2191" s="12">
        <v>43505</v>
      </c>
      <c r="C2191" s="33" t="str">
        <f t="shared" si="367"/>
        <v>A</v>
      </c>
      <c r="D2191" s="18">
        <v>2</v>
      </c>
      <c r="E2191" s="18">
        <v>9</v>
      </c>
      <c r="F2191" s="18">
        <v>2019</v>
      </c>
      <c r="G2191" s="5" t="s">
        <v>45</v>
      </c>
      <c r="H2191" s="5" t="s">
        <v>35</v>
      </c>
      <c r="I2191" s="5" t="s">
        <v>227</v>
      </c>
      <c r="J2191" s="5">
        <v>105</v>
      </c>
      <c r="K2191" s="5" t="s">
        <v>31</v>
      </c>
      <c r="L2191" s="5" t="s">
        <v>225</v>
      </c>
      <c r="M2191" s="5">
        <v>125</v>
      </c>
      <c r="N2191" s="13">
        <f t="shared" si="368"/>
        <v>-20</v>
      </c>
      <c r="O2191" s="13">
        <f t="shared" si="369"/>
        <v>-3</v>
      </c>
      <c r="P2191" s="39">
        <f t="shared" si="364"/>
        <v>1.8707824426420974</v>
      </c>
      <c r="Q2191" s="39">
        <f t="shared" si="365"/>
        <v>5.7181998783674679</v>
      </c>
      <c r="R2191" s="39">
        <f t="shared" si="370"/>
        <v>-6.8474174357253705</v>
      </c>
      <c r="S2191" s="39">
        <f t="shared" si="371"/>
        <v>-13.152582564274629</v>
      </c>
      <c r="T2191" s="22" t="str">
        <f t="shared" si="366"/>
        <v>San105125</v>
      </c>
      <c r="U2191" t="str">
        <f t="shared" si="372"/>
        <v>no</v>
      </c>
      <c r="V2191" s="31">
        <v>0</v>
      </c>
      <c r="W2191" s="31" t="str">
        <f t="shared" si="373"/>
        <v>43505San Antonio SpursUtah Jazz</v>
      </c>
      <c r="X2191" s="9">
        <f>IFERROR(VLOOKUP(T2191,October_Schedule_Table[Home Concat],1,FALSE),0)</f>
        <v>0</v>
      </c>
      <c r="Y2191" s="9" t="str">
        <f>IFERROR(VLOOKUP(T2191,October_Schedule_Table[[#All],[Away Concat]:[Away B2b]],4,FALSE),0)</f>
        <v>no</v>
      </c>
    </row>
    <row r="2192" spans="1:25" x14ac:dyDescent="0.2">
      <c r="A2192" s="24" t="s">
        <v>227</v>
      </c>
      <c r="B2192" s="10">
        <v>43508</v>
      </c>
      <c r="C2192" s="33" t="str">
        <f t="shared" si="367"/>
        <v>A</v>
      </c>
      <c r="D2192" s="19">
        <v>2</v>
      </c>
      <c r="E2192" s="19">
        <v>12</v>
      </c>
      <c r="F2192" s="19">
        <v>2019</v>
      </c>
      <c r="G2192" s="6" t="s">
        <v>6</v>
      </c>
      <c r="H2192" s="6" t="s">
        <v>35</v>
      </c>
      <c r="I2192" s="6" t="s">
        <v>227</v>
      </c>
      <c r="J2192" s="6">
        <v>108</v>
      </c>
      <c r="K2192" s="6" t="s">
        <v>19</v>
      </c>
      <c r="L2192" s="6" t="s">
        <v>240</v>
      </c>
      <c r="M2192" s="6">
        <v>107</v>
      </c>
      <c r="N2192" s="13">
        <f t="shared" si="368"/>
        <v>1</v>
      </c>
      <c r="O2192" s="13">
        <f t="shared" si="369"/>
        <v>-3</v>
      </c>
      <c r="P2192" s="39">
        <f t="shared" si="364"/>
        <v>1.8707824426420974</v>
      </c>
      <c r="Q2192" s="39">
        <f t="shared" si="365"/>
        <v>-2.3364343413058002</v>
      </c>
      <c r="R2192" s="39">
        <f t="shared" si="370"/>
        <v>1.2072167839478976</v>
      </c>
      <c r="S2192" s="39">
        <f t="shared" si="371"/>
        <v>-0.20721678394789755</v>
      </c>
      <c r="T2192" s="22" t="str">
        <f t="shared" si="366"/>
        <v>San108107</v>
      </c>
      <c r="U2192" t="str">
        <f t="shared" si="372"/>
        <v>no</v>
      </c>
      <c r="V2192" s="31">
        <v>0</v>
      </c>
      <c r="W2192" s="31" t="str">
        <f t="shared" si="373"/>
        <v>43508San Antonio SpursMemphis Grizzlies</v>
      </c>
      <c r="X2192" s="9">
        <f>IFERROR(VLOOKUP(T2192,October_Schedule_Table[Home Concat],1,FALSE),0)</f>
        <v>0</v>
      </c>
      <c r="Y2192" s="9" t="str">
        <f>IFERROR(VLOOKUP(T2192,October_Schedule_Table[[#All],[Away Concat]:[Away B2b]],4,FALSE),0)</f>
        <v>no</v>
      </c>
    </row>
    <row r="2193" spans="1:25" x14ac:dyDescent="0.2">
      <c r="A2193" s="24" t="s">
        <v>227</v>
      </c>
      <c r="B2193" s="12">
        <v>43518</v>
      </c>
      <c r="C2193" s="33" t="str">
        <f t="shared" si="367"/>
        <v>A</v>
      </c>
      <c r="D2193" s="18">
        <v>2</v>
      </c>
      <c r="E2193" s="18">
        <v>22</v>
      </c>
      <c r="F2193" s="18">
        <v>2019</v>
      </c>
      <c r="G2193" s="5" t="s">
        <v>12</v>
      </c>
      <c r="H2193" s="5" t="s">
        <v>35</v>
      </c>
      <c r="I2193" s="5" t="s">
        <v>227</v>
      </c>
      <c r="J2193" s="5">
        <v>117</v>
      </c>
      <c r="K2193" s="5" t="s">
        <v>37</v>
      </c>
      <c r="L2193" s="5" t="s">
        <v>228</v>
      </c>
      <c r="M2193" s="5">
        <v>120</v>
      </c>
      <c r="N2193" s="13">
        <f t="shared" si="368"/>
        <v>-3</v>
      </c>
      <c r="O2193" s="13">
        <f t="shared" si="369"/>
        <v>-3</v>
      </c>
      <c r="P2193" s="39">
        <f t="shared" si="364"/>
        <v>1.8707824426420974</v>
      </c>
      <c r="Q2193" s="39">
        <f t="shared" si="365"/>
        <v>5.5303682054218104</v>
      </c>
      <c r="R2193" s="39">
        <f t="shared" si="370"/>
        <v>-6.659585762779713</v>
      </c>
      <c r="S2193" s="39">
        <f t="shared" si="371"/>
        <v>3.659585762779713</v>
      </c>
      <c r="T2193" s="22" t="str">
        <f t="shared" si="366"/>
        <v>San117120</v>
      </c>
      <c r="U2193" t="str">
        <f t="shared" si="372"/>
        <v>no</v>
      </c>
      <c r="V2193" s="31">
        <v>0</v>
      </c>
      <c r="W2193" s="31" t="str">
        <f t="shared" si="373"/>
        <v>43518San Antonio SpursToronto Raptors</v>
      </c>
      <c r="X2193" s="9">
        <f>IFERROR(VLOOKUP(T2193,October_Schedule_Table[Home Concat],1,FALSE),0)</f>
        <v>0</v>
      </c>
      <c r="Y2193" s="9" t="str">
        <f>IFERROR(VLOOKUP(T2193,October_Schedule_Table[[#All],[Away Concat]:[Away B2b]],4,FALSE),0)</f>
        <v>no</v>
      </c>
    </row>
    <row r="2194" spans="1:25" x14ac:dyDescent="0.2">
      <c r="A2194" s="24" t="s">
        <v>227</v>
      </c>
      <c r="B2194" s="10">
        <v>43520</v>
      </c>
      <c r="C2194" s="33" t="str">
        <f t="shared" si="367"/>
        <v>A</v>
      </c>
      <c r="D2194" s="19">
        <v>2</v>
      </c>
      <c r="E2194" s="19">
        <v>24</v>
      </c>
      <c r="F2194" s="19">
        <v>2019</v>
      </c>
      <c r="G2194" s="6" t="s">
        <v>23</v>
      </c>
      <c r="H2194" s="6" t="s">
        <v>35</v>
      </c>
      <c r="I2194" s="6" t="s">
        <v>227</v>
      </c>
      <c r="J2194" s="6">
        <v>118</v>
      </c>
      <c r="K2194" s="6" t="s">
        <v>25</v>
      </c>
      <c r="L2194" s="13" t="s">
        <v>243</v>
      </c>
      <c r="M2194" s="6">
        <v>130</v>
      </c>
      <c r="N2194" s="13">
        <f t="shared" si="368"/>
        <v>-12</v>
      </c>
      <c r="O2194" s="13">
        <f t="shared" si="369"/>
        <v>-3</v>
      </c>
      <c r="P2194" s="39">
        <f t="shared" si="364"/>
        <v>1.8707824426420974</v>
      </c>
      <c r="Q2194" s="39">
        <f t="shared" si="365"/>
        <v>-9.3839578025397099</v>
      </c>
      <c r="R2194" s="39">
        <f t="shared" si="370"/>
        <v>8.2547402451818073</v>
      </c>
      <c r="S2194" s="39">
        <f t="shared" si="371"/>
        <v>-20.254740245181807</v>
      </c>
      <c r="T2194" s="22" t="str">
        <f t="shared" si="366"/>
        <v>San118130</v>
      </c>
      <c r="U2194" t="str">
        <f t="shared" si="372"/>
        <v>no</v>
      </c>
      <c r="V2194" s="31">
        <v>0</v>
      </c>
      <c r="W2194" s="31" t="str">
        <f t="shared" si="373"/>
        <v>43520San Antonio SpursNew York Knicks</v>
      </c>
      <c r="X2194" s="9">
        <f>IFERROR(VLOOKUP(T2194,October_Schedule_Table[Home Concat],1,FALSE),0)</f>
        <v>0</v>
      </c>
      <c r="Y2194" s="9" t="str">
        <f>IFERROR(VLOOKUP(T2194,October_Schedule_Table[[#All],[Away Concat]:[Away B2b]],4,FALSE),0)</f>
        <v>no</v>
      </c>
    </row>
    <row r="2195" spans="1:25" x14ac:dyDescent="0.2">
      <c r="A2195" s="24" t="s">
        <v>227</v>
      </c>
      <c r="B2195" s="12">
        <v>43521</v>
      </c>
      <c r="C2195" s="33" t="str">
        <f t="shared" si="367"/>
        <v>A</v>
      </c>
      <c r="D2195" s="18">
        <v>2</v>
      </c>
      <c r="E2195" s="18">
        <v>25</v>
      </c>
      <c r="F2195" s="18">
        <v>2019</v>
      </c>
      <c r="G2195" s="5" t="s">
        <v>23</v>
      </c>
      <c r="H2195" s="5" t="s">
        <v>35</v>
      </c>
      <c r="I2195" s="5" t="s">
        <v>227</v>
      </c>
      <c r="J2195" s="5">
        <v>85</v>
      </c>
      <c r="K2195" s="5" t="s">
        <v>15</v>
      </c>
      <c r="L2195" s="5" t="s">
        <v>212</v>
      </c>
      <c r="M2195" s="5">
        <v>101</v>
      </c>
      <c r="N2195" s="13">
        <f t="shared" si="368"/>
        <v>-16</v>
      </c>
      <c r="O2195" s="13">
        <f t="shared" si="369"/>
        <v>-3</v>
      </c>
      <c r="P2195" s="39">
        <f t="shared" si="364"/>
        <v>1.8707824426420974</v>
      </c>
      <c r="Q2195" s="39">
        <f t="shared" si="365"/>
        <v>9.3423702051929958E-2</v>
      </c>
      <c r="R2195" s="39">
        <f t="shared" si="370"/>
        <v>-1.2226412594098326</v>
      </c>
      <c r="S2195" s="39">
        <f t="shared" si="371"/>
        <v>-14.777358740590167</v>
      </c>
      <c r="T2195" s="22" t="str">
        <f t="shared" si="366"/>
        <v>San85101</v>
      </c>
      <c r="U2195" t="str">
        <f t="shared" si="372"/>
        <v>yes</v>
      </c>
      <c r="V2195" s="31">
        <v>0</v>
      </c>
      <c r="W2195" s="31" t="str">
        <f t="shared" si="373"/>
        <v>43521San Antonio SpursBrooklyn Nets</v>
      </c>
      <c r="X2195" s="9">
        <f>IFERROR(VLOOKUP(T2195,October_Schedule_Table[Home Concat],1,FALSE),0)</f>
        <v>0</v>
      </c>
      <c r="Y2195" s="9" t="str">
        <f>IFERROR(VLOOKUP(T2195,October_Schedule_Table[[#All],[Away Concat]:[Away B2b]],4,FALSE),0)</f>
        <v>yes</v>
      </c>
    </row>
    <row r="2196" spans="1:25" x14ac:dyDescent="0.2">
      <c r="A2196" s="24" t="s">
        <v>227</v>
      </c>
      <c r="B2196" s="10">
        <v>43523</v>
      </c>
      <c r="C2196" s="33" t="str">
        <f t="shared" si="367"/>
        <v>H</v>
      </c>
      <c r="D2196" s="19">
        <v>2</v>
      </c>
      <c r="E2196" s="19">
        <v>27</v>
      </c>
      <c r="F2196" s="19">
        <v>2019</v>
      </c>
      <c r="G2196" s="6" t="s">
        <v>33</v>
      </c>
      <c r="H2196" s="6" t="s">
        <v>16</v>
      </c>
      <c r="I2196" s="6" t="s">
        <v>218</v>
      </c>
      <c r="J2196" s="6">
        <v>93</v>
      </c>
      <c r="K2196" s="6" t="s">
        <v>35</v>
      </c>
      <c r="L2196" s="6" t="s">
        <v>227</v>
      </c>
      <c r="M2196" s="6">
        <v>105</v>
      </c>
      <c r="N2196" s="13">
        <f t="shared" si="368"/>
        <v>12</v>
      </c>
      <c r="O2196" s="13">
        <f t="shared" si="369"/>
        <v>3</v>
      </c>
      <c r="P2196" s="39">
        <f t="shared" si="364"/>
        <v>1.8707824426420974</v>
      </c>
      <c r="Q2196" s="39">
        <f t="shared" si="365"/>
        <v>-0.23602730858504994</v>
      </c>
      <c r="R2196" s="39">
        <f t="shared" si="370"/>
        <v>5.1068097512271473</v>
      </c>
      <c r="S2196" s="39">
        <f t="shared" si="371"/>
        <v>6.8931902487728527</v>
      </c>
      <c r="T2196" s="22" t="str">
        <f t="shared" si="366"/>
        <v>San93105</v>
      </c>
      <c r="U2196" t="str">
        <f t="shared" si="372"/>
        <v>no</v>
      </c>
      <c r="V2196" s="31">
        <v>0</v>
      </c>
      <c r="W2196" s="31" t="str">
        <f t="shared" si="373"/>
        <v>43523Detroit PistonsSan Antonio Spurs</v>
      </c>
      <c r="X2196" s="9" t="str">
        <f>IFERROR(VLOOKUP(T2196,October_Schedule_Table[[#All],[Home Concat]:[Home B2b]],2,FALSE),0)</f>
        <v>no</v>
      </c>
      <c r="Y2196" s="9">
        <f>IFERROR(VLOOKUP(T2196,October_Schedule_Table[[#All],[Away Concat]:[Away B2b]],4,FALSE),0)</f>
        <v>0</v>
      </c>
    </row>
    <row r="2197" spans="1:25" x14ac:dyDescent="0.2">
      <c r="A2197" s="24" t="s">
        <v>227</v>
      </c>
      <c r="B2197" s="12">
        <v>43526</v>
      </c>
      <c r="C2197" s="33" t="str">
        <f t="shared" si="367"/>
        <v>H</v>
      </c>
      <c r="D2197" s="18">
        <v>3</v>
      </c>
      <c r="E2197" s="18">
        <v>2</v>
      </c>
      <c r="F2197" s="18">
        <v>2019</v>
      </c>
      <c r="G2197" s="5" t="s">
        <v>33</v>
      </c>
      <c r="H2197" s="5" t="s">
        <v>10</v>
      </c>
      <c r="I2197" s="5" t="s">
        <v>238</v>
      </c>
      <c r="J2197" s="5">
        <v>102</v>
      </c>
      <c r="K2197" s="5" t="s">
        <v>35</v>
      </c>
      <c r="L2197" s="5" t="s">
        <v>227</v>
      </c>
      <c r="M2197" s="5">
        <v>116</v>
      </c>
      <c r="N2197" s="13">
        <f t="shared" si="368"/>
        <v>14</v>
      </c>
      <c r="O2197" s="13">
        <f t="shared" si="369"/>
        <v>3</v>
      </c>
      <c r="P2197" s="39">
        <f t="shared" si="364"/>
        <v>1.8707824426420974</v>
      </c>
      <c r="Q2197" s="39">
        <f t="shared" si="365"/>
        <v>3.3970939396990349</v>
      </c>
      <c r="R2197" s="39">
        <f t="shared" si="370"/>
        <v>1.4736885029430624</v>
      </c>
      <c r="S2197" s="39">
        <f t="shared" si="371"/>
        <v>12.526311497056938</v>
      </c>
      <c r="T2197" s="22" t="str">
        <f t="shared" si="366"/>
        <v>San102116</v>
      </c>
      <c r="U2197" t="str">
        <f t="shared" si="372"/>
        <v>no</v>
      </c>
      <c r="V2197" s="31">
        <v>0</v>
      </c>
      <c r="W2197" s="31" t="str">
        <f t="shared" si="373"/>
        <v>43526Oklahoma City ThunderSan Antonio Spurs</v>
      </c>
      <c r="X2197" s="9" t="str">
        <f>IFERROR(VLOOKUP(T2197,October_Schedule_Table[[#All],[Home Concat]:[Home B2b]],2,FALSE),0)</f>
        <v>no</v>
      </c>
      <c r="Y2197" s="9">
        <f>IFERROR(VLOOKUP(T2197,October_Schedule_Table[[#All],[Away Concat]:[Away B2b]],4,FALSE),0)</f>
        <v>0</v>
      </c>
    </row>
    <row r="2198" spans="1:25" x14ac:dyDescent="0.2">
      <c r="A2198" s="24" t="s">
        <v>227</v>
      </c>
      <c r="B2198" s="10">
        <v>43528</v>
      </c>
      <c r="C2198" s="33" t="str">
        <f t="shared" si="367"/>
        <v>H</v>
      </c>
      <c r="D2198" s="19">
        <v>3</v>
      </c>
      <c r="E2198" s="19">
        <v>4</v>
      </c>
      <c r="F2198" s="19">
        <v>2019</v>
      </c>
      <c r="G2198" s="6" t="s">
        <v>33</v>
      </c>
      <c r="H2198" s="6" t="s">
        <v>21</v>
      </c>
      <c r="I2198" s="6" t="s">
        <v>217</v>
      </c>
      <c r="J2198" s="6">
        <v>103</v>
      </c>
      <c r="K2198" s="6" t="s">
        <v>35</v>
      </c>
      <c r="L2198" s="6" t="s">
        <v>227</v>
      </c>
      <c r="M2198" s="6">
        <v>104</v>
      </c>
      <c r="N2198" s="13">
        <f t="shared" si="368"/>
        <v>1</v>
      </c>
      <c r="O2198" s="13">
        <f t="shared" si="369"/>
        <v>3</v>
      </c>
      <c r="P2198" s="39">
        <f t="shared" si="364"/>
        <v>1.8707824426420974</v>
      </c>
      <c r="Q2198" s="39">
        <f t="shared" si="365"/>
        <v>3.8824190488276296</v>
      </c>
      <c r="R2198" s="39">
        <f t="shared" si="370"/>
        <v>0.98836339381446781</v>
      </c>
      <c r="S2198" s="39">
        <f t="shared" si="371"/>
        <v>1.1636606185532195E-2</v>
      </c>
      <c r="T2198" s="22" t="str">
        <f t="shared" si="366"/>
        <v>San103104</v>
      </c>
      <c r="U2198" t="str">
        <f t="shared" si="372"/>
        <v>no</v>
      </c>
      <c r="V2198" s="31">
        <v>0</v>
      </c>
      <c r="W2198" s="31" t="str">
        <f t="shared" si="373"/>
        <v>43528Denver NuggetsSan Antonio Spurs</v>
      </c>
      <c r="X2198" s="9" t="str">
        <f>IFERROR(VLOOKUP(T2198,October_Schedule_Table[[#All],[Home Concat]:[Home B2b]],2,FALSE),0)</f>
        <v>no</v>
      </c>
      <c r="Y2198" s="9">
        <f>IFERROR(VLOOKUP(T2198,October_Schedule_Table[[#All],[Away Concat]:[Away B2b]],4,FALSE),0)</f>
        <v>0</v>
      </c>
    </row>
    <row r="2199" spans="1:25" x14ac:dyDescent="0.2">
      <c r="A2199" s="24" t="s">
        <v>227</v>
      </c>
      <c r="B2199" s="10">
        <v>43530</v>
      </c>
      <c r="C2199" s="33" t="str">
        <f t="shared" si="367"/>
        <v>A</v>
      </c>
      <c r="D2199" s="19">
        <v>3</v>
      </c>
      <c r="E2199" s="19">
        <v>6</v>
      </c>
      <c r="F2199" s="19">
        <v>2019</v>
      </c>
      <c r="G2199" s="6" t="s">
        <v>23</v>
      </c>
      <c r="H2199" s="6" t="s">
        <v>35</v>
      </c>
      <c r="I2199" s="6" t="s">
        <v>227</v>
      </c>
      <c r="J2199" s="6">
        <v>111</v>
      </c>
      <c r="K2199" s="6" t="s">
        <v>24</v>
      </c>
      <c r="L2199" s="6" t="s">
        <v>210</v>
      </c>
      <c r="M2199" s="6">
        <v>104</v>
      </c>
      <c r="N2199" s="13">
        <f t="shared" si="368"/>
        <v>7</v>
      </c>
      <c r="O2199" s="13">
        <f t="shared" si="369"/>
        <v>-3</v>
      </c>
      <c r="P2199" s="39">
        <f t="shared" si="364"/>
        <v>1.8707824426420974</v>
      </c>
      <c r="Q2199" s="39">
        <f t="shared" si="365"/>
        <v>-5.4191427575813904</v>
      </c>
      <c r="R2199" s="39">
        <f t="shared" si="370"/>
        <v>4.2899252002234878</v>
      </c>
      <c r="S2199" s="39">
        <f t="shared" si="371"/>
        <v>2.7100747997765122</v>
      </c>
      <c r="T2199" s="22" t="str">
        <f t="shared" si="366"/>
        <v>San111104</v>
      </c>
      <c r="U2199" t="str">
        <f t="shared" si="372"/>
        <v>no</v>
      </c>
      <c r="V2199" s="31">
        <v>0</v>
      </c>
      <c r="W2199" s="31" t="str">
        <f t="shared" si="373"/>
        <v>43530San Antonio SpursAtlanta Hawks</v>
      </c>
      <c r="X2199" s="9">
        <f>IFERROR(VLOOKUP(T2199,October_Schedule_Table[Home Concat],1,FALSE),0)</f>
        <v>0</v>
      </c>
      <c r="Y2199" s="9" t="str">
        <f>IFERROR(VLOOKUP(T2199,October_Schedule_Table[[#All],[Away Concat]:[Away B2b]],4,FALSE),0)</f>
        <v>no</v>
      </c>
    </row>
    <row r="2200" spans="1:25" x14ac:dyDescent="0.2">
      <c r="A2200" s="24" t="s">
        <v>227</v>
      </c>
      <c r="B2200" s="12">
        <v>43534</v>
      </c>
      <c r="C2200" s="33" t="str">
        <f t="shared" si="367"/>
        <v>H</v>
      </c>
      <c r="D2200" s="18">
        <v>3</v>
      </c>
      <c r="E2200" s="18">
        <v>10</v>
      </c>
      <c r="F2200" s="18">
        <v>2019</v>
      </c>
      <c r="G2200" s="5" t="s">
        <v>6</v>
      </c>
      <c r="H2200" s="5" t="s">
        <v>13</v>
      </c>
      <c r="I2200" s="5" t="s">
        <v>229</v>
      </c>
      <c r="J2200" s="5">
        <v>114</v>
      </c>
      <c r="K2200" s="5" t="s">
        <v>35</v>
      </c>
      <c r="L2200" s="5" t="s">
        <v>227</v>
      </c>
      <c r="M2200" s="5">
        <v>121</v>
      </c>
      <c r="N2200" s="13">
        <f t="shared" si="368"/>
        <v>7</v>
      </c>
      <c r="O2200" s="13">
        <f t="shared" si="369"/>
        <v>3</v>
      </c>
      <c r="P2200" s="39">
        <f t="shared" si="364"/>
        <v>1.8707824426420974</v>
      </c>
      <c r="Q2200" s="39">
        <f t="shared" si="365"/>
        <v>7.7638523148254706</v>
      </c>
      <c r="R2200" s="39">
        <f t="shared" si="370"/>
        <v>-2.8930698721833732</v>
      </c>
      <c r="S2200" s="39">
        <f t="shared" si="371"/>
        <v>9.8930698721833732</v>
      </c>
      <c r="T2200" s="22" t="str">
        <f t="shared" si="366"/>
        <v>San114121</v>
      </c>
      <c r="U2200" t="str">
        <f t="shared" si="372"/>
        <v>no</v>
      </c>
      <c r="V2200" s="31">
        <v>0</v>
      </c>
      <c r="W2200" s="31" t="str">
        <f t="shared" si="373"/>
        <v>43534Milwaukee BucksSan Antonio Spurs</v>
      </c>
      <c r="X2200" s="9" t="str">
        <f>IFERROR(VLOOKUP(T2200,October_Schedule_Table[[#All],[Home Concat]:[Home B2b]],2,FALSE),0)</f>
        <v>no</v>
      </c>
      <c r="Y2200" s="9">
        <f>IFERROR(VLOOKUP(T2200,October_Schedule_Table[[#All],[Away Concat]:[Away B2b]],4,FALSE),0)</f>
        <v>0</v>
      </c>
    </row>
    <row r="2201" spans="1:25" x14ac:dyDescent="0.2">
      <c r="A2201" s="24" t="s">
        <v>227</v>
      </c>
      <c r="B2201" s="12">
        <v>43536</v>
      </c>
      <c r="C2201" s="33" t="str">
        <f t="shared" si="367"/>
        <v>A</v>
      </c>
      <c r="D2201" s="18">
        <v>3</v>
      </c>
      <c r="E2201" s="18">
        <v>12</v>
      </c>
      <c r="F2201" s="18">
        <v>2019</v>
      </c>
      <c r="G2201" s="5" t="s">
        <v>6</v>
      </c>
      <c r="H2201" s="5" t="s">
        <v>35</v>
      </c>
      <c r="I2201" s="5" t="s">
        <v>227</v>
      </c>
      <c r="J2201" s="5">
        <v>112</v>
      </c>
      <c r="K2201" s="5" t="s">
        <v>28</v>
      </c>
      <c r="L2201" s="5" t="s">
        <v>216</v>
      </c>
      <c r="M2201" s="5">
        <v>105</v>
      </c>
      <c r="N2201" s="13">
        <f t="shared" si="368"/>
        <v>7</v>
      </c>
      <c r="O2201" s="13">
        <f t="shared" si="369"/>
        <v>-3</v>
      </c>
      <c r="P2201" s="39">
        <f t="shared" si="364"/>
        <v>1.8707824426420974</v>
      </c>
      <c r="Q2201" s="39">
        <f t="shared" si="365"/>
        <v>-1.1032792686349602</v>
      </c>
      <c r="R2201" s="39">
        <f t="shared" si="370"/>
        <v>-2.593828872294246E-2</v>
      </c>
      <c r="S2201" s="39">
        <f t="shared" si="371"/>
        <v>7.0259382887229425</v>
      </c>
      <c r="T2201" s="22" t="str">
        <f t="shared" si="366"/>
        <v>San112105</v>
      </c>
      <c r="U2201" t="str">
        <f t="shared" si="372"/>
        <v>no</v>
      </c>
      <c r="V2201" s="31">
        <v>0</v>
      </c>
      <c r="W2201" s="31" t="str">
        <f t="shared" si="373"/>
        <v>43536San Antonio SpursDallas Mavericks</v>
      </c>
      <c r="X2201" s="9">
        <f>IFERROR(VLOOKUP(T2201,October_Schedule_Table[Home Concat],1,FALSE),0)</f>
        <v>0</v>
      </c>
      <c r="Y2201" s="9" t="str">
        <f>IFERROR(VLOOKUP(T2201,October_Schedule_Table[[#All],[Away Concat]:[Away B2b]],4,FALSE),0)</f>
        <v>no</v>
      </c>
    </row>
    <row r="2202" spans="1:25" x14ac:dyDescent="0.2">
      <c r="A2202" s="24" t="s">
        <v>227</v>
      </c>
      <c r="B2202" s="10">
        <v>43539</v>
      </c>
      <c r="C2202" s="33" t="str">
        <f t="shared" si="367"/>
        <v>H</v>
      </c>
      <c r="D2202" s="19">
        <v>3</v>
      </c>
      <c r="E2202" s="19">
        <v>15</v>
      </c>
      <c r="F2202" s="19">
        <v>2019</v>
      </c>
      <c r="G2202" s="6" t="s">
        <v>33</v>
      </c>
      <c r="H2202" s="6" t="s">
        <v>25</v>
      </c>
      <c r="I2202" s="13" t="s">
        <v>243</v>
      </c>
      <c r="J2202" s="6">
        <v>83</v>
      </c>
      <c r="K2202" s="6" t="s">
        <v>35</v>
      </c>
      <c r="L2202" s="6" t="s">
        <v>227</v>
      </c>
      <c r="M2202" s="6">
        <v>109</v>
      </c>
      <c r="N2202" s="13">
        <f t="shared" si="368"/>
        <v>26</v>
      </c>
      <c r="O2202" s="13">
        <f t="shared" si="369"/>
        <v>3</v>
      </c>
      <c r="P2202" s="39">
        <f t="shared" si="364"/>
        <v>1.8707824426420974</v>
      </c>
      <c r="Q2202" s="39">
        <f t="shared" si="365"/>
        <v>-9.3839578025397099</v>
      </c>
      <c r="R2202" s="39">
        <f t="shared" si="370"/>
        <v>14.254740245181807</v>
      </c>
      <c r="S2202" s="39">
        <f t="shared" si="371"/>
        <v>11.745259754818193</v>
      </c>
      <c r="T2202" s="22" t="str">
        <f t="shared" si="366"/>
        <v>San83109</v>
      </c>
      <c r="U2202" t="str">
        <f t="shared" si="372"/>
        <v>no</v>
      </c>
      <c r="V2202" s="31">
        <v>0</v>
      </c>
      <c r="W2202" s="31" t="str">
        <f t="shared" si="373"/>
        <v>43539New York KnicksSan Antonio Spurs</v>
      </c>
      <c r="X2202" s="9" t="str">
        <f>IFERROR(VLOOKUP(T2202,October_Schedule_Table[[#All],[Home Concat]:[Home B2b]],2,FALSE),0)</f>
        <v>no</v>
      </c>
      <c r="Y2202" s="9">
        <f>IFERROR(VLOOKUP(T2202,October_Schedule_Table[[#All],[Away Concat]:[Away B2b]],4,FALSE),0)</f>
        <v>0</v>
      </c>
    </row>
    <row r="2203" spans="1:25" x14ac:dyDescent="0.2">
      <c r="A2203" s="24" t="s">
        <v>227</v>
      </c>
      <c r="B2203" s="12">
        <v>43540</v>
      </c>
      <c r="C2203" s="33" t="str">
        <f t="shared" si="367"/>
        <v>H</v>
      </c>
      <c r="D2203" s="18">
        <v>3</v>
      </c>
      <c r="E2203" s="18">
        <v>16</v>
      </c>
      <c r="F2203" s="18">
        <v>2019</v>
      </c>
      <c r="G2203" s="5" t="s">
        <v>33</v>
      </c>
      <c r="H2203" s="5" t="s">
        <v>40</v>
      </c>
      <c r="I2203" s="5" t="s">
        <v>231</v>
      </c>
      <c r="J2203" s="5">
        <v>103</v>
      </c>
      <c r="K2203" s="5" t="s">
        <v>35</v>
      </c>
      <c r="L2203" s="5" t="s">
        <v>227</v>
      </c>
      <c r="M2203" s="5">
        <v>108</v>
      </c>
      <c r="N2203" s="13">
        <f t="shared" si="368"/>
        <v>5</v>
      </c>
      <c r="O2203" s="13">
        <f t="shared" si="369"/>
        <v>3</v>
      </c>
      <c r="P2203" s="39">
        <f t="shared" si="364"/>
        <v>1.8707824426420974</v>
      </c>
      <c r="Q2203" s="39">
        <f t="shared" si="365"/>
        <v>4.7456987811097902</v>
      </c>
      <c r="R2203" s="39">
        <f t="shared" si="370"/>
        <v>0.12508366153230721</v>
      </c>
      <c r="S2203" s="39">
        <f t="shared" si="371"/>
        <v>4.8749163384676928</v>
      </c>
      <c r="T2203" s="22" t="str">
        <f t="shared" si="366"/>
        <v>San103108</v>
      </c>
      <c r="U2203" t="str">
        <f t="shared" si="372"/>
        <v>yes</v>
      </c>
      <c r="V2203" s="31" t="s">
        <v>313</v>
      </c>
      <c r="W2203" s="31" t="str">
        <f t="shared" si="373"/>
        <v>43540Portland Trail BlazersSan Antonio Spurs</v>
      </c>
      <c r="X2203" s="9"/>
      <c r="Y2203" s="9"/>
    </row>
    <row r="2204" spans="1:25" x14ac:dyDescent="0.2">
      <c r="A2204" s="24" t="s">
        <v>227</v>
      </c>
      <c r="B2204" s="10">
        <v>43542</v>
      </c>
      <c r="C2204" s="33" t="str">
        <f t="shared" si="367"/>
        <v>H</v>
      </c>
      <c r="D2204" s="19">
        <v>3</v>
      </c>
      <c r="E2204" s="19">
        <v>18</v>
      </c>
      <c r="F2204" s="19">
        <v>2019</v>
      </c>
      <c r="G2204" s="6" t="s">
        <v>6</v>
      </c>
      <c r="H2204" s="6" t="s">
        <v>11</v>
      </c>
      <c r="I2204" s="6" t="s">
        <v>224</v>
      </c>
      <c r="J2204" s="6">
        <v>105</v>
      </c>
      <c r="K2204" s="6" t="s">
        <v>35</v>
      </c>
      <c r="L2204" s="6" t="s">
        <v>227</v>
      </c>
      <c r="M2204" s="6">
        <v>111</v>
      </c>
      <c r="N2204" s="13">
        <f t="shared" si="368"/>
        <v>6</v>
      </c>
      <c r="O2204" s="13">
        <f t="shared" si="369"/>
        <v>3</v>
      </c>
      <c r="P2204" s="39">
        <f t="shared" si="364"/>
        <v>1.8707824426420974</v>
      </c>
      <c r="Q2204" s="39">
        <f t="shared" si="365"/>
        <v>6.4927091902742058</v>
      </c>
      <c r="R2204" s="39">
        <f t="shared" si="370"/>
        <v>-1.6219267476321084</v>
      </c>
      <c r="S2204" s="39">
        <f t="shared" si="371"/>
        <v>7.6219267476321084</v>
      </c>
      <c r="T2204" s="22" t="str">
        <f t="shared" si="366"/>
        <v>San105111</v>
      </c>
      <c r="U2204" t="str">
        <f t="shared" si="372"/>
        <v>no</v>
      </c>
      <c r="V2204" s="31">
        <v>0</v>
      </c>
      <c r="W2204" s="31" t="str">
        <f t="shared" si="373"/>
        <v>43542Golden State WarriorsSan Antonio Spurs</v>
      </c>
      <c r="X2204" s="9" t="str">
        <f>IFERROR(VLOOKUP(T2204,October_Schedule_Table[[#All],[Home Concat]:[Home B2b]],2,FALSE),0)</f>
        <v>no</v>
      </c>
      <c r="Y2204" s="9" t="str">
        <f>IFERROR(VLOOKUP(T2204,October_Schedule_Table[[#All],[Away Concat]:[Away B2b]],4,FALSE),0)</f>
        <v>no</v>
      </c>
    </row>
    <row r="2205" spans="1:25" x14ac:dyDescent="0.2">
      <c r="A2205" s="24" t="s">
        <v>227</v>
      </c>
      <c r="B2205" s="12">
        <v>43544</v>
      </c>
      <c r="C2205" s="33" t="str">
        <f t="shared" si="367"/>
        <v>H</v>
      </c>
      <c r="D2205" s="18">
        <v>3</v>
      </c>
      <c r="E2205" s="18">
        <v>20</v>
      </c>
      <c r="F2205" s="18">
        <v>2019</v>
      </c>
      <c r="G2205" s="5" t="s">
        <v>33</v>
      </c>
      <c r="H2205" s="5" t="s">
        <v>26</v>
      </c>
      <c r="I2205" s="5" t="s">
        <v>235</v>
      </c>
      <c r="J2205" s="5">
        <v>110</v>
      </c>
      <c r="K2205" s="5" t="s">
        <v>35</v>
      </c>
      <c r="L2205" s="5" t="s">
        <v>227</v>
      </c>
      <c r="M2205" s="5">
        <v>105</v>
      </c>
      <c r="N2205" s="13">
        <f t="shared" si="368"/>
        <v>-5</v>
      </c>
      <c r="O2205" s="13">
        <f t="shared" si="369"/>
        <v>3</v>
      </c>
      <c r="P2205" s="39">
        <f t="shared" si="364"/>
        <v>1.8707824426420974</v>
      </c>
      <c r="Q2205" s="39">
        <f t="shared" si="365"/>
        <v>-0.25037347985165948</v>
      </c>
      <c r="R2205" s="39">
        <f t="shared" si="370"/>
        <v>5.1211559224937568</v>
      </c>
      <c r="S2205" s="39">
        <f t="shared" si="371"/>
        <v>-10.121155922493756</v>
      </c>
      <c r="T2205" s="22" t="str">
        <f t="shared" si="366"/>
        <v>San110105</v>
      </c>
      <c r="U2205" t="str">
        <f t="shared" si="372"/>
        <v>no</v>
      </c>
      <c r="V2205" s="31">
        <v>0</v>
      </c>
      <c r="W2205" s="31" t="str">
        <f t="shared" si="373"/>
        <v>43544Miami HeatSan Antonio Spurs</v>
      </c>
      <c r="X2205" s="9" t="str">
        <f>IFERROR(VLOOKUP(T2205,October_Schedule_Table[[#All],[Home Concat]:[Home B2b]],2,FALSE),0)</f>
        <v>no</v>
      </c>
      <c r="Y2205" s="9">
        <f>IFERROR(VLOOKUP(T2205,October_Schedule_Table[[#All],[Away Concat]:[Away B2b]],4,FALSE),0)</f>
        <v>0</v>
      </c>
    </row>
    <row r="2206" spans="1:25" x14ac:dyDescent="0.2">
      <c r="A2206" s="24" t="s">
        <v>227</v>
      </c>
      <c r="B2206" s="10">
        <v>43546</v>
      </c>
      <c r="C2206" s="33" t="str">
        <f t="shared" si="367"/>
        <v>A</v>
      </c>
      <c r="D2206" s="19">
        <v>3</v>
      </c>
      <c r="E2206" s="19">
        <v>22</v>
      </c>
      <c r="F2206" s="19">
        <v>2019</v>
      </c>
      <c r="G2206" s="6" t="s">
        <v>6</v>
      </c>
      <c r="H2206" s="6" t="s">
        <v>35</v>
      </c>
      <c r="I2206" s="6" t="s">
        <v>227</v>
      </c>
      <c r="J2206" s="6">
        <v>105</v>
      </c>
      <c r="K2206" s="6" t="s">
        <v>18</v>
      </c>
      <c r="L2206" s="6" t="s">
        <v>226</v>
      </c>
      <c r="M2206" s="6">
        <v>111</v>
      </c>
      <c r="N2206" s="13">
        <f t="shared" si="368"/>
        <v>-6</v>
      </c>
      <c r="O2206" s="13">
        <f t="shared" si="369"/>
        <v>-3</v>
      </c>
      <c r="P2206" s="39">
        <f t="shared" si="364"/>
        <v>1.8707824426420974</v>
      </c>
      <c r="Q2206" s="39">
        <f t="shared" si="365"/>
        <v>5.8261443988619703</v>
      </c>
      <c r="R2206" s="39">
        <f t="shared" si="370"/>
        <v>-6.955361956219873</v>
      </c>
      <c r="S2206" s="39">
        <f t="shared" si="371"/>
        <v>0.95536195621987297</v>
      </c>
      <c r="T2206" s="22" t="str">
        <f t="shared" si="366"/>
        <v>San105111</v>
      </c>
      <c r="U2206" t="str">
        <f t="shared" si="372"/>
        <v>no</v>
      </c>
      <c r="V2206" s="31">
        <v>0</v>
      </c>
      <c r="W2206" s="31" t="str">
        <f t="shared" si="373"/>
        <v>43546San Antonio SpursHouston Rockets</v>
      </c>
      <c r="X2206" s="9" t="str">
        <f>IFERROR(VLOOKUP(T2206,October_Schedule_Table[[#All],[Home Concat]:[Home B2b]],2,FALSE),0)</f>
        <v>no</v>
      </c>
      <c r="Y2206" s="9" t="str">
        <f>IFERROR(VLOOKUP(T2206,October_Schedule_Table[[#All],[Away Concat]:[Away B2b]],4,FALSE),0)</f>
        <v>no</v>
      </c>
    </row>
    <row r="2207" spans="1:25" x14ac:dyDescent="0.2">
      <c r="A2207" s="24" t="s">
        <v>227</v>
      </c>
      <c r="B2207" s="12">
        <v>43548</v>
      </c>
      <c r="C2207" s="33" t="str">
        <f t="shared" si="367"/>
        <v>A</v>
      </c>
      <c r="D2207" s="18">
        <v>3</v>
      </c>
      <c r="E2207" s="18">
        <v>24</v>
      </c>
      <c r="F2207" s="18">
        <v>2019</v>
      </c>
      <c r="G2207" s="5" t="s">
        <v>23</v>
      </c>
      <c r="H2207" s="5" t="s">
        <v>35</v>
      </c>
      <c r="I2207" s="5" t="s">
        <v>227</v>
      </c>
      <c r="J2207" s="5">
        <v>115</v>
      </c>
      <c r="K2207" s="5" t="s">
        <v>8</v>
      </c>
      <c r="L2207" s="5" t="s">
        <v>211</v>
      </c>
      <c r="M2207" s="5">
        <v>96</v>
      </c>
      <c r="N2207" s="13">
        <f t="shared" si="368"/>
        <v>19</v>
      </c>
      <c r="O2207" s="13">
        <f t="shared" si="369"/>
        <v>-3</v>
      </c>
      <c r="P2207" s="39">
        <f t="shared" si="364"/>
        <v>1.8707824426420974</v>
      </c>
      <c r="Q2207" s="39">
        <f t="shared" si="365"/>
        <v>3.6672081997201897</v>
      </c>
      <c r="R2207" s="39">
        <f t="shared" si="370"/>
        <v>-4.7964257570780919</v>
      </c>
      <c r="S2207" s="39">
        <f t="shared" si="371"/>
        <v>23.79642575707809</v>
      </c>
      <c r="T2207" s="22" t="str">
        <f t="shared" si="366"/>
        <v>San11596</v>
      </c>
      <c r="U2207" t="str">
        <f t="shared" si="372"/>
        <v>no</v>
      </c>
      <c r="V2207" s="31">
        <v>0</v>
      </c>
      <c r="W2207" s="31" t="str">
        <f t="shared" si="373"/>
        <v>43548San Antonio SpursBoston Celtics</v>
      </c>
      <c r="X2207" s="9">
        <f>IFERROR(VLOOKUP(T2207,October_Schedule_Table[Home Concat],1,FALSE),0)</f>
        <v>0</v>
      </c>
      <c r="Y2207" s="9" t="str">
        <f>IFERROR(VLOOKUP(T2207,October_Schedule_Table[[#All],[Away Concat]:[Away B2b]],4,FALSE),0)</f>
        <v>no</v>
      </c>
    </row>
    <row r="2208" spans="1:25" x14ac:dyDescent="0.2">
      <c r="A2208" s="24" t="s">
        <v>227</v>
      </c>
      <c r="B2208" s="10">
        <v>43550</v>
      </c>
      <c r="C2208" s="33" t="str">
        <f t="shared" si="367"/>
        <v>A</v>
      </c>
      <c r="D2208" s="19">
        <v>3</v>
      </c>
      <c r="E2208" s="19">
        <v>26</v>
      </c>
      <c r="F2208" s="19">
        <v>2019</v>
      </c>
      <c r="G2208" s="6" t="s">
        <v>12</v>
      </c>
      <c r="H2208" s="6" t="s">
        <v>35</v>
      </c>
      <c r="I2208" s="6" t="s">
        <v>227</v>
      </c>
      <c r="J2208" s="6">
        <v>116</v>
      </c>
      <c r="K2208" s="6" t="s">
        <v>14</v>
      </c>
      <c r="L2208" s="6" t="s">
        <v>213</v>
      </c>
      <c r="M2208" s="6">
        <v>125</v>
      </c>
      <c r="N2208" s="13">
        <f t="shared" si="368"/>
        <v>-9</v>
      </c>
      <c r="O2208" s="13">
        <f t="shared" si="369"/>
        <v>-3</v>
      </c>
      <c r="P2208" s="39">
        <f t="shared" si="364"/>
        <v>1.8707824426420974</v>
      </c>
      <c r="Q2208" s="39">
        <f t="shared" si="365"/>
        <v>-1.224670842330648</v>
      </c>
      <c r="R2208" s="39">
        <f t="shared" si="370"/>
        <v>9.5453284972745411E-2</v>
      </c>
      <c r="S2208" s="39">
        <f t="shared" si="371"/>
        <v>-9.095453284972745</v>
      </c>
      <c r="T2208" s="22" t="str">
        <f t="shared" si="366"/>
        <v>San116125</v>
      </c>
      <c r="U2208" t="str">
        <f t="shared" si="372"/>
        <v>no</v>
      </c>
      <c r="V2208" s="31">
        <v>0</v>
      </c>
      <c r="W2208" s="31" t="str">
        <f t="shared" si="373"/>
        <v>43550San Antonio SpursCharlotte Hornets</v>
      </c>
      <c r="X2208" s="9">
        <f>IFERROR(VLOOKUP(T2208,October_Schedule_Table[Home Concat],1,FALSE),0)</f>
        <v>0</v>
      </c>
      <c r="Y2208" s="9" t="str">
        <f>IFERROR(VLOOKUP(T2208,October_Schedule_Table[[#All],[Away Concat]:[Away B2b]],4,FALSE),0)</f>
        <v>no</v>
      </c>
    </row>
    <row r="2209" spans="1:25" x14ac:dyDescent="0.2">
      <c r="A2209" s="24" t="s">
        <v>227</v>
      </c>
      <c r="B2209" s="10">
        <v>43552</v>
      </c>
      <c r="C2209" s="33" t="str">
        <f t="shared" si="367"/>
        <v>H</v>
      </c>
      <c r="D2209" s="19">
        <v>3</v>
      </c>
      <c r="E2209" s="19">
        <v>28</v>
      </c>
      <c r="F2209" s="19">
        <v>2019</v>
      </c>
      <c r="G2209" s="6" t="s">
        <v>33</v>
      </c>
      <c r="H2209" s="6" t="s">
        <v>36</v>
      </c>
      <c r="I2209" s="6" t="s">
        <v>215</v>
      </c>
      <c r="J2209" s="6">
        <v>110</v>
      </c>
      <c r="K2209" s="6" t="s">
        <v>35</v>
      </c>
      <c r="L2209" s="6" t="s">
        <v>227</v>
      </c>
      <c r="M2209" s="6">
        <v>116</v>
      </c>
      <c r="N2209" s="13">
        <f t="shared" si="368"/>
        <v>6</v>
      </c>
      <c r="O2209" s="13">
        <f t="shared" si="369"/>
        <v>3</v>
      </c>
      <c r="P2209" s="39">
        <f t="shared" si="364"/>
        <v>1.8707824426420974</v>
      </c>
      <c r="Q2209" s="39">
        <f t="shared" si="365"/>
        <v>-9.3173458825230995</v>
      </c>
      <c r="R2209" s="39">
        <f t="shared" si="370"/>
        <v>14.188128325165197</v>
      </c>
      <c r="S2209" s="39">
        <f t="shared" si="371"/>
        <v>-8.1881283251651968</v>
      </c>
      <c r="T2209" s="22" t="str">
        <f t="shared" si="366"/>
        <v>San110116</v>
      </c>
      <c r="U2209" t="str">
        <f t="shared" si="372"/>
        <v>no</v>
      </c>
      <c r="V2209" s="31">
        <v>0</v>
      </c>
      <c r="W2209" s="31" t="str">
        <f t="shared" si="373"/>
        <v>43552Cleveland CavaliersSan Antonio Spurs</v>
      </c>
      <c r="X2209" s="9" t="str">
        <f>IFERROR(VLOOKUP(T2209,October_Schedule_Table[[#All],[Home Concat]:[Home B2b]],2,FALSE),0)</f>
        <v>no</v>
      </c>
      <c r="Y2209" s="9">
        <f>IFERROR(VLOOKUP(T2209,October_Schedule_Table[[#All],[Away Concat]:[Away B2b]],4,FALSE),0)</f>
        <v>0</v>
      </c>
    </row>
    <row r="2210" spans="1:25" x14ac:dyDescent="0.2">
      <c r="A2210" s="24" t="s">
        <v>227</v>
      </c>
      <c r="B2210" s="12">
        <v>43555</v>
      </c>
      <c r="C2210" s="33" t="str">
        <f t="shared" si="367"/>
        <v>H</v>
      </c>
      <c r="D2210" s="18">
        <v>3</v>
      </c>
      <c r="E2210" s="18">
        <v>31</v>
      </c>
      <c r="F2210" s="18">
        <v>2019</v>
      </c>
      <c r="G2210" s="5" t="s">
        <v>12</v>
      </c>
      <c r="H2210" s="5" t="s">
        <v>32</v>
      </c>
      <c r="I2210" s="5" t="s">
        <v>230</v>
      </c>
      <c r="J2210" s="5">
        <v>113</v>
      </c>
      <c r="K2210" s="5" t="s">
        <v>35</v>
      </c>
      <c r="L2210" s="5" t="s">
        <v>227</v>
      </c>
      <c r="M2210" s="5">
        <v>106</v>
      </c>
      <c r="N2210" s="13">
        <f t="shared" si="368"/>
        <v>-7</v>
      </c>
      <c r="O2210" s="13">
        <f t="shared" si="369"/>
        <v>3</v>
      </c>
      <c r="P2210" s="39">
        <f t="shared" si="364"/>
        <v>1.8707824426420974</v>
      </c>
      <c r="Q2210" s="39">
        <f t="shared" si="365"/>
        <v>-0.90569424122478992</v>
      </c>
      <c r="R2210" s="39">
        <f t="shared" si="370"/>
        <v>5.7764766838668873</v>
      </c>
      <c r="S2210" s="39">
        <f t="shared" si="371"/>
        <v>-12.776476683866887</v>
      </c>
      <c r="T2210" s="22" t="str">
        <f t="shared" si="366"/>
        <v>San113106</v>
      </c>
      <c r="U2210" t="str">
        <f t="shared" si="372"/>
        <v>no</v>
      </c>
      <c r="V2210" s="31">
        <v>0</v>
      </c>
      <c r="W2210" s="31" t="str">
        <f t="shared" si="373"/>
        <v>43555Sacramento KingsSan Antonio Spurs</v>
      </c>
      <c r="X2210" s="9" t="str">
        <f>IFERROR(VLOOKUP(T2210,October_Schedule_Table[[#All],[Home Concat]:[Home B2b]],2,FALSE),0)</f>
        <v>no</v>
      </c>
      <c r="Y2210" s="9">
        <f>IFERROR(VLOOKUP(T2210,October_Schedule_Table[[#All],[Away Concat]:[Away B2b]],4,FALSE),0)</f>
        <v>0</v>
      </c>
    </row>
    <row r="2211" spans="1:25" x14ac:dyDescent="0.2">
      <c r="A2211" s="24" t="s">
        <v>227</v>
      </c>
      <c r="B2211" s="10">
        <v>43557</v>
      </c>
      <c r="C2211" s="33" t="str">
        <f t="shared" si="367"/>
        <v>H</v>
      </c>
      <c r="D2211" s="19">
        <v>4</v>
      </c>
      <c r="E2211" s="19">
        <v>2</v>
      </c>
      <c r="F2211" s="19">
        <v>2019</v>
      </c>
      <c r="G2211" s="6" t="s">
        <v>33</v>
      </c>
      <c r="H2211" s="6" t="s">
        <v>24</v>
      </c>
      <c r="I2211" s="6" t="s">
        <v>210</v>
      </c>
      <c r="J2211" s="11">
        <v>111</v>
      </c>
      <c r="K2211" s="6" t="s">
        <v>35</v>
      </c>
      <c r="L2211" s="6" t="s">
        <v>227</v>
      </c>
      <c r="M2211" s="11">
        <v>117</v>
      </c>
      <c r="N2211" s="13">
        <f t="shared" si="368"/>
        <v>6</v>
      </c>
      <c r="O2211" s="13">
        <f t="shared" si="369"/>
        <v>3</v>
      </c>
      <c r="P2211" s="39">
        <f t="shared" si="364"/>
        <v>1.8707824426420974</v>
      </c>
      <c r="Q2211" s="39">
        <f t="shared" si="365"/>
        <v>-5.4191427575813904</v>
      </c>
      <c r="R2211" s="39">
        <f t="shared" si="370"/>
        <v>10.289925200223488</v>
      </c>
      <c r="S2211" s="39">
        <f t="shared" si="371"/>
        <v>-4.2899252002234878</v>
      </c>
      <c r="T2211" s="22" t="str">
        <f t="shared" si="366"/>
        <v>San111117</v>
      </c>
      <c r="U2211" t="str">
        <f t="shared" si="372"/>
        <v>no</v>
      </c>
      <c r="V2211" s="31">
        <v>0</v>
      </c>
      <c r="W2211" s="31" t="str">
        <f t="shared" si="373"/>
        <v>43557Atlanta HawksSan Antonio Spurs</v>
      </c>
      <c r="X2211" s="9" t="str">
        <f>IFERROR(VLOOKUP(T2211,October_Schedule_Table[[#All],[Home Concat]:[Home B2b]],2,FALSE),0)</f>
        <v>no</v>
      </c>
      <c r="Y2211" s="9">
        <f>IFERROR(VLOOKUP(T2211,October_Schedule_Table[[#All],[Away Concat]:[Away B2b]],4,FALSE),0)</f>
        <v>0</v>
      </c>
    </row>
    <row r="2212" spans="1:25" x14ac:dyDescent="0.2">
      <c r="A2212" s="24" t="s">
        <v>227</v>
      </c>
      <c r="B2212" s="12">
        <v>43558</v>
      </c>
      <c r="C2212" s="33" t="str">
        <f t="shared" si="367"/>
        <v>A</v>
      </c>
      <c r="D2212" s="18">
        <v>4</v>
      </c>
      <c r="E2212" s="18">
        <v>3</v>
      </c>
      <c r="F2212" s="18">
        <v>2019</v>
      </c>
      <c r="G2212" s="5" t="s">
        <v>42</v>
      </c>
      <c r="H2212" s="5" t="s">
        <v>35</v>
      </c>
      <c r="I2212" s="5" t="s">
        <v>227</v>
      </c>
      <c r="J2212" s="13">
        <v>85</v>
      </c>
      <c r="K2212" s="5" t="s">
        <v>21</v>
      </c>
      <c r="L2212" s="5" t="s">
        <v>217</v>
      </c>
      <c r="M2212" s="13">
        <v>113</v>
      </c>
      <c r="N2212" s="13">
        <f t="shared" si="368"/>
        <v>-28</v>
      </c>
      <c r="O2212" s="13">
        <f t="shared" si="369"/>
        <v>-3</v>
      </c>
      <c r="P2212" s="39">
        <f t="shared" si="364"/>
        <v>1.8707824426420974</v>
      </c>
      <c r="Q2212" s="39">
        <f t="shared" si="365"/>
        <v>3.8824190488276296</v>
      </c>
      <c r="R2212" s="39">
        <f t="shared" si="370"/>
        <v>-5.0116366061855322</v>
      </c>
      <c r="S2212" s="39">
        <f t="shared" si="371"/>
        <v>-22.988363393814467</v>
      </c>
      <c r="T2212" s="22" t="str">
        <f t="shared" si="366"/>
        <v>San85113</v>
      </c>
      <c r="U2212" t="str">
        <f t="shared" si="372"/>
        <v>yes</v>
      </c>
      <c r="V2212" s="31" t="s">
        <v>286</v>
      </c>
      <c r="W2212" s="31" t="str">
        <f t="shared" si="373"/>
        <v>43558San Antonio SpursDenver Nuggets</v>
      </c>
      <c r="X2212" s="9"/>
      <c r="Y2212" s="9"/>
    </row>
    <row r="2213" spans="1:25" x14ac:dyDescent="0.2">
      <c r="A2213" s="24" t="s">
        <v>227</v>
      </c>
      <c r="B2213" s="10">
        <v>43560</v>
      </c>
      <c r="C2213" s="33" t="str">
        <f t="shared" si="367"/>
        <v>A</v>
      </c>
      <c r="D2213" s="19">
        <v>4</v>
      </c>
      <c r="E2213" s="19">
        <v>5</v>
      </c>
      <c r="F2213" s="19">
        <v>2019</v>
      </c>
      <c r="G2213" s="6" t="s">
        <v>12</v>
      </c>
      <c r="H2213" s="6" t="s">
        <v>35</v>
      </c>
      <c r="I2213" s="6" t="s">
        <v>227</v>
      </c>
      <c r="J2213" s="11">
        <v>129</v>
      </c>
      <c r="K2213" s="6" t="s">
        <v>41</v>
      </c>
      <c r="L2213" s="6" t="s">
        <v>233</v>
      </c>
      <c r="M2213" s="11">
        <v>112</v>
      </c>
      <c r="N2213" s="13">
        <f t="shared" si="368"/>
        <v>17</v>
      </c>
      <c r="O2213" s="13">
        <f t="shared" si="369"/>
        <v>-3</v>
      </c>
      <c r="P2213" s="39">
        <f t="shared" si="364"/>
        <v>1.8707824426420974</v>
      </c>
      <c r="Q2213" s="39">
        <f t="shared" si="365"/>
        <v>-3.2175804343859502</v>
      </c>
      <c r="R2213" s="39">
        <f t="shared" si="370"/>
        <v>2.0883628770280476</v>
      </c>
      <c r="S2213" s="39">
        <f t="shared" si="371"/>
        <v>14.911637122971953</v>
      </c>
      <c r="T2213" s="22" t="str">
        <f t="shared" si="366"/>
        <v>San129112</v>
      </c>
      <c r="U2213" t="str">
        <f t="shared" si="372"/>
        <v>no</v>
      </c>
      <c r="V2213" s="31">
        <v>0</v>
      </c>
      <c r="W2213" s="31" t="str">
        <f t="shared" si="373"/>
        <v>43560San Antonio SpursWashington Wizards</v>
      </c>
      <c r="X2213" s="9">
        <f>IFERROR(VLOOKUP(T2213,October_Schedule_Table[Home Concat],1,FALSE),0)</f>
        <v>0</v>
      </c>
      <c r="Y2213" s="9" t="str">
        <f>IFERROR(VLOOKUP(T2213,October_Schedule_Table[[#All],[Away Concat]:[Away B2b]],4,FALSE),0)</f>
        <v>no</v>
      </c>
    </row>
    <row r="2214" spans="1:25" x14ac:dyDescent="0.2">
      <c r="A2214" s="24" t="s">
        <v>227</v>
      </c>
      <c r="B2214" s="12">
        <v>43562</v>
      </c>
      <c r="C2214" s="33" t="str">
        <f t="shared" si="367"/>
        <v>A</v>
      </c>
      <c r="D2214" s="18">
        <v>4</v>
      </c>
      <c r="E2214" s="18">
        <v>7</v>
      </c>
      <c r="F2214" s="18">
        <v>2019</v>
      </c>
      <c r="G2214" s="13" t="s">
        <v>62</v>
      </c>
      <c r="H2214" s="13" t="s">
        <v>35</v>
      </c>
      <c r="I2214" s="13" t="s">
        <v>227</v>
      </c>
      <c r="J2214" s="13">
        <v>112</v>
      </c>
      <c r="K2214" s="13" t="s">
        <v>36</v>
      </c>
      <c r="L2214" s="13" t="s">
        <v>215</v>
      </c>
      <c r="M2214" s="13">
        <v>90</v>
      </c>
      <c r="N2214" s="13">
        <f t="shared" si="368"/>
        <v>22</v>
      </c>
      <c r="O2214" s="13">
        <f t="shared" si="369"/>
        <v>-3</v>
      </c>
      <c r="P2214" s="39">
        <f t="shared" si="364"/>
        <v>1.8707824426420974</v>
      </c>
      <c r="Q2214" s="39">
        <f t="shared" si="365"/>
        <v>-9.3173458825230995</v>
      </c>
      <c r="R2214" s="39">
        <f t="shared" si="370"/>
        <v>8.1881283251651968</v>
      </c>
      <c r="S2214" s="39">
        <f t="shared" si="371"/>
        <v>13.811871674834803</v>
      </c>
      <c r="T2214" s="22" t="str">
        <f t="shared" si="366"/>
        <v>San11290</v>
      </c>
      <c r="U2214" t="str">
        <f t="shared" si="372"/>
        <v>no</v>
      </c>
      <c r="V2214" s="31">
        <v>0</v>
      </c>
      <c r="W2214" s="31" t="str">
        <f t="shared" si="373"/>
        <v>43562San Antonio SpursCleveland Cavaliers</v>
      </c>
      <c r="X2214" s="9">
        <f>IFERROR(VLOOKUP(T2214,October_Schedule_Table[Home Concat],1,FALSE),0)</f>
        <v>0</v>
      </c>
      <c r="Y2214" s="9" t="str">
        <f>IFERROR(VLOOKUP(T2214,October_Schedule_Table[[#All],[Away Concat]:[Away B2b]],4,FALSE),0)</f>
        <v>no</v>
      </c>
    </row>
    <row r="2215" spans="1:25" x14ac:dyDescent="0.2">
      <c r="A2215" s="24" t="s">
        <v>227</v>
      </c>
      <c r="B2215" s="12">
        <v>43565</v>
      </c>
      <c r="C2215" s="33" t="str">
        <f t="shared" si="367"/>
        <v>H</v>
      </c>
      <c r="D2215" s="18">
        <v>4</v>
      </c>
      <c r="E2215" s="18">
        <v>10</v>
      </c>
      <c r="F2215" s="18">
        <v>2019</v>
      </c>
      <c r="G2215" s="13" t="s">
        <v>6</v>
      </c>
      <c r="H2215" s="13" t="s">
        <v>28</v>
      </c>
      <c r="I2215" s="13" t="s">
        <v>216</v>
      </c>
      <c r="J2215" s="13">
        <v>94</v>
      </c>
      <c r="K2215" s="13" t="s">
        <v>35</v>
      </c>
      <c r="L2215" s="13" t="s">
        <v>227</v>
      </c>
      <c r="M2215" s="13">
        <v>105</v>
      </c>
      <c r="N2215" s="13">
        <f t="shared" si="368"/>
        <v>11</v>
      </c>
      <c r="O2215" s="13">
        <f t="shared" si="369"/>
        <v>3</v>
      </c>
      <c r="P2215" s="39">
        <f t="shared" si="364"/>
        <v>1.8707824426420974</v>
      </c>
      <c r="Q2215" s="39">
        <f t="shared" si="365"/>
        <v>-1.1032792686349602</v>
      </c>
      <c r="R2215" s="39">
        <f t="shared" si="370"/>
        <v>5.9740617112770575</v>
      </c>
      <c r="S2215" s="39">
        <f t="shared" si="371"/>
        <v>5.0259382887229425</v>
      </c>
      <c r="T2215" s="22" t="str">
        <f t="shared" si="366"/>
        <v>San94105</v>
      </c>
      <c r="U2215" t="str">
        <f t="shared" si="372"/>
        <v>no</v>
      </c>
      <c r="V2215" s="31">
        <v>0</v>
      </c>
      <c r="W2215" s="31" t="str">
        <f t="shared" si="373"/>
        <v>43565Dallas MavericksSan Antonio Spurs</v>
      </c>
      <c r="X2215" s="9" t="str">
        <f>IFERROR(VLOOKUP(T2215,October_Schedule_Table[[#All],[Home Concat]:[Home B2b]],2,FALSE),0)</f>
        <v>no</v>
      </c>
      <c r="Y2215" s="9">
        <f>IFERROR(VLOOKUP(T2215,October_Schedule_Table[[#All],[Away Concat]:[Away B2b]],4,FALSE),0)</f>
        <v>0</v>
      </c>
    </row>
    <row r="2216" spans="1:25" x14ac:dyDescent="0.2">
      <c r="A2216" s="24" t="s">
        <v>228</v>
      </c>
      <c r="B2216" s="12">
        <v>43390</v>
      </c>
      <c r="C2216" s="33" t="str">
        <f t="shared" si="367"/>
        <v>H</v>
      </c>
      <c r="D2216" s="18">
        <v>10</v>
      </c>
      <c r="E2216" s="18">
        <v>17</v>
      </c>
      <c r="F2216" s="18">
        <v>2018</v>
      </c>
      <c r="G2216" s="5" t="s">
        <v>23</v>
      </c>
      <c r="H2216" s="5" t="s">
        <v>36</v>
      </c>
      <c r="I2216" s="5" t="s">
        <v>215</v>
      </c>
      <c r="J2216" s="5">
        <v>104</v>
      </c>
      <c r="K2216" s="5" t="s">
        <v>37</v>
      </c>
      <c r="L2216" s="5" t="s">
        <v>228</v>
      </c>
      <c r="M2216" s="5">
        <v>116</v>
      </c>
      <c r="N2216" s="13">
        <f t="shared" si="368"/>
        <v>12</v>
      </c>
      <c r="O2216" s="13">
        <f t="shared" si="369"/>
        <v>3</v>
      </c>
      <c r="P2216" s="39">
        <f t="shared" si="364"/>
        <v>5.5303682054218104</v>
      </c>
      <c r="Q2216" s="39">
        <f t="shared" si="365"/>
        <v>-9.3173458825230995</v>
      </c>
      <c r="R2216" s="39">
        <f t="shared" si="370"/>
        <v>17.847714087944908</v>
      </c>
      <c r="S2216" s="39">
        <f t="shared" si="371"/>
        <v>-5.8477140879449081</v>
      </c>
      <c r="T2216" s="22" t="str">
        <f t="shared" si="366"/>
        <v>Tor104116</v>
      </c>
      <c r="U2216" t="str">
        <f t="shared" si="372"/>
        <v>no</v>
      </c>
      <c r="V2216" s="31">
        <v>0</v>
      </c>
      <c r="W2216" s="31" t="str">
        <f t="shared" si="373"/>
        <v>43390Cleveland CavaliersToronto Raptors</v>
      </c>
      <c r="X2216" s="9" t="str">
        <f>IFERROR(VLOOKUP(T2216,October_Schedule_Table[[#All],[Home Concat]:[Home B2b]],2,FALSE),0)</f>
        <v>no</v>
      </c>
      <c r="Y2216" s="9">
        <f>IFERROR(VLOOKUP(T2216,October_Schedule_Table[[#All],[Away Concat]:[Away B2b]],4,FALSE),0)</f>
        <v>0</v>
      </c>
    </row>
    <row r="2217" spans="1:25" x14ac:dyDescent="0.2">
      <c r="A2217" s="24" t="s">
        <v>228</v>
      </c>
      <c r="B2217" s="10">
        <v>43392</v>
      </c>
      <c r="C2217" s="33" t="str">
        <f t="shared" si="367"/>
        <v>H</v>
      </c>
      <c r="D2217" s="19">
        <v>10</v>
      </c>
      <c r="E2217" s="19">
        <v>19</v>
      </c>
      <c r="F2217" s="19">
        <v>2018</v>
      </c>
      <c r="G2217" s="6" t="s">
        <v>6</v>
      </c>
      <c r="H2217" s="6" t="s">
        <v>8</v>
      </c>
      <c r="I2217" s="6" t="s">
        <v>211</v>
      </c>
      <c r="J2217" s="6">
        <v>101</v>
      </c>
      <c r="K2217" s="6" t="s">
        <v>37</v>
      </c>
      <c r="L2217" s="6" t="s">
        <v>228</v>
      </c>
      <c r="M2217" s="6">
        <v>113</v>
      </c>
      <c r="N2217" s="13">
        <f t="shared" si="368"/>
        <v>12</v>
      </c>
      <c r="O2217" s="13">
        <f t="shared" si="369"/>
        <v>3</v>
      </c>
      <c r="P2217" s="39">
        <f t="shared" si="364"/>
        <v>5.5303682054218104</v>
      </c>
      <c r="Q2217" s="39">
        <f t="shared" si="365"/>
        <v>3.6672081997201897</v>
      </c>
      <c r="R2217" s="39">
        <f t="shared" si="370"/>
        <v>4.8631600057016211</v>
      </c>
      <c r="S2217" s="39">
        <f t="shared" si="371"/>
        <v>7.1368399942983789</v>
      </c>
      <c r="T2217" s="22" t="str">
        <f t="shared" si="366"/>
        <v>Tor101113</v>
      </c>
      <c r="U2217" t="str">
        <f t="shared" si="372"/>
        <v>no</v>
      </c>
      <c r="V2217" s="31">
        <v>0</v>
      </c>
      <c r="W2217" s="31" t="str">
        <f t="shared" si="373"/>
        <v>43392Boston CelticsToronto Raptors</v>
      </c>
      <c r="X2217" s="9" t="str">
        <f>IFERROR(VLOOKUP(T2217,October_Schedule_Table[[#All],[Home Concat]:[Home B2b]],2,FALSE),0)</f>
        <v>no</v>
      </c>
      <c r="Y2217" s="9">
        <f>IFERROR(VLOOKUP(T2217,October_Schedule_Table[[#All],[Away Concat]:[Away B2b]],4,FALSE),0)</f>
        <v>0</v>
      </c>
    </row>
    <row r="2218" spans="1:25" x14ac:dyDescent="0.2">
      <c r="A2218" s="24" t="s">
        <v>228</v>
      </c>
      <c r="B2218" s="12">
        <v>43393</v>
      </c>
      <c r="C2218" s="33" t="str">
        <f t="shared" si="367"/>
        <v>A</v>
      </c>
      <c r="D2218" s="18">
        <v>10</v>
      </c>
      <c r="E2218" s="18">
        <v>20</v>
      </c>
      <c r="F2218" s="18">
        <v>2018</v>
      </c>
      <c r="G2218" s="5" t="s">
        <v>12</v>
      </c>
      <c r="H2218" s="5" t="s">
        <v>37</v>
      </c>
      <c r="I2218" s="5" t="s">
        <v>228</v>
      </c>
      <c r="J2218" s="5">
        <v>117</v>
      </c>
      <c r="K2218" s="5" t="s">
        <v>41</v>
      </c>
      <c r="L2218" s="5" t="s">
        <v>233</v>
      </c>
      <c r="M2218" s="5">
        <v>113</v>
      </c>
      <c r="N2218" s="13">
        <f t="shared" si="368"/>
        <v>4</v>
      </c>
      <c r="O2218" s="13">
        <f t="shared" si="369"/>
        <v>-3</v>
      </c>
      <c r="P2218" s="39">
        <f t="shared" si="364"/>
        <v>5.5303682054218104</v>
      </c>
      <c r="Q2218" s="39">
        <f t="shared" si="365"/>
        <v>-3.2175804343859502</v>
      </c>
      <c r="R2218" s="39">
        <f t="shared" si="370"/>
        <v>5.7479486398077606</v>
      </c>
      <c r="S2218" s="39">
        <f t="shared" si="371"/>
        <v>-1.7479486398077606</v>
      </c>
      <c r="T2218" s="22" t="str">
        <f t="shared" si="366"/>
        <v>Tor117113</v>
      </c>
      <c r="U2218" t="str">
        <f t="shared" si="372"/>
        <v>yes</v>
      </c>
      <c r="V2218" s="31">
        <v>0</v>
      </c>
      <c r="W2218" s="31" t="str">
        <f t="shared" si="373"/>
        <v>43393Toronto RaptorsWashington Wizards</v>
      </c>
      <c r="X2218" s="9">
        <f>IFERROR(VLOOKUP(T2218,October_Schedule_Table[Home Concat],1,FALSE),0)</f>
        <v>0</v>
      </c>
      <c r="Y2218" s="9" t="str">
        <f>IFERROR(VLOOKUP(T2218,October_Schedule_Table[[#All],[Away Concat]:[Away B2b]],4,FALSE),0)</f>
        <v>yes</v>
      </c>
    </row>
    <row r="2219" spans="1:25" x14ac:dyDescent="0.2">
      <c r="A2219" s="24" t="s">
        <v>228</v>
      </c>
      <c r="B2219" s="12">
        <v>43395</v>
      </c>
      <c r="C2219" s="33" t="str">
        <f t="shared" si="367"/>
        <v>H</v>
      </c>
      <c r="D2219" s="18">
        <v>10</v>
      </c>
      <c r="E2219" s="18">
        <v>22</v>
      </c>
      <c r="F2219" s="18">
        <v>2018</v>
      </c>
      <c r="G2219" s="5" t="s">
        <v>23</v>
      </c>
      <c r="H2219" s="5" t="s">
        <v>14</v>
      </c>
      <c r="I2219" s="5" t="s">
        <v>213</v>
      </c>
      <c r="J2219" s="5">
        <v>106</v>
      </c>
      <c r="K2219" s="5" t="s">
        <v>37</v>
      </c>
      <c r="L2219" s="5" t="s">
        <v>228</v>
      </c>
      <c r="M2219" s="5">
        <v>127</v>
      </c>
      <c r="N2219" s="13">
        <f t="shared" si="368"/>
        <v>21</v>
      </c>
      <c r="O2219" s="13">
        <f t="shared" si="369"/>
        <v>3</v>
      </c>
      <c r="P2219" s="39">
        <f t="shared" si="364"/>
        <v>5.5303682054218104</v>
      </c>
      <c r="Q2219" s="39">
        <f t="shared" si="365"/>
        <v>-1.224670842330648</v>
      </c>
      <c r="R2219" s="39">
        <f t="shared" si="370"/>
        <v>9.755039047752458</v>
      </c>
      <c r="S2219" s="39">
        <f t="shared" si="371"/>
        <v>11.244960952247542</v>
      </c>
      <c r="T2219" s="22" t="str">
        <f t="shared" si="366"/>
        <v>Tor106127</v>
      </c>
      <c r="U2219" t="str">
        <f t="shared" si="372"/>
        <v>no</v>
      </c>
      <c r="V2219" s="31">
        <v>0</v>
      </c>
      <c r="W2219" s="31" t="str">
        <f t="shared" si="373"/>
        <v>43395Charlotte HornetsToronto Raptors</v>
      </c>
      <c r="X2219" s="9" t="str">
        <f>IFERROR(VLOOKUP(T2219,October_Schedule_Table[[#All],[Home Concat]:[Home B2b]],2,FALSE),0)</f>
        <v>no</v>
      </c>
      <c r="Y2219" s="9">
        <f>IFERROR(VLOOKUP(T2219,October_Schedule_Table[[#All],[Away Concat]:[Away B2b]],4,FALSE),0)</f>
        <v>0</v>
      </c>
    </row>
    <row r="2220" spans="1:25" x14ac:dyDescent="0.2">
      <c r="A2220" s="24" t="s">
        <v>228</v>
      </c>
      <c r="B2220" s="10">
        <v>43397</v>
      </c>
      <c r="C2220" s="33" t="str">
        <f t="shared" si="367"/>
        <v>H</v>
      </c>
      <c r="D2220" s="19">
        <v>10</v>
      </c>
      <c r="E2220" s="19">
        <v>24</v>
      </c>
      <c r="F2220" s="19">
        <v>2018</v>
      </c>
      <c r="G2220" s="6" t="s">
        <v>23</v>
      </c>
      <c r="H2220" s="6" t="s">
        <v>34</v>
      </c>
      <c r="I2220" s="6" t="s">
        <v>239</v>
      </c>
      <c r="J2220" s="6">
        <v>105</v>
      </c>
      <c r="K2220" s="6" t="s">
        <v>37</v>
      </c>
      <c r="L2220" s="6" t="s">
        <v>228</v>
      </c>
      <c r="M2220" s="6">
        <v>112</v>
      </c>
      <c r="N2220" s="13">
        <f t="shared" si="368"/>
        <v>7</v>
      </c>
      <c r="O2220" s="13">
        <f t="shared" si="369"/>
        <v>3</v>
      </c>
      <c r="P2220" s="39">
        <f t="shared" si="364"/>
        <v>5.5303682054218104</v>
      </c>
      <c r="Q2220" s="39">
        <f t="shared" si="365"/>
        <v>-1.35015846365794</v>
      </c>
      <c r="R2220" s="39">
        <f t="shared" si="370"/>
        <v>9.8805266690797495</v>
      </c>
      <c r="S2220" s="39">
        <f t="shared" si="371"/>
        <v>-2.8805266690797495</v>
      </c>
      <c r="T2220" s="22" t="str">
        <f t="shared" si="366"/>
        <v>Tor105112</v>
      </c>
      <c r="U2220" t="str">
        <f t="shared" si="372"/>
        <v>no</v>
      </c>
      <c r="V2220" s="31">
        <v>0</v>
      </c>
      <c r="W2220" s="31" t="str">
        <f t="shared" si="373"/>
        <v>43397Minnesota TimberwolvesToronto Raptors</v>
      </c>
      <c r="X2220" s="9" t="str">
        <f>IFERROR(VLOOKUP(T2220,October_Schedule_Table[[#All],[Home Concat]:[Home B2b]],2,FALSE),0)</f>
        <v>no</v>
      </c>
      <c r="Y2220" s="9">
        <f>IFERROR(VLOOKUP(T2220,October_Schedule_Table[[#All],[Away Concat]:[Away B2b]],4,FALSE),0)</f>
        <v>0</v>
      </c>
    </row>
    <row r="2221" spans="1:25" x14ac:dyDescent="0.2">
      <c r="A2221" s="24" t="s">
        <v>228</v>
      </c>
      <c r="B2221" s="12">
        <v>43399</v>
      </c>
      <c r="C2221" s="33" t="str">
        <f t="shared" si="367"/>
        <v>H</v>
      </c>
      <c r="D2221" s="18">
        <v>10</v>
      </c>
      <c r="E2221" s="18">
        <v>26</v>
      </c>
      <c r="F2221" s="18">
        <v>2018</v>
      </c>
      <c r="G2221" s="5" t="s">
        <v>23</v>
      </c>
      <c r="H2221" s="5" t="s">
        <v>28</v>
      </c>
      <c r="I2221" s="5" t="s">
        <v>216</v>
      </c>
      <c r="J2221" s="5">
        <v>107</v>
      </c>
      <c r="K2221" s="5" t="s">
        <v>37</v>
      </c>
      <c r="L2221" s="5" t="s">
        <v>228</v>
      </c>
      <c r="M2221" s="5">
        <v>116</v>
      </c>
      <c r="N2221" s="13">
        <f t="shared" si="368"/>
        <v>9</v>
      </c>
      <c r="O2221" s="13">
        <f t="shared" si="369"/>
        <v>3</v>
      </c>
      <c r="P2221" s="39">
        <f t="shared" si="364"/>
        <v>5.5303682054218104</v>
      </c>
      <c r="Q2221" s="39">
        <f t="shared" si="365"/>
        <v>-1.1032792686349602</v>
      </c>
      <c r="R2221" s="39">
        <f t="shared" si="370"/>
        <v>9.6336474740567706</v>
      </c>
      <c r="S2221" s="39">
        <f t="shared" si="371"/>
        <v>-0.63364747405677058</v>
      </c>
      <c r="T2221" s="22" t="str">
        <f t="shared" si="366"/>
        <v>Tor107116</v>
      </c>
      <c r="U2221" t="str">
        <f t="shared" si="372"/>
        <v>no</v>
      </c>
      <c r="V2221" s="31">
        <v>0</v>
      </c>
      <c r="W2221" s="31" t="str">
        <f t="shared" si="373"/>
        <v>43399Dallas MavericksToronto Raptors</v>
      </c>
      <c r="X2221" s="9" t="str">
        <f>IFERROR(VLOOKUP(T2221,October_Schedule_Table[[#All],[Home Concat]:[Home B2b]],2,FALSE),0)</f>
        <v>no</v>
      </c>
      <c r="Y2221" s="9">
        <f>IFERROR(VLOOKUP(T2221,October_Schedule_Table[[#All],[Away Concat]:[Away B2b]],4,FALSE),0)</f>
        <v>0</v>
      </c>
    </row>
    <row r="2222" spans="1:25" x14ac:dyDescent="0.2">
      <c r="A2222" s="24" t="s">
        <v>228</v>
      </c>
      <c r="B2222" s="10">
        <v>43402</v>
      </c>
      <c r="C2222" s="33" t="str">
        <f t="shared" si="367"/>
        <v>A</v>
      </c>
      <c r="D2222" s="19">
        <v>10</v>
      </c>
      <c r="E2222" s="19">
        <v>29</v>
      </c>
      <c r="F2222" s="19">
        <v>2018</v>
      </c>
      <c r="G2222" s="6" t="s">
        <v>6</v>
      </c>
      <c r="H2222" s="6" t="s">
        <v>37</v>
      </c>
      <c r="I2222" s="6" t="s">
        <v>228</v>
      </c>
      <c r="J2222" s="6">
        <v>109</v>
      </c>
      <c r="K2222" s="6" t="s">
        <v>13</v>
      </c>
      <c r="L2222" s="6" t="s">
        <v>229</v>
      </c>
      <c r="M2222" s="6">
        <v>124</v>
      </c>
      <c r="N2222" s="13">
        <f t="shared" si="368"/>
        <v>-15</v>
      </c>
      <c r="O2222" s="13">
        <f t="shared" si="369"/>
        <v>-3</v>
      </c>
      <c r="P2222" s="39">
        <f t="shared" si="364"/>
        <v>5.5303682054218104</v>
      </c>
      <c r="Q2222" s="39">
        <f t="shared" si="365"/>
        <v>7.7638523148254706</v>
      </c>
      <c r="R2222" s="39">
        <f t="shared" si="370"/>
        <v>-5.2334841094036602</v>
      </c>
      <c r="S2222" s="39">
        <f t="shared" si="371"/>
        <v>-9.7665158905963398</v>
      </c>
      <c r="T2222" s="22" t="str">
        <f t="shared" si="366"/>
        <v>Tor109124</v>
      </c>
      <c r="U2222" t="str">
        <f t="shared" si="372"/>
        <v>no</v>
      </c>
      <c r="V2222" s="31">
        <v>0</v>
      </c>
      <c r="W2222" s="31" t="str">
        <f t="shared" si="373"/>
        <v>43402Toronto RaptorsMilwaukee Bucks</v>
      </c>
      <c r="X2222" s="9">
        <f>IFERROR(VLOOKUP(T2222,October_Schedule_Table[Home Concat],1,FALSE),0)</f>
        <v>0</v>
      </c>
      <c r="Y2222" s="9" t="str">
        <f>IFERROR(VLOOKUP(T2222,October_Schedule_Table[[#All],[Away Concat]:[Away B2b]],4,FALSE),0)</f>
        <v>no</v>
      </c>
    </row>
    <row r="2223" spans="1:25" x14ac:dyDescent="0.2">
      <c r="A2223" s="24" t="s">
        <v>228</v>
      </c>
      <c r="B2223" s="10">
        <v>43403</v>
      </c>
      <c r="C2223" s="33" t="str">
        <f t="shared" si="367"/>
        <v>H</v>
      </c>
      <c r="D2223" s="19">
        <v>10</v>
      </c>
      <c r="E2223" s="19">
        <v>30</v>
      </c>
      <c r="F2223" s="19">
        <v>2018</v>
      </c>
      <c r="G2223" s="6" t="s">
        <v>23</v>
      </c>
      <c r="H2223" s="6" t="s">
        <v>7</v>
      </c>
      <c r="I2223" s="6" t="s">
        <v>237</v>
      </c>
      <c r="J2223" s="6">
        <v>112</v>
      </c>
      <c r="K2223" s="6" t="s">
        <v>37</v>
      </c>
      <c r="L2223" s="6" t="s">
        <v>228</v>
      </c>
      <c r="M2223" s="6">
        <v>129</v>
      </c>
      <c r="N2223" s="13">
        <f t="shared" si="368"/>
        <v>17</v>
      </c>
      <c r="O2223" s="13">
        <f t="shared" si="369"/>
        <v>3</v>
      </c>
      <c r="P2223" s="39">
        <f t="shared" si="364"/>
        <v>5.5303682054218104</v>
      </c>
      <c r="Q2223" s="39">
        <f t="shared" si="365"/>
        <v>2.2516349031661402</v>
      </c>
      <c r="R2223" s="39">
        <f t="shared" si="370"/>
        <v>6.2787333022556702</v>
      </c>
      <c r="S2223" s="39">
        <f t="shared" si="371"/>
        <v>10.72126669774433</v>
      </c>
      <c r="T2223" s="22" t="str">
        <f t="shared" si="366"/>
        <v>Tor112129</v>
      </c>
      <c r="U2223" t="str">
        <f t="shared" si="372"/>
        <v>yes</v>
      </c>
      <c r="V2223" s="31" t="s">
        <v>311</v>
      </c>
      <c r="W2223" s="31" t="str">
        <f t="shared" si="373"/>
        <v>43403Philadelphia 76ersToronto Raptors</v>
      </c>
      <c r="X2223" s="9"/>
      <c r="Y2223" s="9"/>
    </row>
    <row r="2224" spans="1:25" x14ac:dyDescent="0.2">
      <c r="A2224" s="24" t="s">
        <v>228</v>
      </c>
      <c r="B2224" s="12">
        <v>43406</v>
      </c>
      <c r="C2224" s="33" t="str">
        <f t="shared" si="367"/>
        <v>A</v>
      </c>
      <c r="D2224" s="18">
        <v>11</v>
      </c>
      <c r="E2224" s="18">
        <v>2</v>
      </c>
      <c r="F2224" s="18">
        <v>2018</v>
      </c>
      <c r="G2224" s="5" t="s">
        <v>30</v>
      </c>
      <c r="H2224" s="5" t="s">
        <v>37</v>
      </c>
      <c r="I2224" s="5" t="s">
        <v>228</v>
      </c>
      <c r="J2224" s="5">
        <v>107</v>
      </c>
      <c r="K2224" s="5" t="s">
        <v>29</v>
      </c>
      <c r="L2224" s="5" t="s">
        <v>232</v>
      </c>
      <c r="M2224" s="5">
        <v>98</v>
      </c>
      <c r="N2224" s="13">
        <f t="shared" si="368"/>
        <v>9</v>
      </c>
      <c r="O2224" s="13">
        <f t="shared" si="369"/>
        <v>-3</v>
      </c>
      <c r="P2224" s="39">
        <f t="shared" si="364"/>
        <v>5.5303682054218104</v>
      </c>
      <c r="Q2224" s="39">
        <f t="shared" si="365"/>
        <v>-8.7034984309977705</v>
      </c>
      <c r="R2224" s="39">
        <f t="shared" si="370"/>
        <v>11.233866636419581</v>
      </c>
      <c r="S2224" s="39">
        <f t="shared" si="371"/>
        <v>-2.2338666364195809</v>
      </c>
      <c r="T2224" s="22" t="str">
        <f t="shared" si="366"/>
        <v>Tor10798</v>
      </c>
      <c r="U2224" t="str">
        <f t="shared" si="372"/>
        <v>no</v>
      </c>
      <c r="V2224" s="31">
        <v>0</v>
      </c>
      <c r="W2224" s="31" t="str">
        <f t="shared" si="373"/>
        <v>43406Toronto RaptorsPhoenix Suns</v>
      </c>
      <c r="X2224" s="9">
        <f>IFERROR(VLOOKUP(T2224,October_Schedule_Table[Home Concat],1,FALSE),0)</f>
        <v>0</v>
      </c>
      <c r="Y2224" s="9" t="str">
        <f>IFERROR(VLOOKUP(T2224,October_Schedule_Table[[#All],[Away Concat]:[Away B2b]],4,FALSE),0)</f>
        <v>no</v>
      </c>
    </row>
    <row r="2225" spans="1:25" x14ac:dyDescent="0.2">
      <c r="A2225" s="24" t="s">
        <v>228</v>
      </c>
      <c r="B2225" s="10">
        <v>43408</v>
      </c>
      <c r="C2225" s="33" t="str">
        <f t="shared" si="367"/>
        <v>A</v>
      </c>
      <c r="D2225" s="19">
        <v>11</v>
      </c>
      <c r="E2225" s="19">
        <v>4</v>
      </c>
      <c r="F2225" s="19">
        <v>2018</v>
      </c>
      <c r="G2225" s="6" t="s">
        <v>44</v>
      </c>
      <c r="H2225" s="6" t="s">
        <v>37</v>
      </c>
      <c r="I2225" s="6" t="s">
        <v>228</v>
      </c>
      <c r="J2225" s="6">
        <v>121</v>
      </c>
      <c r="K2225" s="6" t="s">
        <v>39</v>
      </c>
      <c r="L2225" s="13" t="s">
        <v>242</v>
      </c>
      <c r="M2225" s="6">
        <v>107</v>
      </c>
      <c r="N2225" s="13">
        <f t="shared" si="368"/>
        <v>14</v>
      </c>
      <c r="O2225" s="13">
        <f t="shared" si="369"/>
        <v>-3</v>
      </c>
      <c r="P2225" s="39">
        <f t="shared" si="364"/>
        <v>5.5303682054218104</v>
      </c>
      <c r="Q2225" s="39">
        <f t="shared" si="365"/>
        <v>-1.7592139870950123</v>
      </c>
      <c r="R2225" s="39">
        <f t="shared" si="370"/>
        <v>4.2895821925168232</v>
      </c>
      <c r="S2225" s="39">
        <f t="shared" si="371"/>
        <v>9.7104178074831768</v>
      </c>
      <c r="T2225" s="22" t="str">
        <f t="shared" si="366"/>
        <v>Tor121107</v>
      </c>
      <c r="U2225" t="str">
        <f t="shared" si="372"/>
        <v>no</v>
      </c>
      <c r="V2225" s="31">
        <v>0</v>
      </c>
      <c r="W2225" s="31" t="str">
        <f t="shared" si="373"/>
        <v>43408Toronto RaptorsLos Angeles Lakers</v>
      </c>
      <c r="X2225" s="9">
        <f>IFERROR(VLOOKUP(T2225,October_Schedule_Table[Home Concat],1,FALSE),0)</f>
        <v>0</v>
      </c>
      <c r="Y2225" s="9" t="str">
        <f>IFERROR(VLOOKUP(T2225,October_Schedule_Table[[#All],[Away Concat]:[Away B2b]],4,FALSE),0)</f>
        <v>no</v>
      </c>
    </row>
    <row r="2226" spans="1:25" x14ac:dyDescent="0.2">
      <c r="A2226" s="24" t="s">
        <v>228</v>
      </c>
      <c r="B2226" s="12">
        <v>43409</v>
      </c>
      <c r="C2226" s="33" t="str">
        <f t="shared" si="367"/>
        <v>A</v>
      </c>
      <c r="D2226" s="18">
        <v>11</v>
      </c>
      <c r="E2226" s="18">
        <v>5</v>
      </c>
      <c r="F2226" s="18">
        <v>2018</v>
      </c>
      <c r="G2226" s="5" t="s">
        <v>42</v>
      </c>
      <c r="H2226" s="5" t="s">
        <v>37</v>
      </c>
      <c r="I2226" s="5" t="s">
        <v>228</v>
      </c>
      <c r="J2226" s="5">
        <v>124</v>
      </c>
      <c r="K2226" s="5" t="s">
        <v>31</v>
      </c>
      <c r="L2226" s="5" t="s">
        <v>225</v>
      </c>
      <c r="M2226" s="5">
        <v>111</v>
      </c>
      <c r="N2226" s="13">
        <f t="shared" si="368"/>
        <v>13</v>
      </c>
      <c r="O2226" s="13">
        <f t="shared" si="369"/>
        <v>-3</v>
      </c>
      <c r="P2226" s="39">
        <f t="shared" si="364"/>
        <v>5.5303682054218104</v>
      </c>
      <c r="Q2226" s="39">
        <f t="shared" si="365"/>
        <v>5.7181998783674679</v>
      </c>
      <c r="R2226" s="39">
        <f t="shared" si="370"/>
        <v>-3.1878316729456575</v>
      </c>
      <c r="S2226" s="39">
        <f t="shared" si="371"/>
        <v>16.187831672945656</v>
      </c>
      <c r="T2226" s="22" t="str">
        <f t="shared" si="366"/>
        <v>Tor124111</v>
      </c>
      <c r="U2226" t="str">
        <f t="shared" si="372"/>
        <v>yes</v>
      </c>
      <c r="V2226" s="31">
        <v>0</v>
      </c>
      <c r="W2226" s="31" t="str">
        <f t="shared" si="373"/>
        <v>43409Toronto RaptorsUtah Jazz</v>
      </c>
      <c r="X2226" s="9">
        <f>IFERROR(VLOOKUP(T2226,October_Schedule_Table[Home Concat],1,FALSE),0)</f>
        <v>0</v>
      </c>
      <c r="Y2226" s="9" t="str">
        <f>IFERROR(VLOOKUP(T2226,October_Schedule_Table[[#All],[Away Concat]:[Away B2b]],4,FALSE),0)</f>
        <v>yes</v>
      </c>
    </row>
    <row r="2227" spans="1:25" x14ac:dyDescent="0.2">
      <c r="A2227" s="24" t="s">
        <v>228</v>
      </c>
      <c r="B2227" s="10">
        <v>43411</v>
      </c>
      <c r="C2227" s="33" t="str">
        <f t="shared" si="367"/>
        <v>A</v>
      </c>
      <c r="D2227" s="19">
        <v>11</v>
      </c>
      <c r="E2227" s="19">
        <v>7</v>
      </c>
      <c r="F2227" s="19">
        <v>2018</v>
      </c>
      <c r="G2227" s="6" t="s">
        <v>30</v>
      </c>
      <c r="H2227" s="6" t="s">
        <v>37</v>
      </c>
      <c r="I2227" s="6" t="s">
        <v>228</v>
      </c>
      <c r="J2227" s="6">
        <v>114</v>
      </c>
      <c r="K2227" s="6" t="s">
        <v>32</v>
      </c>
      <c r="L2227" s="6" t="s">
        <v>230</v>
      </c>
      <c r="M2227" s="6">
        <v>105</v>
      </c>
      <c r="N2227" s="13">
        <f t="shared" si="368"/>
        <v>9</v>
      </c>
      <c r="O2227" s="13">
        <f t="shared" si="369"/>
        <v>-3</v>
      </c>
      <c r="P2227" s="39">
        <f t="shared" si="364"/>
        <v>5.5303682054218104</v>
      </c>
      <c r="Q2227" s="39">
        <f t="shared" si="365"/>
        <v>-0.90569424122478992</v>
      </c>
      <c r="R2227" s="39">
        <f t="shared" si="370"/>
        <v>3.4360624466466003</v>
      </c>
      <c r="S2227" s="39">
        <f t="shared" si="371"/>
        <v>5.5639375533533997</v>
      </c>
      <c r="T2227" s="22" t="str">
        <f t="shared" si="366"/>
        <v>Tor114105</v>
      </c>
      <c r="U2227" t="str">
        <f t="shared" si="372"/>
        <v>no</v>
      </c>
      <c r="V2227" s="31">
        <v>0</v>
      </c>
      <c r="W2227" s="31" t="str">
        <f t="shared" si="373"/>
        <v>43411Toronto RaptorsSacramento Kings</v>
      </c>
      <c r="X2227" s="9">
        <f>IFERROR(VLOOKUP(T2227,October_Schedule_Table[Home Concat],1,FALSE),0)</f>
        <v>0</v>
      </c>
      <c r="Y2227" s="9" t="str">
        <f>IFERROR(VLOOKUP(T2227,October_Schedule_Table[[#All],[Away Concat]:[Away B2b]],4,FALSE),0)</f>
        <v>no</v>
      </c>
    </row>
    <row r="2228" spans="1:25" x14ac:dyDescent="0.2">
      <c r="A2228" s="24" t="s">
        <v>228</v>
      </c>
      <c r="B2228" s="12">
        <v>43414</v>
      </c>
      <c r="C2228" s="33" t="str">
        <f t="shared" si="367"/>
        <v>H</v>
      </c>
      <c r="D2228" s="18">
        <v>11</v>
      </c>
      <c r="E2228" s="18">
        <v>10</v>
      </c>
      <c r="F2228" s="18">
        <v>2018</v>
      </c>
      <c r="G2228" s="5" t="s">
        <v>62</v>
      </c>
      <c r="H2228" s="5" t="s">
        <v>25</v>
      </c>
      <c r="I2228" s="13" t="s">
        <v>243</v>
      </c>
      <c r="J2228" s="5">
        <v>112</v>
      </c>
      <c r="K2228" s="5" t="s">
        <v>37</v>
      </c>
      <c r="L2228" s="5" t="s">
        <v>228</v>
      </c>
      <c r="M2228" s="5">
        <v>128</v>
      </c>
      <c r="N2228" s="13">
        <f t="shared" si="368"/>
        <v>16</v>
      </c>
      <c r="O2228" s="13">
        <f t="shared" si="369"/>
        <v>3</v>
      </c>
      <c r="P2228" s="39">
        <f t="shared" si="364"/>
        <v>5.5303682054218104</v>
      </c>
      <c r="Q2228" s="39">
        <f t="shared" si="365"/>
        <v>-9.3839578025397099</v>
      </c>
      <c r="R2228" s="39">
        <f t="shared" si="370"/>
        <v>17.91432600796152</v>
      </c>
      <c r="S2228" s="39">
        <f t="shared" si="371"/>
        <v>-1.9143260079615203</v>
      </c>
      <c r="T2228" s="22" t="str">
        <f t="shared" si="366"/>
        <v>Tor112128</v>
      </c>
      <c r="U2228" t="str">
        <f t="shared" si="372"/>
        <v>no</v>
      </c>
      <c r="V2228" s="31">
        <v>0</v>
      </c>
      <c r="W2228" s="31" t="str">
        <f t="shared" si="373"/>
        <v>43414New York KnicksToronto Raptors</v>
      </c>
      <c r="X2228" s="9" t="str">
        <f>IFERROR(VLOOKUP(T2228,October_Schedule_Table[[#All],[Home Concat]:[Home B2b]],2,FALSE),0)</f>
        <v>no</v>
      </c>
      <c r="Y2228" s="9">
        <f>IFERROR(VLOOKUP(T2228,October_Schedule_Table[[#All],[Away Concat]:[Away B2b]],4,FALSE),0)</f>
        <v>0</v>
      </c>
    </row>
    <row r="2229" spans="1:25" x14ac:dyDescent="0.2">
      <c r="A2229" s="24" t="s">
        <v>228</v>
      </c>
      <c r="B2229" s="10">
        <v>43416</v>
      </c>
      <c r="C2229" s="33" t="str">
        <f t="shared" si="367"/>
        <v>H</v>
      </c>
      <c r="D2229" s="19">
        <v>11</v>
      </c>
      <c r="E2229" s="19">
        <v>12</v>
      </c>
      <c r="F2229" s="19">
        <v>2018</v>
      </c>
      <c r="G2229" s="6" t="s">
        <v>23</v>
      </c>
      <c r="H2229" s="6" t="s">
        <v>17</v>
      </c>
      <c r="I2229" s="6" t="s">
        <v>202</v>
      </c>
      <c r="J2229" s="6">
        <v>126</v>
      </c>
      <c r="K2229" s="6" t="s">
        <v>37</v>
      </c>
      <c r="L2229" s="6" t="s">
        <v>228</v>
      </c>
      <c r="M2229" s="6">
        <v>110</v>
      </c>
      <c r="N2229" s="13">
        <f t="shared" si="368"/>
        <v>-16</v>
      </c>
      <c r="O2229" s="13">
        <f t="shared" si="369"/>
        <v>3</v>
      </c>
      <c r="P2229" s="39">
        <f t="shared" si="364"/>
        <v>5.5303682054218104</v>
      </c>
      <c r="Q2229" s="39">
        <f t="shared" si="365"/>
        <v>-2.0784049104114897</v>
      </c>
      <c r="R2229" s="39">
        <f t="shared" si="370"/>
        <v>10.6087731158333</v>
      </c>
      <c r="S2229" s="39">
        <f t="shared" si="371"/>
        <v>-26.608773115833301</v>
      </c>
      <c r="T2229" s="22" t="str">
        <f t="shared" si="366"/>
        <v>Tor126110</v>
      </c>
      <c r="U2229" t="str">
        <f t="shared" si="372"/>
        <v>no</v>
      </c>
      <c r="V2229" s="31">
        <v>0</v>
      </c>
      <c r="W2229" s="31" t="str">
        <f t="shared" si="373"/>
        <v>43416New Orleans PelicansToronto Raptors</v>
      </c>
      <c r="X2229" s="9" t="str">
        <f>IFERROR(VLOOKUP(T2229,October_Schedule_Table[[#All],[Home Concat]:[Home B2b]],2,FALSE),0)</f>
        <v>no</v>
      </c>
      <c r="Y2229" s="9">
        <f>IFERROR(VLOOKUP(T2229,October_Schedule_Table[[#All],[Away Concat]:[Away B2b]],4,FALSE),0)</f>
        <v>0</v>
      </c>
    </row>
    <row r="2230" spans="1:25" x14ac:dyDescent="0.2">
      <c r="A2230" s="24" t="s">
        <v>228</v>
      </c>
      <c r="B2230" s="12">
        <v>43418</v>
      </c>
      <c r="C2230" s="33" t="str">
        <f t="shared" si="367"/>
        <v>H</v>
      </c>
      <c r="D2230" s="18">
        <v>11</v>
      </c>
      <c r="E2230" s="18">
        <v>14</v>
      </c>
      <c r="F2230" s="18">
        <v>2018</v>
      </c>
      <c r="G2230" s="5" t="s">
        <v>23</v>
      </c>
      <c r="H2230" s="5" t="s">
        <v>16</v>
      </c>
      <c r="I2230" s="5" t="s">
        <v>218</v>
      </c>
      <c r="J2230" s="5">
        <v>106</v>
      </c>
      <c r="K2230" s="5" t="s">
        <v>37</v>
      </c>
      <c r="L2230" s="5" t="s">
        <v>228</v>
      </c>
      <c r="M2230" s="5">
        <v>104</v>
      </c>
      <c r="N2230" s="13">
        <f t="shared" si="368"/>
        <v>-2</v>
      </c>
      <c r="O2230" s="13">
        <f t="shared" si="369"/>
        <v>3</v>
      </c>
      <c r="P2230" s="39">
        <f t="shared" si="364"/>
        <v>5.5303682054218104</v>
      </c>
      <c r="Q2230" s="39">
        <f t="shared" si="365"/>
        <v>-0.23602730858504994</v>
      </c>
      <c r="R2230" s="39">
        <f t="shared" si="370"/>
        <v>8.7663955140068595</v>
      </c>
      <c r="S2230" s="39">
        <f t="shared" si="371"/>
        <v>-10.766395514006859</v>
      </c>
      <c r="T2230" s="22" t="str">
        <f t="shared" si="366"/>
        <v>Tor106104</v>
      </c>
      <c r="U2230" t="str">
        <f t="shared" si="372"/>
        <v>no</v>
      </c>
      <c r="V2230" s="31">
        <v>0</v>
      </c>
      <c r="W2230" s="31" t="str">
        <f t="shared" si="373"/>
        <v>43418Detroit PistonsToronto Raptors</v>
      </c>
      <c r="X2230" s="9" t="str">
        <f>IFERROR(VLOOKUP(T2230,October_Schedule_Table[[#All],[Home Concat]:[Home B2b]],2,FALSE),0)</f>
        <v>no</v>
      </c>
      <c r="Y2230" s="9" t="str">
        <f>IFERROR(VLOOKUP(T2230,October_Schedule_Table[[#All],[Away Concat]:[Away B2b]],4,FALSE),0)</f>
        <v>no</v>
      </c>
    </row>
    <row r="2231" spans="1:25" x14ac:dyDescent="0.2">
      <c r="A2231" s="24" t="s">
        <v>228</v>
      </c>
      <c r="B2231" s="12">
        <v>43420</v>
      </c>
      <c r="C2231" s="33" t="str">
        <f t="shared" si="367"/>
        <v>A</v>
      </c>
      <c r="D2231" s="18">
        <v>11</v>
      </c>
      <c r="E2231" s="18">
        <v>16</v>
      </c>
      <c r="F2231" s="18">
        <v>2018</v>
      </c>
      <c r="G2231" s="5" t="s">
        <v>12</v>
      </c>
      <c r="H2231" s="5" t="s">
        <v>37</v>
      </c>
      <c r="I2231" s="5" t="s">
        <v>228</v>
      </c>
      <c r="J2231" s="5">
        <v>116</v>
      </c>
      <c r="K2231" s="5" t="s">
        <v>8</v>
      </c>
      <c r="L2231" s="5" t="s">
        <v>211</v>
      </c>
      <c r="M2231" s="5">
        <v>123</v>
      </c>
      <c r="N2231" s="13">
        <f t="shared" si="368"/>
        <v>-7</v>
      </c>
      <c r="O2231" s="13">
        <f t="shared" si="369"/>
        <v>-3</v>
      </c>
      <c r="P2231" s="39">
        <f t="shared" si="364"/>
        <v>5.5303682054218104</v>
      </c>
      <c r="Q2231" s="39">
        <f t="shared" si="365"/>
        <v>3.6672081997201897</v>
      </c>
      <c r="R2231" s="39">
        <f t="shared" si="370"/>
        <v>-1.1368399942983793</v>
      </c>
      <c r="S2231" s="39">
        <f t="shared" si="371"/>
        <v>-5.8631600057016211</v>
      </c>
      <c r="T2231" s="22" t="str">
        <f t="shared" si="366"/>
        <v>Tor116123</v>
      </c>
      <c r="U2231" t="str">
        <f t="shared" si="372"/>
        <v>no</v>
      </c>
      <c r="V2231" s="31">
        <v>0</v>
      </c>
      <c r="W2231" s="31" t="str">
        <f t="shared" si="373"/>
        <v>43420Toronto RaptorsBoston Celtics</v>
      </c>
      <c r="X2231" s="9">
        <f>IFERROR(VLOOKUP(T2231,October_Schedule_Table[Home Concat],1,FALSE),0)</f>
        <v>0</v>
      </c>
      <c r="Y2231" s="9" t="str">
        <f>IFERROR(VLOOKUP(T2231,October_Schedule_Table[[#All],[Away Concat]:[Away B2b]],4,FALSE),0)</f>
        <v>no</v>
      </c>
    </row>
    <row r="2232" spans="1:25" x14ac:dyDescent="0.2">
      <c r="A2232" s="24" t="s">
        <v>228</v>
      </c>
      <c r="B2232" s="10">
        <v>43421</v>
      </c>
      <c r="C2232" s="33" t="str">
        <f t="shared" si="367"/>
        <v>A</v>
      </c>
      <c r="D2232" s="19">
        <v>11</v>
      </c>
      <c r="E2232" s="19">
        <v>17</v>
      </c>
      <c r="F2232" s="19">
        <v>2018</v>
      </c>
      <c r="G2232" s="6" t="s">
        <v>6</v>
      </c>
      <c r="H2232" s="6" t="s">
        <v>37</v>
      </c>
      <c r="I2232" s="6" t="s">
        <v>228</v>
      </c>
      <c r="J2232" s="6">
        <v>122</v>
      </c>
      <c r="K2232" s="6" t="s">
        <v>38</v>
      </c>
      <c r="L2232" s="6" t="s">
        <v>214</v>
      </c>
      <c r="M2232" s="6">
        <v>83</v>
      </c>
      <c r="N2232" s="13">
        <f t="shared" si="368"/>
        <v>39</v>
      </c>
      <c r="O2232" s="13">
        <f t="shared" si="369"/>
        <v>-3</v>
      </c>
      <c r="P2232" s="39">
        <f t="shared" si="364"/>
        <v>5.5303682054218104</v>
      </c>
      <c r="Q2232" s="39">
        <f t="shared" si="365"/>
        <v>-8.3647694850550796</v>
      </c>
      <c r="R2232" s="39">
        <f t="shared" si="370"/>
        <v>10.89513769047689</v>
      </c>
      <c r="S2232" s="39">
        <f t="shared" si="371"/>
        <v>28.10486230952311</v>
      </c>
      <c r="T2232" s="22" t="str">
        <f t="shared" si="366"/>
        <v>Tor12283</v>
      </c>
      <c r="U2232" t="str">
        <f t="shared" si="372"/>
        <v>yes</v>
      </c>
      <c r="V2232" s="31" t="s">
        <v>272</v>
      </c>
      <c r="W2232" s="31" t="str">
        <f t="shared" si="373"/>
        <v>43421Toronto RaptorsChicago Bulls</v>
      </c>
      <c r="X2232" s="9"/>
      <c r="Y2232" s="9"/>
    </row>
    <row r="2233" spans="1:25" x14ac:dyDescent="0.2">
      <c r="A2233" s="24" t="s">
        <v>228</v>
      </c>
      <c r="B2233" s="12">
        <v>43424</v>
      </c>
      <c r="C2233" s="33" t="str">
        <f t="shared" si="367"/>
        <v>A</v>
      </c>
      <c r="D2233" s="18">
        <v>11</v>
      </c>
      <c r="E2233" s="18">
        <v>20</v>
      </c>
      <c r="F2233" s="18">
        <v>2018</v>
      </c>
      <c r="G2233" s="5" t="s">
        <v>12</v>
      </c>
      <c r="H2233" s="5" t="s">
        <v>37</v>
      </c>
      <c r="I2233" s="5" t="s">
        <v>228</v>
      </c>
      <c r="J2233" s="5">
        <v>93</v>
      </c>
      <c r="K2233" s="5" t="s">
        <v>27</v>
      </c>
      <c r="L2233" s="5" t="s">
        <v>236</v>
      </c>
      <c r="M2233" s="5">
        <v>91</v>
      </c>
      <c r="N2233" s="13">
        <f t="shared" si="368"/>
        <v>2</v>
      </c>
      <c r="O2233" s="13">
        <f t="shared" si="369"/>
        <v>-3</v>
      </c>
      <c r="P2233" s="39">
        <f t="shared" si="364"/>
        <v>5.5303682054218104</v>
      </c>
      <c r="Q2233" s="39">
        <f t="shared" si="365"/>
        <v>1.21811754667254</v>
      </c>
      <c r="R2233" s="39">
        <f t="shared" si="370"/>
        <v>1.3122506587492704</v>
      </c>
      <c r="S2233" s="39">
        <f t="shared" si="371"/>
        <v>0.68774934125072962</v>
      </c>
      <c r="T2233" s="22" t="str">
        <f t="shared" si="366"/>
        <v>Tor9391</v>
      </c>
      <c r="U2233" t="str">
        <f t="shared" si="372"/>
        <v>no</v>
      </c>
      <c r="V2233" s="31">
        <v>0</v>
      </c>
      <c r="W2233" s="31" t="str">
        <f t="shared" si="373"/>
        <v>43424Toronto RaptorsOrlando Magic</v>
      </c>
      <c r="X2233" s="9">
        <f>IFERROR(VLOOKUP(T2233,October_Schedule_Table[Home Concat],1,FALSE),0)</f>
        <v>0</v>
      </c>
      <c r="Y2233" s="9" t="str">
        <f>IFERROR(VLOOKUP(T2233,October_Schedule_Table[[#All],[Away Concat]:[Away B2b]],4,FALSE),0)</f>
        <v>no</v>
      </c>
    </row>
    <row r="2234" spans="1:25" x14ac:dyDescent="0.2">
      <c r="A2234" s="24" t="s">
        <v>228</v>
      </c>
      <c r="B2234" s="10">
        <v>43425</v>
      </c>
      <c r="C2234" s="33" t="str">
        <f t="shared" si="367"/>
        <v>A</v>
      </c>
      <c r="D2234" s="19">
        <v>11</v>
      </c>
      <c r="E2234" s="19">
        <v>21</v>
      </c>
      <c r="F2234" s="19">
        <v>2018</v>
      </c>
      <c r="G2234" s="6" t="s">
        <v>23</v>
      </c>
      <c r="H2234" s="6" t="s">
        <v>37</v>
      </c>
      <c r="I2234" s="6" t="s">
        <v>228</v>
      </c>
      <c r="J2234" s="6">
        <v>124</v>
      </c>
      <c r="K2234" s="6" t="s">
        <v>24</v>
      </c>
      <c r="L2234" s="6" t="s">
        <v>210</v>
      </c>
      <c r="M2234" s="6">
        <v>108</v>
      </c>
      <c r="N2234" s="13">
        <f t="shared" si="368"/>
        <v>16</v>
      </c>
      <c r="O2234" s="13">
        <f t="shared" si="369"/>
        <v>-3</v>
      </c>
      <c r="P2234" s="39">
        <f t="shared" si="364"/>
        <v>5.5303682054218104</v>
      </c>
      <c r="Q2234" s="39">
        <f t="shared" si="365"/>
        <v>-5.4191427575813904</v>
      </c>
      <c r="R2234" s="39">
        <f t="shared" si="370"/>
        <v>7.9495109630032008</v>
      </c>
      <c r="S2234" s="39">
        <f t="shared" si="371"/>
        <v>8.0504890369967992</v>
      </c>
      <c r="T2234" s="22" t="str">
        <f t="shared" si="366"/>
        <v>Tor124108</v>
      </c>
      <c r="U2234" t="str">
        <f t="shared" si="372"/>
        <v>yes</v>
      </c>
      <c r="V2234" s="31">
        <v>0</v>
      </c>
      <c r="W2234" s="31" t="str">
        <f t="shared" si="373"/>
        <v>43425Toronto RaptorsAtlanta Hawks</v>
      </c>
      <c r="X2234" s="9">
        <f>IFERROR(VLOOKUP(T2234,October_Schedule_Table[Home Concat],1,FALSE),0)</f>
        <v>0</v>
      </c>
      <c r="Y2234" s="9" t="str">
        <f>IFERROR(VLOOKUP(T2234,October_Schedule_Table[[#All],[Away Concat]:[Away B2b]],4,FALSE),0)</f>
        <v>yes</v>
      </c>
    </row>
    <row r="2235" spans="1:25" x14ac:dyDescent="0.2">
      <c r="A2235" s="24" t="s">
        <v>228</v>
      </c>
      <c r="B2235" s="10">
        <v>43427</v>
      </c>
      <c r="C2235" s="33" t="str">
        <f t="shared" si="367"/>
        <v>H</v>
      </c>
      <c r="D2235" s="19">
        <v>11</v>
      </c>
      <c r="E2235" s="19">
        <v>23</v>
      </c>
      <c r="F2235" s="19">
        <v>2018</v>
      </c>
      <c r="G2235" s="6" t="s">
        <v>23</v>
      </c>
      <c r="H2235" s="6" t="s">
        <v>41</v>
      </c>
      <c r="I2235" s="6" t="s">
        <v>233</v>
      </c>
      <c r="J2235" s="6">
        <v>107</v>
      </c>
      <c r="K2235" s="6" t="s">
        <v>37</v>
      </c>
      <c r="L2235" s="6" t="s">
        <v>228</v>
      </c>
      <c r="M2235" s="6">
        <v>125</v>
      </c>
      <c r="N2235" s="13">
        <f t="shared" si="368"/>
        <v>18</v>
      </c>
      <c r="O2235" s="13">
        <f t="shared" si="369"/>
        <v>3</v>
      </c>
      <c r="P2235" s="39">
        <f t="shared" si="364"/>
        <v>5.5303682054218104</v>
      </c>
      <c r="Q2235" s="39">
        <f t="shared" si="365"/>
        <v>-3.2175804343859502</v>
      </c>
      <c r="R2235" s="39">
        <f t="shared" si="370"/>
        <v>11.74794863980776</v>
      </c>
      <c r="S2235" s="39">
        <f t="shared" si="371"/>
        <v>6.2520513601922403</v>
      </c>
      <c r="T2235" s="22" t="str">
        <f t="shared" si="366"/>
        <v>Tor107125</v>
      </c>
      <c r="U2235" t="str">
        <f t="shared" si="372"/>
        <v>no</v>
      </c>
      <c r="V2235" s="31">
        <v>0</v>
      </c>
      <c r="W2235" s="31" t="str">
        <f t="shared" si="373"/>
        <v>43427Washington WizardsToronto Raptors</v>
      </c>
      <c r="X2235" s="9" t="str">
        <f>IFERROR(VLOOKUP(T2235,October_Schedule_Table[[#All],[Home Concat]:[Home B2b]],2,FALSE),0)</f>
        <v>no</v>
      </c>
      <c r="Y2235" s="9" t="str">
        <f>IFERROR(VLOOKUP(T2235,October_Schedule_Table[[#All],[Away Concat]:[Away B2b]],4,FALSE),0)</f>
        <v>no</v>
      </c>
    </row>
    <row r="2236" spans="1:25" x14ac:dyDescent="0.2">
      <c r="A2236" s="24" t="s">
        <v>228</v>
      </c>
      <c r="B2236" s="15">
        <v>43429</v>
      </c>
      <c r="C2236" s="33" t="str">
        <f t="shared" si="367"/>
        <v>H</v>
      </c>
      <c r="D2236" s="20">
        <v>11</v>
      </c>
      <c r="E2236" s="20">
        <v>25</v>
      </c>
      <c r="F2236" s="20">
        <v>2018</v>
      </c>
      <c r="G2236" s="5" t="s">
        <v>43</v>
      </c>
      <c r="H2236" s="5" t="s">
        <v>26</v>
      </c>
      <c r="I2236" s="5" t="s">
        <v>235</v>
      </c>
      <c r="J2236" s="5">
        <v>115</v>
      </c>
      <c r="K2236" s="5" t="s">
        <v>37</v>
      </c>
      <c r="L2236" s="5" t="s">
        <v>228</v>
      </c>
      <c r="M2236" s="5">
        <v>125</v>
      </c>
      <c r="N2236" s="13">
        <f t="shared" si="368"/>
        <v>10</v>
      </c>
      <c r="O2236" s="13">
        <f t="shared" si="369"/>
        <v>3</v>
      </c>
      <c r="P2236" s="39">
        <f t="shared" si="364"/>
        <v>5.5303682054218104</v>
      </c>
      <c r="Q2236" s="39">
        <f t="shared" si="365"/>
        <v>-0.25037347985165948</v>
      </c>
      <c r="R2236" s="39">
        <f t="shared" si="370"/>
        <v>8.780741685273469</v>
      </c>
      <c r="S2236" s="39">
        <f t="shared" si="371"/>
        <v>1.219258314726531</v>
      </c>
      <c r="T2236" s="22" t="str">
        <f t="shared" si="366"/>
        <v>Tor115125</v>
      </c>
      <c r="U2236" t="str">
        <f t="shared" si="372"/>
        <v>no</v>
      </c>
      <c r="V2236" s="31">
        <v>0</v>
      </c>
      <c r="W2236" s="31" t="str">
        <f t="shared" si="373"/>
        <v>43429Miami HeatToronto Raptors</v>
      </c>
      <c r="X2236" s="9" t="str">
        <f>IFERROR(VLOOKUP(T2236,October_Schedule_Table[[#All],[Home Concat]:[Home B2b]],2,FALSE),0)</f>
        <v>no</v>
      </c>
      <c r="Y2236" s="9">
        <f>IFERROR(VLOOKUP(T2236,October_Schedule_Table[[#All],[Away Concat]:[Away B2b]],4,FALSE),0)</f>
        <v>0</v>
      </c>
    </row>
    <row r="2237" spans="1:25" x14ac:dyDescent="0.2">
      <c r="A2237" s="24" t="s">
        <v>228</v>
      </c>
      <c r="B2237" s="12">
        <v>43431</v>
      </c>
      <c r="C2237" s="33" t="str">
        <f t="shared" si="367"/>
        <v>A</v>
      </c>
      <c r="D2237" s="18">
        <v>11</v>
      </c>
      <c r="E2237" s="18">
        <v>27</v>
      </c>
      <c r="F2237" s="18">
        <v>2018</v>
      </c>
      <c r="G2237" s="5" t="s">
        <v>6</v>
      </c>
      <c r="H2237" s="5" t="s">
        <v>37</v>
      </c>
      <c r="I2237" s="5" t="s">
        <v>228</v>
      </c>
      <c r="J2237" s="5">
        <v>122</v>
      </c>
      <c r="K2237" s="5" t="s">
        <v>19</v>
      </c>
      <c r="L2237" s="5" t="s">
        <v>240</v>
      </c>
      <c r="M2237" s="5">
        <v>114</v>
      </c>
      <c r="N2237" s="13">
        <f t="shared" si="368"/>
        <v>8</v>
      </c>
      <c r="O2237" s="13">
        <f t="shared" si="369"/>
        <v>-3</v>
      </c>
      <c r="P2237" s="39">
        <f t="shared" si="364"/>
        <v>5.5303682054218104</v>
      </c>
      <c r="Q2237" s="39">
        <f t="shared" si="365"/>
        <v>-2.3364343413058002</v>
      </c>
      <c r="R2237" s="39">
        <f t="shared" si="370"/>
        <v>4.8668025467276106</v>
      </c>
      <c r="S2237" s="39">
        <f t="shared" si="371"/>
        <v>3.1331974532723894</v>
      </c>
      <c r="T2237" s="22" t="str">
        <f t="shared" si="366"/>
        <v>Tor122114</v>
      </c>
      <c r="U2237" t="str">
        <f t="shared" si="372"/>
        <v>no</v>
      </c>
      <c r="V2237" s="31">
        <v>0</v>
      </c>
      <c r="W2237" s="31" t="str">
        <f t="shared" si="373"/>
        <v>43431Toronto RaptorsMemphis Grizzlies</v>
      </c>
      <c r="X2237" s="9">
        <f>IFERROR(VLOOKUP(T2237,October_Schedule_Table[Home Concat],1,FALSE),0)</f>
        <v>0</v>
      </c>
      <c r="Y2237" s="9" t="str">
        <f>IFERROR(VLOOKUP(T2237,October_Schedule_Table[[#All],[Away Concat]:[Away B2b]],4,FALSE),0)</f>
        <v>no</v>
      </c>
    </row>
    <row r="2238" spans="1:25" x14ac:dyDescent="0.2">
      <c r="A2238" s="24" t="s">
        <v>228</v>
      </c>
      <c r="B2238" s="10">
        <v>43433</v>
      </c>
      <c r="C2238" s="33" t="str">
        <f t="shared" si="367"/>
        <v>H</v>
      </c>
      <c r="D2238" s="19">
        <v>11</v>
      </c>
      <c r="E2238" s="19">
        <v>29</v>
      </c>
      <c r="F2238" s="19">
        <v>2018</v>
      </c>
      <c r="G2238" s="6" t="s">
        <v>6</v>
      </c>
      <c r="H2238" s="6" t="s">
        <v>11</v>
      </c>
      <c r="I2238" s="6" t="s">
        <v>224</v>
      </c>
      <c r="J2238" s="6">
        <v>128</v>
      </c>
      <c r="K2238" s="6" t="s">
        <v>37</v>
      </c>
      <c r="L2238" s="6" t="s">
        <v>228</v>
      </c>
      <c r="M2238" s="6">
        <v>131</v>
      </c>
      <c r="N2238" s="13">
        <f t="shared" si="368"/>
        <v>3</v>
      </c>
      <c r="O2238" s="13">
        <f t="shared" si="369"/>
        <v>3</v>
      </c>
      <c r="P2238" s="39">
        <f t="shared" si="364"/>
        <v>5.5303682054218104</v>
      </c>
      <c r="Q2238" s="39">
        <f t="shared" si="365"/>
        <v>6.4927091902742058</v>
      </c>
      <c r="R2238" s="39">
        <f t="shared" si="370"/>
        <v>2.0376590151476046</v>
      </c>
      <c r="S2238" s="39">
        <f t="shared" si="371"/>
        <v>0.96234098485239539</v>
      </c>
      <c r="T2238" s="22" t="str">
        <f t="shared" si="366"/>
        <v>Tor128131</v>
      </c>
      <c r="U2238" t="str">
        <f t="shared" si="372"/>
        <v>no</v>
      </c>
      <c r="V2238" s="31">
        <v>0</v>
      </c>
      <c r="W2238" s="31" t="str">
        <f t="shared" si="373"/>
        <v>43433Golden State WarriorsToronto Raptors</v>
      </c>
      <c r="X2238" s="9" t="str">
        <f>IFERROR(VLOOKUP(T2238,October_Schedule_Table[[#All],[Home Concat]:[Home B2b]],2,FALSE),0)</f>
        <v>no</v>
      </c>
      <c r="Y2238" s="9">
        <f>IFERROR(VLOOKUP(T2238,October_Schedule_Table[[#All],[Away Concat]:[Away B2b]],4,FALSE),0)</f>
        <v>0</v>
      </c>
    </row>
    <row r="2239" spans="1:25" x14ac:dyDescent="0.2">
      <c r="A2239" s="24" t="s">
        <v>228</v>
      </c>
      <c r="B2239" s="10">
        <v>43435</v>
      </c>
      <c r="C2239" s="33" t="str">
        <f t="shared" si="367"/>
        <v>A</v>
      </c>
      <c r="D2239" s="19">
        <v>12</v>
      </c>
      <c r="E2239" s="19">
        <v>1</v>
      </c>
      <c r="F2239" s="19">
        <v>2018</v>
      </c>
      <c r="G2239" s="6" t="s">
        <v>6</v>
      </c>
      <c r="H2239" s="6" t="s">
        <v>37</v>
      </c>
      <c r="I2239" s="6" t="s">
        <v>228</v>
      </c>
      <c r="J2239" s="6">
        <v>106</v>
      </c>
      <c r="K2239" s="6" t="s">
        <v>36</v>
      </c>
      <c r="L2239" s="6" t="s">
        <v>215</v>
      </c>
      <c r="M2239" s="6">
        <v>95</v>
      </c>
      <c r="N2239" s="13">
        <f t="shared" si="368"/>
        <v>11</v>
      </c>
      <c r="O2239" s="13">
        <f t="shared" si="369"/>
        <v>-3</v>
      </c>
      <c r="P2239" s="39">
        <f t="shared" si="364"/>
        <v>5.5303682054218104</v>
      </c>
      <c r="Q2239" s="39">
        <f t="shared" si="365"/>
        <v>-9.3173458825230995</v>
      </c>
      <c r="R2239" s="39">
        <f t="shared" si="370"/>
        <v>11.84771408794491</v>
      </c>
      <c r="S2239" s="39">
        <f t="shared" si="371"/>
        <v>-0.84771408794490988</v>
      </c>
      <c r="T2239" s="22" t="str">
        <f t="shared" si="366"/>
        <v>Tor10695</v>
      </c>
      <c r="U2239" t="str">
        <f t="shared" si="372"/>
        <v>no</v>
      </c>
      <c r="V2239" s="31">
        <v>0</v>
      </c>
      <c r="W2239" s="31" t="str">
        <f t="shared" si="373"/>
        <v>43435Toronto RaptorsCleveland Cavaliers</v>
      </c>
      <c r="X2239" s="9">
        <f>IFERROR(VLOOKUP(T2239,October_Schedule_Table[Home Concat],1,FALSE),0)</f>
        <v>0</v>
      </c>
      <c r="Y2239" s="9" t="str">
        <f>IFERROR(VLOOKUP(T2239,October_Schedule_Table[[#All],[Away Concat]:[Away B2b]],4,FALSE),0)</f>
        <v>no</v>
      </c>
    </row>
    <row r="2240" spans="1:25" x14ac:dyDescent="0.2">
      <c r="A2240" s="24" t="s">
        <v>228</v>
      </c>
      <c r="B2240" s="12">
        <v>43437</v>
      </c>
      <c r="C2240" s="33" t="str">
        <f t="shared" si="367"/>
        <v>H</v>
      </c>
      <c r="D2240" s="18">
        <v>12</v>
      </c>
      <c r="E2240" s="18">
        <v>3</v>
      </c>
      <c r="F2240" s="18">
        <v>2018</v>
      </c>
      <c r="G2240" s="5" t="s">
        <v>23</v>
      </c>
      <c r="H2240" s="5" t="s">
        <v>21</v>
      </c>
      <c r="I2240" s="5" t="s">
        <v>217</v>
      </c>
      <c r="J2240" s="5">
        <v>106</v>
      </c>
      <c r="K2240" s="5" t="s">
        <v>37</v>
      </c>
      <c r="L2240" s="5" t="s">
        <v>228</v>
      </c>
      <c r="M2240" s="5">
        <v>103</v>
      </c>
      <c r="N2240" s="13">
        <f t="shared" si="368"/>
        <v>-3</v>
      </c>
      <c r="O2240" s="13">
        <f t="shared" si="369"/>
        <v>3</v>
      </c>
      <c r="P2240" s="39">
        <f t="shared" si="364"/>
        <v>5.5303682054218104</v>
      </c>
      <c r="Q2240" s="39">
        <f t="shared" si="365"/>
        <v>3.8824190488276296</v>
      </c>
      <c r="R2240" s="39">
        <f t="shared" si="370"/>
        <v>4.6479491565941808</v>
      </c>
      <c r="S2240" s="39">
        <f t="shared" si="371"/>
        <v>-7.6479491565941808</v>
      </c>
      <c r="T2240" s="22" t="str">
        <f t="shared" si="366"/>
        <v>Tor106103</v>
      </c>
      <c r="U2240" t="str">
        <f t="shared" si="372"/>
        <v>no</v>
      </c>
      <c r="V2240" s="31">
        <v>0</v>
      </c>
      <c r="W2240" s="31" t="str">
        <f t="shared" si="373"/>
        <v>43437Denver NuggetsToronto Raptors</v>
      </c>
      <c r="X2240" s="9" t="str">
        <f>IFERROR(VLOOKUP(T2240,October_Schedule_Table[[#All],[Home Concat]:[Home B2b]],2,FALSE),0)</f>
        <v>no</v>
      </c>
      <c r="Y2240" s="9">
        <f>IFERROR(VLOOKUP(T2240,October_Schedule_Table[[#All],[Away Concat]:[Away B2b]],4,FALSE),0)</f>
        <v>0</v>
      </c>
    </row>
    <row r="2241" spans="1:25" x14ac:dyDescent="0.2">
      <c r="A2241" s="24" t="s">
        <v>228</v>
      </c>
      <c r="B2241" s="10">
        <v>43439</v>
      </c>
      <c r="C2241" s="33" t="str">
        <f t="shared" si="367"/>
        <v>H</v>
      </c>
      <c r="D2241" s="19">
        <v>12</v>
      </c>
      <c r="E2241" s="19">
        <v>5</v>
      </c>
      <c r="F2241" s="19">
        <v>2018</v>
      </c>
      <c r="G2241" s="6" t="s">
        <v>6</v>
      </c>
      <c r="H2241" s="6" t="s">
        <v>7</v>
      </c>
      <c r="I2241" s="6" t="s">
        <v>237</v>
      </c>
      <c r="J2241" s="6">
        <v>102</v>
      </c>
      <c r="K2241" s="6" t="s">
        <v>37</v>
      </c>
      <c r="L2241" s="6" t="s">
        <v>228</v>
      </c>
      <c r="M2241" s="6">
        <v>113</v>
      </c>
      <c r="N2241" s="13">
        <f t="shared" si="368"/>
        <v>11</v>
      </c>
      <c r="O2241" s="13">
        <f t="shared" si="369"/>
        <v>3</v>
      </c>
      <c r="P2241" s="39">
        <f t="shared" si="364"/>
        <v>5.5303682054218104</v>
      </c>
      <c r="Q2241" s="39">
        <f t="shared" si="365"/>
        <v>2.2516349031661402</v>
      </c>
      <c r="R2241" s="39">
        <f t="shared" si="370"/>
        <v>6.2787333022556702</v>
      </c>
      <c r="S2241" s="39">
        <f t="shared" si="371"/>
        <v>4.7212666977443298</v>
      </c>
      <c r="T2241" s="22" t="str">
        <f t="shared" si="366"/>
        <v>Tor102113</v>
      </c>
      <c r="U2241" t="str">
        <f t="shared" si="372"/>
        <v>no</v>
      </c>
      <c r="V2241" s="31">
        <v>0</v>
      </c>
      <c r="W2241" s="31" t="str">
        <f t="shared" si="373"/>
        <v>43439Philadelphia 76ersToronto Raptors</v>
      </c>
      <c r="X2241" s="9" t="str">
        <f>IFERROR(VLOOKUP(T2241,October_Schedule_Table[[#All],[Home Concat]:[Home B2b]],2,FALSE),0)</f>
        <v>no</v>
      </c>
      <c r="Y2241" s="9">
        <f>IFERROR(VLOOKUP(T2241,October_Schedule_Table[[#All],[Away Concat]:[Away B2b]],4,FALSE),0)</f>
        <v>0</v>
      </c>
    </row>
    <row r="2242" spans="1:25" x14ac:dyDescent="0.2">
      <c r="A2242" s="24" t="s">
        <v>228</v>
      </c>
      <c r="B2242" s="12">
        <v>43441</v>
      </c>
      <c r="C2242" s="33" t="str">
        <f t="shared" si="367"/>
        <v>A</v>
      </c>
      <c r="D2242" s="18">
        <v>12</v>
      </c>
      <c r="E2242" s="18">
        <v>7</v>
      </c>
      <c r="F2242" s="18">
        <v>2018</v>
      </c>
      <c r="G2242" s="5" t="s">
        <v>23</v>
      </c>
      <c r="H2242" s="5" t="s">
        <v>37</v>
      </c>
      <c r="I2242" s="5" t="s">
        <v>228</v>
      </c>
      <c r="J2242" s="5">
        <v>105</v>
      </c>
      <c r="K2242" s="5" t="s">
        <v>15</v>
      </c>
      <c r="L2242" s="5" t="s">
        <v>212</v>
      </c>
      <c r="M2242" s="5">
        <v>106</v>
      </c>
      <c r="N2242" s="13">
        <f t="shared" si="368"/>
        <v>-1</v>
      </c>
      <c r="O2242" s="13">
        <f t="shared" si="369"/>
        <v>-3</v>
      </c>
      <c r="P2242" s="39">
        <f t="shared" si="364"/>
        <v>5.5303682054218104</v>
      </c>
      <c r="Q2242" s="39">
        <f t="shared" si="365"/>
        <v>9.3423702051929958E-2</v>
      </c>
      <c r="R2242" s="39">
        <f t="shared" si="370"/>
        <v>2.4369445033698804</v>
      </c>
      <c r="S2242" s="39">
        <f t="shared" si="371"/>
        <v>-3.4369445033698804</v>
      </c>
      <c r="T2242" s="22" t="str">
        <f t="shared" si="366"/>
        <v>Tor105106</v>
      </c>
      <c r="U2242" t="str">
        <f t="shared" si="372"/>
        <v>no</v>
      </c>
      <c r="V2242" s="31">
        <v>0</v>
      </c>
      <c r="W2242" s="31" t="str">
        <f t="shared" si="373"/>
        <v>43441Toronto RaptorsBrooklyn Nets</v>
      </c>
      <c r="X2242" s="9">
        <f>IFERROR(VLOOKUP(T2242,October_Schedule_Table[Home Concat],1,FALSE),0)</f>
        <v>0</v>
      </c>
      <c r="Y2242" s="9" t="str">
        <f>IFERROR(VLOOKUP(T2242,October_Schedule_Table[[#All],[Away Concat]:[Away B2b]],4,FALSE),0)</f>
        <v>no</v>
      </c>
    </row>
    <row r="2243" spans="1:25" x14ac:dyDescent="0.2">
      <c r="A2243" s="24" t="s">
        <v>228</v>
      </c>
      <c r="B2243" s="12">
        <v>43443</v>
      </c>
      <c r="C2243" s="33" t="str">
        <f t="shared" si="367"/>
        <v>H</v>
      </c>
      <c r="D2243" s="18">
        <v>12</v>
      </c>
      <c r="E2243" s="18">
        <v>9</v>
      </c>
      <c r="F2243" s="18">
        <v>2018</v>
      </c>
      <c r="G2243" s="5" t="s">
        <v>43</v>
      </c>
      <c r="H2243" s="5" t="s">
        <v>13</v>
      </c>
      <c r="I2243" s="5" t="s">
        <v>229</v>
      </c>
      <c r="J2243" s="5">
        <v>104</v>
      </c>
      <c r="K2243" s="5" t="s">
        <v>37</v>
      </c>
      <c r="L2243" s="5" t="s">
        <v>228</v>
      </c>
      <c r="M2243" s="5">
        <v>99</v>
      </c>
      <c r="N2243" s="13">
        <f t="shared" si="368"/>
        <v>-5</v>
      </c>
      <c r="O2243" s="13">
        <f t="shared" si="369"/>
        <v>3</v>
      </c>
      <c r="P2243" s="39">
        <f t="shared" si="364"/>
        <v>5.5303682054218104</v>
      </c>
      <c r="Q2243" s="39">
        <f t="shared" si="365"/>
        <v>7.7638523148254706</v>
      </c>
      <c r="R2243" s="39">
        <f t="shared" si="370"/>
        <v>0.76651589059633984</v>
      </c>
      <c r="S2243" s="39">
        <f t="shared" si="371"/>
        <v>-5.7665158905963398</v>
      </c>
      <c r="T2243" s="22" t="str">
        <f t="shared" si="366"/>
        <v>Tor10499</v>
      </c>
      <c r="U2243" t="str">
        <f t="shared" si="372"/>
        <v>no</v>
      </c>
      <c r="V2243" s="31">
        <v>0</v>
      </c>
      <c r="W2243" s="31" t="str">
        <f t="shared" si="373"/>
        <v>43443Milwaukee BucksToronto Raptors</v>
      </c>
      <c r="X2243" s="9" t="str">
        <f>IFERROR(VLOOKUP(T2243,October_Schedule_Table[[#All],[Home Concat]:[Home B2b]],2,FALSE),0)</f>
        <v>no</v>
      </c>
      <c r="Y2243" s="9" t="str">
        <f>IFERROR(VLOOKUP(T2243,October_Schedule_Table[[#All],[Away Concat]:[Away B2b]],4,FALSE),0)</f>
        <v>no</v>
      </c>
    </row>
    <row r="2244" spans="1:25" x14ac:dyDescent="0.2">
      <c r="A2244" s="24" t="s">
        <v>228</v>
      </c>
      <c r="B2244" s="10">
        <v>43445</v>
      </c>
      <c r="C2244" s="33" t="str">
        <f t="shared" si="367"/>
        <v>A</v>
      </c>
      <c r="D2244" s="19">
        <v>12</v>
      </c>
      <c r="E2244" s="19">
        <v>11</v>
      </c>
      <c r="F2244" s="19">
        <v>2018</v>
      </c>
      <c r="G2244" s="6" t="s">
        <v>9</v>
      </c>
      <c r="H2244" s="6" t="s">
        <v>37</v>
      </c>
      <c r="I2244" s="6" t="s">
        <v>228</v>
      </c>
      <c r="J2244" s="6">
        <v>123</v>
      </c>
      <c r="K2244" s="6" t="s">
        <v>22</v>
      </c>
      <c r="L2244" s="13" t="s">
        <v>241</v>
      </c>
      <c r="M2244" s="6">
        <v>99</v>
      </c>
      <c r="N2244" s="13">
        <f t="shared" si="368"/>
        <v>24</v>
      </c>
      <c r="O2244" s="13">
        <f t="shared" si="369"/>
        <v>-3</v>
      </c>
      <c r="P2244" s="39">
        <f t="shared" si="364"/>
        <v>5.5303682054218104</v>
      </c>
      <c r="Q2244" s="39">
        <f t="shared" si="365"/>
        <v>0.79686865378140981</v>
      </c>
      <c r="R2244" s="39">
        <f t="shared" si="370"/>
        <v>1.7334995516404006</v>
      </c>
      <c r="S2244" s="39">
        <f t="shared" si="371"/>
        <v>22.266500448359601</v>
      </c>
      <c r="T2244" s="22" t="str">
        <f t="shared" si="366"/>
        <v>Tor12399</v>
      </c>
      <c r="U2244" t="str">
        <f t="shared" si="372"/>
        <v>no</v>
      </c>
      <c r="V2244" s="31">
        <v>0</v>
      </c>
      <c r="W2244" s="31" t="str">
        <f t="shared" si="373"/>
        <v>43445Toronto RaptorsLos Angeles Clippers</v>
      </c>
      <c r="X2244" s="9">
        <f>IFERROR(VLOOKUP(T2244,October_Schedule_Table[Home Concat],1,FALSE),0)</f>
        <v>0</v>
      </c>
      <c r="Y2244" s="9" t="str">
        <f>IFERROR(VLOOKUP(T2244,October_Schedule_Table[[#All],[Away Concat]:[Away B2b]],4,FALSE),0)</f>
        <v>no</v>
      </c>
    </row>
    <row r="2245" spans="1:25" x14ac:dyDescent="0.2">
      <c r="A2245" s="24" t="s">
        <v>228</v>
      </c>
      <c r="B2245" s="12">
        <v>43446</v>
      </c>
      <c r="C2245" s="33" t="str">
        <f t="shared" si="367"/>
        <v>A</v>
      </c>
      <c r="D2245" s="18">
        <v>12</v>
      </c>
      <c r="E2245" s="18">
        <v>12</v>
      </c>
      <c r="F2245" s="18">
        <v>2018</v>
      </c>
      <c r="G2245" s="5" t="s">
        <v>9</v>
      </c>
      <c r="H2245" s="5" t="s">
        <v>37</v>
      </c>
      <c r="I2245" s="5" t="s">
        <v>228</v>
      </c>
      <c r="J2245" s="5">
        <v>113</v>
      </c>
      <c r="K2245" s="5" t="s">
        <v>11</v>
      </c>
      <c r="L2245" s="5" t="s">
        <v>224</v>
      </c>
      <c r="M2245" s="5">
        <v>93</v>
      </c>
      <c r="N2245" s="13">
        <f t="shared" si="368"/>
        <v>20</v>
      </c>
      <c r="O2245" s="13">
        <f t="shared" si="369"/>
        <v>-3</v>
      </c>
      <c r="P2245" s="39">
        <f t="shared" si="364"/>
        <v>5.5303682054218104</v>
      </c>
      <c r="Q2245" s="39">
        <f t="shared" si="365"/>
        <v>6.4927091902742058</v>
      </c>
      <c r="R2245" s="39">
        <f t="shared" si="370"/>
        <v>-3.9623409848523954</v>
      </c>
      <c r="S2245" s="39">
        <f t="shared" si="371"/>
        <v>23.962340984852396</v>
      </c>
      <c r="T2245" s="22" t="str">
        <f t="shared" si="366"/>
        <v>Tor11393</v>
      </c>
      <c r="U2245" t="str">
        <f t="shared" si="372"/>
        <v>yes</v>
      </c>
      <c r="V2245" s="31">
        <v>0</v>
      </c>
      <c r="W2245" s="31" t="str">
        <f t="shared" si="373"/>
        <v>43446Toronto RaptorsGolden State Warriors</v>
      </c>
      <c r="X2245" s="9">
        <f>IFERROR(VLOOKUP(T2245,October_Schedule_Table[Home Concat],1,FALSE),0)</f>
        <v>0</v>
      </c>
      <c r="Y2245" s="9" t="str">
        <f>IFERROR(VLOOKUP(T2245,October_Schedule_Table[[#All],[Away Concat]:[Away B2b]],4,FALSE),0)</f>
        <v>yes</v>
      </c>
    </row>
    <row r="2246" spans="1:25" x14ac:dyDescent="0.2">
      <c r="A2246" s="24" t="s">
        <v>228</v>
      </c>
      <c r="B2246" s="10">
        <v>43448</v>
      </c>
      <c r="C2246" s="33" t="str">
        <f t="shared" si="367"/>
        <v>A</v>
      </c>
      <c r="D2246" s="19">
        <v>12</v>
      </c>
      <c r="E2246" s="19">
        <v>14</v>
      </c>
      <c r="F2246" s="19">
        <v>2018</v>
      </c>
      <c r="G2246" s="6" t="s">
        <v>30</v>
      </c>
      <c r="H2246" s="6" t="s">
        <v>37</v>
      </c>
      <c r="I2246" s="6" t="s">
        <v>228</v>
      </c>
      <c r="J2246" s="6">
        <v>122</v>
      </c>
      <c r="K2246" s="6" t="s">
        <v>40</v>
      </c>
      <c r="L2246" s="6" t="s">
        <v>231</v>
      </c>
      <c r="M2246" s="6">
        <v>128</v>
      </c>
      <c r="N2246" s="13">
        <f t="shared" si="368"/>
        <v>-6</v>
      </c>
      <c r="O2246" s="13">
        <f t="shared" si="369"/>
        <v>-3</v>
      </c>
      <c r="P2246" s="39">
        <f t="shared" si="364"/>
        <v>5.5303682054218104</v>
      </c>
      <c r="Q2246" s="39">
        <f t="shared" si="365"/>
        <v>4.7456987811097902</v>
      </c>
      <c r="R2246" s="39">
        <f t="shared" si="370"/>
        <v>-2.2153305756879798</v>
      </c>
      <c r="S2246" s="39">
        <f t="shared" si="371"/>
        <v>-3.7846694243120202</v>
      </c>
      <c r="T2246" s="22" t="str">
        <f t="shared" si="366"/>
        <v>Tor122128</v>
      </c>
      <c r="U2246" t="str">
        <f t="shared" si="372"/>
        <v>no</v>
      </c>
      <c r="V2246" s="31">
        <v>0</v>
      </c>
      <c r="W2246" s="31" t="str">
        <f t="shared" si="373"/>
        <v>43448Toronto RaptorsPortland Trail Blazers</v>
      </c>
      <c r="X2246" s="9">
        <f>IFERROR(VLOOKUP(T2246,October_Schedule_Table[Home Concat],1,FALSE),0)</f>
        <v>0</v>
      </c>
      <c r="Y2246" s="9" t="str">
        <f>IFERROR(VLOOKUP(T2246,October_Schedule_Table[[#All],[Away Concat]:[Away B2b]],4,FALSE),0)</f>
        <v>no</v>
      </c>
    </row>
    <row r="2247" spans="1:25" x14ac:dyDescent="0.2">
      <c r="A2247" s="24" t="s">
        <v>228</v>
      </c>
      <c r="B2247" s="12">
        <v>43450</v>
      </c>
      <c r="C2247" s="33" t="str">
        <f t="shared" si="367"/>
        <v>A</v>
      </c>
      <c r="D2247" s="18">
        <v>12</v>
      </c>
      <c r="E2247" s="18">
        <v>16</v>
      </c>
      <c r="F2247" s="18">
        <v>2018</v>
      </c>
      <c r="G2247" s="5" t="s">
        <v>6</v>
      </c>
      <c r="H2247" s="5" t="s">
        <v>37</v>
      </c>
      <c r="I2247" s="5" t="s">
        <v>228</v>
      </c>
      <c r="J2247" s="5">
        <v>86</v>
      </c>
      <c r="K2247" s="5" t="s">
        <v>21</v>
      </c>
      <c r="L2247" s="5" t="s">
        <v>217</v>
      </c>
      <c r="M2247" s="5">
        <v>95</v>
      </c>
      <c r="N2247" s="13">
        <f t="shared" si="368"/>
        <v>-9</v>
      </c>
      <c r="O2247" s="13">
        <f t="shared" si="369"/>
        <v>-3</v>
      </c>
      <c r="P2247" s="39">
        <f t="shared" si="364"/>
        <v>5.5303682054218104</v>
      </c>
      <c r="Q2247" s="39">
        <f t="shared" si="365"/>
        <v>3.8824190488276296</v>
      </c>
      <c r="R2247" s="39">
        <f t="shared" si="370"/>
        <v>-1.3520508434058192</v>
      </c>
      <c r="S2247" s="39">
        <f t="shared" si="371"/>
        <v>-7.6479491565941808</v>
      </c>
      <c r="T2247" s="22" t="str">
        <f t="shared" si="366"/>
        <v>Tor8695</v>
      </c>
      <c r="U2247" t="str">
        <f t="shared" si="372"/>
        <v>no</v>
      </c>
      <c r="V2247" s="31">
        <v>0</v>
      </c>
      <c r="W2247" s="31" t="str">
        <f t="shared" si="373"/>
        <v>43450Toronto RaptorsDenver Nuggets</v>
      </c>
      <c r="X2247" s="9">
        <f>IFERROR(VLOOKUP(T2247,October_Schedule_Table[Home Concat],1,FALSE),0)</f>
        <v>0</v>
      </c>
      <c r="Y2247" s="9" t="str">
        <f>IFERROR(VLOOKUP(T2247,October_Schedule_Table[[#All],[Away Concat]:[Away B2b]],4,FALSE),0)</f>
        <v>no</v>
      </c>
    </row>
    <row r="2248" spans="1:25" x14ac:dyDescent="0.2">
      <c r="A2248" s="24" t="s">
        <v>228</v>
      </c>
      <c r="B2248" s="10">
        <v>43453</v>
      </c>
      <c r="C2248" s="33" t="str">
        <f t="shared" si="367"/>
        <v>H</v>
      </c>
      <c r="D2248" s="19">
        <v>12</v>
      </c>
      <c r="E2248" s="19">
        <v>19</v>
      </c>
      <c r="F2248" s="19">
        <v>2018</v>
      </c>
      <c r="G2248" s="6" t="s">
        <v>23</v>
      </c>
      <c r="H2248" s="6" t="s">
        <v>20</v>
      </c>
      <c r="I2248" s="6" t="s">
        <v>234</v>
      </c>
      <c r="J2248" s="6">
        <v>96</v>
      </c>
      <c r="K2248" s="6" t="s">
        <v>37</v>
      </c>
      <c r="L2248" s="6" t="s">
        <v>228</v>
      </c>
      <c r="M2248" s="6">
        <v>99</v>
      </c>
      <c r="N2248" s="13">
        <f t="shared" si="368"/>
        <v>3</v>
      </c>
      <c r="O2248" s="13">
        <f t="shared" si="369"/>
        <v>3</v>
      </c>
      <c r="P2248" s="39">
        <f t="shared" si="364"/>
        <v>5.5303682054218104</v>
      </c>
      <c r="Q2248" s="39">
        <f t="shared" si="365"/>
        <v>2.3960160409532198</v>
      </c>
      <c r="R2248" s="39">
        <f t="shared" si="370"/>
        <v>6.1343521644685906</v>
      </c>
      <c r="S2248" s="39">
        <f t="shared" si="371"/>
        <v>-3.1343521644685906</v>
      </c>
      <c r="T2248" s="22" t="str">
        <f t="shared" si="366"/>
        <v>Tor9699</v>
      </c>
      <c r="U2248" t="str">
        <f t="shared" si="372"/>
        <v>no</v>
      </c>
      <c r="V2248" s="31">
        <v>0</v>
      </c>
      <c r="W2248" s="31" t="str">
        <f t="shared" si="373"/>
        <v>43453Indiana PacersToronto Raptors</v>
      </c>
      <c r="X2248" s="9" t="str">
        <f>IFERROR(VLOOKUP(T2248,October_Schedule_Table[[#All],[Home Concat]:[Home B2b]],2,FALSE),0)</f>
        <v>no</v>
      </c>
      <c r="Y2248" s="9">
        <f>IFERROR(VLOOKUP(T2248,October_Schedule_Table[[#All],[Away Concat]:[Away B2b]],4,FALSE),0)</f>
        <v>0</v>
      </c>
    </row>
    <row r="2249" spans="1:25" x14ac:dyDescent="0.2">
      <c r="A2249" s="24" t="s">
        <v>228</v>
      </c>
      <c r="B2249" s="12">
        <v>43455</v>
      </c>
      <c r="C2249" s="33" t="str">
        <f t="shared" si="367"/>
        <v>H</v>
      </c>
      <c r="D2249" s="18">
        <v>12</v>
      </c>
      <c r="E2249" s="18">
        <v>21</v>
      </c>
      <c r="F2249" s="18">
        <v>2018</v>
      </c>
      <c r="G2249" s="5" t="s">
        <v>12</v>
      </c>
      <c r="H2249" s="5" t="s">
        <v>36</v>
      </c>
      <c r="I2249" s="5" t="s">
        <v>215</v>
      </c>
      <c r="J2249" s="5">
        <v>110</v>
      </c>
      <c r="K2249" s="5" t="s">
        <v>37</v>
      </c>
      <c r="L2249" s="5" t="s">
        <v>228</v>
      </c>
      <c r="M2249" s="5">
        <v>126</v>
      </c>
      <c r="N2249" s="13">
        <f t="shared" si="368"/>
        <v>16</v>
      </c>
      <c r="O2249" s="13">
        <f t="shared" si="369"/>
        <v>3</v>
      </c>
      <c r="P2249" s="39">
        <f t="shared" si="364"/>
        <v>5.5303682054218104</v>
      </c>
      <c r="Q2249" s="39">
        <f t="shared" si="365"/>
        <v>-9.3173458825230995</v>
      </c>
      <c r="R2249" s="39">
        <f t="shared" si="370"/>
        <v>17.847714087944908</v>
      </c>
      <c r="S2249" s="39">
        <f t="shared" si="371"/>
        <v>-1.8477140879449081</v>
      </c>
      <c r="T2249" s="22" t="str">
        <f t="shared" si="366"/>
        <v>Tor110126</v>
      </c>
      <c r="U2249" t="str">
        <f t="shared" si="372"/>
        <v>no</v>
      </c>
      <c r="V2249" s="31">
        <v>0</v>
      </c>
      <c r="W2249" s="31" t="str">
        <f t="shared" si="373"/>
        <v>43455Cleveland CavaliersToronto Raptors</v>
      </c>
      <c r="X2249" s="9" t="str">
        <f>IFERROR(VLOOKUP(T2249,October_Schedule_Table[[#All],[Home Concat]:[Home B2b]],2,FALSE),0)</f>
        <v>no</v>
      </c>
      <c r="Y2249" s="9">
        <f>IFERROR(VLOOKUP(T2249,October_Schedule_Table[[#All],[Away Concat]:[Away B2b]],4,FALSE),0)</f>
        <v>0</v>
      </c>
    </row>
    <row r="2250" spans="1:25" x14ac:dyDescent="0.2">
      <c r="A2250" s="24" t="s">
        <v>228</v>
      </c>
      <c r="B2250" s="10">
        <v>43456</v>
      </c>
      <c r="C2250" s="33" t="str">
        <f t="shared" si="367"/>
        <v>A</v>
      </c>
      <c r="D2250" s="19">
        <v>12</v>
      </c>
      <c r="E2250" s="19">
        <v>22</v>
      </c>
      <c r="F2250" s="19">
        <v>2018</v>
      </c>
      <c r="G2250" s="6" t="s">
        <v>23</v>
      </c>
      <c r="H2250" s="6" t="s">
        <v>37</v>
      </c>
      <c r="I2250" s="6" t="s">
        <v>228</v>
      </c>
      <c r="J2250" s="6">
        <v>101</v>
      </c>
      <c r="K2250" s="6" t="s">
        <v>7</v>
      </c>
      <c r="L2250" s="6" t="s">
        <v>237</v>
      </c>
      <c r="M2250" s="6">
        <v>126</v>
      </c>
      <c r="N2250" s="13">
        <f t="shared" si="368"/>
        <v>-25</v>
      </c>
      <c r="O2250" s="13">
        <f t="shared" si="369"/>
        <v>-3</v>
      </c>
      <c r="P2250" s="39">
        <f t="shared" ref="P2250:P2313" si="374">IF(C2250="H",VLOOKUP(L2250,$AB$12:$AE$41,4,FALSE),VLOOKUP(I2250,$AB$12:$AE$41,4,FALSE))</f>
        <v>5.5303682054218104</v>
      </c>
      <c r="Q2250" s="39">
        <f t="shared" ref="Q2250:Q2313" si="375">IF(C2250="H",VLOOKUP(I2250,$AB$12:$AE$41,4,FALSE),VLOOKUP(L2250,$AB$12:$AE$41,4,FALSE))</f>
        <v>2.2516349031661402</v>
      </c>
      <c r="R2250" s="39">
        <f t="shared" si="370"/>
        <v>0.27873330225567017</v>
      </c>
      <c r="S2250" s="39">
        <f t="shared" si="371"/>
        <v>-25.27873330225567</v>
      </c>
      <c r="T2250" s="22" t="str">
        <f t="shared" ref="T2250:T2313" si="376">CONCATENATE(A2250,J2250,M2250)</f>
        <v>Tor101126</v>
      </c>
      <c r="U2250" t="str">
        <f t="shared" si="372"/>
        <v>yes</v>
      </c>
      <c r="V2250" s="31">
        <v>0</v>
      </c>
      <c r="W2250" s="31" t="str">
        <f t="shared" si="373"/>
        <v>43456Toronto RaptorsPhiladelphia 76ers</v>
      </c>
      <c r="X2250" s="9">
        <f>IFERROR(VLOOKUP(T2250,October_Schedule_Table[Home Concat],1,FALSE),0)</f>
        <v>0</v>
      </c>
      <c r="Y2250" s="9" t="str">
        <f>IFERROR(VLOOKUP(T2250,October_Schedule_Table[[#All],[Away Concat]:[Away B2b]],4,FALSE),0)</f>
        <v>yes</v>
      </c>
    </row>
    <row r="2251" spans="1:25" x14ac:dyDescent="0.2">
      <c r="A2251" s="24" t="s">
        <v>228</v>
      </c>
      <c r="B2251" s="12">
        <v>43460</v>
      </c>
      <c r="C2251" s="33" t="str">
        <f t="shared" ref="C2251:C2314" si="377">IF(A2251=L2251,"H","A")</f>
        <v>A</v>
      </c>
      <c r="D2251" s="18">
        <v>12</v>
      </c>
      <c r="E2251" s="18">
        <v>26</v>
      </c>
      <c r="F2251" s="18">
        <v>2018</v>
      </c>
      <c r="G2251" s="5" t="s">
        <v>23</v>
      </c>
      <c r="H2251" s="5" t="s">
        <v>37</v>
      </c>
      <c r="I2251" s="5" t="s">
        <v>228</v>
      </c>
      <c r="J2251" s="5">
        <v>106</v>
      </c>
      <c r="K2251" s="5" t="s">
        <v>26</v>
      </c>
      <c r="L2251" s="5" t="s">
        <v>235</v>
      </c>
      <c r="M2251" s="5">
        <v>104</v>
      </c>
      <c r="N2251" s="13">
        <f t="shared" ref="N2251:N2314" si="378">IF(C2251="H",M2251-J2251,J2251-M2251)</f>
        <v>2</v>
      </c>
      <c r="O2251" s="13">
        <f t="shared" ref="O2251:O2314" si="379">IF(C2251="H",3,-3)</f>
        <v>-3</v>
      </c>
      <c r="P2251" s="39">
        <f t="shared" si="374"/>
        <v>5.5303682054218104</v>
      </c>
      <c r="Q2251" s="39">
        <f t="shared" si="375"/>
        <v>-0.25037347985165948</v>
      </c>
      <c r="R2251" s="39">
        <f t="shared" ref="R2251:R2314" si="380">O2251+P2251-Q2251</f>
        <v>2.7807416852734699</v>
      </c>
      <c r="S2251" s="39">
        <f t="shared" ref="S2251:S2314" si="381">N2251-R2251</f>
        <v>-0.78074168527346988</v>
      </c>
      <c r="T2251" s="22" t="str">
        <f t="shared" si="376"/>
        <v>Tor106104</v>
      </c>
      <c r="U2251" t="str">
        <f t="shared" ref="U2251:U2314" si="382">IF(B2251-B2250=1,"yes","no")</f>
        <v>no</v>
      </c>
      <c r="V2251" s="31">
        <v>0</v>
      </c>
      <c r="W2251" s="31" t="str">
        <f t="shared" ref="W2251:W2314" si="383">CONCATENATE(B2251,H2251,K2251)</f>
        <v>43460Toronto RaptorsMiami Heat</v>
      </c>
      <c r="X2251" s="9" t="str">
        <f>IFERROR(VLOOKUP(T2251,October_Schedule_Table[[#All],[Home Concat]:[Home B2b]],2,FALSE),0)</f>
        <v>no</v>
      </c>
      <c r="Y2251" s="9" t="str">
        <f>IFERROR(VLOOKUP(T2251,October_Schedule_Table[[#All],[Away Concat]:[Away B2b]],4,FALSE),0)</f>
        <v>no</v>
      </c>
    </row>
    <row r="2252" spans="1:25" x14ac:dyDescent="0.2">
      <c r="A2252" s="24" t="s">
        <v>228</v>
      </c>
      <c r="B2252" s="10">
        <v>43462</v>
      </c>
      <c r="C2252" s="33" t="str">
        <f t="shared" si="377"/>
        <v>A</v>
      </c>
      <c r="D2252" s="19">
        <v>12</v>
      </c>
      <c r="E2252" s="19">
        <v>28</v>
      </c>
      <c r="F2252" s="19">
        <v>2018</v>
      </c>
      <c r="G2252" s="6" t="s">
        <v>12</v>
      </c>
      <c r="H2252" s="6" t="s">
        <v>37</v>
      </c>
      <c r="I2252" s="6" t="s">
        <v>228</v>
      </c>
      <c r="J2252" s="6">
        <v>87</v>
      </c>
      <c r="K2252" s="6" t="s">
        <v>27</v>
      </c>
      <c r="L2252" s="6" t="s">
        <v>236</v>
      </c>
      <c r="M2252" s="6">
        <v>116</v>
      </c>
      <c r="N2252" s="13">
        <f t="shared" si="378"/>
        <v>-29</v>
      </c>
      <c r="O2252" s="13">
        <f t="shared" si="379"/>
        <v>-3</v>
      </c>
      <c r="P2252" s="39">
        <f t="shared" si="374"/>
        <v>5.5303682054218104</v>
      </c>
      <c r="Q2252" s="39">
        <f t="shared" si="375"/>
        <v>1.21811754667254</v>
      </c>
      <c r="R2252" s="39">
        <f t="shared" si="380"/>
        <v>1.3122506587492704</v>
      </c>
      <c r="S2252" s="39">
        <f t="shared" si="381"/>
        <v>-30.312250658749271</v>
      </c>
      <c r="T2252" s="22" t="str">
        <f t="shared" si="376"/>
        <v>Tor87116</v>
      </c>
      <c r="U2252" t="str">
        <f t="shared" si="382"/>
        <v>no</v>
      </c>
      <c r="V2252" s="31">
        <v>0</v>
      </c>
      <c r="W2252" s="31" t="str">
        <f t="shared" si="383"/>
        <v>43462Toronto RaptorsOrlando Magic</v>
      </c>
      <c r="X2252" s="9">
        <f>IFERROR(VLOOKUP(T2252,October_Schedule_Table[Home Concat],1,FALSE),0)</f>
        <v>0</v>
      </c>
      <c r="Y2252" s="9" t="str">
        <f>IFERROR(VLOOKUP(T2252,October_Schedule_Table[[#All],[Away Concat]:[Away B2b]],4,FALSE),0)</f>
        <v>no</v>
      </c>
    </row>
    <row r="2253" spans="1:25" x14ac:dyDescent="0.2">
      <c r="A2253" s="24" t="s">
        <v>228</v>
      </c>
      <c r="B2253" s="10">
        <v>43464</v>
      </c>
      <c r="C2253" s="33" t="str">
        <f t="shared" si="377"/>
        <v>H</v>
      </c>
      <c r="D2253" s="19">
        <v>12</v>
      </c>
      <c r="E2253" s="19">
        <v>30</v>
      </c>
      <c r="F2253" s="19">
        <v>2018</v>
      </c>
      <c r="G2253" s="6" t="s">
        <v>43</v>
      </c>
      <c r="H2253" s="6" t="s">
        <v>38</v>
      </c>
      <c r="I2253" s="6" t="s">
        <v>214</v>
      </c>
      <c r="J2253" s="6">
        <v>89</v>
      </c>
      <c r="K2253" s="6" t="s">
        <v>37</v>
      </c>
      <c r="L2253" s="6" t="s">
        <v>228</v>
      </c>
      <c r="M2253" s="6">
        <v>95</v>
      </c>
      <c r="N2253" s="13">
        <f t="shared" si="378"/>
        <v>6</v>
      </c>
      <c r="O2253" s="13">
        <f t="shared" si="379"/>
        <v>3</v>
      </c>
      <c r="P2253" s="39">
        <f t="shared" si="374"/>
        <v>5.5303682054218104</v>
      </c>
      <c r="Q2253" s="39">
        <f t="shared" si="375"/>
        <v>-8.3647694850550796</v>
      </c>
      <c r="R2253" s="39">
        <f t="shared" si="380"/>
        <v>16.89513769047689</v>
      </c>
      <c r="S2253" s="39">
        <f t="shared" si="381"/>
        <v>-10.89513769047689</v>
      </c>
      <c r="T2253" s="22" t="str">
        <f t="shared" si="376"/>
        <v>Tor8995</v>
      </c>
      <c r="U2253" t="str">
        <f t="shared" si="382"/>
        <v>no</v>
      </c>
      <c r="V2253" s="31">
        <v>0</v>
      </c>
      <c r="W2253" s="31" t="str">
        <f t="shared" si="383"/>
        <v>43464Chicago BullsToronto Raptors</v>
      </c>
      <c r="X2253" s="9" t="str">
        <f>IFERROR(VLOOKUP(T2253,October_Schedule_Table[[#All],[Home Concat]:[Home B2b]],2,FALSE),0)</f>
        <v>no</v>
      </c>
      <c r="Y2253" s="9">
        <f>IFERROR(VLOOKUP(T2253,October_Schedule_Table[[#All],[Away Concat]:[Away B2b]],4,FALSE),0)</f>
        <v>0</v>
      </c>
    </row>
    <row r="2254" spans="1:25" x14ac:dyDescent="0.2">
      <c r="A2254" s="24" t="s">
        <v>228</v>
      </c>
      <c r="B2254" s="12">
        <v>43466</v>
      </c>
      <c r="C2254" s="33" t="str">
        <f t="shared" si="377"/>
        <v>H</v>
      </c>
      <c r="D2254" s="18">
        <v>1</v>
      </c>
      <c r="E2254" s="18">
        <v>1</v>
      </c>
      <c r="F2254" s="18">
        <v>2019</v>
      </c>
      <c r="G2254" s="5" t="s">
        <v>23</v>
      </c>
      <c r="H2254" s="5" t="s">
        <v>31</v>
      </c>
      <c r="I2254" s="5" t="s">
        <v>225</v>
      </c>
      <c r="J2254" s="5">
        <v>116</v>
      </c>
      <c r="K2254" s="5" t="s">
        <v>37</v>
      </c>
      <c r="L2254" s="5" t="s">
        <v>228</v>
      </c>
      <c r="M2254" s="5">
        <v>122</v>
      </c>
      <c r="N2254" s="13">
        <f t="shared" si="378"/>
        <v>6</v>
      </c>
      <c r="O2254" s="13">
        <f t="shared" si="379"/>
        <v>3</v>
      </c>
      <c r="P2254" s="39">
        <f t="shared" si="374"/>
        <v>5.5303682054218104</v>
      </c>
      <c r="Q2254" s="39">
        <f t="shared" si="375"/>
        <v>5.7181998783674679</v>
      </c>
      <c r="R2254" s="39">
        <f t="shared" si="380"/>
        <v>2.8121683270543425</v>
      </c>
      <c r="S2254" s="39">
        <f t="shared" si="381"/>
        <v>3.1878316729456575</v>
      </c>
      <c r="T2254" s="22" t="str">
        <f t="shared" si="376"/>
        <v>Tor116122</v>
      </c>
      <c r="U2254" t="str">
        <f t="shared" si="382"/>
        <v>no</v>
      </c>
      <c r="V2254" s="31">
        <v>0</v>
      </c>
      <c r="W2254" s="31" t="str">
        <f t="shared" si="383"/>
        <v>43466Utah JazzToronto Raptors</v>
      </c>
      <c r="X2254" s="9" t="str">
        <f>IFERROR(VLOOKUP(T2254,October_Schedule_Table[[#All],[Home Concat]:[Home B2b]],2,FALSE),0)</f>
        <v>no</v>
      </c>
      <c r="Y2254" s="9">
        <f>IFERROR(VLOOKUP(T2254,October_Schedule_Table[[#All],[Away Concat]:[Away B2b]],4,FALSE),0)</f>
        <v>0</v>
      </c>
    </row>
    <row r="2255" spans="1:25" x14ac:dyDescent="0.2">
      <c r="A2255" s="24" t="s">
        <v>228</v>
      </c>
      <c r="B2255" s="12">
        <v>43468</v>
      </c>
      <c r="C2255" s="33" t="str">
        <f t="shared" si="377"/>
        <v>A</v>
      </c>
      <c r="D2255" s="18">
        <v>1</v>
      </c>
      <c r="E2255" s="18">
        <v>3</v>
      </c>
      <c r="F2255" s="18">
        <v>2019</v>
      </c>
      <c r="G2255" s="5" t="s">
        <v>6</v>
      </c>
      <c r="H2255" s="5" t="s">
        <v>37</v>
      </c>
      <c r="I2255" s="5" t="s">
        <v>228</v>
      </c>
      <c r="J2255" s="5">
        <v>107</v>
      </c>
      <c r="K2255" s="5" t="s">
        <v>35</v>
      </c>
      <c r="L2255" s="5" t="s">
        <v>227</v>
      </c>
      <c r="M2255" s="5">
        <v>125</v>
      </c>
      <c r="N2255" s="13">
        <f t="shared" si="378"/>
        <v>-18</v>
      </c>
      <c r="O2255" s="13">
        <f t="shared" si="379"/>
        <v>-3</v>
      </c>
      <c r="P2255" s="39">
        <f t="shared" si="374"/>
        <v>5.5303682054218104</v>
      </c>
      <c r="Q2255" s="39">
        <f t="shared" si="375"/>
        <v>1.8707824426420974</v>
      </c>
      <c r="R2255" s="39">
        <f t="shared" si="380"/>
        <v>0.65958576277971304</v>
      </c>
      <c r="S2255" s="39">
        <f t="shared" si="381"/>
        <v>-18.659585762779713</v>
      </c>
      <c r="T2255" s="22" t="str">
        <f t="shared" si="376"/>
        <v>Tor107125</v>
      </c>
      <c r="U2255" t="str">
        <f t="shared" si="382"/>
        <v>no</v>
      </c>
      <c r="V2255" s="31">
        <v>0</v>
      </c>
      <c r="W2255" s="31" t="str">
        <f t="shared" si="383"/>
        <v>43468Toronto RaptorsSan Antonio Spurs</v>
      </c>
      <c r="X2255" s="9" t="str">
        <f>IFERROR(VLOOKUP(T2255,October_Schedule_Table[[#All],[Home Concat]:[Home B2b]],2,FALSE),0)</f>
        <v>no</v>
      </c>
      <c r="Y2255" s="9" t="str">
        <f>IFERROR(VLOOKUP(T2255,October_Schedule_Table[[#All],[Away Concat]:[Away B2b]],4,FALSE),0)</f>
        <v>no</v>
      </c>
    </row>
    <row r="2256" spans="1:25" x14ac:dyDescent="0.2">
      <c r="A2256" s="24" t="s">
        <v>228</v>
      </c>
      <c r="B2256" s="10">
        <v>43470</v>
      </c>
      <c r="C2256" s="33" t="str">
        <f t="shared" si="377"/>
        <v>A</v>
      </c>
      <c r="D2256" s="19">
        <v>1</v>
      </c>
      <c r="E2256" s="19">
        <v>5</v>
      </c>
      <c r="F2256" s="19">
        <v>2019</v>
      </c>
      <c r="G2256" s="6" t="s">
        <v>33</v>
      </c>
      <c r="H2256" s="6" t="s">
        <v>37</v>
      </c>
      <c r="I2256" s="6" t="s">
        <v>228</v>
      </c>
      <c r="J2256" s="6">
        <v>123</v>
      </c>
      <c r="K2256" s="6" t="s">
        <v>13</v>
      </c>
      <c r="L2256" s="6" t="s">
        <v>229</v>
      </c>
      <c r="M2256" s="6">
        <v>116</v>
      </c>
      <c r="N2256" s="13">
        <f t="shared" si="378"/>
        <v>7</v>
      </c>
      <c r="O2256" s="13">
        <f t="shared" si="379"/>
        <v>-3</v>
      </c>
      <c r="P2256" s="39">
        <f t="shared" si="374"/>
        <v>5.5303682054218104</v>
      </c>
      <c r="Q2256" s="39">
        <f t="shared" si="375"/>
        <v>7.7638523148254706</v>
      </c>
      <c r="R2256" s="39">
        <f t="shared" si="380"/>
        <v>-5.2334841094036602</v>
      </c>
      <c r="S2256" s="39">
        <f t="shared" si="381"/>
        <v>12.23348410940366</v>
      </c>
      <c r="T2256" s="22" t="str">
        <f t="shared" si="376"/>
        <v>Tor123116</v>
      </c>
      <c r="U2256" t="str">
        <f t="shared" si="382"/>
        <v>no</v>
      </c>
      <c r="V2256" s="31">
        <v>0</v>
      </c>
      <c r="W2256" s="31" t="str">
        <f t="shared" si="383"/>
        <v>43470Toronto RaptorsMilwaukee Bucks</v>
      </c>
      <c r="X2256" s="9">
        <f>IFERROR(VLOOKUP(T2256,October_Schedule_Table[Home Concat],1,FALSE),0)</f>
        <v>0</v>
      </c>
      <c r="Y2256" s="9" t="str">
        <f>IFERROR(VLOOKUP(T2256,October_Schedule_Table[[#All],[Away Concat]:[Away B2b]],4,FALSE),0)</f>
        <v>no</v>
      </c>
    </row>
    <row r="2257" spans="1:25" x14ac:dyDescent="0.2">
      <c r="A2257" s="24" t="s">
        <v>228</v>
      </c>
      <c r="B2257" s="10">
        <v>43471</v>
      </c>
      <c r="C2257" s="33" t="str">
        <f t="shared" si="377"/>
        <v>H</v>
      </c>
      <c r="D2257" s="19">
        <v>1</v>
      </c>
      <c r="E2257" s="19">
        <v>6</v>
      </c>
      <c r="F2257" s="19">
        <v>2019</v>
      </c>
      <c r="G2257" s="6" t="s">
        <v>23</v>
      </c>
      <c r="H2257" s="6" t="s">
        <v>20</v>
      </c>
      <c r="I2257" s="6" t="s">
        <v>234</v>
      </c>
      <c r="J2257" s="6">
        <v>105</v>
      </c>
      <c r="K2257" s="6" t="s">
        <v>37</v>
      </c>
      <c r="L2257" s="6" t="s">
        <v>228</v>
      </c>
      <c r="M2257" s="6">
        <v>121</v>
      </c>
      <c r="N2257" s="13">
        <f t="shared" si="378"/>
        <v>16</v>
      </c>
      <c r="O2257" s="13">
        <f t="shared" si="379"/>
        <v>3</v>
      </c>
      <c r="P2257" s="39">
        <f t="shared" si="374"/>
        <v>5.5303682054218104</v>
      </c>
      <c r="Q2257" s="39">
        <f t="shared" si="375"/>
        <v>2.3960160409532198</v>
      </c>
      <c r="R2257" s="39">
        <f t="shared" si="380"/>
        <v>6.1343521644685906</v>
      </c>
      <c r="S2257" s="39">
        <f t="shared" si="381"/>
        <v>9.8656478355314086</v>
      </c>
      <c r="T2257" s="22" t="str">
        <f t="shared" si="376"/>
        <v>Tor105121</v>
      </c>
      <c r="U2257" t="str">
        <f t="shared" si="382"/>
        <v>yes</v>
      </c>
      <c r="V2257" s="31">
        <v>0</v>
      </c>
      <c r="W2257" s="31" t="str">
        <f t="shared" si="383"/>
        <v>43471Indiana PacersToronto Raptors</v>
      </c>
      <c r="X2257" s="9" t="str">
        <f>IFERROR(VLOOKUP(T2257,October_Schedule_Table[[#All],[Home Concat]:[Home B2b]],2,FALSE),0)</f>
        <v>yes</v>
      </c>
      <c r="Y2257" s="9">
        <f>IFERROR(VLOOKUP(T2257,October_Schedule_Table[[#All],[Away Concat]:[Away B2b]],4,FALSE),0)</f>
        <v>0</v>
      </c>
    </row>
    <row r="2258" spans="1:25" x14ac:dyDescent="0.2">
      <c r="A2258" s="24" t="s">
        <v>228</v>
      </c>
      <c r="B2258" s="12">
        <v>43473</v>
      </c>
      <c r="C2258" s="33" t="str">
        <f t="shared" si="377"/>
        <v>H</v>
      </c>
      <c r="D2258" s="18">
        <v>1</v>
      </c>
      <c r="E2258" s="18">
        <v>8</v>
      </c>
      <c r="F2258" s="18">
        <v>2019</v>
      </c>
      <c r="G2258" s="5" t="s">
        <v>23</v>
      </c>
      <c r="H2258" s="5" t="s">
        <v>24</v>
      </c>
      <c r="I2258" s="5" t="s">
        <v>210</v>
      </c>
      <c r="J2258" s="5">
        <v>101</v>
      </c>
      <c r="K2258" s="5" t="s">
        <v>37</v>
      </c>
      <c r="L2258" s="5" t="s">
        <v>228</v>
      </c>
      <c r="M2258" s="5">
        <v>104</v>
      </c>
      <c r="N2258" s="13">
        <f t="shared" si="378"/>
        <v>3</v>
      </c>
      <c r="O2258" s="13">
        <f t="shared" si="379"/>
        <v>3</v>
      </c>
      <c r="P2258" s="39">
        <f t="shared" si="374"/>
        <v>5.5303682054218104</v>
      </c>
      <c r="Q2258" s="39">
        <f t="shared" si="375"/>
        <v>-5.4191427575813904</v>
      </c>
      <c r="R2258" s="39">
        <f t="shared" si="380"/>
        <v>13.949510963003201</v>
      </c>
      <c r="S2258" s="39">
        <f t="shared" si="381"/>
        <v>-10.949510963003201</v>
      </c>
      <c r="T2258" s="22" t="str">
        <f t="shared" si="376"/>
        <v>Tor101104</v>
      </c>
      <c r="U2258" t="str">
        <f t="shared" si="382"/>
        <v>no</v>
      </c>
      <c r="V2258" s="31">
        <v>0</v>
      </c>
      <c r="W2258" s="31" t="str">
        <f t="shared" si="383"/>
        <v>43473Atlanta HawksToronto Raptors</v>
      </c>
      <c r="X2258" s="9" t="str">
        <f>IFERROR(VLOOKUP(T2258,October_Schedule_Table[[#All],[Home Concat]:[Home B2b]],2,FALSE),0)</f>
        <v>no</v>
      </c>
      <c r="Y2258" s="9">
        <f>IFERROR(VLOOKUP(T2258,October_Schedule_Table[[#All],[Away Concat]:[Away B2b]],4,FALSE),0)</f>
        <v>0</v>
      </c>
    </row>
    <row r="2259" spans="1:25" x14ac:dyDescent="0.2">
      <c r="A2259" s="24" t="s">
        <v>228</v>
      </c>
      <c r="B2259" s="10">
        <v>43476</v>
      </c>
      <c r="C2259" s="33" t="str">
        <f t="shared" si="377"/>
        <v>H</v>
      </c>
      <c r="D2259" s="19">
        <v>1</v>
      </c>
      <c r="E2259" s="19">
        <v>11</v>
      </c>
      <c r="F2259" s="19">
        <v>2019</v>
      </c>
      <c r="G2259" s="6" t="s">
        <v>23</v>
      </c>
      <c r="H2259" s="6" t="s">
        <v>15</v>
      </c>
      <c r="I2259" s="6" t="s">
        <v>212</v>
      </c>
      <c r="J2259" s="6">
        <v>105</v>
      </c>
      <c r="K2259" s="6" t="s">
        <v>37</v>
      </c>
      <c r="L2259" s="6" t="s">
        <v>228</v>
      </c>
      <c r="M2259" s="6">
        <v>122</v>
      </c>
      <c r="N2259" s="13">
        <f t="shared" si="378"/>
        <v>17</v>
      </c>
      <c r="O2259" s="13">
        <f t="shared" si="379"/>
        <v>3</v>
      </c>
      <c r="P2259" s="39">
        <f t="shared" si="374"/>
        <v>5.5303682054218104</v>
      </c>
      <c r="Q2259" s="39">
        <f t="shared" si="375"/>
        <v>9.3423702051929958E-2</v>
      </c>
      <c r="R2259" s="39">
        <f t="shared" si="380"/>
        <v>8.4369445033698796</v>
      </c>
      <c r="S2259" s="39">
        <f t="shared" si="381"/>
        <v>8.5630554966301204</v>
      </c>
      <c r="T2259" s="22" t="str">
        <f t="shared" si="376"/>
        <v>Tor105122</v>
      </c>
      <c r="U2259" t="str">
        <f t="shared" si="382"/>
        <v>no</v>
      </c>
      <c r="V2259" s="31">
        <v>0</v>
      </c>
      <c r="W2259" s="31" t="str">
        <f t="shared" si="383"/>
        <v>43476Brooklyn NetsToronto Raptors</v>
      </c>
      <c r="X2259" s="9" t="str">
        <f>IFERROR(VLOOKUP(T2259,October_Schedule_Table[[#All],[Home Concat]:[Home B2b]],2,FALSE),0)</f>
        <v>no</v>
      </c>
      <c r="Y2259" s="9">
        <f>IFERROR(VLOOKUP(T2259,October_Schedule_Table[[#All],[Away Concat]:[Away B2b]],4,FALSE),0)</f>
        <v>0</v>
      </c>
    </row>
    <row r="2260" spans="1:25" x14ac:dyDescent="0.2">
      <c r="A2260" s="24" t="s">
        <v>228</v>
      </c>
      <c r="B2260" s="12">
        <v>43478</v>
      </c>
      <c r="C2260" s="33" t="str">
        <f t="shared" si="377"/>
        <v>A</v>
      </c>
      <c r="D2260" s="18">
        <v>1</v>
      </c>
      <c r="E2260" s="18">
        <v>13</v>
      </c>
      <c r="F2260" s="18">
        <v>2019</v>
      </c>
      <c r="G2260" s="5" t="s">
        <v>60</v>
      </c>
      <c r="H2260" s="5" t="s">
        <v>37</v>
      </c>
      <c r="I2260" s="5" t="s">
        <v>228</v>
      </c>
      <c r="J2260" s="5">
        <v>140</v>
      </c>
      <c r="K2260" s="5" t="s">
        <v>41</v>
      </c>
      <c r="L2260" s="5" t="s">
        <v>233</v>
      </c>
      <c r="M2260" s="5">
        <v>138</v>
      </c>
      <c r="N2260" s="13">
        <f t="shared" si="378"/>
        <v>2</v>
      </c>
      <c r="O2260" s="13">
        <f t="shared" si="379"/>
        <v>-3</v>
      </c>
      <c r="P2260" s="39">
        <f t="shared" si="374"/>
        <v>5.5303682054218104</v>
      </c>
      <c r="Q2260" s="39">
        <f t="shared" si="375"/>
        <v>-3.2175804343859502</v>
      </c>
      <c r="R2260" s="39">
        <f t="shared" si="380"/>
        <v>5.7479486398077606</v>
      </c>
      <c r="S2260" s="39">
        <f t="shared" si="381"/>
        <v>-3.7479486398077606</v>
      </c>
      <c r="T2260" s="22" t="str">
        <f t="shared" si="376"/>
        <v>Tor140138</v>
      </c>
      <c r="U2260" t="str">
        <f t="shared" si="382"/>
        <v>no</v>
      </c>
      <c r="V2260" s="31">
        <v>0</v>
      </c>
      <c r="W2260" s="31" t="str">
        <f t="shared" si="383"/>
        <v>43478Toronto RaptorsWashington Wizards</v>
      </c>
      <c r="X2260" s="9">
        <f>IFERROR(VLOOKUP(T2260,October_Schedule_Table[Home Concat],1,FALSE),0)</f>
        <v>0</v>
      </c>
      <c r="Y2260" s="9" t="str">
        <f>IFERROR(VLOOKUP(T2260,October_Schedule_Table[[#All],[Away Concat]:[Away B2b]],4,FALSE),0)</f>
        <v>no</v>
      </c>
    </row>
    <row r="2261" spans="1:25" x14ac:dyDescent="0.2">
      <c r="A2261" s="24" t="s">
        <v>228</v>
      </c>
      <c r="B2261" s="10">
        <v>43481</v>
      </c>
      <c r="C2261" s="33" t="str">
        <f t="shared" si="377"/>
        <v>A</v>
      </c>
      <c r="D2261" s="19">
        <v>1</v>
      </c>
      <c r="E2261" s="19">
        <v>16</v>
      </c>
      <c r="F2261" s="19">
        <v>2019</v>
      </c>
      <c r="G2261" s="6" t="s">
        <v>6</v>
      </c>
      <c r="H2261" s="6" t="s">
        <v>37</v>
      </c>
      <c r="I2261" s="6" t="s">
        <v>228</v>
      </c>
      <c r="J2261" s="6">
        <v>108</v>
      </c>
      <c r="K2261" s="6" t="s">
        <v>8</v>
      </c>
      <c r="L2261" s="6" t="s">
        <v>211</v>
      </c>
      <c r="M2261" s="6">
        <v>117</v>
      </c>
      <c r="N2261" s="13">
        <f t="shared" si="378"/>
        <v>-9</v>
      </c>
      <c r="O2261" s="13">
        <f t="shared" si="379"/>
        <v>-3</v>
      </c>
      <c r="P2261" s="39">
        <f t="shared" si="374"/>
        <v>5.5303682054218104</v>
      </c>
      <c r="Q2261" s="39">
        <f t="shared" si="375"/>
        <v>3.6672081997201897</v>
      </c>
      <c r="R2261" s="39">
        <f t="shared" si="380"/>
        <v>-1.1368399942983793</v>
      </c>
      <c r="S2261" s="39">
        <f t="shared" si="381"/>
        <v>-7.8631600057016211</v>
      </c>
      <c r="T2261" s="22" t="str">
        <f t="shared" si="376"/>
        <v>Tor108117</v>
      </c>
      <c r="U2261" t="str">
        <f t="shared" si="382"/>
        <v>no</v>
      </c>
      <c r="V2261" s="31">
        <v>0</v>
      </c>
      <c r="W2261" s="31" t="str">
        <f t="shared" si="383"/>
        <v>43481Toronto RaptorsBoston Celtics</v>
      </c>
      <c r="X2261" s="9">
        <f>IFERROR(VLOOKUP(T2261,October_Schedule_Table[Home Concat],1,FALSE),0)</f>
        <v>0</v>
      </c>
      <c r="Y2261" s="9" t="str">
        <f>IFERROR(VLOOKUP(T2261,October_Schedule_Table[[#All],[Away Concat]:[Away B2b]],4,FALSE),0)</f>
        <v>no</v>
      </c>
    </row>
    <row r="2262" spans="1:25" x14ac:dyDescent="0.2">
      <c r="A2262" s="24" t="s">
        <v>228</v>
      </c>
      <c r="B2262" s="12">
        <v>43482</v>
      </c>
      <c r="C2262" s="33" t="str">
        <f t="shared" si="377"/>
        <v>H</v>
      </c>
      <c r="D2262" s="18">
        <v>1</v>
      </c>
      <c r="E2262" s="18">
        <v>17</v>
      </c>
      <c r="F2262" s="18">
        <v>2019</v>
      </c>
      <c r="G2262" s="5" t="s">
        <v>23</v>
      </c>
      <c r="H2262" s="5" t="s">
        <v>29</v>
      </c>
      <c r="I2262" s="5" t="s">
        <v>232</v>
      </c>
      <c r="J2262" s="5">
        <v>109</v>
      </c>
      <c r="K2262" s="5" t="s">
        <v>37</v>
      </c>
      <c r="L2262" s="5" t="s">
        <v>228</v>
      </c>
      <c r="M2262" s="5">
        <v>111</v>
      </c>
      <c r="N2262" s="13">
        <f t="shared" si="378"/>
        <v>2</v>
      </c>
      <c r="O2262" s="13">
        <f t="shared" si="379"/>
        <v>3</v>
      </c>
      <c r="P2262" s="39">
        <f t="shared" si="374"/>
        <v>5.5303682054218104</v>
      </c>
      <c r="Q2262" s="39">
        <f t="shared" si="375"/>
        <v>-8.7034984309977705</v>
      </c>
      <c r="R2262" s="39">
        <f t="shared" si="380"/>
        <v>17.233866636419581</v>
      </c>
      <c r="S2262" s="39">
        <f t="shared" si="381"/>
        <v>-15.233866636419581</v>
      </c>
      <c r="T2262" s="22" t="str">
        <f t="shared" si="376"/>
        <v>Tor109111</v>
      </c>
      <c r="U2262" t="str">
        <f t="shared" si="382"/>
        <v>yes</v>
      </c>
      <c r="V2262" s="31">
        <v>0</v>
      </c>
      <c r="W2262" s="31" t="str">
        <f t="shared" si="383"/>
        <v>43482Phoenix SunsToronto Raptors</v>
      </c>
      <c r="X2262" s="9" t="str">
        <f>IFERROR(VLOOKUP(T2262,October_Schedule_Table[[#All],[Home Concat]:[Home B2b]],2,FALSE),0)</f>
        <v>yes</v>
      </c>
      <c r="Y2262" s="9">
        <f>IFERROR(VLOOKUP(T2262,October_Schedule_Table[[#All],[Away Concat]:[Away B2b]],4,FALSE),0)</f>
        <v>0</v>
      </c>
    </row>
    <row r="2263" spans="1:25" x14ac:dyDescent="0.2">
      <c r="A2263" s="24" t="s">
        <v>228</v>
      </c>
      <c r="B2263" s="10">
        <v>43484</v>
      </c>
      <c r="C2263" s="33" t="str">
        <f t="shared" si="377"/>
        <v>H</v>
      </c>
      <c r="D2263" s="19">
        <v>1</v>
      </c>
      <c r="E2263" s="19">
        <v>19</v>
      </c>
      <c r="F2263" s="19">
        <v>2019</v>
      </c>
      <c r="G2263" s="6" t="s">
        <v>23</v>
      </c>
      <c r="H2263" s="6" t="s">
        <v>19</v>
      </c>
      <c r="I2263" s="6" t="s">
        <v>240</v>
      </c>
      <c r="J2263" s="6">
        <v>90</v>
      </c>
      <c r="K2263" s="6" t="s">
        <v>37</v>
      </c>
      <c r="L2263" s="6" t="s">
        <v>228</v>
      </c>
      <c r="M2263" s="6">
        <v>119</v>
      </c>
      <c r="N2263" s="13">
        <f t="shared" si="378"/>
        <v>29</v>
      </c>
      <c r="O2263" s="13">
        <f t="shared" si="379"/>
        <v>3</v>
      </c>
      <c r="P2263" s="39">
        <f t="shared" si="374"/>
        <v>5.5303682054218104</v>
      </c>
      <c r="Q2263" s="39">
        <f t="shared" si="375"/>
        <v>-2.3364343413058002</v>
      </c>
      <c r="R2263" s="39">
        <f t="shared" si="380"/>
        <v>10.866802546727611</v>
      </c>
      <c r="S2263" s="39">
        <f t="shared" si="381"/>
        <v>18.133197453272388</v>
      </c>
      <c r="T2263" s="22" t="str">
        <f t="shared" si="376"/>
        <v>Tor90119</v>
      </c>
      <c r="U2263" t="str">
        <f t="shared" si="382"/>
        <v>no</v>
      </c>
      <c r="V2263" s="31">
        <v>0</v>
      </c>
      <c r="W2263" s="31" t="str">
        <f t="shared" si="383"/>
        <v>43484Memphis GrizzliesToronto Raptors</v>
      </c>
      <c r="X2263" s="9" t="str">
        <f>IFERROR(VLOOKUP(T2263,October_Schedule_Table[[#All],[Home Concat]:[Home B2b]],2,FALSE),0)</f>
        <v>no</v>
      </c>
      <c r="Y2263" s="9">
        <f>IFERROR(VLOOKUP(T2263,October_Schedule_Table[[#All],[Away Concat]:[Away B2b]],4,FALSE),0)</f>
        <v>0</v>
      </c>
    </row>
    <row r="2264" spans="1:25" x14ac:dyDescent="0.2">
      <c r="A2264" s="24" t="s">
        <v>228</v>
      </c>
      <c r="B2264" s="12">
        <v>43487</v>
      </c>
      <c r="C2264" s="33" t="str">
        <f t="shared" si="377"/>
        <v>H</v>
      </c>
      <c r="D2264" s="18">
        <v>1</v>
      </c>
      <c r="E2264" s="18">
        <v>22</v>
      </c>
      <c r="F2264" s="18">
        <v>2019</v>
      </c>
      <c r="G2264" s="5" t="s">
        <v>12</v>
      </c>
      <c r="H2264" s="5" t="s">
        <v>32</v>
      </c>
      <c r="I2264" s="5" t="s">
        <v>230</v>
      </c>
      <c r="J2264" s="5">
        <v>105</v>
      </c>
      <c r="K2264" s="5" t="s">
        <v>37</v>
      </c>
      <c r="L2264" s="5" t="s">
        <v>228</v>
      </c>
      <c r="M2264" s="5">
        <v>120</v>
      </c>
      <c r="N2264" s="13">
        <f t="shared" si="378"/>
        <v>15</v>
      </c>
      <c r="O2264" s="13">
        <f t="shared" si="379"/>
        <v>3</v>
      </c>
      <c r="P2264" s="39">
        <f t="shared" si="374"/>
        <v>5.5303682054218104</v>
      </c>
      <c r="Q2264" s="39">
        <f t="shared" si="375"/>
        <v>-0.90569424122478992</v>
      </c>
      <c r="R2264" s="39">
        <f t="shared" si="380"/>
        <v>9.4360624466466003</v>
      </c>
      <c r="S2264" s="39">
        <f t="shared" si="381"/>
        <v>5.5639375533533997</v>
      </c>
      <c r="T2264" s="22" t="str">
        <f t="shared" si="376"/>
        <v>Tor105120</v>
      </c>
      <c r="U2264" t="str">
        <f t="shared" si="382"/>
        <v>no</v>
      </c>
      <c r="V2264" s="31">
        <v>0</v>
      </c>
      <c r="W2264" s="31" t="str">
        <f t="shared" si="383"/>
        <v>43487Sacramento KingsToronto Raptors</v>
      </c>
      <c r="X2264" s="9" t="str">
        <f>IFERROR(VLOOKUP(T2264,October_Schedule_Table[[#All],[Home Concat]:[Home B2b]],2,FALSE),0)</f>
        <v>no</v>
      </c>
      <c r="Y2264" s="9">
        <f>IFERROR(VLOOKUP(T2264,October_Schedule_Table[[#All],[Away Concat]:[Away B2b]],4,FALSE),0)</f>
        <v>0</v>
      </c>
    </row>
    <row r="2265" spans="1:25" x14ac:dyDescent="0.2">
      <c r="A2265" s="24" t="s">
        <v>228</v>
      </c>
      <c r="B2265" s="12">
        <v>43488</v>
      </c>
      <c r="C2265" s="33" t="str">
        <f t="shared" si="377"/>
        <v>A</v>
      </c>
      <c r="D2265" s="18">
        <v>1</v>
      </c>
      <c r="E2265" s="18">
        <v>23</v>
      </c>
      <c r="F2265" s="18">
        <v>2019</v>
      </c>
      <c r="G2265" s="5" t="s">
        <v>12</v>
      </c>
      <c r="H2265" s="5" t="s">
        <v>37</v>
      </c>
      <c r="I2265" s="5" t="s">
        <v>228</v>
      </c>
      <c r="J2265" s="5">
        <v>106</v>
      </c>
      <c r="K2265" s="5" t="s">
        <v>20</v>
      </c>
      <c r="L2265" s="5" t="s">
        <v>234</v>
      </c>
      <c r="M2265" s="5">
        <v>110</v>
      </c>
      <c r="N2265" s="13">
        <f t="shared" si="378"/>
        <v>-4</v>
      </c>
      <c r="O2265" s="13">
        <f t="shared" si="379"/>
        <v>-3</v>
      </c>
      <c r="P2265" s="39">
        <f t="shared" si="374"/>
        <v>5.5303682054218104</v>
      </c>
      <c r="Q2265" s="39">
        <f t="shared" si="375"/>
        <v>2.3960160409532198</v>
      </c>
      <c r="R2265" s="39">
        <f t="shared" si="380"/>
        <v>0.13435216446859055</v>
      </c>
      <c r="S2265" s="39">
        <f t="shared" si="381"/>
        <v>-4.1343521644685906</v>
      </c>
      <c r="T2265" s="22" t="str">
        <f t="shared" si="376"/>
        <v>Tor106110</v>
      </c>
      <c r="U2265" t="str">
        <f t="shared" si="382"/>
        <v>yes</v>
      </c>
      <c r="V2265" s="31">
        <v>0</v>
      </c>
      <c r="W2265" s="31" t="str">
        <f t="shared" si="383"/>
        <v>43488Toronto RaptorsIndiana Pacers</v>
      </c>
      <c r="X2265" s="9">
        <f>IFERROR(VLOOKUP(T2265,October_Schedule_Table[Home Concat],1,FALSE),0)</f>
        <v>0</v>
      </c>
      <c r="Y2265" s="9" t="str">
        <f>IFERROR(VLOOKUP(T2265,October_Schedule_Table[[#All],[Away Concat]:[Away B2b]],4,FALSE),0)</f>
        <v>yes</v>
      </c>
    </row>
    <row r="2266" spans="1:25" x14ac:dyDescent="0.2">
      <c r="A2266" s="24" t="s">
        <v>228</v>
      </c>
      <c r="B2266" s="10">
        <v>43490</v>
      </c>
      <c r="C2266" s="33" t="str">
        <f t="shared" si="377"/>
        <v>A</v>
      </c>
      <c r="D2266" s="19">
        <v>1</v>
      </c>
      <c r="E2266" s="19">
        <v>25</v>
      </c>
      <c r="F2266" s="19">
        <v>2019</v>
      </c>
      <c r="G2266" s="6" t="s">
        <v>6</v>
      </c>
      <c r="H2266" s="6" t="s">
        <v>37</v>
      </c>
      <c r="I2266" s="6" t="s">
        <v>228</v>
      </c>
      <c r="J2266" s="6">
        <v>119</v>
      </c>
      <c r="K2266" s="6" t="s">
        <v>18</v>
      </c>
      <c r="L2266" s="6" t="s">
        <v>226</v>
      </c>
      <c r="M2266" s="6">
        <v>121</v>
      </c>
      <c r="N2266" s="13">
        <f t="shared" si="378"/>
        <v>-2</v>
      </c>
      <c r="O2266" s="13">
        <f t="shared" si="379"/>
        <v>-3</v>
      </c>
      <c r="P2266" s="39">
        <f t="shared" si="374"/>
        <v>5.5303682054218104</v>
      </c>
      <c r="Q2266" s="39">
        <f t="shared" si="375"/>
        <v>5.8261443988619703</v>
      </c>
      <c r="R2266" s="39">
        <f t="shared" si="380"/>
        <v>-3.2957761934401599</v>
      </c>
      <c r="S2266" s="39">
        <f t="shared" si="381"/>
        <v>1.2957761934401599</v>
      </c>
      <c r="T2266" s="22" t="str">
        <f t="shared" si="376"/>
        <v>Tor119121</v>
      </c>
      <c r="U2266" t="str">
        <f t="shared" si="382"/>
        <v>no</v>
      </c>
      <c r="V2266" s="31">
        <v>0</v>
      </c>
      <c r="W2266" s="31" t="str">
        <f t="shared" si="383"/>
        <v>43490Toronto RaptorsHouston Rockets</v>
      </c>
      <c r="X2266" s="9">
        <f>IFERROR(VLOOKUP(T2266,October_Schedule_Table[Home Concat],1,FALSE),0)</f>
        <v>0</v>
      </c>
      <c r="Y2266" s="9" t="str">
        <f>IFERROR(VLOOKUP(T2266,October_Schedule_Table[[#All],[Away Concat]:[Away B2b]],4,FALSE),0)</f>
        <v>no</v>
      </c>
    </row>
    <row r="2267" spans="1:25" x14ac:dyDescent="0.2">
      <c r="A2267" s="24" t="s">
        <v>228</v>
      </c>
      <c r="B2267" s="12">
        <v>43492</v>
      </c>
      <c r="C2267" s="33" t="str">
        <f t="shared" si="377"/>
        <v>A</v>
      </c>
      <c r="D2267" s="18">
        <v>1</v>
      </c>
      <c r="E2267" s="18">
        <v>27</v>
      </c>
      <c r="F2267" s="18">
        <v>2019</v>
      </c>
      <c r="G2267" s="5" t="s">
        <v>12</v>
      </c>
      <c r="H2267" s="5" t="s">
        <v>37</v>
      </c>
      <c r="I2267" s="5" t="s">
        <v>228</v>
      </c>
      <c r="J2267" s="5">
        <v>123</v>
      </c>
      <c r="K2267" s="5" t="s">
        <v>28</v>
      </c>
      <c r="L2267" s="5" t="s">
        <v>216</v>
      </c>
      <c r="M2267" s="5">
        <v>120</v>
      </c>
      <c r="N2267" s="13">
        <f t="shared" si="378"/>
        <v>3</v>
      </c>
      <c r="O2267" s="13">
        <f t="shared" si="379"/>
        <v>-3</v>
      </c>
      <c r="P2267" s="39">
        <f t="shared" si="374"/>
        <v>5.5303682054218104</v>
      </c>
      <c r="Q2267" s="39">
        <f t="shared" si="375"/>
        <v>-1.1032792686349602</v>
      </c>
      <c r="R2267" s="39">
        <f t="shared" si="380"/>
        <v>3.6336474740567706</v>
      </c>
      <c r="S2267" s="39">
        <f t="shared" si="381"/>
        <v>-0.63364747405677058</v>
      </c>
      <c r="T2267" s="22" t="str">
        <f t="shared" si="376"/>
        <v>Tor123120</v>
      </c>
      <c r="U2267" t="str">
        <f t="shared" si="382"/>
        <v>no</v>
      </c>
      <c r="V2267" s="31">
        <v>0</v>
      </c>
      <c r="W2267" s="31" t="str">
        <f t="shared" si="383"/>
        <v>43492Toronto RaptorsDallas Mavericks</v>
      </c>
      <c r="X2267" s="9">
        <f>IFERROR(VLOOKUP(T2267,October_Schedule_Table[Home Concat],1,FALSE),0)</f>
        <v>0</v>
      </c>
      <c r="Y2267" s="9" t="str">
        <f>IFERROR(VLOOKUP(T2267,October_Schedule_Table[[#All],[Away Concat]:[Away B2b]],4,FALSE),0)</f>
        <v>no</v>
      </c>
    </row>
    <row r="2268" spans="1:25" x14ac:dyDescent="0.2">
      <c r="A2268" s="24" t="s">
        <v>228</v>
      </c>
      <c r="B2268" s="10">
        <v>43496</v>
      </c>
      <c r="C2268" s="33" t="str">
        <f t="shared" si="377"/>
        <v>H</v>
      </c>
      <c r="D2268" s="19">
        <v>1</v>
      </c>
      <c r="E2268" s="19">
        <v>31</v>
      </c>
      <c r="F2268" s="19">
        <v>2019</v>
      </c>
      <c r="G2268" s="6" t="s">
        <v>6</v>
      </c>
      <c r="H2268" s="6" t="s">
        <v>13</v>
      </c>
      <c r="I2268" s="6" t="s">
        <v>229</v>
      </c>
      <c r="J2268" s="6">
        <v>105</v>
      </c>
      <c r="K2268" s="6" t="s">
        <v>37</v>
      </c>
      <c r="L2268" s="6" t="s">
        <v>228</v>
      </c>
      <c r="M2268" s="6">
        <v>92</v>
      </c>
      <c r="N2268" s="13">
        <f t="shared" si="378"/>
        <v>-13</v>
      </c>
      <c r="O2268" s="13">
        <f t="shared" si="379"/>
        <v>3</v>
      </c>
      <c r="P2268" s="39">
        <f t="shared" si="374"/>
        <v>5.5303682054218104</v>
      </c>
      <c r="Q2268" s="39">
        <f t="shared" si="375"/>
        <v>7.7638523148254706</v>
      </c>
      <c r="R2268" s="39">
        <f t="shared" si="380"/>
        <v>0.76651589059633984</v>
      </c>
      <c r="S2268" s="39">
        <f t="shared" si="381"/>
        <v>-13.76651589059634</v>
      </c>
      <c r="T2268" s="22" t="str">
        <f t="shared" si="376"/>
        <v>Tor10592</v>
      </c>
      <c r="U2268" t="str">
        <f t="shared" si="382"/>
        <v>no</v>
      </c>
      <c r="V2268" s="31">
        <v>0</v>
      </c>
      <c r="W2268" s="31" t="str">
        <f t="shared" si="383"/>
        <v>43496Milwaukee BucksToronto Raptors</v>
      </c>
      <c r="X2268" s="9" t="str">
        <f>IFERROR(VLOOKUP(T2268,October_Schedule_Table[[#All],[Home Concat]:[Home B2b]],2,FALSE),0)</f>
        <v>no</v>
      </c>
      <c r="Y2268" s="9">
        <f>IFERROR(VLOOKUP(T2268,October_Schedule_Table[[#All],[Away Concat]:[Away B2b]],4,FALSE),0)</f>
        <v>0</v>
      </c>
    </row>
    <row r="2269" spans="1:25" x14ac:dyDescent="0.2">
      <c r="A2269" s="24" t="s">
        <v>228</v>
      </c>
      <c r="B2269" s="12">
        <v>43499</v>
      </c>
      <c r="C2269" s="33" t="str">
        <f t="shared" si="377"/>
        <v>H</v>
      </c>
      <c r="D2269" s="18">
        <v>2</v>
      </c>
      <c r="E2269" s="18">
        <v>3</v>
      </c>
      <c r="F2269" s="18">
        <v>2019</v>
      </c>
      <c r="G2269" s="5" t="s">
        <v>62</v>
      </c>
      <c r="H2269" s="5" t="s">
        <v>22</v>
      </c>
      <c r="I2269" s="13" t="s">
        <v>241</v>
      </c>
      <c r="J2269" s="5">
        <v>103</v>
      </c>
      <c r="K2269" s="5" t="s">
        <v>37</v>
      </c>
      <c r="L2269" s="5" t="s">
        <v>228</v>
      </c>
      <c r="M2269" s="5">
        <v>121</v>
      </c>
      <c r="N2269" s="13">
        <f t="shared" si="378"/>
        <v>18</v>
      </c>
      <c r="O2269" s="13">
        <f t="shared" si="379"/>
        <v>3</v>
      </c>
      <c r="P2269" s="39">
        <f t="shared" si="374"/>
        <v>5.5303682054218104</v>
      </c>
      <c r="Q2269" s="39">
        <f t="shared" si="375"/>
        <v>0.79686865378140981</v>
      </c>
      <c r="R2269" s="39">
        <f t="shared" si="380"/>
        <v>7.733499551640401</v>
      </c>
      <c r="S2269" s="39">
        <f t="shared" si="381"/>
        <v>10.266500448359599</v>
      </c>
      <c r="T2269" s="22" t="str">
        <f t="shared" si="376"/>
        <v>Tor103121</v>
      </c>
      <c r="U2269" t="str">
        <f t="shared" si="382"/>
        <v>no</v>
      </c>
      <c r="V2269" s="31">
        <v>0</v>
      </c>
      <c r="W2269" s="31" t="str">
        <f t="shared" si="383"/>
        <v>43499Los Angeles ClippersToronto Raptors</v>
      </c>
      <c r="X2269" s="9" t="str">
        <f>IFERROR(VLOOKUP(T2269,October_Schedule_Table[[#All],[Home Concat]:[Home B2b]],2,FALSE),0)</f>
        <v>no</v>
      </c>
      <c r="Y2269" s="9">
        <f>IFERROR(VLOOKUP(T2269,October_Schedule_Table[[#All],[Away Concat]:[Away B2b]],4,FALSE),0)</f>
        <v>0</v>
      </c>
    </row>
    <row r="2270" spans="1:25" x14ac:dyDescent="0.2">
      <c r="A2270" s="24" t="s">
        <v>228</v>
      </c>
      <c r="B2270" s="10">
        <v>43501</v>
      </c>
      <c r="C2270" s="33" t="str">
        <f t="shared" si="377"/>
        <v>A</v>
      </c>
      <c r="D2270" s="19">
        <v>2</v>
      </c>
      <c r="E2270" s="19">
        <v>5</v>
      </c>
      <c r="F2270" s="19">
        <v>2019</v>
      </c>
      <c r="G2270" s="6" t="s">
        <v>6</v>
      </c>
      <c r="H2270" s="6" t="s">
        <v>37</v>
      </c>
      <c r="I2270" s="6" t="s">
        <v>228</v>
      </c>
      <c r="J2270" s="6">
        <v>119</v>
      </c>
      <c r="K2270" s="6" t="s">
        <v>7</v>
      </c>
      <c r="L2270" s="6" t="s">
        <v>237</v>
      </c>
      <c r="M2270" s="6">
        <v>107</v>
      </c>
      <c r="N2270" s="13">
        <f t="shared" si="378"/>
        <v>12</v>
      </c>
      <c r="O2270" s="13">
        <f t="shared" si="379"/>
        <v>-3</v>
      </c>
      <c r="P2270" s="39">
        <f t="shared" si="374"/>
        <v>5.5303682054218104</v>
      </c>
      <c r="Q2270" s="39">
        <f t="shared" si="375"/>
        <v>2.2516349031661402</v>
      </c>
      <c r="R2270" s="39">
        <f t="shared" si="380"/>
        <v>0.27873330225567017</v>
      </c>
      <c r="S2270" s="39">
        <f t="shared" si="381"/>
        <v>11.72126669774433</v>
      </c>
      <c r="T2270" s="22" t="str">
        <f t="shared" si="376"/>
        <v>Tor119107</v>
      </c>
      <c r="U2270" t="str">
        <f t="shared" si="382"/>
        <v>no</v>
      </c>
      <c r="V2270" s="31">
        <v>0</v>
      </c>
      <c r="W2270" s="31" t="str">
        <f t="shared" si="383"/>
        <v>43501Toronto RaptorsPhiladelphia 76ers</v>
      </c>
      <c r="X2270" s="9">
        <f>IFERROR(VLOOKUP(T2270,October_Schedule_Table[Home Concat],1,FALSE),0)</f>
        <v>0</v>
      </c>
      <c r="Y2270" s="9" t="str">
        <f>IFERROR(VLOOKUP(T2270,October_Schedule_Table[[#All],[Away Concat]:[Away B2b]],4,FALSE),0)</f>
        <v>no</v>
      </c>
    </row>
    <row r="2271" spans="1:25" x14ac:dyDescent="0.2">
      <c r="A2271" s="24" t="s">
        <v>228</v>
      </c>
      <c r="B2271" s="12">
        <v>43503</v>
      </c>
      <c r="C2271" s="33" t="str">
        <f t="shared" si="377"/>
        <v>A</v>
      </c>
      <c r="D2271" s="18">
        <v>2</v>
      </c>
      <c r="E2271" s="18">
        <v>7</v>
      </c>
      <c r="F2271" s="18">
        <v>2019</v>
      </c>
      <c r="G2271" s="5" t="s">
        <v>23</v>
      </c>
      <c r="H2271" s="5" t="s">
        <v>37</v>
      </c>
      <c r="I2271" s="5" t="s">
        <v>228</v>
      </c>
      <c r="J2271" s="5">
        <v>119</v>
      </c>
      <c r="K2271" s="5" t="s">
        <v>24</v>
      </c>
      <c r="L2271" s="5" t="s">
        <v>210</v>
      </c>
      <c r="M2271" s="5">
        <v>101</v>
      </c>
      <c r="N2271" s="13">
        <f t="shared" si="378"/>
        <v>18</v>
      </c>
      <c r="O2271" s="13">
        <f t="shared" si="379"/>
        <v>-3</v>
      </c>
      <c r="P2271" s="39">
        <f t="shared" si="374"/>
        <v>5.5303682054218104</v>
      </c>
      <c r="Q2271" s="39">
        <f t="shared" si="375"/>
        <v>-5.4191427575813904</v>
      </c>
      <c r="R2271" s="39">
        <f t="shared" si="380"/>
        <v>7.9495109630032008</v>
      </c>
      <c r="S2271" s="39">
        <f t="shared" si="381"/>
        <v>10.050489036996799</v>
      </c>
      <c r="T2271" s="22" t="str">
        <f t="shared" si="376"/>
        <v>Tor119101</v>
      </c>
      <c r="U2271" t="str">
        <f t="shared" si="382"/>
        <v>no</v>
      </c>
      <c r="V2271" s="31">
        <v>0</v>
      </c>
      <c r="W2271" s="31" t="str">
        <f t="shared" si="383"/>
        <v>43503Toronto RaptorsAtlanta Hawks</v>
      </c>
      <c r="X2271" s="9">
        <f>IFERROR(VLOOKUP(T2271,October_Schedule_Table[Home Concat],1,FALSE),0)</f>
        <v>0</v>
      </c>
      <c r="Y2271" s="9" t="str">
        <f>IFERROR(VLOOKUP(T2271,October_Schedule_Table[[#All],[Away Concat]:[Away B2b]],4,FALSE),0)</f>
        <v>no</v>
      </c>
    </row>
    <row r="2272" spans="1:25" x14ac:dyDescent="0.2">
      <c r="A2272" s="24" t="s">
        <v>228</v>
      </c>
      <c r="B2272" s="10">
        <v>43505</v>
      </c>
      <c r="C2272" s="33" t="str">
        <f t="shared" si="377"/>
        <v>A</v>
      </c>
      <c r="D2272" s="19">
        <v>2</v>
      </c>
      <c r="E2272" s="19">
        <v>9</v>
      </c>
      <c r="F2272" s="19">
        <v>2019</v>
      </c>
      <c r="G2272" s="6" t="s">
        <v>23</v>
      </c>
      <c r="H2272" s="6" t="s">
        <v>37</v>
      </c>
      <c r="I2272" s="6" t="s">
        <v>228</v>
      </c>
      <c r="J2272" s="6">
        <v>104</v>
      </c>
      <c r="K2272" s="6" t="s">
        <v>25</v>
      </c>
      <c r="L2272" s="13" t="s">
        <v>243</v>
      </c>
      <c r="M2272" s="6">
        <v>99</v>
      </c>
      <c r="N2272" s="13">
        <f t="shared" si="378"/>
        <v>5</v>
      </c>
      <c r="O2272" s="13">
        <f t="shared" si="379"/>
        <v>-3</v>
      </c>
      <c r="P2272" s="39">
        <f t="shared" si="374"/>
        <v>5.5303682054218104</v>
      </c>
      <c r="Q2272" s="39">
        <f t="shared" si="375"/>
        <v>-9.3839578025397099</v>
      </c>
      <c r="R2272" s="39">
        <f t="shared" si="380"/>
        <v>11.91432600796152</v>
      </c>
      <c r="S2272" s="39">
        <f t="shared" si="381"/>
        <v>-6.9143260079615203</v>
      </c>
      <c r="T2272" s="22" t="str">
        <f t="shared" si="376"/>
        <v>Tor10499</v>
      </c>
      <c r="U2272" t="str">
        <f t="shared" si="382"/>
        <v>no</v>
      </c>
      <c r="V2272" s="31">
        <v>0</v>
      </c>
      <c r="W2272" s="31" t="str">
        <f t="shared" si="383"/>
        <v>43505Toronto RaptorsNew York Knicks</v>
      </c>
      <c r="X2272" s="9" t="str">
        <f>IFERROR(VLOOKUP(T2272,October_Schedule_Table[[#All],[Home Concat]:[Home B2b]],2,FALSE),0)</f>
        <v>no</v>
      </c>
      <c r="Y2272" s="9" t="str">
        <f>IFERROR(VLOOKUP(T2272,October_Schedule_Table[[#All],[Away Concat]:[Away B2b]],4,FALSE),0)</f>
        <v>no</v>
      </c>
    </row>
    <row r="2273" spans="1:25" x14ac:dyDescent="0.2">
      <c r="A2273" s="24" t="s">
        <v>228</v>
      </c>
      <c r="B2273" s="10">
        <v>43507</v>
      </c>
      <c r="C2273" s="33" t="str">
        <f t="shared" si="377"/>
        <v>H</v>
      </c>
      <c r="D2273" s="19">
        <v>2</v>
      </c>
      <c r="E2273" s="19">
        <v>11</v>
      </c>
      <c r="F2273" s="19">
        <v>2019</v>
      </c>
      <c r="G2273" s="6" t="s">
        <v>23</v>
      </c>
      <c r="H2273" s="6" t="s">
        <v>15</v>
      </c>
      <c r="I2273" s="6" t="s">
        <v>212</v>
      </c>
      <c r="J2273" s="6">
        <v>125</v>
      </c>
      <c r="K2273" s="6" t="s">
        <v>37</v>
      </c>
      <c r="L2273" s="6" t="s">
        <v>228</v>
      </c>
      <c r="M2273" s="6">
        <v>127</v>
      </c>
      <c r="N2273" s="13">
        <f t="shared" si="378"/>
        <v>2</v>
      </c>
      <c r="O2273" s="13">
        <f t="shared" si="379"/>
        <v>3</v>
      </c>
      <c r="P2273" s="39">
        <f t="shared" si="374"/>
        <v>5.5303682054218104</v>
      </c>
      <c r="Q2273" s="39">
        <f t="shared" si="375"/>
        <v>9.3423702051929958E-2</v>
      </c>
      <c r="R2273" s="39">
        <f t="shared" si="380"/>
        <v>8.4369445033698796</v>
      </c>
      <c r="S2273" s="39">
        <f t="shared" si="381"/>
        <v>-6.4369445033698796</v>
      </c>
      <c r="T2273" s="22" t="str">
        <f t="shared" si="376"/>
        <v>Tor125127</v>
      </c>
      <c r="U2273" t="str">
        <f t="shared" si="382"/>
        <v>no</v>
      </c>
      <c r="V2273" s="31">
        <v>0</v>
      </c>
      <c r="W2273" s="31" t="str">
        <f t="shared" si="383"/>
        <v>43507Brooklyn NetsToronto Raptors</v>
      </c>
      <c r="X2273" s="9" t="str">
        <f>IFERROR(VLOOKUP(T2273,October_Schedule_Table[[#All],[Home Concat]:[Home B2b]],2,FALSE),0)</f>
        <v>no</v>
      </c>
      <c r="Y2273" s="9">
        <f>IFERROR(VLOOKUP(T2273,October_Schedule_Table[[#All],[Away Concat]:[Away B2b]],4,FALSE),0)</f>
        <v>0</v>
      </c>
    </row>
    <row r="2274" spans="1:25" x14ac:dyDescent="0.2">
      <c r="A2274" s="24" t="s">
        <v>228</v>
      </c>
      <c r="B2274" s="12">
        <v>43509</v>
      </c>
      <c r="C2274" s="33" t="str">
        <f t="shared" si="377"/>
        <v>H</v>
      </c>
      <c r="D2274" s="18">
        <v>2</v>
      </c>
      <c r="E2274" s="18">
        <v>13</v>
      </c>
      <c r="F2274" s="18">
        <v>2019</v>
      </c>
      <c r="G2274" s="5" t="s">
        <v>23</v>
      </c>
      <c r="H2274" s="5" t="s">
        <v>41</v>
      </c>
      <c r="I2274" s="5" t="s">
        <v>233</v>
      </c>
      <c r="J2274" s="5">
        <v>120</v>
      </c>
      <c r="K2274" s="5" t="s">
        <v>37</v>
      </c>
      <c r="L2274" s="5" t="s">
        <v>228</v>
      </c>
      <c r="M2274" s="5">
        <v>129</v>
      </c>
      <c r="N2274" s="13">
        <f t="shared" si="378"/>
        <v>9</v>
      </c>
      <c r="O2274" s="13">
        <f t="shared" si="379"/>
        <v>3</v>
      </c>
      <c r="P2274" s="39">
        <f t="shared" si="374"/>
        <v>5.5303682054218104</v>
      </c>
      <c r="Q2274" s="39">
        <f t="shared" si="375"/>
        <v>-3.2175804343859502</v>
      </c>
      <c r="R2274" s="39">
        <f t="shared" si="380"/>
        <v>11.74794863980776</v>
      </c>
      <c r="S2274" s="39">
        <f t="shared" si="381"/>
        <v>-2.7479486398077597</v>
      </c>
      <c r="T2274" s="22" t="str">
        <f t="shared" si="376"/>
        <v>Tor120129</v>
      </c>
      <c r="U2274" t="str">
        <f t="shared" si="382"/>
        <v>no</v>
      </c>
      <c r="V2274" s="31">
        <v>0</v>
      </c>
      <c r="W2274" s="31" t="str">
        <f t="shared" si="383"/>
        <v>43509Washington WizardsToronto Raptors</v>
      </c>
      <c r="X2274" s="9" t="str">
        <f>IFERROR(VLOOKUP(T2274,October_Schedule_Table[[#All],[Home Concat]:[Home B2b]],2,FALSE),0)</f>
        <v>no</v>
      </c>
      <c r="Y2274" s="9">
        <f>IFERROR(VLOOKUP(T2274,October_Schedule_Table[[#All],[Away Concat]:[Away B2b]],4,FALSE),0)</f>
        <v>0</v>
      </c>
    </row>
    <row r="2275" spans="1:25" x14ac:dyDescent="0.2">
      <c r="A2275" s="24" t="s">
        <v>228</v>
      </c>
      <c r="B2275" s="10">
        <v>43518</v>
      </c>
      <c r="C2275" s="33" t="str">
        <f t="shared" si="377"/>
        <v>H</v>
      </c>
      <c r="D2275" s="19">
        <v>2</v>
      </c>
      <c r="E2275" s="19">
        <v>22</v>
      </c>
      <c r="F2275" s="19">
        <v>2019</v>
      </c>
      <c r="G2275" s="6" t="s">
        <v>12</v>
      </c>
      <c r="H2275" s="6" t="s">
        <v>35</v>
      </c>
      <c r="I2275" s="6" t="s">
        <v>227</v>
      </c>
      <c r="J2275" s="6">
        <v>117</v>
      </c>
      <c r="K2275" s="6" t="s">
        <v>37</v>
      </c>
      <c r="L2275" s="6" t="s">
        <v>228</v>
      </c>
      <c r="M2275" s="6">
        <v>120</v>
      </c>
      <c r="N2275" s="13">
        <f t="shared" si="378"/>
        <v>3</v>
      </c>
      <c r="O2275" s="13">
        <f t="shared" si="379"/>
        <v>3</v>
      </c>
      <c r="P2275" s="39">
        <f t="shared" si="374"/>
        <v>5.5303682054218104</v>
      </c>
      <c r="Q2275" s="39">
        <f t="shared" si="375"/>
        <v>1.8707824426420974</v>
      </c>
      <c r="R2275" s="39">
        <f t="shared" si="380"/>
        <v>6.659585762779713</v>
      </c>
      <c r="S2275" s="39">
        <f t="shared" si="381"/>
        <v>-3.659585762779713</v>
      </c>
      <c r="T2275" s="22" t="str">
        <f t="shared" si="376"/>
        <v>Tor117120</v>
      </c>
      <c r="U2275" t="str">
        <f t="shared" si="382"/>
        <v>no</v>
      </c>
      <c r="V2275" s="31">
        <v>0</v>
      </c>
      <c r="W2275" s="31" t="str">
        <f t="shared" si="383"/>
        <v>43518San Antonio SpursToronto Raptors</v>
      </c>
      <c r="X2275" s="9" t="str">
        <f>IFERROR(VLOOKUP(T2275,October_Schedule_Table[[#All],[Home Concat]:[Home B2b]],2,FALSE),0)</f>
        <v>no</v>
      </c>
      <c r="Y2275" s="9">
        <f>IFERROR(VLOOKUP(T2275,October_Schedule_Table[[#All],[Away Concat]:[Away B2b]],4,FALSE),0)</f>
        <v>0</v>
      </c>
    </row>
    <row r="2276" spans="1:25" x14ac:dyDescent="0.2">
      <c r="A2276" s="24" t="s">
        <v>228</v>
      </c>
      <c r="B2276" s="12">
        <v>43520</v>
      </c>
      <c r="C2276" s="33" t="str">
        <f t="shared" si="377"/>
        <v>H</v>
      </c>
      <c r="D2276" s="18">
        <v>2</v>
      </c>
      <c r="E2276" s="18">
        <v>24</v>
      </c>
      <c r="F2276" s="18">
        <v>2019</v>
      </c>
      <c r="G2276" s="5" t="s">
        <v>61</v>
      </c>
      <c r="H2276" s="5" t="s">
        <v>27</v>
      </c>
      <c r="I2276" s="5" t="s">
        <v>236</v>
      </c>
      <c r="J2276" s="5">
        <v>113</v>
      </c>
      <c r="K2276" s="5" t="s">
        <v>37</v>
      </c>
      <c r="L2276" s="5" t="s">
        <v>228</v>
      </c>
      <c r="M2276" s="5">
        <v>98</v>
      </c>
      <c r="N2276" s="13">
        <f t="shared" si="378"/>
        <v>-15</v>
      </c>
      <c r="O2276" s="13">
        <f t="shared" si="379"/>
        <v>3</v>
      </c>
      <c r="P2276" s="39">
        <f t="shared" si="374"/>
        <v>5.5303682054218104</v>
      </c>
      <c r="Q2276" s="39">
        <f t="shared" si="375"/>
        <v>1.21811754667254</v>
      </c>
      <c r="R2276" s="39">
        <f t="shared" si="380"/>
        <v>7.3122506587492708</v>
      </c>
      <c r="S2276" s="39">
        <f t="shared" si="381"/>
        <v>-22.312250658749271</v>
      </c>
      <c r="T2276" s="22" t="str">
        <f t="shared" si="376"/>
        <v>Tor11398</v>
      </c>
      <c r="U2276" t="str">
        <f t="shared" si="382"/>
        <v>no</v>
      </c>
      <c r="V2276" s="31">
        <v>0</v>
      </c>
      <c r="W2276" s="31" t="str">
        <f t="shared" si="383"/>
        <v>43520Orlando MagicToronto Raptors</v>
      </c>
      <c r="X2276" s="9" t="str">
        <f>IFERROR(VLOOKUP(T2276,October_Schedule_Table[[#All],[Home Concat]:[Home B2b]],2,FALSE),0)</f>
        <v>no</v>
      </c>
      <c r="Y2276" s="9">
        <f>IFERROR(VLOOKUP(T2276,October_Schedule_Table[[#All],[Away Concat]:[Away B2b]],4,FALSE),0)</f>
        <v>0</v>
      </c>
    </row>
    <row r="2277" spans="1:25" x14ac:dyDescent="0.2">
      <c r="A2277" s="24" t="s">
        <v>228</v>
      </c>
      <c r="B2277" s="10">
        <v>43522</v>
      </c>
      <c r="C2277" s="33" t="str">
        <f t="shared" si="377"/>
        <v>H</v>
      </c>
      <c r="D2277" s="19">
        <v>2</v>
      </c>
      <c r="E2277" s="19">
        <v>26</v>
      </c>
      <c r="F2277" s="19">
        <v>2019</v>
      </c>
      <c r="G2277" s="6" t="s">
        <v>6</v>
      </c>
      <c r="H2277" s="6" t="s">
        <v>8</v>
      </c>
      <c r="I2277" s="6" t="s">
        <v>211</v>
      </c>
      <c r="J2277" s="6">
        <v>95</v>
      </c>
      <c r="K2277" s="6" t="s">
        <v>37</v>
      </c>
      <c r="L2277" s="6" t="s">
        <v>228</v>
      </c>
      <c r="M2277" s="6">
        <v>118</v>
      </c>
      <c r="N2277" s="13">
        <f t="shared" si="378"/>
        <v>23</v>
      </c>
      <c r="O2277" s="13">
        <f t="shared" si="379"/>
        <v>3</v>
      </c>
      <c r="P2277" s="39">
        <f t="shared" si="374"/>
        <v>5.5303682054218104</v>
      </c>
      <c r="Q2277" s="39">
        <f t="shared" si="375"/>
        <v>3.6672081997201897</v>
      </c>
      <c r="R2277" s="39">
        <f t="shared" si="380"/>
        <v>4.8631600057016211</v>
      </c>
      <c r="S2277" s="39">
        <f t="shared" si="381"/>
        <v>18.136839994298377</v>
      </c>
      <c r="T2277" s="22" t="str">
        <f t="shared" si="376"/>
        <v>Tor95118</v>
      </c>
      <c r="U2277" t="str">
        <f t="shared" si="382"/>
        <v>no</v>
      </c>
      <c r="V2277" s="31">
        <v>0</v>
      </c>
      <c r="W2277" s="31" t="str">
        <f t="shared" si="383"/>
        <v>43522Boston CelticsToronto Raptors</v>
      </c>
      <c r="X2277" s="9" t="str">
        <f>IFERROR(VLOOKUP(T2277,October_Schedule_Table[[#All],[Home Concat]:[Home B2b]],2,FALSE),0)</f>
        <v>no</v>
      </c>
      <c r="Y2277" s="9">
        <f>IFERROR(VLOOKUP(T2277,October_Schedule_Table[[#All],[Away Concat]:[Away B2b]],4,FALSE),0)</f>
        <v>0</v>
      </c>
    </row>
    <row r="2278" spans="1:25" x14ac:dyDescent="0.2">
      <c r="A2278" s="24" t="s">
        <v>228</v>
      </c>
      <c r="B2278" s="12">
        <v>43525</v>
      </c>
      <c r="C2278" s="33" t="str">
        <f t="shared" si="377"/>
        <v>H</v>
      </c>
      <c r="D2278" s="18">
        <v>3</v>
      </c>
      <c r="E2278" s="18">
        <v>1</v>
      </c>
      <c r="F2278" s="18">
        <v>2019</v>
      </c>
      <c r="G2278" s="5" t="s">
        <v>6</v>
      </c>
      <c r="H2278" s="5" t="s">
        <v>40</v>
      </c>
      <c r="I2278" s="5" t="s">
        <v>231</v>
      </c>
      <c r="J2278" s="5">
        <v>117</v>
      </c>
      <c r="K2278" s="5" t="s">
        <v>37</v>
      </c>
      <c r="L2278" s="5" t="s">
        <v>228</v>
      </c>
      <c r="M2278" s="5">
        <v>119</v>
      </c>
      <c r="N2278" s="13">
        <f t="shared" si="378"/>
        <v>2</v>
      </c>
      <c r="O2278" s="13">
        <f t="shared" si="379"/>
        <v>3</v>
      </c>
      <c r="P2278" s="39">
        <f t="shared" si="374"/>
        <v>5.5303682054218104</v>
      </c>
      <c r="Q2278" s="39">
        <f t="shared" si="375"/>
        <v>4.7456987811097902</v>
      </c>
      <c r="R2278" s="39">
        <f t="shared" si="380"/>
        <v>3.7846694243120202</v>
      </c>
      <c r="S2278" s="39">
        <f t="shared" si="381"/>
        <v>-1.7846694243120202</v>
      </c>
      <c r="T2278" s="22" t="str">
        <f t="shared" si="376"/>
        <v>Tor117119</v>
      </c>
      <c r="U2278" t="str">
        <f t="shared" si="382"/>
        <v>no</v>
      </c>
      <c r="V2278" s="31">
        <v>0</v>
      </c>
      <c r="W2278" s="31" t="str">
        <f t="shared" si="383"/>
        <v>43525Portland Trail BlazersToronto Raptors</v>
      </c>
      <c r="X2278" s="9" t="str">
        <f>IFERROR(VLOOKUP(T2278,October_Schedule_Table[[#All],[Home Concat]:[Home B2b]],2,FALSE),0)</f>
        <v>no</v>
      </c>
      <c r="Y2278" s="9">
        <f>IFERROR(VLOOKUP(T2278,October_Schedule_Table[[#All],[Away Concat]:[Away B2b]],4,FALSE),0)</f>
        <v>0</v>
      </c>
    </row>
    <row r="2279" spans="1:25" x14ac:dyDescent="0.2">
      <c r="A2279" s="24" t="s">
        <v>228</v>
      </c>
      <c r="B2279" s="12">
        <v>43527</v>
      </c>
      <c r="C2279" s="33" t="str">
        <f t="shared" si="377"/>
        <v>A</v>
      </c>
      <c r="D2279" s="18">
        <v>3</v>
      </c>
      <c r="E2279" s="18">
        <v>3</v>
      </c>
      <c r="F2279" s="18">
        <v>2019</v>
      </c>
      <c r="G2279" s="5" t="s">
        <v>43</v>
      </c>
      <c r="H2279" s="5" t="s">
        <v>37</v>
      </c>
      <c r="I2279" s="5" t="s">
        <v>228</v>
      </c>
      <c r="J2279" s="5">
        <v>107</v>
      </c>
      <c r="K2279" s="5" t="s">
        <v>16</v>
      </c>
      <c r="L2279" s="5" t="s">
        <v>218</v>
      </c>
      <c r="M2279" s="5">
        <v>112</v>
      </c>
      <c r="N2279" s="13">
        <f t="shared" si="378"/>
        <v>-5</v>
      </c>
      <c r="O2279" s="13">
        <f t="shared" si="379"/>
        <v>-3</v>
      </c>
      <c r="P2279" s="39">
        <f t="shared" si="374"/>
        <v>5.5303682054218104</v>
      </c>
      <c r="Q2279" s="39">
        <f t="shared" si="375"/>
        <v>-0.23602730858504994</v>
      </c>
      <c r="R2279" s="39">
        <f t="shared" si="380"/>
        <v>2.7663955140068603</v>
      </c>
      <c r="S2279" s="39">
        <f t="shared" si="381"/>
        <v>-7.7663955140068603</v>
      </c>
      <c r="T2279" s="22" t="str">
        <f t="shared" si="376"/>
        <v>Tor107112</v>
      </c>
      <c r="U2279" t="str">
        <f t="shared" si="382"/>
        <v>no</v>
      </c>
      <c r="V2279" s="31">
        <v>0</v>
      </c>
      <c r="W2279" s="31" t="str">
        <f t="shared" si="383"/>
        <v>43527Toronto RaptorsDetroit Pistons</v>
      </c>
      <c r="X2279" s="9">
        <f>IFERROR(VLOOKUP(T2279,October_Schedule_Table[Home Concat],1,FALSE),0)</f>
        <v>0</v>
      </c>
      <c r="Y2279" s="9" t="str">
        <f>IFERROR(VLOOKUP(T2279,October_Schedule_Table[[#All],[Away Concat]:[Away B2b]],4,FALSE),0)</f>
        <v>no</v>
      </c>
    </row>
    <row r="2280" spans="1:25" x14ac:dyDescent="0.2">
      <c r="A2280" s="24" t="s">
        <v>228</v>
      </c>
      <c r="B2280" s="10">
        <v>43529</v>
      </c>
      <c r="C2280" s="33" t="str">
        <f t="shared" si="377"/>
        <v>H</v>
      </c>
      <c r="D2280" s="19">
        <v>3</v>
      </c>
      <c r="E2280" s="19">
        <v>5</v>
      </c>
      <c r="F2280" s="19">
        <v>2019</v>
      </c>
      <c r="G2280" s="6" t="s">
        <v>6</v>
      </c>
      <c r="H2280" s="6" t="s">
        <v>18</v>
      </c>
      <c r="I2280" s="6" t="s">
        <v>226</v>
      </c>
      <c r="J2280" s="6">
        <v>107</v>
      </c>
      <c r="K2280" s="6" t="s">
        <v>37</v>
      </c>
      <c r="L2280" s="6" t="s">
        <v>228</v>
      </c>
      <c r="M2280" s="6">
        <v>95</v>
      </c>
      <c r="N2280" s="13">
        <f t="shared" si="378"/>
        <v>-12</v>
      </c>
      <c r="O2280" s="13">
        <f t="shared" si="379"/>
        <v>3</v>
      </c>
      <c r="P2280" s="39">
        <f t="shared" si="374"/>
        <v>5.5303682054218104</v>
      </c>
      <c r="Q2280" s="39">
        <f t="shared" si="375"/>
        <v>5.8261443988619703</v>
      </c>
      <c r="R2280" s="39">
        <f t="shared" si="380"/>
        <v>2.7042238065598401</v>
      </c>
      <c r="S2280" s="39">
        <f t="shared" si="381"/>
        <v>-14.70422380655984</v>
      </c>
      <c r="T2280" s="22" t="str">
        <f t="shared" si="376"/>
        <v>Tor10795</v>
      </c>
      <c r="U2280" t="str">
        <f t="shared" si="382"/>
        <v>no</v>
      </c>
      <c r="V2280" s="31">
        <v>0</v>
      </c>
      <c r="W2280" s="31" t="str">
        <f t="shared" si="383"/>
        <v>43529Houston RocketsToronto Raptors</v>
      </c>
      <c r="X2280" s="9" t="str">
        <f>IFERROR(VLOOKUP(T2280,October_Schedule_Table[[#All],[Home Concat]:[Home B2b]],2,FALSE),0)</f>
        <v>no</v>
      </c>
      <c r="Y2280" s="9">
        <f>IFERROR(VLOOKUP(T2280,October_Schedule_Table[[#All],[Away Concat]:[Away B2b]],4,FALSE),0)</f>
        <v>0</v>
      </c>
    </row>
    <row r="2281" spans="1:25" x14ac:dyDescent="0.2">
      <c r="A2281" s="24" t="s">
        <v>228</v>
      </c>
      <c r="B2281" s="10">
        <v>43532</v>
      </c>
      <c r="C2281" s="33" t="str">
        <f t="shared" si="377"/>
        <v>A</v>
      </c>
      <c r="D2281" s="19">
        <v>3</v>
      </c>
      <c r="E2281" s="19">
        <v>8</v>
      </c>
      <c r="F2281" s="19">
        <v>2019</v>
      </c>
      <c r="G2281" s="6" t="s">
        <v>6</v>
      </c>
      <c r="H2281" s="6" t="s">
        <v>37</v>
      </c>
      <c r="I2281" s="6" t="s">
        <v>228</v>
      </c>
      <c r="J2281" s="6">
        <v>127</v>
      </c>
      <c r="K2281" s="6" t="s">
        <v>17</v>
      </c>
      <c r="L2281" s="6" t="s">
        <v>202</v>
      </c>
      <c r="M2281" s="6">
        <v>104</v>
      </c>
      <c r="N2281" s="13">
        <f t="shared" si="378"/>
        <v>23</v>
      </c>
      <c r="O2281" s="13">
        <f t="shared" si="379"/>
        <v>-3</v>
      </c>
      <c r="P2281" s="39">
        <f t="shared" si="374"/>
        <v>5.5303682054218104</v>
      </c>
      <c r="Q2281" s="39">
        <f t="shared" si="375"/>
        <v>-2.0784049104114897</v>
      </c>
      <c r="R2281" s="39">
        <f t="shared" si="380"/>
        <v>4.6087731158332996</v>
      </c>
      <c r="S2281" s="39">
        <f t="shared" si="381"/>
        <v>18.391226884166699</v>
      </c>
      <c r="T2281" s="22" t="str">
        <f t="shared" si="376"/>
        <v>Tor127104</v>
      </c>
      <c r="U2281" t="str">
        <f t="shared" si="382"/>
        <v>no</v>
      </c>
      <c r="V2281" s="31">
        <v>0</v>
      </c>
      <c r="W2281" s="31" t="str">
        <f t="shared" si="383"/>
        <v>43532Toronto RaptorsNew Orleans Pelicans</v>
      </c>
      <c r="X2281" s="9">
        <f>IFERROR(VLOOKUP(T2281,October_Schedule_Table[Home Concat],1,FALSE),0)</f>
        <v>0</v>
      </c>
      <c r="Y2281" s="9" t="str">
        <f>IFERROR(VLOOKUP(T2281,October_Schedule_Table[[#All],[Away Concat]:[Away B2b]],4,FALSE),0)</f>
        <v>no</v>
      </c>
    </row>
    <row r="2282" spans="1:25" x14ac:dyDescent="0.2">
      <c r="A2282" s="24" t="s">
        <v>228</v>
      </c>
      <c r="B2282" s="12">
        <v>43534</v>
      </c>
      <c r="C2282" s="33" t="str">
        <f t="shared" si="377"/>
        <v>A</v>
      </c>
      <c r="D2282" s="18">
        <v>3</v>
      </c>
      <c r="E2282" s="18">
        <v>10</v>
      </c>
      <c r="F2282" s="18">
        <v>2019</v>
      </c>
      <c r="G2282" s="5" t="s">
        <v>61</v>
      </c>
      <c r="H2282" s="5" t="s">
        <v>37</v>
      </c>
      <c r="I2282" s="5" t="s">
        <v>228</v>
      </c>
      <c r="J2282" s="5">
        <v>125</v>
      </c>
      <c r="K2282" s="5" t="s">
        <v>26</v>
      </c>
      <c r="L2282" s="5" t="s">
        <v>235</v>
      </c>
      <c r="M2282" s="5">
        <v>104</v>
      </c>
      <c r="N2282" s="13">
        <f t="shared" si="378"/>
        <v>21</v>
      </c>
      <c r="O2282" s="13">
        <f t="shared" si="379"/>
        <v>-3</v>
      </c>
      <c r="P2282" s="39">
        <f t="shared" si="374"/>
        <v>5.5303682054218104</v>
      </c>
      <c r="Q2282" s="39">
        <f t="shared" si="375"/>
        <v>-0.25037347985165948</v>
      </c>
      <c r="R2282" s="39">
        <f t="shared" si="380"/>
        <v>2.7807416852734699</v>
      </c>
      <c r="S2282" s="39">
        <f t="shared" si="381"/>
        <v>18.219258314726531</v>
      </c>
      <c r="T2282" s="22" t="str">
        <f t="shared" si="376"/>
        <v>Tor125104</v>
      </c>
      <c r="U2282" t="str">
        <f t="shared" si="382"/>
        <v>no</v>
      </c>
      <c r="V2282" s="31">
        <v>0</v>
      </c>
      <c r="W2282" s="31" t="str">
        <f t="shared" si="383"/>
        <v>43534Toronto RaptorsMiami Heat</v>
      </c>
      <c r="X2282" s="9">
        <f>IFERROR(VLOOKUP(T2282,October_Schedule_Table[Home Concat],1,FALSE),0)</f>
        <v>0</v>
      </c>
      <c r="Y2282" s="9" t="str">
        <f>IFERROR(VLOOKUP(T2282,October_Schedule_Table[[#All],[Away Concat]:[Away B2b]],4,FALSE),0)</f>
        <v>no</v>
      </c>
    </row>
    <row r="2283" spans="1:25" x14ac:dyDescent="0.2">
      <c r="A2283" s="24" t="s">
        <v>228</v>
      </c>
      <c r="B2283" s="10">
        <v>43535</v>
      </c>
      <c r="C2283" s="33" t="str">
        <f t="shared" si="377"/>
        <v>A</v>
      </c>
      <c r="D2283" s="19">
        <v>3</v>
      </c>
      <c r="E2283" s="19">
        <v>11</v>
      </c>
      <c r="F2283" s="19">
        <v>2019</v>
      </c>
      <c r="G2283" s="6" t="s">
        <v>12</v>
      </c>
      <c r="H2283" s="6" t="s">
        <v>37</v>
      </c>
      <c r="I2283" s="6" t="s">
        <v>228</v>
      </c>
      <c r="J2283" s="6">
        <v>101</v>
      </c>
      <c r="K2283" s="6" t="s">
        <v>36</v>
      </c>
      <c r="L2283" s="6" t="s">
        <v>215</v>
      </c>
      <c r="M2283" s="6">
        <v>126</v>
      </c>
      <c r="N2283" s="13">
        <f t="shared" si="378"/>
        <v>-25</v>
      </c>
      <c r="O2283" s="13">
        <f t="shared" si="379"/>
        <v>-3</v>
      </c>
      <c r="P2283" s="39">
        <f t="shared" si="374"/>
        <v>5.5303682054218104</v>
      </c>
      <c r="Q2283" s="39">
        <f t="shared" si="375"/>
        <v>-9.3173458825230995</v>
      </c>
      <c r="R2283" s="39">
        <f t="shared" si="380"/>
        <v>11.84771408794491</v>
      </c>
      <c r="S2283" s="39">
        <f t="shared" si="381"/>
        <v>-36.847714087944908</v>
      </c>
      <c r="T2283" s="22" t="str">
        <f t="shared" si="376"/>
        <v>Tor101126</v>
      </c>
      <c r="U2283" t="str">
        <f t="shared" si="382"/>
        <v>yes</v>
      </c>
      <c r="V2283" s="31">
        <v>0</v>
      </c>
      <c r="W2283" s="31" t="str">
        <f t="shared" si="383"/>
        <v>43535Toronto RaptorsCleveland Cavaliers</v>
      </c>
      <c r="X2283" s="9">
        <f>IFERROR(VLOOKUP(T2283,October_Schedule_Table[Home Concat],1,FALSE),0)</f>
        <v>0</v>
      </c>
      <c r="Y2283" s="9" t="str">
        <f>IFERROR(VLOOKUP(T2283,October_Schedule_Table[[#All],[Away Concat]:[Away B2b]],4,FALSE),0)</f>
        <v>yes</v>
      </c>
    </row>
    <row r="2284" spans="1:25" x14ac:dyDescent="0.2">
      <c r="A2284" s="24" t="s">
        <v>228</v>
      </c>
      <c r="B2284" s="12">
        <v>43538</v>
      </c>
      <c r="C2284" s="33" t="str">
        <f t="shared" si="377"/>
        <v>H</v>
      </c>
      <c r="D2284" s="18">
        <v>3</v>
      </c>
      <c r="E2284" s="18">
        <v>14</v>
      </c>
      <c r="F2284" s="18">
        <v>2019</v>
      </c>
      <c r="G2284" s="5" t="s">
        <v>6</v>
      </c>
      <c r="H2284" s="5" t="s">
        <v>39</v>
      </c>
      <c r="I2284" s="13" t="s">
        <v>242</v>
      </c>
      <c r="J2284" s="5">
        <v>98</v>
      </c>
      <c r="K2284" s="5" t="s">
        <v>37</v>
      </c>
      <c r="L2284" s="5" t="s">
        <v>228</v>
      </c>
      <c r="M2284" s="5">
        <v>111</v>
      </c>
      <c r="N2284" s="13">
        <f t="shared" si="378"/>
        <v>13</v>
      </c>
      <c r="O2284" s="13">
        <f t="shared" si="379"/>
        <v>3</v>
      </c>
      <c r="P2284" s="39">
        <f t="shared" si="374"/>
        <v>5.5303682054218104</v>
      </c>
      <c r="Q2284" s="39">
        <f t="shared" si="375"/>
        <v>-1.7592139870950123</v>
      </c>
      <c r="R2284" s="39">
        <f t="shared" si="380"/>
        <v>10.289582192516823</v>
      </c>
      <c r="S2284" s="39">
        <f t="shared" si="381"/>
        <v>2.7104178074831768</v>
      </c>
      <c r="T2284" s="22" t="str">
        <f t="shared" si="376"/>
        <v>Tor98111</v>
      </c>
      <c r="U2284" t="str">
        <f t="shared" si="382"/>
        <v>no</v>
      </c>
      <c r="V2284" s="31">
        <v>0</v>
      </c>
      <c r="W2284" s="31" t="str">
        <f t="shared" si="383"/>
        <v>43538Los Angeles LakersToronto Raptors</v>
      </c>
      <c r="X2284" s="9" t="str">
        <f>IFERROR(VLOOKUP(T2284,October_Schedule_Table[[#All],[Home Concat]:[Home B2b]],2,FALSE),0)</f>
        <v>no</v>
      </c>
      <c r="Y2284" s="9">
        <f>IFERROR(VLOOKUP(T2284,October_Schedule_Table[[#All],[Away Concat]:[Away B2b]],4,FALSE),0)</f>
        <v>0</v>
      </c>
    </row>
    <row r="2285" spans="1:25" x14ac:dyDescent="0.2">
      <c r="A2285" s="24" t="s">
        <v>228</v>
      </c>
      <c r="B2285" s="12">
        <v>43541</v>
      </c>
      <c r="C2285" s="33" t="str">
        <f t="shared" si="377"/>
        <v>A</v>
      </c>
      <c r="D2285" s="18">
        <v>3</v>
      </c>
      <c r="E2285" s="18">
        <v>17</v>
      </c>
      <c r="F2285" s="18">
        <v>2019</v>
      </c>
      <c r="G2285" s="5" t="s">
        <v>64</v>
      </c>
      <c r="H2285" s="5" t="s">
        <v>37</v>
      </c>
      <c r="I2285" s="5" t="s">
        <v>228</v>
      </c>
      <c r="J2285" s="5">
        <v>107</v>
      </c>
      <c r="K2285" s="5" t="s">
        <v>16</v>
      </c>
      <c r="L2285" s="5" t="s">
        <v>218</v>
      </c>
      <c r="M2285" s="5">
        <v>110</v>
      </c>
      <c r="N2285" s="13">
        <f t="shared" si="378"/>
        <v>-3</v>
      </c>
      <c r="O2285" s="13">
        <f t="shared" si="379"/>
        <v>-3</v>
      </c>
      <c r="P2285" s="39">
        <f t="shared" si="374"/>
        <v>5.5303682054218104</v>
      </c>
      <c r="Q2285" s="39">
        <f t="shared" si="375"/>
        <v>-0.23602730858504994</v>
      </c>
      <c r="R2285" s="39">
        <f t="shared" si="380"/>
        <v>2.7663955140068603</v>
      </c>
      <c r="S2285" s="39">
        <f t="shared" si="381"/>
        <v>-5.7663955140068603</v>
      </c>
      <c r="T2285" s="22" t="str">
        <f t="shared" si="376"/>
        <v>Tor107110</v>
      </c>
      <c r="U2285" t="str">
        <f t="shared" si="382"/>
        <v>no</v>
      </c>
      <c r="V2285" s="31">
        <v>0</v>
      </c>
      <c r="W2285" s="31" t="str">
        <f t="shared" si="383"/>
        <v>43541Toronto RaptorsDetroit Pistons</v>
      </c>
      <c r="X2285" s="9">
        <f>IFERROR(VLOOKUP(T2285,October_Schedule_Table[Home Concat],1,FALSE),0)</f>
        <v>0</v>
      </c>
      <c r="Y2285" s="9" t="str">
        <f>IFERROR(VLOOKUP(T2285,October_Schedule_Table[[#All],[Away Concat]:[Away B2b]],4,FALSE),0)</f>
        <v>no</v>
      </c>
    </row>
    <row r="2286" spans="1:25" x14ac:dyDescent="0.2">
      <c r="A2286" s="24" t="s">
        <v>228</v>
      </c>
      <c r="B2286" s="10">
        <v>43542</v>
      </c>
      <c r="C2286" s="33" t="str">
        <f t="shared" si="377"/>
        <v>H</v>
      </c>
      <c r="D2286" s="19">
        <v>3</v>
      </c>
      <c r="E2286" s="19">
        <v>18</v>
      </c>
      <c r="F2286" s="19">
        <v>2019</v>
      </c>
      <c r="G2286" s="6" t="s">
        <v>23</v>
      </c>
      <c r="H2286" s="6" t="s">
        <v>25</v>
      </c>
      <c r="I2286" s="13" t="s">
        <v>243</v>
      </c>
      <c r="J2286" s="6">
        <v>92</v>
      </c>
      <c r="K2286" s="6" t="s">
        <v>37</v>
      </c>
      <c r="L2286" s="6" t="s">
        <v>228</v>
      </c>
      <c r="M2286" s="6">
        <v>128</v>
      </c>
      <c r="N2286" s="13">
        <f t="shared" si="378"/>
        <v>36</v>
      </c>
      <c r="O2286" s="13">
        <f t="shared" si="379"/>
        <v>3</v>
      </c>
      <c r="P2286" s="39">
        <f t="shared" si="374"/>
        <v>5.5303682054218104</v>
      </c>
      <c r="Q2286" s="39">
        <f t="shared" si="375"/>
        <v>-9.3839578025397099</v>
      </c>
      <c r="R2286" s="39">
        <f t="shared" si="380"/>
        <v>17.91432600796152</v>
      </c>
      <c r="S2286" s="39">
        <f t="shared" si="381"/>
        <v>18.08567399203848</v>
      </c>
      <c r="T2286" s="22" t="str">
        <f t="shared" si="376"/>
        <v>Tor92128</v>
      </c>
      <c r="U2286" t="str">
        <f t="shared" si="382"/>
        <v>yes</v>
      </c>
      <c r="V2286" s="31" t="s">
        <v>309</v>
      </c>
      <c r="W2286" s="31" t="str">
        <f t="shared" si="383"/>
        <v>43542New York KnicksToronto Raptors</v>
      </c>
      <c r="X2286" s="9"/>
      <c r="Y2286" s="9"/>
    </row>
    <row r="2287" spans="1:25" x14ac:dyDescent="0.2">
      <c r="A2287" s="24" t="s">
        <v>228</v>
      </c>
      <c r="B2287" s="10">
        <v>43544</v>
      </c>
      <c r="C2287" s="33" t="str">
        <f t="shared" si="377"/>
        <v>A</v>
      </c>
      <c r="D2287" s="19">
        <v>3</v>
      </c>
      <c r="E2287" s="19">
        <v>20</v>
      </c>
      <c r="F2287" s="19">
        <v>2019</v>
      </c>
      <c r="G2287" s="6" t="s">
        <v>44</v>
      </c>
      <c r="H2287" s="6" t="s">
        <v>37</v>
      </c>
      <c r="I2287" s="6" t="s">
        <v>228</v>
      </c>
      <c r="J2287" s="6">
        <v>123</v>
      </c>
      <c r="K2287" s="6" t="s">
        <v>10</v>
      </c>
      <c r="L2287" s="6" t="s">
        <v>238</v>
      </c>
      <c r="M2287" s="6">
        <v>114</v>
      </c>
      <c r="N2287" s="13">
        <f t="shared" si="378"/>
        <v>9</v>
      </c>
      <c r="O2287" s="13">
        <f t="shared" si="379"/>
        <v>-3</v>
      </c>
      <c r="P2287" s="39">
        <f t="shared" si="374"/>
        <v>5.5303682054218104</v>
      </c>
      <c r="Q2287" s="39">
        <f t="shared" si="375"/>
        <v>3.3970939396990349</v>
      </c>
      <c r="R2287" s="39">
        <f t="shared" si="380"/>
        <v>-0.86672573427722455</v>
      </c>
      <c r="S2287" s="39">
        <f t="shared" si="381"/>
        <v>9.8667257342772245</v>
      </c>
      <c r="T2287" s="22" t="str">
        <f t="shared" si="376"/>
        <v>Tor123114</v>
      </c>
      <c r="U2287" t="str">
        <f t="shared" si="382"/>
        <v>no</v>
      </c>
      <c r="V2287" s="31">
        <v>0</v>
      </c>
      <c r="W2287" s="31" t="str">
        <f t="shared" si="383"/>
        <v>43544Toronto RaptorsOklahoma City Thunder</v>
      </c>
      <c r="X2287" s="9">
        <f>IFERROR(VLOOKUP(T2287,October_Schedule_Table[Home Concat],1,FALSE),0)</f>
        <v>0</v>
      </c>
      <c r="Y2287" s="9" t="str">
        <f>IFERROR(VLOOKUP(T2287,October_Schedule_Table[[#All],[Away Concat]:[Away B2b]],4,FALSE),0)</f>
        <v>no</v>
      </c>
    </row>
    <row r="2288" spans="1:25" x14ac:dyDescent="0.2">
      <c r="A2288" s="24" t="s">
        <v>228</v>
      </c>
      <c r="B2288" s="12">
        <v>43546</v>
      </c>
      <c r="C2288" s="33" t="str">
        <f t="shared" si="377"/>
        <v>H</v>
      </c>
      <c r="D2288" s="18">
        <v>3</v>
      </c>
      <c r="E2288" s="18">
        <v>22</v>
      </c>
      <c r="F2288" s="18">
        <v>2019</v>
      </c>
      <c r="G2288" s="5" t="s">
        <v>23</v>
      </c>
      <c r="H2288" s="5" t="s">
        <v>10</v>
      </c>
      <c r="I2288" s="5" t="s">
        <v>238</v>
      </c>
      <c r="J2288" s="5">
        <v>116</v>
      </c>
      <c r="K2288" s="5" t="s">
        <v>37</v>
      </c>
      <c r="L2288" s="5" t="s">
        <v>228</v>
      </c>
      <c r="M2288" s="5">
        <v>109</v>
      </c>
      <c r="N2288" s="13">
        <f t="shared" si="378"/>
        <v>-7</v>
      </c>
      <c r="O2288" s="13">
        <f t="shared" si="379"/>
        <v>3</v>
      </c>
      <c r="P2288" s="39">
        <f t="shared" si="374"/>
        <v>5.5303682054218104</v>
      </c>
      <c r="Q2288" s="39">
        <f t="shared" si="375"/>
        <v>3.3970939396990349</v>
      </c>
      <c r="R2288" s="39">
        <f t="shared" si="380"/>
        <v>5.1332742657227755</v>
      </c>
      <c r="S2288" s="39">
        <f t="shared" si="381"/>
        <v>-12.133274265722775</v>
      </c>
      <c r="T2288" s="22" t="str">
        <f t="shared" si="376"/>
        <v>Tor116109</v>
      </c>
      <c r="U2288" t="str">
        <f t="shared" si="382"/>
        <v>no</v>
      </c>
      <c r="V2288" s="31">
        <v>0</v>
      </c>
      <c r="W2288" s="31" t="str">
        <f t="shared" si="383"/>
        <v>43546Oklahoma City ThunderToronto Raptors</v>
      </c>
      <c r="X2288" s="9" t="str">
        <f>IFERROR(VLOOKUP(T2288,October_Schedule_Table[[#All],[Home Concat]:[Home B2b]],2,FALSE),0)</f>
        <v>no</v>
      </c>
      <c r="Y2288" s="9">
        <f>IFERROR(VLOOKUP(T2288,October_Schedule_Table[[#All],[Away Concat]:[Away B2b]],4,FALSE),0)</f>
        <v>0</v>
      </c>
    </row>
    <row r="2289" spans="1:25" x14ac:dyDescent="0.2">
      <c r="A2289" s="24" t="s">
        <v>228</v>
      </c>
      <c r="B2289" s="10">
        <v>43548</v>
      </c>
      <c r="C2289" s="33" t="str">
        <f t="shared" si="377"/>
        <v>H</v>
      </c>
      <c r="D2289" s="19">
        <v>3</v>
      </c>
      <c r="E2289" s="19">
        <v>24</v>
      </c>
      <c r="F2289" s="19">
        <v>2019</v>
      </c>
      <c r="G2289" s="6" t="s">
        <v>43</v>
      </c>
      <c r="H2289" s="6" t="s">
        <v>14</v>
      </c>
      <c r="I2289" s="6" t="s">
        <v>213</v>
      </c>
      <c r="J2289" s="6">
        <v>115</v>
      </c>
      <c r="K2289" s="6" t="s">
        <v>37</v>
      </c>
      <c r="L2289" s="6" t="s">
        <v>228</v>
      </c>
      <c r="M2289" s="6">
        <v>114</v>
      </c>
      <c r="N2289" s="13">
        <f t="shared" si="378"/>
        <v>-1</v>
      </c>
      <c r="O2289" s="13">
        <f t="shared" si="379"/>
        <v>3</v>
      </c>
      <c r="P2289" s="39">
        <f t="shared" si="374"/>
        <v>5.5303682054218104</v>
      </c>
      <c r="Q2289" s="39">
        <f t="shared" si="375"/>
        <v>-1.224670842330648</v>
      </c>
      <c r="R2289" s="39">
        <f t="shared" si="380"/>
        <v>9.755039047752458</v>
      </c>
      <c r="S2289" s="39">
        <f t="shared" si="381"/>
        <v>-10.755039047752458</v>
      </c>
      <c r="T2289" s="22" t="str">
        <f t="shared" si="376"/>
        <v>Tor115114</v>
      </c>
      <c r="U2289" t="str">
        <f t="shared" si="382"/>
        <v>no</v>
      </c>
      <c r="V2289" s="31">
        <v>0</v>
      </c>
      <c r="W2289" s="31" t="str">
        <f t="shared" si="383"/>
        <v>43548Charlotte HornetsToronto Raptors</v>
      </c>
      <c r="X2289" s="9" t="str">
        <f>IFERROR(VLOOKUP(T2289,October_Schedule_Table[[#All],[Home Concat]:[Home B2b]],2,FALSE),0)</f>
        <v>no</v>
      </c>
      <c r="Y2289" s="9">
        <f>IFERROR(VLOOKUP(T2289,October_Schedule_Table[[#All],[Away Concat]:[Away B2b]],4,FALSE),0)</f>
        <v>0</v>
      </c>
    </row>
    <row r="2290" spans="1:25" x14ac:dyDescent="0.2">
      <c r="A2290" s="24" t="s">
        <v>228</v>
      </c>
      <c r="B2290" s="12">
        <v>43550</v>
      </c>
      <c r="C2290" s="33" t="str">
        <f t="shared" si="377"/>
        <v>H</v>
      </c>
      <c r="D2290" s="18">
        <v>3</v>
      </c>
      <c r="E2290" s="18">
        <v>26</v>
      </c>
      <c r="F2290" s="18">
        <v>2019</v>
      </c>
      <c r="G2290" s="5" t="s">
        <v>23</v>
      </c>
      <c r="H2290" s="5" t="s">
        <v>38</v>
      </c>
      <c r="I2290" s="5" t="s">
        <v>214</v>
      </c>
      <c r="J2290" s="5">
        <v>103</v>
      </c>
      <c r="K2290" s="5" t="s">
        <v>37</v>
      </c>
      <c r="L2290" s="5" t="s">
        <v>228</v>
      </c>
      <c r="M2290" s="5">
        <v>112</v>
      </c>
      <c r="N2290" s="13">
        <f t="shared" si="378"/>
        <v>9</v>
      </c>
      <c r="O2290" s="13">
        <f t="shared" si="379"/>
        <v>3</v>
      </c>
      <c r="P2290" s="39">
        <f t="shared" si="374"/>
        <v>5.5303682054218104</v>
      </c>
      <c r="Q2290" s="39">
        <f t="shared" si="375"/>
        <v>-8.3647694850550796</v>
      </c>
      <c r="R2290" s="39">
        <f t="shared" si="380"/>
        <v>16.89513769047689</v>
      </c>
      <c r="S2290" s="39">
        <f t="shared" si="381"/>
        <v>-7.89513769047689</v>
      </c>
      <c r="T2290" s="22" t="str">
        <f t="shared" si="376"/>
        <v>Tor103112</v>
      </c>
      <c r="U2290" t="str">
        <f t="shared" si="382"/>
        <v>no</v>
      </c>
      <c r="V2290" s="31">
        <v>0</v>
      </c>
      <c r="W2290" s="31" t="str">
        <f t="shared" si="383"/>
        <v>43550Chicago BullsToronto Raptors</v>
      </c>
      <c r="X2290" s="9" t="str">
        <f>IFERROR(VLOOKUP(T2290,October_Schedule_Table[[#All],[Home Concat]:[Home B2b]],2,FALSE),0)</f>
        <v>no</v>
      </c>
      <c r="Y2290" s="9">
        <f>IFERROR(VLOOKUP(T2290,October_Schedule_Table[[#All],[Away Concat]:[Away B2b]],4,FALSE),0)</f>
        <v>0</v>
      </c>
    </row>
    <row r="2291" spans="1:25" x14ac:dyDescent="0.2">
      <c r="A2291" s="24" t="s">
        <v>228</v>
      </c>
      <c r="B2291" s="12">
        <v>43552</v>
      </c>
      <c r="C2291" s="33" t="str">
        <f t="shared" si="377"/>
        <v>A</v>
      </c>
      <c r="D2291" s="18">
        <v>3</v>
      </c>
      <c r="E2291" s="18">
        <v>28</v>
      </c>
      <c r="F2291" s="18">
        <v>2019</v>
      </c>
      <c r="G2291" s="5" t="s">
        <v>23</v>
      </c>
      <c r="H2291" s="5" t="s">
        <v>37</v>
      </c>
      <c r="I2291" s="5" t="s">
        <v>228</v>
      </c>
      <c r="J2291" s="5">
        <v>117</v>
      </c>
      <c r="K2291" s="5" t="s">
        <v>25</v>
      </c>
      <c r="L2291" s="13" t="s">
        <v>243</v>
      </c>
      <c r="M2291" s="5">
        <v>92</v>
      </c>
      <c r="N2291" s="13">
        <f t="shared" si="378"/>
        <v>25</v>
      </c>
      <c r="O2291" s="13">
        <f t="shared" si="379"/>
        <v>-3</v>
      </c>
      <c r="P2291" s="39">
        <f t="shared" si="374"/>
        <v>5.5303682054218104</v>
      </c>
      <c r="Q2291" s="39">
        <f t="shared" si="375"/>
        <v>-9.3839578025397099</v>
      </c>
      <c r="R2291" s="39">
        <f t="shared" si="380"/>
        <v>11.91432600796152</v>
      </c>
      <c r="S2291" s="39">
        <f t="shared" si="381"/>
        <v>13.08567399203848</v>
      </c>
      <c r="T2291" s="22" t="str">
        <f t="shared" si="376"/>
        <v>Tor11792</v>
      </c>
      <c r="U2291" t="str">
        <f t="shared" si="382"/>
        <v>no</v>
      </c>
      <c r="V2291" s="31">
        <v>0</v>
      </c>
      <c r="W2291" s="31" t="str">
        <f t="shared" si="383"/>
        <v>43552Toronto RaptorsNew York Knicks</v>
      </c>
      <c r="X2291" s="9">
        <f>IFERROR(VLOOKUP(T2291,October_Schedule_Table[Home Concat],1,FALSE),0)</f>
        <v>0</v>
      </c>
      <c r="Y2291" s="9" t="str">
        <f>IFERROR(VLOOKUP(T2291,October_Schedule_Table[[#All],[Away Concat]:[Away B2b]],4,FALSE),0)</f>
        <v>no</v>
      </c>
    </row>
    <row r="2292" spans="1:25" x14ac:dyDescent="0.2">
      <c r="A2292" s="24" t="s">
        <v>228</v>
      </c>
      <c r="B2292" s="10">
        <v>43554</v>
      </c>
      <c r="C2292" s="33" t="str">
        <f t="shared" si="377"/>
        <v>A</v>
      </c>
      <c r="D2292" s="19">
        <v>3</v>
      </c>
      <c r="E2292" s="19">
        <v>30</v>
      </c>
      <c r="F2292" s="19">
        <v>2019</v>
      </c>
      <c r="G2292" s="6" t="s">
        <v>6</v>
      </c>
      <c r="H2292" s="6" t="s">
        <v>37</v>
      </c>
      <c r="I2292" s="6" t="s">
        <v>228</v>
      </c>
      <c r="J2292" s="6">
        <v>124</v>
      </c>
      <c r="K2292" s="6" t="s">
        <v>38</v>
      </c>
      <c r="L2292" s="6" t="s">
        <v>214</v>
      </c>
      <c r="M2292" s="6">
        <v>101</v>
      </c>
      <c r="N2292" s="13">
        <f t="shared" si="378"/>
        <v>23</v>
      </c>
      <c r="O2292" s="13">
        <f t="shared" si="379"/>
        <v>-3</v>
      </c>
      <c r="P2292" s="39">
        <f t="shared" si="374"/>
        <v>5.5303682054218104</v>
      </c>
      <c r="Q2292" s="39">
        <f t="shared" si="375"/>
        <v>-8.3647694850550796</v>
      </c>
      <c r="R2292" s="39">
        <f t="shared" si="380"/>
        <v>10.89513769047689</v>
      </c>
      <c r="S2292" s="39">
        <f t="shared" si="381"/>
        <v>12.10486230952311</v>
      </c>
      <c r="T2292" s="22" t="str">
        <f t="shared" si="376"/>
        <v>Tor124101</v>
      </c>
      <c r="U2292" t="str">
        <f t="shared" si="382"/>
        <v>no</v>
      </c>
      <c r="V2292" s="31">
        <v>0</v>
      </c>
      <c r="W2292" s="31" t="str">
        <f t="shared" si="383"/>
        <v>43554Toronto RaptorsChicago Bulls</v>
      </c>
      <c r="X2292" s="9">
        <f>IFERROR(VLOOKUP(T2292,October_Schedule_Table[Home Concat],1,FALSE),0)</f>
        <v>0</v>
      </c>
      <c r="Y2292" s="9" t="str">
        <f>IFERROR(VLOOKUP(T2292,October_Schedule_Table[[#All],[Away Concat]:[Away B2b]],4,FALSE),0)</f>
        <v>no</v>
      </c>
    </row>
    <row r="2293" spans="1:25" x14ac:dyDescent="0.2">
      <c r="A2293" s="24" t="s">
        <v>228</v>
      </c>
      <c r="B2293" s="10">
        <v>43556</v>
      </c>
      <c r="C2293" s="33" t="str">
        <f t="shared" si="377"/>
        <v>H</v>
      </c>
      <c r="D2293" s="19">
        <v>4</v>
      </c>
      <c r="E2293" s="19">
        <v>1</v>
      </c>
      <c r="F2293" s="19">
        <v>2019</v>
      </c>
      <c r="G2293" s="6" t="s">
        <v>23</v>
      </c>
      <c r="H2293" s="6" t="s">
        <v>27</v>
      </c>
      <c r="I2293" s="6" t="s">
        <v>236</v>
      </c>
      <c r="J2293" s="11">
        <v>109</v>
      </c>
      <c r="K2293" s="6" t="s">
        <v>37</v>
      </c>
      <c r="L2293" s="6" t="s">
        <v>228</v>
      </c>
      <c r="M2293" s="11">
        <v>121</v>
      </c>
      <c r="N2293" s="13">
        <f t="shared" si="378"/>
        <v>12</v>
      </c>
      <c r="O2293" s="13">
        <f t="shared" si="379"/>
        <v>3</v>
      </c>
      <c r="P2293" s="39">
        <f t="shared" si="374"/>
        <v>5.5303682054218104</v>
      </c>
      <c r="Q2293" s="39">
        <f t="shared" si="375"/>
        <v>1.21811754667254</v>
      </c>
      <c r="R2293" s="39">
        <f t="shared" si="380"/>
        <v>7.3122506587492708</v>
      </c>
      <c r="S2293" s="39">
        <f t="shared" si="381"/>
        <v>4.6877493412507292</v>
      </c>
      <c r="T2293" s="22" t="str">
        <f t="shared" si="376"/>
        <v>Tor109121</v>
      </c>
      <c r="U2293" t="str">
        <f t="shared" si="382"/>
        <v>no</v>
      </c>
      <c r="V2293" s="31">
        <v>0</v>
      </c>
      <c r="W2293" s="31" t="str">
        <f t="shared" si="383"/>
        <v>43556Orlando MagicToronto Raptors</v>
      </c>
      <c r="X2293" s="9" t="str">
        <f>IFERROR(VLOOKUP(T2293,October_Schedule_Table[[#All],[Home Concat]:[Home B2b]],2,FALSE),0)</f>
        <v>no</v>
      </c>
      <c r="Y2293" s="9">
        <f>IFERROR(VLOOKUP(T2293,October_Schedule_Table[[#All],[Away Concat]:[Away B2b]],4,FALSE),0)</f>
        <v>0</v>
      </c>
    </row>
    <row r="2294" spans="1:25" x14ac:dyDescent="0.2">
      <c r="A2294" s="24" t="s">
        <v>228</v>
      </c>
      <c r="B2294" s="12">
        <v>43558</v>
      </c>
      <c r="C2294" s="33" t="str">
        <f t="shared" si="377"/>
        <v>A</v>
      </c>
      <c r="D2294" s="18">
        <v>4</v>
      </c>
      <c r="E2294" s="18">
        <v>3</v>
      </c>
      <c r="F2294" s="18">
        <v>2019</v>
      </c>
      <c r="G2294" s="5" t="s">
        <v>23</v>
      </c>
      <c r="H2294" s="5" t="s">
        <v>37</v>
      </c>
      <c r="I2294" s="5" t="s">
        <v>228</v>
      </c>
      <c r="J2294" s="13">
        <v>115</v>
      </c>
      <c r="K2294" s="5" t="s">
        <v>15</v>
      </c>
      <c r="L2294" s="5" t="s">
        <v>212</v>
      </c>
      <c r="M2294" s="13">
        <v>105</v>
      </c>
      <c r="N2294" s="13">
        <f t="shared" si="378"/>
        <v>10</v>
      </c>
      <c r="O2294" s="13">
        <f t="shared" si="379"/>
        <v>-3</v>
      </c>
      <c r="P2294" s="39">
        <f t="shared" si="374"/>
        <v>5.5303682054218104</v>
      </c>
      <c r="Q2294" s="39">
        <f t="shared" si="375"/>
        <v>9.3423702051929958E-2</v>
      </c>
      <c r="R2294" s="39">
        <f t="shared" si="380"/>
        <v>2.4369445033698804</v>
      </c>
      <c r="S2294" s="39">
        <f t="shared" si="381"/>
        <v>7.5630554966301196</v>
      </c>
      <c r="T2294" s="22" t="str">
        <f t="shared" si="376"/>
        <v>Tor115105</v>
      </c>
      <c r="U2294" t="str">
        <f t="shared" si="382"/>
        <v>no</v>
      </c>
      <c r="V2294" s="31">
        <v>0</v>
      </c>
      <c r="W2294" s="31" t="str">
        <f t="shared" si="383"/>
        <v>43558Toronto RaptorsBrooklyn Nets</v>
      </c>
      <c r="X2294" s="9">
        <f>IFERROR(VLOOKUP(T2294,October_Schedule_Table[Home Concat],1,FALSE),0)</f>
        <v>0</v>
      </c>
      <c r="Y2294" s="9" t="str">
        <f>IFERROR(VLOOKUP(T2294,October_Schedule_Table[[#All],[Away Concat]:[Away B2b]],4,FALSE),0)</f>
        <v>no</v>
      </c>
    </row>
    <row r="2295" spans="1:25" x14ac:dyDescent="0.2">
      <c r="A2295" s="24" t="s">
        <v>228</v>
      </c>
      <c r="B2295" s="10">
        <v>43560</v>
      </c>
      <c r="C2295" s="33" t="str">
        <f t="shared" si="377"/>
        <v>A</v>
      </c>
      <c r="D2295" s="19">
        <v>4</v>
      </c>
      <c r="E2295" s="19">
        <v>5</v>
      </c>
      <c r="F2295" s="19">
        <v>2019</v>
      </c>
      <c r="G2295" s="6" t="s">
        <v>12</v>
      </c>
      <c r="H2295" s="6" t="s">
        <v>37</v>
      </c>
      <c r="I2295" s="6" t="s">
        <v>228</v>
      </c>
      <c r="J2295" s="11">
        <v>111</v>
      </c>
      <c r="K2295" s="6" t="s">
        <v>14</v>
      </c>
      <c r="L2295" s="6" t="s">
        <v>213</v>
      </c>
      <c r="M2295" s="11">
        <v>113</v>
      </c>
      <c r="N2295" s="13">
        <f t="shared" si="378"/>
        <v>-2</v>
      </c>
      <c r="O2295" s="13">
        <f t="shared" si="379"/>
        <v>-3</v>
      </c>
      <c r="P2295" s="39">
        <f t="shared" si="374"/>
        <v>5.5303682054218104</v>
      </c>
      <c r="Q2295" s="39">
        <f t="shared" si="375"/>
        <v>-1.224670842330648</v>
      </c>
      <c r="R2295" s="39">
        <f t="shared" si="380"/>
        <v>3.7550390477524584</v>
      </c>
      <c r="S2295" s="39">
        <f t="shared" si="381"/>
        <v>-5.755039047752458</v>
      </c>
      <c r="T2295" s="22" t="str">
        <f t="shared" si="376"/>
        <v>Tor111113</v>
      </c>
      <c r="U2295" t="str">
        <f t="shared" si="382"/>
        <v>no</v>
      </c>
      <c r="V2295" s="31">
        <v>0</v>
      </c>
      <c r="W2295" s="31" t="str">
        <f t="shared" si="383"/>
        <v>43560Toronto RaptorsCharlotte Hornets</v>
      </c>
      <c r="X2295" s="9">
        <f>IFERROR(VLOOKUP(T2295,October_Schedule_Table[Home Concat],1,FALSE),0)</f>
        <v>0</v>
      </c>
      <c r="Y2295" s="9" t="str">
        <f>IFERROR(VLOOKUP(T2295,October_Schedule_Table[[#All],[Away Concat]:[Away B2b]],4,FALSE),0)</f>
        <v>no</v>
      </c>
    </row>
    <row r="2296" spans="1:25" x14ac:dyDescent="0.2">
      <c r="A2296" s="24" t="s">
        <v>228</v>
      </c>
      <c r="B2296" s="12">
        <v>43562</v>
      </c>
      <c r="C2296" s="33" t="str">
        <f t="shared" si="377"/>
        <v>H</v>
      </c>
      <c r="D2296" s="18">
        <v>4</v>
      </c>
      <c r="E2296" s="18">
        <v>7</v>
      </c>
      <c r="F2296" s="18">
        <v>2019</v>
      </c>
      <c r="G2296" s="13" t="s">
        <v>63</v>
      </c>
      <c r="H2296" s="13" t="s">
        <v>26</v>
      </c>
      <c r="I2296" s="13" t="s">
        <v>235</v>
      </c>
      <c r="J2296" s="13">
        <v>109</v>
      </c>
      <c r="K2296" s="13" t="s">
        <v>37</v>
      </c>
      <c r="L2296" s="13" t="s">
        <v>228</v>
      </c>
      <c r="M2296" s="13">
        <v>117</v>
      </c>
      <c r="N2296" s="13">
        <f t="shared" si="378"/>
        <v>8</v>
      </c>
      <c r="O2296" s="13">
        <f t="shared" si="379"/>
        <v>3</v>
      </c>
      <c r="P2296" s="39">
        <f t="shared" si="374"/>
        <v>5.5303682054218104</v>
      </c>
      <c r="Q2296" s="39">
        <f t="shared" si="375"/>
        <v>-0.25037347985165948</v>
      </c>
      <c r="R2296" s="39">
        <f t="shared" si="380"/>
        <v>8.780741685273469</v>
      </c>
      <c r="S2296" s="39">
        <f t="shared" si="381"/>
        <v>-0.78074168527346899</v>
      </c>
      <c r="T2296" s="22" t="str">
        <f t="shared" si="376"/>
        <v>Tor109117</v>
      </c>
      <c r="U2296" t="str">
        <f t="shared" si="382"/>
        <v>no</v>
      </c>
      <c r="V2296" s="31">
        <v>0</v>
      </c>
      <c r="W2296" s="31" t="str">
        <f t="shared" si="383"/>
        <v>43562Miami HeatToronto Raptors</v>
      </c>
      <c r="X2296" s="9" t="str">
        <f>IFERROR(VLOOKUP(T2296,October_Schedule_Table[[#All],[Home Concat]:[Home B2b]],2,FALSE),0)</f>
        <v>no</v>
      </c>
      <c r="Y2296" s="9">
        <f>IFERROR(VLOOKUP(T2296,October_Schedule_Table[[#All],[Away Concat]:[Away B2b]],4,FALSE),0)</f>
        <v>0</v>
      </c>
    </row>
    <row r="2297" spans="1:25" x14ac:dyDescent="0.2">
      <c r="A2297" s="24" t="s">
        <v>228</v>
      </c>
      <c r="B2297" s="12">
        <v>43564</v>
      </c>
      <c r="C2297" s="33" t="str">
        <f t="shared" si="377"/>
        <v>A</v>
      </c>
      <c r="D2297" s="18">
        <v>4</v>
      </c>
      <c r="E2297" s="18">
        <v>9</v>
      </c>
      <c r="F2297" s="18">
        <v>2019</v>
      </c>
      <c r="G2297" s="13" t="s">
        <v>6</v>
      </c>
      <c r="H2297" s="13" t="s">
        <v>37</v>
      </c>
      <c r="I2297" s="13" t="s">
        <v>228</v>
      </c>
      <c r="J2297" s="13">
        <v>120</v>
      </c>
      <c r="K2297" s="13" t="s">
        <v>34</v>
      </c>
      <c r="L2297" s="13" t="s">
        <v>239</v>
      </c>
      <c r="M2297" s="13">
        <v>100</v>
      </c>
      <c r="N2297" s="13">
        <f t="shared" si="378"/>
        <v>20</v>
      </c>
      <c r="O2297" s="13">
        <f t="shared" si="379"/>
        <v>-3</v>
      </c>
      <c r="P2297" s="39">
        <f t="shared" si="374"/>
        <v>5.5303682054218104</v>
      </c>
      <c r="Q2297" s="39">
        <f t="shared" si="375"/>
        <v>-1.35015846365794</v>
      </c>
      <c r="R2297" s="39">
        <f t="shared" si="380"/>
        <v>3.8805266690797504</v>
      </c>
      <c r="S2297" s="39">
        <f t="shared" si="381"/>
        <v>16.11947333092025</v>
      </c>
      <c r="T2297" s="22" t="str">
        <f t="shared" si="376"/>
        <v>Tor120100</v>
      </c>
      <c r="U2297" t="str">
        <f t="shared" si="382"/>
        <v>no</v>
      </c>
      <c r="V2297" s="31">
        <v>0</v>
      </c>
      <c r="W2297" s="31" t="str">
        <f t="shared" si="383"/>
        <v>43564Toronto RaptorsMinnesota Timberwolves</v>
      </c>
      <c r="X2297" s="9">
        <f>IFERROR(VLOOKUP(T2297,October_Schedule_Table[Home Concat],1,FALSE),0)</f>
        <v>0</v>
      </c>
      <c r="Y2297" s="9" t="str">
        <f>IFERROR(VLOOKUP(T2297,October_Schedule_Table[[#All],[Away Concat]:[Away B2b]],4,FALSE),0)</f>
        <v>no</v>
      </c>
    </row>
    <row r="2298" spans="1:25" x14ac:dyDescent="0.2">
      <c r="A2298" s="24" t="s">
        <v>225</v>
      </c>
      <c r="B2298" s="12">
        <v>43390</v>
      </c>
      <c r="C2298" s="33" t="str">
        <f t="shared" si="377"/>
        <v>A</v>
      </c>
      <c r="D2298" s="18">
        <v>10</v>
      </c>
      <c r="E2298" s="18">
        <v>17</v>
      </c>
      <c r="F2298" s="18">
        <v>2018</v>
      </c>
      <c r="G2298" s="5" t="s">
        <v>30</v>
      </c>
      <c r="H2298" s="5" t="s">
        <v>31</v>
      </c>
      <c r="I2298" s="5" t="s">
        <v>225</v>
      </c>
      <c r="J2298" s="5">
        <v>123</v>
      </c>
      <c r="K2298" s="5" t="s">
        <v>32</v>
      </c>
      <c r="L2298" s="5" t="s">
        <v>230</v>
      </c>
      <c r="M2298" s="5">
        <v>117</v>
      </c>
      <c r="N2298" s="13">
        <f t="shared" si="378"/>
        <v>6</v>
      </c>
      <c r="O2298" s="13">
        <f t="shared" si="379"/>
        <v>-3</v>
      </c>
      <c r="P2298" s="39">
        <f t="shared" si="374"/>
        <v>5.7181998783674679</v>
      </c>
      <c r="Q2298" s="39">
        <f t="shared" si="375"/>
        <v>-0.90569424122478992</v>
      </c>
      <c r="R2298" s="39">
        <f t="shared" si="380"/>
        <v>3.6238941195922578</v>
      </c>
      <c r="S2298" s="39">
        <f t="shared" si="381"/>
        <v>2.3761058804077422</v>
      </c>
      <c r="T2298" s="22" t="str">
        <f t="shared" si="376"/>
        <v>Uta123117</v>
      </c>
      <c r="U2298" t="str">
        <f t="shared" si="382"/>
        <v>no</v>
      </c>
      <c r="V2298" s="31">
        <v>0</v>
      </c>
      <c r="W2298" s="31" t="str">
        <f t="shared" si="383"/>
        <v>43390Utah JazzSacramento Kings</v>
      </c>
      <c r="X2298" s="9">
        <f>IFERROR(VLOOKUP(T2298,October_Schedule_Table[Home Concat],1,FALSE),0)</f>
        <v>0</v>
      </c>
      <c r="Y2298" s="9" t="str">
        <f>IFERROR(VLOOKUP(T2298,October_Schedule_Table[[#All],[Away Concat]:[Away B2b]],4,FALSE),0)</f>
        <v>no</v>
      </c>
    </row>
    <row r="2299" spans="1:25" x14ac:dyDescent="0.2">
      <c r="A2299" s="24" t="s">
        <v>225</v>
      </c>
      <c r="B2299" s="12">
        <v>43392</v>
      </c>
      <c r="C2299" s="33" t="str">
        <f t="shared" si="377"/>
        <v>H</v>
      </c>
      <c r="D2299" s="18">
        <v>10</v>
      </c>
      <c r="E2299" s="18">
        <v>19</v>
      </c>
      <c r="F2299" s="18">
        <v>2018</v>
      </c>
      <c r="G2299" s="5" t="s">
        <v>9</v>
      </c>
      <c r="H2299" s="5" t="s">
        <v>11</v>
      </c>
      <c r="I2299" s="5" t="s">
        <v>224</v>
      </c>
      <c r="J2299" s="5">
        <v>124</v>
      </c>
      <c r="K2299" s="5" t="s">
        <v>31</v>
      </c>
      <c r="L2299" s="5" t="s">
        <v>225</v>
      </c>
      <c r="M2299" s="5">
        <v>123</v>
      </c>
      <c r="N2299" s="13">
        <f t="shared" si="378"/>
        <v>-1</v>
      </c>
      <c r="O2299" s="13">
        <f t="shared" si="379"/>
        <v>3</v>
      </c>
      <c r="P2299" s="39">
        <f t="shared" si="374"/>
        <v>5.7181998783674679</v>
      </c>
      <c r="Q2299" s="39">
        <f t="shared" si="375"/>
        <v>6.4927091902742058</v>
      </c>
      <c r="R2299" s="39">
        <f t="shared" si="380"/>
        <v>2.2254906880932621</v>
      </c>
      <c r="S2299" s="39">
        <f t="shared" si="381"/>
        <v>-3.2254906880932621</v>
      </c>
      <c r="T2299" s="22" t="str">
        <f t="shared" si="376"/>
        <v>Uta124123</v>
      </c>
      <c r="U2299" t="str">
        <f t="shared" si="382"/>
        <v>no</v>
      </c>
      <c r="V2299" s="31">
        <v>0</v>
      </c>
      <c r="W2299" s="31" t="str">
        <f t="shared" si="383"/>
        <v>43392Golden State WarriorsUtah Jazz</v>
      </c>
      <c r="X2299" s="9" t="str">
        <f>IFERROR(VLOOKUP(T2299,October_Schedule_Table[[#All],[Home Concat]:[Home B2b]],2,FALSE),0)</f>
        <v>no</v>
      </c>
      <c r="Y2299" s="9">
        <f>IFERROR(VLOOKUP(T2299,October_Schedule_Table[[#All],[Away Concat]:[Away B2b]],4,FALSE),0)</f>
        <v>0</v>
      </c>
    </row>
    <row r="2300" spans="1:25" x14ac:dyDescent="0.2">
      <c r="A2300" s="24" t="s">
        <v>225</v>
      </c>
      <c r="B2300" s="10">
        <v>43395</v>
      </c>
      <c r="C2300" s="33" t="str">
        <f t="shared" si="377"/>
        <v>H</v>
      </c>
      <c r="D2300" s="19">
        <v>10</v>
      </c>
      <c r="E2300" s="19">
        <v>22</v>
      </c>
      <c r="F2300" s="19">
        <v>2018</v>
      </c>
      <c r="G2300" s="6" t="s">
        <v>42</v>
      </c>
      <c r="H2300" s="6" t="s">
        <v>19</v>
      </c>
      <c r="I2300" s="6" t="s">
        <v>240</v>
      </c>
      <c r="J2300" s="6">
        <v>92</v>
      </c>
      <c r="K2300" s="6" t="s">
        <v>31</v>
      </c>
      <c r="L2300" s="6" t="s">
        <v>225</v>
      </c>
      <c r="M2300" s="6">
        <v>84</v>
      </c>
      <c r="N2300" s="13">
        <f t="shared" si="378"/>
        <v>-8</v>
      </c>
      <c r="O2300" s="13">
        <f t="shared" si="379"/>
        <v>3</v>
      </c>
      <c r="P2300" s="39">
        <f t="shared" si="374"/>
        <v>5.7181998783674679</v>
      </c>
      <c r="Q2300" s="39">
        <f t="shared" si="375"/>
        <v>-2.3364343413058002</v>
      </c>
      <c r="R2300" s="39">
        <f t="shared" si="380"/>
        <v>11.054634219673268</v>
      </c>
      <c r="S2300" s="39">
        <f t="shared" si="381"/>
        <v>-19.054634219673268</v>
      </c>
      <c r="T2300" s="22" t="str">
        <f t="shared" si="376"/>
        <v>Uta9284</v>
      </c>
      <c r="U2300" t="str">
        <f t="shared" si="382"/>
        <v>no</v>
      </c>
      <c r="V2300" s="31">
        <v>0</v>
      </c>
      <c r="W2300" s="31" t="str">
        <f t="shared" si="383"/>
        <v>43395Memphis GrizzliesUtah Jazz</v>
      </c>
      <c r="X2300" s="9" t="str">
        <f>IFERROR(VLOOKUP(T2300,October_Schedule_Table[[#All],[Home Concat]:[Home B2b]],2,FALSE),0)</f>
        <v>no</v>
      </c>
      <c r="Y2300" s="9">
        <f>IFERROR(VLOOKUP(T2300,October_Schedule_Table[[#All],[Away Concat]:[Away B2b]],4,FALSE),0)</f>
        <v>0</v>
      </c>
    </row>
    <row r="2301" spans="1:25" x14ac:dyDescent="0.2">
      <c r="A2301" s="24" t="s">
        <v>225</v>
      </c>
      <c r="B2301" s="10">
        <v>43397</v>
      </c>
      <c r="C2301" s="33" t="str">
        <f t="shared" si="377"/>
        <v>A</v>
      </c>
      <c r="D2301" s="19">
        <v>10</v>
      </c>
      <c r="E2301" s="19">
        <v>24</v>
      </c>
      <c r="F2301" s="19">
        <v>2018</v>
      </c>
      <c r="G2301" s="6" t="s">
        <v>6</v>
      </c>
      <c r="H2301" s="6" t="s">
        <v>31</v>
      </c>
      <c r="I2301" s="6" t="s">
        <v>225</v>
      </c>
      <c r="J2301" s="6">
        <v>100</v>
      </c>
      <c r="K2301" s="6" t="s">
        <v>18</v>
      </c>
      <c r="L2301" s="6" t="s">
        <v>226</v>
      </c>
      <c r="M2301" s="6">
        <v>89</v>
      </c>
      <c r="N2301" s="13">
        <f t="shared" si="378"/>
        <v>11</v>
      </c>
      <c r="O2301" s="13">
        <f t="shared" si="379"/>
        <v>-3</v>
      </c>
      <c r="P2301" s="39">
        <f t="shared" si="374"/>
        <v>5.7181998783674679</v>
      </c>
      <c r="Q2301" s="39">
        <f t="shared" si="375"/>
        <v>5.8261443988619703</v>
      </c>
      <c r="R2301" s="39">
        <f t="shared" si="380"/>
        <v>-3.1079445204945024</v>
      </c>
      <c r="S2301" s="39">
        <f t="shared" si="381"/>
        <v>14.107944520494502</v>
      </c>
      <c r="T2301" s="22" t="str">
        <f t="shared" si="376"/>
        <v>Uta10089</v>
      </c>
      <c r="U2301" t="str">
        <f t="shared" si="382"/>
        <v>no</v>
      </c>
      <c r="V2301" s="31">
        <v>0</v>
      </c>
      <c r="W2301" s="31" t="str">
        <f t="shared" si="383"/>
        <v>43397Utah JazzHouston Rockets</v>
      </c>
      <c r="X2301" s="9">
        <f>IFERROR(VLOOKUP(T2301,October_Schedule_Table[Home Concat],1,FALSE),0)</f>
        <v>0</v>
      </c>
      <c r="Y2301" s="9" t="str">
        <f>IFERROR(VLOOKUP(T2301,October_Schedule_Table[[#All],[Away Concat]:[Away B2b]],4,FALSE),0)</f>
        <v>no</v>
      </c>
    </row>
    <row r="2302" spans="1:25" x14ac:dyDescent="0.2">
      <c r="A2302" s="24" t="s">
        <v>225</v>
      </c>
      <c r="B2302" s="12">
        <v>43400</v>
      </c>
      <c r="C2302" s="33" t="str">
        <f t="shared" si="377"/>
        <v>A</v>
      </c>
      <c r="D2302" s="18">
        <v>10</v>
      </c>
      <c r="E2302" s="18">
        <v>27</v>
      </c>
      <c r="F2302" s="18">
        <v>2018</v>
      </c>
      <c r="G2302" s="5" t="s">
        <v>12</v>
      </c>
      <c r="H2302" s="5" t="s">
        <v>31</v>
      </c>
      <c r="I2302" s="5" t="s">
        <v>225</v>
      </c>
      <c r="J2302" s="5">
        <v>132</v>
      </c>
      <c r="K2302" s="5" t="s">
        <v>17</v>
      </c>
      <c r="L2302" s="5" t="s">
        <v>202</v>
      </c>
      <c r="M2302" s="5">
        <v>111</v>
      </c>
      <c r="N2302" s="13">
        <f t="shared" si="378"/>
        <v>21</v>
      </c>
      <c r="O2302" s="13">
        <f t="shared" si="379"/>
        <v>-3</v>
      </c>
      <c r="P2302" s="39">
        <f t="shared" si="374"/>
        <v>5.7181998783674679</v>
      </c>
      <c r="Q2302" s="39">
        <f t="shared" si="375"/>
        <v>-2.0784049104114897</v>
      </c>
      <c r="R2302" s="39">
        <f t="shared" si="380"/>
        <v>4.7966047887789571</v>
      </c>
      <c r="S2302" s="39">
        <f t="shared" si="381"/>
        <v>16.203395211221043</v>
      </c>
      <c r="T2302" s="22" t="str">
        <f t="shared" si="376"/>
        <v>Uta132111</v>
      </c>
      <c r="U2302" t="str">
        <f t="shared" si="382"/>
        <v>no</v>
      </c>
      <c r="V2302" s="31">
        <v>0</v>
      </c>
      <c r="W2302" s="31" t="str">
        <f t="shared" si="383"/>
        <v>43400Utah JazzNew Orleans Pelicans</v>
      </c>
      <c r="X2302" s="9">
        <f>IFERROR(VLOOKUP(T2302,October_Schedule_Table[Home Concat],1,FALSE),0)</f>
        <v>0</v>
      </c>
      <c r="Y2302" s="9" t="str">
        <f>IFERROR(VLOOKUP(T2302,October_Schedule_Table[[#All],[Away Concat]:[Away B2b]],4,FALSE),0)</f>
        <v>no</v>
      </c>
    </row>
    <row r="2303" spans="1:25" x14ac:dyDescent="0.2">
      <c r="A2303" s="24" t="s">
        <v>225</v>
      </c>
      <c r="B2303" s="10">
        <v>43401</v>
      </c>
      <c r="C2303" s="33" t="str">
        <f t="shared" si="377"/>
        <v>A</v>
      </c>
      <c r="D2303" s="19">
        <v>10</v>
      </c>
      <c r="E2303" s="19">
        <v>28</v>
      </c>
      <c r="F2303" s="19">
        <v>2018</v>
      </c>
      <c r="G2303" s="6" t="s">
        <v>12</v>
      </c>
      <c r="H2303" s="6" t="s">
        <v>31</v>
      </c>
      <c r="I2303" s="6" t="s">
        <v>225</v>
      </c>
      <c r="J2303" s="6">
        <v>113</v>
      </c>
      <c r="K2303" s="6" t="s">
        <v>28</v>
      </c>
      <c r="L2303" s="6" t="s">
        <v>216</v>
      </c>
      <c r="M2303" s="6">
        <v>104</v>
      </c>
      <c r="N2303" s="13">
        <f t="shared" si="378"/>
        <v>9</v>
      </c>
      <c r="O2303" s="13">
        <f t="shared" si="379"/>
        <v>-3</v>
      </c>
      <c r="P2303" s="39">
        <f t="shared" si="374"/>
        <v>5.7181998783674679</v>
      </c>
      <c r="Q2303" s="39">
        <f t="shared" si="375"/>
        <v>-1.1032792686349602</v>
      </c>
      <c r="R2303" s="39">
        <f t="shared" si="380"/>
        <v>3.8214791470024281</v>
      </c>
      <c r="S2303" s="39">
        <f t="shared" si="381"/>
        <v>5.1785208529975719</v>
      </c>
      <c r="T2303" s="22" t="str">
        <f t="shared" si="376"/>
        <v>Uta113104</v>
      </c>
      <c r="U2303" t="str">
        <f t="shared" si="382"/>
        <v>yes</v>
      </c>
      <c r="V2303" s="31">
        <v>0</v>
      </c>
      <c r="W2303" s="31" t="str">
        <f t="shared" si="383"/>
        <v>43401Utah JazzDallas Mavericks</v>
      </c>
      <c r="X2303" s="9">
        <f>IFERROR(VLOOKUP(T2303,October_Schedule_Table[Home Concat],1,FALSE),0)</f>
        <v>0</v>
      </c>
      <c r="Y2303" s="9" t="str">
        <f>IFERROR(VLOOKUP(T2303,October_Schedule_Table[[#All],[Away Concat]:[Away B2b]],4,FALSE),0)</f>
        <v>yes</v>
      </c>
    </row>
    <row r="2304" spans="1:25" x14ac:dyDescent="0.2">
      <c r="A2304" s="24" t="s">
        <v>225</v>
      </c>
      <c r="B2304" s="12">
        <v>43404</v>
      </c>
      <c r="C2304" s="33" t="str">
        <f t="shared" si="377"/>
        <v>A</v>
      </c>
      <c r="D2304" s="18">
        <v>10</v>
      </c>
      <c r="E2304" s="18">
        <v>31</v>
      </c>
      <c r="F2304" s="18">
        <v>2018</v>
      </c>
      <c r="G2304" s="5" t="s">
        <v>6</v>
      </c>
      <c r="H2304" s="5" t="s">
        <v>31</v>
      </c>
      <c r="I2304" s="5" t="s">
        <v>225</v>
      </c>
      <c r="J2304" s="5">
        <v>125</v>
      </c>
      <c r="K2304" s="5" t="s">
        <v>34</v>
      </c>
      <c r="L2304" s="5" t="s">
        <v>239</v>
      </c>
      <c r="M2304" s="5">
        <v>128</v>
      </c>
      <c r="N2304" s="13">
        <f t="shared" si="378"/>
        <v>-3</v>
      </c>
      <c r="O2304" s="13">
        <f t="shared" si="379"/>
        <v>-3</v>
      </c>
      <c r="P2304" s="39">
        <f t="shared" si="374"/>
        <v>5.7181998783674679</v>
      </c>
      <c r="Q2304" s="39">
        <f t="shared" si="375"/>
        <v>-1.35015846365794</v>
      </c>
      <c r="R2304" s="39">
        <f t="shared" si="380"/>
        <v>4.0683583420254079</v>
      </c>
      <c r="S2304" s="39">
        <f t="shared" si="381"/>
        <v>-7.0683583420254079</v>
      </c>
      <c r="T2304" s="22" t="str">
        <f t="shared" si="376"/>
        <v>Uta125128</v>
      </c>
      <c r="U2304" t="str">
        <f t="shared" si="382"/>
        <v>no</v>
      </c>
      <c r="V2304" s="31">
        <v>0</v>
      </c>
      <c r="W2304" s="31" t="str">
        <f t="shared" si="383"/>
        <v>43404Utah JazzMinnesota Timberwolves</v>
      </c>
      <c r="X2304" s="9">
        <f>IFERROR(VLOOKUP(T2304,October_Schedule_Table[Home Concat],1,FALSE),0)</f>
        <v>0</v>
      </c>
      <c r="Y2304" s="9" t="str">
        <f>IFERROR(VLOOKUP(T2304,October_Schedule_Table[[#All],[Away Concat]:[Away B2b]],4,FALSE),0)</f>
        <v>no</v>
      </c>
    </row>
    <row r="2305" spans="1:25" x14ac:dyDescent="0.2">
      <c r="A2305" s="24" t="s">
        <v>225</v>
      </c>
      <c r="B2305" s="12">
        <v>43406</v>
      </c>
      <c r="C2305" s="33" t="str">
        <f t="shared" si="377"/>
        <v>H</v>
      </c>
      <c r="D2305" s="18">
        <v>11</v>
      </c>
      <c r="E2305" s="18">
        <v>2</v>
      </c>
      <c r="F2305" s="18">
        <v>2018</v>
      </c>
      <c r="G2305" s="5" t="s">
        <v>42</v>
      </c>
      <c r="H2305" s="5" t="s">
        <v>19</v>
      </c>
      <c r="I2305" s="5" t="s">
        <v>240</v>
      </c>
      <c r="J2305" s="5">
        <v>110</v>
      </c>
      <c r="K2305" s="5" t="s">
        <v>31</v>
      </c>
      <c r="L2305" s="5" t="s">
        <v>225</v>
      </c>
      <c r="M2305" s="5">
        <v>100</v>
      </c>
      <c r="N2305" s="13">
        <f t="shared" si="378"/>
        <v>-10</v>
      </c>
      <c r="O2305" s="13">
        <f t="shared" si="379"/>
        <v>3</v>
      </c>
      <c r="P2305" s="39">
        <f t="shared" si="374"/>
        <v>5.7181998783674679</v>
      </c>
      <c r="Q2305" s="39">
        <f t="shared" si="375"/>
        <v>-2.3364343413058002</v>
      </c>
      <c r="R2305" s="39">
        <f t="shared" si="380"/>
        <v>11.054634219673268</v>
      </c>
      <c r="S2305" s="39">
        <f t="shared" si="381"/>
        <v>-21.054634219673268</v>
      </c>
      <c r="T2305" s="22" t="str">
        <f t="shared" si="376"/>
        <v>Uta110100</v>
      </c>
      <c r="U2305" t="str">
        <f t="shared" si="382"/>
        <v>no</v>
      </c>
      <c r="V2305" s="31">
        <v>0</v>
      </c>
      <c r="W2305" s="31" t="str">
        <f t="shared" si="383"/>
        <v>43406Memphis GrizzliesUtah Jazz</v>
      </c>
      <c r="X2305" s="9" t="str">
        <f>IFERROR(VLOOKUP(T2305,October_Schedule_Table[[#All],[Home Concat]:[Home B2b]],2,FALSE),0)</f>
        <v>no</v>
      </c>
      <c r="Y2305" s="9">
        <f>IFERROR(VLOOKUP(T2305,October_Schedule_Table[[#All],[Away Concat]:[Away B2b]],4,FALSE),0)</f>
        <v>0</v>
      </c>
    </row>
    <row r="2306" spans="1:25" x14ac:dyDescent="0.2">
      <c r="A2306" s="24" t="s">
        <v>225</v>
      </c>
      <c r="B2306" s="10">
        <v>43407</v>
      </c>
      <c r="C2306" s="33" t="str">
        <f t="shared" si="377"/>
        <v>A</v>
      </c>
      <c r="D2306" s="19">
        <v>11</v>
      </c>
      <c r="E2306" s="19">
        <v>3</v>
      </c>
      <c r="F2306" s="19">
        <v>2018</v>
      </c>
      <c r="G2306" s="6" t="s">
        <v>42</v>
      </c>
      <c r="H2306" s="6" t="s">
        <v>31</v>
      </c>
      <c r="I2306" s="6" t="s">
        <v>225</v>
      </c>
      <c r="J2306" s="6">
        <v>88</v>
      </c>
      <c r="K2306" s="6" t="s">
        <v>21</v>
      </c>
      <c r="L2306" s="6" t="s">
        <v>217</v>
      </c>
      <c r="M2306" s="6">
        <v>103</v>
      </c>
      <c r="N2306" s="13">
        <f t="shared" si="378"/>
        <v>-15</v>
      </c>
      <c r="O2306" s="13">
        <f t="shared" si="379"/>
        <v>-3</v>
      </c>
      <c r="P2306" s="39">
        <f t="shared" si="374"/>
        <v>5.7181998783674679</v>
      </c>
      <c r="Q2306" s="39">
        <f t="shared" si="375"/>
        <v>3.8824190488276296</v>
      </c>
      <c r="R2306" s="39">
        <f t="shared" si="380"/>
        <v>-1.1642191704601617</v>
      </c>
      <c r="S2306" s="39">
        <f t="shared" si="381"/>
        <v>-13.835780829539839</v>
      </c>
      <c r="T2306" s="22" t="str">
        <f t="shared" si="376"/>
        <v>Uta88103</v>
      </c>
      <c r="U2306" t="str">
        <f t="shared" si="382"/>
        <v>yes</v>
      </c>
      <c r="V2306" s="31">
        <v>0</v>
      </c>
      <c r="W2306" s="31" t="str">
        <f t="shared" si="383"/>
        <v>43407Utah JazzDenver Nuggets</v>
      </c>
      <c r="X2306" s="9">
        <f>IFERROR(VLOOKUP(T2306,October_Schedule_Table[Home Concat],1,FALSE),0)</f>
        <v>0</v>
      </c>
      <c r="Y2306" s="9" t="str">
        <f>IFERROR(VLOOKUP(T2306,October_Schedule_Table[[#All],[Away Concat]:[Away B2b]],4,FALSE),0)</f>
        <v>yes</v>
      </c>
    </row>
    <row r="2307" spans="1:25" x14ac:dyDescent="0.2">
      <c r="A2307" s="24" t="s">
        <v>225</v>
      </c>
      <c r="B2307" s="10">
        <v>43409</v>
      </c>
      <c r="C2307" s="33" t="str">
        <f t="shared" si="377"/>
        <v>H</v>
      </c>
      <c r="D2307" s="19">
        <v>11</v>
      </c>
      <c r="E2307" s="19">
        <v>5</v>
      </c>
      <c r="F2307" s="19">
        <v>2018</v>
      </c>
      <c r="G2307" s="6" t="s">
        <v>42</v>
      </c>
      <c r="H2307" s="6" t="s">
        <v>37</v>
      </c>
      <c r="I2307" s="6" t="s">
        <v>228</v>
      </c>
      <c r="J2307" s="6">
        <v>124</v>
      </c>
      <c r="K2307" s="6" t="s">
        <v>31</v>
      </c>
      <c r="L2307" s="6" t="s">
        <v>225</v>
      </c>
      <c r="M2307" s="6">
        <v>111</v>
      </c>
      <c r="N2307" s="13">
        <f t="shared" si="378"/>
        <v>-13</v>
      </c>
      <c r="O2307" s="13">
        <f t="shared" si="379"/>
        <v>3</v>
      </c>
      <c r="P2307" s="39">
        <f t="shared" si="374"/>
        <v>5.7181998783674679</v>
      </c>
      <c r="Q2307" s="39">
        <f t="shared" si="375"/>
        <v>5.5303682054218104</v>
      </c>
      <c r="R2307" s="39">
        <f t="shared" si="380"/>
        <v>3.1878316729456575</v>
      </c>
      <c r="S2307" s="39">
        <f t="shared" si="381"/>
        <v>-16.187831672945656</v>
      </c>
      <c r="T2307" s="22" t="str">
        <f t="shared" si="376"/>
        <v>Uta124111</v>
      </c>
      <c r="U2307" t="str">
        <f t="shared" si="382"/>
        <v>no</v>
      </c>
      <c r="V2307" s="31">
        <v>0</v>
      </c>
      <c r="W2307" s="31" t="str">
        <f t="shared" si="383"/>
        <v>43409Toronto RaptorsUtah Jazz</v>
      </c>
      <c r="X2307" s="9" t="str">
        <f>IFERROR(VLOOKUP(T2307,October_Schedule_Table[[#All],[Home Concat]:[Home B2b]],2,FALSE),0)</f>
        <v>no</v>
      </c>
      <c r="Y2307" s="9">
        <f>IFERROR(VLOOKUP(T2307,October_Schedule_Table[[#All],[Away Concat]:[Away B2b]],4,FALSE),0)</f>
        <v>0</v>
      </c>
    </row>
    <row r="2308" spans="1:25" x14ac:dyDescent="0.2">
      <c r="A2308" s="24" t="s">
        <v>225</v>
      </c>
      <c r="B2308" s="12">
        <v>43411</v>
      </c>
      <c r="C2308" s="33" t="str">
        <f t="shared" si="377"/>
        <v>H</v>
      </c>
      <c r="D2308" s="18">
        <v>11</v>
      </c>
      <c r="E2308" s="18">
        <v>7</v>
      </c>
      <c r="F2308" s="18">
        <v>2018</v>
      </c>
      <c r="G2308" s="5" t="s">
        <v>42</v>
      </c>
      <c r="H2308" s="5" t="s">
        <v>28</v>
      </c>
      <c r="I2308" s="5" t="s">
        <v>216</v>
      </c>
      <c r="J2308" s="5">
        <v>102</v>
      </c>
      <c r="K2308" s="5" t="s">
        <v>31</v>
      </c>
      <c r="L2308" s="5" t="s">
        <v>225</v>
      </c>
      <c r="M2308" s="5">
        <v>117</v>
      </c>
      <c r="N2308" s="13">
        <f t="shared" si="378"/>
        <v>15</v>
      </c>
      <c r="O2308" s="13">
        <f t="shared" si="379"/>
        <v>3</v>
      </c>
      <c r="P2308" s="39">
        <f t="shared" si="374"/>
        <v>5.7181998783674679</v>
      </c>
      <c r="Q2308" s="39">
        <f t="shared" si="375"/>
        <v>-1.1032792686349602</v>
      </c>
      <c r="R2308" s="39">
        <f t="shared" si="380"/>
        <v>9.8214791470024281</v>
      </c>
      <c r="S2308" s="39">
        <f t="shared" si="381"/>
        <v>5.1785208529975719</v>
      </c>
      <c r="T2308" s="22" t="str">
        <f t="shared" si="376"/>
        <v>Uta102117</v>
      </c>
      <c r="U2308" t="str">
        <f t="shared" si="382"/>
        <v>no</v>
      </c>
      <c r="V2308" s="31">
        <v>0</v>
      </c>
      <c r="W2308" s="31" t="str">
        <f t="shared" si="383"/>
        <v>43411Dallas MavericksUtah Jazz</v>
      </c>
      <c r="X2308" s="9" t="str">
        <f>IFERROR(VLOOKUP(T2308,October_Schedule_Table[[#All],[Home Concat]:[Home B2b]],2,FALSE),0)</f>
        <v>no</v>
      </c>
      <c r="Y2308" s="9">
        <f>IFERROR(VLOOKUP(T2308,October_Schedule_Table[[#All],[Away Concat]:[Away B2b]],4,FALSE),0)</f>
        <v>0</v>
      </c>
    </row>
    <row r="2309" spans="1:25" x14ac:dyDescent="0.2">
      <c r="A2309" s="24" t="s">
        <v>225</v>
      </c>
      <c r="B2309" s="10">
        <v>43413</v>
      </c>
      <c r="C2309" s="33" t="str">
        <f t="shared" si="377"/>
        <v>H</v>
      </c>
      <c r="D2309" s="19">
        <v>11</v>
      </c>
      <c r="E2309" s="19">
        <v>9</v>
      </c>
      <c r="F2309" s="19">
        <v>2018</v>
      </c>
      <c r="G2309" s="6" t="s">
        <v>44</v>
      </c>
      <c r="H2309" s="6" t="s">
        <v>8</v>
      </c>
      <c r="I2309" s="6" t="s">
        <v>211</v>
      </c>
      <c r="J2309" s="6">
        <v>115</v>
      </c>
      <c r="K2309" s="6" t="s">
        <v>31</v>
      </c>
      <c r="L2309" s="6" t="s">
        <v>225</v>
      </c>
      <c r="M2309" s="6">
        <v>123</v>
      </c>
      <c r="N2309" s="13">
        <f t="shared" si="378"/>
        <v>8</v>
      </c>
      <c r="O2309" s="13">
        <f t="shared" si="379"/>
        <v>3</v>
      </c>
      <c r="P2309" s="39">
        <f t="shared" si="374"/>
        <v>5.7181998783674679</v>
      </c>
      <c r="Q2309" s="39">
        <f t="shared" si="375"/>
        <v>3.6672081997201897</v>
      </c>
      <c r="R2309" s="39">
        <f t="shared" si="380"/>
        <v>5.0509916786472786</v>
      </c>
      <c r="S2309" s="39">
        <f t="shared" si="381"/>
        <v>2.9490083213527214</v>
      </c>
      <c r="T2309" s="22" t="str">
        <f t="shared" si="376"/>
        <v>Uta115123</v>
      </c>
      <c r="U2309" t="str">
        <f t="shared" si="382"/>
        <v>no</v>
      </c>
      <c r="V2309" s="31">
        <v>0</v>
      </c>
      <c r="W2309" s="31" t="str">
        <f t="shared" si="383"/>
        <v>43413Boston CelticsUtah Jazz</v>
      </c>
      <c r="X2309" s="9" t="str">
        <f>IFERROR(VLOOKUP(T2309,October_Schedule_Table[[#All],[Home Concat]:[Home B2b]],2,FALSE),0)</f>
        <v>no</v>
      </c>
      <c r="Y2309" s="9">
        <f>IFERROR(VLOOKUP(T2309,October_Schedule_Table[[#All],[Away Concat]:[Away B2b]],4,FALSE),0)</f>
        <v>0</v>
      </c>
    </row>
    <row r="2310" spans="1:25" x14ac:dyDescent="0.2">
      <c r="A2310" s="24" t="s">
        <v>225</v>
      </c>
      <c r="B2310" s="12">
        <v>43416</v>
      </c>
      <c r="C2310" s="33" t="str">
        <f t="shared" si="377"/>
        <v>A</v>
      </c>
      <c r="D2310" s="18">
        <v>11</v>
      </c>
      <c r="E2310" s="18">
        <v>12</v>
      </c>
      <c r="F2310" s="18">
        <v>2018</v>
      </c>
      <c r="G2310" s="5" t="s">
        <v>6</v>
      </c>
      <c r="H2310" s="5" t="s">
        <v>31</v>
      </c>
      <c r="I2310" s="5" t="s">
        <v>225</v>
      </c>
      <c r="J2310" s="5">
        <v>96</v>
      </c>
      <c r="K2310" s="5" t="s">
        <v>19</v>
      </c>
      <c r="L2310" s="5" t="s">
        <v>240</v>
      </c>
      <c r="M2310" s="5">
        <v>88</v>
      </c>
      <c r="N2310" s="13">
        <f t="shared" si="378"/>
        <v>8</v>
      </c>
      <c r="O2310" s="13">
        <f t="shared" si="379"/>
        <v>-3</v>
      </c>
      <c r="P2310" s="39">
        <f t="shared" si="374"/>
        <v>5.7181998783674679</v>
      </c>
      <c r="Q2310" s="39">
        <f t="shared" si="375"/>
        <v>-2.3364343413058002</v>
      </c>
      <c r="R2310" s="39">
        <f t="shared" si="380"/>
        <v>5.0546342196732681</v>
      </c>
      <c r="S2310" s="39">
        <f t="shared" si="381"/>
        <v>2.9453657803267319</v>
      </c>
      <c r="T2310" s="22" t="str">
        <f t="shared" si="376"/>
        <v>Uta9688</v>
      </c>
      <c r="U2310" t="str">
        <f t="shared" si="382"/>
        <v>no</v>
      </c>
      <c r="V2310" s="31">
        <v>0</v>
      </c>
      <c r="W2310" s="31" t="str">
        <f t="shared" si="383"/>
        <v>43416Utah JazzMemphis Grizzlies</v>
      </c>
      <c r="X2310" s="9">
        <f>IFERROR(VLOOKUP(T2310,October_Schedule_Table[Home Concat],1,FALSE),0)</f>
        <v>0</v>
      </c>
      <c r="Y2310" s="9" t="str">
        <f>IFERROR(VLOOKUP(T2310,October_Schedule_Table[[#All],[Away Concat]:[Away B2b]],4,FALSE),0)</f>
        <v>no</v>
      </c>
    </row>
    <row r="2311" spans="1:25" x14ac:dyDescent="0.2">
      <c r="A2311" s="24" t="s">
        <v>225</v>
      </c>
      <c r="B2311" s="10">
        <v>43418</v>
      </c>
      <c r="C2311" s="33" t="str">
        <f t="shared" si="377"/>
        <v>A</v>
      </c>
      <c r="D2311" s="19">
        <v>11</v>
      </c>
      <c r="E2311" s="19">
        <v>14</v>
      </c>
      <c r="F2311" s="19">
        <v>2018</v>
      </c>
      <c r="G2311" s="6" t="s">
        <v>33</v>
      </c>
      <c r="H2311" s="6" t="s">
        <v>31</v>
      </c>
      <c r="I2311" s="6" t="s">
        <v>225</v>
      </c>
      <c r="J2311" s="6">
        <v>68</v>
      </c>
      <c r="K2311" s="6" t="s">
        <v>28</v>
      </c>
      <c r="L2311" s="6" t="s">
        <v>216</v>
      </c>
      <c r="M2311" s="6">
        <v>118</v>
      </c>
      <c r="N2311" s="13">
        <f t="shared" si="378"/>
        <v>-50</v>
      </c>
      <c r="O2311" s="13">
        <f t="shared" si="379"/>
        <v>-3</v>
      </c>
      <c r="P2311" s="39">
        <f t="shared" si="374"/>
        <v>5.7181998783674679</v>
      </c>
      <c r="Q2311" s="39">
        <f t="shared" si="375"/>
        <v>-1.1032792686349602</v>
      </c>
      <c r="R2311" s="39">
        <f t="shared" si="380"/>
        <v>3.8214791470024281</v>
      </c>
      <c r="S2311" s="39">
        <f t="shared" si="381"/>
        <v>-53.821479147002428</v>
      </c>
      <c r="T2311" s="22" t="str">
        <f t="shared" si="376"/>
        <v>Uta68118</v>
      </c>
      <c r="U2311" t="str">
        <f t="shared" si="382"/>
        <v>no</v>
      </c>
      <c r="V2311" s="31">
        <v>0</v>
      </c>
      <c r="W2311" s="31" t="str">
        <f t="shared" si="383"/>
        <v>43418Utah JazzDallas Mavericks</v>
      </c>
      <c r="X2311" s="9">
        <f>IFERROR(VLOOKUP(T2311,October_Schedule_Table[Home Concat],1,FALSE),0)</f>
        <v>0</v>
      </c>
      <c r="Y2311" s="9" t="str">
        <f>IFERROR(VLOOKUP(T2311,October_Schedule_Table[[#All],[Away Concat]:[Away B2b]],4,FALSE),0)</f>
        <v>no</v>
      </c>
    </row>
    <row r="2312" spans="1:25" x14ac:dyDescent="0.2">
      <c r="A2312" s="24" t="s">
        <v>225</v>
      </c>
      <c r="B2312" s="12">
        <v>43420</v>
      </c>
      <c r="C2312" s="33" t="str">
        <f t="shared" si="377"/>
        <v>A</v>
      </c>
      <c r="D2312" s="18">
        <v>11</v>
      </c>
      <c r="E2312" s="18">
        <v>16</v>
      </c>
      <c r="F2312" s="18">
        <v>2018</v>
      </c>
      <c r="G2312" s="5" t="s">
        <v>12</v>
      </c>
      <c r="H2312" s="5" t="s">
        <v>31</v>
      </c>
      <c r="I2312" s="5" t="s">
        <v>225</v>
      </c>
      <c r="J2312" s="5">
        <v>107</v>
      </c>
      <c r="K2312" s="5" t="s">
        <v>7</v>
      </c>
      <c r="L2312" s="5" t="s">
        <v>237</v>
      </c>
      <c r="M2312" s="5">
        <v>113</v>
      </c>
      <c r="N2312" s="13">
        <f t="shared" si="378"/>
        <v>-6</v>
      </c>
      <c r="O2312" s="13">
        <f t="shared" si="379"/>
        <v>-3</v>
      </c>
      <c r="P2312" s="39">
        <f t="shared" si="374"/>
        <v>5.7181998783674679</v>
      </c>
      <c r="Q2312" s="39">
        <f t="shared" si="375"/>
        <v>2.2516349031661402</v>
      </c>
      <c r="R2312" s="39">
        <f t="shared" si="380"/>
        <v>0.46656497520132767</v>
      </c>
      <c r="S2312" s="39">
        <f t="shared" si="381"/>
        <v>-6.4665649752013277</v>
      </c>
      <c r="T2312" s="22" t="str">
        <f t="shared" si="376"/>
        <v>Uta107113</v>
      </c>
      <c r="U2312" t="str">
        <f t="shared" si="382"/>
        <v>no</v>
      </c>
      <c r="V2312" s="31">
        <v>0</v>
      </c>
      <c r="W2312" s="31" t="str">
        <f t="shared" si="383"/>
        <v>43420Utah JazzPhiladelphia 76ers</v>
      </c>
      <c r="X2312" s="9">
        <f>IFERROR(VLOOKUP(T2312,October_Schedule_Table[Home Concat],1,FALSE),0)</f>
        <v>0</v>
      </c>
      <c r="Y2312" s="9" t="str">
        <f>IFERROR(VLOOKUP(T2312,October_Schedule_Table[[#All],[Away Concat]:[Away B2b]],4,FALSE),0)</f>
        <v>no</v>
      </c>
    </row>
    <row r="2313" spans="1:25" x14ac:dyDescent="0.2">
      <c r="A2313" s="24" t="s">
        <v>225</v>
      </c>
      <c r="B2313" s="10">
        <v>43421</v>
      </c>
      <c r="C2313" s="33" t="str">
        <f t="shared" si="377"/>
        <v>A</v>
      </c>
      <c r="D2313" s="19">
        <v>11</v>
      </c>
      <c r="E2313" s="19">
        <v>17</v>
      </c>
      <c r="F2313" s="19">
        <v>2018</v>
      </c>
      <c r="G2313" s="6" t="s">
        <v>23</v>
      </c>
      <c r="H2313" s="6" t="s">
        <v>31</v>
      </c>
      <c r="I2313" s="6" t="s">
        <v>225</v>
      </c>
      <c r="J2313" s="6">
        <v>98</v>
      </c>
      <c r="K2313" s="6" t="s">
        <v>8</v>
      </c>
      <c r="L2313" s="6" t="s">
        <v>211</v>
      </c>
      <c r="M2313" s="6">
        <v>86</v>
      </c>
      <c r="N2313" s="13">
        <f t="shared" si="378"/>
        <v>12</v>
      </c>
      <c r="O2313" s="13">
        <f t="shared" si="379"/>
        <v>-3</v>
      </c>
      <c r="P2313" s="39">
        <f t="shared" si="374"/>
        <v>5.7181998783674679</v>
      </c>
      <c r="Q2313" s="39">
        <f t="shared" si="375"/>
        <v>3.6672081997201897</v>
      </c>
      <c r="R2313" s="39">
        <f t="shared" si="380"/>
        <v>-0.94900832135272184</v>
      </c>
      <c r="S2313" s="39">
        <f t="shared" si="381"/>
        <v>12.949008321352721</v>
      </c>
      <c r="T2313" s="22" t="str">
        <f t="shared" si="376"/>
        <v>Uta9886</v>
      </c>
      <c r="U2313" t="str">
        <f t="shared" si="382"/>
        <v>yes</v>
      </c>
      <c r="V2313" s="31" t="s">
        <v>266</v>
      </c>
      <c r="W2313" s="31" t="str">
        <f t="shared" si="383"/>
        <v>43421Utah JazzBoston Celtics</v>
      </c>
      <c r="X2313" s="9"/>
      <c r="Y2313" s="9"/>
    </row>
    <row r="2314" spans="1:25" x14ac:dyDescent="0.2">
      <c r="A2314" s="24" t="s">
        <v>225</v>
      </c>
      <c r="B2314" s="12">
        <v>43423</v>
      </c>
      <c r="C2314" s="33" t="str">
        <f t="shared" si="377"/>
        <v>A</v>
      </c>
      <c r="D2314" s="18">
        <v>11</v>
      </c>
      <c r="E2314" s="18">
        <v>19</v>
      </c>
      <c r="F2314" s="18">
        <v>2018</v>
      </c>
      <c r="G2314" s="5" t="s">
        <v>12</v>
      </c>
      <c r="H2314" s="5" t="s">
        <v>31</v>
      </c>
      <c r="I2314" s="5" t="s">
        <v>225</v>
      </c>
      <c r="J2314" s="5">
        <v>94</v>
      </c>
      <c r="K2314" s="5" t="s">
        <v>20</v>
      </c>
      <c r="L2314" s="5" t="s">
        <v>234</v>
      </c>
      <c r="M2314" s="5">
        <v>121</v>
      </c>
      <c r="N2314" s="13">
        <f t="shared" si="378"/>
        <v>-27</v>
      </c>
      <c r="O2314" s="13">
        <f t="shared" si="379"/>
        <v>-3</v>
      </c>
      <c r="P2314" s="39">
        <f t="shared" ref="P2314:P2377" si="384">IF(C2314="H",VLOOKUP(L2314,$AB$12:$AE$41,4,FALSE),VLOOKUP(I2314,$AB$12:$AE$41,4,FALSE))</f>
        <v>5.7181998783674679</v>
      </c>
      <c r="Q2314" s="39">
        <f t="shared" ref="Q2314:Q2377" si="385">IF(C2314="H",VLOOKUP(I2314,$AB$12:$AE$41,4,FALSE),VLOOKUP(L2314,$AB$12:$AE$41,4,FALSE))</f>
        <v>2.3960160409532198</v>
      </c>
      <c r="R2314" s="39">
        <f t="shared" si="380"/>
        <v>0.32218383741424805</v>
      </c>
      <c r="S2314" s="39">
        <f t="shared" si="381"/>
        <v>-27.322183837414247</v>
      </c>
      <c r="T2314" s="22" t="str">
        <f t="shared" ref="T2314:T2377" si="386">CONCATENATE(A2314,J2314,M2314)</f>
        <v>Uta94121</v>
      </c>
      <c r="U2314" t="str">
        <f t="shared" si="382"/>
        <v>no</v>
      </c>
      <c r="V2314" s="31">
        <v>0</v>
      </c>
      <c r="W2314" s="31" t="str">
        <f t="shared" si="383"/>
        <v>43423Utah JazzIndiana Pacers</v>
      </c>
      <c r="X2314" s="9">
        <f>IFERROR(VLOOKUP(T2314,October_Schedule_Table[Home Concat],1,FALSE),0)</f>
        <v>0</v>
      </c>
      <c r="Y2314" s="9" t="str">
        <f>IFERROR(VLOOKUP(T2314,October_Schedule_Table[[#All],[Away Concat]:[Away B2b]],4,FALSE),0)</f>
        <v>no</v>
      </c>
    </row>
    <row r="2315" spans="1:25" x14ac:dyDescent="0.2">
      <c r="A2315" s="24" t="s">
        <v>225</v>
      </c>
      <c r="B2315" s="12">
        <v>43425</v>
      </c>
      <c r="C2315" s="33" t="str">
        <f t="shared" ref="C2315:C2378" si="387">IF(A2315=L2315,"H","A")</f>
        <v>H</v>
      </c>
      <c r="D2315" s="18">
        <v>11</v>
      </c>
      <c r="E2315" s="18">
        <v>21</v>
      </c>
      <c r="F2315" s="18">
        <v>2018</v>
      </c>
      <c r="G2315" s="5" t="s">
        <v>42</v>
      </c>
      <c r="H2315" s="5" t="s">
        <v>32</v>
      </c>
      <c r="I2315" s="5" t="s">
        <v>230</v>
      </c>
      <c r="J2315" s="5">
        <v>119</v>
      </c>
      <c r="K2315" s="5" t="s">
        <v>31</v>
      </c>
      <c r="L2315" s="5" t="s">
        <v>225</v>
      </c>
      <c r="M2315" s="5">
        <v>110</v>
      </c>
      <c r="N2315" s="13">
        <f t="shared" ref="N2315:N2378" si="388">IF(C2315="H",M2315-J2315,J2315-M2315)</f>
        <v>-9</v>
      </c>
      <c r="O2315" s="13">
        <f t="shared" ref="O2315:O2378" si="389">IF(C2315="H",3,-3)</f>
        <v>3</v>
      </c>
      <c r="P2315" s="39">
        <f t="shared" si="384"/>
        <v>5.7181998783674679</v>
      </c>
      <c r="Q2315" s="39">
        <f t="shared" si="385"/>
        <v>-0.90569424122478992</v>
      </c>
      <c r="R2315" s="39">
        <f t="shared" ref="R2315:R2378" si="390">O2315+P2315-Q2315</f>
        <v>9.6238941195922578</v>
      </c>
      <c r="S2315" s="39">
        <f t="shared" ref="S2315:S2378" si="391">N2315-R2315</f>
        <v>-18.623894119592258</v>
      </c>
      <c r="T2315" s="22" t="str">
        <f t="shared" si="386"/>
        <v>Uta119110</v>
      </c>
      <c r="U2315" t="str">
        <f t="shared" ref="U2315:U2378" si="392">IF(B2315-B2314=1,"yes","no")</f>
        <v>no</v>
      </c>
      <c r="V2315" s="31">
        <v>0</v>
      </c>
      <c r="W2315" s="31" t="str">
        <f t="shared" ref="W2315:W2378" si="393">CONCATENATE(B2315,H2315,K2315)</f>
        <v>43425Sacramento KingsUtah Jazz</v>
      </c>
      <c r="X2315" s="9" t="str">
        <f>IFERROR(VLOOKUP(T2315,October_Schedule_Table[[#All],[Home Concat]:[Home B2b]],2,FALSE),0)</f>
        <v>no</v>
      </c>
      <c r="Y2315" s="9">
        <f>IFERROR(VLOOKUP(T2315,October_Schedule_Table[[#All],[Away Concat]:[Away B2b]],4,FALSE),0)</f>
        <v>0</v>
      </c>
    </row>
    <row r="2316" spans="1:25" x14ac:dyDescent="0.2">
      <c r="A2316" s="24" t="s">
        <v>225</v>
      </c>
      <c r="B2316" s="10">
        <v>43427</v>
      </c>
      <c r="C2316" s="33" t="str">
        <f t="shared" si="387"/>
        <v>A</v>
      </c>
      <c r="D2316" s="19">
        <v>11</v>
      </c>
      <c r="E2316" s="19">
        <v>23</v>
      </c>
      <c r="F2316" s="19">
        <v>2018</v>
      </c>
      <c r="G2316" s="6" t="s">
        <v>9</v>
      </c>
      <c r="H2316" s="6" t="s">
        <v>31</v>
      </c>
      <c r="I2316" s="6" t="s">
        <v>225</v>
      </c>
      <c r="J2316" s="6">
        <v>83</v>
      </c>
      <c r="K2316" s="6" t="s">
        <v>39</v>
      </c>
      <c r="L2316" s="13" t="s">
        <v>242</v>
      </c>
      <c r="M2316" s="6">
        <v>90</v>
      </c>
      <c r="N2316" s="13">
        <f t="shared" si="388"/>
        <v>-7</v>
      </c>
      <c r="O2316" s="13">
        <f t="shared" si="389"/>
        <v>-3</v>
      </c>
      <c r="P2316" s="39">
        <f t="shared" si="384"/>
        <v>5.7181998783674679</v>
      </c>
      <c r="Q2316" s="39">
        <f t="shared" si="385"/>
        <v>-1.7592139870950123</v>
      </c>
      <c r="R2316" s="39">
        <f t="shared" si="390"/>
        <v>4.4774138654624807</v>
      </c>
      <c r="S2316" s="39">
        <f t="shared" si="391"/>
        <v>-11.477413865462481</v>
      </c>
      <c r="T2316" s="22" t="str">
        <f t="shared" si="386"/>
        <v>Uta8390</v>
      </c>
      <c r="U2316" t="str">
        <f t="shared" si="392"/>
        <v>no</v>
      </c>
      <c r="V2316" s="31">
        <v>0</v>
      </c>
      <c r="W2316" s="31" t="str">
        <f t="shared" si="393"/>
        <v>43427Utah JazzLos Angeles Lakers</v>
      </c>
      <c r="X2316" s="9">
        <f>IFERROR(VLOOKUP(T2316,October_Schedule_Table[Home Concat],1,FALSE),0)</f>
        <v>0</v>
      </c>
      <c r="Y2316" s="9" t="str">
        <f>IFERROR(VLOOKUP(T2316,October_Schedule_Table[[#All],[Away Concat]:[Away B2b]],4,FALSE),0)</f>
        <v>no</v>
      </c>
    </row>
    <row r="2317" spans="1:25" x14ac:dyDescent="0.2">
      <c r="A2317" s="24" t="s">
        <v>225</v>
      </c>
      <c r="B2317" s="15">
        <v>43429</v>
      </c>
      <c r="C2317" s="33" t="str">
        <f t="shared" si="387"/>
        <v>A</v>
      </c>
      <c r="D2317" s="20">
        <v>11</v>
      </c>
      <c r="E2317" s="20">
        <v>25</v>
      </c>
      <c r="F2317" s="20">
        <v>2018</v>
      </c>
      <c r="G2317" s="5" t="s">
        <v>6</v>
      </c>
      <c r="H2317" s="5" t="s">
        <v>31</v>
      </c>
      <c r="I2317" s="5" t="s">
        <v>225</v>
      </c>
      <c r="J2317" s="5">
        <v>133</v>
      </c>
      <c r="K2317" s="5" t="s">
        <v>32</v>
      </c>
      <c r="L2317" s="5" t="s">
        <v>230</v>
      </c>
      <c r="M2317" s="5">
        <v>112</v>
      </c>
      <c r="N2317" s="13">
        <f t="shared" si="388"/>
        <v>21</v>
      </c>
      <c r="O2317" s="13">
        <f t="shared" si="389"/>
        <v>-3</v>
      </c>
      <c r="P2317" s="39">
        <f t="shared" si="384"/>
        <v>5.7181998783674679</v>
      </c>
      <c r="Q2317" s="39">
        <f t="shared" si="385"/>
        <v>-0.90569424122478992</v>
      </c>
      <c r="R2317" s="39">
        <f t="shared" si="390"/>
        <v>3.6238941195922578</v>
      </c>
      <c r="S2317" s="39">
        <f t="shared" si="391"/>
        <v>17.376105880407742</v>
      </c>
      <c r="T2317" s="22" t="str">
        <f t="shared" si="386"/>
        <v>Uta133112</v>
      </c>
      <c r="U2317" t="str">
        <f t="shared" si="392"/>
        <v>no</v>
      </c>
      <c r="V2317" s="31">
        <v>0</v>
      </c>
      <c r="W2317" s="31" t="str">
        <f t="shared" si="393"/>
        <v>43429Utah JazzSacramento Kings</v>
      </c>
      <c r="X2317" s="9">
        <f>IFERROR(VLOOKUP(T2317,October_Schedule_Table[Home Concat],1,FALSE),0)</f>
        <v>0</v>
      </c>
      <c r="Y2317" s="9" t="str">
        <f>IFERROR(VLOOKUP(T2317,October_Schedule_Table[[#All],[Away Concat]:[Away B2b]],4,FALSE),0)</f>
        <v>no</v>
      </c>
    </row>
    <row r="2318" spans="1:25" x14ac:dyDescent="0.2">
      <c r="A2318" s="24" t="s">
        <v>225</v>
      </c>
      <c r="B2318" s="10">
        <v>43430</v>
      </c>
      <c r="C2318" s="33" t="str">
        <f t="shared" si="387"/>
        <v>H</v>
      </c>
      <c r="D2318" s="19">
        <v>11</v>
      </c>
      <c r="E2318" s="19">
        <v>26</v>
      </c>
      <c r="F2318" s="19">
        <v>2018</v>
      </c>
      <c r="G2318" s="6" t="s">
        <v>42</v>
      </c>
      <c r="H2318" s="6" t="s">
        <v>20</v>
      </c>
      <c r="I2318" s="6" t="s">
        <v>234</v>
      </c>
      <c r="J2318" s="6">
        <v>121</v>
      </c>
      <c r="K2318" s="6" t="s">
        <v>31</v>
      </c>
      <c r="L2318" s="6" t="s">
        <v>225</v>
      </c>
      <c r="M2318" s="6">
        <v>88</v>
      </c>
      <c r="N2318" s="13">
        <f t="shared" si="388"/>
        <v>-33</v>
      </c>
      <c r="O2318" s="13">
        <f t="shared" si="389"/>
        <v>3</v>
      </c>
      <c r="P2318" s="39">
        <f t="shared" si="384"/>
        <v>5.7181998783674679</v>
      </c>
      <c r="Q2318" s="39">
        <f t="shared" si="385"/>
        <v>2.3960160409532198</v>
      </c>
      <c r="R2318" s="39">
        <f t="shared" si="390"/>
        <v>6.3221838374142481</v>
      </c>
      <c r="S2318" s="39">
        <f t="shared" si="391"/>
        <v>-39.322183837414251</v>
      </c>
      <c r="T2318" s="22" t="str">
        <f t="shared" si="386"/>
        <v>Uta12188</v>
      </c>
      <c r="U2318" t="str">
        <f t="shared" si="392"/>
        <v>yes</v>
      </c>
      <c r="V2318" s="31">
        <v>0</v>
      </c>
      <c r="W2318" s="31" t="str">
        <f t="shared" si="393"/>
        <v>43430Indiana PacersUtah Jazz</v>
      </c>
      <c r="X2318" s="9" t="str">
        <f>IFERROR(VLOOKUP(T2318,October_Schedule_Table[[#All],[Home Concat]:[Home B2b]],2,FALSE),0)</f>
        <v>yes</v>
      </c>
      <c r="Y2318" s="9">
        <f>IFERROR(VLOOKUP(T2318,October_Schedule_Table[[#All],[Away Concat]:[Away B2b]],4,FALSE),0)</f>
        <v>0</v>
      </c>
    </row>
    <row r="2319" spans="1:25" x14ac:dyDescent="0.2">
      <c r="A2319" s="24" t="s">
        <v>225</v>
      </c>
      <c r="B2319" s="10">
        <v>43432</v>
      </c>
      <c r="C2319" s="33" t="str">
        <f t="shared" si="387"/>
        <v>A</v>
      </c>
      <c r="D2319" s="19">
        <v>11</v>
      </c>
      <c r="E2319" s="19">
        <v>28</v>
      </c>
      <c r="F2319" s="19">
        <v>2018</v>
      </c>
      <c r="G2319" s="6" t="s">
        <v>23</v>
      </c>
      <c r="H2319" s="6" t="s">
        <v>31</v>
      </c>
      <c r="I2319" s="6" t="s">
        <v>225</v>
      </c>
      <c r="J2319" s="6">
        <v>101</v>
      </c>
      <c r="K2319" s="6" t="s">
        <v>15</v>
      </c>
      <c r="L2319" s="6" t="s">
        <v>212</v>
      </c>
      <c r="M2319" s="6">
        <v>91</v>
      </c>
      <c r="N2319" s="13">
        <f t="shared" si="388"/>
        <v>10</v>
      </c>
      <c r="O2319" s="13">
        <f t="shared" si="389"/>
        <v>-3</v>
      </c>
      <c r="P2319" s="39">
        <f t="shared" si="384"/>
        <v>5.7181998783674679</v>
      </c>
      <c r="Q2319" s="39">
        <f t="shared" si="385"/>
        <v>9.3423702051929958E-2</v>
      </c>
      <c r="R2319" s="39">
        <f t="shared" si="390"/>
        <v>2.6247761763155379</v>
      </c>
      <c r="S2319" s="39">
        <f t="shared" si="391"/>
        <v>7.3752238236844621</v>
      </c>
      <c r="T2319" s="22" t="str">
        <f t="shared" si="386"/>
        <v>Uta10191</v>
      </c>
      <c r="U2319" t="str">
        <f t="shared" si="392"/>
        <v>no</v>
      </c>
      <c r="V2319" s="31">
        <v>0</v>
      </c>
      <c r="W2319" s="31" t="str">
        <f t="shared" si="393"/>
        <v>43432Utah JazzBrooklyn Nets</v>
      </c>
      <c r="X2319" s="9">
        <f>IFERROR(VLOOKUP(T2319,October_Schedule_Table[Home Concat],1,FALSE),0)</f>
        <v>0</v>
      </c>
      <c r="Y2319" s="9" t="str">
        <f>IFERROR(VLOOKUP(T2319,October_Schedule_Table[[#All],[Away Concat]:[Away B2b]],4,FALSE),0)</f>
        <v>no</v>
      </c>
    </row>
    <row r="2320" spans="1:25" x14ac:dyDescent="0.2">
      <c r="A2320" s="24" t="s">
        <v>225</v>
      </c>
      <c r="B2320" s="12">
        <v>43434</v>
      </c>
      <c r="C2320" s="33" t="str">
        <f t="shared" si="387"/>
        <v>A</v>
      </c>
      <c r="D2320" s="18">
        <v>11</v>
      </c>
      <c r="E2320" s="18">
        <v>30</v>
      </c>
      <c r="F2320" s="18">
        <v>2018</v>
      </c>
      <c r="G2320" s="5" t="s">
        <v>12</v>
      </c>
      <c r="H2320" s="5" t="s">
        <v>31</v>
      </c>
      <c r="I2320" s="5" t="s">
        <v>225</v>
      </c>
      <c r="J2320" s="5">
        <v>119</v>
      </c>
      <c r="K2320" s="5" t="s">
        <v>14</v>
      </c>
      <c r="L2320" s="5" t="s">
        <v>213</v>
      </c>
      <c r="M2320" s="5">
        <v>111</v>
      </c>
      <c r="N2320" s="13">
        <f t="shared" si="388"/>
        <v>8</v>
      </c>
      <c r="O2320" s="13">
        <f t="shared" si="389"/>
        <v>-3</v>
      </c>
      <c r="P2320" s="39">
        <f t="shared" si="384"/>
        <v>5.7181998783674679</v>
      </c>
      <c r="Q2320" s="39">
        <f t="shared" si="385"/>
        <v>-1.224670842330648</v>
      </c>
      <c r="R2320" s="39">
        <f t="shared" si="390"/>
        <v>3.9428707206981159</v>
      </c>
      <c r="S2320" s="39">
        <f t="shared" si="391"/>
        <v>4.0571292793018845</v>
      </c>
      <c r="T2320" s="22" t="str">
        <f t="shared" si="386"/>
        <v>Uta119111</v>
      </c>
      <c r="U2320" t="str">
        <f t="shared" si="392"/>
        <v>no</v>
      </c>
      <c r="V2320" s="31">
        <v>0</v>
      </c>
      <c r="W2320" s="31" t="str">
        <f t="shared" si="393"/>
        <v>43434Utah JazzCharlotte Hornets</v>
      </c>
      <c r="X2320" s="9">
        <f>IFERROR(VLOOKUP(T2320,October_Schedule_Table[Home Concat],1,FALSE),0)</f>
        <v>0</v>
      </c>
      <c r="Y2320" s="9" t="str">
        <f>IFERROR(VLOOKUP(T2320,October_Schedule_Table[[#All],[Away Concat]:[Away B2b]],4,FALSE),0)</f>
        <v>no</v>
      </c>
    </row>
    <row r="2321" spans="1:25" x14ac:dyDescent="0.2">
      <c r="A2321" s="24" t="s">
        <v>225</v>
      </c>
      <c r="B2321" s="10">
        <v>43436</v>
      </c>
      <c r="C2321" s="33" t="str">
        <f t="shared" si="387"/>
        <v>A</v>
      </c>
      <c r="D2321" s="19">
        <v>12</v>
      </c>
      <c r="E2321" s="19">
        <v>2</v>
      </c>
      <c r="F2321" s="19">
        <v>2018</v>
      </c>
      <c r="G2321" s="6" t="s">
        <v>43</v>
      </c>
      <c r="H2321" s="6" t="s">
        <v>31</v>
      </c>
      <c r="I2321" s="6" t="s">
        <v>225</v>
      </c>
      <c r="J2321" s="6">
        <v>100</v>
      </c>
      <c r="K2321" s="6" t="s">
        <v>26</v>
      </c>
      <c r="L2321" s="6" t="s">
        <v>235</v>
      </c>
      <c r="M2321" s="6">
        <v>102</v>
      </c>
      <c r="N2321" s="13">
        <f t="shared" si="388"/>
        <v>-2</v>
      </c>
      <c r="O2321" s="13">
        <f t="shared" si="389"/>
        <v>-3</v>
      </c>
      <c r="P2321" s="39">
        <f t="shared" si="384"/>
        <v>5.7181998783674679</v>
      </c>
      <c r="Q2321" s="39">
        <f t="shared" si="385"/>
        <v>-0.25037347985165948</v>
      </c>
      <c r="R2321" s="39">
        <f t="shared" si="390"/>
        <v>2.9685733582191274</v>
      </c>
      <c r="S2321" s="39">
        <f t="shared" si="391"/>
        <v>-4.9685733582191274</v>
      </c>
      <c r="T2321" s="22" t="str">
        <f t="shared" si="386"/>
        <v>Uta100102</v>
      </c>
      <c r="U2321" t="str">
        <f t="shared" si="392"/>
        <v>no</v>
      </c>
      <c r="V2321" s="31">
        <v>0</v>
      </c>
      <c r="W2321" s="31" t="str">
        <f t="shared" si="393"/>
        <v>43436Utah JazzMiami Heat</v>
      </c>
      <c r="X2321" s="9">
        <f>IFERROR(VLOOKUP(T2321,October_Schedule_Table[Home Concat],1,FALSE),0)</f>
        <v>0</v>
      </c>
      <c r="Y2321" s="9" t="str">
        <f>IFERROR(VLOOKUP(T2321,October_Schedule_Table[[#All],[Away Concat]:[Away B2b]],4,FALSE),0)</f>
        <v>no</v>
      </c>
    </row>
    <row r="2322" spans="1:25" x14ac:dyDescent="0.2">
      <c r="A2322" s="24" t="s">
        <v>225</v>
      </c>
      <c r="B2322" s="12">
        <v>43438</v>
      </c>
      <c r="C2322" s="33" t="str">
        <f t="shared" si="387"/>
        <v>H</v>
      </c>
      <c r="D2322" s="18">
        <v>12</v>
      </c>
      <c r="E2322" s="18">
        <v>4</v>
      </c>
      <c r="F2322" s="18">
        <v>2018</v>
      </c>
      <c r="G2322" s="5" t="s">
        <v>42</v>
      </c>
      <c r="H2322" s="5" t="s">
        <v>35</v>
      </c>
      <c r="I2322" s="5" t="s">
        <v>227</v>
      </c>
      <c r="J2322" s="5">
        <v>105</v>
      </c>
      <c r="K2322" s="5" t="s">
        <v>31</v>
      </c>
      <c r="L2322" s="5" t="s">
        <v>225</v>
      </c>
      <c r="M2322" s="5">
        <v>139</v>
      </c>
      <c r="N2322" s="13">
        <f t="shared" si="388"/>
        <v>34</v>
      </c>
      <c r="O2322" s="13">
        <f t="shared" si="389"/>
        <v>3</v>
      </c>
      <c r="P2322" s="39">
        <f t="shared" si="384"/>
        <v>5.7181998783674679</v>
      </c>
      <c r="Q2322" s="39">
        <f t="shared" si="385"/>
        <v>1.8707824426420974</v>
      </c>
      <c r="R2322" s="39">
        <f t="shared" si="390"/>
        <v>6.8474174357253705</v>
      </c>
      <c r="S2322" s="39">
        <f t="shared" si="391"/>
        <v>27.152582564274631</v>
      </c>
      <c r="T2322" s="22" t="str">
        <f t="shared" si="386"/>
        <v>Uta105139</v>
      </c>
      <c r="U2322" t="str">
        <f t="shared" si="392"/>
        <v>no</v>
      </c>
      <c r="V2322" s="31">
        <v>0</v>
      </c>
      <c r="W2322" s="31" t="str">
        <f t="shared" si="393"/>
        <v>43438San Antonio SpursUtah Jazz</v>
      </c>
      <c r="X2322" s="9" t="str">
        <f>IFERROR(VLOOKUP(T2322,October_Schedule_Table[[#All],[Home Concat]:[Home B2b]],2,FALSE),0)</f>
        <v>no</v>
      </c>
      <c r="Y2322" s="9">
        <f>IFERROR(VLOOKUP(T2322,October_Schedule_Table[[#All],[Away Concat]:[Away B2b]],4,FALSE),0)</f>
        <v>0</v>
      </c>
    </row>
    <row r="2323" spans="1:25" x14ac:dyDescent="0.2">
      <c r="A2323" s="24" t="s">
        <v>225</v>
      </c>
      <c r="B2323" s="10">
        <v>43440</v>
      </c>
      <c r="C2323" s="33" t="str">
        <f t="shared" si="387"/>
        <v>H</v>
      </c>
      <c r="D2323" s="19">
        <v>12</v>
      </c>
      <c r="E2323" s="19">
        <v>6</v>
      </c>
      <c r="F2323" s="19">
        <v>2018</v>
      </c>
      <c r="G2323" s="6" t="s">
        <v>9</v>
      </c>
      <c r="H2323" s="6" t="s">
        <v>18</v>
      </c>
      <c r="I2323" s="6" t="s">
        <v>226</v>
      </c>
      <c r="J2323" s="6">
        <v>91</v>
      </c>
      <c r="K2323" s="6" t="s">
        <v>31</v>
      </c>
      <c r="L2323" s="6" t="s">
        <v>225</v>
      </c>
      <c r="M2323" s="6">
        <v>118</v>
      </c>
      <c r="N2323" s="13">
        <f t="shared" si="388"/>
        <v>27</v>
      </c>
      <c r="O2323" s="13">
        <f t="shared" si="389"/>
        <v>3</v>
      </c>
      <c r="P2323" s="39">
        <f t="shared" si="384"/>
        <v>5.7181998783674679</v>
      </c>
      <c r="Q2323" s="39">
        <f t="shared" si="385"/>
        <v>5.8261443988619703</v>
      </c>
      <c r="R2323" s="39">
        <f t="shared" si="390"/>
        <v>2.8920554795054976</v>
      </c>
      <c r="S2323" s="39">
        <f t="shared" si="391"/>
        <v>24.107944520494502</v>
      </c>
      <c r="T2323" s="22" t="str">
        <f t="shared" si="386"/>
        <v>Uta91118</v>
      </c>
      <c r="U2323" t="str">
        <f t="shared" si="392"/>
        <v>no</v>
      </c>
      <c r="V2323" s="31">
        <v>0</v>
      </c>
      <c r="W2323" s="31" t="str">
        <f t="shared" si="393"/>
        <v>43440Houston RocketsUtah Jazz</v>
      </c>
      <c r="X2323" s="9" t="str">
        <f>IFERROR(VLOOKUP(T2323,October_Schedule_Table[[#All],[Home Concat]:[Home B2b]],2,FALSE),0)</f>
        <v>no</v>
      </c>
      <c r="Y2323" s="9">
        <f>IFERROR(VLOOKUP(T2323,October_Schedule_Table[[#All],[Away Concat]:[Away B2b]],4,FALSE),0)</f>
        <v>0</v>
      </c>
    </row>
    <row r="2324" spans="1:25" x14ac:dyDescent="0.2">
      <c r="A2324" s="24" t="s">
        <v>225</v>
      </c>
      <c r="B2324" s="12">
        <v>43443</v>
      </c>
      <c r="C2324" s="33" t="str">
        <f t="shared" si="387"/>
        <v>A</v>
      </c>
      <c r="D2324" s="18">
        <v>12</v>
      </c>
      <c r="E2324" s="18">
        <v>9</v>
      </c>
      <c r="F2324" s="18">
        <v>2018</v>
      </c>
      <c r="G2324" s="5" t="s">
        <v>12</v>
      </c>
      <c r="H2324" s="5" t="s">
        <v>31</v>
      </c>
      <c r="I2324" s="5" t="s">
        <v>225</v>
      </c>
      <c r="J2324" s="5">
        <v>97</v>
      </c>
      <c r="K2324" s="5" t="s">
        <v>35</v>
      </c>
      <c r="L2324" s="5" t="s">
        <v>227</v>
      </c>
      <c r="M2324" s="5">
        <v>110</v>
      </c>
      <c r="N2324" s="13">
        <f t="shared" si="388"/>
        <v>-13</v>
      </c>
      <c r="O2324" s="13">
        <f t="shared" si="389"/>
        <v>-3</v>
      </c>
      <c r="P2324" s="39">
        <f t="shared" si="384"/>
        <v>5.7181998783674679</v>
      </c>
      <c r="Q2324" s="39">
        <f t="shared" si="385"/>
        <v>1.8707824426420974</v>
      </c>
      <c r="R2324" s="39">
        <f t="shared" si="390"/>
        <v>0.84741743572537054</v>
      </c>
      <c r="S2324" s="39">
        <f t="shared" si="391"/>
        <v>-13.847417435725371</v>
      </c>
      <c r="T2324" s="22" t="str">
        <f t="shared" si="386"/>
        <v>Uta97110</v>
      </c>
      <c r="U2324" t="str">
        <f t="shared" si="392"/>
        <v>no</v>
      </c>
      <c r="V2324" s="31">
        <v>0</v>
      </c>
      <c r="W2324" s="31" t="str">
        <f t="shared" si="393"/>
        <v>43443Utah JazzSan Antonio Spurs</v>
      </c>
      <c r="X2324" s="9">
        <f>IFERROR(VLOOKUP(T2324,October_Schedule_Table[Home Concat],1,FALSE),0)</f>
        <v>0</v>
      </c>
      <c r="Y2324" s="9" t="str">
        <f>IFERROR(VLOOKUP(T2324,October_Schedule_Table[[#All],[Away Concat]:[Away B2b]],4,FALSE),0)</f>
        <v>no</v>
      </c>
    </row>
    <row r="2325" spans="1:25" x14ac:dyDescent="0.2">
      <c r="A2325" s="24" t="s">
        <v>225</v>
      </c>
      <c r="B2325" s="10">
        <v>43444</v>
      </c>
      <c r="C2325" s="33" t="str">
        <f t="shared" si="387"/>
        <v>A</v>
      </c>
      <c r="D2325" s="19">
        <v>12</v>
      </c>
      <c r="E2325" s="19">
        <v>10</v>
      </c>
      <c r="F2325" s="19">
        <v>2018</v>
      </c>
      <c r="G2325" s="6" t="s">
        <v>6</v>
      </c>
      <c r="H2325" s="6" t="s">
        <v>31</v>
      </c>
      <c r="I2325" s="6" t="s">
        <v>225</v>
      </c>
      <c r="J2325" s="6">
        <v>113</v>
      </c>
      <c r="K2325" s="6" t="s">
        <v>10</v>
      </c>
      <c r="L2325" s="6" t="s">
        <v>238</v>
      </c>
      <c r="M2325" s="6">
        <v>122</v>
      </c>
      <c r="N2325" s="13">
        <f t="shared" si="388"/>
        <v>-9</v>
      </c>
      <c r="O2325" s="13">
        <f t="shared" si="389"/>
        <v>-3</v>
      </c>
      <c r="P2325" s="39">
        <f t="shared" si="384"/>
        <v>5.7181998783674679</v>
      </c>
      <c r="Q2325" s="39">
        <f t="shared" si="385"/>
        <v>3.3970939396990349</v>
      </c>
      <c r="R2325" s="39">
        <f t="shared" si="390"/>
        <v>-0.67889406133156704</v>
      </c>
      <c r="S2325" s="39">
        <f t="shared" si="391"/>
        <v>-8.321105938668433</v>
      </c>
      <c r="T2325" s="22" t="str">
        <f t="shared" si="386"/>
        <v>Uta113122</v>
      </c>
      <c r="U2325" t="str">
        <f t="shared" si="392"/>
        <v>yes</v>
      </c>
      <c r="V2325" s="31">
        <v>0</v>
      </c>
      <c r="W2325" s="31" t="str">
        <f t="shared" si="393"/>
        <v>43444Utah JazzOklahoma City Thunder</v>
      </c>
      <c r="X2325" s="9">
        <f>IFERROR(VLOOKUP(T2325,October_Schedule_Table[Home Concat],1,FALSE),0)</f>
        <v>0</v>
      </c>
      <c r="Y2325" s="9" t="str">
        <f>IFERROR(VLOOKUP(T2325,October_Schedule_Table[[#All],[Away Concat]:[Away B2b]],4,FALSE),0)</f>
        <v>yes</v>
      </c>
    </row>
    <row r="2326" spans="1:25" x14ac:dyDescent="0.2">
      <c r="A2326" s="24" t="s">
        <v>225</v>
      </c>
      <c r="B2326" s="12">
        <v>43446</v>
      </c>
      <c r="C2326" s="33" t="str">
        <f t="shared" si="387"/>
        <v>H</v>
      </c>
      <c r="D2326" s="18">
        <v>12</v>
      </c>
      <c r="E2326" s="18">
        <v>12</v>
      </c>
      <c r="F2326" s="18">
        <v>2018</v>
      </c>
      <c r="G2326" s="5" t="s">
        <v>42</v>
      </c>
      <c r="H2326" s="5" t="s">
        <v>26</v>
      </c>
      <c r="I2326" s="5" t="s">
        <v>235</v>
      </c>
      <c r="J2326" s="5">
        <v>84</v>
      </c>
      <c r="K2326" s="5" t="s">
        <v>31</v>
      </c>
      <c r="L2326" s="5" t="s">
        <v>225</v>
      </c>
      <c r="M2326" s="5">
        <v>111</v>
      </c>
      <c r="N2326" s="13">
        <f t="shared" si="388"/>
        <v>27</v>
      </c>
      <c r="O2326" s="13">
        <f t="shared" si="389"/>
        <v>3</v>
      </c>
      <c r="P2326" s="39">
        <f t="shared" si="384"/>
        <v>5.7181998783674679</v>
      </c>
      <c r="Q2326" s="39">
        <f t="shared" si="385"/>
        <v>-0.25037347985165948</v>
      </c>
      <c r="R2326" s="39">
        <f t="shared" si="390"/>
        <v>8.9685733582191283</v>
      </c>
      <c r="S2326" s="39">
        <f t="shared" si="391"/>
        <v>18.031426641780872</v>
      </c>
      <c r="T2326" s="22" t="str">
        <f t="shared" si="386"/>
        <v>Uta84111</v>
      </c>
      <c r="U2326" t="str">
        <f t="shared" si="392"/>
        <v>no</v>
      </c>
      <c r="V2326" s="31">
        <v>0</v>
      </c>
      <c r="W2326" s="31" t="str">
        <f t="shared" si="393"/>
        <v>43446Miami HeatUtah Jazz</v>
      </c>
      <c r="X2326" s="9" t="str">
        <f>IFERROR(VLOOKUP(T2326,October_Schedule_Table[[#All],[Home Concat]:[Home B2b]],2,FALSE),0)</f>
        <v>no</v>
      </c>
      <c r="Y2326" s="9">
        <f>IFERROR(VLOOKUP(T2326,October_Schedule_Table[[#All],[Away Concat]:[Away B2b]],4,FALSE),0)</f>
        <v>0</v>
      </c>
    </row>
    <row r="2327" spans="1:25" x14ac:dyDescent="0.2">
      <c r="A2327" s="24" t="s">
        <v>225</v>
      </c>
      <c r="B2327" s="12">
        <v>43449</v>
      </c>
      <c r="C2327" s="33" t="str">
        <f t="shared" si="387"/>
        <v>A</v>
      </c>
      <c r="D2327" s="18">
        <v>12</v>
      </c>
      <c r="E2327" s="18">
        <v>15</v>
      </c>
      <c r="F2327" s="18">
        <v>2018</v>
      </c>
      <c r="G2327" s="5" t="s">
        <v>45</v>
      </c>
      <c r="H2327" s="5" t="s">
        <v>31</v>
      </c>
      <c r="I2327" s="5" t="s">
        <v>225</v>
      </c>
      <c r="J2327" s="5">
        <v>89</v>
      </c>
      <c r="K2327" s="5" t="s">
        <v>27</v>
      </c>
      <c r="L2327" s="5" t="s">
        <v>236</v>
      </c>
      <c r="M2327" s="5">
        <v>96</v>
      </c>
      <c r="N2327" s="13">
        <f t="shared" si="388"/>
        <v>-7</v>
      </c>
      <c r="O2327" s="13">
        <f t="shared" si="389"/>
        <v>-3</v>
      </c>
      <c r="P2327" s="39">
        <f t="shared" si="384"/>
        <v>5.7181998783674679</v>
      </c>
      <c r="Q2327" s="39">
        <f t="shared" si="385"/>
        <v>1.21811754667254</v>
      </c>
      <c r="R2327" s="39">
        <f t="shared" si="390"/>
        <v>1.5000823316949279</v>
      </c>
      <c r="S2327" s="39">
        <f t="shared" si="391"/>
        <v>-8.5000823316949283</v>
      </c>
      <c r="T2327" s="22" t="str">
        <f t="shared" si="386"/>
        <v>Uta8996</v>
      </c>
      <c r="U2327" t="str">
        <f t="shared" si="392"/>
        <v>no</v>
      </c>
      <c r="V2327" s="31">
        <v>0</v>
      </c>
      <c r="W2327" s="31" t="str">
        <f t="shared" si="393"/>
        <v>43449Utah JazzOrlando Magic</v>
      </c>
      <c r="X2327" s="9">
        <f>IFERROR(VLOOKUP(T2327,October_Schedule_Table[Home Concat],1,FALSE),0)</f>
        <v>0</v>
      </c>
      <c r="Y2327" s="9" t="str">
        <f>IFERROR(VLOOKUP(T2327,October_Schedule_Table[[#All],[Away Concat]:[Away B2b]],4,FALSE),0)</f>
        <v>no</v>
      </c>
    </row>
    <row r="2328" spans="1:25" x14ac:dyDescent="0.2">
      <c r="A2328" s="24" t="s">
        <v>225</v>
      </c>
      <c r="B2328" s="10">
        <v>43451</v>
      </c>
      <c r="C2328" s="33" t="str">
        <f t="shared" si="387"/>
        <v>A</v>
      </c>
      <c r="D2328" s="19">
        <v>12</v>
      </c>
      <c r="E2328" s="19">
        <v>17</v>
      </c>
      <c r="F2328" s="19">
        <v>2018</v>
      </c>
      <c r="G2328" s="6" t="s">
        <v>6</v>
      </c>
      <c r="H2328" s="6" t="s">
        <v>31</v>
      </c>
      <c r="I2328" s="6" t="s">
        <v>225</v>
      </c>
      <c r="J2328" s="6">
        <v>97</v>
      </c>
      <c r="K2328" s="6" t="s">
        <v>18</v>
      </c>
      <c r="L2328" s="6" t="s">
        <v>226</v>
      </c>
      <c r="M2328" s="6">
        <v>102</v>
      </c>
      <c r="N2328" s="13">
        <f t="shared" si="388"/>
        <v>-5</v>
      </c>
      <c r="O2328" s="13">
        <f t="shared" si="389"/>
        <v>-3</v>
      </c>
      <c r="P2328" s="39">
        <f t="shared" si="384"/>
        <v>5.7181998783674679</v>
      </c>
      <c r="Q2328" s="39">
        <f t="shared" si="385"/>
        <v>5.8261443988619703</v>
      </c>
      <c r="R2328" s="39">
        <f t="shared" si="390"/>
        <v>-3.1079445204945024</v>
      </c>
      <c r="S2328" s="39">
        <f t="shared" si="391"/>
        <v>-1.8920554795054976</v>
      </c>
      <c r="T2328" s="22" t="str">
        <f t="shared" si="386"/>
        <v>Uta97102</v>
      </c>
      <c r="U2328" t="str">
        <f t="shared" si="392"/>
        <v>no</v>
      </c>
      <c r="V2328" s="31">
        <v>0</v>
      </c>
      <c r="W2328" s="31" t="str">
        <f t="shared" si="393"/>
        <v>43451Utah JazzHouston Rockets</v>
      </c>
      <c r="X2328" s="9">
        <f>IFERROR(VLOOKUP(T2328,October_Schedule_Table[Home Concat],1,FALSE),0)</f>
        <v>0</v>
      </c>
      <c r="Y2328" s="9" t="str">
        <f>IFERROR(VLOOKUP(T2328,October_Schedule_Table[[#All],[Away Concat]:[Away B2b]],4,FALSE),0)</f>
        <v>no</v>
      </c>
    </row>
    <row r="2329" spans="1:25" x14ac:dyDescent="0.2">
      <c r="A2329" s="24" t="s">
        <v>225</v>
      </c>
      <c r="B2329" s="10">
        <v>43453</v>
      </c>
      <c r="C2329" s="33" t="str">
        <f t="shared" si="387"/>
        <v>H</v>
      </c>
      <c r="D2329" s="19">
        <v>12</v>
      </c>
      <c r="E2329" s="19">
        <v>19</v>
      </c>
      <c r="F2329" s="19">
        <v>2018</v>
      </c>
      <c r="G2329" s="6" t="s">
        <v>42</v>
      </c>
      <c r="H2329" s="6" t="s">
        <v>11</v>
      </c>
      <c r="I2329" s="6" t="s">
        <v>224</v>
      </c>
      <c r="J2329" s="6">
        <v>103</v>
      </c>
      <c r="K2329" s="6" t="s">
        <v>31</v>
      </c>
      <c r="L2329" s="6" t="s">
        <v>225</v>
      </c>
      <c r="M2329" s="6">
        <v>108</v>
      </c>
      <c r="N2329" s="13">
        <f t="shared" si="388"/>
        <v>5</v>
      </c>
      <c r="O2329" s="13">
        <f t="shared" si="389"/>
        <v>3</v>
      </c>
      <c r="P2329" s="39">
        <f t="shared" si="384"/>
        <v>5.7181998783674679</v>
      </c>
      <c r="Q2329" s="39">
        <f t="shared" si="385"/>
        <v>6.4927091902742058</v>
      </c>
      <c r="R2329" s="39">
        <f t="shared" si="390"/>
        <v>2.2254906880932621</v>
      </c>
      <c r="S2329" s="39">
        <f t="shared" si="391"/>
        <v>2.7745093119067379</v>
      </c>
      <c r="T2329" s="22" t="str">
        <f t="shared" si="386"/>
        <v>Uta103108</v>
      </c>
      <c r="U2329" t="str">
        <f t="shared" si="392"/>
        <v>no</v>
      </c>
      <c r="V2329" s="31">
        <v>0</v>
      </c>
      <c r="W2329" s="31" t="str">
        <f t="shared" si="393"/>
        <v>43453Golden State WarriorsUtah Jazz</v>
      </c>
      <c r="X2329" s="9" t="str">
        <f>IFERROR(VLOOKUP(T2329,October_Schedule_Table[[#All],[Home Concat]:[Home B2b]],2,FALSE),0)</f>
        <v>no</v>
      </c>
      <c r="Y2329" s="9">
        <f>IFERROR(VLOOKUP(T2329,October_Schedule_Table[[#All],[Away Concat]:[Away B2b]],4,FALSE),0)</f>
        <v>0</v>
      </c>
    </row>
    <row r="2330" spans="1:25" x14ac:dyDescent="0.2">
      <c r="A2330" s="24" t="s">
        <v>225</v>
      </c>
      <c r="B2330" s="12">
        <v>43455</v>
      </c>
      <c r="C2330" s="33" t="str">
        <f t="shared" si="387"/>
        <v>A</v>
      </c>
      <c r="D2330" s="18">
        <v>12</v>
      </c>
      <c r="E2330" s="18">
        <v>21</v>
      </c>
      <c r="F2330" s="18">
        <v>2018</v>
      </c>
      <c r="G2330" s="5" t="s">
        <v>30</v>
      </c>
      <c r="H2330" s="5" t="s">
        <v>31</v>
      </c>
      <c r="I2330" s="5" t="s">
        <v>225</v>
      </c>
      <c r="J2330" s="5">
        <v>120</v>
      </c>
      <c r="K2330" s="5" t="s">
        <v>40</v>
      </c>
      <c r="L2330" s="5" t="s">
        <v>231</v>
      </c>
      <c r="M2330" s="5">
        <v>90</v>
      </c>
      <c r="N2330" s="13">
        <f t="shared" si="388"/>
        <v>30</v>
      </c>
      <c r="O2330" s="13">
        <f t="shared" si="389"/>
        <v>-3</v>
      </c>
      <c r="P2330" s="39">
        <f t="shared" si="384"/>
        <v>5.7181998783674679</v>
      </c>
      <c r="Q2330" s="39">
        <f t="shared" si="385"/>
        <v>4.7456987811097902</v>
      </c>
      <c r="R2330" s="39">
        <f t="shared" si="390"/>
        <v>-2.0274989027423223</v>
      </c>
      <c r="S2330" s="39">
        <f t="shared" si="391"/>
        <v>32.027498902742323</v>
      </c>
      <c r="T2330" s="22" t="str">
        <f t="shared" si="386"/>
        <v>Uta12090</v>
      </c>
      <c r="U2330" t="str">
        <f t="shared" si="392"/>
        <v>no</v>
      </c>
      <c r="V2330" s="31">
        <v>0</v>
      </c>
      <c r="W2330" s="31" t="str">
        <f t="shared" si="393"/>
        <v>43455Utah JazzPortland Trail Blazers</v>
      </c>
      <c r="X2330" s="9">
        <f>IFERROR(VLOOKUP(T2330,October_Schedule_Table[Home Concat],1,FALSE),0)</f>
        <v>0</v>
      </c>
      <c r="Y2330" s="9" t="str">
        <f>IFERROR(VLOOKUP(T2330,October_Schedule_Table[[#All],[Away Concat]:[Away B2b]],4,FALSE),0)</f>
        <v>no</v>
      </c>
    </row>
    <row r="2331" spans="1:25" x14ac:dyDescent="0.2">
      <c r="A2331" s="24" t="s">
        <v>225</v>
      </c>
      <c r="B2331" s="12">
        <v>43456</v>
      </c>
      <c r="C2331" s="33" t="str">
        <f t="shared" si="387"/>
        <v>H</v>
      </c>
      <c r="D2331" s="18">
        <v>12</v>
      </c>
      <c r="E2331" s="18">
        <v>22</v>
      </c>
      <c r="F2331" s="18">
        <v>2018</v>
      </c>
      <c r="G2331" s="5" t="s">
        <v>42</v>
      </c>
      <c r="H2331" s="5" t="s">
        <v>10</v>
      </c>
      <c r="I2331" s="5" t="s">
        <v>238</v>
      </c>
      <c r="J2331" s="5">
        <v>107</v>
      </c>
      <c r="K2331" s="5" t="s">
        <v>31</v>
      </c>
      <c r="L2331" s="5" t="s">
        <v>225</v>
      </c>
      <c r="M2331" s="5">
        <v>106</v>
      </c>
      <c r="N2331" s="13">
        <f t="shared" si="388"/>
        <v>-1</v>
      </c>
      <c r="O2331" s="13">
        <f t="shared" si="389"/>
        <v>3</v>
      </c>
      <c r="P2331" s="39">
        <f t="shared" si="384"/>
        <v>5.7181998783674679</v>
      </c>
      <c r="Q2331" s="39">
        <f t="shared" si="385"/>
        <v>3.3970939396990349</v>
      </c>
      <c r="R2331" s="39">
        <f t="shared" si="390"/>
        <v>5.321105938668433</v>
      </c>
      <c r="S2331" s="39">
        <f t="shared" si="391"/>
        <v>-6.321105938668433</v>
      </c>
      <c r="T2331" s="22" t="str">
        <f t="shared" si="386"/>
        <v>Uta107106</v>
      </c>
      <c r="U2331" t="str">
        <f t="shared" si="392"/>
        <v>yes</v>
      </c>
      <c r="V2331" s="31">
        <v>0</v>
      </c>
      <c r="W2331" s="31" t="str">
        <f t="shared" si="393"/>
        <v>43456Oklahoma City ThunderUtah Jazz</v>
      </c>
      <c r="X2331" s="9" t="str">
        <f>IFERROR(VLOOKUP(T2331,October_Schedule_Table[[#All],[Home Concat]:[Home B2b]],2,FALSE),0)</f>
        <v>yes</v>
      </c>
      <c r="Y2331" s="9">
        <f>IFERROR(VLOOKUP(T2331,October_Schedule_Table[[#All],[Away Concat]:[Away B2b]],4,FALSE),0)</f>
        <v>0</v>
      </c>
    </row>
    <row r="2332" spans="1:25" x14ac:dyDescent="0.2">
      <c r="A2332" s="24" t="s">
        <v>225</v>
      </c>
      <c r="B2332" s="10">
        <v>43459</v>
      </c>
      <c r="C2332" s="33" t="str">
        <f t="shared" si="387"/>
        <v>H</v>
      </c>
      <c r="D2332" s="19">
        <v>12</v>
      </c>
      <c r="E2332" s="19">
        <v>25</v>
      </c>
      <c r="F2332" s="19">
        <v>2018</v>
      </c>
      <c r="G2332" s="6" t="s">
        <v>9</v>
      </c>
      <c r="H2332" s="6" t="s">
        <v>40</v>
      </c>
      <c r="I2332" s="6" t="s">
        <v>231</v>
      </c>
      <c r="J2332" s="6">
        <v>96</v>
      </c>
      <c r="K2332" s="6" t="s">
        <v>31</v>
      </c>
      <c r="L2332" s="6" t="s">
        <v>225</v>
      </c>
      <c r="M2332" s="6">
        <v>117</v>
      </c>
      <c r="N2332" s="13">
        <f t="shared" si="388"/>
        <v>21</v>
      </c>
      <c r="O2332" s="13">
        <f t="shared" si="389"/>
        <v>3</v>
      </c>
      <c r="P2332" s="39">
        <f t="shared" si="384"/>
        <v>5.7181998783674679</v>
      </c>
      <c r="Q2332" s="39">
        <f t="shared" si="385"/>
        <v>4.7456987811097902</v>
      </c>
      <c r="R2332" s="39">
        <f t="shared" si="390"/>
        <v>3.9725010972576777</v>
      </c>
      <c r="S2332" s="39">
        <f t="shared" si="391"/>
        <v>17.027498902742323</v>
      </c>
      <c r="T2332" s="22" t="str">
        <f t="shared" si="386"/>
        <v>Uta96117</v>
      </c>
      <c r="U2332" t="str">
        <f t="shared" si="392"/>
        <v>no</v>
      </c>
      <c r="V2332" s="31">
        <v>0</v>
      </c>
      <c r="W2332" s="31" t="str">
        <f t="shared" si="393"/>
        <v>43459Portland Trail BlazersUtah Jazz</v>
      </c>
      <c r="X2332" s="9" t="str">
        <f>IFERROR(VLOOKUP(T2332,October_Schedule_Table[[#All],[Home Concat]:[Home B2b]],2,FALSE),0)</f>
        <v>no</v>
      </c>
      <c r="Y2332" s="9">
        <f>IFERROR(VLOOKUP(T2332,October_Schedule_Table[[#All],[Away Concat]:[Away B2b]],4,FALSE),0)</f>
        <v>0</v>
      </c>
    </row>
    <row r="2333" spans="1:25" x14ac:dyDescent="0.2">
      <c r="A2333" s="24" t="s">
        <v>225</v>
      </c>
      <c r="B2333" s="12">
        <v>43461</v>
      </c>
      <c r="C2333" s="33" t="str">
        <f t="shared" si="387"/>
        <v>H</v>
      </c>
      <c r="D2333" s="18">
        <v>12</v>
      </c>
      <c r="E2333" s="18">
        <v>27</v>
      </c>
      <c r="F2333" s="18">
        <v>2018</v>
      </c>
      <c r="G2333" s="5" t="s">
        <v>9</v>
      </c>
      <c r="H2333" s="5" t="s">
        <v>7</v>
      </c>
      <c r="I2333" s="5" t="s">
        <v>237</v>
      </c>
      <c r="J2333" s="5">
        <v>114</v>
      </c>
      <c r="K2333" s="5" t="s">
        <v>31</v>
      </c>
      <c r="L2333" s="5" t="s">
        <v>225</v>
      </c>
      <c r="M2333" s="5">
        <v>97</v>
      </c>
      <c r="N2333" s="13">
        <f t="shared" si="388"/>
        <v>-17</v>
      </c>
      <c r="O2333" s="13">
        <f t="shared" si="389"/>
        <v>3</v>
      </c>
      <c r="P2333" s="39">
        <f t="shared" si="384"/>
        <v>5.7181998783674679</v>
      </c>
      <c r="Q2333" s="39">
        <f t="shared" si="385"/>
        <v>2.2516349031661402</v>
      </c>
      <c r="R2333" s="39">
        <f t="shared" si="390"/>
        <v>6.4665649752013277</v>
      </c>
      <c r="S2333" s="39">
        <f t="shared" si="391"/>
        <v>-23.466564975201329</v>
      </c>
      <c r="T2333" s="22" t="str">
        <f t="shared" si="386"/>
        <v>Uta11497</v>
      </c>
      <c r="U2333" t="str">
        <f t="shared" si="392"/>
        <v>no</v>
      </c>
      <c r="V2333" s="31">
        <v>0</v>
      </c>
      <c r="W2333" s="31" t="str">
        <f t="shared" si="393"/>
        <v>43461Philadelphia 76ersUtah Jazz</v>
      </c>
      <c r="X2333" s="9" t="str">
        <f>IFERROR(VLOOKUP(T2333,October_Schedule_Table[[#All],[Home Concat]:[Home B2b]],2,FALSE),0)</f>
        <v>no</v>
      </c>
      <c r="Y2333" s="9" t="str">
        <f>IFERROR(VLOOKUP(T2333,October_Schedule_Table[[#All],[Away Concat]:[Away B2b]],4,FALSE),0)</f>
        <v>no</v>
      </c>
    </row>
    <row r="2334" spans="1:25" x14ac:dyDescent="0.2">
      <c r="A2334" s="24" t="s">
        <v>225</v>
      </c>
      <c r="B2334" s="10">
        <v>43463</v>
      </c>
      <c r="C2334" s="33" t="str">
        <f t="shared" si="387"/>
        <v>H</v>
      </c>
      <c r="D2334" s="19">
        <v>12</v>
      </c>
      <c r="E2334" s="19">
        <v>29</v>
      </c>
      <c r="F2334" s="19">
        <v>2018</v>
      </c>
      <c r="G2334" s="6" t="s">
        <v>6</v>
      </c>
      <c r="H2334" s="6" t="s">
        <v>25</v>
      </c>
      <c r="I2334" s="13" t="s">
        <v>243</v>
      </c>
      <c r="J2334" s="6">
        <v>97</v>
      </c>
      <c r="K2334" s="6" t="s">
        <v>31</v>
      </c>
      <c r="L2334" s="6" t="s">
        <v>225</v>
      </c>
      <c r="M2334" s="6">
        <v>129</v>
      </c>
      <c r="N2334" s="13">
        <f t="shared" si="388"/>
        <v>32</v>
      </c>
      <c r="O2334" s="13">
        <f t="shared" si="389"/>
        <v>3</v>
      </c>
      <c r="P2334" s="39">
        <f t="shared" si="384"/>
        <v>5.7181998783674679</v>
      </c>
      <c r="Q2334" s="39">
        <f t="shared" si="385"/>
        <v>-9.3839578025397099</v>
      </c>
      <c r="R2334" s="39">
        <f t="shared" si="390"/>
        <v>18.102157680907176</v>
      </c>
      <c r="S2334" s="39">
        <f t="shared" si="391"/>
        <v>13.897842319092824</v>
      </c>
      <c r="T2334" s="22" t="str">
        <f t="shared" si="386"/>
        <v>Uta97129</v>
      </c>
      <c r="U2334" t="str">
        <f t="shared" si="392"/>
        <v>no</v>
      </c>
      <c r="V2334" s="31">
        <v>0</v>
      </c>
      <c r="W2334" s="31" t="str">
        <f t="shared" si="393"/>
        <v>43463New York KnicksUtah Jazz</v>
      </c>
      <c r="X2334" s="9" t="str">
        <f>IFERROR(VLOOKUP(T2334,October_Schedule_Table[[#All],[Home Concat]:[Home B2b]],2,FALSE),0)</f>
        <v>no</v>
      </c>
      <c r="Y2334" s="9">
        <f>IFERROR(VLOOKUP(T2334,October_Schedule_Table[[#All],[Away Concat]:[Away B2b]],4,FALSE),0)</f>
        <v>0</v>
      </c>
    </row>
    <row r="2335" spans="1:25" x14ac:dyDescent="0.2">
      <c r="A2335" s="24" t="s">
        <v>225</v>
      </c>
      <c r="B2335" s="10">
        <v>43466</v>
      </c>
      <c r="C2335" s="33" t="str">
        <f t="shared" si="387"/>
        <v>A</v>
      </c>
      <c r="D2335" s="19">
        <v>1</v>
      </c>
      <c r="E2335" s="19">
        <v>1</v>
      </c>
      <c r="F2335" s="19">
        <v>2019</v>
      </c>
      <c r="G2335" s="6" t="s">
        <v>23</v>
      </c>
      <c r="H2335" s="6" t="s">
        <v>31</v>
      </c>
      <c r="I2335" s="6" t="s">
        <v>225</v>
      </c>
      <c r="J2335" s="6">
        <v>116</v>
      </c>
      <c r="K2335" s="6" t="s">
        <v>37</v>
      </c>
      <c r="L2335" s="6" t="s">
        <v>228</v>
      </c>
      <c r="M2335" s="6">
        <v>122</v>
      </c>
      <c r="N2335" s="13">
        <f t="shared" si="388"/>
        <v>-6</v>
      </c>
      <c r="O2335" s="13">
        <f t="shared" si="389"/>
        <v>-3</v>
      </c>
      <c r="P2335" s="39">
        <f t="shared" si="384"/>
        <v>5.7181998783674679</v>
      </c>
      <c r="Q2335" s="39">
        <f t="shared" si="385"/>
        <v>5.5303682054218104</v>
      </c>
      <c r="R2335" s="39">
        <f t="shared" si="390"/>
        <v>-2.8121683270543425</v>
      </c>
      <c r="S2335" s="39">
        <f t="shared" si="391"/>
        <v>-3.1878316729456575</v>
      </c>
      <c r="T2335" s="22" t="str">
        <f t="shared" si="386"/>
        <v>Uta116122</v>
      </c>
      <c r="U2335" t="str">
        <f t="shared" si="392"/>
        <v>no</v>
      </c>
      <c r="V2335" s="31">
        <v>0</v>
      </c>
      <c r="W2335" s="31" t="str">
        <f t="shared" si="393"/>
        <v>43466Utah JazzToronto Raptors</v>
      </c>
      <c r="X2335" s="9">
        <f>IFERROR(VLOOKUP(T2335,October_Schedule_Table[Home Concat],1,FALSE),0)</f>
        <v>0</v>
      </c>
      <c r="Y2335" s="9" t="str">
        <f>IFERROR(VLOOKUP(T2335,October_Schedule_Table[[#All],[Away Concat]:[Away B2b]],4,FALSE),0)</f>
        <v>no</v>
      </c>
    </row>
    <row r="2336" spans="1:25" x14ac:dyDescent="0.2">
      <c r="A2336" s="24" t="s">
        <v>225</v>
      </c>
      <c r="B2336" s="12">
        <v>43469</v>
      </c>
      <c r="C2336" s="33" t="str">
        <f t="shared" si="387"/>
        <v>A</v>
      </c>
      <c r="D2336" s="18">
        <v>1</v>
      </c>
      <c r="E2336" s="18">
        <v>4</v>
      </c>
      <c r="F2336" s="18">
        <v>2019</v>
      </c>
      <c r="G2336" s="5" t="s">
        <v>23</v>
      </c>
      <c r="H2336" s="5" t="s">
        <v>31</v>
      </c>
      <c r="I2336" s="5" t="s">
        <v>225</v>
      </c>
      <c r="J2336" s="5">
        <v>117</v>
      </c>
      <c r="K2336" s="5" t="s">
        <v>36</v>
      </c>
      <c r="L2336" s="5" t="s">
        <v>215</v>
      </c>
      <c r="M2336" s="5">
        <v>91</v>
      </c>
      <c r="N2336" s="13">
        <f t="shared" si="388"/>
        <v>26</v>
      </c>
      <c r="O2336" s="13">
        <f t="shared" si="389"/>
        <v>-3</v>
      </c>
      <c r="P2336" s="39">
        <f t="shared" si="384"/>
        <v>5.7181998783674679</v>
      </c>
      <c r="Q2336" s="39">
        <f t="shared" si="385"/>
        <v>-9.3173458825230995</v>
      </c>
      <c r="R2336" s="39">
        <f t="shared" si="390"/>
        <v>12.035545760890567</v>
      </c>
      <c r="S2336" s="39">
        <f t="shared" si="391"/>
        <v>13.964454239109433</v>
      </c>
      <c r="T2336" s="22" t="str">
        <f t="shared" si="386"/>
        <v>Uta11791</v>
      </c>
      <c r="U2336" t="str">
        <f t="shared" si="392"/>
        <v>no</v>
      </c>
      <c r="V2336" s="31">
        <v>0</v>
      </c>
      <c r="W2336" s="31" t="str">
        <f t="shared" si="393"/>
        <v>43469Utah JazzCleveland Cavaliers</v>
      </c>
      <c r="X2336" s="9">
        <f>IFERROR(VLOOKUP(T2336,October_Schedule_Table[Home Concat],1,FALSE),0)</f>
        <v>0</v>
      </c>
      <c r="Y2336" s="9" t="str">
        <f>IFERROR(VLOOKUP(T2336,October_Schedule_Table[[#All],[Away Concat]:[Away B2b]],4,FALSE),0)</f>
        <v>no</v>
      </c>
    </row>
    <row r="2337" spans="1:25" x14ac:dyDescent="0.2">
      <c r="A2337" s="24" t="s">
        <v>225</v>
      </c>
      <c r="B2337" s="10">
        <v>43470</v>
      </c>
      <c r="C2337" s="33" t="str">
        <f t="shared" si="387"/>
        <v>A</v>
      </c>
      <c r="D2337" s="19">
        <v>1</v>
      </c>
      <c r="E2337" s="19">
        <v>5</v>
      </c>
      <c r="F2337" s="19">
        <v>2019</v>
      </c>
      <c r="G2337" s="6" t="s">
        <v>12</v>
      </c>
      <c r="H2337" s="6" t="s">
        <v>31</v>
      </c>
      <c r="I2337" s="6" t="s">
        <v>225</v>
      </c>
      <c r="J2337" s="6">
        <v>110</v>
      </c>
      <c r="K2337" s="6" t="s">
        <v>16</v>
      </c>
      <c r="L2337" s="6" t="s">
        <v>218</v>
      </c>
      <c r="M2337" s="6">
        <v>105</v>
      </c>
      <c r="N2337" s="13">
        <f t="shared" si="388"/>
        <v>5</v>
      </c>
      <c r="O2337" s="13">
        <f t="shared" si="389"/>
        <v>-3</v>
      </c>
      <c r="P2337" s="39">
        <f t="shared" si="384"/>
        <v>5.7181998783674679</v>
      </c>
      <c r="Q2337" s="39">
        <f t="shared" si="385"/>
        <v>-0.23602730858504994</v>
      </c>
      <c r="R2337" s="39">
        <f t="shared" si="390"/>
        <v>2.9542271869525178</v>
      </c>
      <c r="S2337" s="39">
        <f t="shared" si="391"/>
        <v>2.0457728130474822</v>
      </c>
      <c r="T2337" s="22" t="str">
        <f t="shared" si="386"/>
        <v>Uta110105</v>
      </c>
      <c r="U2337" t="str">
        <f t="shared" si="392"/>
        <v>yes</v>
      </c>
      <c r="V2337" s="31">
        <v>0</v>
      </c>
      <c r="W2337" s="31" t="str">
        <f t="shared" si="393"/>
        <v>43470Utah JazzDetroit Pistons</v>
      </c>
      <c r="X2337" s="9">
        <f>IFERROR(VLOOKUP(T2337,October_Schedule_Table[Home Concat],1,FALSE),0)</f>
        <v>0</v>
      </c>
      <c r="Y2337" s="9" t="str">
        <f>IFERROR(VLOOKUP(T2337,October_Schedule_Table[[#All],[Away Concat]:[Away B2b]],4,FALSE),0)</f>
        <v>yes</v>
      </c>
    </row>
    <row r="2338" spans="1:25" x14ac:dyDescent="0.2">
      <c r="A2338" s="24" t="s">
        <v>225</v>
      </c>
      <c r="B2338" s="12">
        <v>43472</v>
      </c>
      <c r="C2338" s="33" t="str">
        <f t="shared" si="387"/>
        <v>A</v>
      </c>
      <c r="D2338" s="18">
        <v>1</v>
      </c>
      <c r="E2338" s="18">
        <v>7</v>
      </c>
      <c r="F2338" s="18">
        <v>2019</v>
      </c>
      <c r="G2338" s="5" t="s">
        <v>6</v>
      </c>
      <c r="H2338" s="5" t="s">
        <v>31</v>
      </c>
      <c r="I2338" s="5" t="s">
        <v>225</v>
      </c>
      <c r="J2338" s="5">
        <v>102</v>
      </c>
      <c r="K2338" s="5" t="s">
        <v>13</v>
      </c>
      <c r="L2338" s="5" t="s">
        <v>229</v>
      </c>
      <c r="M2338" s="5">
        <v>114</v>
      </c>
      <c r="N2338" s="13">
        <f t="shared" si="388"/>
        <v>-12</v>
      </c>
      <c r="O2338" s="13">
        <f t="shared" si="389"/>
        <v>-3</v>
      </c>
      <c r="P2338" s="39">
        <f t="shared" si="384"/>
        <v>5.7181998783674679</v>
      </c>
      <c r="Q2338" s="39">
        <f t="shared" si="385"/>
        <v>7.7638523148254706</v>
      </c>
      <c r="R2338" s="39">
        <f t="shared" si="390"/>
        <v>-5.0456524364580027</v>
      </c>
      <c r="S2338" s="39">
        <f t="shared" si="391"/>
        <v>-6.9543475635419973</v>
      </c>
      <c r="T2338" s="22" t="str">
        <f t="shared" si="386"/>
        <v>Uta102114</v>
      </c>
      <c r="U2338" t="str">
        <f t="shared" si="392"/>
        <v>no</v>
      </c>
      <c r="V2338" s="31">
        <v>0</v>
      </c>
      <c r="W2338" s="31" t="str">
        <f t="shared" si="393"/>
        <v>43472Utah JazzMilwaukee Bucks</v>
      </c>
      <c r="X2338" s="9">
        <f>IFERROR(VLOOKUP(T2338,October_Schedule_Table[Home Concat],1,FALSE),0)</f>
        <v>0</v>
      </c>
      <c r="Y2338" s="9" t="str">
        <f>IFERROR(VLOOKUP(T2338,October_Schedule_Table[[#All],[Away Concat]:[Away B2b]],4,FALSE),0)</f>
        <v>no</v>
      </c>
    </row>
    <row r="2339" spans="1:25" x14ac:dyDescent="0.2">
      <c r="A2339" s="24" t="s">
        <v>225</v>
      </c>
      <c r="B2339" s="12">
        <v>43474</v>
      </c>
      <c r="C2339" s="33" t="str">
        <f t="shared" si="387"/>
        <v>H</v>
      </c>
      <c r="D2339" s="18">
        <v>1</v>
      </c>
      <c r="E2339" s="18">
        <v>9</v>
      </c>
      <c r="F2339" s="18">
        <v>2019</v>
      </c>
      <c r="G2339" s="5" t="s">
        <v>42</v>
      </c>
      <c r="H2339" s="5" t="s">
        <v>27</v>
      </c>
      <c r="I2339" s="5" t="s">
        <v>236</v>
      </c>
      <c r="J2339" s="5">
        <v>93</v>
      </c>
      <c r="K2339" s="5" t="s">
        <v>31</v>
      </c>
      <c r="L2339" s="5" t="s">
        <v>225</v>
      </c>
      <c r="M2339" s="5">
        <v>106</v>
      </c>
      <c r="N2339" s="13">
        <f t="shared" si="388"/>
        <v>13</v>
      </c>
      <c r="O2339" s="13">
        <f t="shared" si="389"/>
        <v>3</v>
      </c>
      <c r="P2339" s="39">
        <f t="shared" si="384"/>
        <v>5.7181998783674679</v>
      </c>
      <c r="Q2339" s="39">
        <f t="shared" si="385"/>
        <v>1.21811754667254</v>
      </c>
      <c r="R2339" s="39">
        <f t="shared" si="390"/>
        <v>7.5000823316949283</v>
      </c>
      <c r="S2339" s="39">
        <f t="shared" si="391"/>
        <v>5.4999176683050717</v>
      </c>
      <c r="T2339" s="22" t="str">
        <f t="shared" si="386"/>
        <v>Uta93106</v>
      </c>
      <c r="U2339" t="str">
        <f t="shared" si="392"/>
        <v>no</v>
      </c>
      <c r="V2339" s="31">
        <v>0</v>
      </c>
      <c r="W2339" s="31" t="str">
        <f t="shared" si="393"/>
        <v>43474Orlando MagicUtah Jazz</v>
      </c>
      <c r="X2339" s="9" t="str">
        <f>IFERROR(VLOOKUP(T2339,October_Schedule_Table[[#All],[Home Concat]:[Home B2b]],2,FALSE),0)</f>
        <v>no</v>
      </c>
      <c r="Y2339" s="9">
        <f>IFERROR(VLOOKUP(T2339,October_Schedule_Table[[#All],[Away Concat]:[Away B2b]],4,FALSE),0)</f>
        <v>0</v>
      </c>
    </row>
    <row r="2340" spans="1:25" x14ac:dyDescent="0.2">
      <c r="A2340" s="24" t="s">
        <v>225</v>
      </c>
      <c r="B2340" s="10">
        <v>43476</v>
      </c>
      <c r="C2340" s="33" t="str">
        <f t="shared" si="387"/>
        <v>H</v>
      </c>
      <c r="D2340" s="19">
        <v>1</v>
      </c>
      <c r="E2340" s="19">
        <v>11</v>
      </c>
      <c r="F2340" s="19">
        <v>2019</v>
      </c>
      <c r="G2340" s="6" t="s">
        <v>30</v>
      </c>
      <c r="H2340" s="6" t="s">
        <v>39</v>
      </c>
      <c r="I2340" s="13" t="s">
        <v>242</v>
      </c>
      <c r="J2340" s="6">
        <v>95</v>
      </c>
      <c r="K2340" s="6" t="s">
        <v>31</v>
      </c>
      <c r="L2340" s="6" t="s">
        <v>225</v>
      </c>
      <c r="M2340" s="6">
        <v>113</v>
      </c>
      <c r="N2340" s="13">
        <f t="shared" si="388"/>
        <v>18</v>
      </c>
      <c r="O2340" s="13">
        <f t="shared" si="389"/>
        <v>3</v>
      </c>
      <c r="P2340" s="39">
        <f t="shared" si="384"/>
        <v>5.7181998783674679</v>
      </c>
      <c r="Q2340" s="39">
        <f t="shared" si="385"/>
        <v>-1.7592139870950123</v>
      </c>
      <c r="R2340" s="39">
        <f t="shared" si="390"/>
        <v>10.477413865462481</v>
      </c>
      <c r="S2340" s="39">
        <f t="shared" si="391"/>
        <v>7.5225861345375193</v>
      </c>
      <c r="T2340" s="22" t="str">
        <f t="shared" si="386"/>
        <v>Uta95113</v>
      </c>
      <c r="U2340" t="str">
        <f t="shared" si="392"/>
        <v>no</v>
      </c>
      <c r="V2340" s="31">
        <v>0</v>
      </c>
      <c r="W2340" s="31" t="str">
        <f t="shared" si="393"/>
        <v>43476Los Angeles LakersUtah Jazz</v>
      </c>
      <c r="X2340" s="9" t="str">
        <f>IFERROR(VLOOKUP(T2340,October_Schedule_Table[[#All],[Home Concat]:[Home B2b]],2,FALSE),0)</f>
        <v>no</v>
      </c>
      <c r="Y2340" s="9">
        <f>IFERROR(VLOOKUP(T2340,October_Schedule_Table[[#All],[Away Concat]:[Away B2b]],4,FALSE),0)</f>
        <v>0</v>
      </c>
    </row>
    <row r="2341" spans="1:25" x14ac:dyDescent="0.2">
      <c r="A2341" s="24" t="s">
        <v>225</v>
      </c>
      <c r="B2341" s="12">
        <v>43477</v>
      </c>
      <c r="C2341" s="33" t="str">
        <f t="shared" si="387"/>
        <v>H</v>
      </c>
      <c r="D2341" s="18">
        <v>1</v>
      </c>
      <c r="E2341" s="18">
        <v>12</v>
      </c>
      <c r="F2341" s="18">
        <v>2019</v>
      </c>
      <c r="G2341" s="5" t="s">
        <v>30</v>
      </c>
      <c r="H2341" s="5" t="s">
        <v>38</v>
      </c>
      <c r="I2341" s="5" t="s">
        <v>214</v>
      </c>
      <c r="J2341" s="5">
        <v>102</v>
      </c>
      <c r="K2341" s="5" t="s">
        <v>31</v>
      </c>
      <c r="L2341" s="5" t="s">
        <v>225</v>
      </c>
      <c r="M2341" s="5">
        <v>110</v>
      </c>
      <c r="N2341" s="13">
        <f t="shared" si="388"/>
        <v>8</v>
      </c>
      <c r="O2341" s="13">
        <f t="shared" si="389"/>
        <v>3</v>
      </c>
      <c r="P2341" s="39">
        <f t="shared" si="384"/>
        <v>5.7181998783674679</v>
      </c>
      <c r="Q2341" s="39">
        <f t="shared" si="385"/>
        <v>-8.3647694850550796</v>
      </c>
      <c r="R2341" s="39">
        <f t="shared" si="390"/>
        <v>17.082969363422549</v>
      </c>
      <c r="S2341" s="39">
        <f t="shared" si="391"/>
        <v>-9.0829693634225492</v>
      </c>
      <c r="T2341" s="22" t="str">
        <f t="shared" si="386"/>
        <v>Uta102110</v>
      </c>
      <c r="U2341" t="str">
        <f t="shared" si="392"/>
        <v>yes</v>
      </c>
      <c r="V2341" s="31" t="s">
        <v>275</v>
      </c>
      <c r="W2341" s="31" t="str">
        <f t="shared" si="393"/>
        <v>43477Chicago BullsUtah Jazz</v>
      </c>
      <c r="X2341" s="9"/>
      <c r="Y2341" s="9"/>
    </row>
    <row r="2342" spans="1:25" x14ac:dyDescent="0.2">
      <c r="A2342" s="24" t="s">
        <v>225</v>
      </c>
      <c r="B2342" s="10">
        <v>43479</v>
      </c>
      <c r="C2342" s="33" t="str">
        <f t="shared" si="387"/>
        <v>H</v>
      </c>
      <c r="D2342" s="19">
        <v>1</v>
      </c>
      <c r="E2342" s="19">
        <v>14</v>
      </c>
      <c r="F2342" s="19">
        <v>2019</v>
      </c>
      <c r="G2342" s="6" t="s">
        <v>42</v>
      </c>
      <c r="H2342" s="6" t="s">
        <v>16</v>
      </c>
      <c r="I2342" s="6" t="s">
        <v>218</v>
      </c>
      <c r="J2342" s="6">
        <v>94</v>
      </c>
      <c r="K2342" s="6" t="s">
        <v>31</v>
      </c>
      <c r="L2342" s="6" t="s">
        <v>225</v>
      </c>
      <c r="M2342" s="6">
        <v>100</v>
      </c>
      <c r="N2342" s="13">
        <f t="shared" si="388"/>
        <v>6</v>
      </c>
      <c r="O2342" s="13">
        <f t="shared" si="389"/>
        <v>3</v>
      </c>
      <c r="P2342" s="39">
        <f t="shared" si="384"/>
        <v>5.7181998783674679</v>
      </c>
      <c r="Q2342" s="39">
        <f t="shared" si="385"/>
        <v>-0.23602730858504994</v>
      </c>
      <c r="R2342" s="39">
        <f t="shared" si="390"/>
        <v>8.9542271869525187</v>
      </c>
      <c r="S2342" s="39">
        <f t="shared" si="391"/>
        <v>-2.9542271869525187</v>
      </c>
      <c r="T2342" s="22" t="str">
        <f t="shared" si="386"/>
        <v>Uta94100</v>
      </c>
      <c r="U2342" t="str">
        <f t="shared" si="392"/>
        <v>no</v>
      </c>
      <c r="V2342" s="31">
        <v>0</v>
      </c>
      <c r="W2342" s="31" t="str">
        <f t="shared" si="393"/>
        <v>43479Detroit PistonsUtah Jazz</v>
      </c>
      <c r="X2342" s="9" t="str">
        <f>IFERROR(VLOOKUP(T2342,October_Schedule_Table[[#All],[Home Concat]:[Home B2b]],2,FALSE),0)</f>
        <v>no</v>
      </c>
      <c r="Y2342" s="9">
        <f>IFERROR(VLOOKUP(T2342,October_Schedule_Table[[#All],[Away Concat]:[Away B2b]],4,FALSE),0)</f>
        <v>0</v>
      </c>
    </row>
    <row r="2343" spans="1:25" x14ac:dyDescent="0.2">
      <c r="A2343" s="24" t="s">
        <v>225</v>
      </c>
      <c r="B2343" s="10">
        <v>43481</v>
      </c>
      <c r="C2343" s="33" t="str">
        <f t="shared" si="387"/>
        <v>A</v>
      </c>
      <c r="D2343" s="19">
        <v>1</v>
      </c>
      <c r="E2343" s="19">
        <v>16</v>
      </c>
      <c r="F2343" s="19">
        <v>2019</v>
      </c>
      <c r="G2343" s="6" t="s">
        <v>9</v>
      </c>
      <c r="H2343" s="6" t="s">
        <v>31</v>
      </c>
      <c r="I2343" s="6" t="s">
        <v>225</v>
      </c>
      <c r="J2343" s="6">
        <v>129</v>
      </c>
      <c r="K2343" s="6" t="s">
        <v>22</v>
      </c>
      <c r="L2343" s="13" t="s">
        <v>241</v>
      </c>
      <c r="M2343" s="6">
        <v>109</v>
      </c>
      <c r="N2343" s="13">
        <f t="shared" si="388"/>
        <v>20</v>
      </c>
      <c r="O2343" s="13">
        <f t="shared" si="389"/>
        <v>-3</v>
      </c>
      <c r="P2343" s="39">
        <f t="shared" si="384"/>
        <v>5.7181998783674679</v>
      </c>
      <c r="Q2343" s="39">
        <f t="shared" si="385"/>
        <v>0.79686865378140981</v>
      </c>
      <c r="R2343" s="39">
        <f t="shared" si="390"/>
        <v>1.9213312245860581</v>
      </c>
      <c r="S2343" s="39">
        <f t="shared" si="391"/>
        <v>18.078668775413941</v>
      </c>
      <c r="T2343" s="22" t="str">
        <f t="shared" si="386"/>
        <v>Uta129109</v>
      </c>
      <c r="U2343" t="str">
        <f t="shared" si="392"/>
        <v>no</v>
      </c>
      <c r="V2343" s="31">
        <v>0</v>
      </c>
      <c r="W2343" s="31" t="str">
        <f t="shared" si="393"/>
        <v>43481Utah JazzLos Angeles Clippers</v>
      </c>
      <c r="X2343" s="9">
        <f>IFERROR(VLOOKUP(T2343,October_Schedule_Table[Home Concat],1,FALSE),0)</f>
        <v>0</v>
      </c>
      <c r="Y2343" s="9" t="str">
        <f>IFERROR(VLOOKUP(T2343,October_Schedule_Table[[#All],[Away Concat]:[Away B2b]],4,FALSE),0)</f>
        <v>no</v>
      </c>
    </row>
    <row r="2344" spans="1:25" x14ac:dyDescent="0.2">
      <c r="A2344" s="24" t="s">
        <v>225</v>
      </c>
      <c r="B2344" s="12">
        <v>43483</v>
      </c>
      <c r="C2344" s="33" t="str">
        <f t="shared" si="387"/>
        <v>H</v>
      </c>
      <c r="D2344" s="18">
        <v>1</v>
      </c>
      <c r="E2344" s="18">
        <v>18</v>
      </c>
      <c r="F2344" s="18">
        <v>2019</v>
      </c>
      <c r="G2344" s="5" t="s">
        <v>42</v>
      </c>
      <c r="H2344" s="5" t="s">
        <v>36</v>
      </c>
      <c r="I2344" s="5" t="s">
        <v>215</v>
      </c>
      <c r="J2344" s="5">
        <v>99</v>
      </c>
      <c r="K2344" s="5" t="s">
        <v>31</v>
      </c>
      <c r="L2344" s="5" t="s">
        <v>225</v>
      </c>
      <c r="M2344" s="5">
        <v>115</v>
      </c>
      <c r="N2344" s="13">
        <f t="shared" si="388"/>
        <v>16</v>
      </c>
      <c r="O2344" s="13">
        <f t="shared" si="389"/>
        <v>3</v>
      </c>
      <c r="P2344" s="39">
        <f t="shared" si="384"/>
        <v>5.7181998783674679</v>
      </c>
      <c r="Q2344" s="39">
        <f t="shared" si="385"/>
        <v>-9.3173458825230995</v>
      </c>
      <c r="R2344" s="39">
        <f t="shared" si="390"/>
        <v>18.035545760890567</v>
      </c>
      <c r="S2344" s="39">
        <f t="shared" si="391"/>
        <v>-2.0355457608905674</v>
      </c>
      <c r="T2344" s="22" t="str">
        <f t="shared" si="386"/>
        <v>Uta99115</v>
      </c>
      <c r="U2344" t="str">
        <f t="shared" si="392"/>
        <v>no</v>
      </c>
      <c r="V2344" s="31">
        <v>0</v>
      </c>
      <c r="W2344" s="31" t="str">
        <f t="shared" si="393"/>
        <v>43483Cleveland CavaliersUtah Jazz</v>
      </c>
      <c r="X2344" s="9" t="str">
        <f>IFERROR(VLOOKUP(T2344,October_Schedule_Table[[#All],[Home Concat]:[Home B2b]],2,FALSE),0)</f>
        <v>no</v>
      </c>
      <c r="Y2344" s="9">
        <f>IFERROR(VLOOKUP(T2344,October_Schedule_Table[[#All],[Away Concat]:[Away B2b]],4,FALSE),0)</f>
        <v>0</v>
      </c>
    </row>
    <row r="2345" spans="1:25" x14ac:dyDescent="0.2">
      <c r="A2345" s="24" t="s">
        <v>225</v>
      </c>
      <c r="B2345" s="10">
        <v>43486</v>
      </c>
      <c r="C2345" s="33" t="str">
        <f t="shared" si="387"/>
        <v>H</v>
      </c>
      <c r="D2345" s="19">
        <v>1</v>
      </c>
      <c r="E2345" s="19">
        <v>21</v>
      </c>
      <c r="F2345" s="19">
        <v>2019</v>
      </c>
      <c r="G2345" s="6" t="s">
        <v>42</v>
      </c>
      <c r="H2345" s="6" t="s">
        <v>40</v>
      </c>
      <c r="I2345" s="6" t="s">
        <v>231</v>
      </c>
      <c r="J2345" s="6">
        <v>109</v>
      </c>
      <c r="K2345" s="6" t="s">
        <v>31</v>
      </c>
      <c r="L2345" s="6" t="s">
        <v>225</v>
      </c>
      <c r="M2345" s="6">
        <v>104</v>
      </c>
      <c r="N2345" s="13">
        <f t="shared" si="388"/>
        <v>-5</v>
      </c>
      <c r="O2345" s="13">
        <f t="shared" si="389"/>
        <v>3</v>
      </c>
      <c r="P2345" s="39">
        <f t="shared" si="384"/>
        <v>5.7181998783674679</v>
      </c>
      <c r="Q2345" s="39">
        <f t="shared" si="385"/>
        <v>4.7456987811097902</v>
      </c>
      <c r="R2345" s="39">
        <f t="shared" si="390"/>
        <v>3.9725010972576777</v>
      </c>
      <c r="S2345" s="39">
        <f t="shared" si="391"/>
        <v>-8.9725010972576769</v>
      </c>
      <c r="T2345" s="22" t="str">
        <f t="shared" si="386"/>
        <v>Uta109104</v>
      </c>
      <c r="U2345" t="str">
        <f t="shared" si="392"/>
        <v>no</v>
      </c>
      <c r="V2345" s="31">
        <v>0</v>
      </c>
      <c r="W2345" s="31" t="str">
        <f t="shared" si="393"/>
        <v>43486Portland Trail BlazersUtah Jazz</v>
      </c>
      <c r="X2345" s="9" t="str">
        <f>IFERROR(VLOOKUP(T2345,October_Schedule_Table[[#All],[Home Concat]:[Home B2b]],2,FALSE),0)</f>
        <v>no</v>
      </c>
      <c r="Y2345" s="9">
        <f>IFERROR(VLOOKUP(T2345,October_Schedule_Table[[#All],[Away Concat]:[Away B2b]],4,FALSE),0)</f>
        <v>0</v>
      </c>
    </row>
    <row r="2346" spans="1:25" x14ac:dyDescent="0.2">
      <c r="A2346" s="24" t="s">
        <v>225</v>
      </c>
      <c r="B2346" s="12">
        <v>43488</v>
      </c>
      <c r="C2346" s="33" t="str">
        <f t="shared" si="387"/>
        <v>H</v>
      </c>
      <c r="D2346" s="18">
        <v>1</v>
      </c>
      <c r="E2346" s="18">
        <v>23</v>
      </c>
      <c r="F2346" s="18">
        <v>2019</v>
      </c>
      <c r="G2346" s="5" t="s">
        <v>9</v>
      </c>
      <c r="H2346" s="5" t="s">
        <v>21</v>
      </c>
      <c r="I2346" s="5" t="s">
        <v>217</v>
      </c>
      <c r="J2346" s="5">
        <v>108</v>
      </c>
      <c r="K2346" s="5" t="s">
        <v>31</v>
      </c>
      <c r="L2346" s="5" t="s">
        <v>225</v>
      </c>
      <c r="M2346" s="5">
        <v>114</v>
      </c>
      <c r="N2346" s="13">
        <f t="shared" si="388"/>
        <v>6</v>
      </c>
      <c r="O2346" s="13">
        <f t="shared" si="389"/>
        <v>3</v>
      </c>
      <c r="P2346" s="39">
        <f t="shared" si="384"/>
        <v>5.7181998783674679</v>
      </c>
      <c r="Q2346" s="39">
        <f t="shared" si="385"/>
        <v>3.8824190488276296</v>
      </c>
      <c r="R2346" s="39">
        <f t="shared" si="390"/>
        <v>4.8357808295398383</v>
      </c>
      <c r="S2346" s="39">
        <f t="shared" si="391"/>
        <v>1.1642191704601617</v>
      </c>
      <c r="T2346" s="22" t="str">
        <f t="shared" si="386"/>
        <v>Uta108114</v>
      </c>
      <c r="U2346" t="str">
        <f t="shared" si="392"/>
        <v>no</v>
      </c>
      <c r="V2346" s="31">
        <v>0</v>
      </c>
      <c r="W2346" s="31" t="str">
        <f t="shared" si="393"/>
        <v>43488Denver NuggetsUtah Jazz</v>
      </c>
      <c r="X2346" s="9" t="str">
        <f>IFERROR(VLOOKUP(T2346,October_Schedule_Table[[#All],[Home Concat]:[Home B2b]],2,FALSE),0)</f>
        <v>no</v>
      </c>
      <c r="Y2346" s="9">
        <f>IFERROR(VLOOKUP(T2346,October_Schedule_Table[[#All],[Away Concat]:[Away B2b]],4,FALSE),0)</f>
        <v>0</v>
      </c>
    </row>
    <row r="2347" spans="1:25" x14ac:dyDescent="0.2">
      <c r="A2347" s="24" t="s">
        <v>225</v>
      </c>
      <c r="B2347" s="10">
        <v>43490</v>
      </c>
      <c r="C2347" s="33" t="str">
        <f t="shared" si="387"/>
        <v>H</v>
      </c>
      <c r="D2347" s="19">
        <v>1</v>
      </c>
      <c r="E2347" s="19">
        <v>25</v>
      </c>
      <c r="F2347" s="19">
        <v>2019</v>
      </c>
      <c r="G2347" s="6" t="s">
        <v>42</v>
      </c>
      <c r="H2347" s="6" t="s">
        <v>34</v>
      </c>
      <c r="I2347" s="6" t="s">
        <v>239</v>
      </c>
      <c r="J2347" s="6">
        <v>102</v>
      </c>
      <c r="K2347" s="6" t="s">
        <v>31</v>
      </c>
      <c r="L2347" s="6" t="s">
        <v>225</v>
      </c>
      <c r="M2347" s="6">
        <v>106</v>
      </c>
      <c r="N2347" s="13">
        <f t="shared" si="388"/>
        <v>4</v>
      </c>
      <c r="O2347" s="13">
        <f t="shared" si="389"/>
        <v>3</v>
      </c>
      <c r="P2347" s="39">
        <f t="shared" si="384"/>
        <v>5.7181998783674679</v>
      </c>
      <c r="Q2347" s="39">
        <f t="shared" si="385"/>
        <v>-1.35015846365794</v>
      </c>
      <c r="R2347" s="39">
        <f t="shared" si="390"/>
        <v>10.068358342025409</v>
      </c>
      <c r="S2347" s="39">
        <f t="shared" si="391"/>
        <v>-6.0683583420254088</v>
      </c>
      <c r="T2347" s="22" t="str">
        <f t="shared" si="386"/>
        <v>Uta102106</v>
      </c>
      <c r="U2347" t="str">
        <f t="shared" si="392"/>
        <v>no</v>
      </c>
      <c r="V2347" s="31">
        <v>0</v>
      </c>
      <c r="W2347" s="31" t="str">
        <f t="shared" si="393"/>
        <v>43490Minnesota TimberwolvesUtah Jazz</v>
      </c>
      <c r="X2347" s="9" t="str">
        <f>IFERROR(VLOOKUP(T2347,October_Schedule_Table[[#All],[Home Concat]:[Home B2b]],2,FALSE),0)</f>
        <v>no</v>
      </c>
      <c r="Y2347" s="9">
        <f>IFERROR(VLOOKUP(T2347,October_Schedule_Table[[#All],[Away Concat]:[Away B2b]],4,FALSE),0)</f>
        <v>0</v>
      </c>
    </row>
    <row r="2348" spans="1:25" x14ac:dyDescent="0.2">
      <c r="A2348" s="24" t="s">
        <v>225</v>
      </c>
      <c r="B2348" s="12">
        <v>43492</v>
      </c>
      <c r="C2348" s="33" t="str">
        <f t="shared" si="387"/>
        <v>A</v>
      </c>
      <c r="D2348" s="18">
        <v>1</v>
      </c>
      <c r="E2348" s="18">
        <v>27</v>
      </c>
      <c r="F2348" s="18">
        <v>2019</v>
      </c>
      <c r="G2348" s="5" t="s">
        <v>12</v>
      </c>
      <c r="H2348" s="5" t="s">
        <v>31</v>
      </c>
      <c r="I2348" s="5" t="s">
        <v>225</v>
      </c>
      <c r="J2348" s="5">
        <v>125</v>
      </c>
      <c r="K2348" s="5" t="s">
        <v>34</v>
      </c>
      <c r="L2348" s="5" t="s">
        <v>239</v>
      </c>
      <c r="M2348" s="5">
        <v>111</v>
      </c>
      <c r="N2348" s="13">
        <f t="shared" si="388"/>
        <v>14</v>
      </c>
      <c r="O2348" s="13">
        <f t="shared" si="389"/>
        <v>-3</v>
      </c>
      <c r="P2348" s="39">
        <f t="shared" si="384"/>
        <v>5.7181998783674679</v>
      </c>
      <c r="Q2348" s="39">
        <f t="shared" si="385"/>
        <v>-1.35015846365794</v>
      </c>
      <c r="R2348" s="39">
        <f t="shared" si="390"/>
        <v>4.0683583420254079</v>
      </c>
      <c r="S2348" s="39">
        <f t="shared" si="391"/>
        <v>9.9316416579745912</v>
      </c>
      <c r="T2348" s="22" t="str">
        <f t="shared" si="386"/>
        <v>Uta125111</v>
      </c>
      <c r="U2348" t="str">
        <f t="shared" si="392"/>
        <v>no</v>
      </c>
      <c r="V2348" s="31">
        <v>0</v>
      </c>
      <c r="W2348" s="31" t="str">
        <f t="shared" si="393"/>
        <v>43492Utah JazzMinnesota Timberwolves</v>
      </c>
      <c r="X2348" s="9">
        <f>IFERROR(VLOOKUP(T2348,October_Schedule_Table[Home Concat],1,FALSE),0)</f>
        <v>0</v>
      </c>
      <c r="Y2348" s="9" t="str">
        <f>IFERROR(VLOOKUP(T2348,October_Schedule_Table[[#All],[Away Concat]:[Away B2b]],4,FALSE),0)</f>
        <v>no</v>
      </c>
    </row>
    <row r="2349" spans="1:25" x14ac:dyDescent="0.2">
      <c r="A2349" s="24" t="s">
        <v>225</v>
      </c>
      <c r="B2349" s="10">
        <v>43495</v>
      </c>
      <c r="C2349" s="33" t="str">
        <f t="shared" si="387"/>
        <v>A</v>
      </c>
      <c r="D2349" s="19">
        <v>1</v>
      </c>
      <c r="E2349" s="19">
        <v>30</v>
      </c>
      <c r="F2349" s="19">
        <v>2019</v>
      </c>
      <c r="G2349" s="6" t="s">
        <v>9</v>
      </c>
      <c r="H2349" s="6" t="s">
        <v>31</v>
      </c>
      <c r="I2349" s="6" t="s">
        <v>225</v>
      </c>
      <c r="J2349" s="6">
        <v>105</v>
      </c>
      <c r="K2349" s="6" t="s">
        <v>40</v>
      </c>
      <c r="L2349" s="6" t="s">
        <v>231</v>
      </c>
      <c r="M2349" s="6">
        <v>132</v>
      </c>
      <c r="N2349" s="13">
        <f t="shared" si="388"/>
        <v>-27</v>
      </c>
      <c r="O2349" s="13">
        <f t="shared" si="389"/>
        <v>-3</v>
      </c>
      <c r="P2349" s="39">
        <f t="shared" si="384"/>
        <v>5.7181998783674679</v>
      </c>
      <c r="Q2349" s="39">
        <f t="shared" si="385"/>
        <v>4.7456987811097902</v>
      </c>
      <c r="R2349" s="39">
        <f t="shared" si="390"/>
        <v>-2.0274989027423223</v>
      </c>
      <c r="S2349" s="39">
        <f t="shared" si="391"/>
        <v>-24.972501097257677</v>
      </c>
      <c r="T2349" s="22" t="str">
        <f t="shared" si="386"/>
        <v>Uta105132</v>
      </c>
      <c r="U2349" t="str">
        <f t="shared" si="392"/>
        <v>no</v>
      </c>
      <c r="V2349" s="31">
        <v>0</v>
      </c>
      <c r="W2349" s="31" t="str">
        <f t="shared" si="393"/>
        <v>43495Utah JazzPortland Trail Blazers</v>
      </c>
      <c r="X2349" s="9">
        <f>IFERROR(VLOOKUP(T2349,October_Schedule_Table[Home Concat],1,FALSE),0)</f>
        <v>0</v>
      </c>
      <c r="Y2349" s="9" t="str">
        <f>IFERROR(VLOOKUP(T2349,October_Schedule_Table[[#All],[Away Concat]:[Away B2b]],4,FALSE),0)</f>
        <v>no</v>
      </c>
    </row>
    <row r="2350" spans="1:25" x14ac:dyDescent="0.2">
      <c r="A2350" s="24" t="s">
        <v>225</v>
      </c>
      <c r="B2350" s="12">
        <v>43497</v>
      </c>
      <c r="C2350" s="33" t="str">
        <f t="shared" si="387"/>
        <v>H</v>
      </c>
      <c r="D2350" s="18">
        <v>2</v>
      </c>
      <c r="E2350" s="18">
        <v>1</v>
      </c>
      <c r="F2350" s="18">
        <v>2019</v>
      </c>
      <c r="G2350" s="5" t="s">
        <v>42</v>
      </c>
      <c r="H2350" s="5" t="s">
        <v>24</v>
      </c>
      <c r="I2350" s="5" t="s">
        <v>210</v>
      </c>
      <c r="J2350" s="5">
        <v>112</v>
      </c>
      <c r="K2350" s="5" t="s">
        <v>31</v>
      </c>
      <c r="L2350" s="5" t="s">
        <v>225</v>
      </c>
      <c r="M2350" s="5">
        <v>128</v>
      </c>
      <c r="N2350" s="13">
        <f t="shared" si="388"/>
        <v>16</v>
      </c>
      <c r="O2350" s="13">
        <f t="shared" si="389"/>
        <v>3</v>
      </c>
      <c r="P2350" s="39">
        <f t="shared" si="384"/>
        <v>5.7181998783674679</v>
      </c>
      <c r="Q2350" s="39">
        <f t="shared" si="385"/>
        <v>-5.4191427575813904</v>
      </c>
      <c r="R2350" s="39">
        <f t="shared" si="390"/>
        <v>14.137342635948858</v>
      </c>
      <c r="S2350" s="39">
        <f t="shared" si="391"/>
        <v>1.8626573640511417</v>
      </c>
      <c r="T2350" s="22" t="str">
        <f t="shared" si="386"/>
        <v>Uta112128</v>
      </c>
      <c r="U2350" t="str">
        <f t="shared" si="392"/>
        <v>no</v>
      </c>
      <c r="V2350" s="31">
        <v>0</v>
      </c>
      <c r="W2350" s="31" t="str">
        <f t="shared" si="393"/>
        <v>43497Atlanta HawksUtah Jazz</v>
      </c>
      <c r="X2350" s="9" t="str">
        <f>IFERROR(VLOOKUP(T2350,October_Schedule_Table[[#All],[Home Concat]:[Home B2b]],2,FALSE),0)</f>
        <v>no</v>
      </c>
      <c r="Y2350" s="9">
        <f>IFERROR(VLOOKUP(T2350,October_Schedule_Table[[#All],[Away Concat]:[Away B2b]],4,FALSE),0)</f>
        <v>0</v>
      </c>
    </row>
    <row r="2351" spans="1:25" x14ac:dyDescent="0.2">
      <c r="A2351" s="24" t="s">
        <v>225</v>
      </c>
      <c r="B2351" s="10">
        <v>43498</v>
      </c>
      <c r="C2351" s="33" t="str">
        <f t="shared" si="387"/>
        <v>H</v>
      </c>
      <c r="D2351" s="19">
        <v>2</v>
      </c>
      <c r="E2351" s="19">
        <v>2</v>
      </c>
      <c r="F2351" s="19">
        <v>2019</v>
      </c>
      <c r="G2351" s="6" t="s">
        <v>42</v>
      </c>
      <c r="H2351" s="6" t="s">
        <v>18</v>
      </c>
      <c r="I2351" s="6" t="s">
        <v>226</v>
      </c>
      <c r="J2351" s="6">
        <v>125</v>
      </c>
      <c r="K2351" s="6" t="s">
        <v>31</v>
      </c>
      <c r="L2351" s="6" t="s">
        <v>225</v>
      </c>
      <c r="M2351" s="6">
        <v>98</v>
      </c>
      <c r="N2351" s="13">
        <f t="shared" si="388"/>
        <v>-27</v>
      </c>
      <c r="O2351" s="13">
        <f t="shared" si="389"/>
        <v>3</v>
      </c>
      <c r="P2351" s="39">
        <f t="shared" si="384"/>
        <v>5.7181998783674679</v>
      </c>
      <c r="Q2351" s="39">
        <f t="shared" si="385"/>
        <v>5.8261443988619703</v>
      </c>
      <c r="R2351" s="39">
        <f t="shared" si="390"/>
        <v>2.8920554795054976</v>
      </c>
      <c r="S2351" s="39">
        <f t="shared" si="391"/>
        <v>-29.892055479505498</v>
      </c>
      <c r="T2351" s="22" t="str">
        <f t="shared" si="386"/>
        <v>Uta12598</v>
      </c>
      <c r="U2351" t="str">
        <f t="shared" si="392"/>
        <v>yes</v>
      </c>
      <c r="V2351" s="31" t="s">
        <v>292</v>
      </c>
      <c r="W2351" s="31" t="str">
        <f t="shared" si="393"/>
        <v>43498Houston RocketsUtah Jazz</v>
      </c>
      <c r="X2351" s="9"/>
      <c r="Y2351" s="9"/>
    </row>
    <row r="2352" spans="1:25" x14ac:dyDescent="0.2">
      <c r="A2352" s="24" t="s">
        <v>225</v>
      </c>
      <c r="B2352" s="12">
        <v>43502</v>
      </c>
      <c r="C2352" s="33" t="str">
        <f t="shared" si="387"/>
        <v>H</v>
      </c>
      <c r="D2352" s="18">
        <v>2</v>
      </c>
      <c r="E2352" s="18">
        <v>6</v>
      </c>
      <c r="F2352" s="18">
        <v>2019</v>
      </c>
      <c r="G2352" s="5" t="s">
        <v>42</v>
      </c>
      <c r="H2352" s="5" t="s">
        <v>29</v>
      </c>
      <c r="I2352" s="5" t="s">
        <v>232</v>
      </c>
      <c r="J2352" s="5">
        <v>88</v>
      </c>
      <c r="K2352" s="5" t="s">
        <v>31</v>
      </c>
      <c r="L2352" s="5" t="s">
        <v>225</v>
      </c>
      <c r="M2352" s="5">
        <v>116</v>
      </c>
      <c r="N2352" s="13">
        <f t="shared" si="388"/>
        <v>28</v>
      </c>
      <c r="O2352" s="13">
        <f t="shared" si="389"/>
        <v>3</v>
      </c>
      <c r="P2352" s="39">
        <f t="shared" si="384"/>
        <v>5.7181998783674679</v>
      </c>
      <c r="Q2352" s="39">
        <f t="shared" si="385"/>
        <v>-8.7034984309977705</v>
      </c>
      <c r="R2352" s="39">
        <f t="shared" si="390"/>
        <v>17.42169830936524</v>
      </c>
      <c r="S2352" s="39">
        <f t="shared" si="391"/>
        <v>10.57830169063476</v>
      </c>
      <c r="T2352" s="22" t="str">
        <f t="shared" si="386"/>
        <v>Uta88116</v>
      </c>
      <c r="U2352" t="str">
        <f t="shared" si="392"/>
        <v>no</v>
      </c>
      <c r="V2352" s="31">
        <v>0</v>
      </c>
      <c r="W2352" s="31" t="str">
        <f t="shared" si="393"/>
        <v>43502Phoenix SunsUtah Jazz</v>
      </c>
      <c r="X2352" s="9" t="str">
        <f>IFERROR(VLOOKUP(T2352,October_Schedule_Table[[#All],[Home Concat]:[Home B2b]],2,FALSE),0)</f>
        <v>no</v>
      </c>
      <c r="Y2352" s="9">
        <f>IFERROR(VLOOKUP(T2352,October_Schedule_Table[[#All],[Away Concat]:[Away B2b]],4,FALSE),0)</f>
        <v>0</v>
      </c>
    </row>
    <row r="2353" spans="1:25" x14ac:dyDescent="0.2">
      <c r="A2353" s="24" t="s">
        <v>225</v>
      </c>
      <c r="B2353" s="10">
        <v>43505</v>
      </c>
      <c r="C2353" s="33" t="str">
        <f t="shared" si="387"/>
        <v>H</v>
      </c>
      <c r="D2353" s="19">
        <v>2</v>
      </c>
      <c r="E2353" s="19">
        <v>9</v>
      </c>
      <c r="F2353" s="19">
        <v>2019</v>
      </c>
      <c r="G2353" s="6" t="s">
        <v>45</v>
      </c>
      <c r="H2353" s="6" t="s">
        <v>35</v>
      </c>
      <c r="I2353" s="6" t="s">
        <v>227</v>
      </c>
      <c r="J2353" s="6">
        <v>105</v>
      </c>
      <c r="K2353" s="6" t="s">
        <v>31</v>
      </c>
      <c r="L2353" s="6" t="s">
        <v>225</v>
      </c>
      <c r="M2353" s="6">
        <v>125</v>
      </c>
      <c r="N2353" s="13">
        <f t="shared" si="388"/>
        <v>20</v>
      </c>
      <c r="O2353" s="13">
        <f t="shared" si="389"/>
        <v>3</v>
      </c>
      <c r="P2353" s="39">
        <f t="shared" si="384"/>
        <v>5.7181998783674679</v>
      </c>
      <c r="Q2353" s="39">
        <f t="shared" si="385"/>
        <v>1.8707824426420974</v>
      </c>
      <c r="R2353" s="39">
        <f t="shared" si="390"/>
        <v>6.8474174357253705</v>
      </c>
      <c r="S2353" s="39">
        <f t="shared" si="391"/>
        <v>13.152582564274629</v>
      </c>
      <c r="T2353" s="22" t="str">
        <f t="shared" si="386"/>
        <v>Uta105125</v>
      </c>
      <c r="U2353" t="str">
        <f t="shared" si="392"/>
        <v>no</v>
      </c>
      <c r="V2353" s="31">
        <v>0</v>
      </c>
      <c r="W2353" s="31" t="str">
        <f t="shared" si="393"/>
        <v>43505San Antonio SpursUtah Jazz</v>
      </c>
      <c r="X2353" s="9" t="str">
        <f>IFERROR(VLOOKUP(T2353,October_Schedule_Table[[#All],[Home Concat]:[Home B2b]],2,FALSE),0)</f>
        <v>no</v>
      </c>
      <c r="Y2353" s="9">
        <f>IFERROR(VLOOKUP(T2353,October_Schedule_Table[[#All],[Away Concat]:[Away B2b]],4,FALSE),0)</f>
        <v>0</v>
      </c>
    </row>
    <row r="2354" spans="1:25" x14ac:dyDescent="0.2">
      <c r="A2354" s="24" t="s">
        <v>225</v>
      </c>
      <c r="B2354" s="12">
        <v>43508</v>
      </c>
      <c r="C2354" s="33" t="str">
        <f t="shared" si="387"/>
        <v>A</v>
      </c>
      <c r="D2354" s="18">
        <v>2</v>
      </c>
      <c r="E2354" s="18">
        <v>12</v>
      </c>
      <c r="F2354" s="18">
        <v>2019</v>
      </c>
      <c r="G2354" s="5" t="s">
        <v>9</v>
      </c>
      <c r="H2354" s="5" t="s">
        <v>31</v>
      </c>
      <c r="I2354" s="5" t="s">
        <v>225</v>
      </c>
      <c r="J2354" s="5">
        <v>108</v>
      </c>
      <c r="K2354" s="5" t="s">
        <v>11</v>
      </c>
      <c r="L2354" s="5" t="s">
        <v>224</v>
      </c>
      <c r="M2354" s="5">
        <v>115</v>
      </c>
      <c r="N2354" s="13">
        <f t="shared" si="388"/>
        <v>-7</v>
      </c>
      <c r="O2354" s="13">
        <f t="shared" si="389"/>
        <v>-3</v>
      </c>
      <c r="P2354" s="39">
        <f t="shared" si="384"/>
        <v>5.7181998783674679</v>
      </c>
      <c r="Q2354" s="39">
        <f t="shared" si="385"/>
        <v>6.4927091902742058</v>
      </c>
      <c r="R2354" s="39">
        <f t="shared" si="390"/>
        <v>-3.7745093119067379</v>
      </c>
      <c r="S2354" s="39">
        <f t="shared" si="391"/>
        <v>-3.2254906880932621</v>
      </c>
      <c r="T2354" s="22" t="str">
        <f t="shared" si="386"/>
        <v>Uta108115</v>
      </c>
      <c r="U2354" t="str">
        <f t="shared" si="392"/>
        <v>no</v>
      </c>
      <c r="V2354" s="31">
        <v>0</v>
      </c>
      <c r="W2354" s="31" t="str">
        <f t="shared" si="393"/>
        <v>43508Utah JazzGolden State Warriors</v>
      </c>
      <c r="X2354" s="9">
        <f>IFERROR(VLOOKUP(T2354,October_Schedule_Table[Home Concat],1,FALSE),0)</f>
        <v>0</v>
      </c>
      <c r="Y2354" s="9" t="str">
        <f>IFERROR(VLOOKUP(T2354,October_Schedule_Table[[#All],[Away Concat]:[Away B2b]],4,FALSE),0)</f>
        <v>no</v>
      </c>
    </row>
    <row r="2355" spans="1:25" x14ac:dyDescent="0.2">
      <c r="A2355" s="24" t="s">
        <v>225</v>
      </c>
      <c r="B2355" s="10">
        <v>43518</v>
      </c>
      <c r="C2355" s="33" t="str">
        <f t="shared" si="387"/>
        <v>A</v>
      </c>
      <c r="D2355" s="19">
        <v>2</v>
      </c>
      <c r="E2355" s="19">
        <v>22</v>
      </c>
      <c r="F2355" s="19">
        <v>2019</v>
      </c>
      <c r="G2355" s="6" t="s">
        <v>44</v>
      </c>
      <c r="H2355" s="6" t="s">
        <v>31</v>
      </c>
      <c r="I2355" s="6" t="s">
        <v>225</v>
      </c>
      <c r="J2355" s="6">
        <v>147</v>
      </c>
      <c r="K2355" s="6" t="s">
        <v>10</v>
      </c>
      <c r="L2355" s="6" t="s">
        <v>238</v>
      </c>
      <c r="M2355" s="6">
        <v>148</v>
      </c>
      <c r="N2355" s="13">
        <f t="shared" si="388"/>
        <v>-1</v>
      </c>
      <c r="O2355" s="13">
        <f t="shared" si="389"/>
        <v>-3</v>
      </c>
      <c r="P2355" s="39">
        <f t="shared" si="384"/>
        <v>5.7181998783674679</v>
      </c>
      <c r="Q2355" s="39">
        <f t="shared" si="385"/>
        <v>3.3970939396990349</v>
      </c>
      <c r="R2355" s="39">
        <f t="shared" si="390"/>
        <v>-0.67889406133156704</v>
      </c>
      <c r="S2355" s="39">
        <f t="shared" si="391"/>
        <v>-0.32110593866843296</v>
      </c>
      <c r="T2355" s="22" t="str">
        <f t="shared" si="386"/>
        <v>Uta147148</v>
      </c>
      <c r="U2355" t="str">
        <f t="shared" si="392"/>
        <v>no</v>
      </c>
      <c r="V2355" s="31">
        <v>0</v>
      </c>
      <c r="W2355" s="31" t="str">
        <f t="shared" si="393"/>
        <v>43518Utah JazzOklahoma City Thunder</v>
      </c>
      <c r="X2355" s="9">
        <f>IFERROR(VLOOKUP(T2355,October_Schedule_Table[Home Concat],1,FALSE),0)</f>
        <v>0</v>
      </c>
      <c r="Y2355" s="9" t="str">
        <f>IFERROR(VLOOKUP(T2355,October_Schedule_Table[[#All],[Away Concat]:[Away B2b]],4,FALSE),0)</f>
        <v>no</v>
      </c>
    </row>
    <row r="2356" spans="1:25" x14ac:dyDescent="0.2">
      <c r="A2356" s="24" t="s">
        <v>225</v>
      </c>
      <c r="B2356" s="12">
        <v>43519</v>
      </c>
      <c r="C2356" s="33" t="str">
        <f t="shared" si="387"/>
        <v>H</v>
      </c>
      <c r="D2356" s="18">
        <v>2</v>
      </c>
      <c r="E2356" s="18">
        <v>23</v>
      </c>
      <c r="F2356" s="18">
        <v>2019</v>
      </c>
      <c r="G2356" s="5" t="s">
        <v>30</v>
      </c>
      <c r="H2356" s="5" t="s">
        <v>28</v>
      </c>
      <c r="I2356" s="5" t="s">
        <v>216</v>
      </c>
      <c r="J2356" s="5">
        <v>109</v>
      </c>
      <c r="K2356" s="5" t="s">
        <v>31</v>
      </c>
      <c r="L2356" s="5" t="s">
        <v>225</v>
      </c>
      <c r="M2356" s="5">
        <v>125</v>
      </c>
      <c r="N2356" s="13">
        <f t="shared" si="388"/>
        <v>16</v>
      </c>
      <c r="O2356" s="13">
        <f t="shared" si="389"/>
        <v>3</v>
      </c>
      <c r="P2356" s="39">
        <f t="shared" si="384"/>
        <v>5.7181998783674679</v>
      </c>
      <c r="Q2356" s="39">
        <f t="shared" si="385"/>
        <v>-1.1032792686349602</v>
      </c>
      <c r="R2356" s="39">
        <f t="shared" si="390"/>
        <v>9.8214791470024281</v>
      </c>
      <c r="S2356" s="39">
        <f t="shared" si="391"/>
        <v>6.1785208529975719</v>
      </c>
      <c r="T2356" s="22" t="str">
        <f t="shared" si="386"/>
        <v>Uta109125</v>
      </c>
      <c r="U2356" t="str">
        <f t="shared" si="392"/>
        <v>yes</v>
      </c>
      <c r="V2356" s="31" t="s">
        <v>283</v>
      </c>
      <c r="W2356" s="31" t="str">
        <f t="shared" si="393"/>
        <v>43519Dallas MavericksUtah Jazz</v>
      </c>
      <c r="X2356" s="9"/>
      <c r="Y2356" s="9"/>
    </row>
    <row r="2357" spans="1:25" x14ac:dyDescent="0.2">
      <c r="A2357" s="24" t="s">
        <v>225</v>
      </c>
      <c r="B2357" s="10">
        <v>43523</v>
      </c>
      <c r="C2357" s="33" t="str">
        <f t="shared" si="387"/>
        <v>H</v>
      </c>
      <c r="D2357" s="19">
        <v>2</v>
      </c>
      <c r="E2357" s="19">
        <v>27</v>
      </c>
      <c r="F2357" s="19">
        <v>2019</v>
      </c>
      <c r="G2357" s="6" t="s">
        <v>42</v>
      </c>
      <c r="H2357" s="6" t="s">
        <v>22</v>
      </c>
      <c r="I2357" s="13" t="s">
        <v>241</v>
      </c>
      <c r="J2357" s="6">
        <v>105</v>
      </c>
      <c r="K2357" s="6" t="s">
        <v>31</v>
      </c>
      <c r="L2357" s="6" t="s">
        <v>225</v>
      </c>
      <c r="M2357" s="6">
        <v>111</v>
      </c>
      <c r="N2357" s="13">
        <f t="shared" si="388"/>
        <v>6</v>
      </c>
      <c r="O2357" s="13">
        <f t="shared" si="389"/>
        <v>3</v>
      </c>
      <c r="P2357" s="39">
        <f t="shared" si="384"/>
        <v>5.7181998783674679</v>
      </c>
      <c r="Q2357" s="39">
        <f t="shared" si="385"/>
        <v>0.79686865378140981</v>
      </c>
      <c r="R2357" s="39">
        <f t="shared" si="390"/>
        <v>7.9213312245860585</v>
      </c>
      <c r="S2357" s="39">
        <f t="shared" si="391"/>
        <v>-1.9213312245860585</v>
      </c>
      <c r="T2357" s="22" t="str">
        <f t="shared" si="386"/>
        <v>Uta105111</v>
      </c>
      <c r="U2357" t="str">
        <f t="shared" si="392"/>
        <v>no</v>
      </c>
      <c r="V2357" s="31">
        <v>0</v>
      </c>
      <c r="W2357" s="31" t="str">
        <f t="shared" si="393"/>
        <v>43523Los Angeles ClippersUtah Jazz</v>
      </c>
      <c r="X2357" s="9" t="str">
        <f>IFERROR(VLOOKUP(T2357,October_Schedule_Table[[#All],[Home Concat]:[Home B2b]],2,FALSE),0)</f>
        <v>no</v>
      </c>
      <c r="Y2357" s="9">
        <f>IFERROR(VLOOKUP(T2357,October_Schedule_Table[[#All],[Away Concat]:[Away B2b]],4,FALSE),0)</f>
        <v>0</v>
      </c>
    </row>
    <row r="2358" spans="1:25" x14ac:dyDescent="0.2">
      <c r="A2358" s="24" t="s">
        <v>225</v>
      </c>
      <c r="B2358" s="12">
        <v>43524</v>
      </c>
      <c r="C2358" s="33" t="str">
        <f t="shared" si="387"/>
        <v>A</v>
      </c>
      <c r="D2358" s="18">
        <v>2</v>
      </c>
      <c r="E2358" s="18">
        <v>28</v>
      </c>
      <c r="F2358" s="18">
        <v>2019</v>
      </c>
      <c r="G2358" s="5" t="s">
        <v>9</v>
      </c>
      <c r="H2358" s="5" t="s">
        <v>31</v>
      </c>
      <c r="I2358" s="5" t="s">
        <v>225</v>
      </c>
      <c r="J2358" s="5">
        <v>111</v>
      </c>
      <c r="K2358" s="5" t="s">
        <v>21</v>
      </c>
      <c r="L2358" s="5" t="s">
        <v>217</v>
      </c>
      <c r="M2358" s="5">
        <v>104</v>
      </c>
      <c r="N2358" s="13">
        <f t="shared" si="388"/>
        <v>7</v>
      </c>
      <c r="O2358" s="13">
        <f t="shared" si="389"/>
        <v>-3</v>
      </c>
      <c r="P2358" s="39">
        <f t="shared" si="384"/>
        <v>5.7181998783674679</v>
      </c>
      <c r="Q2358" s="39">
        <f t="shared" si="385"/>
        <v>3.8824190488276296</v>
      </c>
      <c r="R2358" s="39">
        <f t="shared" si="390"/>
        <v>-1.1642191704601617</v>
      </c>
      <c r="S2358" s="39">
        <f t="shared" si="391"/>
        <v>8.1642191704601608</v>
      </c>
      <c r="T2358" s="22" t="str">
        <f t="shared" si="386"/>
        <v>Uta111104</v>
      </c>
      <c r="U2358" t="str">
        <f t="shared" si="392"/>
        <v>yes</v>
      </c>
      <c r="V2358" s="31">
        <v>0</v>
      </c>
      <c r="W2358" s="31" t="str">
        <f t="shared" si="393"/>
        <v>43524Utah JazzDenver Nuggets</v>
      </c>
      <c r="X2358" s="9">
        <f>IFERROR(VLOOKUP(T2358,October_Schedule_Table[Home Concat],1,FALSE),0)</f>
        <v>0</v>
      </c>
      <c r="Y2358" s="9" t="str">
        <f>IFERROR(VLOOKUP(T2358,October_Schedule_Table[[#All],[Away Concat]:[Away B2b]],4,FALSE),0)</f>
        <v>yes</v>
      </c>
    </row>
    <row r="2359" spans="1:25" x14ac:dyDescent="0.2">
      <c r="A2359" s="24" t="s">
        <v>225</v>
      </c>
      <c r="B2359" s="12">
        <v>43526</v>
      </c>
      <c r="C2359" s="33" t="str">
        <f t="shared" si="387"/>
        <v>H</v>
      </c>
      <c r="D2359" s="18">
        <v>3</v>
      </c>
      <c r="E2359" s="18">
        <v>2</v>
      </c>
      <c r="F2359" s="18">
        <v>2019</v>
      </c>
      <c r="G2359" s="5" t="s">
        <v>42</v>
      </c>
      <c r="H2359" s="5" t="s">
        <v>13</v>
      </c>
      <c r="I2359" s="5" t="s">
        <v>229</v>
      </c>
      <c r="J2359" s="5">
        <v>111</v>
      </c>
      <c r="K2359" s="5" t="s">
        <v>31</v>
      </c>
      <c r="L2359" s="5" t="s">
        <v>225</v>
      </c>
      <c r="M2359" s="5">
        <v>115</v>
      </c>
      <c r="N2359" s="13">
        <f t="shared" si="388"/>
        <v>4</v>
      </c>
      <c r="O2359" s="13">
        <f t="shared" si="389"/>
        <v>3</v>
      </c>
      <c r="P2359" s="39">
        <f t="shared" si="384"/>
        <v>5.7181998783674679</v>
      </c>
      <c r="Q2359" s="39">
        <f t="shared" si="385"/>
        <v>7.7638523148254706</v>
      </c>
      <c r="R2359" s="39">
        <f t="shared" si="390"/>
        <v>0.95434756354199735</v>
      </c>
      <c r="S2359" s="39">
        <f t="shared" si="391"/>
        <v>3.0456524364580027</v>
      </c>
      <c r="T2359" s="22" t="str">
        <f t="shared" si="386"/>
        <v>Uta111115</v>
      </c>
      <c r="U2359" t="str">
        <f t="shared" si="392"/>
        <v>no</v>
      </c>
      <c r="V2359" s="31">
        <v>0</v>
      </c>
      <c r="W2359" s="31" t="str">
        <f t="shared" si="393"/>
        <v>43526Milwaukee BucksUtah Jazz</v>
      </c>
      <c r="X2359" s="9" t="str">
        <f>IFERROR(VLOOKUP(T2359,October_Schedule_Table[[#All],[Home Concat]:[Home B2b]],2,FALSE),0)</f>
        <v>no</v>
      </c>
      <c r="Y2359" s="9">
        <f>IFERROR(VLOOKUP(T2359,October_Schedule_Table[[#All],[Away Concat]:[Away B2b]],4,FALSE),0)</f>
        <v>0</v>
      </c>
    </row>
    <row r="2360" spans="1:25" x14ac:dyDescent="0.2">
      <c r="A2360" s="24" t="s">
        <v>225</v>
      </c>
      <c r="B2360" s="10">
        <v>43528</v>
      </c>
      <c r="C2360" s="33" t="str">
        <f t="shared" si="387"/>
        <v>H</v>
      </c>
      <c r="D2360" s="19">
        <v>3</v>
      </c>
      <c r="E2360" s="19">
        <v>4</v>
      </c>
      <c r="F2360" s="19">
        <v>2019</v>
      </c>
      <c r="G2360" s="6" t="s">
        <v>42</v>
      </c>
      <c r="H2360" s="6" t="s">
        <v>17</v>
      </c>
      <c r="I2360" s="6" t="s">
        <v>202</v>
      </c>
      <c r="J2360" s="6">
        <v>115</v>
      </c>
      <c r="K2360" s="6" t="s">
        <v>31</v>
      </c>
      <c r="L2360" s="6" t="s">
        <v>225</v>
      </c>
      <c r="M2360" s="6">
        <v>112</v>
      </c>
      <c r="N2360" s="13">
        <f t="shared" si="388"/>
        <v>-3</v>
      </c>
      <c r="O2360" s="13">
        <f t="shared" si="389"/>
        <v>3</v>
      </c>
      <c r="P2360" s="39">
        <f t="shared" si="384"/>
        <v>5.7181998783674679</v>
      </c>
      <c r="Q2360" s="39">
        <f t="shared" si="385"/>
        <v>-2.0784049104114897</v>
      </c>
      <c r="R2360" s="39">
        <f t="shared" si="390"/>
        <v>10.796604788778957</v>
      </c>
      <c r="S2360" s="39">
        <f t="shared" si="391"/>
        <v>-13.796604788778957</v>
      </c>
      <c r="T2360" s="22" t="str">
        <f t="shared" si="386"/>
        <v>Uta115112</v>
      </c>
      <c r="U2360" t="str">
        <f t="shared" si="392"/>
        <v>no</v>
      </c>
      <c r="V2360" s="31">
        <v>0</v>
      </c>
      <c r="W2360" s="31" t="str">
        <f t="shared" si="393"/>
        <v>43528New Orleans PelicansUtah Jazz</v>
      </c>
      <c r="X2360" s="9" t="str">
        <f>IFERROR(VLOOKUP(T2360,October_Schedule_Table[[#All],[Home Concat]:[Home B2b]],2,FALSE),0)</f>
        <v>no</v>
      </c>
      <c r="Y2360" s="9">
        <f>IFERROR(VLOOKUP(T2360,October_Schedule_Table[[#All],[Away Concat]:[Away B2b]],4,FALSE),0)</f>
        <v>0</v>
      </c>
    </row>
    <row r="2361" spans="1:25" x14ac:dyDescent="0.2">
      <c r="A2361" s="24" t="s">
        <v>225</v>
      </c>
      <c r="B2361" s="10">
        <v>43530</v>
      </c>
      <c r="C2361" s="33" t="str">
        <f t="shared" si="387"/>
        <v>A</v>
      </c>
      <c r="D2361" s="19">
        <v>3</v>
      </c>
      <c r="E2361" s="19">
        <v>6</v>
      </c>
      <c r="F2361" s="19">
        <v>2019</v>
      </c>
      <c r="G2361" s="6" t="s">
        <v>6</v>
      </c>
      <c r="H2361" s="6" t="s">
        <v>31</v>
      </c>
      <c r="I2361" s="6" t="s">
        <v>225</v>
      </c>
      <c r="J2361" s="6">
        <v>114</v>
      </c>
      <c r="K2361" s="6" t="s">
        <v>17</v>
      </c>
      <c r="L2361" s="6" t="s">
        <v>202</v>
      </c>
      <c r="M2361" s="6">
        <v>104</v>
      </c>
      <c r="N2361" s="13">
        <f t="shared" si="388"/>
        <v>10</v>
      </c>
      <c r="O2361" s="13">
        <f t="shared" si="389"/>
        <v>-3</v>
      </c>
      <c r="P2361" s="39">
        <f t="shared" si="384"/>
        <v>5.7181998783674679</v>
      </c>
      <c r="Q2361" s="39">
        <f t="shared" si="385"/>
        <v>-2.0784049104114897</v>
      </c>
      <c r="R2361" s="39">
        <f t="shared" si="390"/>
        <v>4.7966047887789571</v>
      </c>
      <c r="S2361" s="39">
        <f t="shared" si="391"/>
        <v>5.2033952112210429</v>
      </c>
      <c r="T2361" s="22" t="str">
        <f t="shared" si="386"/>
        <v>Uta114104</v>
      </c>
      <c r="U2361" t="str">
        <f t="shared" si="392"/>
        <v>no</v>
      </c>
      <c r="V2361" s="31">
        <v>0</v>
      </c>
      <c r="W2361" s="31" t="str">
        <f t="shared" si="393"/>
        <v>43530Utah JazzNew Orleans Pelicans</v>
      </c>
      <c r="X2361" s="9">
        <f>IFERROR(VLOOKUP(T2361,October_Schedule_Table[Home Concat],1,FALSE),0)</f>
        <v>0</v>
      </c>
      <c r="Y2361" s="9" t="str">
        <f>IFERROR(VLOOKUP(T2361,October_Schedule_Table[[#All],[Away Concat]:[Away B2b]],4,FALSE),0)</f>
        <v>no</v>
      </c>
    </row>
    <row r="2362" spans="1:25" x14ac:dyDescent="0.2">
      <c r="A2362" s="24" t="s">
        <v>225</v>
      </c>
      <c r="B2362" s="12">
        <v>43532</v>
      </c>
      <c r="C2362" s="33" t="str">
        <f t="shared" si="387"/>
        <v>A</v>
      </c>
      <c r="D2362" s="18">
        <v>3</v>
      </c>
      <c r="E2362" s="18">
        <v>8</v>
      </c>
      <c r="F2362" s="18">
        <v>2019</v>
      </c>
      <c r="G2362" s="5" t="s">
        <v>6</v>
      </c>
      <c r="H2362" s="5" t="s">
        <v>31</v>
      </c>
      <c r="I2362" s="5" t="s">
        <v>225</v>
      </c>
      <c r="J2362" s="5">
        <v>104</v>
      </c>
      <c r="K2362" s="5" t="s">
        <v>19</v>
      </c>
      <c r="L2362" s="5" t="s">
        <v>240</v>
      </c>
      <c r="M2362" s="5">
        <v>114</v>
      </c>
      <c r="N2362" s="13">
        <f t="shared" si="388"/>
        <v>-10</v>
      </c>
      <c r="O2362" s="13">
        <f t="shared" si="389"/>
        <v>-3</v>
      </c>
      <c r="P2362" s="39">
        <f t="shared" si="384"/>
        <v>5.7181998783674679</v>
      </c>
      <c r="Q2362" s="39">
        <f t="shared" si="385"/>
        <v>-2.3364343413058002</v>
      </c>
      <c r="R2362" s="39">
        <f t="shared" si="390"/>
        <v>5.0546342196732681</v>
      </c>
      <c r="S2362" s="39">
        <f t="shared" si="391"/>
        <v>-15.054634219673268</v>
      </c>
      <c r="T2362" s="22" t="str">
        <f t="shared" si="386"/>
        <v>Uta104114</v>
      </c>
      <c r="U2362" t="str">
        <f t="shared" si="392"/>
        <v>no</v>
      </c>
      <c r="V2362" s="31">
        <v>0</v>
      </c>
      <c r="W2362" s="31" t="str">
        <f t="shared" si="393"/>
        <v>43532Utah JazzMemphis Grizzlies</v>
      </c>
      <c r="X2362" s="9">
        <f>IFERROR(VLOOKUP(T2362,October_Schedule_Table[Home Concat],1,FALSE),0)</f>
        <v>0</v>
      </c>
      <c r="Y2362" s="9" t="str">
        <f>IFERROR(VLOOKUP(T2362,October_Schedule_Table[[#All],[Away Concat]:[Away B2b]],4,FALSE),0)</f>
        <v>no</v>
      </c>
    </row>
    <row r="2363" spans="1:25" x14ac:dyDescent="0.2">
      <c r="A2363" s="24" t="s">
        <v>225</v>
      </c>
      <c r="B2363" s="12">
        <v>43535</v>
      </c>
      <c r="C2363" s="33" t="str">
        <f t="shared" si="387"/>
        <v>H</v>
      </c>
      <c r="D2363" s="18">
        <v>3</v>
      </c>
      <c r="E2363" s="18">
        <v>11</v>
      </c>
      <c r="F2363" s="18">
        <v>2019</v>
      </c>
      <c r="G2363" s="5" t="s">
        <v>42</v>
      </c>
      <c r="H2363" s="5" t="s">
        <v>10</v>
      </c>
      <c r="I2363" s="5" t="s">
        <v>238</v>
      </c>
      <c r="J2363" s="5">
        <v>98</v>
      </c>
      <c r="K2363" s="5" t="s">
        <v>31</v>
      </c>
      <c r="L2363" s="5" t="s">
        <v>225</v>
      </c>
      <c r="M2363" s="5">
        <v>89</v>
      </c>
      <c r="N2363" s="13">
        <f t="shared" si="388"/>
        <v>-9</v>
      </c>
      <c r="O2363" s="13">
        <f t="shared" si="389"/>
        <v>3</v>
      </c>
      <c r="P2363" s="39">
        <f t="shared" si="384"/>
        <v>5.7181998783674679</v>
      </c>
      <c r="Q2363" s="39">
        <f t="shared" si="385"/>
        <v>3.3970939396990349</v>
      </c>
      <c r="R2363" s="39">
        <f t="shared" si="390"/>
        <v>5.321105938668433</v>
      </c>
      <c r="S2363" s="39">
        <f t="shared" si="391"/>
        <v>-14.321105938668433</v>
      </c>
      <c r="T2363" s="22" t="str">
        <f t="shared" si="386"/>
        <v>Uta9889</v>
      </c>
      <c r="U2363" t="str">
        <f t="shared" si="392"/>
        <v>no</v>
      </c>
      <c r="V2363" s="31">
        <v>0</v>
      </c>
      <c r="W2363" s="31" t="str">
        <f t="shared" si="393"/>
        <v>43535Oklahoma City ThunderUtah Jazz</v>
      </c>
      <c r="X2363" s="9" t="str">
        <f>IFERROR(VLOOKUP(T2363,October_Schedule_Table[[#All],[Home Concat]:[Home B2b]],2,FALSE),0)</f>
        <v>no</v>
      </c>
      <c r="Y2363" s="9">
        <f>IFERROR(VLOOKUP(T2363,October_Schedule_Table[[#All],[Away Concat]:[Away B2b]],4,FALSE),0)</f>
        <v>0</v>
      </c>
    </row>
    <row r="2364" spans="1:25" x14ac:dyDescent="0.2">
      <c r="A2364" s="24" t="s">
        <v>225</v>
      </c>
      <c r="B2364" s="10">
        <v>43537</v>
      </c>
      <c r="C2364" s="33" t="str">
        <f t="shared" si="387"/>
        <v>A</v>
      </c>
      <c r="D2364" s="19">
        <v>3</v>
      </c>
      <c r="E2364" s="19">
        <v>13</v>
      </c>
      <c r="F2364" s="19">
        <v>2019</v>
      </c>
      <c r="G2364" s="6" t="s">
        <v>30</v>
      </c>
      <c r="H2364" s="6" t="s">
        <v>31</v>
      </c>
      <c r="I2364" s="6" t="s">
        <v>225</v>
      </c>
      <c r="J2364" s="6">
        <v>114</v>
      </c>
      <c r="K2364" s="6" t="s">
        <v>29</v>
      </c>
      <c r="L2364" s="6" t="s">
        <v>232</v>
      </c>
      <c r="M2364" s="6">
        <v>97</v>
      </c>
      <c r="N2364" s="13">
        <f t="shared" si="388"/>
        <v>17</v>
      </c>
      <c r="O2364" s="13">
        <f t="shared" si="389"/>
        <v>-3</v>
      </c>
      <c r="P2364" s="39">
        <f t="shared" si="384"/>
        <v>5.7181998783674679</v>
      </c>
      <c r="Q2364" s="39">
        <f t="shared" si="385"/>
        <v>-8.7034984309977705</v>
      </c>
      <c r="R2364" s="39">
        <f t="shared" si="390"/>
        <v>11.421698309365238</v>
      </c>
      <c r="S2364" s="39">
        <f t="shared" si="391"/>
        <v>5.5783016906347616</v>
      </c>
      <c r="T2364" s="22" t="str">
        <f t="shared" si="386"/>
        <v>Uta11497</v>
      </c>
      <c r="U2364" t="str">
        <f t="shared" si="392"/>
        <v>no</v>
      </c>
      <c r="V2364" s="31">
        <v>0</v>
      </c>
      <c r="W2364" s="31" t="str">
        <f t="shared" si="393"/>
        <v>43537Utah JazzPhoenix Suns</v>
      </c>
      <c r="X2364" s="9" t="str">
        <f>IFERROR(VLOOKUP(T2364,October_Schedule_Table[[#All],[Home Concat]:[Home B2b]],2,FALSE),0)</f>
        <v>no</v>
      </c>
      <c r="Y2364" s="9" t="str">
        <f>IFERROR(VLOOKUP(T2364,October_Schedule_Table[[#All],[Away Concat]:[Away B2b]],4,FALSE),0)</f>
        <v>no</v>
      </c>
    </row>
    <row r="2365" spans="1:25" x14ac:dyDescent="0.2">
      <c r="A2365" s="24" t="s">
        <v>225</v>
      </c>
      <c r="B2365" s="10">
        <v>43538</v>
      </c>
      <c r="C2365" s="33" t="str">
        <f t="shared" si="387"/>
        <v>H</v>
      </c>
      <c r="D2365" s="19">
        <v>3</v>
      </c>
      <c r="E2365" s="19">
        <v>14</v>
      </c>
      <c r="F2365" s="19">
        <v>2019</v>
      </c>
      <c r="G2365" s="6" t="s">
        <v>42</v>
      </c>
      <c r="H2365" s="6" t="s">
        <v>34</v>
      </c>
      <c r="I2365" s="6" t="s">
        <v>239</v>
      </c>
      <c r="J2365" s="6">
        <v>100</v>
      </c>
      <c r="K2365" s="6" t="s">
        <v>31</v>
      </c>
      <c r="L2365" s="6" t="s">
        <v>225</v>
      </c>
      <c r="M2365" s="6">
        <v>120</v>
      </c>
      <c r="N2365" s="13">
        <f t="shared" si="388"/>
        <v>20</v>
      </c>
      <c r="O2365" s="13">
        <f t="shared" si="389"/>
        <v>3</v>
      </c>
      <c r="P2365" s="39">
        <f t="shared" si="384"/>
        <v>5.7181998783674679</v>
      </c>
      <c r="Q2365" s="39">
        <f t="shared" si="385"/>
        <v>-1.35015846365794</v>
      </c>
      <c r="R2365" s="39">
        <f t="shared" si="390"/>
        <v>10.068358342025409</v>
      </c>
      <c r="S2365" s="39">
        <f t="shared" si="391"/>
        <v>9.9316416579745912</v>
      </c>
      <c r="T2365" s="22" t="str">
        <f t="shared" si="386"/>
        <v>Uta100120</v>
      </c>
      <c r="U2365" t="str">
        <f t="shared" si="392"/>
        <v>yes</v>
      </c>
      <c r="V2365" s="31">
        <v>0</v>
      </c>
      <c r="W2365" s="31" t="str">
        <f t="shared" si="393"/>
        <v>43538Minnesota TimberwolvesUtah Jazz</v>
      </c>
      <c r="X2365" s="9" t="str">
        <f>IFERROR(VLOOKUP(T2365,October_Schedule_Table[[#All],[Home Concat]:[Home B2b]],2,FALSE),0)</f>
        <v>yes</v>
      </c>
      <c r="Y2365" s="9">
        <f>IFERROR(VLOOKUP(T2365,October_Schedule_Table[[#All],[Away Concat]:[Away B2b]],4,FALSE),0)</f>
        <v>0</v>
      </c>
    </row>
    <row r="2366" spans="1:25" x14ac:dyDescent="0.2">
      <c r="A2366" s="24" t="s">
        <v>225</v>
      </c>
      <c r="B2366" s="12">
        <v>43540</v>
      </c>
      <c r="C2366" s="33" t="str">
        <f t="shared" si="387"/>
        <v>H</v>
      </c>
      <c r="D2366" s="18">
        <v>3</v>
      </c>
      <c r="E2366" s="18">
        <v>16</v>
      </c>
      <c r="F2366" s="18">
        <v>2019</v>
      </c>
      <c r="G2366" s="5" t="s">
        <v>42</v>
      </c>
      <c r="H2366" s="5" t="s">
        <v>15</v>
      </c>
      <c r="I2366" s="5" t="s">
        <v>212</v>
      </c>
      <c r="J2366" s="5">
        <v>98</v>
      </c>
      <c r="K2366" s="5" t="s">
        <v>31</v>
      </c>
      <c r="L2366" s="5" t="s">
        <v>225</v>
      </c>
      <c r="M2366" s="5">
        <v>114</v>
      </c>
      <c r="N2366" s="13">
        <f t="shared" si="388"/>
        <v>16</v>
      </c>
      <c r="O2366" s="13">
        <f t="shared" si="389"/>
        <v>3</v>
      </c>
      <c r="P2366" s="39">
        <f t="shared" si="384"/>
        <v>5.7181998783674679</v>
      </c>
      <c r="Q2366" s="39">
        <f t="shared" si="385"/>
        <v>9.3423702051929958E-2</v>
      </c>
      <c r="R2366" s="39">
        <f t="shared" si="390"/>
        <v>8.6247761763155388</v>
      </c>
      <c r="S2366" s="39">
        <f t="shared" si="391"/>
        <v>7.3752238236844612</v>
      </c>
      <c r="T2366" s="22" t="str">
        <f t="shared" si="386"/>
        <v>Uta98114</v>
      </c>
      <c r="U2366" t="str">
        <f t="shared" si="392"/>
        <v>no</v>
      </c>
      <c r="V2366" s="31">
        <v>0</v>
      </c>
      <c r="W2366" s="31" t="str">
        <f t="shared" si="393"/>
        <v>43540Brooklyn NetsUtah Jazz</v>
      </c>
      <c r="X2366" s="9" t="str">
        <f>IFERROR(VLOOKUP(T2366,October_Schedule_Table[[#All],[Home Concat]:[Home B2b]],2,FALSE),0)</f>
        <v>no</v>
      </c>
      <c r="Y2366" s="9">
        <f>IFERROR(VLOOKUP(T2366,October_Schedule_Table[[#All],[Away Concat]:[Away B2b]],4,FALSE),0)</f>
        <v>0</v>
      </c>
    </row>
    <row r="2367" spans="1:25" x14ac:dyDescent="0.2">
      <c r="A2367" s="24" t="s">
        <v>225</v>
      </c>
      <c r="B2367" s="12">
        <v>43542</v>
      </c>
      <c r="C2367" s="33" t="str">
        <f t="shared" si="387"/>
        <v>A</v>
      </c>
      <c r="D2367" s="18">
        <v>3</v>
      </c>
      <c r="E2367" s="18">
        <v>18</v>
      </c>
      <c r="F2367" s="18">
        <v>2019</v>
      </c>
      <c r="G2367" s="5" t="s">
        <v>12</v>
      </c>
      <c r="H2367" s="5" t="s">
        <v>31</v>
      </c>
      <c r="I2367" s="5" t="s">
        <v>225</v>
      </c>
      <c r="J2367" s="5">
        <v>116</v>
      </c>
      <c r="K2367" s="5" t="s">
        <v>41</v>
      </c>
      <c r="L2367" s="5" t="s">
        <v>233</v>
      </c>
      <c r="M2367" s="5">
        <v>95</v>
      </c>
      <c r="N2367" s="13">
        <f t="shared" si="388"/>
        <v>21</v>
      </c>
      <c r="O2367" s="13">
        <f t="shared" si="389"/>
        <v>-3</v>
      </c>
      <c r="P2367" s="39">
        <f t="shared" si="384"/>
        <v>5.7181998783674679</v>
      </c>
      <c r="Q2367" s="39">
        <f t="shared" si="385"/>
        <v>-3.2175804343859502</v>
      </c>
      <c r="R2367" s="39">
        <f t="shared" si="390"/>
        <v>5.9357803127534181</v>
      </c>
      <c r="S2367" s="39">
        <f t="shared" si="391"/>
        <v>15.064219687246581</v>
      </c>
      <c r="T2367" s="22" t="str">
        <f t="shared" si="386"/>
        <v>Uta11695</v>
      </c>
      <c r="U2367" t="str">
        <f t="shared" si="392"/>
        <v>no</v>
      </c>
      <c r="V2367" s="31">
        <v>0</v>
      </c>
      <c r="W2367" s="31" t="str">
        <f t="shared" si="393"/>
        <v>43542Utah JazzWashington Wizards</v>
      </c>
      <c r="X2367" s="9">
        <f>IFERROR(VLOOKUP(T2367,October_Schedule_Table[Home Concat],1,FALSE),0)</f>
        <v>0</v>
      </c>
      <c r="Y2367" s="9" t="str">
        <f>IFERROR(VLOOKUP(T2367,October_Schedule_Table[[#All],[Away Concat]:[Away B2b]],4,FALSE),0)</f>
        <v>no</v>
      </c>
    </row>
    <row r="2368" spans="1:25" x14ac:dyDescent="0.2">
      <c r="A2368" s="24" t="s">
        <v>225</v>
      </c>
      <c r="B2368" s="10">
        <v>43544</v>
      </c>
      <c r="C2368" s="33" t="str">
        <f t="shared" si="387"/>
        <v>A</v>
      </c>
      <c r="D2368" s="19">
        <v>3</v>
      </c>
      <c r="E2368" s="19">
        <v>20</v>
      </c>
      <c r="F2368" s="19">
        <v>2019</v>
      </c>
      <c r="G2368" s="6" t="s">
        <v>23</v>
      </c>
      <c r="H2368" s="6" t="s">
        <v>31</v>
      </c>
      <c r="I2368" s="6" t="s">
        <v>225</v>
      </c>
      <c r="J2368" s="6">
        <v>137</v>
      </c>
      <c r="K2368" s="6" t="s">
        <v>25</v>
      </c>
      <c r="L2368" s="13" t="s">
        <v>243</v>
      </c>
      <c r="M2368" s="6">
        <v>116</v>
      </c>
      <c r="N2368" s="13">
        <f t="shared" si="388"/>
        <v>21</v>
      </c>
      <c r="O2368" s="13">
        <f t="shared" si="389"/>
        <v>-3</v>
      </c>
      <c r="P2368" s="39">
        <f t="shared" si="384"/>
        <v>5.7181998783674679</v>
      </c>
      <c r="Q2368" s="39">
        <f t="shared" si="385"/>
        <v>-9.3839578025397099</v>
      </c>
      <c r="R2368" s="39">
        <f t="shared" si="390"/>
        <v>12.102157680907178</v>
      </c>
      <c r="S2368" s="39">
        <f t="shared" si="391"/>
        <v>8.8978423190928222</v>
      </c>
      <c r="T2368" s="22" t="str">
        <f t="shared" si="386"/>
        <v>Uta137116</v>
      </c>
      <c r="U2368" t="str">
        <f t="shared" si="392"/>
        <v>no</v>
      </c>
      <c r="V2368" s="31">
        <v>0</v>
      </c>
      <c r="W2368" s="31" t="str">
        <f t="shared" si="393"/>
        <v>43544Utah JazzNew York Knicks</v>
      </c>
      <c r="X2368" s="9">
        <f>IFERROR(VLOOKUP(T2368,October_Schedule_Table[Home Concat],1,FALSE),0)</f>
        <v>0</v>
      </c>
      <c r="Y2368" s="9" t="str">
        <f>IFERROR(VLOOKUP(T2368,October_Schedule_Table[[#All],[Away Concat]:[Away B2b]],4,FALSE),0)</f>
        <v>no</v>
      </c>
    </row>
    <row r="2369" spans="1:25" x14ac:dyDescent="0.2">
      <c r="A2369" s="24" t="s">
        <v>225</v>
      </c>
      <c r="B2369" s="12">
        <v>43545</v>
      </c>
      <c r="C2369" s="33" t="str">
        <f t="shared" si="387"/>
        <v>A</v>
      </c>
      <c r="D2369" s="18">
        <v>3</v>
      </c>
      <c r="E2369" s="18">
        <v>21</v>
      </c>
      <c r="F2369" s="18">
        <v>2019</v>
      </c>
      <c r="G2369" s="5" t="s">
        <v>23</v>
      </c>
      <c r="H2369" s="5" t="s">
        <v>31</v>
      </c>
      <c r="I2369" s="5" t="s">
        <v>225</v>
      </c>
      <c r="J2369" s="5">
        <v>114</v>
      </c>
      <c r="K2369" s="5" t="s">
        <v>24</v>
      </c>
      <c r="L2369" s="5" t="s">
        <v>210</v>
      </c>
      <c r="M2369" s="5">
        <v>117</v>
      </c>
      <c r="N2369" s="13">
        <f t="shared" si="388"/>
        <v>-3</v>
      </c>
      <c r="O2369" s="13">
        <f t="shared" si="389"/>
        <v>-3</v>
      </c>
      <c r="P2369" s="39">
        <f t="shared" si="384"/>
        <v>5.7181998783674679</v>
      </c>
      <c r="Q2369" s="39">
        <f t="shared" si="385"/>
        <v>-5.4191427575813904</v>
      </c>
      <c r="R2369" s="39">
        <f t="shared" si="390"/>
        <v>8.1373426359488583</v>
      </c>
      <c r="S2369" s="39">
        <f t="shared" si="391"/>
        <v>-11.137342635948858</v>
      </c>
      <c r="T2369" s="22" t="str">
        <f t="shared" si="386"/>
        <v>Uta114117</v>
      </c>
      <c r="U2369" t="str">
        <f t="shared" si="392"/>
        <v>yes</v>
      </c>
      <c r="V2369" s="31">
        <v>0</v>
      </c>
      <c r="W2369" s="31" t="str">
        <f t="shared" si="393"/>
        <v>43545Utah JazzAtlanta Hawks</v>
      </c>
      <c r="X2369" s="9">
        <f>IFERROR(VLOOKUP(T2369,October_Schedule_Table[Home Concat],1,FALSE),0)</f>
        <v>0</v>
      </c>
      <c r="Y2369" s="9" t="str">
        <f>IFERROR(VLOOKUP(T2369,October_Schedule_Table[[#All],[Away Concat]:[Away B2b]],4,FALSE),0)</f>
        <v>yes</v>
      </c>
    </row>
    <row r="2370" spans="1:25" x14ac:dyDescent="0.2">
      <c r="A2370" s="24" t="s">
        <v>225</v>
      </c>
      <c r="B2370" s="10">
        <v>43547</v>
      </c>
      <c r="C2370" s="33" t="str">
        <f t="shared" si="387"/>
        <v>A</v>
      </c>
      <c r="D2370" s="19">
        <v>3</v>
      </c>
      <c r="E2370" s="19">
        <v>23</v>
      </c>
      <c r="F2370" s="19">
        <v>2019</v>
      </c>
      <c r="G2370" s="6" t="s">
        <v>6</v>
      </c>
      <c r="H2370" s="6" t="s">
        <v>31</v>
      </c>
      <c r="I2370" s="6" t="s">
        <v>225</v>
      </c>
      <c r="J2370" s="6">
        <v>114</v>
      </c>
      <c r="K2370" s="6" t="s">
        <v>38</v>
      </c>
      <c r="L2370" s="6" t="s">
        <v>214</v>
      </c>
      <c r="M2370" s="6">
        <v>83</v>
      </c>
      <c r="N2370" s="13">
        <f t="shared" si="388"/>
        <v>31</v>
      </c>
      <c r="O2370" s="13">
        <f t="shared" si="389"/>
        <v>-3</v>
      </c>
      <c r="P2370" s="39">
        <f t="shared" si="384"/>
        <v>5.7181998783674679</v>
      </c>
      <c r="Q2370" s="39">
        <f t="shared" si="385"/>
        <v>-8.3647694850550796</v>
      </c>
      <c r="R2370" s="39">
        <f t="shared" si="390"/>
        <v>11.082969363422547</v>
      </c>
      <c r="S2370" s="39">
        <f t="shared" si="391"/>
        <v>19.917030636577451</v>
      </c>
      <c r="T2370" s="22" t="str">
        <f t="shared" si="386"/>
        <v>Uta11483</v>
      </c>
      <c r="U2370" t="str">
        <f t="shared" si="392"/>
        <v>no</v>
      </c>
      <c r="V2370" s="31">
        <v>0</v>
      </c>
      <c r="W2370" s="31" t="str">
        <f t="shared" si="393"/>
        <v>43547Utah JazzChicago Bulls</v>
      </c>
      <c r="X2370" s="9">
        <f>IFERROR(VLOOKUP(T2370,October_Schedule_Table[Home Concat],1,FALSE),0)</f>
        <v>0</v>
      </c>
      <c r="Y2370" s="9" t="str">
        <f>IFERROR(VLOOKUP(T2370,October_Schedule_Table[[#All],[Away Concat]:[Away B2b]],4,FALSE),0)</f>
        <v>no</v>
      </c>
    </row>
    <row r="2371" spans="1:25" x14ac:dyDescent="0.2">
      <c r="A2371" s="24" t="s">
        <v>225</v>
      </c>
      <c r="B2371" s="10">
        <v>43549</v>
      </c>
      <c r="C2371" s="33" t="str">
        <f t="shared" si="387"/>
        <v>H</v>
      </c>
      <c r="D2371" s="19">
        <v>3</v>
      </c>
      <c r="E2371" s="19">
        <v>25</v>
      </c>
      <c r="F2371" s="19">
        <v>2019</v>
      </c>
      <c r="G2371" s="6" t="s">
        <v>42</v>
      </c>
      <c r="H2371" s="6" t="s">
        <v>29</v>
      </c>
      <c r="I2371" s="6" t="s">
        <v>232</v>
      </c>
      <c r="J2371" s="6">
        <v>92</v>
      </c>
      <c r="K2371" s="6" t="s">
        <v>31</v>
      </c>
      <c r="L2371" s="6" t="s">
        <v>225</v>
      </c>
      <c r="M2371" s="6">
        <v>125</v>
      </c>
      <c r="N2371" s="13">
        <f t="shared" si="388"/>
        <v>33</v>
      </c>
      <c r="O2371" s="13">
        <f t="shared" si="389"/>
        <v>3</v>
      </c>
      <c r="P2371" s="39">
        <f t="shared" si="384"/>
        <v>5.7181998783674679</v>
      </c>
      <c r="Q2371" s="39">
        <f t="shared" si="385"/>
        <v>-8.7034984309977705</v>
      </c>
      <c r="R2371" s="39">
        <f t="shared" si="390"/>
        <v>17.42169830936524</v>
      </c>
      <c r="S2371" s="39">
        <f t="shared" si="391"/>
        <v>15.57830169063476</v>
      </c>
      <c r="T2371" s="22" t="str">
        <f t="shared" si="386"/>
        <v>Uta92125</v>
      </c>
      <c r="U2371" t="str">
        <f t="shared" si="392"/>
        <v>no</v>
      </c>
      <c r="V2371" s="31">
        <v>0</v>
      </c>
      <c r="W2371" s="31" t="str">
        <f t="shared" si="393"/>
        <v>43549Phoenix SunsUtah Jazz</v>
      </c>
      <c r="X2371" s="9" t="str">
        <f>IFERROR(VLOOKUP(T2371,October_Schedule_Table[[#All],[Home Concat]:[Home B2b]],2,FALSE),0)</f>
        <v>no</v>
      </c>
      <c r="Y2371" s="9">
        <f>IFERROR(VLOOKUP(T2371,October_Schedule_Table[[#All],[Away Concat]:[Away B2b]],4,FALSE),0)</f>
        <v>0</v>
      </c>
    </row>
    <row r="2372" spans="1:25" x14ac:dyDescent="0.2">
      <c r="A2372" s="24" t="s">
        <v>225</v>
      </c>
      <c r="B2372" s="12">
        <v>43551</v>
      </c>
      <c r="C2372" s="33" t="str">
        <f t="shared" si="387"/>
        <v>H</v>
      </c>
      <c r="D2372" s="18">
        <v>3</v>
      </c>
      <c r="E2372" s="18">
        <v>27</v>
      </c>
      <c r="F2372" s="18">
        <v>2019</v>
      </c>
      <c r="G2372" s="5" t="s">
        <v>9</v>
      </c>
      <c r="H2372" s="5" t="s">
        <v>39</v>
      </c>
      <c r="I2372" s="13" t="s">
        <v>242</v>
      </c>
      <c r="J2372" s="5">
        <v>100</v>
      </c>
      <c r="K2372" s="5" t="s">
        <v>31</v>
      </c>
      <c r="L2372" s="5" t="s">
        <v>225</v>
      </c>
      <c r="M2372" s="5">
        <v>115</v>
      </c>
      <c r="N2372" s="13">
        <f t="shared" si="388"/>
        <v>15</v>
      </c>
      <c r="O2372" s="13">
        <f t="shared" si="389"/>
        <v>3</v>
      </c>
      <c r="P2372" s="39">
        <f t="shared" si="384"/>
        <v>5.7181998783674679</v>
      </c>
      <c r="Q2372" s="39">
        <f t="shared" si="385"/>
        <v>-1.7592139870950123</v>
      </c>
      <c r="R2372" s="39">
        <f t="shared" si="390"/>
        <v>10.477413865462481</v>
      </c>
      <c r="S2372" s="39">
        <f t="shared" si="391"/>
        <v>4.5225861345375193</v>
      </c>
      <c r="T2372" s="22" t="str">
        <f t="shared" si="386"/>
        <v>Uta100115</v>
      </c>
      <c r="U2372" t="str">
        <f t="shared" si="392"/>
        <v>no</v>
      </c>
      <c r="V2372" s="31">
        <v>0</v>
      </c>
      <c r="W2372" s="31" t="str">
        <f t="shared" si="393"/>
        <v>43551Los Angeles LakersUtah Jazz</v>
      </c>
      <c r="X2372" s="9" t="str">
        <f>IFERROR(VLOOKUP(T2372,October_Schedule_Table[[#All],[Home Concat]:[Home B2b]],2,FALSE),0)</f>
        <v>no</v>
      </c>
      <c r="Y2372" s="9">
        <f>IFERROR(VLOOKUP(T2372,October_Schedule_Table[[#All],[Away Concat]:[Away B2b]],4,FALSE),0)</f>
        <v>0</v>
      </c>
    </row>
    <row r="2373" spans="1:25" x14ac:dyDescent="0.2">
      <c r="A2373" s="24" t="s">
        <v>225</v>
      </c>
      <c r="B2373" s="10">
        <v>43553</v>
      </c>
      <c r="C2373" s="33" t="str">
        <f t="shared" si="387"/>
        <v>H</v>
      </c>
      <c r="D2373" s="19">
        <v>3</v>
      </c>
      <c r="E2373" s="19">
        <v>29</v>
      </c>
      <c r="F2373" s="19">
        <v>2019</v>
      </c>
      <c r="G2373" s="6" t="s">
        <v>42</v>
      </c>
      <c r="H2373" s="6" t="s">
        <v>41</v>
      </c>
      <c r="I2373" s="6" t="s">
        <v>233</v>
      </c>
      <c r="J2373" s="6">
        <v>124</v>
      </c>
      <c r="K2373" s="6" t="s">
        <v>31</v>
      </c>
      <c r="L2373" s="6" t="s">
        <v>225</v>
      </c>
      <c r="M2373" s="6">
        <v>128</v>
      </c>
      <c r="N2373" s="13">
        <f t="shared" si="388"/>
        <v>4</v>
      </c>
      <c r="O2373" s="13">
        <f t="shared" si="389"/>
        <v>3</v>
      </c>
      <c r="P2373" s="39">
        <f t="shared" si="384"/>
        <v>5.7181998783674679</v>
      </c>
      <c r="Q2373" s="39">
        <f t="shared" si="385"/>
        <v>-3.2175804343859502</v>
      </c>
      <c r="R2373" s="39">
        <f t="shared" si="390"/>
        <v>11.935780312753419</v>
      </c>
      <c r="S2373" s="39">
        <f t="shared" si="391"/>
        <v>-7.935780312753419</v>
      </c>
      <c r="T2373" s="22" t="str">
        <f t="shared" si="386"/>
        <v>Uta124128</v>
      </c>
      <c r="U2373" t="str">
        <f t="shared" si="392"/>
        <v>no</v>
      </c>
      <c r="V2373" s="31">
        <v>0</v>
      </c>
      <c r="W2373" s="31" t="str">
        <f t="shared" si="393"/>
        <v>43553Washington WizardsUtah Jazz</v>
      </c>
      <c r="X2373" s="9" t="str">
        <f>IFERROR(VLOOKUP(T2373,October_Schedule_Table[[#All],[Home Concat]:[Home B2b]],2,FALSE),0)</f>
        <v>no</v>
      </c>
      <c r="Y2373" s="9">
        <f>IFERROR(VLOOKUP(T2373,October_Schedule_Table[[#All],[Away Concat]:[Away B2b]],4,FALSE),0)</f>
        <v>0</v>
      </c>
    </row>
    <row r="2374" spans="1:25" x14ac:dyDescent="0.2">
      <c r="A2374" s="24" t="s">
        <v>225</v>
      </c>
      <c r="B2374" s="12">
        <v>43556</v>
      </c>
      <c r="C2374" s="33" t="str">
        <f t="shared" si="387"/>
        <v>H</v>
      </c>
      <c r="D2374" s="18">
        <v>4</v>
      </c>
      <c r="E2374" s="18">
        <v>1</v>
      </c>
      <c r="F2374" s="18">
        <v>2019</v>
      </c>
      <c r="G2374" s="5" t="s">
        <v>42</v>
      </c>
      <c r="H2374" s="5" t="s">
        <v>14</v>
      </c>
      <c r="I2374" s="5" t="s">
        <v>213</v>
      </c>
      <c r="J2374" s="13">
        <v>102</v>
      </c>
      <c r="K2374" s="5" t="s">
        <v>31</v>
      </c>
      <c r="L2374" s="5" t="s">
        <v>225</v>
      </c>
      <c r="M2374" s="13">
        <v>111</v>
      </c>
      <c r="N2374" s="13">
        <f t="shared" si="388"/>
        <v>9</v>
      </c>
      <c r="O2374" s="13">
        <f t="shared" si="389"/>
        <v>3</v>
      </c>
      <c r="P2374" s="39">
        <f t="shared" si="384"/>
        <v>5.7181998783674679</v>
      </c>
      <c r="Q2374" s="39">
        <f t="shared" si="385"/>
        <v>-1.224670842330648</v>
      </c>
      <c r="R2374" s="39">
        <f t="shared" si="390"/>
        <v>9.9428707206981155</v>
      </c>
      <c r="S2374" s="39">
        <f t="shared" si="391"/>
        <v>-0.94287072069811551</v>
      </c>
      <c r="T2374" s="22" t="str">
        <f t="shared" si="386"/>
        <v>Uta102111</v>
      </c>
      <c r="U2374" t="str">
        <f t="shared" si="392"/>
        <v>no</v>
      </c>
      <c r="V2374" s="31">
        <v>0</v>
      </c>
      <c r="W2374" s="31" t="str">
        <f t="shared" si="393"/>
        <v>43556Charlotte HornetsUtah Jazz</v>
      </c>
      <c r="X2374" s="9" t="str">
        <f>IFERROR(VLOOKUP(T2374,October_Schedule_Table[[#All],[Home Concat]:[Home B2b]],2,FALSE),0)</f>
        <v>no</v>
      </c>
      <c r="Y2374" s="9">
        <f>IFERROR(VLOOKUP(T2374,October_Schedule_Table[[#All],[Away Concat]:[Away B2b]],4,FALSE),0)</f>
        <v>0</v>
      </c>
    </row>
    <row r="2375" spans="1:25" x14ac:dyDescent="0.2">
      <c r="A2375" s="24" t="s">
        <v>225</v>
      </c>
      <c r="B2375" s="12">
        <v>43558</v>
      </c>
      <c r="C2375" s="33" t="str">
        <f t="shared" si="387"/>
        <v>A</v>
      </c>
      <c r="D2375" s="18">
        <v>4</v>
      </c>
      <c r="E2375" s="18">
        <v>3</v>
      </c>
      <c r="F2375" s="18">
        <v>2019</v>
      </c>
      <c r="G2375" s="5" t="s">
        <v>30</v>
      </c>
      <c r="H2375" s="5" t="s">
        <v>31</v>
      </c>
      <c r="I2375" s="5" t="s">
        <v>225</v>
      </c>
      <c r="J2375" s="13">
        <v>118</v>
      </c>
      <c r="K2375" s="5" t="s">
        <v>29</v>
      </c>
      <c r="L2375" s="5" t="s">
        <v>232</v>
      </c>
      <c r="M2375" s="13">
        <v>97</v>
      </c>
      <c r="N2375" s="13">
        <f t="shared" si="388"/>
        <v>21</v>
      </c>
      <c r="O2375" s="13">
        <f t="shared" si="389"/>
        <v>-3</v>
      </c>
      <c r="P2375" s="39">
        <f t="shared" si="384"/>
        <v>5.7181998783674679</v>
      </c>
      <c r="Q2375" s="39">
        <f t="shared" si="385"/>
        <v>-8.7034984309977705</v>
      </c>
      <c r="R2375" s="39">
        <f t="shared" si="390"/>
        <v>11.421698309365238</v>
      </c>
      <c r="S2375" s="39">
        <f t="shared" si="391"/>
        <v>9.5783016906347616</v>
      </c>
      <c r="T2375" s="22" t="str">
        <f t="shared" si="386"/>
        <v>Uta11897</v>
      </c>
      <c r="U2375" t="str">
        <f t="shared" si="392"/>
        <v>no</v>
      </c>
      <c r="V2375" s="31">
        <v>0</v>
      </c>
      <c r="W2375" s="31" t="str">
        <f t="shared" si="393"/>
        <v>43558Utah JazzPhoenix Suns</v>
      </c>
      <c r="X2375" s="9">
        <f>IFERROR(VLOOKUP(T2375,October_Schedule_Table[Home Concat],1,FALSE),0)</f>
        <v>0</v>
      </c>
      <c r="Y2375" s="9" t="str">
        <f>IFERROR(VLOOKUP(T2375,October_Schedule_Table[[#All],[Away Concat]:[Away B2b]],4,FALSE),0)</f>
        <v>no</v>
      </c>
    </row>
    <row r="2376" spans="1:25" x14ac:dyDescent="0.2">
      <c r="A2376" s="24" t="s">
        <v>225</v>
      </c>
      <c r="B2376" s="10">
        <v>43560</v>
      </c>
      <c r="C2376" s="33" t="str">
        <f t="shared" si="387"/>
        <v>H</v>
      </c>
      <c r="D2376" s="19">
        <v>4</v>
      </c>
      <c r="E2376" s="19">
        <v>5</v>
      </c>
      <c r="F2376" s="19">
        <v>2019</v>
      </c>
      <c r="G2376" s="6" t="s">
        <v>42</v>
      </c>
      <c r="H2376" s="6" t="s">
        <v>32</v>
      </c>
      <c r="I2376" s="6" t="s">
        <v>230</v>
      </c>
      <c r="J2376" s="11">
        <v>98</v>
      </c>
      <c r="K2376" s="6" t="s">
        <v>31</v>
      </c>
      <c r="L2376" s="6" t="s">
        <v>225</v>
      </c>
      <c r="M2376" s="11">
        <v>119</v>
      </c>
      <c r="N2376" s="13">
        <f t="shared" si="388"/>
        <v>21</v>
      </c>
      <c r="O2376" s="13">
        <f t="shared" si="389"/>
        <v>3</v>
      </c>
      <c r="P2376" s="39">
        <f t="shared" si="384"/>
        <v>5.7181998783674679</v>
      </c>
      <c r="Q2376" s="39">
        <f t="shared" si="385"/>
        <v>-0.90569424122478992</v>
      </c>
      <c r="R2376" s="39">
        <f t="shared" si="390"/>
        <v>9.6238941195922578</v>
      </c>
      <c r="S2376" s="39">
        <f t="shared" si="391"/>
        <v>11.376105880407742</v>
      </c>
      <c r="T2376" s="22" t="str">
        <f t="shared" si="386"/>
        <v>Uta98119</v>
      </c>
      <c r="U2376" t="str">
        <f t="shared" si="392"/>
        <v>no</v>
      </c>
      <c r="V2376" s="31">
        <v>0</v>
      </c>
      <c r="W2376" s="31" t="str">
        <f t="shared" si="393"/>
        <v>43560Sacramento KingsUtah Jazz</v>
      </c>
      <c r="X2376" s="9" t="str">
        <f>IFERROR(VLOOKUP(T2376,October_Schedule_Table[[#All],[Home Concat]:[Home B2b]],2,FALSE),0)</f>
        <v>no</v>
      </c>
      <c r="Y2376" s="9">
        <f>IFERROR(VLOOKUP(T2376,October_Schedule_Table[[#All],[Away Concat]:[Away B2b]],4,FALSE),0)</f>
        <v>0</v>
      </c>
    </row>
    <row r="2377" spans="1:25" x14ac:dyDescent="0.2">
      <c r="A2377" s="24" t="s">
        <v>225</v>
      </c>
      <c r="B2377" s="10">
        <v>43562</v>
      </c>
      <c r="C2377" s="33" t="str">
        <f t="shared" si="387"/>
        <v>A</v>
      </c>
      <c r="D2377" s="19">
        <v>4</v>
      </c>
      <c r="E2377" s="19">
        <v>7</v>
      </c>
      <c r="F2377" s="19">
        <v>2019</v>
      </c>
      <c r="G2377" s="11" t="s">
        <v>44</v>
      </c>
      <c r="H2377" s="11" t="s">
        <v>31</v>
      </c>
      <c r="I2377" s="11" t="s">
        <v>225</v>
      </c>
      <c r="J2377" s="11">
        <v>109</v>
      </c>
      <c r="K2377" s="11" t="s">
        <v>39</v>
      </c>
      <c r="L2377" s="13" t="s">
        <v>242</v>
      </c>
      <c r="M2377" s="11">
        <v>113</v>
      </c>
      <c r="N2377" s="13">
        <f t="shared" si="388"/>
        <v>-4</v>
      </c>
      <c r="O2377" s="13">
        <f t="shared" si="389"/>
        <v>-3</v>
      </c>
      <c r="P2377" s="39">
        <f t="shared" si="384"/>
        <v>5.7181998783674679</v>
      </c>
      <c r="Q2377" s="39">
        <f t="shared" si="385"/>
        <v>-1.7592139870950123</v>
      </c>
      <c r="R2377" s="39">
        <f t="shared" si="390"/>
        <v>4.4774138654624807</v>
      </c>
      <c r="S2377" s="39">
        <f t="shared" si="391"/>
        <v>-8.4774138654624807</v>
      </c>
      <c r="T2377" s="22" t="str">
        <f t="shared" si="386"/>
        <v>Uta109113</v>
      </c>
      <c r="U2377" t="str">
        <f t="shared" si="392"/>
        <v>no</v>
      </c>
      <c r="V2377" s="31">
        <v>0</v>
      </c>
      <c r="W2377" s="31" t="str">
        <f t="shared" si="393"/>
        <v>43562Utah JazzLos Angeles Lakers</v>
      </c>
      <c r="X2377" s="9">
        <f>IFERROR(VLOOKUP(T2377,October_Schedule_Table[Home Concat],1,FALSE),0)</f>
        <v>0</v>
      </c>
      <c r="Y2377" s="9" t="str">
        <f>IFERROR(VLOOKUP(T2377,October_Schedule_Table[[#All],[Away Concat]:[Away B2b]],4,FALSE),0)</f>
        <v>no</v>
      </c>
    </row>
    <row r="2378" spans="1:25" x14ac:dyDescent="0.2">
      <c r="A2378" s="24" t="s">
        <v>225</v>
      </c>
      <c r="B2378" s="12">
        <v>43564</v>
      </c>
      <c r="C2378" s="33" t="str">
        <f t="shared" si="387"/>
        <v>H</v>
      </c>
      <c r="D2378" s="18">
        <v>4</v>
      </c>
      <c r="E2378" s="18">
        <v>9</v>
      </c>
      <c r="F2378" s="18">
        <v>2019</v>
      </c>
      <c r="G2378" s="13" t="s">
        <v>42</v>
      </c>
      <c r="H2378" s="13" t="s">
        <v>21</v>
      </c>
      <c r="I2378" s="13" t="s">
        <v>217</v>
      </c>
      <c r="J2378" s="13">
        <v>108</v>
      </c>
      <c r="K2378" s="13" t="s">
        <v>31</v>
      </c>
      <c r="L2378" s="13" t="s">
        <v>225</v>
      </c>
      <c r="M2378" s="13">
        <v>118</v>
      </c>
      <c r="N2378" s="13">
        <f t="shared" si="388"/>
        <v>10</v>
      </c>
      <c r="O2378" s="13">
        <f t="shared" si="389"/>
        <v>3</v>
      </c>
      <c r="P2378" s="39">
        <f t="shared" ref="P2378:P2441" si="394">IF(C2378="H",VLOOKUP(L2378,$AB$12:$AE$41,4,FALSE),VLOOKUP(I2378,$AB$12:$AE$41,4,FALSE))</f>
        <v>5.7181998783674679</v>
      </c>
      <c r="Q2378" s="39">
        <f t="shared" ref="Q2378:Q2441" si="395">IF(C2378="H",VLOOKUP(I2378,$AB$12:$AE$41,4,FALSE),VLOOKUP(L2378,$AB$12:$AE$41,4,FALSE))</f>
        <v>3.8824190488276296</v>
      </c>
      <c r="R2378" s="39">
        <f t="shared" si="390"/>
        <v>4.8357808295398383</v>
      </c>
      <c r="S2378" s="39">
        <f t="shared" si="391"/>
        <v>5.1642191704601617</v>
      </c>
      <c r="T2378" s="22" t="str">
        <f t="shared" ref="T2378:T2441" si="396">CONCATENATE(A2378,J2378,M2378)</f>
        <v>Uta108118</v>
      </c>
      <c r="U2378" t="str">
        <f t="shared" si="392"/>
        <v>no</v>
      </c>
      <c r="V2378" s="31">
        <v>0</v>
      </c>
      <c r="W2378" s="31" t="str">
        <f t="shared" si="393"/>
        <v>43564Denver NuggetsUtah Jazz</v>
      </c>
      <c r="X2378" s="9" t="str">
        <f>IFERROR(VLOOKUP(T2378,October_Schedule_Table[[#All],[Home Concat]:[Home B2b]],2,FALSE),0)</f>
        <v>no</v>
      </c>
      <c r="Y2378" s="9">
        <f>IFERROR(VLOOKUP(T2378,October_Schedule_Table[[#All],[Away Concat]:[Away B2b]],4,FALSE),0)</f>
        <v>0</v>
      </c>
    </row>
    <row r="2379" spans="1:25" x14ac:dyDescent="0.2">
      <c r="A2379" s="24" t="s">
        <v>225</v>
      </c>
      <c r="B2379" s="12">
        <v>43565</v>
      </c>
      <c r="C2379" s="33" t="str">
        <f t="shared" ref="C2379:C2442" si="397">IF(A2379=L2379,"H","A")</f>
        <v>A</v>
      </c>
      <c r="D2379" s="18">
        <v>4</v>
      </c>
      <c r="E2379" s="18">
        <v>10</v>
      </c>
      <c r="F2379" s="18">
        <v>2019</v>
      </c>
      <c r="G2379" s="13" t="s">
        <v>9</v>
      </c>
      <c r="H2379" s="13" t="s">
        <v>31</v>
      </c>
      <c r="I2379" s="13" t="s">
        <v>225</v>
      </c>
      <c r="J2379" s="13">
        <v>137</v>
      </c>
      <c r="K2379" s="13" t="s">
        <v>22</v>
      </c>
      <c r="L2379" s="13" t="s">
        <v>241</v>
      </c>
      <c r="M2379" s="13">
        <v>143</v>
      </c>
      <c r="N2379" s="13">
        <f t="shared" ref="N2379:N2442" si="398">IF(C2379="H",M2379-J2379,J2379-M2379)</f>
        <v>-6</v>
      </c>
      <c r="O2379" s="13">
        <f t="shared" ref="O2379:O2442" si="399">IF(C2379="H",3,-3)</f>
        <v>-3</v>
      </c>
      <c r="P2379" s="39">
        <f t="shared" si="394"/>
        <v>5.7181998783674679</v>
      </c>
      <c r="Q2379" s="39">
        <f t="shared" si="395"/>
        <v>0.79686865378140981</v>
      </c>
      <c r="R2379" s="39">
        <f t="shared" ref="R2379:R2442" si="400">O2379+P2379-Q2379</f>
        <v>1.9213312245860581</v>
      </c>
      <c r="S2379" s="39">
        <f t="shared" ref="S2379:S2442" si="401">N2379-R2379</f>
        <v>-7.9213312245860585</v>
      </c>
      <c r="T2379" s="22" t="str">
        <f t="shared" si="396"/>
        <v>Uta137143</v>
      </c>
      <c r="U2379" t="str">
        <f t="shared" ref="U2379:U2442" si="402">IF(B2379-B2378=1,"yes","no")</f>
        <v>yes</v>
      </c>
      <c r="V2379" s="31">
        <v>0</v>
      </c>
      <c r="W2379" s="31" t="str">
        <f t="shared" ref="W2379:W2442" si="403">CONCATENATE(B2379,H2379,K2379)</f>
        <v>43565Utah JazzLos Angeles Clippers</v>
      </c>
      <c r="X2379" s="9">
        <f>IFERROR(VLOOKUP(T2379,October_Schedule_Table[Home Concat],1,FALSE),0)</f>
        <v>0</v>
      </c>
      <c r="Y2379" s="9" t="str">
        <f>IFERROR(VLOOKUP(T2379,October_Schedule_Table[[#All],[Away Concat]:[Away B2b]],4,FALSE),0)</f>
        <v>yes</v>
      </c>
    </row>
    <row r="2380" spans="1:25" x14ac:dyDescent="0.2">
      <c r="A2380" s="24" t="s">
        <v>233</v>
      </c>
      <c r="B2380" s="12">
        <v>43391</v>
      </c>
      <c r="C2380" s="33" t="str">
        <f t="shared" si="397"/>
        <v>H</v>
      </c>
      <c r="D2380" s="18">
        <v>10</v>
      </c>
      <c r="E2380" s="18">
        <v>18</v>
      </c>
      <c r="F2380" s="18">
        <v>2018</v>
      </c>
      <c r="G2380" s="5" t="s">
        <v>6</v>
      </c>
      <c r="H2380" s="5" t="s">
        <v>26</v>
      </c>
      <c r="I2380" s="5" t="s">
        <v>235</v>
      </c>
      <c r="J2380" s="5">
        <v>113</v>
      </c>
      <c r="K2380" s="5" t="s">
        <v>41</v>
      </c>
      <c r="L2380" s="5" t="s">
        <v>233</v>
      </c>
      <c r="M2380" s="5">
        <v>112</v>
      </c>
      <c r="N2380" s="13">
        <f t="shared" si="398"/>
        <v>-1</v>
      </c>
      <c r="O2380" s="13">
        <f t="shared" si="399"/>
        <v>3</v>
      </c>
      <c r="P2380" s="39">
        <f t="shared" si="394"/>
        <v>-3.2175804343859502</v>
      </c>
      <c r="Q2380" s="39">
        <f t="shared" si="395"/>
        <v>-0.25037347985165948</v>
      </c>
      <c r="R2380" s="39">
        <f t="shared" si="400"/>
        <v>3.279304546570927E-2</v>
      </c>
      <c r="S2380" s="39">
        <f t="shared" si="401"/>
        <v>-1.0327930454657093</v>
      </c>
      <c r="T2380" s="22" t="str">
        <f t="shared" si="396"/>
        <v>Was113112</v>
      </c>
      <c r="U2380" t="str">
        <f t="shared" si="402"/>
        <v>no</v>
      </c>
      <c r="V2380" s="31">
        <v>0</v>
      </c>
      <c r="W2380" s="31" t="str">
        <f t="shared" si="403"/>
        <v>43391Miami HeatWashington Wizards</v>
      </c>
      <c r="X2380" s="9" t="str">
        <f>IFERROR(VLOOKUP(T2380,October_Schedule_Table[[#All],[Home Concat]:[Home B2b]],2,FALSE),0)</f>
        <v>no</v>
      </c>
      <c r="Y2380" s="9">
        <f>IFERROR(VLOOKUP(T2380,October_Schedule_Table[[#All],[Away Concat]:[Away B2b]],4,FALSE),0)</f>
        <v>0</v>
      </c>
    </row>
    <row r="2381" spans="1:25" x14ac:dyDescent="0.2">
      <c r="A2381" s="24" t="s">
        <v>233</v>
      </c>
      <c r="B2381" s="10">
        <v>43393</v>
      </c>
      <c r="C2381" s="33" t="str">
        <f t="shared" si="397"/>
        <v>H</v>
      </c>
      <c r="D2381" s="19">
        <v>10</v>
      </c>
      <c r="E2381" s="19">
        <v>20</v>
      </c>
      <c r="F2381" s="19">
        <v>2018</v>
      </c>
      <c r="G2381" s="6" t="s">
        <v>12</v>
      </c>
      <c r="H2381" s="6" t="s">
        <v>37</v>
      </c>
      <c r="I2381" s="6" t="s">
        <v>228</v>
      </c>
      <c r="J2381" s="6">
        <v>117</v>
      </c>
      <c r="K2381" s="6" t="s">
        <v>41</v>
      </c>
      <c r="L2381" s="6" t="s">
        <v>233</v>
      </c>
      <c r="M2381" s="6">
        <v>113</v>
      </c>
      <c r="N2381" s="13">
        <f t="shared" si="398"/>
        <v>-4</v>
      </c>
      <c r="O2381" s="13">
        <f t="shared" si="399"/>
        <v>3</v>
      </c>
      <c r="P2381" s="39">
        <f t="shared" si="394"/>
        <v>-3.2175804343859502</v>
      </c>
      <c r="Q2381" s="39">
        <f t="shared" si="395"/>
        <v>5.5303682054218104</v>
      </c>
      <c r="R2381" s="39">
        <f t="shared" si="400"/>
        <v>-5.7479486398077606</v>
      </c>
      <c r="S2381" s="39">
        <f t="shared" si="401"/>
        <v>1.7479486398077606</v>
      </c>
      <c r="T2381" s="22" t="str">
        <f t="shared" si="396"/>
        <v>Was117113</v>
      </c>
      <c r="U2381" t="str">
        <f t="shared" si="402"/>
        <v>no</v>
      </c>
      <c r="V2381" s="31">
        <v>0</v>
      </c>
      <c r="W2381" s="31" t="str">
        <f t="shared" si="403"/>
        <v>43393Toronto RaptorsWashington Wizards</v>
      </c>
      <c r="X2381" s="9" t="str">
        <f>IFERROR(VLOOKUP(T2381,October_Schedule_Table[[#All],[Home Concat]:[Home B2b]],2,FALSE),0)</f>
        <v>no</v>
      </c>
      <c r="Y2381" s="9">
        <f>IFERROR(VLOOKUP(T2381,October_Schedule_Table[[#All],[Away Concat]:[Away B2b]],4,FALSE),0)</f>
        <v>0</v>
      </c>
    </row>
    <row r="2382" spans="1:25" x14ac:dyDescent="0.2">
      <c r="A2382" s="24" t="s">
        <v>233</v>
      </c>
      <c r="B2382" s="12">
        <v>43395</v>
      </c>
      <c r="C2382" s="33" t="str">
        <f t="shared" si="397"/>
        <v>A</v>
      </c>
      <c r="D2382" s="18">
        <v>10</v>
      </c>
      <c r="E2382" s="18">
        <v>22</v>
      </c>
      <c r="F2382" s="18">
        <v>2018</v>
      </c>
      <c r="G2382" s="5" t="s">
        <v>30</v>
      </c>
      <c r="H2382" s="5" t="s">
        <v>41</v>
      </c>
      <c r="I2382" s="5" t="s">
        <v>233</v>
      </c>
      <c r="J2382" s="5">
        <v>125</v>
      </c>
      <c r="K2382" s="5" t="s">
        <v>40</v>
      </c>
      <c r="L2382" s="5" t="s">
        <v>231</v>
      </c>
      <c r="M2382" s="5">
        <v>124</v>
      </c>
      <c r="N2382" s="13">
        <f t="shared" si="398"/>
        <v>1</v>
      </c>
      <c r="O2382" s="13">
        <f t="shared" si="399"/>
        <v>-3</v>
      </c>
      <c r="P2382" s="39">
        <f t="shared" si="394"/>
        <v>-3.2175804343859502</v>
      </c>
      <c r="Q2382" s="39">
        <f t="shared" si="395"/>
        <v>4.7456987811097902</v>
      </c>
      <c r="R2382" s="39">
        <f t="shared" si="400"/>
        <v>-10.96327921549574</v>
      </c>
      <c r="S2382" s="39">
        <f t="shared" si="401"/>
        <v>11.96327921549574</v>
      </c>
      <c r="T2382" s="22" t="str">
        <f t="shared" si="396"/>
        <v>Was125124</v>
      </c>
      <c r="U2382" t="str">
        <f t="shared" si="402"/>
        <v>no</v>
      </c>
      <c r="V2382" s="31">
        <v>0</v>
      </c>
      <c r="W2382" s="31" t="str">
        <f t="shared" si="403"/>
        <v>43395Washington WizardsPortland Trail Blazers</v>
      </c>
      <c r="X2382" s="9">
        <f>IFERROR(VLOOKUP(T2382,October_Schedule_Table[Home Concat],1,FALSE),0)</f>
        <v>0</v>
      </c>
      <c r="Y2382" s="9" t="str">
        <f>IFERROR(VLOOKUP(T2382,October_Schedule_Table[[#All],[Away Concat]:[Away B2b]],4,FALSE),0)</f>
        <v>no</v>
      </c>
    </row>
    <row r="2383" spans="1:25" x14ac:dyDescent="0.2">
      <c r="A2383" s="24" t="s">
        <v>233</v>
      </c>
      <c r="B2383" s="10">
        <v>43397</v>
      </c>
      <c r="C2383" s="33" t="str">
        <f t="shared" si="397"/>
        <v>A</v>
      </c>
      <c r="D2383" s="19">
        <v>10</v>
      </c>
      <c r="E2383" s="19">
        <v>24</v>
      </c>
      <c r="F2383" s="19">
        <v>2018</v>
      </c>
      <c r="G2383" s="6" t="s">
        <v>9</v>
      </c>
      <c r="H2383" s="6" t="s">
        <v>41</v>
      </c>
      <c r="I2383" s="6" t="s">
        <v>233</v>
      </c>
      <c r="J2383" s="6">
        <v>122</v>
      </c>
      <c r="K2383" s="6" t="s">
        <v>11</v>
      </c>
      <c r="L2383" s="6" t="s">
        <v>224</v>
      </c>
      <c r="M2383" s="6">
        <v>144</v>
      </c>
      <c r="N2383" s="13">
        <f t="shared" si="398"/>
        <v>-22</v>
      </c>
      <c r="O2383" s="13">
        <f t="shared" si="399"/>
        <v>-3</v>
      </c>
      <c r="P2383" s="39">
        <f t="shared" si="394"/>
        <v>-3.2175804343859502</v>
      </c>
      <c r="Q2383" s="39">
        <f t="shared" si="395"/>
        <v>6.4927091902742058</v>
      </c>
      <c r="R2383" s="39">
        <f t="shared" si="400"/>
        <v>-12.710289624660156</v>
      </c>
      <c r="S2383" s="39">
        <f t="shared" si="401"/>
        <v>-9.289710375339844</v>
      </c>
      <c r="T2383" s="22" t="str">
        <f t="shared" si="396"/>
        <v>Was122144</v>
      </c>
      <c r="U2383" t="str">
        <f t="shared" si="402"/>
        <v>no</v>
      </c>
      <c r="V2383" s="31">
        <v>0</v>
      </c>
      <c r="W2383" s="31" t="str">
        <f t="shared" si="403"/>
        <v>43397Washington WizardsGolden State Warriors</v>
      </c>
      <c r="X2383" s="9">
        <f>IFERROR(VLOOKUP(T2383,October_Schedule_Table[Home Concat],1,FALSE),0)</f>
        <v>0</v>
      </c>
      <c r="Y2383" s="9" t="str">
        <f>IFERROR(VLOOKUP(T2383,October_Schedule_Table[[#All],[Away Concat]:[Away B2b]],4,FALSE),0)</f>
        <v>no</v>
      </c>
    </row>
    <row r="2384" spans="1:25" x14ac:dyDescent="0.2">
      <c r="A2384" s="24" t="s">
        <v>233</v>
      </c>
      <c r="B2384" s="12">
        <v>43399</v>
      </c>
      <c r="C2384" s="33" t="str">
        <f t="shared" si="397"/>
        <v>A</v>
      </c>
      <c r="D2384" s="18">
        <v>10</v>
      </c>
      <c r="E2384" s="18">
        <v>26</v>
      </c>
      <c r="F2384" s="18">
        <v>2018</v>
      </c>
      <c r="G2384" s="5" t="s">
        <v>30</v>
      </c>
      <c r="H2384" s="5" t="s">
        <v>41</v>
      </c>
      <c r="I2384" s="5" t="s">
        <v>233</v>
      </c>
      <c r="J2384" s="5">
        <v>112</v>
      </c>
      <c r="K2384" s="5" t="s">
        <v>32</v>
      </c>
      <c r="L2384" s="5" t="s">
        <v>230</v>
      </c>
      <c r="M2384" s="5">
        <v>116</v>
      </c>
      <c r="N2384" s="13">
        <f t="shared" si="398"/>
        <v>-4</v>
      </c>
      <c r="O2384" s="13">
        <f t="shared" si="399"/>
        <v>-3</v>
      </c>
      <c r="P2384" s="39">
        <f t="shared" si="394"/>
        <v>-3.2175804343859502</v>
      </c>
      <c r="Q2384" s="39">
        <f t="shared" si="395"/>
        <v>-0.90569424122478992</v>
      </c>
      <c r="R2384" s="39">
        <f t="shared" si="400"/>
        <v>-5.3118861931611603</v>
      </c>
      <c r="S2384" s="39">
        <f t="shared" si="401"/>
        <v>1.3118861931611603</v>
      </c>
      <c r="T2384" s="22" t="str">
        <f t="shared" si="396"/>
        <v>Was112116</v>
      </c>
      <c r="U2384" t="str">
        <f t="shared" si="402"/>
        <v>no</v>
      </c>
      <c r="V2384" s="31">
        <v>0</v>
      </c>
      <c r="W2384" s="31" t="str">
        <f t="shared" si="403"/>
        <v>43399Washington WizardsSacramento Kings</v>
      </c>
      <c r="X2384" s="9">
        <f>IFERROR(VLOOKUP(T2384,October_Schedule_Table[Home Concat],1,FALSE),0)</f>
        <v>0</v>
      </c>
      <c r="Y2384" s="9" t="str">
        <f>IFERROR(VLOOKUP(T2384,October_Schedule_Table[[#All],[Away Concat]:[Away B2b]],4,FALSE),0)</f>
        <v>no</v>
      </c>
    </row>
    <row r="2385" spans="1:25" x14ac:dyDescent="0.2">
      <c r="A2385" s="24" t="s">
        <v>233</v>
      </c>
      <c r="B2385" s="10">
        <v>43401</v>
      </c>
      <c r="C2385" s="33" t="str">
        <f t="shared" si="397"/>
        <v>A</v>
      </c>
      <c r="D2385" s="19">
        <v>10</v>
      </c>
      <c r="E2385" s="19">
        <v>28</v>
      </c>
      <c r="F2385" s="19">
        <v>2018</v>
      </c>
      <c r="G2385" s="6" t="s">
        <v>44</v>
      </c>
      <c r="H2385" s="6" t="s">
        <v>41</v>
      </c>
      <c r="I2385" s="6" t="s">
        <v>233</v>
      </c>
      <c r="J2385" s="6">
        <v>104</v>
      </c>
      <c r="K2385" s="6" t="s">
        <v>22</v>
      </c>
      <c r="L2385" s="13" t="s">
        <v>241</v>
      </c>
      <c r="M2385" s="6">
        <v>136</v>
      </c>
      <c r="N2385" s="13">
        <f t="shared" si="398"/>
        <v>-32</v>
      </c>
      <c r="O2385" s="13">
        <f t="shared" si="399"/>
        <v>-3</v>
      </c>
      <c r="P2385" s="39">
        <f t="shared" si="394"/>
        <v>-3.2175804343859502</v>
      </c>
      <c r="Q2385" s="39">
        <f t="shared" si="395"/>
        <v>0.79686865378140981</v>
      </c>
      <c r="R2385" s="39">
        <f t="shared" si="400"/>
        <v>-7.0144490881673605</v>
      </c>
      <c r="S2385" s="39">
        <f t="shared" si="401"/>
        <v>-24.98555091183264</v>
      </c>
      <c r="T2385" s="22" t="str">
        <f t="shared" si="396"/>
        <v>Was104136</v>
      </c>
      <c r="U2385" t="str">
        <f t="shared" si="402"/>
        <v>no</v>
      </c>
      <c r="V2385" s="31">
        <v>0</v>
      </c>
      <c r="W2385" s="31" t="str">
        <f t="shared" si="403"/>
        <v>43401Washington WizardsLos Angeles Clippers</v>
      </c>
      <c r="X2385" s="9">
        <f>IFERROR(VLOOKUP(T2385,October_Schedule_Table[Home Concat],1,FALSE),0)</f>
        <v>0</v>
      </c>
      <c r="Y2385" s="9" t="str">
        <f>IFERROR(VLOOKUP(T2385,October_Schedule_Table[[#All],[Away Concat]:[Away B2b]],4,FALSE),0)</f>
        <v>no</v>
      </c>
    </row>
    <row r="2386" spans="1:25" x14ac:dyDescent="0.2">
      <c r="A2386" s="24" t="s">
        <v>233</v>
      </c>
      <c r="B2386" s="12">
        <v>43403</v>
      </c>
      <c r="C2386" s="33" t="str">
        <f t="shared" si="397"/>
        <v>A</v>
      </c>
      <c r="D2386" s="18">
        <v>10</v>
      </c>
      <c r="E2386" s="18">
        <v>30</v>
      </c>
      <c r="F2386" s="18">
        <v>2018</v>
      </c>
      <c r="G2386" s="5" t="s">
        <v>6</v>
      </c>
      <c r="H2386" s="5" t="s">
        <v>41</v>
      </c>
      <c r="I2386" s="5" t="s">
        <v>233</v>
      </c>
      <c r="J2386" s="5">
        <v>95</v>
      </c>
      <c r="K2386" s="5" t="s">
        <v>19</v>
      </c>
      <c r="L2386" s="5" t="s">
        <v>240</v>
      </c>
      <c r="M2386" s="5">
        <v>107</v>
      </c>
      <c r="N2386" s="13">
        <f t="shared" si="398"/>
        <v>-12</v>
      </c>
      <c r="O2386" s="13">
        <f t="shared" si="399"/>
        <v>-3</v>
      </c>
      <c r="P2386" s="39">
        <f t="shared" si="394"/>
        <v>-3.2175804343859502</v>
      </c>
      <c r="Q2386" s="39">
        <f t="shared" si="395"/>
        <v>-2.3364343413058002</v>
      </c>
      <c r="R2386" s="39">
        <f t="shared" si="400"/>
        <v>-3.88114609308015</v>
      </c>
      <c r="S2386" s="39">
        <f t="shared" si="401"/>
        <v>-8.1188539069198491</v>
      </c>
      <c r="T2386" s="22" t="str">
        <f t="shared" si="396"/>
        <v>Was95107</v>
      </c>
      <c r="U2386" t="str">
        <f t="shared" si="402"/>
        <v>no</v>
      </c>
      <c r="V2386" s="31">
        <v>0</v>
      </c>
      <c r="W2386" s="31" t="str">
        <f t="shared" si="403"/>
        <v>43403Washington WizardsMemphis Grizzlies</v>
      </c>
      <c r="X2386" s="9">
        <f>IFERROR(VLOOKUP(T2386,October_Schedule_Table[Home Concat],1,FALSE),0)</f>
        <v>0</v>
      </c>
      <c r="Y2386" s="9" t="str">
        <f>IFERROR(VLOOKUP(T2386,October_Schedule_Table[[#All],[Away Concat]:[Away B2b]],4,FALSE),0)</f>
        <v>no</v>
      </c>
    </row>
    <row r="2387" spans="1:25" x14ac:dyDescent="0.2">
      <c r="A2387" s="24" t="s">
        <v>233</v>
      </c>
      <c r="B2387" s="12">
        <v>43406</v>
      </c>
      <c r="C2387" s="33" t="str">
        <f t="shared" si="397"/>
        <v>H</v>
      </c>
      <c r="D2387" s="18">
        <v>11</v>
      </c>
      <c r="E2387" s="18">
        <v>2</v>
      </c>
      <c r="F2387" s="18">
        <v>2018</v>
      </c>
      <c r="G2387" s="5" t="s">
        <v>6</v>
      </c>
      <c r="H2387" s="5" t="s">
        <v>10</v>
      </c>
      <c r="I2387" s="5" t="s">
        <v>238</v>
      </c>
      <c r="J2387" s="5">
        <v>134</v>
      </c>
      <c r="K2387" s="5" t="s">
        <v>41</v>
      </c>
      <c r="L2387" s="5" t="s">
        <v>233</v>
      </c>
      <c r="M2387" s="5">
        <v>111</v>
      </c>
      <c r="N2387" s="13">
        <f t="shared" si="398"/>
        <v>-23</v>
      </c>
      <c r="O2387" s="13">
        <f t="shared" si="399"/>
        <v>3</v>
      </c>
      <c r="P2387" s="39">
        <f t="shared" si="394"/>
        <v>-3.2175804343859502</v>
      </c>
      <c r="Q2387" s="39">
        <f t="shared" si="395"/>
        <v>3.3970939396990349</v>
      </c>
      <c r="R2387" s="39">
        <f t="shared" si="400"/>
        <v>-3.6146743740849852</v>
      </c>
      <c r="S2387" s="39">
        <f t="shared" si="401"/>
        <v>-19.385325625915016</v>
      </c>
      <c r="T2387" s="22" t="str">
        <f t="shared" si="396"/>
        <v>Was134111</v>
      </c>
      <c r="U2387" t="str">
        <f t="shared" si="402"/>
        <v>no</v>
      </c>
      <c r="V2387" s="31">
        <v>0</v>
      </c>
      <c r="W2387" s="31" t="str">
        <f t="shared" si="403"/>
        <v>43406Oklahoma City ThunderWashington Wizards</v>
      </c>
      <c r="X2387" s="9" t="str">
        <f>IFERROR(VLOOKUP(T2387,October_Schedule_Table[[#All],[Home Concat]:[Home B2b]],2,FALSE),0)</f>
        <v>no</v>
      </c>
      <c r="Y2387" s="9">
        <f>IFERROR(VLOOKUP(T2387,October_Schedule_Table[[#All],[Away Concat]:[Away B2b]],4,FALSE),0)</f>
        <v>0</v>
      </c>
    </row>
    <row r="2388" spans="1:25" x14ac:dyDescent="0.2">
      <c r="A2388" s="24" t="s">
        <v>233</v>
      </c>
      <c r="B2388" s="10">
        <v>43408</v>
      </c>
      <c r="C2388" s="33" t="str">
        <f t="shared" si="397"/>
        <v>H</v>
      </c>
      <c r="D2388" s="19">
        <v>11</v>
      </c>
      <c r="E2388" s="19">
        <v>4</v>
      </c>
      <c r="F2388" s="19">
        <v>2018</v>
      </c>
      <c r="G2388" s="6" t="s">
        <v>43</v>
      </c>
      <c r="H2388" s="6" t="s">
        <v>25</v>
      </c>
      <c r="I2388" s="13" t="s">
        <v>243</v>
      </c>
      <c r="J2388" s="6">
        <v>95</v>
      </c>
      <c r="K2388" s="6" t="s">
        <v>41</v>
      </c>
      <c r="L2388" s="6" t="s">
        <v>233</v>
      </c>
      <c r="M2388" s="6">
        <v>108</v>
      </c>
      <c r="N2388" s="13">
        <f t="shared" si="398"/>
        <v>13</v>
      </c>
      <c r="O2388" s="13">
        <f t="shared" si="399"/>
        <v>3</v>
      </c>
      <c r="P2388" s="39">
        <f t="shared" si="394"/>
        <v>-3.2175804343859502</v>
      </c>
      <c r="Q2388" s="39">
        <f t="shared" si="395"/>
        <v>-9.3839578025397099</v>
      </c>
      <c r="R2388" s="39">
        <f t="shared" si="400"/>
        <v>9.1663773681537606</v>
      </c>
      <c r="S2388" s="39">
        <f t="shared" si="401"/>
        <v>3.8336226318462394</v>
      </c>
      <c r="T2388" s="22" t="str">
        <f t="shared" si="396"/>
        <v>Was95108</v>
      </c>
      <c r="U2388" t="str">
        <f t="shared" si="402"/>
        <v>no</v>
      </c>
      <c r="V2388" s="31">
        <v>0</v>
      </c>
      <c r="W2388" s="31" t="str">
        <f t="shared" si="403"/>
        <v>43408New York KnicksWashington Wizards</v>
      </c>
      <c r="X2388" s="9" t="str">
        <f>IFERROR(VLOOKUP(T2388,October_Schedule_Table[[#All],[Home Concat]:[Home B2b]],2,FALSE),0)</f>
        <v>no</v>
      </c>
      <c r="Y2388" s="9">
        <f>IFERROR(VLOOKUP(T2388,October_Schedule_Table[[#All],[Away Concat]:[Away B2b]],4,FALSE),0)</f>
        <v>0</v>
      </c>
    </row>
    <row r="2389" spans="1:25" x14ac:dyDescent="0.2">
      <c r="A2389" s="24" t="s">
        <v>233</v>
      </c>
      <c r="B2389" s="10">
        <v>43410</v>
      </c>
      <c r="C2389" s="33" t="str">
        <f t="shared" si="397"/>
        <v>A</v>
      </c>
      <c r="D2389" s="19">
        <v>11</v>
      </c>
      <c r="E2389" s="19">
        <v>6</v>
      </c>
      <c r="F2389" s="19">
        <v>2018</v>
      </c>
      <c r="G2389" s="6" t="s">
        <v>33</v>
      </c>
      <c r="H2389" s="6" t="s">
        <v>41</v>
      </c>
      <c r="I2389" s="6" t="s">
        <v>233</v>
      </c>
      <c r="J2389" s="6">
        <v>100</v>
      </c>
      <c r="K2389" s="6" t="s">
        <v>28</v>
      </c>
      <c r="L2389" s="6" t="s">
        <v>216</v>
      </c>
      <c r="M2389" s="6">
        <v>119</v>
      </c>
      <c r="N2389" s="13">
        <f t="shared" si="398"/>
        <v>-19</v>
      </c>
      <c r="O2389" s="13">
        <f t="shared" si="399"/>
        <v>-3</v>
      </c>
      <c r="P2389" s="39">
        <f t="shared" si="394"/>
        <v>-3.2175804343859502</v>
      </c>
      <c r="Q2389" s="39">
        <f t="shared" si="395"/>
        <v>-1.1032792686349602</v>
      </c>
      <c r="R2389" s="39">
        <f t="shared" si="400"/>
        <v>-5.11430116575099</v>
      </c>
      <c r="S2389" s="39">
        <f t="shared" si="401"/>
        <v>-13.885698834249009</v>
      </c>
      <c r="T2389" s="22" t="str">
        <f t="shared" si="396"/>
        <v>Was100119</v>
      </c>
      <c r="U2389" t="str">
        <f t="shared" si="402"/>
        <v>no</v>
      </c>
      <c r="V2389" s="31">
        <v>0</v>
      </c>
      <c r="W2389" s="31" t="str">
        <f t="shared" si="403"/>
        <v>43410Washington WizardsDallas Mavericks</v>
      </c>
      <c r="X2389" s="9">
        <f>IFERROR(VLOOKUP(T2389,October_Schedule_Table[Home Concat],1,FALSE),0)</f>
        <v>0</v>
      </c>
      <c r="Y2389" s="9" t="str">
        <f>IFERROR(VLOOKUP(T2389,October_Schedule_Table[[#All],[Away Concat]:[Away B2b]],4,FALSE),0)</f>
        <v>no</v>
      </c>
    </row>
    <row r="2390" spans="1:25" x14ac:dyDescent="0.2">
      <c r="A2390" s="24" t="s">
        <v>233</v>
      </c>
      <c r="B2390" s="12">
        <v>43413</v>
      </c>
      <c r="C2390" s="33" t="str">
        <f t="shared" si="397"/>
        <v>A</v>
      </c>
      <c r="D2390" s="18">
        <v>11</v>
      </c>
      <c r="E2390" s="18">
        <v>9</v>
      </c>
      <c r="F2390" s="18">
        <v>2018</v>
      </c>
      <c r="G2390" s="5" t="s">
        <v>12</v>
      </c>
      <c r="H2390" s="5" t="s">
        <v>41</v>
      </c>
      <c r="I2390" s="5" t="s">
        <v>233</v>
      </c>
      <c r="J2390" s="5">
        <v>108</v>
      </c>
      <c r="K2390" s="5" t="s">
        <v>27</v>
      </c>
      <c r="L2390" s="5" t="s">
        <v>236</v>
      </c>
      <c r="M2390" s="5">
        <v>117</v>
      </c>
      <c r="N2390" s="13">
        <f t="shared" si="398"/>
        <v>-9</v>
      </c>
      <c r="O2390" s="13">
        <f t="shared" si="399"/>
        <v>-3</v>
      </c>
      <c r="P2390" s="39">
        <f t="shared" si="394"/>
        <v>-3.2175804343859502</v>
      </c>
      <c r="Q2390" s="39">
        <f t="shared" si="395"/>
        <v>1.21811754667254</v>
      </c>
      <c r="R2390" s="39">
        <f t="shared" si="400"/>
        <v>-7.4356979810584907</v>
      </c>
      <c r="S2390" s="39">
        <f t="shared" si="401"/>
        <v>-1.5643020189415093</v>
      </c>
      <c r="T2390" s="22" t="str">
        <f t="shared" si="396"/>
        <v>Was108117</v>
      </c>
      <c r="U2390" t="str">
        <f t="shared" si="402"/>
        <v>no</v>
      </c>
      <c r="V2390" s="31">
        <v>0</v>
      </c>
      <c r="W2390" s="31" t="str">
        <f t="shared" si="403"/>
        <v>43413Washington WizardsOrlando Magic</v>
      </c>
      <c r="X2390" s="9">
        <f>IFERROR(VLOOKUP(T2390,October_Schedule_Table[Home Concat],1,FALSE),0)</f>
        <v>0</v>
      </c>
      <c r="Y2390" s="9" t="str">
        <f>IFERROR(VLOOKUP(T2390,October_Schedule_Table[[#All],[Away Concat]:[Away B2b]],4,FALSE),0)</f>
        <v>no</v>
      </c>
    </row>
    <row r="2391" spans="1:25" x14ac:dyDescent="0.2">
      <c r="A2391" s="24" t="s">
        <v>233</v>
      </c>
      <c r="B2391" s="10">
        <v>43414</v>
      </c>
      <c r="C2391" s="33" t="str">
        <f t="shared" si="397"/>
        <v>A</v>
      </c>
      <c r="D2391" s="19">
        <v>11</v>
      </c>
      <c r="E2391" s="19">
        <v>10</v>
      </c>
      <c r="F2391" s="19">
        <v>2018</v>
      </c>
      <c r="G2391" s="6" t="s">
        <v>6</v>
      </c>
      <c r="H2391" s="6" t="s">
        <v>41</v>
      </c>
      <c r="I2391" s="6" t="s">
        <v>233</v>
      </c>
      <c r="J2391" s="6">
        <v>116</v>
      </c>
      <c r="K2391" s="6" t="s">
        <v>26</v>
      </c>
      <c r="L2391" s="6" t="s">
        <v>235</v>
      </c>
      <c r="M2391" s="6">
        <v>110</v>
      </c>
      <c r="N2391" s="13">
        <f t="shared" si="398"/>
        <v>6</v>
      </c>
      <c r="O2391" s="13">
        <f t="shared" si="399"/>
        <v>-3</v>
      </c>
      <c r="P2391" s="39">
        <f t="shared" si="394"/>
        <v>-3.2175804343859502</v>
      </c>
      <c r="Q2391" s="39">
        <f t="shared" si="395"/>
        <v>-0.25037347985165948</v>
      </c>
      <c r="R2391" s="39">
        <f t="shared" si="400"/>
        <v>-5.9672069545342907</v>
      </c>
      <c r="S2391" s="39">
        <f t="shared" si="401"/>
        <v>11.967206954534291</v>
      </c>
      <c r="T2391" s="22" t="str">
        <f t="shared" si="396"/>
        <v>Was116110</v>
      </c>
      <c r="U2391" t="str">
        <f t="shared" si="402"/>
        <v>yes</v>
      </c>
      <c r="V2391" s="31" t="s">
        <v>303</v>
      </c>
      <c r="W2391" s="31" t="str">
        <f t="shared" si="403"/>
        <v>43414Washington WizardsMiami Heat</v>
      </c>
      <c r="X2391" s="9"/>
      <c r="Y2391" s="9"/>
    </row>
    <row r="2392" spans="1:25" x14ac:dyDescent="0.2">
      <c r="A2392" s="24" t="s">
        <v>233</v>
      </c>
      <c r="B2392" s="12">
        <v>43416</v>
      </c>
      <c r="C2392" s="33" t="str">
        <f t="shared" si="397"/>
        <v>H</v>
      </c>
      <c r="D2392" s="18">
        <v>11</v>
      </c>
      <c r="E2392" s="18">
        <v>12</v>
      </c>
      <c r="F2392" s="18">
        <v>2018</v>
      </c>
      <c r="G2392" s="5" t="s">
        <v>12</v>
      </c>
      <c r="H2392" s="5" t="s">
        <v>27</v>
      </c>
      <c r="I2392" s="5" t="s">
        <v>236</v>
      </c>
      <c r="J2392" s="5">
        <v>109</v>
      </c>
      <c r="K2392" s="5" t="s">
        <v>41</v>
      </c>
      <c r="L2392" s="5" t="s">
        <v>233</v>
      </c>
      <c r="M2392" s="5">
        <v>117</v>
      </c>
      <c r="N2392" s="13">
        <f t="shared" si="398"/>
        <v>8</v>
      </c>
      <c r="O2392" s="13">
        <f t="shared" si="399"/>
        <v>3</v>
      </c>
      <c r="P2392" s="39">
        <f t="shared" si="394"/>
        <v>-3.2175804343859502</v>
      </c>
      <c r="Q2392" s="39">
        <f t="shared" si="395"/>
        <v>1.21811754667254</v>
      </c>
      <c r="R2392" s="39">
        <f t="shared" si="400"/>
        <v>-1.4356979810584902</v>
      </c>
      <c r="S2392" s="39">
        <f t="shared" si="401"/>
        <v>9.4356979810584907</v>
      </c>
      <c r="T2392" s="22" t="str">
        <f t="shared" si="396"/>
        <v>Was109117</v>
      </c>
      <c r="U2392" t="str">
        <f t="shared" si="402"/>
        <v>no</v>
      </c>
      <c r="V2392" s="31">
        <v>0</v>
      </c>
      <c r="W2392" s="31" t="str">
        <f t="shared" si="403"/>
        <v>43416Orlando MagicWashington Wizards</v>
      </c>
      <c r="X2392" s="9" t="str">
        <f>IFERROR(VLOOKUP(T2392,October_Schedule_Table[[#All],[Home Concat]:[Home B2b]],2,FALSE),0)</f>
        <v>no</v>
      </c>
      <c r="Y2392" s="9">
        <f>IFERROR(VLOOKUP(T2392,October_Schedule_Table[[#All],[Away Concat]:[Away B2b]],4,FALSE),0)</f>
        <v>0</v>
      </c>
    </row>
    <row r="2393" spans="1:25" x14ac:dyDescent="0.2">
      <c r="A2393" s="24" t="s">
        <v>233</v>
      </c>
      <c r="B2393" s="10">
        <v>43418</v>
      </c>
      <c r="C2393" s="33" t="str">
        <f t="shared" si="397"/>
        <v>H</v>
      </c>
      <c r="D2393" s="19">
        <v>11</v>
      </c>
      <c r="E2393" s="19">
        <v>14</v>
      </c>
      <c r="F2393" s="19">
        <v>2018</v>
      </c>
      <c r="G2393" s="6" t="s">
        <v>12</v>
      </c>
      <c r="H2393" s="6" t="s">
        <v>36</v>
      </c>
      <c r="I2393" s="6" t="s">
        <v>215</v>
      </c>
      <c r="J2393" s="6">
        <v>95</v>
      </c>
      <c r="K2393" s="6" t="s">
        <v>41</v>
      </c>
      <c r="L2393" s="6" t="s">
        <v>233</v>
      </c>
      <c r="M2393" s="6">
        <v>119</v>
      </c>
      <c r="N2393" s="13">
        <f t="shared" si="398"/>
        <v>24</v>
      </c>
      <c r="O2393" s="13">
        <f t="shared" si="399"/>
        <v>3</v>
      </c>
      <c r="P2393" s="39">
        <f t="shared" si="394"/>
        <v>-3.2175804343859502</v>
      </c>
      <c r="Q2393" s="39">
        <f t="shared" si="395"/>
        <v>-9.3173458825230995</v>
      </c>
      <c r="R2393" s="39">
        <f t="shared" si="400"/>
        <v>9.0997654481371484</v>
      </c>
      <c r="S2393" s="39">
        <f t="shared" si="401"/>
        <v>14.900234551862852</v>
      </c>
      <c r="T2393" s="22" t="str">
        <f t="shared" si="396"/>
        <v>Was95119</v>
      </c>
      <c r="U2393" t="str">
        <f t="shared" si="402"/>
        <v>no</v>
      </c>
      <c r="V2393" s="31">
        <v>0</v>
      </c>
      <c r="W2393" s="31" t="str">
        <f t="shared" si="403"/>
        <v>43418Cleveland CavaliersWashington Wizards</v>
      </c>
      <c r="X2393" s="9" t="str">
        <f>IFERROR(VLOOKUP(T2393,October_Schedule_Table[[#All],[Home Concat]:[Home B2b]],2,FALSE),0)</f>
        <v>no</v>
      </c>
      <c r="Y2393" s="9">
        <f>IFERROR(VLOOKUP(T2393,October_Schedule_Table[[#All],[Away Concat]:[Away B2b]],4,FALSE),0)</f>
        <v>0</v>
      </c>
    </row>
    <row r="2394" spans="1:25" x14ac:dyDescent="0.2">
      <c r="A2394" s="24" t="s">
        <v>233</v>
      </c>
      <c r="B2394" s="12">
        <v>43420</v>
      </c>
      <c r="C2394" s="33" t="str">
        <f t="shared" si="397"/>
        <v>H</v>
      </c>
      <c r="D2394" s="18">
        <v>11</v>
      </c>
      <c r="E2394" s="18">
        <v>16</v>
      </c>
      <c r="F2394" s="18">
        <v>2018</v>
      </c>
      <c r="G2394" s="5" t="s">
        <v>12</v>
      </c>
      <c r="H2394" s="5" t="s">
        <v>15</v>
      </c>
      <c r="I2394" s="5" t="s">
        <v>212</v>
      </c>
      <c r="J2394" s="5">
        <v>115</v>
      </c>
      <c r="K2394" s="5" t="s">
        <v>41</v>
      </c>
      <c r="L2394" s="5" t="s">
        <v>233</v>
      </c>
      <c r="M2394" s="5">
        <v>104</v>
      </c>
      <c r="N2394" s="13">
        <f t="shared" si="398"/>
        <v>-11</v>
      </c>
      <c r="O2394" s="13">
        <f t="shared" si="399"/>
        <v>3</v>
      </c>
      <c r="P2394" s="39">
        <f t="shared" si="394"/>
        <v>-3.2175804343859502</v>
      </c>
      <c r="Q2394" s="39">
        <f t="shared" si="395"/>
        <v>9.3423702051929958E-2</v>
      </c>
      <c r="R2394" s="39">
        <f t="shared" si="400"/>
        <v>-0.31100413643788016</v>
      </c>
      <c r="S2394" s="39">
        <f t="shared" si="401"/>
        <v>-10.68899586356212</v>
      </c>
      <c r="T2394" s="22" t="str">
        <f t="shared" si="396"/>
        <v>Was115104</v>
      </c>
      <c r="U2394" t="str">
        <f t="shared" si="402"/>
        <v>no</v>
      </c>
      <c r="V2394" s="31">
        <v>0</v>
      </c>
      <c r="W2394" s="31" t="str">
        <f t="shared" si="403"/>
        <v>43420Brooklyn NetsWashington Wizards</v>
      </c>
      <c r="X2394" s="9" t="str">
        <f>IFERROR(VLOOKUP(T2394,October_Schedule_Table[[#All],[Home Concat]:[Home B2b]],2,FALSE),0)</f>
        <v>no</v>
      </c>
      <c r="Y2394" s="9">
        <f>IFERROR(VLOOKUP(T2394,October_Schedule_Table[[#All],[Away Concat]:[Away B2b]],4,FALSE),0)</f>
        <v>0</v>
      </c>
    </row>
    <row r="2395" spans="1:25" x14ac:dyDescent="0.2">
      <c r="A2395" s="24" t="s">
        <v>233</v>
      </c>
      <c r="B2395" s="10">
        <v>43422</v>
      </c>
      <c r="C2395" s="33" t="str">
        <f t="shared" si="397"/>
        <v>H</v>
      </c>
      <c r="D2395" s="19">
        <v>11</v>
      </c>
      <c r="E2395" s="19">
        <v>18</v>
      </c>
      <c r="F2395" s="19">
        <v>2018</v>
      </c>
      <c r="G2395" s="6" t="s">
        <v>43</v>
      </c>
      <c r="H2395" s="6" t="s">
        <v>40</v>
      </c>
      <c r="I2395" s="6" t="s">
        <v>231</v>
      </c>
      <c r="J2395" s="6">
        <v>119</v>
      </c>
      <c r="K2395" s="6" t="s">
        <v>41</v>
      </c>
      <c r="L2395" s="6" t="s">
        <v>233</v>
      </c>
      <c r="M2395" s="6">
        <v>109</v>
      </c>
      <c r="N2395" s="13">
        <f t="shared" si="398"/>
        <v>-10</v>
      </c>
      <c r="O2395" s="13">
        <f t="shared" si="399"/>
        <v>3</v>
      </c>
      <c r="P2395" s="39">
        <f t="shared" si="394"/>
        <v>-3.2175804343859502</v>
      </c>
      <c r="Q2395" s="39">
        <f t="shared" si="395"/>
        <v>4.7456987811097902</v>
      </c>
      <c r="R2395" s="39">
        <f t="shared" si="400"/>
        <v>-4.9632792154957404</v>
      </c>
      <c r="S2395" s="39">
        <f t="shared" si="401"/>
        <v>-5.0367207845042596</v>
      </c>
      <c r="T2395" s="22" t="str">
        <f t="shared" si="396"/>
        <v>Was119109</v>
      </c>
      <c r="U2395" t="str">
        <f t="shared" si="402"/>
        <v>no</v>
      </c>
      <c r="V2395" s="31">
        <v>0</v>
      </c>
      <c r="W2395" s="31" t="str">
        <f t="shared" si="403"/>
        <v>43422Portland Trail BlazersWashington Wizards</v>
      </c>
      <c r="X2395" s="9" t="str">
        <f>IFERROR(VLOOKUP(T2395,October_Schedule_Table[[#All],[Home Concat]:[Home B2b]],2,FALSE),0)</f>
        <v>no</v>
      </c>
      <c r="Y2395" s="9">
        <f>IFERROR(VLOOKUP(T2395,October_Schedule_Table[[#All],[Away Concat]:[Away B2b]],4,FALSE),0)</f>
        <v>0</v>
      </c>
    </row>
    <row r="2396" spans="1:25" x14ac:dyDescent="0.2">
      <c r="A2396" s="24" t="s">
        <v>233</v>
      </c>
      <c r="B2396" s="12">
        <v>43424</v>
      </c>
      <c r="C2396" s="33" t="str">
        <f t="shared" si="397"/>
        <v>H</v>
      </c>
      <c r="D2396" s="18">
        <v>11</v>
      </c>
      <c r="E2396" s="18">
        <v>20</v>
      </c>
      <c r="F2396" s="18">
        <v>2018</v>
      </c>
      <c r="G2396" s="5" t="s">
        <v>12</v>
      </c>
      <c r="H2396" s="5" t="s">
        <v>22</v>
      </c>
      <c r="I2396" s="13" t="s">
        <v>241</v>
      </c>
      <c r="J2396" s="5">
        <v>118</v>
      </c>
      <c r="K2396" s="5" t="s">
        <v>41</v>
      </c>
      <c r="L2396" s="5" t="s">
        <v>233</v>
      </c>
      <c r="M2396" s="5">
        <v>125</v>
      </c>
      <c r="N2396" s="13">
        <f t="shared" si="398"/>
        <v>7</v>
      </c>
      <c r="O2396" s="13">
        <f t="shared" si="399"/>
        <v>3</v>
      </c>
      <c r="P2396" s="39">
        <f t="shared" si="394"/>
        <v>-3.2175804343859502</v>
      </c>
      <c r="Q2396" s="39">
        <f t="shared" si="395"/>
        <v>0.79686865378140981</v>
      </c>
      <c r="R2396" s="39">
        <f t="shared" si="400"/>
        <v>-1.01444908816736</v>
      </c>
      <c r="S2396" s="39">
        <f t="shared" si="401"/>
        <v>8.0144490881673605</v>
      </c>
      <c r="T2396" s="22" t="str">
        <f t="shared" si="396"/>
        <v>Was118125</v>
      </c>
      <c r="U2396" t="str">
        <f t="shared" si="402"/>
        <v>no</v>
      </c>
      <c r="V2396" s="31">
        <v>0</v>
      </c>
      <c r="W2396" s="31" t="str">
        <f t="shared" si="403"/>
        <v>43424Los Angeles ClippersWashington Wizards</v>
      </c>
      <c r="X2396" s="9" t="str">
        <f>IFERROR(VLOOKUP(T2396,October_Schedule_Table[[#All],[Home Concat]:[Home B2b]],2,FALSE),0)</f>
        <v>no</v>
      </c>
      <c r="Y2396" s="9" t="str">
        <f>IFERROR(VLOOKUP(T2396,October_Schedule_Table[[#All],[Away Concat]:[Away B2b]],4,FALSE),0)</f>
        <v>no</v>
      </c>
    </row>
    <row r="2397" spans="1:25" x14ac:dyDescent="0.2">
      <c r="A2397" s="24" t="s">
        <v>233</v>
      </c>
      <c r="B2397" s="12">
        <v>43427</v>
      </c>
      <c r="C2397" s="33" t="str">
        <f t="shared" si="397"/>
        <v>A</v>
      </c>
      <c r="D2397" s="18">
        <v>11</v>
      </c>
      <c r="E2397" s="18">
        <v>23</v>
      </c>
      <c r="F2397" s="18">
        <v>2018</v>
      </c>
      <c r="G2397" s="5" t="s">
        <v>23</v>
      </c>
      <c r="H2397" s="5" t="s">
        <v>41</v>
      </c>
      <c r="I2397" s="5" t="s">
        <v>233</v>
      </c>
      <c r="J2397" s="5">
        <v>107</v>
      </c>
      <c r="K2397" s="5" t="s">
        <v>37</v>
      </c>
      <c r="L2397" s="5" t="s">
        <v>228</v>
      </c>
      <c r="M2397" s="5">
        <v>125</v>
      </c>
      <c r="N2397" s="13">
        <f t="shared" si="398"/>
        <v>-18</v>
      </c>
      <c r="O2397" s="13">
        <f t="shared" si="399"/>
        <v>-3</v>
      </c>
      <c r="P2397" s="39">
        <f t="shared" si="394"/>
        <v>-3.2175804343859502</v>
      </c>
      <c r="Q2397" s="39">
        <f t="shared" si="395"/>
        <v>5.5303682054218104</v>
      </c>
      <c r="R2397" s="39">
        <f t="shared" si="400"/>
        <v>-11.74794863980776</v>
      </c>
      <c r="S2397" s="39">
        <f t="shared" si="401"/>
        <v>-6.2520513601922403</v>
      </c>
      <c r="T2397" s="22" t="str">
        <f t="shared" si="396"/>
        <v>Was107125</v>
      </c>
      <c r="U2397" t="str">
        <f t="shared" si="402"/>
        <v>no</v>
      </c>
      <c r="V2397" s="31">
        <v>0</v>
      </c>
      <c r="W2397" s="31" t="str">
        <f t="shared" si="403"/>
        <v>43427Washington WizardsToronto Raptors</v>
      </c>
      <c r="X2397" s="9">
        <f>IFERROR(VLOOKUP(T2397,October_Schedule_Table[Home Concat],1,FALSE),0)</f>
        <v>0</v>
      </c>
      <c r="Y2397" s="9" t="str">
        <f>IFERROR(VLOOKUP(T2397,October_Schedule_Table[[#All],[Away Concat]:[Away B2b]],4,FALSE),0)</f>
        <v>no</v>
      </c>
    </row>
    <row r="2398" spans="1:25" x14ac:dyDescent="0.2">
      <c r="A2398" s="24" t="s">
        <v>233</v>
      </c>
      <c r="B2398" s="14">
        <v>43428</v>
      </c>
      <c r="C2398" s="33" t="str">
        <f t="shared" si="397"/>
        <v>H</v>
      </c>
      <c r="D2398" s="21">
        <v>11</v>
      </c>
      <c r="E2398" s="21">
        <v>24</v>
      </c>
      <c r="F2398" s="21">
        <v>2018</v>
      </c>
      <c r="G2398" s="6" t="s">
        <v>6</v>
      </c>
      <c r="H2398" s="6" t="s">
        <v>17</v>
      </c>
      <c r="I2398" s="6" t="s">
        <v>202</v>
      </c>
      <c r="J2398" s="6">
        <v>114</v>
      </c>
      <c r="K2398" s="6" t="s">
        <v>41</v>
      </c>
      <c r="L2398" s="6" t="s">
        <v>233</v>
      </c>
      <c r="M2398" s="6">
        <v>124</v>
      </c>
      <c r="N2398" s="13">
        <f t="shared" si="398"/>
        <v>10</v>
      </c>
      <c r="O2398" s="13">
        <f t="shared" si="399"/>
        <v>3</v>
      </c>
      <c r="P2398" s="39">
        <f t="shared" si="394"/>
        <v>-3.2175804343859502</v>
      </c>
      <c r="Q2398" s="39">
        <f t="shared" si="395"/>
        <v>-2.0784049104114897</v>
      </c>
      <c r="R2398" s="39">
        <f t="shared" si="400"/>
        <v>1.8608244760255395</v>
      </c>
      <c r="S2398" s="39">
        <f t="shared" si="401"/>
        <v>8.1391755239744601</v>
      </c>
      <c r="T2398" s="22" t="str">
        <f t="shared" si="396"/>
        <v>Was114124</v>
      </c>
      <c r="U2398" t="str">
        <f t="shared" si="402"/>
        <v>yes</v>
      </c>
      <c r="V2398" s="31" t="s">
        <v>307</v>
      </c>
      <c r="W2398" s="31" t="str">
        <f t="shared" si="403"/>
        <v>43428New Orleans PelicansWashington Wizards</v>
      </c>
      <c r="X2398" s="9"/>
      <c r="Y2398" s="9"/>
    </row>
    <row r="2399" spans="1:25" x14ac:dyDescent="0.2">
      <c r="A2399" s="24" t="s">
        <v>233</v>
      </c>
      <c r="B2399" s="12">
        <v>43430</v>
      </c>
      <c r="C2399" s="33" t="str">
        <f t="shared" si="397"/>
        <v>H</v>
      </c>
      <c r="D2399" s="18">
        <v>11</v>
      </c>
      <c r="E2399" s="18">
        <v>26</v>
      </c>
      <c r="F2399" s="18">
        <v>2018</v>
      </c>
      <c r="G2399" s="5" t="s">
        <v>12</v>
      </c>
      <c r="H2399" s="5" t="s">
        <v>18</v>
      </c>
      <c r="I2399" s="5" t="s">
        <v>226</v>
      </c>
      <c r="J2399" s="5">
        <v>131</v>
      </c>
      <c r="K2399" s="5" t="s">
        <v>41</v>
      </c>
      <c r="L2399" s="5" t="s">
        <v>233</v>
      </c>
      <c r="M2399" s="5">
        <v>135</v>
      </c>
      <c r="N2399" s="13">
        <f t="shared" si="398"/>
        <v>4</v>
      </c>
      <c r="O2399" s="13">
        <f t="shared" si="399"/>
        <v>3</v>
      </c>
      <c r="P2399" s="39">
        <f t="shared" si="394"/>
        <v>-3.2175804343859502</v>
      </c>
      <c r="Q2399" s="39">
        <f t="shared" si="395"/>
        <v>5.8261443988619703</v>
      </c>
      <c r="R2399" s="39">
        <f t="shared" si="400"/>
        <v>-6.0437248332479205</v>
      </c>
      <c r="S2399" s="39">
        <f t="shared" si="401"/>
        <v>10.043724833247921</v>
      </c>
      <c r="T2399" s="22" t="str">
        <f t="shared" si="396"/>
        <v>Was131135</v>
      </c>
      <c r="U2399" t="str">
        <f t="shared" si="402"/>
        <v>no</v>
      </c>
      <c r="V2399" s="31">
        <v>0</v>
      </c>
      <c r="W2399" s="31" t="str">
        <f t="shared" si="403"/>
        <v>43430Houston RocketsWashington Wizards</v>
      </c>
      <c r="X2399" s="9" t="str">
        <f>IFERROR(VLOOKUP(T2399,October_Schedule_Table[[#All],[Home Concat]:[Home B2b]],2,FALSE),0)</f>
        <v>no</v>
      </c>
      <c r="Y2399" s="9">
        <f>IFERROR(VLOOKUP(T2399,October_Schedule_Table[[#All],[Away Concat]:[Away B2b]],4,FALSE),0)</f>
        <v>0</v>
      </c>
    </row>
    <row r="2400" spans="1:25" x14ac:dyDescent="0.2">
      <c r="A2400" s="24" t="s">
        <v>233</v>
      </c>
      <c r="B2400" s="10">
        <v>43432</v>
      </c>
      <c r="C2400" s="33" t="str">
        <f t="shared" si="397"/>
        <v>A</v>
      </c>
      <c r="D2400" s="19">
        <v>11</v>
      </c>
      <c r="E2400" s="19">
        <v>28</v>
      </c>
      <c r="F2400" s="19">
        <v>2018</v>
      </c>
      <c r="G2400" s="6" t="s">
        <v>6</v>
      </c>
      <c r="H2400" s="6" t="s">
        <v>41</v>
      </c>
      <c r="I2400" s="6" t="s">
        <v>233</v>
      </c>
      <c r="J2400" s="6">
        <v>104</v>
      </c>
      <c r="K2400" s="6" t="s">
        <v>17</v>
      </c>
      <c r="L2400" s="6" t="s">
        <v>202</v>
      </c>
      <c r="M2400" s="6">
        <v>125</v>
      </c>
      <c r="N2400" s="13">
        <f t="shared" si="398"/>
        <v>-21</v>
      </c>
      <c r="O2400" s="13">
        <f t="shared" si="399"/>
        <v>-3</v>
      </c>
      <c r="P2400" s="39">
        <f t="shared" si="394"/>
        <v>-3.2175804343859502</v>
      </c>
      <c r="Q2400" s="39">
        <f t="shared" si="395"/>
        <v>-2.0784049104114897</v>
      </c>
      <c r="R2400" s="39">
        <f t="shared" si="400"/>
        <v>-4.1391755239744601</v>
      </c>
      <c r="S2400" s="39">
        <f t="shared" si="401"/>
        <v>-16.860824476025542</v>
      </c>
      <c r="T2400" s="22" t="str">
        <f t="shared" si="396"/>
        <v>Was104125</v>
      </c>
      <c r="U2400" t="str">
        <f t="shared" si="402"/>
        <v>no</v>
      </c>
      <c r="V2400" s="31">
        <v>0</v>
      </c>
      <c r="W2400" s="31" t="str">
        <f t="shared" si="403"/>
        <v>43432Washington WizardsNew Orleans Pelicans</v>
      </c>
      <c r="X2400" s="9">
        <f>IFERROR(VLOOKUP(T2400,October_Schedule_Table[Home Concat],1,FALSE),0)</f>
        <v>0</v>
      </c>
      <c r="Y2400" s="9" t="str">
        <f>IFERROR(VLOOKUP(T2400,October_Schedule_Table[[#All],[Away Concat]:[Away B2b]],4,FALSE),0)</f>
        <v>no</v>
      </c>
    </row>
    <row r="2401" spans="1:25" x14ac:dyDescent="0.2">
      <c r="A2401" s="24" t="s">
        <v>233</v>
      </c>
      <c r="B2401" s="12">
        <v>43434</v>
      </c>
      <c r="C2401" s="33" t="str">
        <f t="shared" si="397"/>
        <v>A</v>
      </c>
      <c r="D2401" s="18">
        <v>11</v>
      </c>
      <c r="E2401" s="18">
        <v>30</v>
      </c>
      <c r="F2401" s="18">
        <v>2018</v>
      </c>
      <c r="G2401" s="5" t="s">
        <v>12</v>
      </c>
      <c r="H2401" s="5" t="s">
        <v>41</v>
      </c>
      <c r="I2401" s="5" t="s">
        <v>233</v>
      </c>
      <c r="J2401" s="5">
        <v>98</v>
      </c>
      <c r="K2401" s="5" t="s">
        <v>7</v>
      </c>
      <c r="L2401" s="5" t="s">
        <v>237</v>
      </c>
      <c r="M2401" s="5">
        <v>123</v>
      </c>
      <c r="N2401" s="13">
        <f t="shared" si="398"/>
        <v>-25</v>
      </c>
      <c r="O2401" s="13">
        <f t="shared" si="399"/>
        <v>-3</v>
      </c>
      <c r="P2401" s="39">
        <f t="shared" si="394"/>
        <v>-3.2175804343859502</v>
      </c>
      <c r="Q2401" s="39">
        <f t="shared" si="395"/>
        <v>2.2516349031661402</v>
      </c>
      <c r="R2401" s="39">
        <f t="shared" si="400"/>
        <v>-8.4692153375520896</v>
      </c>
      <c r="S2401" s="39">
        <f t="shared" si="401"/>
        <v>-16.53078466244791</v>
      </c>
      <c r="T2401" s="22" t="str">
        <f t="shared" si="396"/>
        <v>Was98123</v>
      </c>
      <c r="U2401" t="str">
        <f t="shared" si="402"/>
        <v>no</v>
      </c>
      <c r="V2401" s="31">
        <v>0</v>
      </c>
      <c r="W2401" s="31" t="str">
        <f t="shared" si="403"/>
        <v>43434Washington WizardsPhiladelphia 76ers</v>
      </c>
      <c r="X2401" s="9">
        <f>IFERROR(VLOOKUP(T2401,October_Schedule_Table[Home Concat],1,FALSE),0)</f>
        <v>0</v>
      </c>
      <c r="Y2401" s="9" t="str">
        <f>IFERROR(VLOOKUP(T2401,October_Schedule_Table[[#All],[Away Concat]:[Away B2b]],4,FALSE),0)</f>
        <v>no</v>
      </c>
    </row>
    <row r="2402" spans="1:25" x14ac:dyDescent="0.2">
      <c r="A2402" s="24" t="s">
        <v>233</v>
      </c>
      <c r="B2402" s="10">
        <v>43435</v>
      </c>
      <c r="C2402" s="33" t="str">
        <f t="shared" si="397"/>
        <v>H</v>
      </c>
      <c r="D2402" s="19">
        <v>12</v>
      </c>
      <c r="E2402" s="19">
        <v>1</v>
      </c>
      <c r="F2402" s="19">
        <v>2018</v>
      </c>
      <c r="G2402" s="6" t="s">
        <v>12</v>
      </c>
      <c r="H2402" s="6" t="s">
        <v>15</v>
      </c>
      <c r="I2402" s="6" t="s">
        <v>212</v>
      </c>
      <c r="J2402" s="6">
        <v>88</v>
      </c>
      <c r="K2402" s="6" t="s">
        <v>41</v>
      </c>
      <c r="L2402" s="6" t="s">
        <v>233</v>
      </c>
      <c r="M2402" s="6">
        <v>102</v>
      </c>
      <c r="N2402" s="13">
        <f t="shared" si="398"/>
        <v>14</v>
      </c>
      <c r="O2402" s="13">
        <f t="shared" si="399"/>
        <v>3</v>
      </c>
      <c r="P2402" s="39">
        <f t="shared" si="394"/>
        <v>-3.2175804343859502</v>
      </c>
      <c r="Q2402" s="39">
        <f t="shared" si="395"/>
        <v>9.3423702051929958E-2</v>
      </c>
      <c r="R2402" s="39">
        <f t="shared" si="400"/>
        <v>-0.31100413643788016</v>
      </c>
      <c r="S2402" s="39">
        <f t="shared" si="401"/>
        <v>14.31100413643788</v>
      </c>
      <c r="T2402" s="22" t="str">
        <f t="shared" si="396"/>
        <v>Was88102</v>
      </c>
      <c r="U2402" t="str">
        <f t="shared" si="402"/>
        <v>yes</v>
      </c>
      <c r="V2402" s="31" t="s">
        <v>268</v>
      </c>
      <c r="W2402" s="31" t="str">
        <f t="shared" si="403"/>
        <v>43435Brooklyn NetsWashington Wizards</v>
      </c>
      <c r="X2402" s="9"/>
      <c r="Y2402" s="9"/>
    </row>
    <row r="2403" spans="1:25" x14ac:dyDescent="0.2">
      <c r="A2403" s="24" t="s">
        <v>233</v>
      </c>
      <c r="B2403" s="10">
        <v>43437</v>
      </c>
      <c r="C2403" s="33" t="str">
        <f t="shared" si="397"/>
        <v>A</v>
      </c>
      <c r="D2403" s="19">
        <v>12</v>
      </c>
      <c r="E2403" s="19">
        <v>3</v>
      </c>
      <c r="F2403" s="19">
        <v>2018</v>
      </c>
      <c r="G2403" s="6" t="s">
        <v>23</v>
      </c>
      <c r="H2403" s="6" t="s">
        <v>41</v>
      </c>
      <c r="I2403" s="6" t="s">
        <v>233</v>
      </c>
      <c r="J2403" s="6">
        <v>110</v>
      </c>
      <c r="K2403" s="6" t="s">
        <v>25</v>
      </c>
      <c r="L2403" s="13" t="s">
        <v>243</v>
      </c>
      <c r="M2403" s="6">
        <v>107</v>
      </c>
      <c r="N2403" s="13">
        <f t="shared" si="398"/>
        <v>3</v>
      </c>
      <c r="O2403" s="13">
        <f t="shared" si="399"/>
        <v>-3</v>
      </c>
      <c r="P2403" s="39">
        <f t="shared" si="394"/>
        <v>-3.2175804343859502</v>
      </c>
      <c r="Q2403" s="39">
        <f t="shared" si="395"/>
        <v>-9.3839578025397099</v>
      </c>
      <c r="R2403" s="39">
        <f t="shared" si="400"/>
        <v>3.1663773681537597</v>
      </c>
      <c r="S2403" s="39">
        <f t="shared" si="401"/>
        <v>-0.1663773681537597</v>
      </c>
      <c r="T2403" s="22" t="str">
        <f t="shared" si="396"/>
        <v>Was110107</v>
      </c>
      <c r="U2403" t="str">
        <f t="shared" si="402"/>
        <v>no</v>
      </c>
      <c r="V2403" s="31">
        <v>0</v>
      </c>
      <c r="W2403" s="31" t="str">
        <f t="shared" si="403"/>
        <v>43437Washington WizardsNew York Knicks</v>
      </c>
      <c r="X2403" s="9">
        <f>IFERROR(VLOOKUP(T2403,October_Schedule_Table[Home Concat],1,FALSE),0)</f>
        <v>0</v>
      </c>
      <c r="Y2403" s="9" t="str">
        <f>IFERROR(VLOOKUP(T2403,October_Schedule_Table[[#All],[Away Concat]:[Away B2b]],4,FALSE),0)</f>
        <v>no</v>
      </c>
    </row>
    <row r="2404" spans="1:25" x14ac:dyDescent="0.2">
      <c r="A2404" s="24" t="s">
        <v>233</v>
      </c>
      <c r="B2404" s="12">
        <v>43439</v>
      </c>
      <c r="C2404" s="33" t="str">
        <f t="shared" si="397"/>
        <v>A</v>
      </c>
      <c r="D2404" s="18">
        <v>12</v>
      </c>
      <c r="E2404" s="18">
        <v>5</v>
      </c>
      <c r="F2404" s="18">
        <v>2018</v>
      </c>
      <c r="G2404" s="5" t="s">
        <v>23</v>
      </c>
      <c r="H2404" s="5" t="s">
        <v>41</v>
      </c>
      <c r="I2404" s="5" t="s">
        <v>233</v>
      </c>
      <c r="J2404" s="5">
        <v>131</v>
      </c>
      <c r="K2404" s="5" t="s">
        <v>24</v>
      </c>
      <c r="L2404" s="5" t="s">
        <v>210</v>
      </c>
      <c r="M2404" s="5">
        <v>117</v>
      </c>
      <c r="N2404" s="13">
        <f t="shared" si="398"/>
        <v>14</v>
      </c>
      <c r="O2404" s="13">
        <f t="shared" si="399"/>
        <v>-3</v>
      </c>
      <c r="P2404" s="39">
        <f t="shared" si="394"/>
        <v>-3.2175804343859502</v>
      </c>
      <c r="Q2404" s="39">
        <f t="shared" si="395"/>
        <v>-5.4191427575813904</v>
      </c>
      <c r="R2404" s="39">
        <f t="shared" si="400"/>
        <v>-0.79843767680455979</v>
      </c>
      <c r="S2404" s="39">
        <f t="shared" si="401"/>
        <v>14.798437676804561</v>
      </c>
      <c r="T2404" s="22" t="str">
        <f t="shared" si="396"/>
        <v>Was131117</v>
      </c>
      <c r="U2404" t="str">
        <f t="shared" si="402"/>
        <v>no</v>
      </c>
      <c r="V2404" s="31">
        <v>0</v>
      </c>
      <c r="W2404" s="31" t="str">
        <f t="shared" si="403"/>
        <v>43439Washington WizardsAtlanta Hawks</v>
      </c>
      <c r="X2404" s="9">
        <f>IFERROR(VLOOKUP(T2404,October_Schedule_Table[Home Concat],1,FALSE),0)</f>
        <v>0</v>
      </c>
      <c r="Y2404" s="9" t="str">
        <f>IFERROR(VLOOKUP(T2404,October_Schedule_Table[[#All],[Away Concat]:[Away B2b]],4,FALSE),0)</f>
        <v>no</v>
      </c>
    </row>
    <row r="2405" spans="1:25" x14ac:dyDescent="0.2">
      <c r="A2405" s="24" t="s">
        <v>233</v>
      </c>
      <c r="B2405" s="10">
        <v>43442</v>
      </c>
      <c r="C2405" s="33" t="str">
        <f t="shared" si="397"/>
        <v>A</v>
      </c>
      <c r="D2405" s="19">
        <v>12</v>
      </c>
      <c r="E2405" s="19">
        <v>8</v>
      </c>
      <c r="F2405" s="19">
        <v>2018</v>
      </c>
      <c r="G2405" s="6" t="s">
        <v>23</v>
      </c>
      <c r="H2405" s="6" t="s">
        <v>41</v>
      </c>
      <c r="I2405" s="6" t="s">
        <v>233</v>
      </c>
      <c r="J2405" s="6">
        <v>101</v>
      </c>
      <c r="K2405" s="6" t="s">
        <v>36</v>
      </c>
      <c r="L2405" s="6" t="s">
        <v>215</v>
      </c>
      <c r="M2405" s="6">
        <v>116</v>
      </c>
      <c r="N2405" s="13">
        <f t="shared" si="398"/>
        <v>-15</v>
      </c>
      <c r="O2405" s="13">
        <f t="shared" si="399"/>
        <v>-3</v>
      </c>
      <c r="P2405" s="39">
        <f t="shared" si="394"/>
        <v>-3.2175804343859502</v>
      </c>
      <c r="Q2405" s="39">
        <f t="shared" si="395"/>
        <v>-9.3173458825230995</v>
      </c>
      <c r="R2405" s="39">
        <f t="shared" si="400"/>
        <v>3.0997654481371493</v>
      </c>
      <c r="S2405" s="39">
        <f t="shared" si="401"/>
        <v>-18.099765448137148</v>
      </c>
      <c r="T2405" s="22" t="str">
        <f t="shared" si="396"/>
        <v>Was101116</v>
      </c>
      <c r="U2405" t="str">
        <f t="shared" si="402"/>
        <v>no</v>
      </c>
      <c r="V2405" s="31">
        <v>0</v>
      </c>
      <c r="W2405" s="31" t="str">
        <f t="shared" si="403"/>
        <v>43442Washington WizardsCleveland Cavaliers</v>
      </c>
      <c r="X2405" s="9">
        <f>IFERROR(VLOOKUP(T2405,October_Schedule_Table[Home Concat],1,FALSE),0)</f>
        <v>0</v>
      </c>
      <c r="Y2405" s="9" t="str">
        <f>IFERROR(VLOOKUP(T2405,October_Schedule_Table[[#All],[Away Concat]:[Away B2b]],4,FALSE),0)</f>
        <v>no</v>
      </c>
    </row>
    <row r="2406" spans="1:25" x14ac:dyDescent="0.2">
      <c r="A2406" s="24" t="s">
        <v>233</v>
      </c>
      <c r="B2406" s="12">
        <v>43444</v>
      </c>
      <c r="C2406" s="33" t="str">
        <f t="shared" si="397"/>
        <v>A</v>
      </c>
      <c r="D2406" s="18">
        <v>12</v>
      </c>
      <c r="E2406" s="18">
        <v>10</v>
      </c>
      <c r="F2406" s="18">
        <v>2018</v>
      </c>
      <c r="G2406" s="5" t="s">
        <v>12</v>
      </c>
      <c r="H2406" s="5" t="s">
        <v>41</v>
      </c>
      <c r="I2406" s="5" t="s">
        <v>233</v>
      </c>
      <c r="J2406" s="5">
        <v>101</v>
      </c>
      <c r="K2406" s="5" t="s">
        <v>20</v>
      </c>
      <c r="L2406" s="5" t="s">
        <v>234</v>
      </c>
      <c r="M2406" s="5">
        <v>109</v>
      </c>
      <c r="N2406" s="13">
        <f t="shared" si="398"/>
        <v>-8</v>
      </c>
      <c r="O2406" s="13">
        <f t="shared" si="399"/>
        <v>-3</v>
      </c>
      <c r="P2406" s="39">
        <f t="shared" si="394"/>
        <v>-3.2175804343859502</v>
      </c>
      <c r="Q2406" s="39">
        <f t="shared" si="395"/>
        <v>2.3960160409532198</v>
      </c>
      <c r="R2406" s="39">
        <f t="shared" si="400"/>
        <v>-8.6135964753391701</v>
      </c>
      <c r="S2406" s="39">
        <f t="shared" si="401"/>
        <v>0.61359647533917006</v>
      </c>
      <c r="T2406" s="22" t="str">
        <f t="shared" si="396"/>
        <v>Was101109</v>
      </c>
      <c r="U2406" t="str">
        <f t="shared" si="402"/>
        <v>no</v>
      </c>
      <c r="V2406" s="31">
        <v>0</v>
      </c>
      <c r="W2406" s="31" t="str">
        <f t="shared" si="403"/>
        <v>43444Washington WizardsIndiana Pacers</v>
      </c>
      <c r="X2406" s="9">
        <f>IFERROR(VLOOKUP(T2406,October_Schedule_Table[Home Concat],1,FALSE),0)</f>
        <v>0</v>
      </c>
      <c r="Y2406" s="9" t="str">
        <f>IFERROR(VLOOKUP(T2406,October_Schedule_Table[[#All],[Away Concat]:[Away B2b]],4,FALSE),0)</f>
        <v>no</v>
      </c>
    </row>
    <row r="2407" spans="1:25" x14ac:dyDescent="0.2">
      <c r="A2407" s="24" t="s">
        <v>233</v>
      </c>
      <c r="B2407" s="12">
        <v>43446</v>
      </c>
      <c r="C2407" s="33" t="str">
        <f t="shared" si="397"/>
        <v>H</v>
      </c>
      <c r="D2407" s="18">
        <v>12</v>
      </c>
      <c r="E2407" s="18">
        <v>12</v>
      </c>
      <c r="F2407" s="18">
        <v>2018</v>
      </c>
      <c r="G2407" s="5" t="s">
        <v>12</v>
      </c>
      <c r="H2407" s="5" t="s">
        <v>8</v>
      </c>
      <c r="I2407" s="5" t="s">
        <v>211</v>
      </c>
      <c r="J2407" s="5">
        <v>130</v>
      </c>
      <c r="K2407" s="5" t="s">
        <v>41</v>
      </c>
      <c r="L2407" s="5" t="s">
        <v>233</v>
      </c>
      <c r="M2407" s="5">
        <v>125</v>
      </c>
      <c r="N2407" s="13">
        <f t="shared" si="398"/>
        <v>-5</v>
      </c>
      <c r="O2407" s="13">
        <f t="shared" si="399"/>
        <v>3</v>
      </c>
      <c r="P2407" s="39">
        <f t="shared" si="394"/>
        <v>-3.2175804343859502</v>
      </c>
      <c r="Q2407" s="39">
        <f t="shared" si="395"/>
        <v>3.6672081997201897</v>
      </c>
      <c r="R2407" s="39">
        <f t="shared" si="400"/>
        <v>-3.8847886341061399</v>
      </c>
      <c r="S2407" s="39">
        <f t="shared" si="401"/>
        <v>-1.1152113658938601</v>
      </c>
      <c r="T2407" s="22" t="str">
        <f t="shared" si="396"/>
        <v>Was130125</v>
      </c>
      <c r="U2407" t="str">
        <f t="shared" si="402"/>
        <v>no</v>
      </c>
      <c r="V2407" s="31">
        <v>0</v>
      </c>
      <c r="W2407" s="31" t="str">
        <f t="shared" si="403"/>
        <v>43446Boston CelticsWashington Wizards</v>
      </c>
      <c r="X2407" s="9" t="str">
        <f>IFERROR(VLOOKUP(T2407,October_Schedule_Table[[#All],[Home Concat]:[Home B2b]],2,FALSE),0)</f>
        <v>no</v>
      </c>
      <c r="Y2407" s="9">
        <f>IFERROR(VLOOKUP(T2407,October_Schedule_Table[[#All],[Away Concat]:[Away B2b]],4,FALSE),0)</f>
        <v>0</v>
      </c>
    </row>
    <row r="2408" spans="1:25" x14ac:dyDescent="0.2">
      <c r="A2408" s="24" t="s">
        <v>233</v>
      </c>
      <c r="B2408" s="10">
        <v>43448</v>
      </c>
      <c r="C2408" s="33" t="str">
        <f t="shared" si="397"/>
        <v>A</v>
      </c>
      <c r="D2408" s="19">
        <v>12</v>
      </c>
      <c r="E2408" s="19">
        <v>14</v>
      </c>
      <c r="F2408" s="19">
        <v>2018</v>
      </c>
      <c r="G2408" s="6" t="s">
        <v>23</v>
      </c>
      <c r="H2408" s="6" t="s">
        <v>41</v>
      </c>
      <c r="I2408" s="6" t="s">
        <v>233</v>
      </c>
      <c r="J2408" s="6">
        <v>118</v>
      </c>
      <c r="K2408" s="6" t="s">
        <v>15</v>
      </c>
      <c r="L2408" s="6" t="s">
        <v>212</v>
      </c>
      <c r="M2408" s="6">
        <v>125</v>
      </c>
      <c r="N2408" s="13">
        <f t="shared" si="398"/>
        <v>-7</v>
      </c>
      <c r="O2408" s="13">
        <f t="shared" si="399"/>
        <v>-3</v>
      </c>
      <c r="P2408" s="39">
        <f t="shared" si="394"/>
        <v>-3.2175804343859502</v>
      </c>
      <c r="Q2408" s="39">
        <f t="shared" si="395"/>
        <v>9.3423702051929958E-2</v>
      </c>
      <c r="R2408" s="39">
        <f t="shared" si="400"/>
        <v>-6.3110041364378802</v>
      </c>
      <c r="S2408" s="39">
        <f t="shared" si="401"/>
        <v>-0.68899586356211984</v>
      </c>
      <c r="T2408" s="22" t="str">
        <f t="shared" si="396"/>
        <v>Was118125</v>
      </c>
      <c r="U2408" t="str">
        <f t="shared" si="402"/>
        <v>no</v>
      </c>
      <c r="V2408" s="31">
        <v>0</v>
      </c>
      <c r="W2408" s="31" t="str">
        <f t="shared" si="403"/>
        <v>43448Washington WizardsBrooklyn Nets</v>
      </c>
      <c r="X2408" s="9" t="str">
        <f>IFERROR(VLOOKUP(T2408,October_Schedule_Table[[#All],[Home Concat]:[Home B2b]],2,FALSE),0)</f>
        <v>no</v>
      </c>
      <c r="Y2408" s="9" t="str">
        <f>IFERROR(VLOOKUP(T2408,October_Schedule_Table[[#All],[Away Concat]:[Away B2b]],4,FALSE),0)</f>
        <v>no</v>
      </c>
    </row>
    <row r="2409" spans="1:25" x14ac:dyDescent="0.2">
      <c r="A2409" s="24" t="s">
        <v>233</v>
      </c>
      <c r="B2409" s="10">
        <v>43450</v>
      </c>
      <c r="C2409" s="33" t="str">
        <f t="shared" si="397"/>
        <v>H</v>
      </c>
      <c r="D2409" s="19">
        <v>12</v>
      </c>
      <c r="E2409" s="19">
        <v>16</v>
      </c>
      <c r="F2409" s="19">
        <v>2018</v>
      </c>
      <c r="G2409" s="6" t="s">
        <v>43</v>
      </c>
      <c r="H2409" s="6" t="s">
        <v>39</v>
      </c>
      <c r="I2409" s="13" t="s">
        <v>242</v>
      </c>
      <c r="J2409" s="6">
        <v>110</v>
      </c>
      <c r="K2409" s="6" t="s">
        <v>41</v>
      </c>
      <c r="L2409" s="6" t="s">
        <v>233</v>
      </c>
      <c r="M2409" s="6">
        <v>128</v>
      </c>
      <c r="N2409" s="13">
        <f t="shared" si="398"/>
        <v>18</v>
      </c>
      <c r="O2409" s="13">
        <f t="shared" si="399"/>
        <v>3</v>
      </c>
      <c r="P2409" s="39">
        <f t="shared" si="394"/>
        <v>-3.2175804343859502</v>
      </c>
      <c r="Q2409" s="39">
        <f t="shared" si="395"/>
        <v>-1.7592139870950123</v>
      </c>
      <c r="R2409" s="39">
        <f t="shared" si="400"/>
        <v>1.5416335527090621</v>
      </c>
      <c r="S2409" s="39">
        <f t="shared" si="401"/>
        <v>16.458366447290938</v>
      </c>
      <c r="T2409" s="22" t="str">
        <f t="shared" si="396"/>
        <v>Was110128</v>
      </c>
      <c r="U2409" t="str">
        <f t="shared" si="402"/>
        <v>no</v>
      </c>
      <c r="V2409" s="31">
        <v>0</v>
      </c>
      <c r="W2409" s="31" t="str">
        <f t="shared" si="403"/>
        <v>43450Los Angeles LakersWashington Wizards</v>
      </c>
      <c r="X2409" s="9" t="str">
        <f>IFERROR(VLOOKUP(T2409,October_Schedule_Table[[#All],[Home Concat]:[Home B2b]],2,FALSE),0)</f>
        <v>no</v>
      </c>
      <c r="Y2409" s="9">
        <f>IFERROR(VLOOKUP(T2409,October_Schedule_Table[[#All],[Away Concat]:[Away B2b]],4,FALSE),0)</f>
        <v>0</v>
      </c>
    </row>
    <row r="2410" spans="1:25" x14ac:dyDescent="0.2">
      <c r="A2410" s="24" t="s">
        <v>233</v>
      </c>
      <c r="B2410" s="12">
        <v>43452</v>
      </c>
      <c r="C2410" s="33" t="str">
        <f t="shared" si="397"/>
        <v>A</v>
      </c>
      <c r="D2410" s="18">
        <v>12</v>
      </c>
      <c r="E2410" s="18">
        <v>18</v>
      </c>
      <c r="F2410" s="18">
        <v>2018</v>
      </c>
      <c r="G2410" s="5" t="s">
        <v>23</v>
      </c>
      <c r="H2410" s="5" t="s">
        <v>41</v>
      </c>
      <c r="I2410" s="5" t="s">
        <v>233</v>
      </c>
      <c r="J2410" s="5">
        <v>110</v>
      </c>
      <c r="K2410" s="5" t="s">
        <v>24</v>
      </c>
      <c r="L2410" s="5" t="s">
        <v>210</v>
      </c>
      <c r="M2410" s="5">
        <v>118</v>
      </c>
      <c r="N2410" s="13">
        <f t="shared" si="398"/>
        <v>-8</v>
      </c>
      <c r="O2410" s="13">
        <f t="shared" si="399"/>
        <v>-3</v>
      </c>
      <c r="P2410" s="39">
        <f t="shared" si="394"/>
        <v>-3.2175804343859502</v>
      </c>
      <c r="Q2410" s="39">
        <f t="shared" si="395"/>
        <v>-5.4191427575813904</v>
      </c>
      <c r="R2410" s="39">
        <f t="shared" si="400"/>
        <v>-0.79843767680455979</v>
      </c>
      <c r="S2410" s="39">
        <f t="shared" si="401"/>
        <v>-7.2015623231954402</v>
      </c>
      <c r="T2410" s="22" t="str">
        <f t="shared" si="396"/>
        <v>Was110118</v>
      </c>
      <c r="U2410" t="str">
        <f t="shared" si="402"/>
        <v>no</v>
      </c>
      <c r="V2410" s="31">
        <v>0</v>
      </c>
      <c r="W2410" s="31" t="str">
        <f t="shared" si="403"/>
        <v>43452Washington WizardsAtlanta Hawks</v>
      </c>
      <c r="X2410" s="9">
        <f>IFERROR(VLOOKUP(T2410,October_Schedule_Table[Home Concat],1,FALSE),0)</f>
        <v>0</v>
      </c>
      <c r="Y2410" s="9" t="str">
        <f>IFERROR(VLOOKUP(T2410,October_Schedule_Table[[#All],[Away Concat]:[Away B2b]],4,FALSE),0)</f>
        <v>no</v>
      </c>
    </row>
    <row r="2411" spans="1:25" x14ac:dyDescent="0.2">
      <c r="A2411" s="24" t="s">
        <v>233</v>
      </c>
      <c r="B2411" s="10">
        <v>43453</v>
      </c>
      <c r="C2411" s="33" t="str">
        <f t="shared" si="397"/>
        <v>A</v>
      </c>
      <c r="D2411" s="19">
        <v>12</v>
      </c>
      <c r="E2411" s="19">
        <v>19</v>
      </c>
      <c r="F2411" s="19">
        <v>2018</v>
      </c>
      <c r="G2411" s="6" t="s">
        <v>6</v>
      </c>
      <c r="H2411" s="6" t="s">
        <v>41</v>
      </c>
      <c r="I2411" s="6" t="s">
        <v>233</v>
      </c>
      <c r="J2411" s="6">
        <v>118</v>
      </c>
      <c r="K2411" s="6" t="s">
        <v>18</v>
      </c>
      <c r="L2411" s="6" t="s">
        <v>226</v>
      </c>
      <c r="M2411" s="6">
        <v>136</v>
      </c>
      <c r="N2411" s="13">
        <f t="shared" si="398"/>
        <v>-18</v>
      </c>
      <c r="O2411" s="13">
        <f t="shared" si="399"/>
        <v>-3</v>
      </c>
      <c r="P2411" s="39">
        <f t="shared" si="394"/>
        <v>-3.2175804343859502</v>
      </c>
      <c r="Q2411" s="39">
        <f t="shared" si="395"/>
        <v>5.8261443988619703</v>
      </c>
      <c r="R2411" s="39">
        <f t="shared" si="400"/>
        <v>-12.043724833247921</v>
      </c>
      <c r="S2411" s="39">
        <f t="shared" si="401"/>
        <v>-5.9562751667520786</v>
      </c>
      <c r="T2411" s="22" t="str">
        <f t="shared" si="396"/>
        <v>Was118136</v>
      </c>
      <c r="U2411" t="str">
        <f t="shared" si="402"/>
        <v>yes</v>
      </c>
      <c r="V2411" s="31">
        <v>0</v>
      </c>
      <c r="W2411" s="31" t="str">
        <f t="shared" si="403"/>
        <v>43453Washington WizardsHouston Rockets</v>
      </c>
      <c r="X2411" s="9">
        <f>IFERROR(VLOOKUP(T2411,October_Schedule_Table[Home Concat],1,FALSE),0)</f>
        <v>0</v>
      </c>
      <c r="Y2411" s="9" t="str">
        <f>IFERROR(VLOOKUP(T2411,October_Schedule_Table[[#All],[Away Concat]:[Away B2b]],4,FALSE),0)</f>
        <v>yes</v>
      </c>
    </row>
    <row r="2412" spans="1:25" x14ac:dyDescent="0.2">
      <c r="A2412" s="24" t="s">
        <v>233</v>
      </c>
      <c r="B2412" s="12">
        <v>43456</v>
      </c>
      <c r="C2412" s="33" t="str">
        <f t="shared" si="397"/>
        <v>H</v>
      </c>
      <c r="D2412" s="18">
        <v>12</v>
      </c>
      <c r="E2412" s="18">
        <v>22</v>
      </c>
      <c r="F2412" s="18">
        <v>2018</v>
      </c>
      <c r="G2412" s="5" t="s">
        <v>12</v>
      </c>
      <c r="H2412" s="5" t="s">
        <v>29</v>
      </c>
      <c r="I2412" s="5" t="s">
        <v>232</v>
      </c>
      <c r="J2412" s="5">
        <v>146</v>
      </c>
      <c r="K2412" s="5" t="s">
        <v>41</v>
      </c>
      <c r="L2412" s="5" t="s">
        <v>233</v>
      </c>
      <c r="M2412" s="5">
        <v>149</v>
      </c>
      <c r="N2412" s="13">
        <f t="shared" si="398"/>
        <v>3</v>
      </c>
      <c r="O2412" s="13">
        <f t="shared" si="399"/>
        <v>3</v>
      </c>
      <c r="P2412" s="39">
        <f t="shared" si="394"/>
        <v>-3.2175804343859502</v>
      </c>
      <c r="Q2412" s="39">
        <f t="shared" si="395"/>
        <v>-8.7034984309977705</v>
      </c>
      <c r="R2412" s="39">
        <f t="shared" si="400"/>
        <v>8.4859179966118212</v>
      </c>
      <c r="S2412" s="39">
        <f t="shared" si="401"/>
        <v>-5.4859179966118212</v>
      </c>
      <c r="T2412" s="22" t="str">
        <f t="shared" si="396"/>
        <v>Was146149</v>
      </c>
      <c r="U2412" t="str">
        <f t="shared" si="402"/>
        <v>no</v>
      </c>
      <c r="V2412" s="31">
        <v>0</v>
      </c>
      <c r="W2412" s="31" t="str">
        <f t="shared" si="403"/>
        <v>43456Phoenix SunsWashington Wizards</v>
      </c>
      <c r="X2412" s="9" t="str">
        <f>IFERROR(VLOOKUP(T2412,October_Schedule_Table[[#All],[Home Concat]:[Home B2b]],2,FALSE),0)</f>
        <v>no</v>
      </c>
      <c r="Y2412" s="9">
        <f>IFERROR(VLOOKUP(T2412,October_Schedule_Table[[#All],[Away Concat]:[Away B2b]],4,FALSE),0)</f>
        <v>0</v>
      </c>
    </row>
    <row r="2413" spans="1:25" x14ac:dyDescent="0.2">
      <c r="A2413" s="24" t="s">
        <v>233</v>
      </c>
      <c r="B2413" s="12">
        <v>43457</v>
      </c>
      <c r="C2413" s="33" t="str">
        <f t="shared" si="397"/>
        <v>A</v>
      </c>
      <c r="D2413" s="18">
        <v>12</v>
      </c>
      <c r="E2413" s="18">
        <v>23</v>
      </c>
      <c r="F2413" s="18">
        <v>2018</v>
      </c>
      <c r="G2413" s="5" t="s">
        <v>45</v>
      </c>
      <c r="H2413" s="5" t="s">
        <v>41</v>
      </c>
      <c r="I2413" s="5" t="s">
        <v>233</v>
      </c>
      <c r="J2413" s="5">
        <v>89</v>
      </c>
      <c r="K2413" s="5" t="s">
        <v>20</v>
      </c>
      <c r="L2413" s="5" t="s">
        <v>234</v>
      </c>
      <c r="M2413" s="5">
        <v>105</v>
      </c>
      <c r="N2413" s="13">
        <f t="shared" si="398"/>
        <v>-16</v>
      </c>
      <c r="O2413" s="13">
        <f t="shared" si="399"/>
        <v>-3</v>
      </c>
      <c r="P2413" s="39">
        <f t="shared" si="394"/>
        <v>-3.2175804343859502</v>
      </c>
      <c r="Q2413" s="39">
        <f t="shared" si="395"/>
        <v>2.3960160409532198</v>
      </c>
      <c r="R2413" s="39">
        <f t="shared" si="400"/>
        <v>-8.6135964753391701</v>
      </c>
      <c r="S2413" s="39">
        <f t="shared" si="401"/>
        <v>-7.3864035246608299</v>
      </c>
      <c r="T2413" s="22" t="str">
        <f t="shared" si="396"/>
        <v>Was89105</v>
      </c>
      <c r="U2413" t="str">
        <f t="shared" si="402"/>
        <v>yes</v>
      </c>
      <c r="V2413" s="31">
        <v>0</v>
      </c>
      <c r="W2413" s="31" t="str">
        <f t="shared" si="403"/>
        <v>43457Washington WizardsIndiana Pacers</v>
      </c>
      <c r="X2413" s="9">
        <f>IFERROR(VLOOKUP(T2413,October_Schedule_Table[Home Concat],1,FALSE),0)</f>
        <v>0</v>
      </c>
      <c r="Y2413" s="9" t="str">
        <f>IFERROR(VLOOKUP(T2413,October_Schedule_Table[[#All],[Away Concat]:[Away B2b]],4,FALSE),0)</f>
        <v>yes</v>
      </c>
    </row>
    <row r="2414" spans="1:25" x14ac:dyDescent="0.2">
      <c r="A2414" s="24" t="s">
        <v>233</v>
      </c>
      <c r="B2414" s="10">
        <v>43460</v>
      </c>
      <c r="C2414" s="33" t="str">
        <f t="shared" si="397"/>
        <v>A</v>
      </c>
      <c r="D2414" s="19">
        <v>12</v>
      </c>
      <c r="E2414" s="19">
        <v>26</v>
      </c>
      <c r="F2414" s="19">
        <v>2018</v>
      </c>
      <c r="G2414" s="6" t="s">
        <v>12</v>
      </c>
      <c r="H2414" s="6" t="s">
        <v>41</v>
      </c>
      <c r="I2414" s="6" t="s">
        <v>233</v>
      </c>
      <c r="J2414" s="6">
        <v>95</v>
      </c>
      <c r="K2414" s="6" t="s">
        <v>16</v>
      </c>
      <c r="L2414" s="6" t="s">
        <v>218</v>
      </c>
      <c r="M2414" s="6">
        <v>106</v>
      </c>
      <c r="N2414" s="13">
        <f t="shared" si="398"/>
        <v>-11</v>
      </c>
      <c r="O2414" s="13">
        <f t="shared" si="399"/>
        <v>-3</v>
      </c>
      <c r="P2414" s="39">
        <f t="shared" si="394"/>
        <v>-3.2175804343859502</v>
      </c>
      <c r="Q2414" s="39">
        <f t="shared" si="395"/>
        <v>-0.23602730858504994</v>
      </c>
      <c r="R2414" s="39">
        <f t="shared" si="400"/>
        <v>-5.9815531258009003</v>
      </c>
      <c r="S2414" s="39">
        <f t="shared" si="401"/>
        <v>-5.0184468741990997</v>
      </c>
      <c r="T2414" s="22" t="str">
        <f t="shared" si="396"/>
        <v>Was95106</v>
      </c>
      <c r="U2414" t="str">
        <f t="shared" si="402"/>
        <v>no</v>
      </c>
      <c r="V2414" s="31">
        <v>0</v>
      </c>
      <c r="W2414" s="31" t="str">
        <f t="shared" si="403"/>
        <v>43460Washington WizardsDetroit Pistons</v>
      </c>
      <c r="X2414" s="9">
        <f>IFERROR(VLOOKUP(T2414,October_Schedule_Table[Home Concat],1,FALSE),0)</f>
        <v>0</v>
      </c>
      <c r="Y2414" s="9" t="str">
        <f>IFERROR(VLOOKUP(T2414,October_Schedule_Table[[#All],[Away Concat]:[Away B2b]],4,FALSE),0)</f>
        <v>no</v>
      </c>
    </row>
    <row r="2415" spans="1:25" x14ac:dyDescent="0.2">
      <c r="A2415" s="24" t="s">
        <v>233</v>
      </c>
      <c r="B2415" s="10">
        <v>43462</v>
      </c>
      <c r="C2415" s="33" t="str">
        <f t="shared" si="397"/>
        <v>H</v>
      </c>
      <c r="D2415" s="19">
        <v>12</v>
      </c>
      <c r="E2415" s="19">
        <v>28</v>
      </c>
      <c r="F2415" s="19">
        <v>2018</v>
      </c>
      <c r="G2415" s="6" t="s">
        <v>12</v>
      </c>
      <c r="H2415" s="6" t="s">
        <v>38</v>
      </c>
      <c r="I2415" s="6" t="s">
        <v>214</v>
      </c>
      <c r="J2415" s="6">
        <v>101</v>
      </c>
      <c r="K2415" s="6" t="s">
        <v>41</v>
      </c>
      <c r="L2415" s="6" t="s">
        <v>233</v>
      </c>
      <c r="M2415" s="6">
        <v>92</v>
      </c>
      <c r="N2415" s="13">
        <f t="shared" si="398"/>
        <v>-9</v>
      </c>
      <c r="O2415" s="13">
        <f t="shared" si="399"/>
        <v>3</v>
      </c>
      <c r="P2415" s="39">
        <f t="shared" si="394"/>
        <v>-3.2175804343859502</v>
      </c>
      <c r="Q2415" s="39">
        <f t="shared" si="395"/>
        <v>-8.3647694850550796</v>
      </c>
      <c r="R2415" s="39">
        <f t="shared" si="400"/>
        <v>8.1471890506691302</v>
      </c>
      <c r="S2415" s="39">
        <f t="shared" si="401"/>
        <v>-17.14718905066913</v>
      </c>
      <c r="T2415" s="22" t="str">
        <f t="shared" si="396"/>
        <v>Was10192</v>
      </c>
      <c r="U2415" t="str">
        <f t="shared" si="402"/>
        <v>no</v>
      </c>
      <c r="V2415" s="31">
        <v>0</v>
      </c>
      <c r="W2415" s="31" t="str">
        <f t="shared" si="403"/>
        <v>43462Chicago BullsWashington Wizards</v>
      </c>
      <c r="X2415" s="9" t="str">
        <f>IFERROR(VLOOKUP(T2415,October_Schedule_Table[[#All],[Home Concat]:[Home B2b]],2,FALSE),0)</f>
        <v>no</v>
      </c>
      <c r="Y2415" s="9">
        <f>IFERROR(VLOOKUP(T2415,October_Schedule_Table[[#All],[Away Concat]:[Away B2b]],4,FALSE),0)</f>
        <v>0</v>
      </c>
    </row>
    <row r="2416" spans="1:25" x14ac:dyDescent="0.2">
      <c r="A2416" s="24" t="s">
        <v>233</v>
      </c>
      <c r="B2416" s="12">
        <v>43463</v>
      </c>
      <c r="C2416" s="33" t="str">
        <f t="shared" si="397"/>
        <v>H</v>
      </c>
      <c r="D2416" s="18">
        <v>12</v>
      </c>
      <c r="E2416" s="18">
        <v>29</v>
      </c>
      <c r="F2416" s="18">
        <v>2018</v>
      </c>
      <c r="G2416" s="5" t="s">
        <v>12</v>
      </c>
      <c r="H2416" s="5" t="s">
        <v>14</v>
      </c>
      <c r="I2416" s="5" t="s">
        <v>213</v>
      </c>
      <c r="J2416" s="5">
        <v>126</v>
      </c>
      <c r="K2416" s="5" t="s">
        <v>41</v>
      </c>
      <c r="L2416" s="5" t="s">
        <v>233</v>
      </c>
      <c r="M2416" s="5">
        <v>130</v>
      </c>
      <c r="N2416" s="13">
        <f t="shared" si="398"/>
        <v>4</v>
      </c>
      <c r="O2416" s="13">
        <f t="shared" si="399"/>
        <v>3</v>
      </c>
      <c r="P2416" s="39">
        <f t="shared" si="394"/>
        <v>-3.2175804343859502</v>
      </c>
      <c r="Q2416" s="39">
        <f t="shared" si="395"/>
        <v>-1.224670842330648</v>
      </c>
      <c r="R2416" s="39">
        <f t="shared" si="400"/>
        <v>1.0070904079446978</v>
      </c>
      <c r="S2416" s="39">
        <f t="shared" si="401"/>
        <v>2.9929095920553022</v>
      </c>
      <c r="T2416" s="22" t="str">
        <f t="shared" si="396"/>
        <v>Was126130</v>
      </c>
      <c r="U2416" t="str">
        <f t="shared" si="402"/>
        <v>yes</v>
      </c>
      <c r="V2416" s="31" t="s">
        <v>269</v>
      </c>
      <c r="W2416" s="31" t="str">
        <f t="shared" si="403"/>
        <v>43463Charlotte HornetsWashington Wizards</v>
      </c>
      <c r="X2416" s="9"/>
      <c r="Y2416" s="9"/>
    </row>
    <row r="2417" spans="1:25" x14ac:dyDescent="0.2">
      <c r="A2417" s="24" t="s">
        <v>233</v>
      </c>
      <c r="B2417" s="10">
        <v>43467</v>
      </c>
      <c r="C2417" s="33" t="str">
        <f t="shared" si="397"/>
        <v>H</v>
      </c>
      <c r="D2417" s="19">
        <v>1</v>
      </c>
      <c r="E2417" s="19">
        <v>2</v>
      </c>
      <c r="F2417" s="19">
        <v>2019</v>
      </c>
      <c r="G2417" s="6" t="s">
        <v>12</v>
      </c>
      <c r="H2417" s="6" t="s">
        <v>24</v>
      </c>
      <c r="I2417" s="6" t="s">
        <v>210</v>
      </c>
      <c r="J2417" s="6">
        <v>98</v>
      </c>
      <c r="K2417" s="6" t="s">
        <v>41</v>
      </c>
      <c r="L2417" s="6" t="s">
        <v>233</v>
      </c>
      <c r="M2417" s="6">
        <v>114</v>
      </c>
      <c r="N2417" s="13">
        <f t="shared" si="398"/>
        <v>16</v>
      </c>
      <c r="O2417" s="13">
        <f t="shared" si="399"/>
        <v>3</v>
      </c>
      <c r="P2417" s="39">
        <f t="shared" si="394"/>
        <v>-3.2175804343859502</v>
      </c>
      <c r="Q2417" s="39">
        <f t="shared" si="395"/>
        <v>-5.4191427575813904</v>
      </c>
      <c r="R2417" s="39">
        <f t="shared" si="400"/>
        <v>5.2015623231954402</v>
      </c>
      <c r="S2417" s="39">
        <f t="shared" si="401"/>
        <v>10.798437676804561</v>
      </c>
      <c r="T2417" s="22" t="str">
        <f t="shared" si="396"/>
        <v>Was98114</v>
      </c>
      <c r="U2417" t="str">
        <f t="shared" si="402"/>
        <v>no</v>
      </c>
      <c r="V2417" s="31">
        <v>0</v>
      </c>
      <c r="W2417" s="31" t="str">
        <f t="shared" si="403"/>
        <v>43467Atlanta HawksWashington Wizards</v>
      </c>
      <c r="X2417" s="9" t="str">
        <f>IFERROR(VLOOKUP(T2417,October_Schedule_Table[[#All],[Home Concat]:[Home B2b]],2,FALSE),0)</f>
        <v>no</v>
      </c>
      <c r="Y2417" s="9">
        <f>IFERROR(VLOOKUP(T2417,October_Schedule_Table[[#All],[Away Concat]:[Away B2b]],4,FALSE),0)</f>
        <v>0</v>
      </c>
    </row>
    <row r="2418" spans="1:25" x14ac:dyDescent="0.2">
      <c r="A2418" s="24" t="s">
        <v>233</v>
      </c>
      <c r="B2418" s="12">
        <v>43469</v>
      </c>
      <c r="C2418" s="33" t="str">
        <f t="shared" si="397"/>
        <v>A</v>
      </c>
      <c r="D2418" s="18">
        <v>1</v>
      </c>
      <c r="E2418" s="18">
        <v>4</v>
      </c>
      <c r="F2418" s="18">
        <v>2019</v>
      </c>
      <c r="G2418" s="5" t="s">
        <v>6</v>
      </c>
      <c r="H2418" s="5" t="s">
        <v>41</v>
      </c>
      <c r="I2418" s="5" t="s">
        <v>233</v>
      </c>
      <c r="J2418" s="5">
        <v>109</v>
      </c>
      <c r="K2418" s="5" t="s">
        <v>26</v>
      </c>
      <c r="L2418" s="5" t="s">
        <v>235</v>
      </c>
      <c r="M2418" s="5">
        <v>115</v>
      </c>
      <c r="N2418" s="13">
        <f t="shared" si="398"/>
        <v>-6</v>
      </c>
      <c r="O2418" s="13">
        <f t="shared" si="399"/>
        <v>-3</v>
      </c>
      <c r="P2418" s="39">
        <f t="shared" si="394"/>
        <v>-3.2175804343859502</v>
      </c>
      <c r="Q2418" s="39">
        <f t="shared" si="395"/>
        <v>-0.25037347985165948</v>
      </c>
      <c r="R2418" s="39">
        <f t="shared" si="400"/>
        <v>-5.9672069545342907</v>
      </c>
      <c r="S2418" s="39">
        <f t="shared" si="401"/>
        <v>-3.279304546570927E-2</v>
      </c>
      <c r="T2418" s="22" t="str">
        <f t="shared" si="396"/>
        <v>Was109115</v>
      </c>
      <c r="U2418" t="str">
        <f t="shared" si="402"/>
        <v>no</v>
      </c>
      <c r="V2418" s="31">
        <v>0</v>
      </c>
      <c r="W2418" s="31" t="str">
        <f t="shared" si="403"/>
        <v>43469Washington WizardsMiami Heat</v>
      </c>
      <c r="X2418" s="9">
        <f>IFERROR(VLOOKUP(T2418,October_Schedule_Table[Home Concat],1,FALSE),0)</f>
        <v>0</v>
      </c>
      <c r="Y2418" s="9" t="str">
        <f>IFERROR(VLOOKUP(T2418,October_Schedule_Table[[#All],[Away Concat]:[Away B2b]],4,FALSE),0)</f>
        <v>no</v>
      </c>
    </row>
    <row r="2419" spans="1:25" x14ac:dyDescent="0.2">
      <c r="A2419" s="24" t="s">
        <v>233</v>
      </c>
      <c r="B2419" s="10">
        <v>43471</v>
      </c>
      <c r="C2419" s="33" t="str">
        <f t="shared" si="397"/>
        <v>A</v>
      </c>
      <c r="D2419" s="19">
        <v>1</v>
      </c>
      <c r="E2419" s="19">
        <v>6</v>
      </c>
      <c r="F2419" s="19">
        <v>2019</v>
      </c>
      <c r="G2419" s="6" t="s">
        <v>12</v>
      </c>
      <c r="H2419" s="6" t="s">
        <v>41</v>
      </c>
      <c r="I2419" s="6" t="s">
        <v>233</v>
      </c>
      <c r="J2419" s="6">
        <v>116</v>
      </c>
      <c r="K2419" s="6" t="s">
        <v>10</v>
      </c>
      <c r="L2419" s="6" t="s">
        <v>238</v>
      </c>
      <c r="M2419" s="6">
        <v>98</v>
      </c>
      <c r="N2419" s="13">
        <f t="shared" si="398"/>
        <v>18</v>
      </c>
      <c r="O2419" s="13">
        <f t="shared" si="399"/>
        <v>-3</v>
      </c>
      <c r="P2419" s="39">
        <f t="shared" si="394"/>
        <v>-3.2175804343859502</v>
      </c>
      <c r="Q2419" s="39">
        <f t="shared" si="395"/>
        <v>3.3970939396990349</v>
      </c>
      <c r="R2419" s="39">
        <f t="shared" si="400"/>
        <v>-9.6146743740849843</v>
      </c>
      <c r="S2419" s="39">
        <f t="shared" si="401"/>
        <v>27.614674374084984</v>
      </c>
      <c r="T2419" s="22" t="str">
        <f t="shared" si="396"/>
        <v>Was11698</v>
      </c>
      <c r="U2419" t="str">
        <f t="shared" si="402"/>
        <v>no</v>
      </c>
      <c r="V2419" s="31">
        <v>0</v>
      </c>
      <c r="W2419" s="31" t="str">
        <f t="shared" si="403"/>
        <v>43471Washington WizardsOklahoma City Thunder</v>
      </c>
      <c r="X2419" s="9">
        <f>IFERROR(VLOOKUP(T2419,October_Schedule_Table[Home Concat],1,FALSE),0)</f>
        <v>0</v>
      </c>
      <c r="Y2419" s="9" t="str">
        <f>IFERROR(VLOOKUP(T2419,October_Schedule_Table[[#All],[Away Concat]:[Away B2b]],4,FALSE),0)</f>
        <v>no</v>
      </c>
    </row>
    <row r="2420" spans="1:25" x14ac:dyDescent="0.2">
      <c r="A2420" s="24" t="s">
        <v>233</v>
      </c>
      <c r="B2420" s="12">
        <v>43473</v>
      </c>
      <c r="C2420" s="33" t="str">
        <f t="shared" si="397"/>
        <v>A</v>
      </c>
      <c r="D2420" s="18">
        <v>1</v>
      </c>
      <c r="E2420" s="18">
        <v>8</v>
      </c>
      <c r="F2420" s="18">
        <v>2019</v>
      </c>
      <c r="G2420" s="5" t="s">
        <v>12</v>
      </c>
      <c r="H2420" s="5" t="s">
        <v>41</v>
      </c>
      <c r="I2420" s="5" t="s">
        <v>233</v>
      </c>
      <c r="J2420" s="5">
        <v>115</v>
      </c>
      <c r="K2420" s="5" t="s">
        <v>7</v>
      </c>
      <c r="L2420" s="5" t="s">
        <v>237</v>
      </c>
      <c r="M2420" s="5">
        <v>132</v>
      </c>
      <c r="N2420" s="13">
        <f t="shared" si="398"/>
        <v>-17</v>
      </c>
      <c r="O2420" s="13">
        <f t="shared" si="399"/>
        <v>-3</v>
      </c>
      <c r="P2420" s="39">
        <f t="shared" si="394"/>
        <v>-3.2175804343859502</v>
      </c>
      <c r="Q2420" s="39">
        <f t="shared" si="395"/>
        <v>2.2516349031661402</v>
      </c>
      <c r="R2420" s="39">
        <f t="shared" si="400"/>
        <v>-8.4692153375520896</v>
      </c>
      <c r="S2420" s="39">
        <f t="shared" si="401"/>
        <v>-8.5307846624479104</v>
      </c>
      <c r="T2420" s="22" t="str">
        <f t="shared" si="396"/>
        <v>Was115132</v>
      </c>
      <c r="U2420" t="str">
        <f t="shared" si="402"/>
        <v>no</v>
      </c>
      <c r="V2420" s="31">
        <v>0</v>
      </c>
      <c r="W2420" s="31" t="str">
        <f t="shared" si="403"/>
        <v>43473Washington WizardsPhiladelphia 76ers</v>
      </c>
      <c r="X2420" s="9">
        <f>IFERROR(VLOOKUP(T2420,October_Schedule_Table[Home Concat],1,FALSE),0)</f>
        <v>0</v>
      </c>
      <c r="Y2420" s="9" t="str">
        <f>IFERROR(VLOOKUP(T2420,October_Schedule_Table[[#All],[Away Concat]:[Away B2b]],4,FALSE),0)</f>
        <v>no</v>
      </c>
    </row>
    <row r="2421" spans="1:25" x14ac:dyDescent="0.2">
      <c r="A2421" s="24" t="s">
        <v>233</v>
      </c>
      <c r="B2421" s="12">
        <v>43474</v>
      </c>
      <c r="C2421" s="33" t="str">
        <f t="shared" si="397"/>
        <v>H</v>
      </c>
      <c r="D2421" s="18">
        <v>1</v>
      </c>
      <c r="E2421" s="18">
        <v>9</v>
      </c>
      <c r="F2421" s="18">
        <v>2019</v>
      </c>
      <c r="G2421" s="5" t="s">
        <v>12</v>
      </c>
      <c r="H2421" s="5" t="s">
        <v>7</v>
      </c>
      <c r="I2421" s="5" t="s">
        <v>237</v>
      </c>
      <c r="J2421" s="5">
        <v>106</v>
      </c>
      <c r="K2421" s="5" t="s">
        <v>41</v>
      </c>
      <c r="L2421" s="5" t="s">
        <v>233</v>
      </c>
      <c r="M2421" s="5">
        <v>123</v>
      </c>
      <c r="N2421" s="13">
        <f t="shared" si="398"/>
        <v>17</v>
      </c>
      <c r="O2421" s="13">
        <f t="shared" si="399"/>
        <v>3</v>
      </c>
      <c r="P2421" s="39">
        <f t="shared" si="394"/>
        <v>-3.2175804343859502</v>
      </c>
      <c r="Q2421" s="39">
        <f t="shared" si="395"/>
        <v>2.2516349031661402</v>
      </c>
      <c r="R2421" s="39">
        <f t="shared" si="400"/>
        <v>-2.4692153375520904</v>
      </c>
      <c r="S2421" s="39">
        <f t="shared" si="401"/>
        <v>19.46921533755209</v>
      </c>
      <c r="T2421" s="22" t="str">
        <f t="shared" si="396"/>
        <v>Was106123</v>
      </c>
      <c r="U2421" t="str">
        <f t="shared" si="402"/>
        <v>yes</v>
      </c>
      <c r="V2421" s="31" t="s">
        <v>312</v>
      </c>
      <c r="W2421" s="31" t="str">
        <f t="shared" si="403"/>
        <v>43474Philadelphia 76ersWashington Wizards</v>
      </c>
      <c r="X2421" s="9"/>
      <c r="Y2421" s="9"/>
    </row>
    <row r="2422" spans="1:25" x14ac:dyDescent="0.2">
      <c r="A2422" s="24" t="s">
        <v>233</v>
      </c>
      <c r="B2422" s="10">
        <v>43476</v>
      </c>
      <c r="C2422" s="33" t="str">
        <f t="shared" si="397"/>
        <v>H</v>
      </c>
      <c r="D2422" s="19">
        <v>1</v>
      </c>
      <c r="E2422" s="19">
        <v>11</v>
      </c>
      <c r="F2422" s="19">
        <v>2019</v>
      </c>
      <c r="G2422" s="6" t="s">
        <v>12</v>
      </c>
      <c r="H2422" s="6" t="s">
        <v>13</v>
      </c>
      <c r="I2422" s="6" t="s">
        <v>229</v>
      </c>
      <c r="J2422" s="6">
        <v>106</v>
      </c>
      <c r="K2422" s="6" t="s">
        <v>41</v>
      </c>
      <c r="L2422" s="6" t="s">
        <v>233</v>
      </c>
      <c r="M2422" s="6">
        <v>113</v>
      </c>
      <c r="N2422" s="13">
        <f t="shared" si="398"/>
        <v>7</v>
      </c>
      <c r="O2422" s="13">
        <f t="shared" si="399"/>
        <v>3</v>
      </c>
      <c r="P2422" s="39">
        <f t="shared" si="394"/>
        <v>-3.2175804343859502</v>
      </c>
      <c r="Q2422" s="39">
        <f t="shared" si="395"/>
        <v>7.7638523148254706</v>
      </c>
      <c r="R2422" s="39">
        <f t="shared" si="400"/>
        <v>-7.9814327492114208</v>
      </c>
      <c r="S2422" s="39">
        <f t="shared" si="401"/>
        <v>14.981432749211422</v>
      </c>
      <c r="T2422" s="22" t="str">
        <f t="shared" si="396"/>
        <v>Was106113</v>
      </c>
      <c r="U2422" t="str">
        <f t="shared" si="402"/>
        <v>no</v>
      </c>
      <c r="V2422" s="31">
        <v>0</v>
      </c>
      <c r="W2422" s="31" t="str">
        <f t="shared" si="403"/>
        <v>43476Milwaukee BucksWashington Wizards</v>
      </c>
      <c r="X2422" s="9" t="str">
        <f>IFERROR(VLOOKUP(T2422,October_Schedule_Table[[#All],[Home Concat]:[Home B2b]],2,FALSE),0)</f>
        <v>no</v>
      </c>
      <c r="Y2422" s="9">
        <f>IFERROR(VLOOKUP(T2422,October_Schedule_Table[[#All],[Away Concat]:[Away B2b]],4,FALSE),0)</f>
        <v>0</v>
      </c>
    </row>
    <row r="2423" spans="1:25" x14ac:dyDescent="0.2">
      <c r="A2423" s="24" t="s">
        <v>233</v>
      </c>
      <c r="B2423" s="12">
        <v>43478</v>
      </c>
      <c r="C2423" s="33" t="str">
        <f t="shared" si="397"/>
        <v>H</v>
      </c>
      <c r="D2423" s="18">
        <v>1</v>
      </c>
      <c r="E2423" s="18">
        <v>13</v>
      </c>
      <c r="F2423" s="18">
        <v>2019</v>
      </c>
      <c r="G2423" s="5" t="s">
        <v>60</v>
      </c>
      <c r="H2423" s="5" t="s">
        <v>37</v>
      </c>
      <c r="I2423" s="5" t="s">
        <v>228</v>
      </c>
      <c r="J2423" s="5">
        <v>140</v>
      </c>
      <c r="K2423" s="5" t="s">
        <v>41</v>
      </c>
      <c r="L2423" s="5" t="s">
        <v>233</v>
      </c>
      <c r="M2423" s="5">
        <v>138</v>
      </c>
      <c r="N2423" s="13">
        <f t="shared" si="398"/>
        <v>-2</v>
      </c>
      <c r="O2423" s="13">
        <f t="shared" si="399"/>
        <v>3</v>
      </c>
      <c r="P2423" s="39">
        <f t="shared" si="394"/>
        <v>-3.2175804343859502</v>
      </c>
      <c r="Q2423" s="39">
        <f t="shared" si="395"/>
        <v>5.5303682054218104</v>
      </c>
      <c r="R2423" s="39">
        <f t="shared" si="400"/>
        <v>-5.7479486398077606</v>
      </c>
      <c r="S2423" s="39">
        <f t="shared" si="401"/>
        <v>3.7479486398077606</v>
      </c>
      <c r="T2423" s="22" t="str">
        <f t="shared" si="396"/>
        <v>Was140138</v>
      </c>
      <c r="U2423" t="str">
        <f t="shared" si="402"/>
        <v>no</v>
      </c>
      <c r="V2423" s="31">
        <v>0</v>
      </c>
      <c r="W2423" s="31" t="str">
        <f t="shared" si="403"/>
        <v>43478Toronto RaptorsWashington Wizards</v>
      </c>
      <c r="X2423" s="9" t="str">
        <f>IFERROR(VLOOKUP(T2423,October_Schedule_Table[[#All],[Home Concat]:[Home B2b]],2,FALSE),0)</f>
        <v>no</v>
      </c>
      <c r="Y2423" s="9">
        <f>IFERROR(VLOOKUP(T2423,October_Schedule_Table[[#All],[Away Concat]:[Away B2b]],4,FALSE),0)</f>
        <v>0</v>
      </c>
    </row>
    <row r="2424" spans="1:25" x14ac:dyDescent="0.2">
      <c r="A2424" s="24" t="s">
        <v>233</v>
      </c>
      <c r="B2424" s="10">
        <v>43482</v>
      </c>
      <c r="C2424" s="33" t="str">
        <f t="shared" si="397"/>
        <v>H</v>
      </c>
      <c r="D2424" s="19">
        <v>1</v>
      </c>
      <c r="E2424" s="19">
        <v>17</v>
      </c>
      <c r="F2424" s="19">
        <v>2019</v>
      </c>
      <c r="G2424" s="6" t="s">
        <v>62</v>
      </c>
      <c r="H2424" s="6" t="s">
        <v>25</v>
      </c>
      <c r="I2424" s="13" t="s">
        <v>243</v>
      </c>
      <c r="J2424" s="6">
        <v>100</v>
      </c>
      <c r="K2424" s="6" t="s">
        <v>41</v>
      </c>
      <c r="L2424" s="6" t="s">
        <v>233</v>
      </c>
      <c r="M2424" s="6">
        <v>101</v>
      </c>
      <c r="N2424" s="13">
        <f t="shared" si="398"/>
        <v>1</v>
      </c>
      <c r="O2424" s="13">
        <f t="shared" si="399"/>
        <v>3</v>
      </c>
      <c r="P2424" s="39">
        <f t="shared" si="394"/>
        <v>-3.2175804343859502</v>
      </c>
      <c r="Q2424" s="39">
        <f t="shared" si="395"/>
        <v>-9.3839578025397099</v>
      </c>
      <c r="R2424" s="39">
        <f t="shared" si="400"/>
        <v>9.1663773681537606</v>
      </c>
      <c r="S2424" s="39">
        <f t="shared" si="401"/>
        <v>-8.1663773681537606</v>
      </c>
      <c r="T2424" s="22" t="str">
        <f t="shared" si="396"/>
        <v>Was100101</v>
      </c>
      <c r="U2424" t="str">
        <f t="shared" si="402"/>
        <v>no</v>
      </c>
      <c r="V2424" s="31">
        <v>0</v>
      </c>
      <c r="W2424" s="31" t="str">
        <f t="shared" si="403"/>
        <v>43482New York KnicksWashington Wizards</v>
      </c>
      <c r="X2424" s="9" t="str">
        <f>IFERROR(VLOOKUP(T2424,October_Schedule_Table[[#All],[Home Concat]:[Home B2b]],2,FALSE),0)</f>
        <v>no</v>
      </c>
      <c r="Y2424" s="9">
        <f>IFERROR(VLOOKUP(T2424,October_Schedule_Table[[#All],[Away Concat]:[Away B2b]],4,FALSE),0)</f>
        <v>0</v>
      </c>
    </row>
    <row r="2425" spans="1:25" x14ac:dyDescent="0.2">
      <c r="A2425" s="24" t="s">
        <v>233</v>
      </c>
      <c r="B2425" s="12">
        <v>43486</v>
      </c>
      <c r="C2425" s="33" t="str">
        <f t="shared" si="397"/>
        <v>H</v>
      </c>
      <c r="D2425" s="18">
        <v>1</v>
      </c>
      <c r="E2425" s="18">
        <v>21</v>
      </c>
      <c r="F2425" s="18">
        <v>2019</v>
      </c>
      <c r="G2425" s="5" t="s">
        <v>75</v>
      </c>
      <c r="H2425" s="5" t="s">
        <v>16</v>
      </c>
      <c r="I2425" s="5" t="s">
        <v>218</v>
      </c>
      <c r="J2425" s="5">
        <v>87</v>
      </c>
      <c r="K2425" s="5" t="s">
        <v>41</v>
      </c>
      <c r="L2425" s="5" t="s">
        <v>233</v>
      </c>
      <c r="M2425" s="5">
        <v>101</v>
      </c>
      <c r="N2425" s="13">
        <f t="shared" si="398"/>
        <v>14</v>
      </c>
      <c r="O2425" s="13">
        <f t="shared" si="399"/>
        <v>3</v>
      </c>
      <c r="P2425" s="39">
        <f t="shared" si="394"/>
        <v>-3.2175804343859502</v>
      </c>
      <c r="Q2425" s="39">
        <f t="shared" si="395"/>
        <v>-0.23602730858504994</v>
      </c>
      <c r="R2425" s="39">
        <f t="shared" si="400"/>
        <v>1.8446874199099739E-2</v>
      </c>
      <c r="S2425" s="39">
        <f t="shared" si="401"/>
        <v>13.9815531258009</v>
      </c>
      <c r="T2425" s="22" t="str">
        <f t="shared" si="396"/>
        <v>Was87101</v>
      </c>
      <c r="U2425" t="str">
        <f t="shared" si="402"/>
        <v>no</v>
      </c>
      <c r="V2425" s="31">
        <v>0</v>
      </c>
      <c r="W2425" s="31" t="str">
        <f t="shared" si="403"/>
        <v>43486Detroit PistonsWashington Wizards</v>
      </c>
      <c r="X2425" s="9" t="str">
        <f>IFERROR(VLOOKUP(T2425,October_Schedule_Table[[#All],[Home Concat]:[Home B2b]],2,FALSE),0)</f>
        <v>no</v>
      </c>
      <c r="Y2425" s="9">
        <f>IFERROR(VLOOKUP(T2425,October_Schedule_Table[[#All],[Away Concat]:[Away B2b]],4,FALSE),0)</f>
        <v>0</v>
      </c>
    </row>
    <row r="2426" spans="1:25" x14ac:dyDescent="0.2">
      <c r="A2426" s="24" t="s">
        <v>233</v>
      </c>
      <c r="B2426" s="10">
        <v>43489</v>
      </c>
      <c r="C2426" s="33" t="str">
        <f t="shared" si="397"/>
        <v>H</v>
      </c>
      <c r="D2426" s="19">
        <v>1</v>
      </c>
      <c r="E2426" s="19">
        <v>24</v>
      </c>
      <c r="F2426" s="19">
        <v>2019</v>
      </c>
      <c r="G2426" s="6" t="s">
        <v>6</v>
      </c>
      <c r="H2426" s="6" t="s">
        <v>11</v>
      </c>
      <c r="I2426" s="6" t="s">
        <v>224</v>
      </c>
      <c r="J2426" s="6">
        <v>126</v>
      </c>
      <c r="K2426" s="6" t="s">
        <v>41</v>
      </c>
      <c r="L2426" s="6" t="s">
        <v>233</v>
      </c>
      <c r="M2426" s="6">
        <v>118</v>
      </c>
      <c r="N2426" s="13">
        <f t="shared" si="398"/>
        <v>-8</v>
      </c>
      <c r="O2426" s="13">
        <f t="shared" si="399"/>
        <v>3</v>
      </c>
      <c r="P2426" s="39">
        <f t="shared" si="394"/>
        <v>-3.2175804343859502</v>
      </c>
      <c r="Q2426" s="39">
        <f t="shared" si="395"/>
        <v>6.4927091902742058</v>
      </c>
      <c r="R2426" s="39">
        <f t="shared" si="400"/>
        <v>-6.710289624660156</v>
      </c>
      <c r="S2426" s="39">
        <f t="shared" si="401"/>
        <v>-1.289710375339844</v>
      </c>
      <c r="T2426" s="22" t="str">
        <f t="shared" si="396"/>
        <v>Was126118</v>
      </c>
      <c r="U2426" t="str">
        <f t="shared" si="402"/>
        <v>no</v>
      </c>
      <c r="V2426" s="31">
        <v>0</v>
      </c>
      <c r="W2426" s="31" t="str">
        <f t="shared" si="403"/>
        <v>43489Golden State WarriorsWashington Wizards</v>
      </c>
      <c r="X2426" s="9" t="str">
        <f>IFERROR(VLOOKUP(T2426,October_Schedule_Table[[#All],[Home Concat]:[Home B2b]],2,FALSE),0)</f>
        <v>no</v>
      </c>
      <c r="Y2426" s="9">
        <f>IFERROR(VLOOKUP(T2426,October_Schedule_Table[[#All],[Away Concat]:[Away B2b]],4,FALSE),0)</f>
        <v>0</v>
      </c>
    </row>
    <row r="2427" spans="1:25" x14ac:dyDescent="0.2">
      <c r="A2427" s="24" t="s">
        <v>233</v>
      </c>
      <c r="B2427" s="10">
        <v>43490</v>
      </c>
      <c r="C2427" s="33" t="str">
        <f t="shared" si="397"/>
        <v>A</v>
      </c>
      <c r="D2427" s="19">
        <v>1</v>
      </c>
      <c r="E2427" s="19">
        <v>25</v>
      </c>
      <c r="F2427" s="19">
        <v>2019</v>
      </c>
      <c r="G2427" s="6" t="s">
        <v>12</v>
      </c>
      <c r="H2427" s="6" t="s">
        <v>41</v>
      </c>
      <c r="I2427" s="6" t="s">
        <v>233</v>
      </c>
      <c r="J2427" s="6">
        <v>95</v>
      </c>
      <c r="K2427" s="6" t="s">
        <v>27</v>
      </c>
      <c r="L2427" s="6" t="s">
        <v>236</v>
      </c>
      <c r="M2427" s="6">
        <v>91</v>
      </c>
      <c r="N2427" s="13">
        <f t="shared" si="398"/>
        <v>4</v>
      </c>
      <c r="O2427" s="13">
        <f t="shared" si="399"/>
        <v>-3</v>
      </c>
      <c r="P2427" s="39">
        <f t="shared" si="394"/>
        <v>-3.2175804343859502</v>
      </c>
      <c r="Q2427" s="39">
        <f t="shared" si="395"/>
        <v>1.21811754667254</v>
      </c>
      <c r="R2427" s="39">
        <f t="shared" si="400"/>
        <v>-7.4356979810584907</v>
      </c>
      <c r="S2427" s="39">
        <f t="shared" si="401"/>
        <v>11.435697981058491</v>
      </c>
      <c r="T2427" s="22" t="str">
        <f t="shared" si="396"/>
        <v>Was9591</v>
      </c>
      <c r="U2427" t="str">
        <f t="shared" si="402"/>
        <v>yes</v>
      </c>
      <c r="V2427" s="31">
        <v>0</v>
      </c>
      <c r="W2427" s="31" t="str">
        <f t="shared" si="403"/>
        <v>43490Washington WizardsOrlando Magic</v>
      </c>
      <c r="X2427" s="9">
        <f>IFERROR(VLOOKUP(T2427,October_Schedule_Table[Home Concat],1,FALSE),0)</f>
        <v>0</v>
      </c>
      <c r="Y2427" s="9" t="str">
        <f>IFERROR(VLOOKUP(T2427,October_Schedule_Table[[#All],[Away Concat]:[Away B2b]],4,FALSE),0)</f>
        <v>yes</v>
      </c>
    </row>
    <row r="2428" spans="1:25" x14ac:dyDescent="0.2">
      <c r="A2428" s="24" t="s">
        <v>233</v>
      </c>
      <c r="B2428" s="12">
        <v>43492</v>
      </c>
      <c r="C2428" s="33" t="str">
        <f t="shared" si="397"/>
        <v>A</v>
      </c>
      <c r="D2428" s="18">
        <v>1</v>
      </c>
      <c r="E2428" s="18">
        <v>27</v>
      </c>
      <c r="F2428" s="18">
        <v>2019</v>
      </c>
      <c r="G2428" s="5" t="s">
        <v>12</v>
      </c>
      <c r="H2428" s="5" t="s">
        <v>41</v>
      </c>
      <c r="I2428" s="5" t="s">
        <v>233</v>
      </c>
      <c r="J2428" s="5">
        <v>119</v>
      </c>
      <c r="K2428" s="5" t="s">
        <v>35</v>
      </c>
      <c r="L2428" s="5" t="s">
        <v>227</v>
      </c>
      <c r="M2428" s="5">
        <v>132</v>
      </c>
      <c r="N2428" s="13">
        <f t="shared" si="398"/>
        <v>-13</v>
      </c>
      <c r="O2428" s="13">
        <f t="shared" si="399"/>
        <v>-3</v>
      </c>
      <c r="P2428" s="39">
        <f t="shared" si="394"/>
        <v>-3.2175804343859502</v>
      </c>
      <c r="Q2428" s="39">
        <f t="shared" si="395"/>
        <v>1.8707824426420974</v>
      </c>
      <c r="R2428" s="39">
        <f t="shared" si="400"/>
        <v>-8.0883628770280467</v>
      </c>
      <c r="S2428" s="39">
        <f t="shared" si="401"/>
        <v>-4.9116371229719533</v>
      </c>
      <c r="T2428" s="22" t="str">
        <f t="shared" si="396"/>
        <v>Was119132</v>
      </c>
      <c r="U2428" t="str">
        <f t="shared" si="402"/>
        <v>no</v>
      </c>
      <c r="V2428" s="31">
        <v>0</v>
      </c>
      <c r="W2428" s="31" t="str">
        <f t="shared" si="403"/>
        <v>43492Washington WizardsSan Antonio Spurs</v>
      </c>
      <c r="X2428" s="9">
        <f>IFERROR(VLOOKUP(T2428,October_Schedule_Table[Home Concat],1,FALSE),0)</f>
        <v>0</v>
      </c>
      <c r="Y2428" s="9" t="str">
        <f>IFERROR(VLOOKUP(T2428,October_Schedule_Table[[#All],[Away Concat]:[Away B2b]],4,FALSE),0)</f>
        <v>no</v>
      </c>
    </row>
    <row r="2429" spans="1:25" x14ac:dyDescent="0.2">
      <c r="A2429" s="24" t="s">
        <v>233</v>
      </c>
      <c r="B2429" s="10">
        <v>43494</v>
      </c>
      <c r="C2429" s="33" t="str">
        <f t="shared" si="397"/>
        <v>A</v>
      </c>
      <c r="D2429" s="19">
        <v>1</v>
      </c>
      <c r="E2429" s="19">
        <v>29</v>
      </c>
      <c r="F2429" s="19">
        <v>2019</v>
      </c>
      <c r="G2429" s="6" t="s">
        <v>12</v>
      </c>
      <c r="H2429" s="6" t="s">
        <v>41</v>
      </c>
      <c r="I2429" s="6" t="s">
        <v>233</v>
      </c>
      <c r="J2429" s="6">
        <v>113</v>
      </c>
      <c r="K2429" s="6" t="s">
        <v>36</v>
      </c>
      <c r="L2429" s="6" t="s">
        <v>215</v>
      </c>
      <c r="M2429" s="6">
        <v>116</v>
      </c>
      <c r="N2429" s="13">
        <f t="shared" si="398"/>
        <v>-3</v>
      </c>
      <c r="O2429" s="13">
        <f t="shared" si="399"/>
        <v>-3</v>
      </c>
      <c r="P2429" s="39">
        <f t="shared" si="394"/>
        <v>-3.2175804343859502</v>
      </c>
      <c r="Q2429" s="39">
        <f t="shared" si="395"/>
        <v>-9.3173458825230995</v>
      </c>
      <c r="R2429" s="39">
        <f t="shared" si="400"/>
        <v>3.0997654481371493</v>
      </c>
      <c r="S2429" s="39">
        <f t="shared" si="401"/>
        <v>-6.0997654481371493</v>
      </c>
      <c r="T2429" s="22" t="str">
        <f t="shared" si="396"/>
        <v>Was113116</v>
      </c>
      <c r="U2429" t="str">
        <f t="shared" si="402"/>
        <v>no</v>
      </c>
      <c r="V2429" s="31">
        <v>0</v>
      </c>
      <c r="W2429" s="31" t="str">
        <f t="shared" si="403"/>
        <v>43494Washington WizardsCleveland Cavaliers</v>
      </c>
      <c r="X2429" s="9">
        <f>IFERROR(VLOOKUP(T2429,October_Schedule_Table[Home Concat],1,FALSE),0)</f>
        <v>0</v>
      </c>
      <c r="Y2429" s="9" t="str">
        <f>IFERROR(VLOOKUP(T2429,October_Schedule_Table[[#All],[Away Concat]:[Away B2b]],4,FALSE),0)</f>
        <v>no</v>
      </c>
    </row>
    <row r="2430" spans="1:25" x14ac:dyDescent="0.2">
      <c r="A2430" s="24" t="s">
        <v>233</v>
      </c>
      <c r="B2430" s="12">
        <v>43495</v>
      </c>
      <c r="C2430" s="33" t="str">
        <f t="shared" si="397"/>
        <v>H</v>
      </c>
      <c r="D2430" s="18">
        <v>1</v>
      </c>
      <c r="E2430" s="18">
        <v>30</v>
      </c>
      <c r="F2430" s="18">
        <v>2019</v>
      </c>
      <c r="G2430" s="5" t="s">
        <v>6</v>
      </c>
      <c r="H2430" s="5" t="s">
        <v>20</v>
      </c>
      <c r="I2430" s="5" t="s">
        <v>234</v>
      </c>
      <c r="J2430" s="5">
        <v>89</v>
      </c>
      <c r="K2430" s="5" t="s">
        <v>41</v>
      </c>
      <c r="L2430" s="5" t="s">
        <v>233</v>
      </c>
      <c r="M2430" s="5">
        <v>107</v>
      </c>
      <c r="N2430" s="13">
        <f t="shared" si="398"/>
        <v>18</v>
      </c>
      <c r="O2430" s="13">
        <f t="shared" si="399"/>
        <v>3</v>
      </c>
      <c r="P2430" s="39">
        <f t="shared" si="394"/>
        <v>-3.2175804343859502</v>
      </c>
      <c r="Q2430" s="39">
        <f t="shared" si="395"/>
        <v>2.3960160409532198</v>
      </c>
      <c r="R2430" s="39">
        <f t="shared" si="400"/>
        <v>-2.6135964753391701</v>
      </c>
      <c r="S2430" s="39">
        <f t="shared" si="401"/>
        <v>20.613596475339172</v>
      </c>
      <c r="T2430" s="22" t="str">
        <f t="shared" si="396"/>
        <v>Was89107</v>
      </c>
      <c r="U2430" t="str">
        <f t="shared" si="402"/>
        <v>yes</v>
      </c>
      <c r="V2430" s="31">
        <v>0</v>
      </c>
      <c r="W2430" s="31" t="str">
        <f t="shared" si="403"/>
        <v>43495Indiana PacersWashington Wizards</v>
      </c>
      <c r="X2430" s="9" t="str">
        <f>IFERROR(VLOOKUP(T2430,October_Schedule_Table[[#All],[Home Concat]:[Home B2b]],2,FALSE),0)</f>
        <v>yes</v>
      </c>
      <c r="Y2430" s="9">
        <f>IFERROR(VLOOKUP(T2430,October_Schedule_Table[[#All],[Away Concat]:[Away B2b]],4,FALSE),0)</f>
        <v>0</v>
      </c>
    </row>
    <row r="2431" spans="1:25" x14ac:dyDescent="0.2">
      <c r="A2431" s="24" t="s">
        <v>233</v>
      </c>
      <c r="B2431" s="10">
        <v>43498</v>
      </c>
      <c r="C2431" s="33" t="str">
        <f t="shared" si="397"/>
        <v>H</v>
      </c>
      <c r="D2431" s="19">
        <v>2</v>
      </c>
      <c r="E2431" s="19">
        <v>2</v>
      </c>
      <c r="F2431" s="19">
        <v>2019</v>
      </c>
      <c r="G2431" s="6" t="s">
        <v>12</v>
      </c>
      <c r="H2431" s="6" t="s">
        <v>13</v>
      </c>
      <c r="I2431" s="6" t="s">
        <v>229</v>
      </c>
      <c r="J2431" s="6">
        <v>131</v>
      </c>
      <c r="K2431" s="6" t="s">
        <v>41</v>
      </c>
      <c r="L2431" s="6" t="s">
        <v>233</v>
      </c>
      <c r="M2431" s="6">
        <v>115</v>
      </c>
      <c r="N2431" s="13">
        <f t="shared" si="398"/>
        <v>-16</v>
      </c>
      <c r="O2431" s="13">
        <f t="shared" si="399"/>
        <v>3</v>
      </c>
      <c r="P2431" s="39">
        <f t="shared" si="394"/>
        <v>-3.2175804343859502</v>
      </c>
      <c r="Q2431" s="39">
        <f t="shared" si="395"/>
        <v>7.7638523148254706</v>
      </c>
      <c r="R2431" s="39">
        <f t="shared" si="400"/>
        <v>-7.9814327492114208</v>
      </c>
      <c r="S2431" s="39">
        <f t="shared" si="401"/>
        <v>-8.0185672507885783</v>
      </c>
      <c r="T2431" s="22" t="str">
        <f t="shared" si="396"/>
        <v>Was131115</v>
      </c>
      <c r="U2431" t="str">
        <f t="shared" si="402"/>
        <v>no</v>
      </c>
      <c r="V2431" s="31">
        <v>0</v>
      </c>
      <c r="W2431" s="31" t="str">
        <f t="shared" si="403"/>
        <v>43498Milwaukee BucksWashington Wizards</v>
      </c>
      <c r="X2431" s="9" t="str">
        <f>IFERROR(VLOOKUP(T2431,October_Schedule_Table[[#All],[Home Concat]:[Home B2b]],2,FALSE),0)</f>
        <v>no</v>
      </c>
      <c r="Y2431" s="9">
        <f>IFERROR(VLOOKUP(T2431,October_Schedule_Table[[#All],[Away Concat]:[Away B2b]],4,FALSE),0)</f>
        <v>0</v>
      </c>
    </row>
    <row r="2432" spans="1:25" x14ac:dyDescent="0.2">
      <c r="A2432" s="24" t="s">
        <v>233</v>
      </c>
      <c r="B2432" s="12">
        <v>43500</v>
      </c>
      <c r="C2432" s="33" t="str">
        <f t="shared" si="397"/>
        <v>H</v>
      </c>
      <c r="D2432" s="18">
        <v>2</v>
      </c>
      <c r="E2432" s="18">
        <v>4</v>
      </c>
      <c r="F2432" s="18">
        <v>2019</v>
      </c>
      <c r="G2432" s="5" t="s">
        <v>12</v>
      </c>
      <c r="H2432" s="5" t="s">
        <v>24</v>
      </c>
      <c r="I2432" s="5" t="s">
        <v>210</v>
      </c>
      <c r="J2432" s="5">
        <v>137</v>
      </c>
      <c r="K2432" s="5" t="s">
        <v>41</v>
      </c>
      <c r="L2432" s="5" t="s">
        <v>233</v>
      </c>
      <c r="M2432" s="5">
        <v>129</v>
      </c>
      <c r="N2432" s="13">
        <f t="shared" si="398"/>
        <v>-8</v>
      </c>
      <c r="O2432" s="13">
        <f t="shared" si="399"/>
        <v>3</v>
      </c>
      <c r="P2432" s="39">
        <f t="shared" si="394"/>
        <v>-3.2175804343859502</v>
      </c>
      <c r="Q2432" s="39">
        <f t="shared" si="395"/>
        <v>-5.4191427575813904</v>
      </c>
      <c r="R2432" s="39">
        <f t="shared" si="400"/>
        <v>5.2015623231954402</v>
      </c>
      <c r="S2432" s="39">
        <f t="shared" si="401"/>
        <v>-13.201562323195439</v>
      </c>
      <c r="T2432" s="22" t="str">
        <f t="shared" si="396"/>
        <v>Was137129</v>
      </c>
      <c r="U2432" t="str">
        <f t="shared" si="402"/>
        <v>no</v>
      </c>
      <c r="V2432" s="31">
        <v>0</v>
      </c>
      <c r="W2432" s="31" t="str">
        <f t="shared" si="403"/>
        <v>43500Atlanta HawksWashington Wizards</v>
      </c>
      <c r="X2432" s="9" t="str">
        <f>IFERROR(VLOOKUP(T2432,October_Schedule_Table[[#All],[Home Concat]:[Home B2b]],2,FALSE),0)</f>
        <v>no</v>
      </c>
      <c r="Y2432" s="9">
        <f>IFERROR(VLOOKUP(T2432,October_Schedule_Table[[#All],[Away Concat]:[Away B2b]],4,FALSE),0)</f>
        <v>0</v>
      </c>
    </row>
    <row r="2433" spans="1:25" x14ac:dyDescent="0.2">
      <c r="A2433" s="24" t="s">
        <v>233</v>
      </c>
      <c r="B2433" s="12">
        <v>43502</v>
      </c>
      <c r="C2433" s="33" t="str">
        <f t="shared" si="397"/>
        <v>A</v>
      </c>
      <c r="D2433" s="18">
        <v>2</v>
      </c>
      <c r="E2433" s="18">
        <v>6</v>
      </c>
      <c r="F2433" s="18">
        <v>2019</v>
      </c>
      <c r="G2433" s="5" t="s">
        <v>6</v>
      </c>
      <c r="H2433" s="5" t="s">
        <v>41</v>
      </c>
      <c r="I2433" s="5" t="s">
        <v>233</v>
      </c>
      <c r="J2433" s="5">
        <v>129</v>
      </c>
      <c r="K2433" s="5" t="s">
        <v>13</v>
      </c>
      <c r="L2433" s="5" t="s">
        <v>229</v>
      </c>
      <c r="M2433" s="5">
        <v>148</v>
      </c>
      <c r="N2433" s="13">
        <f t="shared" si="398"/>
        <v>-19</v>
      </c>
      <c r="O2433" s="13">
        <f t="shared" si="399"/>
        <v>-3</v>
      </c>
      <c r="P2433" s="39">
        <f t="shared" si="394"/>
        <v>-3.2175804343859502</v>
      </c>
      <c r="Q2433" s="39">
        <f t="shared" si="395"/>
        <v>7.7638523148254706</v>
      </c>
      <c r="R2433" s="39">
        <f t="shared" si="400"/>
        <v>-13.981432749211422</v>
      </c>
      <c r="S2433" s="39">
        <f t="shared" si="401"/>
        <v>-5.0185672507885783</v>
      </c>
      <c r="T2433" s="22" t="str">
        <f t="shared" si="396"/>
        <v>Was129148</v>
      </c>
      <c r="U2433" t="str">
        <f t="shared" si="402"/>
        <v>no</v>
      </c>
      <c r="V2433" s="31">
        <v>0</v>
      </c>
      <c r="W2433" s="31" t="str">
        <f t="shared" si="403"/>
        <v>43502Washington WizardsMilwaukee Bucks</v>
      </c>
      <c r="X2433" s="9">
        <f>IFERROR(VLOOKUP(T2433,October_Schedule_Table[Home Concat],1,FALSE),0)</f>
        <v>0</v>
      </c>
      <c r="Y2433" s="9" t="str">
        <f>IFERROR(VLOOKUP(T2433,October_Schedule_Table[[#All],[Away Concat]:[Away B2b]],4,FALSE),0)</f>
        <v>no</v>
      </c>
    </row>
    <row r="2434" spans="1:25" x14ac:dyDescent="0.2">
      <c r="A2434" s="24" t="s">
        <v>233</v>
      </c>
      <c r="B2434" s="10">
        <v>43504</v>
      </c>
      <c r="C2434" s="33" t="str">
        <f t="shared" si="397"/>
        <v>H</v>
      </c>
      <c r="D2434" s="19">
        <v>2</v>
      </c>
      <c r="E2434" s="19">
        <v>8</v>
      </c>
      <c r="F2434" s="19">
        <v>2019</v>
      </c>
      <c r="G2434" s="6" t="s">
        <v>12</v>
      </c>
      <c r="H2434" s="6" t="s">
        <v>36</v>
      </c>
      <c r="I2434" s="6" t="s">
        <v>215</v>
      </c>
      <c r="J2434" s="6">
        <v>106</v>
      </c>
      <c r="K2434" s="6" t="s">
        <v>41</v>
      </c>
      <c r="L2434" s="6" t="s">
        <v>233</v>
      </c>
      <c r="M2434" s="6">
        <v>119</v>
      </c>
      <c r="N2434" s="13">
        <f t="shared" si="398"/>
        <v>13</v>
      </c>
      <c r="O2434" s="13">
        <f t="shared" si="399"/>
        <v>3</v>
      </c>
      <c r="P2434" s="39">
        <f t="shared" si="394"/>
        <v>-3.2175804343859502</v>
      </c>
      <c r="Q2434" s="39">
        <f t="shared" si="395"/>
        <v>-9.3173458825230995</v>
      </c>
      <c r="R2434" s="39">
        <f t="shared" si="400"/>
        <v>9.0997654481371484</v>
      </c>
      <c r="S2434" s="39">
        <f t="shared" si="401"/>
        <v>3.9002345518628516</v>
      </c>
      <c r="T2434" s="22" t="str">
        <f t="shared" si="396"/>
        <v>Was106119</v>
      </c>
      <c r="U2434" t="str">
        <f t="shared" si="402"/>
        <v>no</v>
      </c>
      <c r="V2434" s="31">
        <v>0</v>
      </c>
      <c r="W2434" s="31" t="str">
        <f t="shared" si="403"/>
        <v>43504Cleveland CavaliersWashington Wizards</v>
      </c>
      <c r="X2434" s="9" t="str">
        <f>IFERROR(VLOOKUP(T2434,October_Schedule_Table[[#All],[Home Concat]:[Home B2b]],2,FALSE),0)</f>
        <v>no</v>
      </c>
      <c r="Y2434" s="9">
        <f>IFERROR(VLOOKUP(T2434,October_Schedule_Table[[#All],[Away Concat]:[Away B2b]],4,FALSE),0)</f>
        <v>0</v>
      </c>
    </row>
    <row r="2435" spans="1:25" x14ac:dyDescent="0.2">
      <c r="A2435" s="24" t="s">
        <v>233</v>
      </c>
      <c r="B2435" s="10">
        <v>43505</v>
      </c>
      <c r="C2435" s="33" t="str">
        <f t="shared" si="397"/>
        <v>A</v>
      </c>
      <c r="D2435" s="19">
        <v>2</v>
      </c>
      <c r="E2435" s="19">
        <v>9</v>
      </c>
      <c r="F2435" s="19">
        <v>2019</v>
      </c>
      <c r="G2435" s="6" t="s">
        <v>6</v>
      </c>
      <c r="H2435" s="6" t="s">
        <v>41</v>
      </c>
      <c r="I2435" s="6" t="s">
        <v>233</v>
      </c>
      <c r="J2435" s="6">
        <v>134</v>
      </c>
      <c r="K2435" s="6" t="s">
        <v>38</v>
      </c>
      <c r="L2435" s="6" t="s">
        <v>214</v>
      </c>
      <c r="M2435" s="6">
        <v>125</v>
      </c>
      <c r="N2435" s="13">
        <f t="shared" si="398"/>
        <v>9</v>
      </c>
      <c r="O2435" s="13">
        <f t="shared" si="399"/>
        <v>-3</v>
      </c>
      <c r="P2435" s="39">
        <f t="shared" si="394"/>
        <v>-3.2175804343859502</v>
      </c>
      <c r="Q2435" s="39">
        <f t="shared" si="395"/>
        <v>-8.3647694850550796</v>
      </c>
      <c r="R2435" s="39">
        <f t="shared" si="400"/>
        <v>2.1471890506691294</v>
      </c>
      <c r="S2435" s="39">
        <f t="shared" si="401"/>
        <v>6.8528109493308706</v>
      </c>
      <c r="T2435" s="22" t="str">
        <f t="shared" si="396"/>
        <v>Was134125</v>
      </c>
      <c r="U2435" t="str">
        <f t="shared" si="402"/>
        <v>yes</v>
      </c>
      <c r="V2435" s="31" t="s">
        <v>276</v>
      </c>
      <c r="W2435" s="31" t="str">
        <f t="shared" si="403"/>
        <v>43505Washington WizardsChicago Bulls</v>
      </c>
      <c r="X2435" s="9"/>
      <c r="Y2435" s="9"/>
    </row>
    <row r="2436" spans="1:25" x14ac:dyDescent="0.2">
      <c r="A2436" s="24" t="s">
        <v>233</v>
      </c>
      <c r="B2436" s="12">
        <v>43507</v>
      </c>
      <c r="C2436" s="33" t="str">
        <f t="shared" si="397"/>
        <v>A</v>
      </c>
      <c r="D2436" s="18">
        <v>2</v>
      </c>
      <c r="E2436" s="18">
        <v>11</v>
      </c>
      <c r="F2436" s="18">
        <v>2019</v>
      </c>
      <c r="G2436" s="5" t="s">
        <v>12</v>
      </c>
      <c r="H2436" s="5" t="s">
        <v>41</v>
      </c>
      <c r="I2436" s="5" t="s">
        <v>233</v>
      </c>
      <c r="J2436" s="5">
        <v>112</v>
      </c>
      <c r="K2436" s="5" t="s">
        <v>16</v>
      </c>
      <c r="L2436" s="5" t="s">
        <v>218</v>
      </c>
      <c r="M2436" s="5">
        <v>121</v>
      </c>
      <c r="N2436" s="13">
        <f t="shared" si="398"/>
        <v>-9</v>
      </c>
      <c r="O2436" s="13">
        <f t="shared" si="399"/>
        <v>-3</v>
      </c>
      <c r="P2436" s="39">
        <f t="shared" si="394"/>
        <v>-3.2175804343859502</v>
      </c>
      <c r="Q2436" s="39">
        <f t="shared" si="395"/>
        <v>-0.23602730858504994</v>
      </c>
      <c r="R2436" s="39">
        <f t="shared" si="400"/>
        <v>-5.9815531258009003</v>
      </c>
      <c r="S2436" s="39">
        <f t="shared" si="401"/>
        <v>-3.0184468741990997</v>
      </c>
      <c r="T2436" s="22" t="str">
        <f t="shared" si="396"/>
        <v>Was112121</v>
      </c>
      <c r="U2436" t="str">
        <f t="shared" si="402"/>
        <v>no</v>
      </c>
      <c r="V2436" s="31">
        <v>0</v>
      </c>
      <c r="W2436" s="31" t="str">
        <f t="shared" si="403"/>
        <v>43507Washington WizardsDetroit Pistons</v>
      </c>
      <c r="X2436" s="9">
        <f>IFERROR(VLOOKUP(T2436,October_Schedule_Table[Home Concat],1,FALSE),0)</f>
        <v>0</v>
      </c>
      <c r="Y2436" s="9" t="str">
        <f>IFERROR(VLOOKUP(T2436,October_Schedule_Table[[#All],[Away Concat]:[Away B2b]],4,FALSE),0)</f>
        <v>no</v>
      </c>
    </row>
    <row r="2437" spans="1:25" x14ac:dyDescent="0.2">
      <c r="A2437" s="24" t="s">
        <v>233</v>
      </c>
      <c r="B2437" s="10">
        <v>43509</v>
      </c>
      <c r="C2437" s="33" t="str">
        <f t="shared" si="397"/>
        <v>A</v>
      </c>
      <c r="D2437" s="19">
        <v>2</v>
      </c>
      <c r="E2437" s="19">
        <v>13</v>
      </c>
      <c r="F2437" s="19">
        <v>2019</v>
      </c>
      <c r="G2437" s="6" t="s">
        <v>23</v>
      </c>
      <c r="H2437" s="6" t="s">
        <v>41</v>
      </c>
      <c r="I2437" s="6" t="s">
        <v>233</v>
      </c>
      <c r="J2437" s="6">
        <v>120</v>
      </c>
      <c r="K2437" s="6" t="s">
        <v>37</v>
      </c>
      <c r="L2437" s="6" t="s">
        <v>228</v>
      </c>
      <c r="M2437" s="6">
        <v>129</v>
      </c>
      <c r="N2437" s="13">
        <f t="shared" si="398"/>
        <v>-9</v>
      </c>
      <c r="O2437" s="13">
        <f t="shared" si="399"/>
        <v>-3</v>
      </c>
      <c r="P2437" s="39">
        <f t="shared" si="394"/>
        <v>-3.2175804343859502</v>
      </c>
      <c r="Q2437" s="39">
        <f t="shared" si="395"/>
        <v>5.5303682054218104</v>
      </c>
      <c r="R2437" s="39">
        <f t="shared" si="400"/>
        <v>-11.74794863980776</v>
      </c>
      <c r="S2437" s="39">
        <f t="shared" si="401"/>
        <v>2.7479486398077597</v>
      </c>
      <c r="T2437" s="22" t="str">
        <f t="shared" si="396"/>
        <v>Was120129</v>
      </c>
      <c r="U2437" t="str">
        <f t="shared" si="402"/>
        <v>no</v>
      </c>
      <c r="V2437" s="31">
        <v>0</v>
      </c>
      <c r="W2437" s="31" t="str">
        <f t="shared" si="403"/>
        <v>43509Washington WizardsToronto Raptors</v>
      </c>
      <c r="X2437" s="9">
        <f>IFERROR(VLOOKUP(T2437,October_Schedule_Table[Home Concat],1,FALSE),0)</f>
        <v>0</v>
      </c>
      <c r="Y2437" s="9" t="str">
        <f>IFERROR(VLOOKUP(T2437,October_Schedule_Table[[#All],[Away Concat]:[Away B2b]],4,FALSE),0)</f>
        <v>no</v>
      </c>
    </row>
    <row r="2438" spans="1:25" x14ac:dyDescent="0.2">
      <c r="A2438" s="24" t="s">
        <v>233</v>
      </c>
      <c r="B2438" s="12">
        <v>43518</v>
      </c>
      <c r="C2438" s="33" t="str">
        <f t="shared" si="397"/>
        <v>A</v>
      </c>
      <c r="D2438" s="18">
        <v>2</v>
      </c>
      <c r="E2438" s="18">
        <v>22</v>
      </c>
      <c r="F2438" s="18">
        <v>2019</v>
      </c>
      <c r="G2438" s="5" t="s">
        <v>12</v>
      </c>
      <c r="H2438" s="5" t="s">
        <v>41</v>
      </c>
      <c r="I2438" s="5" t="s">
        <v>233</v>
      </c>
      <c r="J2438" s="5">
        <v>110</v>
      </c>
      <c r="K2438" s="5" t="s">
        <v>14</v>
      </c>
      <c r="L2438" s="5" t="s">
        <v>213</v>
      </c>
      <c r="M2438" s="5">
        <v>123</v>
      </c>
      <c r="N2438" s="13">
        <f t="shared" si="398"/>
        <v>-13</v>
      </c>
      <c r="O2438" s="13">
        <f t="shared" si="399"/>
        <v>-3</v>
      </c>
      <c r="P2438" s="39">
        <f t="shared" si="394"/>
        <v>-3.2175804343859502</v>
      </c>
      <c r="Q2438" s="39">
        <f t="shared" si="395"/>
        <v>-1.224670842330648</v>
      </c>
      <c r="R2438" s="39">
        <f t="shared" si="400"/>
        <v>-4.9929095920553017</v>
      </c>
      <c r="S2438" s="39">
        <f t="shared" si="401"/>
        <v>-8.0070904079446983</v>
      </c>
      <c r="T2438" s="22" t="str">
        <f t="shared" si="396"/>
        <v>Was110123</v>
      </c>
      <c r="U2438" t="str">
        <f t="shared" si="402"/>
        <v>no</v>
      </c>
      <c r="V2438" s="31">
        <v>0</v>
      </c>
      <c r="W2438" s="31" t="str">
        <f t="shared" si="403"/>
        <v>43518Washington WizardsCharlotte Hornets</v>
      </c>
      <c r="X2438" s="9">
        <f>IFERROR(VLOOKUP(T2438,October_Schedule_Table[Home Concat],1,FALSE),0)</f>
        <v>0</v>
      </c>
      <c r="Y2438" s="9" t="str">
        <f>IFERROR(VLOOKUP(T2438,October_Schedule_Table[[#All],[Away Concat]:[Away B2b]],4,FALSE),0)</f>
        <v>no</v>
      </c>
    </row>
    <row r="2439" spans="1:25" x14ac:dyDescent="0.2">
      <c r="A2439" s="24" t="s">
        <v>233</v>
      </c>
      <c r="B2439" s="12">
        <v>43519</v>
      </c>
      <c r="C2439" s="33" t="str">
        <f t="shared" si="397"/>
        <v>H</v>
      </c>
      <c r="D2439" s="18">
        <v>2</v>
      </c>
      <c r="E2439" s="18">
        <v>23</v>
      </c>
      <c r="F2439" s="18">
        <v>2019</v>
      </c>
      <c r="G2439" s="5" t="s">
        <v>12</v>
      </c>
      <c r="H2439" s="5" t="s">
        <v>20</v>
      </c>
      <c r="I2439" s="5" t="s">
        <v>234</v>
      </c>
      <c r="J2439" s="5">
        <v>119</v>
      </c>
      <c r="K2439" s="5" t="s">
        <v>41</v>
      </c>
      <c r="L2439" s="5" t="s">
        <v>233</v>
      </c>
      <c r="M2439" s="5">
        <v>112</v>
      </c>
      <c r="N2439" s="13">
        <f t="shared" si="398"/>
        <v>-7</v>
      </c>
      <c r="O2439" s="13">
        <f t="shared" si="399"/>
        <v>3</v>
      </c>
      <c r="P2439" s="39">
        <f t="shared" si="394"/>
        <v>-3.2175804343859502</v>
      </c>
      <c r="Q2439" s="39">
        <f t="shared" si="395"/>
        <v>2.3960160409532198</v>
      </c>
      <c r="R2439" s="39">
        <f t="shared" si="400"/>
        <v>-2.6135964753391701</v>
      </c>
      <c r="S2439" s="39">
        <f t="shared" si="401"/>
        <v>-4.3864035246608299</v>
      </c>
      <c r="T2439" s="22" t="str">
        <f t="shared" si="396"/>
        <v>Was119112</v>
      </c>
      <c r="U2439" t="str">
        <f t="shared" si="402"/>
        <v>yes</v>
      </c>
      <c r="V2439" s="31" t="s">
        <v>295</v>
      </c>
      <c r="W2439" s="31" t="str">
        <f t="shared" si="403"/>
        <v>43519Indiana PacersWashington Wizards</v>
      </c>
      <c r="X2439" s="9"/>
      <c r="Y2439" s="9"/>
    </row>
    <row r="2440" spans="1:25" x14ac:dyDescent="0.2">
      <c r="A2440" s="24" t="s">
        <v>233</v>
      </c>
      <c r="B2440" s="10">
        <v>43523</v>
      </c>
      <c r="C2440" s="33" t="str">
        <f t="shared" si="397"/>
        <v>A</v>
      </c>
      <c r="D2440" s="19">
        <v>2</v>
      </c>
      <c r="E2440" s="19">
        <v>27</v>
      </c>
      <c r="F2440" s="19">
        <v>2019</v>
      </c>
      <c r="G2440" s="6" t="s">
        <v>23</v>
      </c>
      <c r="H2440" s="6" t="s">
        <v>41</v>
      </c>
      <c r="I2440" s="6" t="s">
        <v>233</v>
      </c>
      <c r="J2440" s="6">
        <v>125</v>
      </c>
      <c r="K2440" s="6" t="s">
        <v>15</v>
      </c>
      <c r="L2440" s="6" t="s">
        <v>212</v>
      </c>
      <c r="M2440" s="6">
        <v>116</v>
      </c>
      <c r="N2440" s="13">
        <f t="shared" si="398"/>
        <v>9</v>
      </c>
      <c r="O2440" s="13">
        <f t="shared" si="399"/>
        <v>-3</v>
      </c>
      <c r="P2440" s="39">
        <f t="shared" si="394"/>
        <v>-3.2175804343859502</v>
      </c>
      <c r="Q2440" s="39">
        <f t="shared" si="395"/>
        <v>9.3423702051929958E-2</v>
      </c>
      <c r="R2440" s="39">
        <f t="shared" si="400"/>
        <v>-6.3110041364378802</v>
      </c>
      <c r="S2440" s="39">
        <f t="shared" si="401"/>
        <v>15.31100413643788</v>
      </c>
      <c r="T2440" s="22" t="str">
        <f t="shared" si="396"/>
        <v>Was125116</v>
      </c>
      <c r="U2440" t="str">
        <f t="shared" si="402"/>
        <v>no</v>
      </c>
      <c r="V2440" s="31">
        <v>0</v>
      </c>
      <c r="W2440" s="31" t="str">
        <f t="shared" si="403"/>
        <v>43523Washington WizardsBrooklyn Nets</v>
      </c>
      <c r="X2440" s="9">
        <f>IFERROR(VLOOKUP(T2440,October_Schedule_Table[Home Concat],1,FALSE),0)</f>
        <v>0</v>
      </c>
      <c r="Y2440" s="9" t="str">
        <f>IFERROR(VLOOKUP(T2440,October_Schedule_Table[[#All],[Away Concat]:[Away B2b]],4,FALSE),0)</f>
        <v>no</v>
      </c>
    </row>
    <row r="2441" spans="1:25" x14ac:dyDescent="0.2">
      <c r="A2441" s="24" t="s">
        <v>233</v>
      </c>
      <c r="B2441" s="12">
        <v>43525</v>
      </c>
      <c r="C2441" s="33" t="str">
        <f t="shared" si="397"/>
        <v>A</v>
      </c>
      <c r="D2441" s="18">
        <v>3</v>
      </c>
      <c r="E2441" s="18">
        <v>1</v>
      </c>
      <c r="F2441" s="18">
        <v>2019</v>
      </c>
      <c r="G2441" s="5" t="s">
        <v>6</v>
      </c>
      <c r="H2441" s="5" t="s">
        <v>41</v>
      </c>
      <c r="I2441" s="5" t="s">
        <v>233</v>
      </c>
      <c r="J2441" s="5">
        <v>96</v>
      </c>
      <c r="K2441" s="5" t="s">
        <v>8</v>
      </c>
      <c r="L2441" s="5" t="s">
        <v>211</v>
      </c>
      <c r="M2441" s="5">
        <v>107</v>
      </c>
      <c r="N2441" s="13">
        <f t="shared" si="398"/>
        <v>-11</v>
      </c>
      <c r="O2441" s="13">
        <f t="shared" si="399"/>
        <v>-3</v>
      </c>
      <c r="P2441" s="39">
        <f t="shared" si="394"/>
        <v>-3.2175804343859502</v>
      </c>
      <c r="Q2441" s="39">
        <f t="shared" si="395"/>
        <v>3.6672081997201897</v>
      </c>
      <c r="R2441" s="39">
        <f t="shared" si="400"/>
        <v>-9.8847886341061404</v>
      </c>
      <c r="S2441" s="39">
        <f t="shared" si="401"/>
        <v>-1.1152113658938596</v>
      </c>
      <c r="T2441" s="22" t="str">
        <f t="shared" si="396"/>
        <v>Was96107</v>
      </c>
      <c r="U2441" t="str">
        <f t="shared" si="402"/>
        <v>no</v>
      </c>
      <c r="V2441" s="31">
        <v>0</v>
      </c>
      <c r="W2441" s="31" t="str">
        <f t="shared" si="403"/>
        <v>43525Washington WizardsBoston Celtics</v>
      </c>
      <c r="X2441" s="9">
        <f>IFERROR(VLOOKUP(T2441,October_Schedule_Table[Home Concat],1,FALSE),0)</f>
        <v>0</v>
      </c>
      <c r="Y2441" s="9" t="str">
        <f>IFERROR(VLOOKUP(T2441,October_Schedule_Table[[#All],[Away Concat]:[Away B2b]],4,FALSE),0)</f>
        <v>no</v>
      </c>
    </row>
    <row r="2442" spans="1:25" x14ac:dyDescent="0.2">
      <c r="A2442" s="24" t="s">
        <v>233</v>
      </c>
      <c r="B2442" s="10">
        <v>43527</v>
      </c>
      <c r="C2442" s="33" t="str">
        <f t="shared" si="397"/>
        <v>H</v>
      </c>
      <c r="D2442" s="19">
        <v>3</v>
      </c>
      <c r="E2442" s="19">
        <v>3</v>
      </c>
      <c r="F2442" s="19">
        <v>2019</v>
      </c>
      <c r="G2442" s="6" t="s">
        <v>43</v>
      </c>
      <c r="H2442" s="6" t="s">
        <v>34</v>
      </c>
      <c r="I2442" s="6" t="s">
        <v>239</v>
      </c>
      <c r="J2442" s="6">
        <v>121</v>
      </c>
      <c r="K2442" s="6" t="s">
        <v>41</v>
      </c>
      <c r="L2442" s="6" t="s">
        <v>233</v>
      </c>
      <c r="M2442" s="6">
        <v>135</v>
      </c>
      <c r="N2442" s="13">
        <f t="shared" si="398"/>
        <v>14</v>
      </c>
      <c r="O2442" s="13">
        <f t="shared" si="399"/>
        <v>3</v>
      </c>
      <c r="P2442" s="39">
        <f t="shared" ref="P2442:P2461" si="404">IF(C2442="H",VLOOKUP(L2442,$AB$12:$AE$41,4,FALSE),VLOOKUP(I2442,$AB$12:$AE$41,4,FALSE))</f>
        <v>-3.2175804343859502</v>
      </c>
      <c r="Q2442" s="39">
        <f t="shared" ref="Q2442:Q2461" si="405">IF(C2442="H",VLOOKUP(I2442,$AB$12:$AE$41,4,FALSE),VLOOKUP(L2442,$AB$12:$AE$41,4,FALSE))</f>
        <v>-1.35015846365794</v>
      </c>
      <c r="R2442" s="39">
        <f t="shared" si="400"/>
        <v>1.1325780292719898</v>
      </c>
      <c r="S2442" s="39">
        <f t="shared" si="401"/>
        <v>12.86742197072801</v>
      </c>
      <c r="T2442" s="22" t="str">
        <f t="shared" ref="T2442:T2461" si="406">CONCATENATE(A2442,J2442,M2442)</f>
        <v>Was121135</v>
      </c>
      <c r="U2442" t="str">
        <f t="shared" si="402"/>
        <v>no</v>
      </c>
      <c r="V2442" s="31">
        <v>0</v>
      </c>
      <c r="W2442" s="31" t="str">
        <f t="shared" si="403"/>
        <v>43527Minnesota TimberwolvesWashington Wizards</v>
      </c>
      <c r="X2442" s="9" t="str">
        <f>IFERROR(VLOOKUP(T2442,October_Schedule_Table[[#All],[Home Concat]:[Home B2b]],2,FALSE),0)</f>
        <v>no</v>
      </c>
      <c r="Y2442" s="9">
        <f>IFERROR(VLOOKUP(T2442,October_Schedule_Table[[#All],[Away Concat]:[Away B2b]],4,FALSE),0)</f>
        <v>0</v>
      </c>
    </row>
    <row r="2443" spans="1:25" x14ac:dyDescent="0.2">
      <c r="A2443" s="24" t="s">
        <v>233</v>
      </c>
      <c r="B2443" s="12">
        <v>43530</v>
      </c>
      <c r="C2443" s="33" t="str">
        <f t="shared" ref="C2443:C2461" si="407">IF(A2443=L2443,"H","A")</f>
        <v>H</v>
      </c>
      <c r="D2443" s="18">
        <v>3</v>
      </c>
      <c r="E2443" s="18">
        <v>6</v>
      </c>
      <c r="F2443" s="18">
        <v>2019</v>
      </c>
      <c r="G2443" s="5" t="s">
        <v>12</v>
      </c>
      <c r="H2443" s="5" t="s">
        <v>28</v>
      </c>
      <c r="I2443" s="5" t="s">
        <v>216</v>
      </c>
      <c r="J2443" s="5">
        <v>123</v>
      </c>
      <c r="K2443" s="5" t="s">
        <v>41</v>
      </c>
      <c r="L2443" s="5" t="s">
        <v>233</v>
      </c>
      <c r="M2443" s="5">
        <v>132</v>
      </c>
      <c r="N2443" s="13">
        <f t="shared" ref="N2443:N2461" si="408">IF(C2443="H",M2443-J2443,J2443-M2443)</f>
        <v>9</v>
      </c>
      <c r="O2443" s="13">
        <f t="shared" ref="O2443:O2461" si="409">IF(C2443="H",3,-3)</f>
        <v>3</v>
      </c>
      <c r="P2443" s="39">
        <f t="shared" si="404"/>
        <v>-3.2175804343859502</v>
      </c>
      <c r="Q2443" s="39">
        <f t="shared" si="405"/>
        <v>-1.1032792686349602</v>
      </c>
      <c r="R2443" s="39">
        <f t="shared" ref="R2443:R2461" si="410">O2443+P2443-Q2443</f>
        <v>0.88569883424900997</v>
      </c>
      <c r="S2443" s="39">
        <f t="shared" ref="S2443:S2461" si="411">N2443-R2443</f>
        <v>8.1143011657509909</v>
      </c>
      <c r="T2443" s="22" t="str">
        <f t="shared" si="406"/>
        <v>Was123132</v>
      </c>
      <c r="U2443" t="str">
        <f t="shared" ref="U2443:U2461" si="412">IF(B2443-B2442=1,"yes","no")</f>
        <v>no</v>
      </c>
      <c r="V2443" s="31">
        <v>0</v>
      </c>
      <c r="W2443" s="31" t="str">
        <f t="shared" ref="W2443:W2461" si="413">CONCATENATE(B2443,H2443,K2443)</f>
        <v>43530Dallas MavericksWashington Wizards</v>
      </c>
      <c r="X2443" s="9" t="str">
        <f>IFERROR(VLOOKUP(T2443,October_Schedule_Table[[#All],[Home Concat]:[Home B2b]],2,FALSE),0)</f>
        <v>no</v>
      </c>
      <c r="Y2443" s="9">
        <f>IFERROR(VLOOKUP(T2443,October_Schedule_Table[[#All],[Away Concat]:[Away B2b]],4,FALSE),0)</f>
        <v>0</v>
      </c>
    </row>
    <row r="2444" spans="1:25" x14ac:dyDescent="0.2">
      <c r="A2444" s="24" t="s">
        <v>233</v>
      </c>
      <c r="B2444" s="10">
        <v>43532</v>
      </c>
      <c r="C2444" s="33" t="str">
        <f t="shared" si="407"/>
        <v>A</v>
      </c>
      <c r="D2444" s="19">
        <v>3</v>
      </c>
      <c r="E2444" s="19">
        <v>8</v>
      </c>
      <c r="F2444" s="19">
        <v>2019</v>
      </c>
      <c r="G2444" s="6" t="s">
        <v>12</v>
      </c>
      <c r="H2444" s="6" t="s">
        <v>41</v>
      </c>
      <c r="I2444" s="6" t="s">
        <v>233</v>
      </c>
      <c r="J2444" s="6">
        <v>111</v>
      </c>
      <c r="K2444" s="6" t="s">
        <v>14</v>
      </c>
      <c r="L2444" s="6" t="s">
        <v>213</v>
      </c>
      <c r="M2444" s="6">
        <v>112</v>
      </c>
      <c r="N2444" s="13">
        <f t="shared" si="408"/>
        <v>-1</v>
      </c>
      <c r="O2444" s="13">
        <f t="shared" si="409"/>
        <v>-3</v>
      </c>
      <c r="P2444" s="39">
        <f t="shared" si="404"/>
        <v>-3.2175804343859502</v>
      </c>
      <c r="Q2444" s="39">
        <f t="shared" si="405"/>
        <v>-1.224670842330648</v>
      </c>
      <c r="R2444" s="39">
        <f t="shared" si="410"/>
        <v>-4.9929095920553017</v>
      </c>
      <c r="S2444" s="39">
        <f t="shared" si="411"/>
        <v>3.9929095920553017</v>
      </c>
      <c r="T2444" s="22" t="str">
        <f t="shared" si="406"/>
        <v>Was111112</v>
      </c>
      <c r="U2444" t="str">
        <f t="shared" si="412"/>
        <v>no</v>
      </c>
      <c r="V2444" s="31">
        <v>0</v>
      </c>
      <c r="W2444" s="31" t="str">
        <f t="shared" si="413"/>
        <v>43532Washington WizardsCharlotte Hornets</v>
      </c>
      <c r="X2444" s="9">
        <f>IFERROR(VLOOKUP(T2444,October_Schedule_Table[Home Concat],1,FALSE),0)</f>
        <v>0</v>
      </c>
      <c r="Y2444" s="9" t="str">
        <f>IFERROR(VLOOKUP(T2444,October_Schedule_Table[[#All],[Away Concat]:[Away B2b]],4,FALSE),0)</f>
        <v>no</v>
      </c>
    </row>
    <row r="2445" spans="1:25" x14ac:dyDescent="0.2">
      <c r="A2445" s="24" t="s">
        <v>233</v>
      </c>
      <c r="B2445" s="12">
        <v>43533</v>
      </c>
      <c r="C2445" s="33" t="str">
        <f t="shared" si="407"/>
        <v>A</v>
      </c>
      <c r="D2445" s="18">
        <v>3</v>
      </c>
      <c r="E2445" s="18">
        <v>9</v>
      </c>
      <c r="F2445" s="18">
        <v>2019</v>
      </c>
      <c r="G2445" s="5" t="s">
        <v>6</v>
      </c>
      <c r="H2445" s="5" t="s">
        <v>41</v>
      </c>
      <c r="I2445" s="5" t="s">
        <v>233</v>
      </c>
      <c r="J2445" s="5">
        <v>130</v>
      </c>
      <c r="K2445" s="5" t="s">
        <v>34</v>
      </c>
      <c r="L2445" s="5" t="s">
        <v>239</v>
      </c>
      <c r="M2445" s="5">
        <v>135</v>
      </c>
      <c r="N2445" s="13">
        <f t="shared" si="408"/>
        <v>-5</v>
      </c>
      <c r="O2445" s="13">
        <f t="shared" si="409"/>
        <v>-3</v>
      </c>
      <c r="P2445" s="39">
        <f t="shared" si="404"/>
        <v>-3.2175804343859502</v>
      </c>
      <c r="Q2445" s="39">
        <f t="shared" si="405"/>
        <v>-1.35015846365794</v>
      </c>
      <c r="R2445" s="39">
        <f t="shared" si="410"/>
        <v>-4.8674219707280102</v>
      </c>
      <c r="S2445" s="39">
        <f t="shared" si="411"/>
        <v>-0.13257802927198981</v>
      </c>
      <c r="T2445" s="22" t="str">
        <f t="shared" si="406"/>
        <v>Was130135</v>
      </c>
      <c r="U2445" t="str">
        <f t="shared" si="412"/>
        <v>yes</v>
      </c>
      <c r="V2445" s="31">
        <v>0</v>
      </c>
      <c r="W2445" s="31" t="str">
        <f t="shared" si="413"/>
        <v>43533Washington WizardsMinnesota Timberwolves</v>
      </c>
      <c r="X2445" s="9">
        <f>IFERROR(VLOOKUP(T2445,October_Schedule_Table[Home Concat],1,FALSE),0)</f>
        <v>0</v>
      </c>
      <c r="Y2445" s="9" t="str">
        <f>IFERROR(VLOOKUP(T2445,October_Schedule_Table[[#All],[Away Concat]:[Away B2b]],4,FALSE),0)</f>
        <v>yes</v>
      </c>
    </row>
    <row r="2446" spans="1:25" x14ac:dyDescent="0.2">
      <c r="A2446" s="24" t="s">
        <v>233</v>
      </c>
      <c r="B2446" s="10">
        <v>43535</v>
      </c>
      <c r="C2446" s="33" t="str">
        <f t="shared" si="407"/>
        <v>H</v>
      </c>
      <c r="D2446" s="19">
        <v>3</v>
      </c>
      <c r="E2446" s="19">
        <v>11</v>
      </c>
      <c r="F2446" s="19">
        <v>2019</v>
      </c>
      <c r="G2446" s="6" t="s">
        <v>12</v>
      </c>
      <c r="H2446" s="6" t="s">
        <v>32</v>
      </c>
      <c r="I2446" s="6" t="s">
        <v>230</v>
      </c>
      <c r="J2446" s="6">
        <v>115</v>
      </c>
      <c r="K2446" s="6" t="s">
        <v>41</v>
      </c>
      <c r="L2446" s="6" t="s">
        <v>233</v>
      </c>
      <c r="M2446" s="6">
        <v>121</v>
      </c>
      <c r="N2446" s="13">
        <f t="shared" si="408"/>
        <v>6</v>
      </c>
      <c r="O2446" s="13">
        <f t="shared" si="409"/>
        <v>3</v>
      </c>
      <c r="P2446" s="39">
        <f t="shared" si="404"/>
        <v>-3.2175804343859502</v>
      </c>
      <c r="Q2446" s="39">
        <f t="shared" si="405"/>
        <v>-0.90569424122478992</v>
      </c>
      <c r="R2446" s="39">
        <f t="shared" si="410"/>
        <v>0.68811380683883971</v>
      </c>
      <c r="S2446" s="39">
        <f t="shared" si="411"/>
        <v>5.3118861931611603</v>
      </c>
      <c r="T2446" s="22" t="str">
        <f t="shared" si="406"/>
        <v>Was115121</v>
      </c>
      <c r="U2446" t="str">
        <f t="shared" si="412"/>
        <v>no</v>
      </c>
      <c r="V2446" s="31">
        <v>0</v>
      </c>
      <c r="W2446" s="31" t="str">
        <f t="shared" si="413"/>
        <v>43535Sacramento KingsWashington Wizards</v>
      </c>
      <c r="X2446" s="9" t="str">
        <f>IFERROR(VLOOKUP(T2446,October_Schedule_Table[[#All],[Home Concat]:[Home B2b]],2,FALSE),0)</f>
        <v>no</v>
      </c>
      <c r="Y2446" s="9">
        <f>IFERROR(VLOOKUP(T2446,October_Schedule_Table[[#All],[Away Concat]:[Away B2b]],4,FALSE),0)</f>
        <v>0</v>
      </c>
    </row>
    <row r="2447" spans="1:25" x14ac:dyDescent="0.2">
      <c r="A2447" s="24" t="s">
        <v>233</v>
      </c>
      <c r="B2447" s="12">
        <v>43537</v>
      </c>
      <c r="C2447" s="33" t="str">
        <f t="shared" si="407"/>
        <v>H</v>
      </c>
      <c r="D2447" s="18">
        <v>3</v>
      </c>
      <c r="E2447" s="18">
        <v>13</v>
      </c>
      <c r="F2447" s="18">
        <v>2019</v>
      </c>
      <c r="G2447" s="5" t="s">
        <v>12</v>
      </c>
      <c r="H2447" s="5" t="s">
        <v>27</v>
      </c>
      <c r="I2447" s="5" t="s">
        <v>236</v>
      </c>
      <c r="J2447" s="5">
        <v>90</v>
      </c>
      <c r="K2447" s="5" t="s">
        <v>41</v>
      </c>
      <c r="L2447" s="5" t="s">
        <v>233</v>
      </c>
      <c r="M2447" s="5">
        <v>100</v>
      </c>
      <c r="N2447" s="13">
        <f t="shared" si="408"/>
        <v>10</v>
      </c>
      <c r="O2447" s="13">
        <f t="shared" si="409"/>
        <v>3</v>
      </c>
      <c r="P2447" s="39">
        <f t="shared" si="404"/>
        <v>-3.2175804343859502</v>
      </c>
      <c r="Q2447" s="39">
        <f t="shared" si="405"/>
        <v>1.21811754667254</v>
      </c>
      <c r="R2447" s="39">
        <f t="shared" si="410"/>
        <v>-1.4356979810584902</v>
      </c>
      <c r="S2447" s="39">
        <f t="shared" si="411"/>
        <v>11.435697981058491</v>
      </c>
      <c r="T2447" s="22" t="str">
        <f t="shared" si="406"/>
        <v>Was90100</v>
      </c>
      <c r="U2447" t="str">
        <f t="shared" si="412"/>
        <v>no</v>
      </c>
      <c r="V2447" s="31">
        <v>0</v>
      </c>
      <c r="W2447" s="31" t="str">
        <f t="shared" si="413"/>
        <v>43537Orlando MagicWashington Wizards</v>
      </c>
      <c r="X2447" s="9" t="str">
        <f>IFERROR(VLOOKUP(T2447,October_Schedule_Table[[#All],[Home Concat]:[Home B2b]],2,FALSE),0)</f>
        <v>no</v>
      </c>
      <c r="Y2447" s="9">
        <f>IFERROR(VLOOKUP(T2447,October_Schedule_Table[[#All],[Away Concat]:[Away B2b]],4,FALSE),0)</f>
        <v>0</v>
      </c>
    </row>
    <row r="2448" spans="1:25" x14ac:dyDescent="0.2">
      <c r="A2448" s="24" t="s">
        <v>233</v>
      </c>
      <c r="B2448" s="10">
        <v>43539</v>
      </c>
      <c r="C2448" s="33" t="str">
        <f t="shared" si="407"/>
        <v>H</v>
      </c>
      <c r="D2448" s="19">
        <v>3</v>
      </c>
      <c r="E2448" s="19">
        <v>15</v>
      </c>
      <c r="F2448" s="19">
        <v>2019</v>
      </c>
      <c r="G2448" s="6" t="s">
        <v>12</v>
      </c>
      <c r="H2448" s="6" t="s">
        <v>14</v>
      </c>
      <c r="I2448" s="6" t="s">
        <v>213</v>
      </c>
      <c r="J2448" s="6">
        <v>116</v>
      </c>
      <c r="K2448" s="6" t="s">
        <v>41</v>
      </c>
      <c r="L2448" s="6" t="s">
        <v>233</v>
      </c>
      <c r="M2448" s="6">
        <v>110</v>
      </c>
      <c r="N2448" s="13">
        <f t="shared" si="408"/>
        <v>-6</v>
      </c>
      <c r="O2448" s="13">
        <f t="shared" si="409"/>
        <v>3</v>
      </c>
      <c r="P2448" s="39">
        <f t="shared" si="404"/>
        <v>-3.2175804343859502</v>
      </c>
      <c r="Q2448" s="39">
        <f t="shared" si="405"/>
        <v>-1.224670842330648</v>
      </c>
      <c r="R2448" s="39">
        <f t="shared" si="410"/>
        <v>1.0070904079446978</v>
      </c>
      <c r="S2448" s="39">
        <f t="shared" si="411"/>
        <v>-7.0070904079446983</v>
      </c>
      <c r="T2448" s="22" t="str">
        <f t="shared" si="406"/>
        <v>Was116110</v>
      </c>
      <c r="U2448" t="str">
        <f t="shared" si="412"/>
        <v>no</v>
      </c>
      <c r="V2448" s="31">
        <v>0</v>
      </c>
      <c r="W2448" s="31" t="str">
        <f t="shared" si="413"/>
        <v>43539Charlotte HornetsWashington Wizards</v>
      </c>
      <c r="X2448" s="9" t="str">
        <f>IFERROR(VLOOKUP(T2448,October_Schedule_Table[[#All],[Home Concat]:[Home B2b]],2,FALSE),0)</f>
        <v>yes</v>
      </c>
      <c r="Y2448" s="9" t="str">
        <f>IFERROR(VLOOKUP(T2448,October_Schedule_Table[[#All],[Away Concat]:[Away B2b]],4,FALSE),0)</f>
        <v>yes</v>
      </c>
    </row>
    <row r="2449" spans="1:25" x14ac:dyDescent="0.2">
      <c r="A2449" s="24" t="s">
        <v>233</v>
      </c>
      <c r="B2449" s="12">
        <v>43540</v>
      </c>
      <c r="C2449" s="33" t="str">
        <f t="shared" si="407"/>
        <v>H</v>
      </c>
      <c r="D2449" s="18">
        <v>3</v>
      </c>
      <c r="E2449" s="18">
        <v>16</v>
      </c>
      <c r="F2449" s="18">
        <v>2019</v>
      </c>
      <c r="G2449" s="5" t="s">
        <v>12</v>
      </c>
      <c r="H2449" s="5" t="s">
        <v>19</v>
      </c>
      <c r="I2449" s="5" t="s">
        <v>240</v>
      </c>
      <c r="J2449" s="5">
        <v>128</v>
      </c>
      <c r="K2449" s="5" t="s">
        <v>41</v>
      </c>
      <c r="L2449" s="5" t="s">
        <v>233</v>
      </c>
      <c r="M2449" s="5">
        <v>135</v>
      </c>
      <c r="N2449" s="13">
        <f t="shared" si="408"/>
        <v>7</v>
      </c>
      <c r="O2449" s="13">
        <f t="shared" si="409"/>
        <v>3</v>
      </c>
      <c r="P2449" s="39">
        <f t="shared" si="404"/>
        <v>-3.2175804343859502</v>
      </c>
      <c r="Q2449" s="39">
        <f t="shared" si="405"/>
        <v>-2.3364343413058002</v>
      </c>
      <c r="R2449" s="39">
        <f t="shared" si="410"/>
        <v>2.11885390691985</v>
      </c>
      <c r="S2449" s="39">
        <f t="shared" si="411"/>
        <v>4.88114609308015</v>
      </c>
      <c r="T2449" s="22" t="str">
        <f t="shared" si="406"/>
        <v>Was128135</v>
      </c>
      <c r="U2449" t="str">
        <f t="shared" si="412"/>
        <v>yes</v>
      </c>
      <c r="V2449" s="31">
        <v>0</v>
      </c>
      <c r="W2449" s="31" t="str">
        <f t="shared" si="413"/>
        <v>43540Memphis GrizzliesWashington Wizards</v>
      </c>
      <c r="X2449" s="9" t="str">
        <f>IFERROR(VLOOKUP(T2449,October_Schedule_Table[[#All],[Home Concat]:[Home B2b]],2,FALSE),0)</f>
        <v>yes</v>
      </c>
      <c r="Y2449" s="9">
        <f>IFERROR(VLOOKUP(T2449,October_Schedule_Table[[#All],[Away Concat]:[Away B2b]],4,FALSE),0)</f>
        <v>0</v>
      </c>
    </row>
    <row r="2450" spans="1:25" x14ac:dyDescent="0.2">
      <c r="A2450" s="24" t="s">
        <v>233</v>
      </c>
      <c r="B2450" s="10">
        <v>43542</v>
      </c>
      <c r="C2450" s="33" t="str">
        <f t="shared" si="407"/>
        <v>H</v>
      </c>
      <c r="D2450" s="19">
        <v>3</v>
      </c>
      <c r="E2450" s="19">
        <v>18</v>
      </c>
      <c r="F2450" s="19">
        <v>2019</v>
      </c>
      <c r="G2450" s="6" t="s">
        <v>12</v>
      </c>
      <c r="H2450" s="6" t="s">
        <v>31</v>
      </c>
      <c r="I2450" s="6" t="s">
        <v>225</v>
      </c>
      <c r="J2450" s="6">
        <v>116</v>
      </c>
      <c r="K2450" s="6" t="s">
        <v>41</v>
      </c>
      <c r="L2450" s="6" t="s">
        <v>233</v>
      </c>
      <c r="M2450" s="6">
        <v>95</v>
      </c>
      <c r="N2450" s="13">
        <f t="shared" si="408"/>
        <v>-21</v>
      </c>
      <c r="O2450" s="13">
        <f t="shared" si="409"/>
        <v>3</v>
      </c>
      <c r="P2450" s="39">
        <f t="shared" si="404"/>
        <v>-3.2175804343859502</v>
      </c>
      <c r="Q2450" s="39">
        <f t="shared" si="405"/>
        <v>5.7181998783674679</v>
      </c>
      <c r="R2450" s="39">
        <f t="shared" si="410"/>
        <v>-5.9357803127534181</v>
      </c>
      <c r="S2450" s="39">
        <f t="shared" si="411"/>
        <v>-15.064219687246581</v>
      </c>
      <c r="T2450" s="22" t="str">
        <f t="shared" si="406"/>
        <v>Was11695</v>
      </c>
      <c r="U2450" t="str">
        <f t="shared" si="412"/>
        <v>no</v>
      </c>
      <c r="V2450" s="31">
        <v>0</v>
      </c>
      <c r="W2450" s="31" t="str">
        <f t="shared" si="413"/>
        <v>43542Utah JazzWashington Wizards</v>
      </c>
      <c r="X2450" s="9" t="str">
        <f>IFERROR(VLOOKUP(T2450,October_Schedule_Table[[#All],[Home Concat]:[Home B2b]],2,FALSE),0)</f>
        <v>no</v>
      </c>
      <c r="Y2450" s="9">
        <f>IFERROR(VLOOKUP(T2450,October_Schedule_Table[[#All],[Away Concat]:[Away B2b]],4,FALSE),0)</f>
        <v>0</v>
      </c>
    </row>
    <row r="2451" spans="1:25" x14ac:dyDescent="0.2">
      <c r="A2451" s="24" t="s">
        <v>233</v>
      </c>
      <c r="B2451" s="10">
        <v>43544</v>
      </c>
      <c r="C2451" s="33" t="str">
        <f t="shared" si="407"/>
        <v>A</v>
      </c>
      <c r="D2451" s="19">
        <v>3</v>
      </c>
      <c r="E2451" s="19">
        <v>20</v>
      </c>
      <c r="F2451" s="19">
        <v>2019</v>
      </c>
      <c r="G2451" s="6" t="s">
        <v>6</v>
      </c>
      <c r="H2451" s="6" t="s">
        <v>41</v>
      </c>
      <c r="I2451" s="6" t="s">
        <v>233</v>
      </c>
      <c r="J2451" s="6">
        <v>120</v>
      </c>
      <c r="K2451" s="6" t="s">
        <v>38</v>
      </c>
      <c r="L2451" s="6" t="s">
        <v>214</v>
      </c>
      <c r="M2451" s="6">
        <v>126</v>
      </c>
      <c r="N2451" s="13">
        <f t="shared" si="408"/>
        <v>-6</v>
      </c>
      <c r="O2451" s="13">
        <f t="shared" si="409"/>
        <v>-3</v>
      </c>
      <c r="P2451" s="39">
        <f t="shared" si="404"/>
        <v>-3.2175804343859502</v>
      </c>
      <c r="Q2451" s="39">
        <f t="shared" si="405"/>
        <v>-8.3647694850550796</v>
      </c>
      <c r="R2451" s="39">
        <f t="shared" si="410"/>
        <v>2.1471890506691294</v>
      </c>
      <c r="S2451" s="39">
        <f t="shared" si="411"/>
        <v>-8.1471890506691302</v>
      </c>
      <c r="T2451" s="22" t="str">
        <f t="shared" si="406"/>
        <v>Was120126</v>
      </c>
      <c r="U2451" t="str">
        <f t="shared" si="412"/>
        <v>no</v>
      </c>
      <c r="V2451" s="31">
        <v>0</v>
      </c>
      <c r="W2451" s="31" t="str">
        <f t="shared" si="413"/>
        <v>43544Washington WizardsChicago Bulls</v>
      </c>
      <c r="X2451" s="9">
        <f>IFERROR(VLOOKUP(T2451,October_Schedule_Table[Home Concat],1,FALSE),0)</f>
        <v>0</v>
      </c>
      <c r="Y2451" s="9" t="str">
        <f>IFERROR(VLOOKUP(T2451,October_Schedule_Table[[#All],[Away Concat]:[Away B2b]],4,FALSE),0)</f>
        <v>no</v>
      </c>
    </row>
    <row r="2452" spans="1:25" x14ac:dyDescent="0.2">
      <c r="A2452" s="24" t="s">
        <v>233</v>
      </c>
      <c r="B2452" s="12">
        <v>43545</v>
      </c>
      <c r="C2452" s="33" t="str">
        <f t="shared" si="407"/>
        <v>H</v>
      </c>
      <c r="D2452" s="18">
        <v>3</v>
      </c>
      <c r="E2452" s="18">
        <v>21</v>
      </c>
      <c r="F2452" s="18">
        <v>2019</v>
      </c>
      <c r="G2452" s="5" t="s">
        <v>12</v>
      </c>
      <c r="H2452" s="5" t="s">
        <v>21</v>
      </c>
      <c r="I2452" s="5" t="s">
        <v>217</v>
      </c>
      <c r="J2452" s="5">
        <v>113</v>
      </c>
      <c r="K2452" s="5" t="s">
        <v>41</v>
      </c>
      <c r="L2452" s="5" t="s">
        <v>233</v>
      </c>
      <c r="M2452" s="5">
        <v>108</v>
      </c>
      <c r="N2452" s="13">
        <f t="shared" si="408"/>
        <v>-5</v>
      </c>
      <c r="O2452" s="13">
        <f t="shared" si="409"/>
        <v>3</v>
      </c>
      <c r="P2452" s="39">
        <f t="shared" si="404"/>
        <v>-3.2175804343859502</v>
      </c>
      <c r="Q2452" s="39">
        <f t="shared" si="405"/>
        <v>3.8824190488276296</v>
      </c>
      <c r="R2452" s="39">
        <f t="shared" si="410"/>
        <v>-4.0999994832135798</v>
      </c>
      <c r="S2452" s="39">
        <f t="shared" si="411"/>
        <v>-0.90000051678642023</v>
      </c>
      <c r="T2452" s="22" t="str">
        <f t="shared" si="406"/>
        <v>Was113108</v>
      </c>
      <c r="U2452" t="str">
        <f t="shared" si="412"/>
        <v>yes</v>
      </c>
      <c r="V2452" s="31">
        <v>0</v>
      </c>
      <c r="W2452" s="31" t="str">
        <f t="shared" si="413"/>
        <v>43545Denver NuggetsWashington Wizards</v>
      </c>
      <c r="X2452" s="9" t="str">
        <f>IFERROR(VLOOKUP(T2452,October_Schedule_Table[[#All],[Home Concat]:[Home B2b]],2,FALSE),0)</f>
        <v>yes</v>
      </c>
      <c r="Y2452" s="9">
        <f>IFERROR(VLOOKUP(T2452,October_Schedule_Table[[#All],[Away Concat]:[Away B2b]],4,FALSE),0)</f>
        <v>0</v>
      </c>
    </row>
    <row r="2453" spans="1:25" x14ac:dyDescent="0.2">
      <c r="A2453" s="24" t="s">
        <v>233</v>
      </c>
      <c r="B2453" s="10">
        <v>43547</v>
      </c>
      <c r="C2453" s="33" t="str">
        <f t="shared" si="407"/>
        <v>H</v>
      </c>
      <c r="D2453" s="19">
        <v>3</v>
      </c>
      <c r="E2453" s="19">
        <v>23</v>
      </c>
      <c r="F2453" s="19">
        <v>2019</v>
      </c>
      <c r="G2453" s="6" t="s">
        <v>12</v>
      </c>
      <c r="H2453" s="6" t="s">
        <v>26</v>
      </c>
      <c r="I2453" s="6" t="s">
        <v>235</v>
      </c>
      <c r="J2453" s="6">
        <v>113</v>
      </c>
      <c r="K2453" s="6" t="s">
        <v>41</v>
      </c>
      <c r="L2453" s="6" t="s">
        <v>233</v>
      </c>
      <c r="M2453" s="6">
        <v>108</v>
      </c>
      <c r="N2453" s="13">
        <f t="shared" si="408"/>
        <v>-5</v>
      </c>
      <c r="O2453" s="13">
        <f t="shared" si="409"/>
        <v>3</v>
      </c>
      <c r="P2453" s="39">
        <f t="shared" si="404"/>
        <v>-3.2175804343859502</v>
      </c>
      <c r="Q2453" s="39">
        <f t="shared" si="405"/>
        <v>-0.25037347985165948</v>
      </c>
      <c r="R2453" s="39">
        <f t="shared" si="410"/>
        <v>3.279304546570927E-2</v>
      </c>
      <c r="S2453" s="39">
        <f t="shared" si="411"/>
        <v>-5.0327930454657093</v>
      </c>
      <c r="T2453" s="22" t="str">
        <f t="shared" si="406"/>
        <v>Was113108</v>
      </c>
      <c r="U2453" t="str">
        <f t="shared" si="412"/>
        <v>no</v>
      </c>
      <c r="V2453" s="31" t="s">
        <v>304</v>
      </c>
      <c r="W2453" s="31" t="str">
        <f t="shared" si="413"/>
        <v>43547Miami HeatWashington Wizards</v>
      </c>
      <c r="X2453" s="9"/>
      <c r="Y2453" s="9"/>
    </row>
    <row r="2454" spans="1:25" x14ac:dyDescent="0.2">
      <c r="A2454" s="24" t="s">
        <v>233</v>
      </c>
      <c r="B2454" s="12">
        <v>43550</v>
      </c>
      <c r="C2454" s="33" t="str">
        <f t="shared" si="407"/>
        <v>A</v>
      </c>
      <c r="D2454" s="18">
        <v>3</v>
      </c>
      <c r="E2454" s="18">
        <v>26</v>
      </c>
      <c r="F2454" s="18">
        <v>2019</v>
      </c>
      <c r="G2454" s="5" t="s">
        <v>9</v>
      </c>
      <c r="H2454" s="5" t="s">
        <v>41</v>
      </c>
      <c r="I2454" s="5" t="s">
        <v>233</v>
      </c>
      <c r="J2454" s="5">
        <v>106</v>
      </c>
      <c r="K2454" s="5" t="s">
        <v>39</v>
      </c>
      <c r="L2454" s="13" t="s">
        <v>242</v>
      </c>
      <c r="M2454" s="5">
        <v>124</v>
      </c>
      <c r="N2454" s="13">
        <f t="shared" si="408"/>
        <v>-18</v>
      </c>
      <c r="O2454" s="13">
        <f t="shared" si="409"/>
        <v>-3</v>
      </c>
      <c r="P2454" s="39">
        <f t="shared" si="404"/>
        <v>-3.2175804343859502</v>
      </c>
      <c r="Q2454" s="39">
        <f t="shared" si="405"/>
        <v>-1.7592139870950123</v>
      </c>
      <c r="R2454" s="39">
        <f t="shared" si="410"/>
        <v>-4.4583664472909383</v>
      </c>
      <c r="S2454" s="39">
        <f t="shared" si="411"/>
        <v>-13.541633552709062</v>
      </c>
      <c r="T2454" s="22" t="str">
        <f t="shared" si="406"/>
        <v>Was106124</v>
      </c>
      <c r="U2454" t="str">
        <f t="shared" si="412"/>
        <v>no</v>
      </c>
      <c r="V2454" s="31">
        <v>0</v>
      </c>
      <c r="W2454" s="31" t="str">
        <f t="shared" si="413"/>
        <v>43550Washington WizardsLos Angeles Lakers</v>
      </c>
      <c r="X2454" s="9">
        <f>IFERROR(VLOOKUP(T2454,October_Schedule_Table[Home Concat],1,FALSE),0)</f>
        <v>0</v>
      </c>
      <c r="Y2454" s="9" t="str">
        <f>IFERROR(VLOOKUP(T2454,October_Schedule_Table[[#All],[Away Concat]:[Away B2b]],4,FALSE),0)</f>
        <v>no</v>
      </c>
    </row>
    <row r="2455" spans="1:25" x14ac:dyDescent="0.2">
      <c r="A2455" s="24" t="s">
        <v>233</v>
      </c>
      <c r="B2455" s="10">
        <v>43551</v>
      </c>
      <c r="C2455" s="33" t="str">
        <f t="shared" si="407"/>
        <v>A</v>
      </c>
      <c r="D2455" s="19">
        <v>3</v>
      </c>
      <c r="E2455" s="19">
        <v>27</v>
      </c>
      <c r="F2455" s="19">
        <v>2019</v>
      </c>
      <c r="G2455" s="6" t="s">
        <v>30</v>
      </c>
      <c r="H2455" s="6" t="s">
        <v>41</v>
      </c>
      <c r="I2455" s="6" t="s">
        <v>233</v>
      </c>
      <c r="J2455" s="6">
        <v>124</v>
      </c>
      <c r="K2455" s="6" t="s">
        <v>29</v>
      </c>
      <c r="L2455" s="6" t="s">
        <v>232</v>
      </c>
      <c r="M2455" s="6">
        <v>121</v>
      </c>
      <c r="N2455" s="13">
        <f t="shared" si="408"/>
        <v>3</v>
      </c>
      <c r="O2455" s="13">
        <f t="shared" si="409"/>
        <v>-3</v>
      </c>
      <c r="P2455" s="39">
        <f t="shared" si="404"/>
        <v>-3.2175804343859502</v>
      </c>
      <c r="Q2455" s="39">
        <f t="shared" si="405"/>
        <v>-8.7034984309977705</v>
      </c>
      <c r="R2455" s="39">
        <f t="shared" si="410"/>
        <v>2.4859179966118203</v>
      </c>
      <c r="S2455" s="39">
        <f t="shared" si="411"/>
        <v>0.51408200338817966</v>
      </c>
      <c r="T2455" s="22" t="str">
        <f t="shared" si="406"/>
        <v>Was124121</v>
      </c>
      <c r="U2455" t="str">
        <f t="shared" si="412"/>
        <v>yes</v>
      </c>
      <c r="V2455" s="31">
        <v>0</v>
      </c>
      <c r="W2455" s="31" t="str">
        <f t="shared" si="413"/>
        <v>43551Washington WizardsPhoenix Suns</v>
      </c>
      <c r="X2455" s="9">
        <f>IFERROR(VLOOKUP(T2455,October_Schedule_Table[Home Concat],1,FALSE),0)</f>
        <v>0</v>
      </c>
      <c r="Y2455" s="9" t="str">
        <f>IFERROR(VLOOKUP(T2455,October_Schedule_Table[[#All],[Away Concat]:[Away B2b]],4,FALSE),0)</f>
        <v>yes</v>
      </c>
    </row>
    <row r="2456" spans="1:25" x14ac:dyDescent="0.2">
      <c r="A2456" s="24" t="s">
        <v>233</v>
      </c>
      <c r="B2456" s="12">
        <v>43553</v>
      </c>
      <c r="C2456" s="33" t="str">
        <f t="shared" si="407"/>
        <v>A</v>
      </c>
      <c r="D2456" s="18">
        <v>3</v>
      </c>
      <c r="E2456" s="18">
        <v>29</v>
      </c>
      <c r="F2456" s="18">
        <v>2019</v>
      </c>
      <c r="G2456" s="5" t="s">
        <v>42</v>
      </c>
      <c r="H2456" s="5" t="s">
        <v>41</v>
      </c>
      <c r="I2456" s="5" t="s">
        <v>233</v>
      </c>
      <c r="J2456" s="5">
        <v>124</v>
      </c>
      <c r="K2456" s="5" t="s">
        <v>31</v>
      </c>
      <c r="L2456" s="5" t="s">
        <v>225</v>
      </c>
      <c r="M2456" s="5">
        <v>128</v>
      </c>
      <c r="N2456" s="13">
        <f t="shared" si="408"/>
        <v>-4</v>
      </c>
      <c r="O2456" s="13">
        <f t="shared" si="409"/>
        <v>-3</v>
      </c>
      <c r="P2456" s="39">
        <f t="shared" si="404"/>
        <v>-3.2175804343859502</v>
      </c>
      <c r="Q2456" s="39">
        <f t="shared" si="405"/>
        <v>5.7181998783674679</v>
      </c>
      <c r="R2456" s="39">
        <f t="shared" si="410"/>
        <v>-11.935780312753419</v>
      </c>
      <c r="S2456" s="39">
        <f t="shared" si="411"/>
        <v>7.935780312753419</v>
      </c>
      <c r="T2456" s="22" t="str">
        <f t="shared" si="406"/>
        <v>Was124128</v>
      </c>
      <c r="U2456" t="str">
        <f t="shared" si="412"/>
        <v>no</v>
      </c>
      <c r="V2456" s="31">
        <v>0</v>
      </c>
      <c r="W2456" s="31" t="str">
        <f t="shared" si="413"/>
        <v>43553Washington WizardsUtah Jazz</v>
      </c>
      <c r="X2456" s="9">
        <f>IFERROR(VLOOKUP(T2456,October_Schedule_Table[Home Concat],1,FALSE),0)</f>
        <v>0</v>
      </c>
      <c r="Y2456" s="9" t="str">
        <f>IFERROR(VLOOKUP(T2456,October_Schedule_Table[[#All],[Away Concat]:[Away B2b]],4,FALSE),0)</f>
        <v>no</v>
      </c>
    </row>
    <row r="2457" spans="1:25" x14ac:dyDescent="0.2">
      <c r="A2457" s="24" t="s">
        <v>233</v>
      </c>
      <c r="B2457" s="10">
        <v>43555</v>
      </c>
      <c r="C2457" s="33" t="str">
        <f t="shared" si="407"/>
        <v>A</v>
      </c>
      <c r="D2457" s="19">
        <v>3</v>
      </c>
      <c r="E2457" s="19">
        <v>31</v>
      </c>
      <c r="F2457" s="19">
        <v>2019</v>
      </c>
      <c r="G2457" s="6" t="s">
        <v>6</v>
      </c>
      <c r="H2457" s="6" t="s">
        <v>41</v>
      </c>
      <c r="I2457" s="6" t="s">
        <v>233</v>
      </c>
      <c r="J2457" s="6">
        <v>95</v>
      </c>
      <c r="K2457" s="6" t="s">
        <v>21</v>
      </c>
      <c r="L2457" s="6" t="s">
        <v>217</v>
      </c>
      <c r="M2457" s="6">
        <v>90</v>
      </c>
      <c r="N2457" s="13">
        <f t="shared" si="408"/>
        <v>5</v>
      </c>
      <c r="O2457" s="13">
        <f t="shared" si="409"/>
        <v>-3</v>
      </c>
      <c r="P2457" s="39">
        <f t="shared" si="404"/>
        <v>-3.2175804343859502</v>
      </c>
      <c r="Q2457" s="39">
        <f t="shared" si="405"/>
        <v>3.8824190488276296</v>
      </c>
      <c r="R2457" s="39">
        <f t="shared" si="410"/>
        <v>-10.09999948321358</v>
      </c>
      <c r="S2457" s="39">
        <f t="shared" si="411"/>
        <v>15.09999948321358</v>
      </c>
      <c r="T2457" s="22" t="str">
        <f t="shared" si="406"/>
        <v>Was9590</v>
      </c>
      <c r="U2457" t="str">
        <f t="shared" si="412"/>
        <v>no</v>
      </c>
      <c r="V2457" s="31">
        <v>0</v>
      </c>
      <c r="W2457" s="31" t="str">
        <f t="shared" si="413"/>
        <v>43555Washington WizardsDenver Nuggets</v>
      </c>
      <c r="X2457" s="9">
        <f>IFERROR(VLOOKUP(T2457,October_Schedule_Table[Home Concat],1,FALSE),0)</f>
        <v>0</v>
      </c>
      <c r="Y2457" s="9" t="str">
        <f>IFERROR(VLOOKUP(T2457,October_Schedule_Table[[#All],[Away Concat]:[Away B2b]],4,FALSE),0)</f>
        <v>no</v>
      </c>
    </row>
    <row r="2458" spans="1:25" x14ac:dyDescent="0.2">
      <c r="A2458" s="24" t="s">
        <v>233</v>
      </c>
      <c r="B2458" s="12">
        <v>43558</v>
      </c>
      <c r="C2458" s="33" t="str">
        <f t="shared" si="407"/>
        <v>H</v>
      </c>
      <c r="D2458" s="18">
        <v>4</v>
      </c>
      <c r="E2458" s="18">
        <v>3</v>
      </c>
      <c r="F2458" s="18">
        <v>2019</v>
      </c>
      <c r="G2458" s="5" t="s">
        <v>12</v>
      </c>
      <c r="H2458" s="5" t="s">
        <v>38</v>
      </c>
      <c r="I2458" s="5" t="s">
        <v>214</v>
      </c>
      <c r="J2458" s="13">
        <v>115</v>
      </c>
      <c r="K2458" s="5" t="s">
        <v>41</v>
      </c>
      <c r="L2458" s="5" t="s">
        <v>233</v>
      </c>
      <c r="M2458" s="13">
        <v>114</v>
      </c>
      <c r="N2458" s="13">
        <f t="shared" si="408"/>
        <v>-1</v>
      </c>
      <c r="O2458" s="13">
        <f t="shared" si="409"/>
        <v>3</v>
      </c>
      <c r="P2458" s="39">
        <f t="shared" si="404"/>
        <v>-3.2175804343859502</v>
      </c>
      <c r="Q2458" s="39">
        <f t="shared" si="405"/>
        <v>-8.3647694850550796</v>
      </c>
      <c r="R2458" s="39">
        <f t="shared" si="410"/>
        <v>8.1471890506691302</v>
      </c>
      <c r="S2458" s="39">
        <f t="shared" si="411"/>
        <v>-9.1471890506691302</v>
      </c>
      <c r="T2458" s="22" t="str">
        <f t="shared" si="406"/>
        <v>Was115114</v>
      </c>
      <c r="U2458" t="str">
        <f t="shared" si="412"/>
        <v>no</v>
      </c>
      <c r="V2458" s="31">
        <v>0</v>
      </c>
      <c r="W2458" s="31" t="str">
        <f t="shared" si="413"/>
        <v>43558Chicago BullsWashington Wizards</v>
      </c>
      <c r="X2458" s="9" t="str">
        <f>IFERROR(VLOOKUP(T2458,October_Schedule_Table[[#All],[Home Concat]:[Home B2b]],2,FALSE),0)</f>
        <v>no</v>
      </c>
      <c r="Y2458" s="9">
        <f>IFERROR(VLOOKUP(T2458,October_Schedule_Table[[#All],[Away Concat]:[Away B2b]],4,FALSE),0)</f>
        <v>0</v>
      </c>
    </row>
    <row r="2459" spans="1:25" x14ac:dyDescent="0.2">
      <c r="A2459" s="24" t="s">
        <v>233</v>
      </c>
      <c r="B2459" s="10">
        <v>43560</v>
      </c>
      <c r="C2459" s="33" t="str">
        <f t="shared" si="407"/>
        <v>H</v>
      </c>
      <c r="D2459" s="19">
        <v>4</v>
      </c>
      <c r="E2459" s="19">
        <v>5</v>
      </c>
      <c r="F2459" s="19">
        <v>2019</v>
      </c>
      <c r="G2459" s="6" t="s">
        <v>12</v>
      </c>
      <c r="H2459" s="6" t="s">
        <v>35</v>
      </c>
      <c r="I2459" s="6" t="s">
        <v>227</v>
      </c>
      <c r="J2459" s="11">
        <v>129</v>
      </c>
      <c r="K2459" s="6" t="s">
        <v>41</v>
      </c>
      <c r="L2459" s="6" t="s">
        <v>233</v>
      </c>
      <c r="M2459" s="11">
        <v>112</v>
      </c>
      <c r="N2459" s="13">
        <f t="shared" si="408"/>
        <v>-17</v>
      </c>
      <c r="O2459" s="13">
        <f t="shared" si="409"/>
        <v>3</v>
      </c>
      <c r="P2459" s="39">
        <f t="shared" si="404"/>
        <v>-3.2175804343859502</v>
      </c>
      <c r="Q2459" s="39">
        <f t="shared" si="405"/>
        <v>1.8707824426420974</v>
      </c>
      <c r="R2459" s="39">
        <f t="shared" si="410"/>
        <v>-2.0883628770280476</v>
      </c>
      <c r="S2459" s="39">
        <f t="shared" si="411"/>
        <v>-14.911637122971953</v>
      </c>
      <c r="T2459" s="22" t="str">
        <f t="shared" si="406"/>
        <v>Was129112</v>
      </c>
      <c r="U2459" t="str">
        <f t="shared" si="412"/>
        <v>no</v>
      </c>
      <c r="V2459" s="31">
        <v>0</v>
      </c>
      <c r="W2459" s="31" t="str">
        <f t="shared" si="413"/>
        <v>43560San Antonio SpursWashington Wizards</v>
      </c>
      <c r="X2459" s="9" t="str">
        <f>IFERROR(VLOOKUP(T2459,October_Schedule_Table[[#All],[Home Concat]:[Home B2b]],2,FALSE),0)</f>
        <v>no</v>
      </c>
      <c r="Y2459" s="9">
        <f>IFERROR(VLOOKUP(T2459,October_Schedule_Table[[#All],[Away Concat]:[Away B2b]],4,FALSE),0)</f>
        <v>0</v>
      </c>
    </row>
    <row r="2460" spans="1:25" x14ac:dyDescent="0.2">
      <c r="A2460" s="24" t="s">
        <v>233</v>
      </c>
      <c r="B2460" s="12">
        <v>43562</v>
      </c>
      <c r="C2460" s="33" t="str">
        <f t="shared" si="407"/>
        <v>A</v>
      </c>
      <c r="D2460" s="18">
        <v>4</v>
      </c>
      <c r="E2460" s="18">
        <v>7</v>
      </c>
      <c r="F2460" s="18">
        <v>2019</v>
      </c>
      <c r="G2460" s="13" t="s">
        <v>23</v>
      </c>
      <c r="H2460" s="13" t="s">
        <v>41</v>
      </c>
      <c r="I2460" s="13" t="s">
        <v>233</v>
      </c>
      <c r="J2460" s="13">
        <v>110</v>
      </c>
      <c r="K2460" s="13" t="s">
        <v>25</v>
      </c>
      <c r="L2460" s="13" t="s">
        <v>243</v>
      </c>
      <c r="M2460" s="13">
        <v>113</v>
      </c>
      <c r="N2460" s="13">
        <f t="shared" si="408"/>
        <v>-3</v>
      </c>
      <c r="O2460" s="13">
        <f t="shared" si="409"/>
        <v>-3</v>
      </c>
      <c r="P2460" s="39">
        <f t="shared" si="404"/>
        <v>-3.2175804343859502</v>
      </c>
      <c r="Q2460" s="39">
        <f t="shared" si="405"/>
        <v>-9.3839578025397099</v>
      </c>
      <c r="R2460" s="39">
        <f t="shared" si="410"/>
        <v>3.1663773681537597</v>
      </c>
      <c r="S2460" s="39">
        <f t="shared" si="411"/>
        <v>-6.1663773681537597</v>
      </c>
      <c r="T2460" s="22" t="str">
        <f t="shared" si="406"/>
        <v>Was110113</v>
      </c>
      <c r="U2460" t="str">
        <f t="shared" si="412"/>
        <v>no</v>
      </c>
      <c r="V2460" s="31">
        <v>0</v>
      </c>
      <c r="W2460" s="31" t="str">
        <f t="shared" si="413"/>
        <v>43562Washington WizardsNew York Knicks</v>
      </c>
      <c r="X2460" s="9">
        <f>IFERROR(VLOOKUP(T2460,October_Schedule_Table[Home Concat],1,FALSE),0)</f>
        <v>0</v>
      </c>
      <c r="Y2460" s="9" t="str">
        <f>IFERROR(VLOOKUP(T2460,October_Schedule_Table[[#All],[Away Concat]:[Away B2b]],4,FALSE),0)</f>
        <v>no</v>
      </c>
    </row>
    <row r="2461" spans="1:25" x14ac:dyDescent="0.2">
      <c r="A2461" s="24" t="s">
        <v>233</v>
      </c>
      <c r="B2461" s="12">
        <v>43564</v>
      </c>
      <c r="C2461" s="33" t="str">
        <f t="shared" si="407"/>
        <v>H</v>
      </c>
      <c r="D2461" s="18">
        <v>4</v>
      </c>
      <c r="E2461" s="18">
        <v>9</v>
      </c>
      <c r="F2461" s="18">
        <v>2019</v>
      </c>
      <c r="G2461" s="13" t="s">
        <v>12</v>
      </c>
      <c r="H2461" s="13" t="s">
        <v>8</v>
      </c>
      <c r="I2461" s="13" t="s">
        <v>211</v>
      </c>
      <c r="J2461" s="13">
        <v>116</v>
      </c>
      <c r="K2461" s="13" t="s">
        <v>41</v>
      </c>
      <c r="L2461" s="13" t="s">
        <v>233</v>
      </c>
      <c r="M2461" s="13">
        <v>110</v>
      </c>
      <c r="N2461" s="13">
        <f t="shared" si="408"/>
        <v>-6</v>
      </c>
      <c r="O2461" s="13">
        <f t="shared" si="409"/>
        <v>3</v>
      </c>
      <c r="P2461" s="39">
        <f t="shared" si="404"/>
        <v>-3.2175804343859502</v>
      </c>
      <c r="Q2461" s="39">
        <f t="shared" si="405"/>
        <v>3.6672081997201897</v>
      </c>
      <c r="R2461" s="39">
        <f t="shared" si="410"/>
        <v>-3.8847886341061399</v>
      </c>
      <c r="S2461" s="39">
        <f t="shared" si="411"/>
        <v>-2.1152113658938601</v>
      </c>
      <c r="T2461" s="22" t="str">
        <f t="shared" si="406"/>
        <v>Was116110</v>
      </c>
      <c r="U2461" t="str">
        <f t="shared" si="412"/>
        <v>no</v>
      </c>
      <c r="V2461" s="31">
        <v>0</v>
      </c>
      <c r="W2461" s="31" t="str">
        <f t="shared" si="413"/>
        <v>43564Boston CelticsWashington Wizards</v>
      </c>
      <c r="X2461" s="9" t="str">
        <f>IFERROR(VLOOKUP(T2461,October_Schedule_Table[[#All],[Home Concat]:[Home B2b]],2,FALSE),0)</f>
        <v>yes</v>
      </c>
      <c r="Y2461" s="9" t="str">
        <f>IFERROR(VLOOKUP(T2461,October_Schedule_Table[[#All],[Away Concat]:[Away B2b]],4,FALSE),0)</f>
        <v>yes</v>
      </c>
    </row>
    <row r="2463" spans="1:25" x14ac:dyDescent="0.2">
      <c r="C2463" s="34"/>
      <c r="U2463">
        <f>COUNTIF(U11:U2461,"yes")</f>
        <v>391</v>
      </c>
      <c r="X2463" s="9"/>
      <c r="Y2463" s="9"/>
    </row>
    <row r="2464" spans="1:25" x14ac:dyDescent="0.2">
      <c r="C2464" s="34"/>
    </row>
  </sheetData>
  <autoFilter ref="A9:Y2461"/>
  <sortState ref="B10:P90">
    <sortCondition ref="B10:B9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38"/>
  <sheetViews>
    <sheetView zoomScale="80" zoomScaleNormal="80" zoomScalePageLayoutView="80" workbookViewId="0">
      <selection activeCell="V11" sqref="V11"/>
    </sheetView>
  </sheetViews>
  <sheetFormatPr baseColWidth="10" defaultColWidth="10.59765625" defaultRowHeight="15" x14ac:dyDescent="0.2"/>
  <cols>
    <col min="1" max="1" width="13.19921875" style="1" customWidth="1"/>
    <col min="2" max="4" width="8.3984375" style="1" customWidth="1"/>
    <col min="5" max="5" width="11" style="1" bestFit="1" customWidth="1"/>
    <col min="6" max="6" width="22" style="1" bestFit="1" customWidth="1"/>
    <col min="7" max="7" width="5.19921875" style="1" customWidth="1"/>
    <col min="8" max="8" width="6" style="1" bestFit="1" customWidth="1"/>
    <col min="9" max="9" width="22" style="1" bestFit="1" customWidth="1"/>
    <col min="10" max="10" width="6.3984375" style="1" customWidth="1"/>
    <col min="11" max="11" width="7" style="1" bestFit="1" customWidth="1"/>
    <col min="12" max="12" width="12.19921875" style="1" customWidth="1"/>
    <col min="13" max="13" width="11.3984375" style="1" customWidth="1"/>
    <col min="14" max="14" width="9.3984375" style="1" bestFit="1" customWidth="1"/>
    <col min="15" max="16" width="9.3984375" style="1" customWidth="1"/>
    <col min="17" max="17" width="14" style="1" customWidth="1"/>
    <col min="18" max="18" width="14.3984375" style="1" customWidth="1"/>
    <col min="19" max="19" width="16" style="1" customWidth="1"/>
    <col min="20" max="20" width="15.796875" style="1" customWidth="1"/>
    <col min="21" max="24" width="9.3984375" style="1" customWidth="1"/>
    <col min="25" max="25" width="49" style="30" bestFit="1" customWidth="1"/>
    <col min="26" max="26" width="9.3984375" style="1" customWidth="1"/>
    <col min="27" max="27" width="8" style="1" bestFit="1" customWidth="1"/>
    <col min="28" max="28" width="20.3984375" style="1" customWidth="1"/>
    <col min="29" max="29" width="7" style="1" customWidth="1"/>
    <col min="30" max="30" width="12.19921875" style="1" bestFit="1" customWidth="1"/>
    <col min="31" max="31" width="8.19921875" style="1" customWidth="1"/>
    <col min="32" max="32" width="8.796875" style="1" customWidth="1"/>
    <col min="33" max="34" width="22" style="1" bestFit="1" customWidth="1"/>
    <col min="35" max="35" width="8.796875" style="1" customWidth="1"/>
    <col min="36" max="16384" width="10.59765625" style="1"/>
  </cols>
  <sheetData>
    <row r="1" spans="1:33" x14ac:dyDescent="0.2">
      <c r="Q1" s="1" t="s">
        <v>207</v>
      </c>
      <c r="R1" s="1" t="s">
        <v>208</v>
      </c>
      <c r="S1" s="1" t="s">
        <v>249</v>
      </c>
    </row>
    <row r="2" spans="1:33" x14ac:dyDescent="0.2">
      <c r="P2" s="1" t="s">
        <v>246</v>
      </c>
      <c r="Q2" s="1">
        <f>_xlfn.STDEV.S(October_Schedule_Table[Home Error])</f>
        <v>11.339592635437606</v>
      </c>
      <c r="R2" s="1">
        <f>_xlfn.STDEV.S(October_Schedule_Table[Away Error])</f>
        <v>11.267778890628797</v>
      </c>
      <c r="S2" s="1">
        <f>_xlfn.STDEV.S(October_Schedule_Table[Error])</f>
        <v>12.767186695049851</v>
      </c>
      <c r="U2" s="1" t="s">
        <v>252</v>
      </c>
    </row>
    <row r="3" spans="1:33" x14ac:dyDescent="0.2">
      <c r="P3" s="1" t="s">
        <v>247</v>
      </c>
      <c r="Q3" s="1">
        <f>COUNTIFS(October_Schedule_Table[[#All],[Home B2b]],"yes",October_Schedule_Table[[#All],[Away B2b]],"no")</f>
        <v>99</v>
      </c>
      <c r="R3" s="1">
        <f>COUNTIFS(October_Schedule_Table[[#All],[Home B2b]],"no",October_Schedule_Table[[#All],[Away B2b]],"yes")</f>
        <v>185</v>
      </c>
      <c r="S3" s="1">
        <f>SUM(Q3:R3)</f>
        <v>284</v>
      </c>
    </row>
    <row r="4" spans="1:33" x14ac:dyDescent="0.2">
      <c r="P4" s="1" t="s">
        <v>248</v>
      </c>
      <c r="Q4" s="1">
        <f>Q2/SQRT(Q3)</f>
        <v>1.1396719408249663</v>
      </c>
      <c r="R4" s="1">
        <f>R2/SQRT(R3)</f>
        <v>0.82842357989102355</v>
      </c>
      <c r="S4" s="1">
        <f>S2/SQRT(S3)</f>
        <v>0.75759314982108816</v>
      </c>
    </row>
    <row r="5" spans="1:33" x14ac:dyDescent="0.2">
      <c r="P5" s="1" t="s">
        <v>249</v>
      </c>
      <c r="Q5" s="1">
        <f>SUMIF(October_Schedule_Table[Home B2b],"yes",October_Schedule_Table[Home Error])</f>
        <v>-83.481041084727863</v>
      </c>
      <c r="R5" s="1">
        <f>SUMIF(October_Schedule_Table[Away B2b],"yes",October_Schedule_Table[Away Error])</f>
        <v>-421.83777260404401</v>
      </c>
      <c r="S5" s="1">
        <f>SUMIF(October_Schedule_Table[Away B2b],"yes",October_Schedule_Table[Error])+SUMIF(October_Schedule_Table[Home B2b],"yes",October_Schedule_Table[Error])</f>
        <v>401.84436068796037</v>
      </c>
    </row>
    <row r="6" spans="1:33" x14ac:dyDescent="0.2">
      <c r="P6" s="1" t="s">
        <v>250</v>
      </c>
      <c r="Q6" s="1">
        <f t="shared" ref="Q6:S7" si="0">Q5/Q3</f>
        <v>-0.84324283923967536</v>
      </c>
      <c r="R6" s="1">
        <f t="shared" si="0"/>
        <v>-2.2802041762380756</v>
      </c>
      <c r="S6" s="1">
        <f t="shared" si="0"/>
        <v>1.4149449319998604</v>
      </c>
    </row>
    <row r="7" spans="1:33" x14ac:dyDescent="0.2">
      <c r="P7" s="1" t="s">
        <v>251</v>
      </c>
      <c r="Q7" s="1">
        <f t="shared" si="0"/>
        <v>-0.73989962289435951</v>
      </c>
      <c r="R7" s="1">
        <f t="shared" si="0"/>
        <v>-2.7524617014619852</v>
      </c>
      <c r="S7" s="1">
        <f t="shared" si="0"/>
        <v>1.8676844323816961</v>
      </c>
    </row>
    <row r="10" spans="1:33" x14ac:dyDescent="0.2">
      <c r="A10" s="1" t="s">
        <v>0</v>
      </c>
      <c r="B10" s="1" t="s">
        <v>204</v>
      </c>
      <c r="C10" s="1" t="s">
        <v>205</v>
      </c>
      <c r="D10" s="1" t="s">
        <v>206</v>
      </c>
      <c r="E10" s="1" t="s">
        <v>1</v>
      </c>
      <c r="F10" s="1" t="s">
        <v>2</v>
      </c>
      <c r="G10" s="1" t="s">
        <v>223</v>
      </c>
      <c r="H10" s="1" t="s">
        <v>3</v>
      </c>
      <c r="I10" s="1" t="s">
        <v>4</v>
      </c>
      <c r="J10" s="1" t="s">
        <v>219</v>
      </c>
      <c r="K10" s="1" t="s">
        <v>5</v>
      </c>
      <c r="L10" s="1" t="s">
        <v>48</v>
      </c>
      <c r="M10" s="1" t="s">
        <v>49</v>
      </c>
      <c r="N10" s="1" t="s">
        <v>50</v>
      </c>
      <c r="O10" s="1" t="s">
        <v>72</v>
      </c>
      <c r="P10" s="1" t="s">
        <v>197</v>
      </c>
      <c r="Q10" s="1" t="s">
        <v>198</v>
      </c>
      <c r="R10" s="1" t="s">
        <v>203</v>
      </c>
      <c r="S10" s="1" t="s">
        <v>244</v>
      </c>
      <c r="T10" s="1" t="s">
        <v>245</v>
      </c>
      <c r="U10" s="1" t="s">
        <v>221</v>
      </c>
      <c r="V10" s="1" t="s">
        <v>222</v>
      </c>
      <c r="W10" s="1" t="s">
        <v>207</v>
      </c>
      <c r="X10" s="1" t="s">
        <v>208</v>
      </c>
      <c r="Y10" s="30" t="s">
        <v>261</v>
      </c>
      <c r="AB10" s="1" t="s">
        <v>51</v>
      </c>
      <c r="AC10" s="1">
        <v>2.7150995672309999</v>
      </c>
      <c r="AD10" s="1" t="s">
        <v>52</v>
      </c>
      <c r="AF10" s="1">
        <v>111.386636875102</v>
      </c>
    </row>
    <row r="11" spans="1:33" x14ac:dyDescent="0.2">
      <c r="A11" s="2">
        <v>43389</v>
      </c>
      <c r="B11" s="16">
        <v>10</v>
      </c>
      <c r="C11" s="16">
        <v>16</v>
      </c>
      <c r="D11" s="16">
        <v>2018</v>
      </c>
      <c r="E11" s="1" t="s">
        <v>6</v>
      </c>
      <c r="F11" s="1" t="s">
        <v>7</v>
      </c>
      <c r="G11" s="1" t="str">
        <f>LEFT(October_Schedule_Table[[#This Row],[Visitor/Neutral]],3)</f>
        <v>Phi</v>
      </c>
      <c r="H11" s="1">
        <v>87</v>
      </c>
      <c r="I11" s="1" t="s">
        <v>8</v>
      </c>
      <c r="J11" s="1" t="str">
        <f>LEFT(October_Schedule_Table[[#This Row],[Home/Neutral]],3)</f>
        <v>Bos</v>
      </c>
      <c r="K11" s="1">
        <v>105</v>
      </c>
      <c r="L11" s="1">
        <f>mean-0.5*home+VLOOKUP(October_Schedule_Table[[#This Row],[Visitor/Neutral]],lookup,2,FALSE)+VLOOKUP(October_Schedule_Table[[#This Row],[Home/Neutral]],lookup,3,FALSE)</f>
        <v>111.45551278163546</v>
      </c>
      <c r="M11" s="1">
        <f>mean+0.5*home+VLOOKUP(October_Schedule_Table[[#This Row],[Visitor/Neutral]],lookup,3,FALSE)+VLOOKUP(October_Schedule_Table[[#This Row],[Home/Neutral]],lookup,2,FALSE)</f>
        <v>115.5861856454205</v>
      </c>
      <c r="N11" s="1">
        <f>(October_Schedule_Table[[#This Row],[PTS2]]-October_Schedule_Table[[#This Row],[Home Pre]])^2+(October_Schedule_Table[[#This Row],[PTS]]-October_Schedule_Table[[#This Row],[Away Pre]])^2</f>
        <v>710.1394319320425</v>
      </c>
      <c r="O11" s="1">
        <v>0.99939999999999996</v>
      </c>
      <c r="P11" s="8">
        <f>October_Schedule_Table[[#This Row],[PTS2]]-October_Schedule_Table[[#This Row],[PTS]]</f>
        <v>18</v>
      </c>
      <c r="Q11" s="8">
        <f>October_Schedule_Table[[#This Row],[Home Pre]]-October_Schedule_Table[[#This Row],[Away Pre]]</f>
        <v>4.130672863785037</v>
      </c>
      <c r="R11" s="8">
        <f>October_Schedule_Table[[#This Row],[Actual]]-October_Schedule_Table[[#This Row],[Predicted]]</f>
        <v>13.869327136214963</v>
      </c>
      <c r="S11" s="8">
        <f>October_Schedule_Table[[#This Row],[PTS2]]-October_Schedule_Table[[#This Row],[Home Pre]]</f>
        <v>-10.5861856454205</v>
      </c>
      <c r="T11" s="8">
        <f>October_Schedule_Table[[#This Row],[PTS]]-October_Schedule_Table[[#This Row],[Away Pre]]</f>
        <v>-24.455512781635463</v>
      </c>
      <c r="U11" s="8" t="str">
        <f>CONCATENATE(October_Schedule_Table[[#This Row],[Away Short]],October_Schedule_Table[[#This Row],[PTS]],October_Schedule_Table[[#This Row],[PTS2]])</f>
        <v>Phi87105</v>
      </c>
      <c r="V11" s="8" t="str">
        <f>CONCATENATE(October_Schedule_Table[[#This Row],[Home Short]],October_Schedule_Table[[#This Row],[PTS]],October_Schedule_Table[[#This Row],[PTS2]])</f>
        <v>Bos87105</v>
      </c>
      <c r="W11" s="8" t="str">
        <f>VLOOKUP(October_Schedule_Table[[#This Row],[Home Concat]],'Back to Back'!T:U,2,FALSE)</f>
        <v>no</v>
      </c>
      <c r="X11" s="8" t="str">
        <f>VLOOKUP(October_Schedule_Table[[#This Row],[Away Concat]],'Back to Back'!T:U,2,FALSE)</f>
        <v>no</v>
      </c>
      <c r="Y1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" s="8"/>
      <c r="AC11" s="1">
        <f>AVERAGE(AC13:AC42)</f>
        <v>3.2347839968120221E-7</v>
      </c>
      <c r="AD11" s="1">
        <f>AVERAGE(AD13:AD42)</f>
        <v>8.0313858128455708E-7</v>
      </c>
    </row>
    <row r="12" spans="1:33" x14ac:dyDescent="0.2">
      <c r="A12" s="2">
        <v>43389</v>
      </c>
      <c r="B12" s="16">
        <v>10</v>
      </c>
      <c r="C12" s="16">
        <v>16</v>
      </c>
      <c r="D12" s="16">
        <v>2018</v>
      </c>
      <c r="E12" s="1" t="s">
        <v>9</v>
      </c>
      <c r="F12" s="1" t="s">
        <v>10</v>
      </c>
      <c r="G12" s="1" t="str">
        <f>LEFT(October_Schedule_Table[[#This Row],[Visitor/Neutral]],3)</f>
        <v>Okl</v>
      </c>
      <c r="H12" s="1">
        <v>100</v>
      </c>
      <c r="I12" s="1" t="s">
        <v>11</v>
      </c>
      <c r="J12" s="1" t="str">
        <f>LEFT(October_Schedule_Table[[#This Row],[Home/Neutral]],3)</f>
        <v>Gol</v>
      </c>
      <c r="K12" s="1">
        <v>108</v>
      </c>
      <c r="L12" s="1">
        <f>mean-0.5*home+VLOOKUP(October_Schedule_Table[[#This Row],[Visitor/Neutral]],lookup,2,FALSE)+VLOOKUP(October_Schedule_Table[[#This Row],[Home/Neutral]],lookup,3,FALSE)</f>
        <v>113.35677209039619</v>
      </c>
      <c r="M12" s="1">
        <f>mean+0.5*home+VLOOKUP(October_Schedule_Table[[#This Row],[Visitor/Neutral]],lookup,3,FALSE)+VLOOKUP(October_Schedule_Table[[#This Row],[Home/Neutral]],lookup,2,FALSE)</f>
        <v>119.16748690820235</v>
      </c>
      <c r="N12" s="1">
        <f>(October_Schedule_Table[[#This Row],[PTS2]]-October_Schedule_Table[[#This Row],[Home Pre]])^2+(October_Schedule_Table[[#This Row],[PTS]]-October_Schedule_Table[[#This Row],[Away Pre]])^2</f>
        <v>303.11612451965755</v>
      </c>
      <c r="O12" s="1">
        <f t="shared" ref="O12:O75" si="1">1/(0.9994)*O11</f>
        <v>1</v>
      </c>
      <c r="P12" s="8">
        <f>October_Schedule_Table[[#This Row],[PTS2]]-October_Schedule_Table[[#This Row],[PTS]]</f>
        <v>8</v>
      </c>
      <c r="Q12" s="8">
        <f>October_Schedule_Table[[#This Row],[Home Pre]]-October_Schedule_Table[[#This Row],[Away Pre]]</f>
        <v>5.8107148178061578</v>
      </c>
      <c r="R12" s="8">
        <f>October_Schedule_Table[[#This Row],[Actual]]-October_Schedule_Table[[#This Row],[Predicted]]</f>
        <v>2.1892851821938422</v>
      </c>
      <c r="S12" s="8">
        <f>October_Schedule_Table[[#This Row],[PTS2]]-October_Schedule_Table[[#This Row],[Home Pre]]</f>
        <v>-11.167486908202349</v>
      </c>
      <c r="T12" s="8">
        <f>October_Schedule_Table[[#This Row],[PTS]]-October_Schedule_Table[[#This Row],[Away Pre]]</f>
        <v>-13.356772090396191</v>
      </c>
      <c r="U12" s="8" t="str">
        <f>CONCATENATE(October_Schedule_Table[[#This Row],[Away Short]],October_Schedule_Table[[#This Row],[PTS]],October_Schedule_Table[[#This Row],[PTS2]])</f>
        <v>Okl100108</v>
      </c>
      <c r="V12" s="8" t="str">
        <f>CONCATENATE(October_Schedule_Table[[#This Row],[Home Short]],October_Schedule_Table[[#This Row],[PTS]],October_Schedule_Table[[#This Row],[PTS2]])</f>
        <v>Gol100108</v>
      </c>
      <c r="W12" s="8" t="str">
        <f>VLOOKUP(October_Schedule_Table[[#This Row],[Home Concat]],'Back to Back'!T:U,2,FALSE)</f>
        <v>no</v>
      </c>
      <c r="X12" s="8" t="str">
        <f>VLOOKUP(October_Schedule_Table[[#This Row],[Away Concat]],'Back to Back'!T:U,2,FALSE)</f>
        <v>no</v>
      </c>
      <c r="Y1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" s="8"/>
      <c r="AA12" s="1" t="s">
        <v>73</v>
      </c>
      <c r="AB12" s="1" t="s">
        <v>67</v>
      </c>
      <c r="AC12" s="1" t="s">
        <v>46</v>
      </c>
      <c r="AD12" s="1" t="s">
        <v>47</v>
      </c>
      <c r="AE12" s="1" t="s">
        <v>54</v>
      </c>
      <c r="AG12" s="1">
        <f>SUMPRODUCT(AE13:AE42,AE13:AE42)</f>
        <v>657.3449913130836</v>
      </c>
    </row>
    <row r="13" spans="1:33" x14ac:dyDescent="0.2">
      <c r="A13" s="2">
        <v>43390</v>
      </c>
      <c r="B13" s="16">
        <v>10</v>
      </c>
      <c r="C13" s="16">
        <v>17</v>
      </c>
      <c r="D13" s="16">
        <v>2018</v>
      </c>
      <c r="E13" s="1" t="s">
        <v>12</v>
      </c>
      <c r="F13" s="1" t="s">
        <v>13</v>
      </c>
      <c r="G13" s="1" t="str">
        <f>LEFT(October_Schedule_Table[[#This Row],[Visitor/Neutral]],3)</f>
        <v>Mil</v>
      </c>
      <c r="H13" s="1">
        <v>113</v>
      </c>
      <c r="I13" s="1" t="s">
        <v>14</v>
      </c>
      <c r="J13" s="1" t="str">
        <f>LEFT(October_Schedule_Table[[#This Row],[Home/Neutral]],3)</f>
        <v>Cha</v>
      </c>
      <c r="K13" s="1">
        <v>112</v>
      </c>
      <c r="L13" s="1">
        <f>mean-0.5*home+VLOOKUP(October_Schedule_Table[[#This Row],[Visitor/Neutral]],lookup,2,FALSE)+VLOOKUP(October_Schedule_Table[[#This Row],[Home/Neutral]],lookup,3,FALSE)</f>
        <v>117.19848565180254</v>
      </c>
      <c r="M13" s="1">
        <f>mean+0.5*home+VLOOKUP(October_Schedule_Table[[#This Row],[Visitor/Neutral]],lookup,3,FALSE)+VLOOKUP(October_Schedule_Table[[#This Row],[Home/Neutral]],lookup,2,FALSE)</f>
        <v>110.92506206187743</v>
      </c>
      <c r="N13" s="1">
        <f>(October_Schedule_Table[[#This Row],[PTS2]]-October_Schedule_Table[[#This Row],[Home Pre]])^2+(October_Schedule_Table[[#This Row],[PTS]]-October_Schedule_Table[[#This Row],[Away Pre]])^2</f>
        <v>18.782773339207029</v>
      </c>
      <c r="O13" s="1">
        <f t="shared" si="1"/>
        <v>1.0006003602161297</v>
      </c>
      <c r="P13" s="8">
        <f>October_Schedule_Table[[#This Row],[PTS2]]-October_Schedule_Table[[#This Row],[PTS]]</f>
        <v>-1</v>
      </c>
      <c r="Q13" s="8">
        <f>October_Schedule_Table[[#This Row],[Home Pre]]-October_Schedule_Table[[#This Row],[Away Pre]]</f>
        <v>-6.2734235899251161</v>
      </c>
      <c r="R13" s="8">
        <f>October_Schedule_Table[[#This Row],[Actual]]-October_Schedule_Table[[#This Row],[Predicted]]</f>
        <v>5.2734235899251161</v>
      </c>
      <c r="S13" s="8">
        <f>October_Schedule_Table[[#This Row],[PTS2]]-October_Schedule_Table[[#This Row],[Home Pre]]</f>
        <v>1.0749379381225737</v>
      </c>
      <c r="T13" s="8">
        <f>October_Schedule_Table[[#This Row],[PTS]]-October_Schedule_Table[[#This Row],[Away Pre]]</f>
        <v>-4.1984856518025424</v>
      </c>
      <c r="U13" s="8" t="str">
        <f>CONCATENATE(October_Schedule_Table[[#This Row],[Away Short]],October_Schedule_Table[[#This Row],[PTS]],October_Schedule_Table[[#This Row],[PTS2]])</f>
        <v>Mil113112</v>
      </c>
      <c r="V13" s="8" t="str">
        <f>CONCATENATE(October_Schedule_Table[[#This Row],[Home Short]],October_Schedule_Table[[#This Row],[PTS]],October_Schedule_Table[[#This Row],[PTS2]])</f>
        <v>Cha113112</v>
      </c>
      <c r="W13" s="8" t="str">
        <f>VLOOKUP(October_Schedule_Table[[#This Row],[Home Concat]],'Back to Back'!T:U,2,FALSE)</f>
        <v>no</v>
      </c>
      <c r="X13" s="8" t="str">
        <f>VLOOKUP(October_Schedule_Table[[#This Row],[Away Concat]],'Back to Back'!T:U,2,FALSE)</f>
        <v>no</v>
      </c>
      <c r="Y1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3" s="8" t="s">
        <v>199</v>
      </c>
      <c r="AA13" s="1">
        <v>1</v>
      </c>
      <c r="AB13" s="1" t="s">
        <v>13</v>
      </c>
      <c r="AC13" s="3">
        <v>6.72847900283152</v>
      </c>
      <c r="AD13" s="3">
        <v>-1.0353733119939501</v>
      </c>
      <c r="AE13" s="3">
        <f t="shared" ref="AE13:AE42" si="2">AC13-AD13</f>
        <v>7.7638523148254706</v>
      </c>
      <c r="AF13" s="1" t="s">
        <v>53</v>
      </c>
    </row>
    <row r="14" spans="1:33" x14ac:dyDescent="0.2">
      <c r="A14" s="2">
        <v>43390</v>
      </c>
      <c r="B14" s="16">
        <v>10</v>
      </c>
      <c r="C14" s="16">
        <v>17</v>
      </c>
      <c r="D14" s="16">
        <v>2018</v>
      </c>
      <c r="E14" s="1" t="s">
        <v>12</v>
      </c>
      <c r="F14" s="1" t="s">
        <v>15</v>
      </c>
      <c r="G14" s="1" t="str">
        <f>LEFT(October_Schedule_Table[[#This Row],[Visitor/Neutral]],3)</f>
        <v>Bro</v>
      </c>
      <c r="H14" s="1">
        <v>100</v>
      </c>
      <c r="I14" s="1" t="s">
        <v>16</v>
      </c>
      <c r="J14" s="1" t="str">
        <f>LEFT(October_Schedule_Table[[#This Row],[Home/Neutral]],3)</f>
        <v>Det</v>
      </c>
      <c r="K14" s="1">
        <v>103</v>
      </c>
      <c r="L14" s="1">
        <f>mean-0.5*home+VLOOKUP(October_Schedule_Table[[#This Row],[Visitor/Neutral]],lookup,2,FALSE)+VLOOKUP(October_Schedule_Table[[#This Row],[Home/Neutral]],lookup,3,FALSE)</f>
        <v>107.12251321303722</v>
      </c>
      <c r="M14" s="1">
        <f>mean+0.5*home+VLOOKUP(October_Schedule_Table[[#This Row],[Visitor/Neutral]],lookup,3,FALSE)+VLOOKUP(October_Schedule_Table[[#This Row],[Home/Neutral]],lookup,2,FALSE)</f>
        <v>109.50816176963124</v>
      </c>
      <c r="N14" s="1">
        <f>(October_Schedule_Table[[#This Row],[PTS2]]-October_Schedule_Table[[#This Row],[Home Pre]])^2+(October_Schedule_Table[[#This Row],[PTS]]-October_Schedule_Table[[#This Row],[Away Pre]])^2</f>
        <v>93.086364089579504</v>
      </c>
      <c r="O14" s="1">
        <f t="shared" si="1"/>
        <v>1.0012010808646485</v>
      </c>
      <c r="P14" s="8">
        <f>October_Schedule_Table[[#This Row],[PTS2]]-October_Schedule_Table[[#This Row],[PTS]]</f>
        <v>3</v>
      </c>
      <c r="Q14" s="8">
        <f>October_Schedule_Table[[#This Row],[Home Pre]]-October_Schedule_Table[[#This Row],[Away Pre]]</f>
        <v>2.3856485565940204</v>
      </c>
      <c r="R14" s="8">
        <f>October_Schedule_Table[[#This Row],[Actual]]-October_Schedule_Table[[#This Row],[Predicted]]</f>
        <v>0.61435144340597958</v>
      </c>
      <c r="S14" s="8">
        <f>October_Schedule_Table[[#This Row],[PTS2]]-October_Schedule_Table[[#This Row],[Home Pre]]</f>
        <v>-6.5081617696312435</v>
      </c>
      <c r="T14" s="8">
        <f>October_Schedule_Table[[#This Row],[PTS]]-October_Schedule_Table[[#This Row],[Away Pre]]</f>
        <v>-7.1225132130372231</v>
      </c>
      <c r="U14" s="8" t="str">
        <f>CONCATENATE(October_Schedule_Table[[#This Row],[Away Short]],October_Schedule_Table[[#This Row],[PTS]],October_Schedule_Table[[#This Row],[PTS2]])</f>
        <v>Bro100103</v>
      </c>
      <c r="V14" s="8" t="str">
        <f>CONCATENATE(October_Schedule_Table[[#This Row],[Home Short]],October_Schedule_Table[[#This Row],[PTS]],October_Schedule_Table[[#This Row],[PTS2]])</f>
        <v>Det100103</v>
      </c>
      <c r="W14" s="8" t="str">
        <f>VLOOKUP(October_Schedule_Table[[#This Row],[Home Concat]],'Back to Back'!T:U,2,FALSE)</f>
        <v>no</v>
      </c>
      <c r="X14" s="8" t="str">
        <f>VLOOKUP(October_Schedule_Table[[#This Row],[Away Concat]],'Back to Back'!T:U,2,FALSE)</f>
        <v>no</v>
      </c>
      <c r="Y1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4" s="8">
        <f>VAR(October_Schedule_Table[Actual])</f>
        <v>207.32826380797019</v>
      </c>
      <c r="AA14" s="1">
        <v>2</v>
      </c>
      <c r="AB14" s="1" t="s">
        <v>11</v>
      </c>
      <c r="AC14" s="3">
        <v>6.3131955180534396</v>
      </c>
      <c r="AD14" s="3">
        <v>-0.179513672220766</v>
      </c>
      <c r="AE14" s="3">
        <f t="shared" si="2"/>
        <v>6.4927091902742058</v>
      </c>
      <c r="AF14" s="1">
        <f>SUMPRODUCT(October_Schedule_Table[Squared Error],October_Schedule_Table[Weight])</f>
        <v>458985.53331875475</v>
      </c>
    </row>
    <row r="15" spans="1:33" x14ac:dyDescent="0.2">
      <c r="A15" s="2">
        <v>43390</v>
      </c>
      <c r="B15" s="16">
        <v>10</v>
      </c>
      <c r="C15" s="16">
        <v>17</v>
      </c>
      <c r="D15" s="16">
        <v>2018</v>
      </c>
      <c r="E15" s="1" t="s">
        <v>6</v>
      </c>
      <c r="F15" s="1" t="s">
        <v>17</v>
      </c>
      <c r="G15" s="1" t="str">
        <f>LEFT(October_Schedule_Table[[#This Row],[Visitor/Neutral]],3)</f>
        <v>New</v>
      </c>
      <c r="H15" s="1">
        <v>131</v>
      </c>
      <c r="I15" s="1" t="s">
        <v>18</v>
      </c>
      <c r="J15" s="1" t="str">
        <f>LEFT(October_Schedule_Table[[#This Row],[Home/Neutral]],3)</f>
        <v>Hou</v>
      </c>
      <c r="K15" s="1">
        <v>112</v>
      </c>
      <c r="L15" s="1">
        <f>mean-0.5*home+VLOOKUP(October_Schedule_Table[[#This Row],[Visitor/Neutral]],lookup,2,FALSE)+VLOOKUP(October_Schedule_Table[[#This Row],[Home/Neutral]],lookup,3,FALSE)</f>
        <v>111.06615905651785</v>
      </c>
      <c r="M15" s="1">
        <f>mean+0.5*home+VLOOKUP(October_Schedule_Table[[#This Row],[Visitor/Neutral]],lookup,3,FALSE)+VLOOKUP(October_Schedule_Table[[#This Row],[Home/Neutral]],lookup,2,FALSE)</f>
        <v>121.6858079330223</v>
      </c>
      <c r="N15" s="1">
        <f>(October_Schedule_Table[[#This Row],[PTS2]]-October_Schedule_Table[[#This Row],[Home Pre]])^2+(October_Schedule_Table[[#This Row],[PTS]]-October_Schedule_Table[[#This Row],[Away Pre]])^2</f>
        <v>491.17289007544321</v>
      </c>
      <c r="O15" s="1">
        <f t="shared" si="1"/>
        <v>1.0018021621619457</v>
      </c>
      <c r="P15" s="8">
        <f>October_Schedule_Table[[#This Row],[PTS2]]-October_Schedule_Table[[#This Row],[PTS]]</f>
        <v>-19</v>
      </c>
      <c r="Q15" s="8">
        <f>October_Schedule_Table[[#This Row],[Home Pre]]-October_Schedule_Table[[#This Row],[Away Pre]]</f>
        <v>10.619648876504456</v>
      </c>
      <c r="R15" s="8">
        <f>October_Schedule_Table[[#This Row],[Actual]]-October_Schedule_Table[[#This Row],[Predicted]]</f>
        <v>-29.619648876504456</v>
      </c>
      <c r="S15" s="8">
        <f>October_Schedule_Table[[#This Row],[PTS2]]-October_Schedule_Table[[#This Row],[Home Pre]]</f>
        <v>-9.6858079330223035</v>
      </c>
      <c r="T15" s="8">
        <f>October_Schedule_Table[[#This Row],[PTS]]-October_Schedule_Table[[#This Row],[Away Pre]]</f>
        <v>19.933840943482153</v>
      </c>
      <c r="U15" s="8" t="str">
        <f>CONCATENATE(October_Schedule_Table[[#This Row],[Away Short]],October_Schedule_Table[[#This Row],[PTS]],October_Schedule_Table[[#This Row],[PTS2]])</f>
        <v>New131112</v>
      </c>
      <c r="V15" s="8" t="str">
        <f>CONCATENATE(October_Schedule_Table[[#This Row],[Home Short]],October_Schedule_Table[[#This Row],[PTS]],October_Schedule_Table[[#This Row],[PTS2]])</f>
        <v>Hou131112</v>
      </c>
      <c r="W15" s="8" t="str">
        <f>VLOOKUP(October_Schedule_Table[[#This Row],[Home Concat]],'Back to Back'!T:U,2,FALSE)</f>
        <v>no</v>
      </c>
      <c r="X15" s="8" t="str">
        <f>VLOOKUP(October_Schedule_Table[[#This Row],[Away Concat]],'Back to Back'!T:U,2,FALSE)</f>
        <v>no</v>
      </c>
      <c r="Y1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5" s="8" t="s">
        <v>200</v>
      </c>
      <c r="AA15" s="1">
        <v>3</v>
      </c>
      <c r="AB15" s="1" t="s">
        <v>18</v>
      </c>
      <c r="AC15" s="3">
        <v>3.0482777617205699</v>
      </c>
      <c r="AD15" s="3">
        <v>-2.7778666371414</v>
      </c>
      <c r="AE15" s="3">
        <f t="shared" si="2"/>
        <v>5.8261443988619703</v>
      </c>
    </row>
    <row r="16" spans="1:33" x14ac:dyDescent="0.2">
      <c r="A16" s="2">
        <v>43390</v>
      </c>
      <c r="B16" s="16">
        <v>10</v>
      </c>
      <c r="C16" s="16">
        <v>17</v>
      </c>
      <c r="D16" s="16">
        <v>2018</v>
      </c>
      <c r="E16" s="1" t="s">
        <v>12</v>
      </c>
      <c r="F16" s="1" t="s">
        <v>19</v>
      </c>
      <c r="G16" s="1" t="str">
        <f>LEFT(October_Schedule_Table[[#This Row],[Visitor/Neutral]],3)</f>
        <v>Mem</v>
      </c>
      <c r="H16" s="1">
        <v>83</v>
      </c>
      <c r="I16" s="1" t="s">
        <v>20</v>
      </c>
      <c r="J16" s="1" t="str">
        <f>LEFT(October_Schedule_Table[[#This Row],[Home/Neutral]],3)</f>
        <v>Ind</v>
      </c>
      <c r="K16" s="1">
        <v>111</v>
      </c>
      <c r="L16" s="1">
        <f>mean-0.5*home+VLOOKUP(October_Schedule_Table[[#This Row],[Visitor/Neutral]],lookup,2,FALSE)+VLOOKUP(October_Schedule_Table[[#This Row],[Home/Neutral]],lookup,3,FALSE)</f>
        <v>96.559864657530056</v>
      </c>
      <c r="M16" s="1">
        <f>mean+0.5*home+VLOOKUP(October_Schedule_Table[[#This Row],[Visitor/Neutral]],lookup,3,FALSE)+VLOOKUP(October_Schedule_Table[[#This Row],[Home/Neutral]],lookup,2,FALSE)</f>
        <v>104.00741460702008</v>
      </c>
      <c r="N16" s="1">
        <f>(October_Schedule_Table[[#This Row],[PTS2]]-October_Schedule_Table[[#This Row],[Home Pre]])^2+(October_Schedule_Table[[#This Row],[PTS]]-October_Schedule_Table[[#This Row],[Away Pre]])^2</f>
        <v>232.76618000864886</v>
      </c>
      <c r="O16" s="1">
        <f t="shared" si="1"/>
        <v>1.0024036043245406</v>
      </c>
      <c r="P16" s="8">
        <f>October_Schedule_Table[[#This Row],[PTS2]]-October_Schedule_Table[[#This Row],[PTS]]</f>
        <v>28</v>
      </c>
      <c r="Q16" s="8">
        <f>October_Schedule_Table[[#This Row],[Home Pre]]-October_Schedule_Table[[#This Row],[Away Pre]]</f>
        <v>7.4475499494900248</v>
      </c>
      <c r="R16" s="8">
        <f>October_Schedule_Table[[#This Row],[Actual]]-October_Schedule_Table[[#This Row],[Predicted]]</f>
        <v>20.552450050509975</v>
      </c>
      <c r="S16" s="8">
        <f>October_Schedule_Table[[#This Row],[PTS2]]-October_Schedule_Table[[#This Row],[Home Pre]]</f>
        <v>6.9925853929799189</v>
      </c>
      <c r="T16" s="8">
        <f>October_Schedule_Table[[#This Row],[PTS]]-October_Schedule_Table[[#This Row],[Away Pre]]</f>
        <v>-13.559864657530056</v>
      </c>
      <c r="U16" s="8" t="str">
        <f>CONCATENATE(October_Schedule_Table[[#This Row],[Away Short]],October_Schedule_Table[[#This Row],[PTS]],October_Schedule_Table[[#This Row],[PTS2]])</f>
        <v>Mem83111</v>
      </c>
      <c r="V16" s="8" t="str">
        <f>CONCATENATE(October_Schedule_Table[[#This Row],[Home Short]],October_Schedule_Table[[#This Row],[PTS]],October_Schedule_Table[[#This Row],[PTS2]])</f>
        <v>Ind83111</v>
      </c>
      <c r="W16" s="8" t="str">
        <f>VLOOKUP(October_Schedule_Table[[#This Row],[Home Concat]],'Back to Back'!T:U,2,FALSE)</f>
        <v>no</v>
      </c>
      <c r="X16" s="8" t="str">
        <f>VLOOKUP(October_Schedule_Table[[#This Row],[Away Concat]],'Back to Back'!T:U,2,FALSE)</f>
        <v>no</v>
      </c>
      <c r="Y1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6" s="8">
        <f>VAR(October_Schedule_Table[Predicted])</f>
        <v>45.638003566854273</v>
      </c>
      <c r="AA16" s="1">
        <v>4</v>
      </c>
      <c r="AB16" s="1" t="s">
        <v>31</v>
      </c>
      <c r="AC16" s="3">
        <v>0.70366352042413804</v>
      </c>
      <c r="AD16" s="3">
        <v>-5.0145363579433297</v>
      </c>
      <c r="AE16" s="3">
        <f t="shared" si="2"/>
        <v>5.7181998783674679</v>
      </c>
    </row>
    <row r="17" spans="1:33" x14ac:dyDescent="0.2">
      <c r="A17" s="2">
        <v>43390</v>
      </c>
      <c r="B17" s="16">
        <v>10</v>
      </c>
      <c r="C17" s="16">
        <v>17</v>
      </c>
      <c r="D17" s="16">
        <v>2018</v>
      </c>
      <c r="E17" s="1" t="s">
        <v>9</v>
      </c>
      <c r="F17" s="1" t="s">
        <v>21</v>
      </c>
      <c r="G17" s="1" t="str">
        <f>LEFT(October_Schedule_Table[[#This Row],[Visitor/Neutral]],3)</f>
        <v>Den</v>
      </c>
      <c r="H17" s="1">
        <v>107</v>
      </c>
      <c r="I17" s="1" t="s">
        <v>22</v>
      </c>
      <c r="J17" s="1" t="s">
        <v>241</v>
      </c>
      <c r="K17" s="1">
        <v>98</v>
      </c>
      <c r="L17" s="1">
        <f>mean-0.5*home+VLOOKUP(October_Schedule_Table[[#This Row],[Visitor/Neutral]],lookup,2,FALSE)+VLOOKUP(October_Schedule_Table[[#This Row],[Home/Neutral]],lookup,3,FALSE)</f>
        <v>112.21285164045193</v>
      </c>
      <c r="M17" s="1">
        <f>mean+0.5*home+VLOOKUP(October_Schedule_Table[[#This Row],[Visitor/Neutral]],lookup,3,FALSE)+VLOOKUP(October_Schedule_Table[[#This Row],[Home/Neutral]],lookup,2,FALSE)</f>
        <v>111.8424008126367</v>
      </c>
      <c r="N17" s="1">
        <f>(October_Schedule_Table[[#This Row],[PTS2]]-October_Schedule_Table[[#This Row],[Home Pre]])^2+(October_Schedule_Table[[#This Row],[PTS]]-October_Schedule_Table[[#This Row],[Away Pre]])^2</f>
        <v>218.78588248304749</v>
      </c>
      <c r="O17" s="1">
        <f t="shared" si="1"/>
        <v>1.0030054075690822</v>
      </c>
      <c r="P17" s="8">
        <f>October_Schedule_Table[[#This Row],[PTS2]]-October_Schedule_Table[[#This Row],[PTS]]</f>
        <v>-9</v>
      </c>
      <c r="Q17" s="8">
        <f>October_Schedule_Table[[#This Row],[Home Pre]]-October_Schedule_Table[[#This Row],[Away Pre]]</f>
        <v>-0.3704508278152332</v>
      </c>
      <c r="R17" s="8">
        <f>October_Schedule_Table[[#This Row],[Actual]]-October_Schedule_Table[[#This Row],[Predicted]]</f>
        <v>-8.6295491721847668</v>
      </c>
      <c r="S17" s="8">
        <f>October_Schedule_Table[[#This Row],[PTS2]]-October_Schedule_Table[[#This Row],[Home Pre]]</f>
        <v>-13.842400812636697</v>
      </c>
      <c r="T17" s="8">
        <f>October_Schedule_Table[[#This Row],[PTS]]-October_Schedule_Table[[#This Row],[Away Pre]]</f>
        <v>-5.2128516404519303</v>
      </c>
      <c r="U17" s="8" t="str">
        <f>CONCATENATE(October_Schedule_Table[[#This Row],[Away Short]],October_Schedule_Table[[#This Row],[PTS]],October_Schedule_Table[[#This Row],[PTS2]])</f>
        <v>Den10798</v>
      </c>
      <c r="V17" s="8" t="str">
        <f>CONCATENATE(October_Schedule_Table[[#This Row],[Home Short]],October_Schedule_Table[[#This Row],[PTS]],October_Schedule_Table[[#This Row],[PTS2]])</f>
        <v>LAC10798</v>
      </c>
      <c r="W17" s="8" t="str">
        <f>VLOOKUP(October_Schedule_Table[[#This Row],[Home Concat]],'Back to Back'!T:U,2,FALSE)</f>
        <v>no</v>
      </c>
      <c r="X17" s="8" t="str">
        <f>VLOOKUP(October_Schedule_Table[[#This Row],[Away Concat]],'Back to Back'!T:U,2,FALSE)</f>
        <v>no</v>
      </c>
      <c r="Y1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7" s="8">
        <f>(Z14-Z16)/Z14</f>
        <v>0.7798756294553032</v>
      </c>
      <c r="AA17" s="1">
        <v>5</v>
      </c>
      <c r="AB17" s="1" t="s">
        <v>37</v>
      </c>
      <c r="AC17" s="3">
        <v>3.0512760764100899</v>
      </c>
      <c r="AD17" s="3">
        <v>-2.47909212901172</v>
      </c>
      <c r="AE17" s="3">
        <f t="shared" si="2"/>
        <v>5.5303682054218104</v>
      </c>
    </row>
    <row r="18" spans="1:33" x14ac:dyDescent="0.2">
      <c r="A18" s="2">
        <v>43390</v>
      </c>
      <c r="B18" s="16">
        <v>10</v>
      </c>
      <c r="C18" s="16">
        <v>17</v>
      </c>
      <c r="D18" s="16">
        <v>2018</v>
      </c>
      <c r="E18" s="1" t="s">
        <v>23</v>
      </c>
      <c r="F18" s="1" t="s">
        <v>24</v>
      </c>
      <c r="G18" s="1" t="str">
        <f>LEFT(October_Schedule_Table[[#This Row],[Visitor/Neutral]],3)</f>
        <v>Atl</v>
      </c>
      <c r="H18" s="1">
        <v>107</v>
      </c>
      <c r="I18" s="1" t="s">
        <v>25</v>
      </c>
      <c r="J18" s="1" t="s">
        <v>243</v>
      </c>
      <c r="K18" s="1">
        <v>126</v>
      </c>
      <c r="L18" s="1">
        <f>mean-0.5*home+VLOOKUP(October_Schedule_Table[[#This Row],[Visitor/Neutral]],lookup,2,FALSE)+VLOOKUP(October_Schedule_Table[[#This Row],[Home/Neutral]],lookup,3,FALSE)</f>
        <v>115.38200641150308</v>
      </c>
      <c r="M18" s="1">
        <f>mean+0.5*home+VLOOKUP(October_Schedule_Table[[#This Row],[Visitor/Neutral]],lookup,3,FALSE)+VLOOKUP(October_Schedule_Table[[#This Row],[Home/Neutral]],lookup,2,FALSE)</f>
        <v>114.13229093377575</v>
      </c>
      <c r="N18" s="1">
        <f>(October_Schedule_Table[[#This Row],[PTS2]]-October_Schedule_Table[[#This Row],[Home Pre]])^2+(October_Schedule_Table[[#This Row],[PTS]]-October_Schedule_Table[[#This Row],[Away Pre]])^2</f>
        <v>211.10054996302011</v>
      </c>
      <c r="O18" s="1">
        <f t="shared" si="1"/>
        <v>1.0036075721123496</v>
      </c>
      <c r="P18" s="8">
        <f>October_Schedule_Table[[#This Row],[PTS2]]-October_Schedule_Table[[#This Row],[PTS]]</f>
        <v>19</v>
      </c>
      <c r="Q18" s="8">
        <f>October_Schedule_Table[[#This Row],[Home Pre]]-October_Schedule_Table[[#This Row],[Away Pre]]</f>
        <v>-1.2497154777273352</v>
      </c>
      <c r="R18" s="8">
        <f>October_Schedule_Table[[#This Row],[Actual]]-October_Schedule_Table[[#This Row],[Predicted]]</f>
        <v>20.249715477727335</v>
      </c>
      <c r="S18" s="8">
        <f>October_Schedule_Table[[#This Row],[PTS2]]-October_Schedule_Table[[#This Row],[Home Pre]]</f>
        <v>11.867709066224251</v>
      </c>
      <c r="T18" s="8">
        <f>October_Schedule_Table[[#This Row],[PTS]]-October_Schedule_Table[[#This Row],[Away Pre]]</f>
        <v>-8.3820064115030846</v>
      </c>
      <c r="U18" s="8" t="str">
        <f>CONCATENATE(October_Schedule_Table[[#This Row],[Away Short]],October_Schedule_Table[[#This Row],[PTS]],October_Schedule_Table[[#This Row],[PTS2]])</f>
        <v>Atl107126</v>
      </c>
      <c r="V18" s="8" t="str">
        <f>CONCATENATE(October_Schedule_Table[[#This Row],[Home Short]],October_Schedule_Table[[#This Row],[PTS]],October_Schedule_Table[[#This Row],[PTS2]])</f>
        <v>NYK107126</v>
      </c>
      <c r="W18" s="8" t="str">
        <f>VLOOKUP(October_Schedule_Table[[#This Row],[Home Concat]],'Back to Back'!T:U,2,FALSE)</f>
        <v>no</v>
      </c>
      <c r="X18" s="8">
        <f>VLOOKUP(October_Schedule_Table[[#This Row],[Away Concat]],'Back to Back'!T:U,2,FALSE)</f>
        <v>0</v>
      </c>
      <c r="Y1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8" s="8" t="s">
        <v>201</v>
      </c>
      <c r="AA18" s="1">
        <v>6</v>
      </c>
      <c r="AB18" s="1" t="s">
        <v>40</v>
      </c>
      <c r="AC18" s="3">
        <v>3.8822017478576898</v>
      </c>
      <c r="AD18" s="3">
        <v>-0.86349703325210003</v>
      </c>
      <c r="AE18" s="3">
        <f t="shared" si="2"/>
        <v>4.7456987811097902</v>
      </c>
    </row>
    <row r="19" spans="1:33" x14ac:dyDescent="0.2">
      <c r="A19" s="2">
        <v>43390</v>
      </c>
      <c r="B19" s="16">
        <v>10</v>
      </c>
      <c r="C19" s="16">
        <v>17</v>
      </c>
      <c r="D19" s="16">
        <v>2018</v>
      </c>
      <c r="E19" s="1" t="s">
        <v>12</v>
      </c>
      <c r="F19" s="1" t="s">
        <v>26</v>
      </c>
      <c r="G19" s="1" t="str">
        <f>LEFT(October_Schedule_Table[[#This Row],[Visitor/Neutral]],3)</f>
        <v>Mia</v>
      </c>
      <c r="H19" s="1">
        <v>101</v>
      </c>
      <c r="I19" s="1" t="s">
        <v>27</v>
      </c>
      <c r="J19" s="1" t="str">
        <f>LEFT(October_Schedule_Table[[#This Row],[Home/Neutral]],3)</f>
        <v>Orl</v>
      </c>
      <c r="K19" s="1">
        <v>104</v>
      </c>
      <c r="L19" s="1">
        <f>mean-0.5*home+VLOOKUP(October_Schedule_Table[[#This Row],[Visitor/Neutral]],lookup,2,FALSE)+VLOOKUP(October_Schedule_Table[[#This Row],[Home/Neutral]],lookup,3,FALSE)</f>
        <v>99.355276534415125</v>
      </c>
      <c r="M19" s="1">
        <f>mean+0.5*home+VLOOKUP(October_Schedule_Table[[#This Row],[Visitor/Neutral]],lookup,3,FALSE)+VLOOKUP(October_Schedule_Table[[#This Row],[Home/Neutral]],lookup,2,FALSE)</f>
        <v>103.53886712817032</v>
      </c>
      <c r="N19" s="1">
        <f>(October_Schedule_Table[[#This Row],[PTS2]]-October_Schedule_Table[[#This Row],[Home Pre]])^2+(October_Schedule_Table[[#This Row],[PTS]]-October_Schedule_Table[[#This Row],[Away Pre]])^2</f>
        <v>2.9177588037274047</v>
      </c>
      <c r="O19" s="1">
        <f t="shared" si="1"/>
        <v>1.0042100981712525</v>
      </c>
      <c r="P19" s="8">
        <f>October_Schedule_Table[[#This Row],[PTS2]]-October_Schedule_Table[[#This Row],[PTS]]</f>
        <v>3</v>
      </c>
      <c r="Q19" s="8">
        <f>October_Schedule_Table[[#This Row],[Home Pre]]-October_Schedule_Table[[#This Row],[Away Pre]]</f>
        <v>4.1835905937551985</v>
      </c>
      <c r="R19" s="8">
        <f>October_Schedule_Table[[#This Row],[Actual]]-October_Schedule_Table[[#This Row],[Predicted]]</f>
        <v>-1.1835905937551985</v>
      </c>
      <c r="S19" s="8">
        <f>October_Schedule_Table[[#This Row],[PTS2]]-October_Schedule_Table[[#This Row],[Home Pre]]</f>
        <v>0.46113287182967611</v>
      </c>
      <c r="T19" s="8">
        <f>October_Schedule_Table[[#This Row],[PTS]]-October_Schedule_Table[[#This Row],[Away Pre]]</f>
        <v>1.6447234655848746</v>
      </c>
      <c r="U19" s="8" t="str">
        <f>CONCATENATE(October_Schedule_Table[[#This Row],[Away Short]],October_Schedule_Table[[#This Row],[PTS]],October_Schedule_Table[[#This Row],[PTS2]])</f>
        <v>Mia101104</v>
      </c>
      <c r="V19" s="8" t="str">
        <f>CONCATENATE(October_Schedule_Table[[#This Row],[Home Short]],October_Schedule_Table[[#This Row],[PTS]],October_Schedule_Table[[#This Row],[PTS2]])</f>
        <v>Orl101104</v>
      </c>
      <c r="W19" s="8" t="str">
        <f>VLOOKUP(October_Schedule_Table[[#This Row],[Home Concat]],'Back to Back'!T:U,2,FALSE)</f>
        <v>no</v>
      </c>
      <c r="X19" s="8" t="str">
        <f>VLOOKUP(October_Schedule_Table[[#This Row],[Away Concat]],'Back to Back'!T:U,2,FALSE)</f>
        <v>no</v>
      </c>
      <c r="Y1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9" s="8"/>
      <c r="AA19" s="1">
        <v>7</v>
      </c>
      <c r="AB19" s="1" t="s">
        <v>21</v>
      </c>
      <c r="AC19" s="3">
        <v>-1.1421501324666901</v>
      </c>
      <c r="AD19" s="3">
        <v>-5.0245691812943196</v>
      </c>
      <c r="AE19" s="3">
        <f t="shared" si="2"/>
        <v>3.8824190488276296</v>
      </c>
    </row>
    <row r="20" spans="1:33" x14ac:dyDescent="0.2">
      <c r="A20" s="2">
        <v>43390</v>
      </c>
      <c r="B20" s="16">
        <v>10</v>
      </c>
      <c r="C20" s="16">
        <v>17</v>
      </c>
      <c r="D20" s="16">
        <v>2018</v>
      </c>
      <c r="E20" s="1" t="s">
        <v>9</v>
      </c>
      <c r="F20" s="1" t="s">
        <v>28</v>
      </c>
      <c r="G20" s="1" t="str">
        <f>LEFT(October_Schedule_Table[[#This Row],[Visitor/Neutral]],3)</f>
        <v>Dal</v>
      </c>
      <c r="H20" s="1">
        <v>100</v>
      </c>
      <c r="I20" s="1" t="s">
        <v>29</v>
      </c>
      <c r="J20" s="1" t="str">
        <f>LEFT(October_Schedule_Table[[#This Row],[Home/Neutral]],3)</f>
        <v>Pho</v>
      </c>
      <c r="K20" s="1">
        <v>121</v>
      </c>
      <c r="L20" s="1">
        <f>mean-0.5*home+VLOOKUP(October_Schedule_Table[[#This Row],[Visitor/Neutral]],lookup,2,FALSE)+VLOOKUP(October_Schedule_Table[[#This Row],[Home/Neutral]],lookup,3,FALSE)</f>
        <v>112.98233871219331</v>
      </c>
      <c r="M20" s="1">
        <f>mean+0.5*home+VLOOKUP(October_Schedule_Table[[#This Row],[Visitor/Neutral]],lookup,3,FALSE)+VLOOKUP(October_Schedule_Table[[#This Row],[Home/Neutral]],lookup,2,FALSE)</f>
        <v>108.0972191170615</v>
      </c>
      <c r="N20" s="1">
        <f>(October_Schedule_Table[[#This Row],[PTS2]]-October_Schedule_Table[[#This Row],[Home Pre]])^2+(October_Schedule_Table[[#This Row],[PTS]]-October_Schedule_Table[[#This Row],[Away Pre]])^2</f>
        <v>335.02287295123631</v>
      </c>
      <c r="O20" s="1">
        <f t="shared" si="1"/>
        <v>1.0048129859628303</v>
      </c>
      <c r="P20" s="8">
        <f>October_Schedule_Table[[#This Row],[PTS2]]-October_Schedule_Table[[#This Row],[PTS]]</f>
        <v>21</v>
      </c>
      <c r="Q20" s="8">
        <f>October_Schedule_Table[[#This Row],[Home Pre]]-October_Schedule_Table[[#This Row],[Away Pre]]</f>
        <v>-4.8851195951318118</v>
      </c>
      <c r="R20" s="8">
        <f>October_Schedule_Table[[#This Row],[Actual]]-October_Schedule_Table[[#This Row],[Predicted]]</f>
        <v>25.885119595131812</v>
      </c>
      <c r="S20" s="8">
        <f>October_Schedule_Table[[#This Row],[PTS2]]-October_Schedule_Table[[#This Row],[Home Pre]]</f>
        <v>12.902780882938501</v>
      </c>
      <c r="T20" s="8">
        <f>October_Schedule_Table[[#This Row],[PTS]]-October_Schedule_Table[[#This Row],[Away Pre]]</f>
        <v>-12.982338712193311</v>
      </c>
      <c r="U20" s="8" t="str">
        <f>CONCATENATE(October_Schedule_Table[[#This Row],[Away Short]],October_Schedule_Table[[#This Row],[PTS]],October_Schedule_Table[[#This Row],[PTS2]])</f>
        <v>Dal100121</v>
      </c>
      <c r="V20" s="8" t="str">
        <f>CONCATENATE(October_Schedule_Table[[#This Row],[Home Short]],October_Schedule_Table[[#This Row],[PTS]],October_Schedule_Table[[#This Row],[PTS2]])</f>
        <v>Pho100121</v>
      </c>
      <c r="W20" s="8" t="str">
        <f>VLOOKUP(October_Schedule_Table[[#This Row],[Home Concat]],'Back to Back'!T:U,2,FALSE)</f>
        <v>no</v>
      </c>
      <c r="X20" s="8" t="str">
        <f>VLOOKUP(October_Schedule_Table[[#This Row],[Away Concat]],'Back to Back'!T:U,2,FALSE)</f>
        <v>no</v>
      </c>
      <c r="Y2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0" s="8"/>
      <c r="AA20" s="1">
        <v>8</v>
      </c>
      <c r="AB20" s="1" t="s">
        <v>8</v>
      </c>
      <c r="AC20" s="3">
        <v>1.1705372571974699</v>
      </c>
      <c r="AD20" s="3">
        <v>-2.4966709425227198</v>
      </c>
      <c r="AE20" s="3">
        <f t="shared" si="2"/>
        <v>3.6672081997201897</v>
      </c>
    </row>
    <row r="21" spans="1:33" x14ac:dyDescent="0.2">
      <c r="A21" s="2">
        <v>43390</v>
      </c>
      <c r="B21" s="16">
        <v>10</v>
      </c>
      <c r="C21" s="16">
        <v>17</v>
      </c>
      <c r="D21" s="16">
        <v>2018</v>
      </c>
      <c r="E21" s="1" t="s">
        <v>30</v>
      </c>
      <c r="F21" s="1" t="s">
        <v>31</v>
      </c>
      <c r="G21" s="1" t="str">
        <f>LEFT(October_Schedule_Table[[#This Row],[Visitor/Neutral]],3)</f>
        <v>Uta</v>
      </c>
      <c r="H21" s="1">
        <v>123</v>
      </c>
      <c r="I21" s="1" t="s">
        <v>32</v>
      </c>
      <c r="J21" s="1" t="str">
        <f>LEFT(October_Schedule_Table[[#This Row],[Home/Neutral]],3)</f>
        <v>Sac</v>
      </c>
      <c r="K21" s="1">
        <v>117</v>
      </c>
      <c r="L21" s="1">
        <f>mean-0.5*home+VLOOKUP(October_Schedule_Table[[#This Row],[Visitor/Neutral]],lookup,2,FALSE)+VLOOKUP(October_Schedule_Table[[#This Row],[Home/Neutral]],lookup,3,FALSE)</f>
        <v>114.40186190162747</v>
      </c>
      <c r="M21" s="1">
        <f>mean+0.5*home+VLOOKUP(October_Schedule_Table[[#This Row],[Visitor/Neutral]],lookup,3,FALSE)+VLOOKUP(October_Schedule_Table[[#This Row],[Home/Neutral]],lookup,2,FALSE)</f>
        <v>110.4930673492662</v>
      </c>
      <c r="N21" s="1">
        <f>(October_Schedule_Table[[#This Row],[PTS2]]-October_Schedule_Table[[#This Row],[Home Pre]])^2+(October_Schedule_Table[[#This Row],[PTS]]-October_Schedule_Table[[#This Row],[Away Pre]])^2</f>
        <v>116.26815127987081</v>
      </c>
      <c r="O21" s="1">
        <f t="shared" si="1"/>
        <v>1.0054162357042529</v>
      </c>
      <c r="P21" s="8">
        <f>October_Schedule_Table[[#This Row],[PTS2]]-October_Schedule_Table[[#This Row],[PTS]]</f>
        <v>-6</v>
      </c>
      <c r="Q21" s="8">
        <f>October_Schedule_Table[[#This Row],[Home Pre]]-October_Schedule_Table[[#This Row],[Away Pre]]</f>
        <v>-3.9087945523612717</v>
      </c>
      <c r="R21" s="8">
        <f>October_Schedule_Table[[#This Row],[Actual]]-October_Schedule_Table[[#This Row],[Predicted]]</f>
        <v>-2.0912054476387283</v>
      </c>
      <c r="S21" s="8">
        <f>October_Schedule_Table[[#This Row],[PTS2]]-October_Schedule_Table[[#This Row],[Home Pre]]</f>
        <v>6.5069326507338019</v>
      </c>
      <c r="T21" s="8">
        <f>October_Schedule_Table[[#This Row],[PTS]]-October_Schedule_Table[[#This Row],[Away Pre]]</f>
        <v>8.5981380983725302</v>
      </c>
      <c r="U21" s="8" t="str">
        <f>CONCATENATE(October_Schedule_Table[[#This Row],[Away Short]],October_Schedule_Table[[#This Row],[PTS]],October_Schedule_Table[[#This Row],[PTS2]])</f>
        <v>Uta123117</v>
      </c>
      <c r="V21" s="8" t="str">
        <f>CONCATENATE(October_Schedule_Table[[#This Row],[Home Short]],October_Schedule_Table[[#This Row],[PTS]],October_Schedule_Table[[#This Row],[PTS2]])</f>
        <v>Sac123117</v>
      </c>
      <c r="W21" s="8" t="str">
        <f>VLOOKUP(October_Schedule_Table[[#This Row],[Home Concat]],'Back to Back'!T:U,2,FALSE)</f>
        <v>no</v>
      </c>
      <c r="X21" s="8" t="str">
        <f>VLOOKUP(October_Schedule_Table[[#This Row],[Away Concat]],'Back to Back'!T:U,2,FALSE)</f>
        <v>no</v>
      </c>
      <c r="Y2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1" s="8"/>
      <c r="AA21" s="1">
        <v>9</v>
      </c>
      <c r="AB21" s="1" t="s">
        <v>10</v>
      </c>
      <c r="AC21" s="3">
        <v>3.5071986711304501</v>
      </c>
      <c r="AD21" s="3">
        <v>0.110104731431415</v>
      </c>
      <c r="AE21" s="3">
        <f t="shared" si="2"/>
        <v>3.3970939396990349</v>
      </c>
    </row>
    <row r="22" spans="1:33" x14ac:dyDescent="0.2">
      <c r="A22" s="2">
        <v>43390</v>
      </c>
      <c r="B22" s="16">
        <v>10</v>
      </c>
      <c r="C22" s="16">
        <v>17</v>
      </c>
      <c r="D22" s="16">
        <v>2018</v>
      </c>
      <c r="E22" s="1" t="s">
        <v>33</v>
      </c>
      <c r="F22" s="1" t="s">
        <v>34</v>
      </c>
      <c r="G22" s="1" t="str">
        <f>LEFT(October_Schedule_Table[[#This Row],[Visitor/Neutral]],3)</f>
        <v>Min</v>
      </c>
      <c r="H22" s="1">
        <v>108</v>
      </c>
      <c r="I22" s="1" t="s">
        <v>35</v>
      </c>
      <c r="J22" s="1" t="str">
        <f>LEFT(October_Schedule_Table[[#This Row],[Home/Neutral]],3)</f>
        <v>San</v>
      </c>
      <c r="K22" s="1">
        <v>112</v>
      </c>
      <c r="L22" s="1">
        <f>mean-0.5*home+VLOOKUP(October_Schedule_Table[[#This Row],[Visitor/Neutral]],lookup,2,FALSE)+VLOOKUP(October_Schedule_Table[[#This Row],[Home/Neutral]],lookup,3,FALSE)</f>
        <v>109.71795155593735</v>
      </c>
      <c r="M22" s="1">
        <f>mean+0.5*home+VLOOKUP(October_Schedule_Table[[#This Row],[Visitor/Neutral]],lookup,3,FALSE)+VLOOKUP(October_Schedule_Table[[#This Row],[Home/Neutral]],lookup,2,FALSE)</f>
        <v>115.65399202946838</v>
      </c>
      <c r="N22" s="1">
        <f>(October_Schedule_Table[[#This Row],[PTS2]]-October_Schedule_Table[[#This Row],[Home Pre]])^2+(October_Schedule_Table[[#This Row],[PTS]]-October_Schedule_Table[[#This Row],[Away Pre]])^2</f>
        <v>16.303015299966031</v>
      </c>
      <c r="O22" s="1">
        <f t="shared" si="1"/>
        <v>1.0060198476128206</v>
      </c>
      <c r="P22" s="8">
        <f>October_Schedule_Table[[#This Row],[PTS2]]-October_Schedule_Table[[#This Row],[PTS]]</f>
        <v>4</v>
      </c>
      <c r="Q22" s="8">
        <f>October_Schedule_Table[[#This Row],[Home Pre]]-October_Schedule_Table[[#This Row],[Away Pre]]</f>
        <v>5.9360404735310368</v>
      </c>
      <c r="R22" s="8">
        <f>October_Schedule_Table[[#This Row],[Actual]]-October_Schedule_Table[[#This Row],[Predicted]]</f>
        <v>-1.9360404735310368</v>
      </c>
      <c r="S22" s="8">
        <f>October_Schedule_Table[[#This Row],[PTS2]]-October_Schedule_Table[[#This Row],[Home Pre]]</f>
        <v>-3.6539920294683839</v>
      </c>
      <c r="T22" s="8">
        <f>October_Schedule_Table[[#This Row],[PTS]]-October_Schedule_Table[[#This Row],[Away Pre]]</f>
        <v>-1.7179515559373471</v>
      </c>
      <c r="U22" s="8" t="str">
        <f>CONCATENATE(October_Schedule_Table[[#This Row],[Away Short]],October_Schedule_Table[[#This Row],[PTS]],October_Schedule_Table[[#This Row],[PTS2]])</f>
        <v>Min108112</v>
      </c>
      <c r="V22" s="8" t="str">
        <f>CONCATENATE(October_Schedule_Table[[#This Row],[Home Short]],October_Schedule_Table[[#This Row],[PTS]],October_Schedule_Table[[#This Row],[PTS2]])</f>
        <v>San108112</v>
      </c>
      <c r="W22" s="8" t="str">
        <f>VLOOKUP(October_Schedule_Table[[#This Row],[Home Concat]],'Back to Back'!T:U,2,FALSE)</f>
        <v>no</v>
      </c>
      <c r="X22" s="8" t="str">
        <f>VLOOKUP(October_Schedule_Table[[#This Row],[Away Concat]],'Back to Back'!T:U,2,FALSE)</f>
        <v>no</v>
      </c>
      <c r="Y2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2" s="8"/>
      <c r="AA22" s="1">
        <v>10</v>
      </c>
      <c r="AB22" s="1" t="s">
        <v>20</v>
      </c>
      <c r="AC22" s="3">
        <v>-3.66770195139501</v>
      </c>
      <c r="AD22" s="3">
        <v>-6.0637179923482298</v>
      </c>
      <c r="AE22" s="3">
        <f t="shared" si="2"/>
        <v>2.3960160409532198</v>
      </c>
    </row>
    <row r="23" spans="1:33" x14ac:dyDescent="0.2">
      <c r="A23" s="2">
        <v>43390</v>
      </c>
      <c r="B23" s="16">
        <v>10</v>
      </c>
      <c r="C23" s="16">
        <v>17</v>
      </c>
      <c r="D23" s="16">
        <v>2018</v>
      </c>
      <c r="E23" s="1" t="s">
        <v>23</v>
      </c>
      <c r="F23" s="1" t="s">
        <v>36</v>
      </c>
      <c r="G23" s="1" t="str">
        <f>LEFT(October_Schedule_Table[[#This Row],[Visitor/Neutral]],3)</f>
        <v>Cle</v>
      </c>
      <c r="H23" s="1">
        <v>104</v>
      </c>
      <c r="I23" s="1" t="s">
        <v>37</v>
      </c>
      <c r="J23" s="1" t="str">
        <f>LEFT(October_Schedule_Table[[#This Row],[Home/Neutral]],3)</f>
        <v>Tor</v>
      </c>
      <c r="K23" s="1">
        <v>116</v>
      </c>
      <c r="L23" s="1">
        <f>mean-0.5*home+VLOOKUP(October_Schedule_Table[[#This Row],[Visitor/Neutral]],lookup,2,FALSE)+VLOOKUP(October_Schedule_Table[[#This Row],[Home/Neutral]],lookup,3,FALSE)</f>
        <v>101.34717569982132</v>
      </c>
      <c r="M23" s="1">
        <f>mean+0.5*home+VLOOKUP(October_Schedule_Table[[#This Row],[Visitor/Neutral]],lookup,3,FALSE)+VLOOKUP(October_Schedule_Table[[#This Row],[Home/Neutral]],lookup,2,FALSE)</f>
        <v>118.90998935499722</v>
      </c>
      <c r="N23" s="1">
        <f>(October_Schedule_Table[[#This Row],[PTS2]]-October_Schedule_Table[[#This Row],[Home Pre]])^2+(October_Schedule_Table[[#This Row],[PTS]]-October_Schedule_Table[[#This Row],[Away Pre]])^2</f>
        <v>15.505514813815648</v>
      </c>
      <c r="O23" s="1">
        <f t="shared" si="1"/>
        <v>1.0066238219059642</v>
      </c>
      <c r="P23" s="8">
        <f>October_Schedule_Table[[#This Row],[PTS2]]-October_Schedule_Table[[#This Row],[PTS]]</f>
        <v>12</v>
      </c>
      <c r="Q23" s="8">
        <f>October_Schedule_Table[[#This Row],[Home Pre]]-October_Schedule_Table[[#This Row],[Away Pre]]</f>
        <v>17.562813655175901</v>
      </c>
      <c r="R23" s="8">
        <f>October_Schedule_Table[[#This Row],[Actual]]-October_Schedule_Table[[#This Row],[Predicted]]</f>
        <v>-5.5628136551759013</v>
      </c>
      <c r="S23" s="8">
        <f>October_Schedule_Table[[#This Row],[PTS2]]-October_Schedule_Table[[#This Row],[Home Pre]]</f>
        <v>-2.9099893549972222</v>
      </c>
      <c r="T23" s="8">
        <f>October_Schedule_Table[[#This Row],[PTS]]-October_Schedule_Table[[#This Row],[Away Pre]]</f>
        <v>2.6528243001786791</v>
      </c>
      <c r="U23" s="8" t="str">
        <f>CONCATENATE(October_Schedule_Table[[#This Row],[Away Short]],October_Schedule_Table[[#This Row],[PTS]],October_Schedule_Table[[#This Row],[PTS2]])</f>
        <v>Cle104116</v>
      </c>
      <c r="V23" s="8" t="str">
        <f>CONCATENATE(October_Schedule_Table[[#This Row],[Home Short]],October_Schedule_Table[[#This Row],[PTS]],October_Schedule_Table[[#This Row],[PTS2]])</f>
        <v>Tor104116</v>
      </c>
      <c r="W23" s="8" t="str">
        <f>VLOOKUP(October_Schedule_Table[[#This Row],[Home Concat]],'Back to Back'!T:U,2,FALSE)</f>
        <v>no</v>
      </c>
      <c r="X23" s="8" t="str">
        <f>VLOOKUP(October_Schedule_Table[[#This Row],[Away Concat]],'Back to Back'!T:U,2,FALSE)</f>
        <v>no</v>
      </c>
      <c r="Y2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3" s="8"/>
      <c r="AA23" s="1">
        <v>11</v>
      </c>
      <c r="AB23" s="1" t="s">
        <v>7</v>
      </c>
      <c r="AC23" s="3">
        <v>3.9230966326716801</v>
      </c>
      <c r="AD23" s="3">
        <v>1.6714617295055401</v>
      </c>
      <c r="AE23" s="3">
        <f t="shared" si="2"/>
        <v>2.2516349031661402</v>
      </c>
      <c r="AG23" s="1" t="s">
        <v>77</v>
      </c>
    </row>
    <row r="24" spans="1:33" x14ac:dyDescent="0.2">
      <c r="A24" s="2">
        <v>43391</v>
      </c>
      <c r="B24" s="16">
        <v>10</v>
      </c>
      <c r="C24" s="16">
        <v>18</v>
      </c>
      <c r="D24" s="16">
        <v>2018</v>
      </c>
      <c r="E24" s="1" t="s">
        <v>6</v>
      </c>
      <c r="F24" s="1" t="s">
        <v>38</v>
      </c>
      <c r="G24" s="1" t="str">
        <f>LEFT(October_Schedule_Table[[#This Row],[Visitor/Neutral]],3)</f>
        <v>Chi</v>
      </c>
      <c r="H24" s="1">
        <v>108</v>
      </c>
      <c r="I24" s="1" t="s">
        <v>7</v>
      </c>
      <c r="J24" s="1" t="str">
        <f>LEFT(October_Schedule_Table[[#This Row],[Home/Neutral]],3)</f>
        <v>Phi</v>
      </c>
      <c r="K24" s="1">
        <v>127</v>
      </c>
      <c r="L24" s="1">
        <f>mean-0.5*home+VLOOKUP(October_Schedule_Table[[#This Row],[Visitor/Neutral]],lookup,2,FALSE)+VLOOKUP(October_Schedule_Table[[#This Row],[Home/Neutral]],lookup,3,FALSE)</f>
        <v>105.56912159474442</v>
      </c>
      <c r="M24" s="1">
        <f>mean+0.5*home+VLOOKUP(October_Schedule_Table[[#This Row],[Visitor/Neutral]],lookup,3,FALSE)+VLOOKUP(October_Schedule_Table[[#This Row],[Home/Neutral]],lookup,2,FALSE)</f>
        <v>118.90062555019664</v>
      </c>
      <c r="N24" s="1">
        <f>(October_Schedule_Table[[#This Row],[PTS2]]-October_Schedule_Table[[#This Row],[Home Pre]])^2+(October_Schedule_Table[[#This Row],[PTS]]-October_Schedule_Table[[#This Row],[Away Pre]])^2</f>
        <v>71.50903629926546</v>
      </c>
      <c r="O24" s="1">
        <f t="shared" si="1"/>
        <v>1.0072281588012451</v>
      </c>
      <c r="P24" s="8">
        <f>October_Schedule_Table[[#This Row],[PTS2]]-October_Schedule_Table[[#This Row],[PTS]]</f>
        <v>19</v>
      </c>
      <c r="Q24" s="8">
        <f>October_Schedule_Table[[#This Row],[Home Pre]]-October_Schedule_Table[[#This Row],[Away Pre]]</f>
        <v>13.33150395545222</v>
      </c>
      <c r="R24" s="8">
        <f>October_Schedule_Table[[#This Row],[Actual]]-October_Schedule_Table[[#This Row],[Predicted]]</f>
        <v>5.6684960445477799</v>
      </c>
      <c r="S24" s="8">
        <f>October_Schedule_Table[[#This Row],[PTS2]]-October_Schedule_Table[[#This Row],[Home Pre]]</f>
        <v>8.0993744498033635</v>
      </c>
      <c r="T24" s="8">
        <f>October_Schedule_Table[[#This Row],[PTS]]-October_Schedule_Table[[#This Row],[Away Pre]]</f>
        <v>2.4308784052555836</v>
      </c>
      <c r="U24" s="8" t="str">
        <f>CONCATENATE(October_Schedule_Table[[#This Row],[Away Short]],October_Schedule_Table[[#This Row],[PTS]],October_Schedule_Table[[#This Row],[PTS2]])</f>
        <v>Chi108127</v>
      </c>
      <c r="V24" s="8" t="str">
        <f>CONCATENATE(October_Schedule_Table[[#This Row],[Home Short]],October_Schedule_Table[[#This Row],[PTS]],October_Schedule_Table[[#This Row],[PTS2]])</f>
        <v>Phi108127</v>
      </c>
      <c r="W24" s="8" t="str">
        <f>VLOOKUP(October_Schedule_Table[[#This Row],[Home Concat]],'Back to Back'!T:U,2,FALSE)</f>
        <v>no</v>
      </c>
      <c r="X24" s="8" t="str">
        <f>VLOOKUP(October_Schedule_Table[[#This Row],[Away Concat]],'Back to Back'!T:U,2,FALSE)</f>
        <v>no</v>
      </c>
      <c r="Y2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4" s="8"/>
      <c r="AA24" s="1">
        <v>12</v>
      </c>
      <c r="AB24" s="1" t="s">
        <v>35</v>
      </c>
      <c r="AC24" s="3">
        <v>5.16982378691975E-2</v>
      </c>
      <c r="AD24" s="3">
        <v>-1.8190842047728999</v>
      </c>
      <c r="AE24" s="3">
        <f t="shared" si="2"/>
        <v>1.8707824426420974</v>
      </c>
    </row>
    <row r="25" spans="1:33" x14ac:dyDescent="0.2">
      <c r="A25" s="2">
        <v>43391</v>
      </c>
      <c r="B25" s="16">
        <v>10</v>
      </c>
      <c r="C25" s="16">
        <v>18</v>
      </c>
      <c r="D25" s="16">
        <v>2018</v>
      </c>
      <c r="E25" s="1" t="s">
        <v>9</v>
      </c>
      <c r="F25" s="1" t="s">
        <v>39</v>
      </c>
      <c r="G25" s="1" t="s">
        <v>242</v>
      </c>
      <c r="H25" s="1">
        <v>119</v>
      </c>
      <c r="I25" s="1" t="s">
        <v>40</v>
      </c>
      <c r="J25" s="1" t="str">
        <f>LEFT(October_Schedule_Table[[#This Row],[Home/Neutral]],3)</f>
        <v>Por</v>
      </c>
      <c r="K25" s="1">
        <v>128</v>
      </c>
      <c r="L25" s="1">
        <f>mean-0.5*home+VLOOKUP(October_Schedule_Table[[#This Row],[Visitor/Neutral]],lookup,2,FALSE)+VLOOKUP(October_Schedule_Table[[#This Row],[Home/Neutral]],lookup,3,FALSE)</f>
        <v>109.17346761605027</v>
      </c>
      <c r="M25" s="1">
        <f>mean+0.5*home+VLOOKUP(October_Schedule_Table[[#This Row],[Visitor/Neutral]],lookup,3,FALSE)+VLOOKUP(October_Schedule_Table[[#This Row],[Home/Neutral]],lookup,2,FALSE)</f>
        <v>118.39347995148607</v>
      </c>
      <c r="N25" s="1">
        <f>(October_Schedule_Table[[#This Row],[PTS2]]-October_Schedule_Table[[#This Row],[Home Pre]])^2+(October_Schedule_Table[[#This Row],[PTS]]-October_Schedule_Table[[#This Row],[Away Pre]])^2</f>
        <v>188.84596613531272</v>
      </c>
      <c r="O25" s="1">
        <f t="shared" si="1"/>
        <v>1.007832858516355</v>
      </c>
      <c r="P25" s="8">
        <f>October_Schedule_Table[[#This Row],[PTS2]]-October_Schedule_Table[[#This Row],[PTS]]</f>
        <v>9</v>
      </c>
      <c r="Q25" s="8">
        <f>October_Schedule_Table[[#This Row],[Home Pre]]-October_Schedule_Table[[#This Row],[Away Pre]]</f>
        <v>9.220012335435797</v>
      </c>
      <c r="R25" s="8">
        <f>October_Schedule_Table[[#This Row],[Actual]]-October_Schedule_Table[[#This Row],[Predicted]]</f>
        <v>-0.22001233543579701</v>
      </c>
      <c r="S25" s="8">
        <f>October_Schedule_Table[[#This Row],[PTS2]]-October_Schedule_Table[[#This Row],[Home Pre]]</f>
        <v>9.6065200485139286</v>
      </c>
      <c r="T25" s="8">
        <f>October_Schedule_Table[[#This Row],[PTS]]-October_Schedule_Table[[#This Row],[Away Pre]]</f>
        <v>9.8265323839497256</v>
      </c>
      <c r="U25" s="8" t="str">
        <f>CONCATENATE(October_Schedule_Table[[#This Row],[Away Short]],October_Schedule_Table[[#This Row],[PTS]],October_Schedule_Table[[#This Row],[PTS2]])</f>
        <v>LAL119128</v>
      </c>
      <c r="V25" s="8" t="str">
        <f>CONCATENATE(October_Schedule_Table[[#This Row],[Home Short]],October_Schedule_Table[[#This Row],[PTS]],October_Schedule_Table[[#This Row],[PTS2]])</f>
        <v>Por119128</v>
      </c>
      <c r="W25" s="8" t="str">
        <f>VLOOKUP(October_Schedule_Table[[#This Row],[Home Concat]],'Back to Back'!T:U,2,FALSE)</f>
        <v>no</v>
      </c>
      <c r="X25" s="8" t="str">
        <f>VLOOKUP(October_Schedule_Table[[#This Row],[Away Concat]],'Back to Back'!T:U,2,FALSE)</f>
        <v>no</v>
      </c>
      <c r="Y2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5" s="8"/>
      <c r="AA25" s="1">
        <v>13</v>
      </c>
      <c r="AB25" s="1" t="s">
        <v>27</v>
      </c>
      <c r="AC25" s="3">
        <v>-3.45956795511974</v>
      </c>
      <c r="AD25" s="3">
        <v>-4.67768550179228</v>
      </c>
      <c r="AE25" s="3">
        <f t="shared" si="2"/>
        <v>1.21811754667254</v>
      </c>
    </row>
    <row r="26" spans="1:33" x14ac:dyDescent="0.2">
      <c r="A26" s="2">
        <v>43391</v>
      </c>
      <c r="B26" s="16">
        <v>10</v>
      </c>
      <c r="C26" s="16">
        <v>18</v>
      </c>
      <c r="D26" s="16">
        <v>2018</v>
      </c>
      <c r="E26" s="1" t="s">
        <v>6</v>
      </c>
      <c r="F26" s="1" t="s">
        <v>26</v>
      </c>
      <c r="G26" s="1" t="str">
        <f>LEFT(October_Schedule_Table[[#This Row],[Visitor/Neutral]],3)</f>
        <v>Mia</v>
      </c>
      <c r="H26" s="1">
        <v>113</v>
      </c>
      <c r="I26" s="1" t="s">
        <v>41</v>
      </c>
      <c r="J26" s="1" t="str">
        <f>LEFT(October_Schedule_Table[[#This Row],[Home/Neutral]],3)</f>
        <v>Was</v>
      </c>
      <c r="K26" s="1">
        <v>112</v>
      </c>
      <c r="L26" s="1">
        <f>mean-0.5*home+VLOOKUP(October_Schedule_Table[[#This Row],[Visitor/Neutral]],lookup,2,FALSE)+VLOOKUP(October_Schedule_Table[[#This Row],[Home/Neutral]],lookup,3,FALSE)</f>
        <v>110.36689632532556</v>
      </c>
      <c r="M26" s="1">
        <f>mean+0.5*home+VLOOKUP(October_Schedule_Table[[#This Row],[Visitor/Neutral]],lookup,3,FALSE)+VLOOKUP(October_Schedule_Table[[#This Row],[Home/Neutral]],lookup,2,FALSE)</f>
        <v>110.11478893802226</v>
      </c>
      <c r="N26" s="1">
        <f>(October_Schedule_Table[[#This Row],[PTS2]]-October_Schedule_Table[[#This Row],[Home Pre]])^2+(October_Schedule_Table[[#This Row],[PTS]]-October_Schedule_Table[[#This Row],[Away Pre]])^2</f>
        <v>10.487255709787309</v>
      </c>
      <c r="O26" s="1">
        <f t="shared" si="1"/>
        <v>1.0084379212691166</v>
      </c>
      <c r="P26" s="8">
        <f>October_Schedule_Table[[#This Row],[PTS2]]-October_Schedule_Table[[#This Row],[PTS]]</f>
        <v>-1</v>
      </c>
      <c r="Q26" s="8">
        <f>October_Schedule_Table[[#This Row],[Home Pre]]-October_Schedule_Table[[#This Row],[Away Pre]]</f>
        <v>-0.25210738730329751</v>
      </c>
      <c r="R26" s="8">
        <f>October_Schedule_Table[[#This Row],[Actual]]-October_Schedule_Table[[#This Row],[Predicted]]</f>
        <v>-0.74789261269670249</v>
      </c>
      <c r="S26" s="8">
        <f>October_Schedule_Table[[#This Row],[PTS2]]-October_Schedule_Table[[#This Row],[Home Pre]]</f>
        <v>1.885211061977742</v>
      </c>
      <c r="T26" s="8">
        <f>October_Schedule_Table[[#This Row],[PTS]]-October_Schedule_Table[[#This Row],[Away Pre]]</f>
        <v>2.6331036746744445</v>
      </c>
      <c r="U26" s="8" t="str">
        <f>CONCATENATE(October_Schedule_Table[[#This Row],[Away Short]],October_Schedule_Table[[#This Row],[PTS]],October_Schedule_Table[[#This Row],[PTS2]])</f>
        <v>Mia113112</v>
      </c>
      <c r="V26" s="8" t="str">
        <f>CONCATENATE(October_Schedule_Table[[#This Row],[Home Short]],October_Schedule_Table[[#This Row],[PTS]],October_Schedule_Table[[#This Row],[PTS2]])</f>
        <v>Was113112</v>
      </c>
      <c r="W26" s="8" t="str">
        <f>VLOOKUP(October_Schedule_Table[[#This Row],[Home Concat]],'Back to Back'!T:U,2,FALSE)</f>
        <v>no</v>
      </c>
      <c r="X26" s="8" t="str">
        <f>VLOOKUP(October_Schedule_Table[[#This Row],[Away Concat]],'Back to Back'!T:U,2,FALSE)</f>
        <v>no</v>
      </c>
      <c r="Y2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6" s="8"/>
      <c r="AA26" s="1">
        <v>14</v>
      </c>
      <c r="AB26" s="1" t="s">
        <v>22</v>
      </c>
      <c r="AC26" s="3">
        <v>4.1227833352135299</v>
      </c>
      <c r="AD26" s="3">
        <v>3.3259146814321201</v>
      </c>
      <c r="AE26" s="3">
        <f t="shared" si="2"/>
        <v>0.79686865378140981</v>
      </c>
    </row>
    <row r="27" spans="1:33" x14ac:dyDescent="0.2">
      <c r="A27" s="2">
        <v>43392</v>
      </c>
      <c r="B27" s="16">
        <v>10</v>
      </c>
      <c r="C27" s="16">
        <v>19</v>
      </c>
      <c r="D27" s="16">
        <v>2018</v>
      </c>
      <c r="E27" s="1" t="s">
        <v>23</v>
      </c>
      <c r="F27" s="1" t="s">
        <v>25</v>
      </c>
      <c r="G27" s="1" t="s">
        <v>243</v>
      </c>
      <c r="H27" s="1">
        <v>105</v>
      </c>
      <c r="I27" s="1" t="s">
        <v>15</v>
      </c>
      <c r="J27" s="1" t="str">
        <f>LEFT(October_Schedule_Table[[#This Row],[Home/Neutral]],3)</f>
        <v>Bro</v>
      </c>
      <c r="K27" s="1">
        <v>107</v>
      </c>
      <c r="L27" s="1">
        <f>mean-0.5*home+VLOOKUP(October_Schedule_Table[[#This Row],[Visitor/Neutral]],lookup,2,FALSE)+VLOOKUP(October_Schedule_Table[[#This Row],[Home/Neutral]],lookup,3,FALSE)</f>
        <v>103.8773508106637</v>
      </c>
      <c r="M27" s="1">
        <f>mean+0.5*home+VLOOKUP(October_Schedule_Table[[#This Row],[Visitor/Neutral]],lookup,3,FALSE)+VLOOKUP(October_Schedule_Table[[#This Row],[Home/Neutral]],lookup,2,FALSE)</f>
        <v>116.06983188248633</v>
      </c>
      <c r="N27" s="1">
        <f>(October_Schedule_Table[[#This Row],[PTS2]]-October_Schedule_Table[[#This Row],[Home Pre]])^2+(October_Schedule_Table[[#This Row],[PTS]]-October_Schedule_Table[[#This Row],[Away Pre]])^2</f>
        <v>83.522191578882911</v>
      </c>
      <c r="O27" s="1">
        <f t="shared" si="1"/>
        <v>1.0090433472774831</v>
      </c>
      <c r="P27" s="8">
        <f>October_Schedule_Table[[#This Row],[PTS2]]-October_Schedule_Table[[#This Row],[PTS]]</f>
        <v>2</v>
      </c>
      <c r="Q27" s="8">
        <f>October_Schedule_Table[[#This Row],[Home Pre]]-October_Schedule_Table[[#This Row],[Away Pre]]</f>
        <v>12.192481071822627</v>
      </c>
      <c r="R27" s="8">
        <f>October_Schedule_Table[[#This Row],[Actual]]-October_Schedule_Table[[#This Row],[Predicted]]</f>
        <v>-10.192481071822627</v>
      </c>
      <c r="S27" s="8">
        <f>October_Schedule_Table[[#This Row],[PTS2]]-October_Schedule_Table[[#This Row],[Home Pre]]</f>
        <v>-9.0698318824863264</v>
      </c>
      <c r="T27" s="8">
        <f>October_Schedule_Table[[#This Row],[PTS]]-October_Schedule_Table[[#This Row],[Away Pre]]</f>
        <v>1.1226491893363004</v>
      </c>
      <c r="U27" s="8" t="str">
        <f>CONCATENATE(October_Schedule_Table[[#This Row],[Away Short]],October_Schedule_Table[[#This Row],[PTS]],October_Schedule_Table[[#This Row],[PTS2]])</f>
        <v>NYK105107</v>
      </c>
      <c r="V27" s="8" t="str">
        <f>CONCATENATE(October_Schedule_Table[[#This Row],[Home Short]],October_Schedule_Table[[#This Row],[PTS]],October_Schedule_Table[[#This Row],[PTS2]])</f>
        <v>Bro105107</v>
      </c>
      <c r="W27" s="8" t="str">
        <f>VLOOKUP(October_Schedule_Table[[#This Row],[Home Concat]],'Back to Back'!T:U,2,FALSE)</f>
        <v>no</v>
      </c>
      <c r="X27" s="8" t="str">
        <f>VLOOKUP(October_Schedule_Table[[#This Row],[Away Concat]],'Back to Back'!T:U,2,FALSE)</f>
        <v>no</v>
      </c>
      <c r="Y2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7" s="8"/>
      <c r="AA27" s="1">
        <v>15</v>
      </c>
      <c r="AB27" s="1" t="s">
        <v>15</v>
      </c>
      <c r="AC27" s="3">
        <v>1.22406125971863</v>
      </c>
      <c r="AD27" s="3">
        <v>1.1306375576667</v>
      </c>
      <c r="AE27" s="3">
        <f t="shared" si="2"/>
        <v>9.3423702051929958E-2</v>
      </c>
    </row>
    <row r="28" spans="1:33" x14ac:dyDescent="0.2">
      <c r="A28" s="2">
        <v>43392</v>
      </c>
      <c r="B28" s="16">
        <v>10</v>
      </c>
      <c r="C28" s="16">
        <v>19</v>
      </c>
      <c r="D28" s="16">
        <v>2018</v>
      </c>
      <c r="E28" s="1" t="s">
        <v>9</v>
      </c>
      <c r="F28" s="1" t="s">
        <v>10</v>
      </c>
      <c r="G28" s="1" t="str">
        <f>LEFT(October_Schedule_Table[[#This Row],[Visitor/Neutral]],3)</f>
        <v>Okl</v>
      </c>
      <c r="H28" s="1">
        <v>92</v>
      </c>
      <c r="I28" s="1" t="s">
        <v>22</v>
      </c>
      <c r="J28" s="1" t="s">
        <v>241</v>
      </c>
      <c r="K28" s="1">
        <v>108</v>
      </c>
      <c r="L28" s="1">
        <f>mean-0.5*home+VLOOKUP(October_Schedule_Table[[#This Row],[Visitor/Neutral]],lookup,2,FALSE)+VLOOKUP(October_Schedule_Table[[#This Row],[Home/Neutral]],lookup,3,FALSE)</f>
        <v>116.86220044404908</v>
      </c>
      <c r="M28" s="1">
        <f>mean+0.5*home+VLOOKUP(October_Schedule_Table[[#This Row],[Visitor/Neutral]],lookup,3,FALSE)+VLOOKUP(October_Schedule_Table[[#This Row],[Home/Neutral]],lookup,2,FALSE)</f>
        <v>116.97707472536244</v>
      </c>
      <c r="N28" s="1">
        <f>(October_Schedule_Table[[#This Row],[PTS2]]-October_Schedule_Table[[#This Row],[Home Pre]])^2+(October_Schedule_Table[[#This Row],[PTS]]-October_Schedule_Table[[#This Row],[Away Pre]])^2</f>
        <v>698.71688154481546</v>
      </c>
      <c r="O28" s="1">
        <f t="shared" si="1"/>
        <v>1.0096491367595388</v>
      </c>
      <c r="P28" s="8">
        <f>October_Schedule_Table[[#This Row],[PTS2]]-October_Schedule_Table[[#This Row],[PTS]]</f>
        <v>16</v>
      </c>
      <c r="Q28" s="8">
        <f>October_Schedule_Table[[#This Row],[Home Pre]]-October_Schedule_Table[[#This Row],[Away Pre]]</f>
        <v>0.1148742813133623</v>
      </c>
      <c r="R28" s="8">
        <f>October_Schedule_Table[[#This Row],[Actual]]-October_Schedule_Table[[#This Row],[Predicted]]</f>
        <v>15.885125718686638</v>
      </c>
      <c r="S28" s="8">
        <f>October_Schedule_Table[[#This Row],[PTS2]]-October_Schedule_Table[[#This Row],[Home Pre]]</f>
        <v>-8.9770747253624421</v>
      </c>
      <c r="T28" s="8">
        <f>October_Schedule_Table[[#This Row],[PTS]]-October_Schedule_Table[[#This Row],[Away Pre]]</f>
        <v>-24.86220044404908</v>
      </c>
      <c r="U28" s="8" t="str">
        <f>CONCATENATE(October_Schedule_Table[[#This Row],[Away Short]],October_Schedule_Table[[#This Row],[PTS]],October_Schedule_Table[[#This Row],[PTS2]])</f>
        <v>Okl92108</v>
      </c>
      <c r="V28" s="8" t="str">
        <f>CONCATENATE(October_Schedule_Table[[#This Row],[Home Short]],October_Schedule_Table[[#This Row],[PTS]],October_Schedule_Table[[#This Row],[PTS2]])</f>
        <v>LAC92108</v>
      </c>
      <c r="W28" s="8" t="str">
        <f>VLOOKUP(October_Schedule_Table[[#This Row],[Home Concat]],'Back to Back'!T:U,2,FALSE)</f>
        <v>no</v>
      </c>
      <c r="X28" s="8" t="str">
        <f>VLOOKUP(October_Schedule_Table[[#This Row],[Away Concat]],'Back to Back'!T:U,2,FALSE)</f>
        <v>no</v>
      </c>
      <c r="Y2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8" s="8"/>
      <c r="AA28" s="1">
        <v>16</v>
      </c>
      <c r="AB28" s="1" t="s">
        <v>16</v>
      </c>
      <c r="AC28" s="3">
        <v>-4.36666244675295</v>
      </c>
      <c r="AD28" s="3">
        <v>-4.1306351381679001</v>
      </c>
      <c r="AE28" s="3">
        <f t="shared" si="2"/>
        <v>-0.23602730858504994</v>
      </c>
    </row>
    <row r="29" spans="1:33" x14ac:dyDescent="0.2">
      <c r="A29" s="2">
        <v>43392</v>
      </c>
      <c r="B29" s="16">
        <v>10</v>
      </c>
      <c r="C29" s="16">
        <v>19</v>
      </c>
      <c r="D29" s="16">
        <v>2018</v>
      </c>
      <c r="E29" s="1" t="s">
        <v>6</v>
      </c>
      <c r="F29" s="1" t="s">
        <v>24</v>
      </c>
      <c r="G29" s="1" t="str">
        <f>LEFT(October_Schedule_Table[[#This Row],[Visitor/Neutral]],3)</f>
        <v>Atl</v>
      </c>
      <c r="H29" s="1">
        <v>117</v>
      </c>
      <c r="I29" s="1" t="s">
        <v>19</v>
      </c>
      <c r="J29" s="1" t="str">
        <f>LEFT(October_Schedule_Table[[#This Row],[Home/Neutral]],3)</f>
        <v>Mem</v>
      </c>
      <c r="K29" s="1">
        <v>131</v>
      </c>
      <c r="L29" s="1">
        <f>mean-0.5*home+VLOOKUP(October_Schedule_Table[[#This Row],[Visitor/Neutral]],lookup,2,FALSE)+VLOOKUP(October_Schedule_Table[[#This Row],[Home/Neutral]],lookup,3,FALSE)</f>
        <v>108.21135234715047</v>
      </c>
      <c r="M29" s="1">
        <f>mean+0.5*home+VLOOKUP(October_Schedule_Table[[#This Row],[Visitor/Neutral]],lookup,3,FALSE)+VLOOKUP(October_Schedule_Table[[#This Row],[Home/Neutral]],lookup,2,FALSE)</f>
        <v>114.00916033065704</v>
      </c>
      <c r="N29" s="1">
        <f>(October_Schedule_Table[[#This Row],[PTS2]]-October_Schedule_Table[[#This Row],[Home Pre]])^2+(October_Schedule_Table[[#This Row],[PTS]]-October_Schedule_Table[[#This Row],[Away Pre]])^2</f>
        <v>365.928960235256</v>
      </c>
      <c r="O29" s="1">
        <f t="shared" si="1"/>
        <v>1.0102552899334989</v>
      </c>
      <c r="P29" s="8">
        <f>October_Schedule_Table[[#This Row],[PTS2]]-October_Schedule_Table[[#This Row],[PTS]]</f>
        <v>14</v>
      </c>
      <c r="Q29" s="8">
        <f>October_Schedule_Table[[#This Row],[Home Pre]]-October_Schedule_Table[[#This Row],[Away Pre]]</f>
        <v>5.7978079835065728</v>
      </c>
      <c r="R29" s="8">
        <f>October_Schedule_Table[[#This Row],[Actual]]-October_Schedule_Table[[#This Row],[Predicted]]</f>
        <v>8.2021920164934272</v>
      </c>
      <c r="S29" s="8">
        <f>October_Schedule_Table[[#This Row],[PTS2]]-October_Schedule_Table[[#This Row],[Home Pre]]</f>
        <v>16.990839669342961</v>
      </c>
      <c r="T29" s="8">
        <f>October_Schedule_Table[[#This Row],[PTS]]-October_Schedule_Table[[#This Row],[Away Pre]]</f>
        <v>8.7886476528495336</v>
      </c>
      <c r="U29" s="8" t="str">
        <f>CONCATENATE(October_Schedule_Table[[#This Row],[Away Short]],October_Schedule_Table[[#This Row],[PTS]],October_Schedule_Table[[#This Row],[PTS2]])</f>
        <v>Atl117131</v>
      </c>
      <c r="V29" s="8" t="str">
        <f>CONCATENATE(October_Schedule_Table[[#This Row],[Home Short]],October_Schedule_Table[[#This Row],[PTS]],October_Schedule_Table[[#This Row],[PTS2]])</f>
        <v>Mem117131</v>
      </c>
      <c r="W29" s="8" t="str">
        <f>VLOOKUP(October_Schedule_Table[[#This Row],[Home Concat]],'Back to Back'!T:U,2,FALSE)</f>
        <v>no</v>
      </c>
      <c r="X29" s="8" t="str">
        <f>VLOOKUP(October_Schedule_Table[[#This Row],[Away Concat]],'Back to Back'!T:U,2,FALSE)</f>
        <v>no</v>
      </c>
      <c r="Y2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9" s="8"/>
      <c r="AA29" s="1">
        <v>17</v>
      </c>
      <c r="AB29" s="1" t="s">
        <v>26</v>
      </c>
      <c r="AC29" s="3">
        <v>-5.9961250552790997</v>
      </c>
      <c r="AD29" s="3">
        <v>-5.7457515754274402</v>
      </c>
      <c r="AE29" s="3">
        <f t="shared" si="2"/>
        <v>-0.25037347985165948</v>
      </c>
    </row>
    <row r="30" spans="1:33" x14ac:dyDescent="0.2">
      <c r="A30" s="2">
        <v>43392</v>
      </c>
      <c r="B30" s="16">
        <v>10</v>
      </c>
      <c r="C30" s="16">
        <v>19</v>
      </c>
      <c r="D30" s="16">
        <v>2018</v>
      </c>
      <c r="E30" s="1" t="s">
        <v>33</v>
      </c>
      <c r="F30" s="1" t="s">
        <v>20</v>
      </c>
      <c r="G30" s="1" t="str">
        <f>LEFT(October_Schedule_Table[[#This Row],[Visitor/Neutral]],3)</f>
        <v>Ind</v>
      </c>
      <c r="H30" s="1">
        <v>101</v>
      </c>
      <c r="I30" s="1" t="s">
        <v>13</v>
      </c>
      <c r="J30" s="1" t="str">
        <f>LEFT(October_Schedule_Table[[#This Row],[Home/Neutral]],3)</f>
        <v>Mil</v>
      </c>
      <c r="K30" s="1">
        <v>118</v>
      </c>
      <c r="L30" s="1">
        <f>mean-0.5*home+VLOOKUP(October_Schedule_Table[[#This Row],[Visitor/Neutral]],lookup,2,FALSE)+VLOOKUP(October_Schedule_Table[[#This Row],[Home/Neutral]],lookup,3,FALSE)</f>
        <v>105.32601182809755</v>
      </c>
      <c r="M30" s="1">
        <f>mean+0.5*home+VLOOKUP(October_Schedule_Table[[#This Row],[Visitor/Neutral]],lookup,3,FALSE)+VLOOKUP(October_Schedule_Table[[#This Row],[Home/Neutral]],lookup,2,FALSE)</f>
        <v>113.40894766920078</v>
      </c>
      <c r="N30" s="1">
        <f>(October_Schedule_Table[[#This Row],[PTS2]]-October_Schedule_Table[[#This Row],[Home Pre]])^2+(October_Schedule_Table[[#This Row],[PTS]]-October_Schedule_Table[[#This Row],[Away Pre]])^2</f>
        <v>39.792139840976802</v>
      </c>
      <c r="O30" s="1">
        <f t="shared" si="1"/>
        <v>1.0108618070177096</v>
      </c>
      <c r="P30" s="8">
        <f>October_Schedule_Table[[#This Row],[PTS2]]-October_Schedule_Table[[#This Row],[PTS]]</f>
        <v>17</v>
      </c>
      <c r="Q30" s="8">
        <f>October_Schedule_Table[[#This Row],[Home Pre]]-October_Schedule_Table[[#This Row],[Away Pre]]</f>
        <v>8.0829358411032359</v>
      </c>
      <c r="R30" s="8">
        <f>October_Schedule_Table[[#This Row],[Actual]]-October_Schedule_Table[[#This Row],[Predicted]]</f>
        <v>8.9170641588967641</v>
      </c>
      <c r="S30" s="8">
        <f>October_Schedule_Table[[#This Row],[PTS2]]-October_Schedule_Table[[#This Row],[Home Pre]]</f>
        <v>4.591052330799215</v>
      </c>
      <c r="T30" s="8">
        <f>October_Schedule_Table[[#This Row],[PTS]]-October_Schedule_Table[[#This Row],[Away Pre]]</f>
        <v>-4.326011828097549</v>
      </c>
      <c r="U30" s="8" t="str">
        <f>CONCATENATE(October_Schedule_Table[[#This Row],[Away Short]],October_Schedule_Table[[#This Row],[PTS]],October_Schedule_Table[[#This Row],[PTS2]])</f>
        <v>Ind101118</v>
      </c>
      <c r="V30" s="8" t="str">
        <f>CONCATENATE(October_Schedule_Table[[#This Row],[Home Short]],October_Schedule_Table[[#This Row],[PTS]],October_Schedule_Table[[#This Row],[PTS2]])</f>
        <v>Mil101118</v>
      </c>
      <c r="W30" s="8" t="str">
        <f>VLOOKUP(October_Schedule_Table[[#This Row],[Home Concat]],'Back to Back'!T:U,2,FALSE)</f>
        <v>no</v>
      </c>
      <c r="X30" s="8" t="str">
        <f>VLOOKUP(October_Schedule_Table[[#This Row],[Away Concat]],'Back to Back'!T:U,2,FALSE)</f>
        <v>no</v>
      </c>
      <c r="Y3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0" s="8"/>
      <c r="AA30" s="1">
        <v>18</v>
      </c>
      <c r="AB30" s="1" t="s">
        <v>32</v>
      </c>
      <c r="AC30" s="3">
        <v>2.76341704849203</v>
      </c>
      <c r="AD30" s="3">
        <v>3.6691112897168199</v>
      </c>
      <c r="AE30" s="3">
        <f t="shared" si="2"/>
        <v>-0.90569424122478992</v>
      </c>
    </row>
    <row r="31" spans="1:33" x14ac:dyDescent="0.2">
      <c r="A31" s="2">
        <v>43392</v>
      </c>
      <c r="B31" s="16">
        <v>10</v>
      </c>
      <c r="C31" s="16">
        <v>19</v>
      </c>
      <c r="D31" s="16">
        <v>2018</v>
      </c>
      <c r="E31" s="1" t="s">
        <v>6</v>
      </c>
      <c r="F31" s="1" t="s">
        <v>36</v>
      </c>
      <c r="G31" s="1" t="str">
        <f>LEFT(October_Schedule_Table[[#This Row],[Visitor/Neutral]],3)</f>
        <v>Cle</v>
      </c>
      <c r="H31" s="1">
        <v>123</v>
      </c>
      <c r="I31" s="1" t="s">
        <v>34</v>
      </c>
      <c r="J31" s="1" t="str">
        <f>LEFT(October_Schedule_Table[[#This Row],[Home/Neutral]],3)</f>
        <v>Min</v>
      </c>
      <c r="K31" s="1">
        <v>131</v>
      </c>
      <c r="L31" s="1">
        <f>mean-0.5*home+VLOOKUP(October_Schedule_Table[[#This Row],[Visitor/Neutral]],lookup,2,FALSE)+VLOOKUP(October_Schedule_Table[[#This Row],[Home/Neutral]],lookup,3,FALSE)</f>
        <v>106.68437496171472</v>
      </c>
      <c r="M31" s="1">
        <f>mean+0.5*home+VLOOKUP(October_Schedule_Table[[#This Row],[Visitor/Neutral]],lookup,3,FALSE)+VLOOKUP(October_Schedule_Table[[#This Row],[Home/Neutral]],lookup,2,FALSE)</f>
        <v>117.36666194781088</v>
      </c>
      <c r="N31" s="1">
        <f>(October_Schedule_Table[[#This Row],[PTS2]]-October_Schedule_Table[[#This Row],[Home Pre]])^2+(October_Schedule_Table[[#This Row],[PTS]]-October_Schedule_Table[[#This Row],[Away Pre]])^2</f>
        <v>452.06752683518914</v>
      </c>
      <c r="O31" s="1">
        <f t="shared" si="1"/>
        <v>1.0114686882306481</v>
      </c>
      <c r="P31" s="8">
        <f>October_Schedule_Table[[#This Row],[PTS2]]-October_Schedule_Table[[#This Row],[PTS]]</f>
        <v>8</v>
      </c>
      <c r="Q31" s="8">
        <f>October_Schedule_Table[[#This Row],[Home Pre]]-October_Schedule_Table[[#This Row],[Away Pre]]</f>
        <v>10.682286986096159</v>
      </c>
      <c r="R31" s="8">
        <f>October_Schedule_Table[[#This Row],[Actual]]-October_Schedule_Table[[#This Row],[Predicted]]</f>
        <v>-2.6822869860961589</v>
      </c>
      <c r="S31" s="8">
        <f>October_Schedule_Table[[#This Row],[PTS2]]-October_Schedule_Table[[#This Row],[Home Pre]]</f>
        <v>13.633338052189117</v>
      </c>
      <c r="T31" s="8">
        <f>October_Schedule_Table[[#This Row],[PTS]]-October_Schedule_Table[[#This Row],[Away Pre]]</f>
        <v>16.315625038285276</v>
      </c>
      <c r="U31" s="8" t="str">
        <f>CONCATENATE(October_Schedule_Table[[#This Row],[Away Short]],October_Schedule_Table[[#This Row],[PTS]],October_Schedule_Table[[#This Row],[PTS2]])</f>
        <v>Cle123131</v>
      </c>
      <c r="V31" s="8" t="str">
        <f>CONCATENATE(October_Schedule_Table[[#This Row],[Home Short]],October_Schedule_Table[[#This Row],[PTS]],October_Schedule_Table[[#This Row],[PTS2]])</f>
        <v>Min123131</v>
      </c>
      <c r="W31" s="8" t="str">
        <f>VLOOKUP(October_Schedule_Table[[#This Row],[Home Concat]],'Back to Back'!T:U,2,FALSE)</f>
        <v>no</v>
      </c>
      <c r="X31" s="8" t="str">
        <f>VLOOKUP(October_Schedule_Table[[#This Row],[Away Concat]],'Back to Back'!T:U,2,FALSE)</f>
        <v>no</v>
      </c>
      <c r="Y3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1" s="8"/>
      <c r="AA31" s="1">
        <v>19</v>
      </c>
      <c r="AB31" s="1" t="s">
        <v>28</v>
      </c>
      <c r="AC31" s="3">
        <v>-2.5133555849600202</v>
      </c>
      <c r="AD31" s="3">
        <v>-1.41007631632506</v>
      </c>
      <c r="AE31" s="3">
        <f t="shared" si="2"/>
        <v>-1.1032792686349602</v>
      </c>
    </row>
    <row r="32" spans="1:33" x14ac:dyDescent="0.2">
      <c r="A32" s="2">
        <v>43392</v>
      </c>
      <c r="B32" s="16">
        <v>10</v>
      </c>
      <c r="C32" s="16">
        <v>19</v>
      </c>
      <c r="D32" s="16">
        <v>2018</v>
      </c>
      <c r="E32" s="1" t="s">
        <v>6</v>
      </c>
      <c r="F32" s="1" t="s">
        <v>32</v>
      </c>
      <c r="G32" s="1" t="str">
        <f>LEFT(October_Schedule_Table[[#This Row],[Visitor/Neutral]],3)</f>
        <v>Sac</v>
      </c>
      <c r="H32" s="1">
        <v>129</v>
      </c>
      <c r="I32" s="1" t="s">
        <v>17</v>
      </c>
      <c r="J32" s="1" t="str">
        <f>LEFT(October_Schedule_Table[[#This Row],[Home/Neutral]],3)</f>
        <v>New</v>
      </c>
      <c r="K32" s="1">
        <v>149</v>
      </c>
      <c r="L32" s="1">
        <f>mean-0.5*home+VLOOKUP(October_Schedule_Table[[#This Row],[Visitor/Neutral]],lookup,2,FALSE)+VLOOKUP(October_Schedule_Table[[#This Row],[Home/Neutral]],lookup,3,FALSE)</f>
        <v>118.68584765256277</v>
      </c>
      <c r="M32" s="1">
        <f>mean+0.5*home+VLOOKUP(October_Schedule_Table[[#This Row],[Visitor/Neutral]],lookup,3,FALSE)+VLOOKUP(October_Schedule_Table[[#This Row],[Home/Neutral]],lookup,2,FALSE)</f>
        <v>120.22823655060706</v>
      </c>
      <c r="N32" s="1">
        <f>(October_Schedule_Table[[#This Row],[PTS2]]-October_Schedule_Table[[#This Row],[Home Pre]])^2+(October_Schedule_Table[[#This Row],[PTS]]-October_Schedule_Table[[#This Row],[Away Pre]])^2</f>
        <v>934.19611063396815</v>
      </c>
      <c r="O32" s="1">
        <f t="shared" si="1"/>
        <v>1.0120759337909226</v>
      </c>
      <c r="P32" s="8">
        <f>October_Schedule_Table[[#This Row],[PTS2]]-October_Schedule_Table[[#This Row],[PTS]]</f>
        <v>20</v>
      </c>
      <c r="Q32" s="8">
        <f>October_Schedule_Table[[#This Row],[Home Pre]]-October_Schedule_Table[[#This Row],[Away Pre]]</f>
        <v>1.5423888980442939</v>
      </c>
      <c r="R32" s="8">
        <f>October_Schedule_Table[[#This Row],[Actual]]-October_Schedule_Table[[#This Row],[Predicted]]</f>
        <v>18.457611101955706</v>
      </c>
      <c r="S32" s="8">
        <f>October_Schedule_Table[[#This Row],[PTS2]]-October_Schedule_Table[[#This Row],[Home Pre]]</f>
        <v>28.771763449392935</v>
      </c>
      <c r="T32" s="8">
        <f>October_Schedule_Table[[#This Row],[PTS]]-October_Schedule_Table[[#This Row],[Away Pre]]</f>
        <v>10.314152347437229</v>
      </c>
      <c r="U32" s="8" t="str">
        <f>CONCATENATE(October_Schedule_Table[[#This Row],[Away Short]],October_Schedule_Table[[#This Row],[PTS]],October_Schedule_Table[[#This Row],[PTS2]])</f>
        <v>Sac129149</v>
      </c>
      <c r="V32" s="8" t="str">
        <f>CONCATENATE(October_Schedule_Table[[#This Row],[Home Short]],October_Schedule_Table[[#This Row],[PTS]],October_Schedule_Table[[#This Row],[PTS2]])</f>
        <v>New129149</v>
      </c>
      <c r="W32" s="8" t="str">
        <f>VLOOKUP(October_Schedule_Table[[#This Row],[Home Concat]],'Back to Back'!T:U,2,FALSE)</f>
        <v>no</v>
      </c>
      <c r="X32" s="8" t="str">
        <f>VLOOKUP(October_Schedule_Table[[#This Row],[Away Concat]],'Back to Back'!T:U,2,FALSE)</f>
        <v>no</v>
      </c>
      <c r="Y3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2" s="8"/>
      <c r="AA32" s="1">
        <v>20</v>
      </c>
      <c r="AB32" s="1" t="s">
        <v>14</v>
      </c>
      <c r="AC32" s="3">
        <v>-0.783751284846125</v>
      </c>
      <c r="AD32" s="3">
        <v>0.44091955748452299</v>
      </c>
      <c r="AE32" s="3">
        <f t="shared" si="2"/>
        <v>-1.224670842330648</v>
      </c>
    </row>
    <row r="33" spans="1:31" x14ac:dyDescent="0.2">
      <c r="A33" s="2">
        <v>43392</v>
      </c>
      <c r="B33" s="16">
        <v>10</v>
      </c>
      <c r="C33" s="16">
        <v>19</v>
      </c>
      <c r="D33" s="16">
        <v>2018</v>
      </c>
      <c r="E33" s="1" t="s">
        <v>12</v>
      </c>
      <c r="F33" s="1" t="s">
        <v>14</v>
      </c>
      <c r="G33" s="1" t="str">
        <f>LEFT(October_Schedule_Table[[#This Row],[Visitor/Neutral]],3)</f>
        <v>Cha</v>
      </c>
      <c r="H33" s="1">
        <v>120</v>
      </c>
      <c r="I33" s="1" t="s">
        <v>27</v>
      </c>
      <c r="J33" s="1" t="str">
        <f>LEFT(October_Schedule_Table[[#This Row],[Home/Neutral]],3)</f>
        <v>Orl</v>
      </c>
      <c r="K33" s="1">
        <v>88</v>
      </c>
      <c r="L33" s="1">
        <f>mean-0.5*home+VLOOKUP(October_Schedule_Table[[#This Row],[Visitor/Neutral]],lookup,2,FALSE)+VLOOKUP(October_Schedule_Table[[#This Row],[Home/Neutral]],lookup,3,FALSE)</f>
        <v>104.5676503048481</v>
      </c>
      <c r="M33" s="1">
        <f>mean+0.5*home+VLOOKUP(October_Schedule_Table[[#This Row],[Visitor/Neutral]],lookup,3,FALSE)+VLOOKUP(October_Schedule_Table[[#This Row],[Home/Neutral]],lookup,2,FALSE)</f>
        <v>109.72553826108228</v>
      </c>
      <c r="N33" s="1">
        <f>(October_Schedule_Table[[#This Row],[PTS2]]-October_Schedule_Table[[#This Row],[Home Pre]])^2+(October_Schedule_Table[[#This Row],[PTS]]-October_Schedule_Table[[#This Row],[Away Pre]])^2</f>
        <v>710.15642984720489</v>
      </c>
      <c r="O33" s="1">
        <f t="shared" si="1"/>
        <v>1.012683543917273</v>
      </c>
      <c r="P33" s="8">
        <f>October_Schedule_Table[[#This Row],[PTS2]]-October_Schedule_Table[[#This Row],[PTS]]</f>
        <v>-32</v>
      </c>
      <c r="Q33" s="8">
        <f>October_Schedule_Table[[#This Row],[Home Pre]]-October_Schedule_Table[[#This Row],[Away Pre]]</f>
        <v>5.1578879562341768</v>
      </c>
      <c r="R33" s="8">
        <f>October_Schedule_Table[[#This Row],[Actual]]-October_Schedule_Table[[#This Row],[Predicted]]</f>
        <v>-37.157887956234177</v>
      </c>
      <c r="S33" s="8">
        <f>October_Schedule_Table[[#This Row],[PTS2]]-October_Schedule_Table[[#This Row],[Home Pre]]</f>
        <v>-21.725538261082278</v>
      </c>
      <c r="T33" s="8">
        <f>October_Schedule_Table[[#This Row],[PTS]]-October_Schedule_Table[[#This Row],[Away Pre]]</f>
        <v>15.432349695151899</v>
      </c>
      <c r="U33" s="8" t="str">
        <f>CONCATENATE(October_Schedule_Table[[#This Row],[Away Short]],October_Schedule_Table[[#This Row],[PTS]],October_Schedule_Table[[#This Row],[PTS2]])</f>
        <v>Cha12088</v>
      </c>
      <c r="V33" s="8" t="str">
        <f>CONCATENATE(October_Schedule_Table[[#This Row],[Home Short]],October_Schedule_Table[[#This Row],[PTS]],October_Schedule_Table[[#This Row],[PTS2]])</f>
        <v>Orl12088</v>
      </c>
      <c r="W33" s="8" t="str">
        <f>VLOOKUP(October_Schedule_Table[[#This Row],[Home Concat]],'Back to Back'!T:U,2,FALSE)</f>
        <v>no</v>
      </c>
      <c r="X33" s="8" t="str">
        <f>VLOOKUP(October_Schedule_Table[[#This Row],[Away Concat]],'Back to Back'!T:U,2,FALSE)</f>
        <v>no</v>
      </c>
      <c r="Y3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3" s="8"/>
      <c r="AA33" s="1">
        <v>21</v>
      </c>
      <c r="AB33" s="1" t="s">
        <v>34</v>
      </c>
      <c r="AC33" s="3">
        <v>1.50794866922375</v>
      </c>
      <c r="AD33" s="3">
        <v>2.85810713288169</v>
      </c>
      <c r="AE33" s="3">
        <f t="shared" si="2"/>
        <v>-1.35015846365794</v>
      </c>
    </row>
    <row r="34" spans="1:31" x14ac:dyDescent="0.2">
      <c r="A34" s="2">
        <v>43392</v>
      </c>
      <c r="B34" s="16">
        <v>10</v>
      </c>
      <c r="C34" s="16">
        <v>19</v>
      </c>
      <c r="D34" s="16">
        <v>2018</v>
      </c>
      <c r="E34" s="1" t="s">
        <v>6</v>
      </c>
      <c r="F34" s="1" t="s">
        <v>8</v>
      </c>
      <c r="G34" s="1" t="str">
        <f>LEFT(October_Schedule_Table[[#This Row],[Visitor/Neutral]],3)</f>
        <v>Bos</v>
      </c>
      <c r="H34" s="1">
        <v>101</v>
      </c>
      <c r="I34" s="1" t="s">
        <v>37</v>
      </c>
      <c r="J34" s="1" t="str">
        <f>LEFT(October_Schedule_Table[[#This Row],[Home/Neutral]],3)</f>
        <v>Tor</v>
      </c>
      <c r="K34" s="1">
        <v>113</v>
      </c>
      <c r="L34" s="1">
        <f>mean-0.5*home+VLOOKUP(October_Schedule_Table[[#This Row],[Visitor/Neutral]],lookup,2,FALSE)+VLOOKUP(October_Schedule_Table[[#This Row],[Home/Neutral]],lookup,3,FALSE)</f>
        <v>108.72053221967225</v>
      </c>
      <c r="M34" s="1">
        <f>mean+0.5*home+VLOOKUP(October_Schedule_Table[[#This Row],[Visitor/Neutral]],lookup,3,FALSE)+VLOOKUP(October_Schedule_Table[[#This Row],[Home/Neutral]],lookup,2,FALSE)</f>
        <v>113.29879179260486</v>
      </c>
      <c r="N34" s="1">
        <f>(October_Schedule_Table[[#This Row],[PTS2]]-October_Schedule_Table[[#This Row],[Home Pre]])^2+(October_Schedule_Table[[#This Row],[PTS]]-October_Schedule_Table[[#This Row],[Away Pre]])^2</f>
        <v>59.695894290325356</v>
      </c>
      <c r="O34" s="1">
        <f t="shared" si="1"/>
        <v>1.0132915188285703</v>
      </c>
      <c r="P34" s="8">
        <f>October_Schedule_Table[[#This Row],[PTS2]]-October_Schedule_Table[[#This Row],[PTS]]</f>
        <v>12</v>
      </c>
      <c r="Q34" s="8">
        <f>October_Schedule_Table[[#This Row],[Home Pre]]-October_Schedule_Table[[#This Row],[Away Pre]]</f>
        <v>4.578259572932609</v>
      </c>
      <c r="R34" s="8">
        <f>October_Schedule_Table[[#This Row],[Actual]]-October_Schedule_Table[[#This Row],[Predicted]]</f>
        <v>7.421740427067391</v>
      </c>
      <c r="S34" s="8">
        <f>October_Schedule_Table[[#This Row],[PTS2]]-October_Schedule_Table[[#This Row],[Home Pre]]</f>
        <v>-0.29879179260485955</v>
      </c>
      <c r="T34" s="8">
        <f>October_Schedule_Table[[#This Row],[PTS]]-October_Schedule_Table[[#This Row],[Away Pre]]</f>
        <v>-7.7205322196722506</v>
      </c>
      <c r="U34" s="8" t="str">
        <f>CONCATENATE(October_Schedule_Table[[#This Row],[Away Short]],October_Schedule_Table[[#This Row],[PTS]],October_Schedule_Table[[#This Row],[PTS2]])</f>
        <v>Bos101113</v>
      </c>
      <c r="V34" s="8" t="str">
        <f>CONCATENATE(October_Schedule_Table[[#This Row],[Home Short]],October_Schedule_Table[[#This Row],[PTS]],October_Schedule_Table[[#This Row],[PTS2]])</f>
        <v>Tor101113</v>
      </c>
      <c r="W34" s="8" t="str">
        <f>VLOOKUP(October_Schedule_Table[[#This Row],[Home Concat]],'Back to Back'!T:U,2,FALSE)</f>
        <v>no</v>
      </c>
      <c r="X34" s="8" t="str">
        <f>VLOOKUP(October_Schedule_Table[[#This Row],[Away Concat]],'Back to Back'!T:U,2,FALSE)</f>
        <v>no</v>
      </c>
      <c r="Y3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4" s="8"/>
      <c r="AA34" s="1">
        <v>22</v>
      </c>
      <c r="AB34" s="1" t="s">
        <v>39</v>
      </c>
      <c r="AC34" s="3">
        <v>7.8775578158676498E-3</v>
      </c>
      <c r="AD34" s="3">
        <v>1.7670915449108799</v>
      </c>
      <c r="AE34" s="3">
        <f t="shared" si="2"/>
        <v>-1.7592139870950123</v>
      </c>
    </row>
    <row r="35" spans="1:31" x14ac:dyDescent="0.2">
      <c r="A35" s="2">
        <v>43392</v>
      </c>
      <c r="B35" s="16">
        <v>10</v>
      </c>
      <c r="C35" s="16">
        <v>19</v>
      </c>
      <c r="D35" s="16">
        <v>2018</v>
      </c>
      <c r="E35" s="1" t="s">
        <v>9</v>
      </c>
      <c r="F35" s="1" t="s">
        <v>11</v>
      </c>
      <c r="G35" s="1" t="str">
        <f>LEFT(October_Schedule_Table[[#This Row],[Visitor/Neutral]],3)</f>
        <v>Gol</v>
      </c>
      <c r="H35" s="1">
        <v>124</v>
      </c>
      <c r="I35" s="1" t="s">
        <v>31</v>
      </c>
      <c r="J35" s="1" t="str">
        <f>LEFT(October_Schedule_Table[[#This Row],[Home/Neutral]],3)</f>
        <v>Uta</v>
      </c>
      <c r="K35" s="1">
        <v>123</v>
      </c>
      <c r="L35" s="1">
        <f>mean-0.5*home+VLOOKUP(October_Schedule_Table[[#This Row],[Visitor/Neutral]],lookup,2,FALSE)+VLOOKUP(October_Schedule_Table[[#This Row],[Home/Neutral]],lookup,3,FALSE)</f>
        <v>111.32774625159661</v>
      </c>
      <c r="M35" s="1">
        <f>mean+0.5*home+VLOOKUP(October_Schedule_Table[[#This Row],[Visitor/Neutral]],lookup,3,FALSE)+VLOOKUP(October_Schedule_Table[[#This Row],[Home/Neutral]],lookup,2,FALSE)</f>
        <v>113.26833650692087</v>
      </c>
      <c r="N35" s="1">
        <f>(October_Schedule_Table[[#This Row],[PTS2]]-October_Schedule_Table[[#This Row],[Home Pre]])^2+(October_Schedule_Table[[#This Row],[PTS]]-October_Schedule_Table[[#This Row],[Away Pre]])^2</f>
        <v>255.29128940645282</v>
      </c>
      <c r="O35" s="1">
        <f t="shared" si="1"/>
        <v>1.0138998587438166</v>
      </c>
      <c r="P35" s="8">
        <f>October_Schedule_Table[[#This Row],[PTS2]]-October_Schedule_Table[[#This Row],[PTS]]</f>
        <v>-1</v>
      </c>
      <c r="Q35" s="8">
        <f>October_Schedule_Table[[#This Row],[Home Pre]]-October_Schedule_Table[[#This Row],[Away Pre]]</f>
        <v>1.9405902553242669</v>
      </c>
      <c r="R35" s="8">
        <f>October_Schedule_Table[[#This Row],[Actual]]-October_Schedule_Table[[#This Row],[Predicted]]</f>
        <v>-2.9405902553242669</v>
      </c>
      <c r="S35" s="8">
        <f>October_Schedule_Table[[#This Row],[PTS2]]-October_Schedule_Table[[#This Row],[Home Pre]]</f>
        <v>9.7316634930791253</v>
      </c>
      <c r="T35" s="8">
        <f>October_Schedule_Table[[#This Row],[PTS]]-October_Schedule_Table[[#This Row],[Away Pre]]</f>
        <v>12.672253748403392</v>
      </c>
      <c r="U35" s="8" t="str">
        <f>CONCATENATE(October_Schedule_Table[[#This Row],[Away Short]],October_Schedule_Table[[#This Row],[PTS]],October_Schedule_Table[[#This Row],[PTS2]])</f>
        <v>Gol124123</v>
      </c>
      <c r="V35" s="8" t="str">
        <f>CONCATENATE(October_Schedule_Table[[#This Row],[Home Short]],October_Schedule_Table[[#This Row],[PTS]],October_Schedule_Table[[#This Row],[PTS2]])</f>
        <v>Uta124123</v>
      </c>
      <c r="W35" s="8" t="str">
        <f>VLOOKUP(October_Schedule_Table[[#This Row],[Home Concat]],'Back to Back'!T:U,2,FALSE)</f>
        <v>no</v>
      </c>
      <c r="X35" s="8" t="str">
        <f>VLOOKUP(October_Schedule_Table[[#This Row],[Away Concat]],'Back to Back'!T:U,2,FALSE)</f>
        <v>no</v>
      </c>
      <c r="Y3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5" s="8"/>
      <c r="AA35" s="1">
        <v>23</v>
      </c>
      <c r="AB35" s="1" t="s">
        <v>17</v>
      </c>
      <c r="AC35" s="3">
        <v>3.81493860217275</v>
      </c>
      <c r="AD35" s="3">
        <v>5.8933435125842397</v>
      </c>
      <c r="AE35" s="3">
        <f t="shared" si="2"/>
        <v>-2.0784049104114897</v>
      </c>
    </row>
    <row r="36" spans="1:31" x14ac:dyDescent="0.2">
      <c r="A36" s="2">
        <v>43393</v>
      </c>
      <c r="B36" s="16">
        <v>10</v>
      </c>
      <c r="C36" s="16">
        <v>20</v>
      </c>
      <c r="D36" s="16">
        <v>2018</v>
      </c>
      <c r="E36" s="1" t="s">
        <v>6</v>
      </c>
      <c r="F36" s="1" t="s">
        <v>16</v>
      </c>
      <c r="G36" s="1" t="str">
        <f>LEFT(October_Schedule_Table[[#This Row],[Visitor/Neutral]],3)</f>
        <v>Det</v>
      </c>
      <c r="H36" s="1">
        <v>118</v>
      </c>
      <c r="I36" s="1" t="s">
        <v>38</v>
      </c>
      <c r="J36" s="1" t="str">
        <f>LEFT(October_Schedule_Table[[#This Row],[Home/Neutral]],3)</f>
        <v>Chi</v>
      </c>
      <c r="K36" s="1">
        <v>116</v>
      </c>
      <c r="L36" s="1">
        <f>mean-0.5*home+VLOOKUP(October_Schedule_Table[[#This Row],[Visitor/Neutral]],lookup,2,FALSE)+VLOOKUP(October_Schedule_Table[[#This Row],[Home/Neutral]],lookup,3,FALSE)</f>
        <v>107.895766903541</v>
      </c>
      <c r="M36" s="1">
        <f>mean+0.5*home+VLOOKUP(October_Schedule_Table[[#This Row],[Visitor/Neutral]],lookup,3,FALSE)+VLOOKUP(October_Schedule_Table[[#This Row],[Home/Neutral]],lookup,2,FALSE)</f>
        <v>102.48212429430197</v>
      </c>
      <c r="N36" s="1">
        <f>(October_Schedule_Table[[#This Row],[PTS2]]-October_Schedule_Table[[#This Row],[Home Pre]])^2+(October_Schedule_Table[[#This Row],[PTS]]-October_Schedule_Table[[#This Row],[Away Pre]])^2</f>
        <v>284.82849006227843</v>
      </c>
      <c r="O36" s="1">
        <f t="shared" si="1"/>
        <v>1.0145085638821461</v>
      </c>
      <c r="P36" s="8">
        <f>October_Schedule_Table[[#This Row],[PTS2]]-October_Schedule_Table[[#This Row],[PTS]]</f>
        <v>-2</v>
      </c>
      <c r="Q36" s="8">
        <f>October_Schedule_Table[[#This Row],[Home Pre]]-October_Schedule_Table[[#This Row],[Away Pre]]</f>
        <v>-5.4136426092390337</v>
      </c>
      <c r="R36" s="8">
        <f>October_Schedule_Table[[#This Row],[Actual]]-October_Schedule_Table[[#This Row],[Predicted]]</f>
        <v>3.4136426092390337</v>
      </c>
      <c r="S36" s="8">
        <f>October_Schedule_Table[[#This Row],[PTS2]]-October_Schedule_Table[[#This Row],[Home Pre]]</f>
        <v>13.517875705698032</v>
      </c>
      <c r="T36" s="8">
        <f>October_Schedule_Table[[#This Row],[PTS]]-October_Schedule_Table[[#This Row],[Away Pre]]</f>
        <v>10.104233096458998</v>
      </c>
      <c r="U36" s="8" t="str">
        <f>CONCATENATE(October_Schedule_Table[[#This Row],[Away Short]],October_Schedule_Table[[#This Row],[PTS]],October_Schedule_Table[[#This Row],[PTS2]])</f>
        <v>Det118116</v>
      </c>
      <c r="V36" s="8" t="str">
        <f>CONCATENATE(October_Schedule_Table[[#This Row],[Home Short]],October_Schedule_Table[[#This Row],[PTS]],October_Schedule_Table[[#This Row],[PTS2]])</f>
        <v>Chi118116</v>
      </c>
      <c r="W36" s="8" t="str">
        <f>VLOOKUP(October_Schedule_Table[[#This Row],[Home Concat]],'Back to Back'!T:U,2,FALSE)</f>
        <v>no</v>
      </c>
      <c r="X36" s="8" t="str">
        <f>VLOOKUP(October_Schedule_Table[[#This Row],[Away Concat]],'Back to Back'!T:U,2,FALSE)</f>
        <v>no</v>
      </c>
      <c r="Y3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6" s="8"/>
      <c r="AA36" s="1">
        <v>24</v>
      </c>
      <c r="AB36" s="1" t="s">
        <v>19</v>
      </c>
      <c r="AC36" s="3">
        <v>-7.4055044416082101</v>
      </c>
      <c r="AD36" s="3">
        <v>-5.0690701003024099</v>
      </c>
      <c r="AE36" s="3">
        <f t="shared" si="2"/>
        <v>-2.3364343413058002</v>
      </c>
    </row>
    <row r="37" spans="1:31" x14ac:dyDescent="0.2">
      <c r="A37" s="2">
        <v>43393</v>
      </c>
      <c r="B37" s="16">
        <v>10</v>
      </c>
      <c r="C37" s="16">
        <v>20</v>
      </c>
      <c r="D37" s="16">
        <v>2018</v>
      </c>
      <c r="E37" s="1" t="s">
        <v>33</v>
      </c>
      <c r="F37" s="1" t="s">
        <v>34</v>
      </c>
      <c r="G37" s="1" t="str">
        <f>LEFT(October_Schedule_Table[[#This Row],[Visitor/Neutral]],3)</f>
        <v>Min</v>
      </c>
      <c r="H37" s="1">
        <v>136</v>
      </c>
      <c r="I37" s="1" t="s">
        <v>28</v>
      </c>
      <c r="J37" s="1" t="str">
        <f>LEFT(October_Schedule_Table[[#This Row],[Home/Neutral]],3)</f>
        <v>Dal</v>
      </c>
      <c r="K37" s="1">
        <v>140</v>
      </c>
      <c r="L37" s="1">
        <f>mean-0.5*home+VLOOKUP(October_Schedule_Table[[#This Row],[Visitor/Neutral]],lookup,2,FALSE)+VLOOKUP(October_Schedule_Table[[#This Row],[Home/Neutral]],lookup,3,FALSE)</f>
        <v>110.12695944438519</v>
      </c>
      <c r="M37" s="1">
        <f>mean+0.5*home+VLOOKUP(October_Schedule_Table[[#This Row],[Visitor/Neutral]],lookup,3,FALSE)+VLOOKUP(October_Schedule_Table[[#This Row],[Home/Neutral]],lookup,2,FALSE)</f>
        <v>113.08893820663916</v>
      </c>
      <c r="N37" s="1">
        <f>(October_Schedule_Table[[#This Row],[PTS2]]-October_Schedule_Table[[#This Row],[Home Pre]])^2+(October_Schedule_Table[[#This Row],[PTS]]-October_Schedule_Table[[#This Row],[Away Pre]])^2</f>
        <v>1393.6194744385743</v>
      </c>
      <c r="O37" s="1">
        <f t="shared" si="1"/>
        <v>1.0151176344628239</v>
      </c>
      <c r="P37" s="8">
        <f>October_Schedule_Table[[#This Row],[PTS2]]-October_Schedule_Table[[#This Row],[PTS]]</f>
        <v>4</v>
      </c>
      <c r="Q37" s="8">
        <f>October_Schedule_Table[[#This Row],[Home Pre]]-October_Schedule_Table[[#This Row],[Away Pre]]</f>
        <v>2.9619787622539633</v>
      </c>
      <c r="R37" s="8">
        <f>October_Schedule_Table[[#This Row],[Actual]]-October_Schedule_Table[[#This Row],[Predicted]]</f>
        <v>1.0380212377460367</v>
      </c>
      <c r="S37" s="8">
        <f>October_Schedule_Table[[#This Row],[PTS2]]-October_Schedule_Table[[#This Row],[Home Pre]]</f>
        <v>26.911061793360844</v>
      </c>
      <c r="T37" s="8">
        <f>October_Schedule_Table[[#This Row],[PTS]]-October_Schedule_Table[[#This Row],[Away Pre]]</f>
        <v>25.873040555614807</v>
      </c>
      <c r="U37" s="8" t="str">
        <f>CONCATENATE(October_Schedule_Table[[#This Row],[Away Short]],October_Schedule_Table[[#This Row],[PTS]],October_Schedule_Table[[#This Row],[PTS2]])</f>
        <v>Min136140</v>
      </c>
      <c r="V37" s="8" t="str">
        <f>CONCATENATE(October_Schedule_Table[[#This Row],[Home Short]],October_Schedule_Table[[#This Row],[PTS]],October_Schedule_Table[[#This Row],[PTS2]])</f>
        <v>Dal136140</v>
      </c>
      <c r="W37" s="8" t="str">
        <f>VLOOKUP(October_Schedule_Table[[#This Row],[Home Concat]],'Back to Back'!T:U,2,FALSE)</f>
        <v>no</v>
      </c>
      <c r="X37" s="8" t="str">
        <f>VLOOKUP(October_Schedule_Table[[#This Row],[Away Concat]],'Back to Back'!T:U,2,FALSE)</f>
        <v>yes</v>
      </c>
      <c r="Y3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7" s="8"/>
      <c r="AA37" s="1">
        <v>25</v>
      </c>
      <c r="AB37" s="1" t="s">
        <v>41</v>
      </c>
      <c r="AC37" s="3">
        <v>3.1163538547321998</v>
      </c>
      <c r="AD37" s="3">
        <v>6.33393428911815</v>
      </c>
      <c r="AE37" s="3">
        <f t="shared" si="2"/>
        <v>-3.2175804343859502</v>
      </c>
    </row>
    <row r="38" spans="1:31" x14ac:dyDescent="0.2">
      <c r="A38" s="2">
        <v>43393</v>
      </c>
      <c r="B38" s="16">
        <v>10</v>
      </c>
      <c r="C38" s="16">
        <v>20</v>
      </c>
      <c r="D38" s="16">
        <v>2018</v>
      </c>
      <c r="E38" s="1" t="s">
        <v>42</v>
      </c>
      <c r="F38" s="1" t="s">
        <v>29</v>
      </c>
      <c r="G38" s="1" t="str">
        <f>LEFT(October_Schedule_Table[[#This Row],[Visitor/Neutral]],3)</f>
        <v>Pho</v>
      </c>
      <c r="H38" s="1">
        <v>91</v>
      </c>
      <c r="I38" s="1" t="s">
        <v>21</v>
      </c>
      <c r="J38" s="1" t="str">
        <f>LEFT(October_Schedule_Table[[#This Row],[Home/Neutral]],3)</f>
        <v>Den</v>
      </c>
      <c r="K38" s="1">
        <v>119</v>
      </c>
      <c r="L38" s="1">
        <f>mean-0.5*home+VLOOKUP(October_Schedule_Table[[#This Row],[Visitor/Neutral]],lookup,2,FALSE)+VLOOKUP(October_Schedule_Table[[#This Row],[Home/Neutral]],lookup,3,FALSE)</f>
        <v>101.76762668486124</v>
      </c>
      <c r="M38" s="1">
        <f>mean+0.5*home+VLOOKUP(October_Schedule_Table[[#This Row],[Visitor/Neutral]],lookup,3,FALSE)+VLOOKUP(October_Schedule_Table[[#This Row],[Home/Neutral]],lookup,2,FALSE)</f>
        <v>117.06864373191763</v>
      </c>
      <c r="N38" s="1">
        <f>(October_Schedule_Table[[#This Row],[PTS2]]-October_Schedule_Table[[#This Row],[Home Pre]])^2+(October_Schedule_Table[[#This Row],[PTS]]-October_Schedule_Table[[#This Row],[Away Pre]])^2</f>
        <v>119.67192145879693</v>
      </c>
      <c r="O38" s="1">
        <f t="shared" si="1"/>
        <v>1.015727070705247</v>
      </c>
      <c r="P38" s="8">
        <f>October_Schedule_Table[[#This Row],[PTS2]]-October_Schedule_Table[[#This Row],[PTS]]</f>
        <v>28</v>
      </c>
      <c r="Q38" s="8">
        <f>October_Schedule_Table[[#This Row],[Home Pre]]-October_Schedule_Table[[#This Row],[Away Pre]]</f>
        <v>15.301017047056391</v>
      </c>
      <c r="R38" s="8">
        <f>October_Schedule_Table[[#This Row],[Actual]]-October_Schedule_Table[[#This Row],[Predicted]]</f>
        <v>12.698982952943609</v>
      </c>
      <c r="S38" s="8">
        <f>October_Schedule_Table[[#This Row],[PTS2]]-October_Schedule_Table[[#This Row],[Home Pre]]</f>
        <v>1.9313562680823679</v>
      </c>
      <c r="T38" s="8">
        <f>October_Schedule_Table[[#This Row],[PTS]]-October_Schedule_Table[[#This Row],[Away Pre]]</f>
        <v>-10.767626684861241</v>
      </c>
      <c r="U38" s="8" t="str">
        <f>CONCATENATE(October_Schedule_Table[[#This Row],[Away Short]],October_Schedule_Table[[#This Row],[PTS]],October_Schedule_Table[[#This Row],[PTS2]])</f>
        <v>Pho91119</v>
      </c>
      <c r="V38" s="8" t="str">
        <f>CONCATENATE(October_Schedule_Table[[#This Row],[Home Short]],October_Schedule_Table[[#This Row],[PTS]],October_Schedule_Table[[#This Row],[PTS2]])</f>
        <v>Den91119</v>
      </c>
      <c r="W38" s="8" t="str">
        <f>VLOOKUP(October_Schedule_Table[[#This Row],[Home Concat]],'Back to Back'!T:U,2,FALSE)</f>
        <v>no</v>
      </c>
      <c r="X38" s="8" t="str">
        <f>VLOOKUP(October_Schedule_Table[[#This Row],[Away Concat]],'Back to Back'!T:U,2,FALSE)</f>
        <v>no</v>
      </c>
      <c r="Y3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8" s="8"/>
      <c r="AA38" s="1">
        <v>26</v>
      </c>
      <c r="AB38" s="1" t="s">
        <v>24</v>
      </c>
      <c r="AC38" s="3">
        <v>3.2513353559663698</v>
      </c>
      <c r="AD38" s="3">
        <v>8.6704781135477607</v>
      </c>
      <c r="AE38" s="3">
        <f t="shared" si="2"/>
        <v>-5.4191427575813904</v>
      </c>
    </row>
    <row r="39" spans="1:31" x14ac:dyDescent="0.2">
      <c r="A39" s="2">
        <v>43393</v>
      </c>
      <c r="B39" s="16">
        <v>10</v>
      </c>
      <c r="C39" s="16">
        <v>20</v>
      </c>
      <c r="D39" s="16">
        <v>2018</v>
      </c>
      <c r="E39" s="1" t="s">
        <v>12</v>
      </c>
      <c r="F39" s="1" t="s">
        <v>15</v>
      </c>
      <c r="G39" s="1" t="str">
        <f>LEFT(October_Schedule_Table[[#This Row],[Visitor/Neutral]],3)</f>
        <v>Bro</v>
      </c>
      <c r="H39" s="1">
        <v>112</v>
      </c>
      <c r="I39" s="1" t="s">
        <v>20</v>
      </c>
      <c r="J39" s="1" t="str">
        <f>LEFT(October_Schedule_Table[[#This Row],[Home/Neutral]],3)</f>
        <v>Ind</v>
      </c>
      <c r="K39" s="1">
        <v>132</v>
      </c>
      <c r="L39" s="1">
        <f>mean-0.5*home+VLOOKUP(October_Schedule_Table[[#This Row],[Visitor/Neutral]],lookup,2,FALSE)+VLOOKUP(October_Schedule_Table[[#This Row],[Home/Neutral]],lookup,3,FALSE)</f>
        <v>105.1894303588569</v>
      </c>
      <c r="M39" s="1">
        <f>mean+0.5*home+VLOOKUP(October_Schedule_Table[[#This Row],[Visitor/Neutral]],lookup,3,FALSE)+VLOOKUP(October_Schedule_Table[[#This Row],[Home/Neutral]],lookup,2,FALSE)</f>
        <v>110.20712226498918</v>
      </c>
      <c r="N39" s="1">
        <f>(October_Schedule_Table[[#This Row],[PTS2]]-October_Schedule_Table[[#This Row],[Home Pre]])^2+(October_Schedule_Table[[#This Row],[PTS]]-October_Schedule_Table[[#This Row],[Away Pre]])^2</f>
        <v>521.31337880999047</v>
      </c>
      <c r="O39" s="1">
        <f t="shared" si="1"/>
        <v>1.0163368728289446</v>
      </c>
      <c r="P39" s="8">
        <f>October_Schedule_Table[[#This Row],[PTS2]]-October_Schedule_Table[[#This Row],[PTS]]</f>
        <v>20</v>
      </c>
      <c r="Q39" s="8">
        <f>October_Schedule_Table[[#This Row],[Home Pre]]-October_Schedule_Table[[#This Row],[Away Pre]]</f>
        <v>5.0176919061322849</v>
      </c>
      <c r="R39" s="8">
        <f>October_Schedule_Table[[#This Row],[Actual]]-October_Schedule_Table[[#This Row],[Predicted]]</f>
        <v>14.982308093867715</v>
      </c>
      <c r="S39" s="8">
        <f>October_Schedule_Table[[#This Row],[PTS2]]-October_Schedule_Table[[#This Row],[Home Pre]]</f>
        <v>21.792877735010819</v>
      </c>
      <c r="T39" s="8">
        <f>October_Schedule_Table[[#This Row],[PTS]]-October_Schedule_Table[[#This Row],[Away Pre]]</f>
        <v>6.810569641143104</v>
      </c>
      <c r="U39" s="8" t="str">
        <f>CONCATENATE(October_Schedule_Table[[#This Row],[Away Short]],October_Schedule_Table[[#This Row],[PTS]],October_Schedule_Table[[#This Row],[PTS2]])</f>
        <v>Bro112132</v>
      </c>
      <c r="V39" s="8" t="str">
        <f>CONCATENATE(October_Schedule_Table[[#This Row],[Home Short]],October_Schedule_Table[[#This Row],[PTS]],October_Schedule_Table[[#This Row],[PTS2]])</f>
        <v>Ind112132</v>
      </c>
      <c r="W39" s="8" t="str">
        <f>VLOOKUP(October_Schedule_Table[[#This Row],[Home Concat]],'Back to Back'!T:U,2,FALSE)</f>
        <v>yes</v>
      </c>
      <c r="X39" s="8" t="str">
        <f>VLOOKUP(October_Schedule_Table[[#This Row],[Away Concat]],'Back to Back'!T:U,2,FALSE)</f>
        <v>yes</v>
      </c>
      <c r="Y39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43393Brooklyn NetsIndiana Pacers</v>
      </c>
      <c r="Z39" s="8"/>
      <c r="AA39" s="1">
        <v>27</v>
      </c>
      <c r="AB39" s="1" t="s">
        <v>38</v>
      </c>
      <c r="AC39" s="3">
        <v>-6.1314272262476299</v>
      </c>
      <c r="AD39" s="3">
        <v>2.2333422588074501</v>
      </c>
      <c r="AE39" s="3">
        <f t="shared" si="2"/>
        <v>-8.3647694850550796</v>
      </c>
    </row>
    <row r="40" spans="1:31" x14ac:dyDescent="0.2">
      <c r="A40" s="2">
        <v>43393</v>
      </c>
      <c r="B40" s="16">
        <v>10</v>
      </c>
      <c r="C40" s="16">
        <v>20</v>
      </c>
      <c r="D40" s="16">
        <v>2018</v>
      </c>
      <c r="E40" s="1" t="s">
        <v>9</v>
      </c>
      <c r="F40" s="1" t="s">
        <v>18</v>
      </c>
      <c r="G40" s="1" t="str">
        <f>LEFT(October_Schedule_Table[[#This Row],[Visitor/Neutral]],3)</f>
        <v>Hou</v>
      </c>
      <c r="H40" s="1">
        <v>124</v>
      </c>
      <c r="I40" s="1" t="s">
        <v>39</v>
      </c>
      <c r="J40" s="1" t="s">
        <v>242</v>
      </c>
      <c r="K40" s="1">
        <v>115</v>
      </c>
      <c r="L40" s="1">
        <f>mean-0.5*home+VLOOKUP(October_Schedule_Table[[#This Row],[Visitor/Neutral]],lookup,2,FALSE)+VLOOKUP(October_Schedule_Table[[#This Row],[Home/Neutral]],lookup,3,FALSE)</f>
        <v>114.84445639811796</v>
      </c>
      <c r="M40" s="1">
        <f>mean+0.5*home+VLOOKUP(October_Schedule_Table[[#This Row],[Visitor/Neutral]],lookup,3,FALSE)+VLOOKUP(October_Schedule_Table[[#This Row],[Home/Neutral]],lookup,2,FALSE)</f>
        <v>109.97419757939197</v>
      </c>
      <c r="N40" s="1">
        <f>(October_Schedule_Table[[#This Row],[PTS2]]-October_Schedule_Table[[#This Row],[Home Pre]])^2+(October_Schedule_Table[[#This Row],[PTS]]-October_Schedule_Table[[#This Row],[Away Pre]])^2</f>
        <v>109.08266861695277</v>
      </c>
      <c r="O40" s="1">
        <f t="shared" si="1"/>
        <v>1.0169470410535768</v>
      </c>
      <c r="P40" s="8">
        <f>October_Schedule_Table[[#This Row],[PTS2]]-October_Schedule_Table[[#This Row],[PTS]]</f>
        <v>-9</v>
      </c>
      <c r="Q40" s="8">
        <f>October_Schedule_Table[[#This Row],[Home Pre]]-October_Schedule_Table[[#This Row],[Away Pre]]</f>
        <v>-4.8702588187259863</v>
      </c>
      <c r="R40" s="8">
        <f>October_Schedule_Table[[#This Row],[Actual]]-October_Schedule_Table[[#This Row],[Predicted]]</f>
        <v>-4.1297411812740137</v>
      </c>
      <c r="S40" s="8">
        <f>October_Schedule_Table[[#This Row],[PTS2]]-October_Schedule_Table[[#This Row],[Home Pre]]</f>
        <v>5.0258024206080307</v>
      </c>
      <c r="T40" s="8">
        <f>October_Schedule_Table[[#This Row],[PTS]]-October_Schedule_Table[[#This Row],[Away Pre]]</f>
        <v>9.1555436018820444</v>
      </c>
      <c r="U40" s="8" t="str">
        <f>CONCATENATE(October_Schedule_Table[[#This Row],[Away Short]],October_Schedule_Table[[#This Row],[PTS]],October_Schedule_Table[[#This Row],[PTS2]])</f>
        <v>Hou124115</v>
      </c>
      <c r="V40" s="8" t="str">
        <f>CONCATENATE(October_Schedule_Table[[#This Row],[Home Short]],October_Schedule_Table[[#This Row],[PTS]],October_Schedule_Table[[#This Row],[PTS2]])</f>
        <v>LAL124115</v>
      </c>
      <c r="W40" s="8" t="str">
        <f>VLOOKUP(October_Schedule_Table[[#This Row],[Home Concat]],'Back to Back'!T:U,2,FALSE)</f>
        <v>no</v>
      </c>
      <c r="X40" s="8" t="str">
        <f>VLOOKUP(October_Schedule_Table[[#This Row],[Away Concat]],'Back to Back'!T:U,2,FALSE)</f>
        <v>no</v>
      </c>
      <c r="Y4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0" s="8"/>
      <c r="AA40" s="1">
        <v>28</v>
      </c>
      <c r="AB40" s="1" t="s">
        <v>29</v>
      </c>
      <c r="AC40" s="3">
        <v>-3.2368912253309401</v>
      </c>
      <c r="AD40" s="3">
        <v>5.46660720566683</v>
      </c>
      <c r="AE40" s="3">
        <f t="shared" si="2"/>
        <v>-8.7034984309977705</v>
      </c>
    </row>
    <row r="41" spans="1:31" x14ac:dyDescent="0.2">
      <c r="A41" s="2">
        <v>43393</v>
      </c>
      <c r="B41" s="16">
        <v>10</v>
      </c>
      <c r="C41" s="16">
        <v>20</v>
      </c>
      <c r="D41" s="16">
        <v>2018</v>
      </c>
      <c r="E41" s="1" t="s">
        <v>6</v>
      </c>
      <c r="F41" s="1" t="s">
        <v>14</v>
      </c>
      <c r="G41" s="1" t="str">
        <f>LEFT(October_Schedule_Table[[#This Row],[Visitor/Neutral]],3)</f>
        <v>Cha</v>
      </c>
      <c r="H41" s="1">
        <v>113</v>
      </c>
      <c r="I41" s="1" t="s">
        <v>26</v>
      </c>
      <c r="J41" s="1" t="str">
        <f>LEFT(October_Schedule_Table[[#This Row],[Home/Neutral]],3)</f>
        <v>Mia</v>
      </c>
      <c r="K41" s="1">
        <v>112</v>
      </c>
      <c r="L41" s="1">
        <f>mean-0.5*home+VLOOKUP(October_Schedule_Table[[#This Row],[Visitor/Neutral]],lookup,2,FALSE)+VLOOKUP(October_Schedule_Table[[#This Row],[Home/Neutral]],lookup,3,FALSE)</f>
        <v>103.49958423121295</v>
      </c>
      <c r="M41" s="1">
        <f>mean+0.5*home+VLOOKUP(October_Schedule_Table[[#This Row],[Visitor/Neutral]],lookup,3,FALSE)+VLOOKUP(October_Schedule_Table[[#This Row],[Home/Neutral]],lookup,2,FALSE)</f>
        <v>107.18898116092292</v>
      </c>
      <c r="N41" s="1">
        <f>(October_Schedule_Table[[#This Row],[PTS2]]-October_Schedule_Table[[#This Row],[Home Pre]])^2+(October_Schedule_Table[[#This Row],[PTS]]-October_Schedule_Table[[#This Row],[Away Pre]])^2</f>
        <v>113.4038020497722</v>
      </c>
      <c r="O41" s="1">
        <f t="shared" si="1"/>
        <v>1.0175575755989363</v>
      </c>
      <c r="P41" s="8">
        <f>October_Schedule_Table[[#This Row],[PTS2]]-October_Schedule_Table[[#This Row],[PTS]]</f>
        <v>-1</v>
      </c>
      <c r="Q41" s="8">
        <f>October_Schedule_Table[[#This Row],[Home Pre]]-October_Schedule_Table[[#This Row],[Away Pre]]</f>
        <v>3.6893969297099716</v>
      </c>
      <c r="R41" s="8">
        <f>October_Schedule_Table[[#This Row],[Actual]]-October_Schedule_Table[[#This Row],[Predicted]]</f>
        <v>-4.6893969297099716</v>
      </c>
      <c r="S41" s="8">
        <f>October_Schedule_Table[[#This Row],[PTS2]]-October_Schedule_Table[[#This Row],[Home Pre]]</f>
        <v>4.8110188390770787</v>
      </c>
      <c r="T41" s="8">
        <f>October_Schedule_Table[[#This Row],[PTS]]-October_Schedule_Table[[#This Row],[Away Pre]]</f>
        <v>9.5004157687870503</v>
      </c>
      <c r="U41" s="8" t="str">
        <f>CONCATENATE(October_Schedule_Table[[#This Row],[Away Short]],October_Schedule_Table[[#This Row],[PTS]],October_Schedule_Table[[#This Row],[PTS2]])</f>
        <v>Cha113112</v>
      </c>
      <c r="V41" s="8" t="str">
        <f>CONCATENATE(October_Schedule_Table[[#This Row],[Home Short]],October_Schedule_Table[[#This Row],[PTS]],October_Schedule_Table[[#This Row],[PTS2]])</f>
        <v>Mia113112</v>
      </c>
      <c r="W41" s="8" t="str">
        <f>VLOOKUP(October_Schedule_Table[[#This Row],[Home Concat]],'Back to Back'!T:U,2,FALSE)</f>
        <v>no</v>
      </c>
      <c r="X41" s="8" t="str">
        <f>VLOOKUP(October_Schedule_Table[[#This Row],[Away Concat]],'Back to Back'!T:U,2,FALSE)</f>
        <v>no</v>
      </c>
      <c r="Y4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1" s="8"/>
      <c r="AA41" s="1">
        <v>29</v>
      </c>
      <c r="AB41" s="1" t="s">
        <v>36</v>
      </c>
      <c r="AC41" s="3">
        <v>-6.2028192626534597</v>
      </c>
      <c r="AD41" s="3">
        <v>3.1145266198696402</v>
      </c>
      <c r="AE41" s="3">
        <f t="shared" si="2"/>
        <v>-9.3173458825230995</v>
      </c>
    </row>
    <row r="42" spans="1:31" x14ac:dyDescent="0.2">
      <c r="A42" s="2">
        <v>43393</v>
      </c>
      <c r="B42" s="16">
        <v>10</v>
      </c>
      <c r="C42" s="16">
        <v>20</v>
      </c>
      <c r="D42" s="16">
        <v>2018</v>
      </c>
      <c r="E42" s="1" t="s">
        <v>23</v>
      </c>
      <c r="F42" s="1" t="s">
        <v>8</v>
      </c>
      <c r="G42" s="1" t="str">
        <f>LEFT(October_Schedule_Table[[#This Row],[Visitor/Neutral]],3)</f>
        <v>Bos</v>
      </c>
      <c r="H42" s="1">
        <v>103</v>
      </c>
      <c r="I42" s="1" t="s">
        <v>25</v>
      </c>
      <c r="J42" s="1" t="s">
        <v>243</v>
      </c>
      <c r="K42" s="1">
        <v>101</v>
      </c>
      <c r="L42" s="1">
        <f>mean-0.5*home+VLOOKUP(October_Schedule_Table[[#This Row],[Visitor/Neutral]],lookup,2,FALSE)+VLOOKUP(October_Schedule_Table[[#This Row],[Home/Neutral]],lookup,3,FALSE)</f>
        <v>113.30120831273418</v>
      </c>
      <c r="M42" s="1">
        <f>mean+0.5*home+VLOOKUP(October_Schedule_Table[[#This Row],[Visitor/Neutral]],lookup,3,FALSE)+VLOOKUP(October_Schedule_Table[[#This Row],[Home/Neutral]],lookup,2,FALSE)</f>
        <v>102.96514187770526</v>
      </c>
      <c r="N42" s="1">
        <f>(October_Schedule_Table[[#This Row],[PTS2]]-October_Schedule_Table[[#This Row],[Home Pre]])^2+(October_Schedule_Table[[#This Row],[PTS]]-October_Schedule_Table[[#This Row],[Away Pre]])^2</f>
        <v>109.97667530185466</v>
      </c>
      <c r="O42" s="1">
        <f t="shared" si="1"/>
        <v>1.0181684766849475</v>
      </c>
      <c r="P42" s="8">
        <f>October_Schedule_Table[[#This Row],[PTS2]]-October_Schedule_Table[[#This Row],[PTS]]</f>
        <v>-2</v>
      </c>
      <c r="Q42" s="8">
        <f>October_Schedule_Table[[#This Row],[Home Pre]]-October_Schedule_Table[[#This Row],[Away Pre]]</f>
        <v>-10.336066435028911</v>
      </c>
      <c r="R42" s="8">
        <f>October_Schedule_Table[[#This Row],[Actual]]-October_Schedule_Table[[#This Row],[Predicted]]</f>
        <v>8.3360664350289113</v>
      </c>
      <c r="S42" s="8">
        <f>October_Schedule_Table[[#This Row],[PTS2]]-October_Schedule_Table[[#This Row],[Home Pre]]</f>
        <v>-1.9651418777052641</v>
      </c>
      <c r="T42" s="8">
        <f>October_Schedule_Table[[#This Row],[PTS]]-October_Schedule_Table[[#This Row],[Away Pre]]</f>
        <v>-10.301208312734175</v>
      </c>
      <c r="U42" s="8" t="str">
        <f>CONCATENATE(October_Schedule_Table[[#This Row],[Away Short]],October_Schedule_Table[[#This Row],[PTS]],October_Schedule_Table[[#This Row],[PTS2]])</f>
        <v>Bos103101</v>
      </c>
      <c r="V42" s="8" t="str">
        <f>CONCATENATE(October_Schedule_Table[[#This Row],[Home Short]],October_Schedule_Table[[#This Row],[PTS]],October_Schedule_Table[[#This Row],[PTS2]])</f>
        <v>NYK103101</v>
      </c>
      <c r="W42" s="8" t="str">
        <f>VLOOKUP(October_Schedule_Table[[#This Row],[Home Concat]],'Back to Back'!T:U,2,FALSE)</f>
        <v>yes</v>
      </c>
      <c r="X42" s="8" t="str">
        <f>VLOOKUP(October_Schedule_Table[[#This Row],[Away Concat]],'Back to Back'!T:U,2,FALSE)</f>
        <v>yes</v>
      </c>
      <c r="Y42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43393Boston CelticsNew York Knicks</v>
      </c>
      <c r="Z42" s="8"/>
      <c r="AA42" s="1">
        <v>30</v>
      </c>
      <c r="AB42" s="1" t="s">
        <v>25</v>
      </c>
      <c r="AC42" s="3">
        <v>-7.2823738384894998</v>
      </c>
      <c r="AD42" s="3">
        <v>2.1015839640502101</v>
      </c>
      <c r="AE42" s="3">
        <f t="shared" si="2"/>
        <v>-9.3839578025397099</v>
      </c>
    </row>
    <row r="43" spans="1:31" x14ac:dyDescent="0.2">
      <c r="A43" s="2">
        <v>43393</v>
      </c>
      <c r="B43" s="16">
        <v>10</v>
      </c>
      <c r="C43" s="16">
        <v>20</v>
      </c>
      <c r="D43" s="16">
        <v>2018</v>
      </c>
      <c r="E43" s="1" t="s">
        <v>23</v>
      </c>
      <c r="F43" s="1" t="s">
        <v>27</v>
      </c>
      <c r="G43" s="1" t="str">
        <f>LEFT(October_Schedule_Table[[#This Row],[Visitor/Neutral]],3)</f>
        <v>Orl</v>
      </c>
      <c r="H43" s="1">
        <v>115</v>
      </c>
      <c r="I43" s="1" t="s">
        <v>7</v>
      </c>
      <c r="J43" s="1" t="str">
        <f>LEFT(October_Schedule_Table[[#This Row],[Home/Neutral]],3)</f>
        <v>Phi</v>
      </c>
      <c r="K43" s="1">
        <v>116</v>
      </c>
      <c r="L43" s="1">
        <f>mean-0.5*home+VLOOKUP(October_Schedule_Table[[#This Row],[Visitor/Neutral]],lookup,2,FALSE)+VLOOKUP(October_Schedule_Table[[#This Row],[Home/Neutral]],lookup,3,FALSE)</f>
        <v>108.2409808658723</v>
      </c>
      <c r="M43" s="1">
        <f>mean+0.5*home+VLOOKUP(October_Schedule_Table[[#This Row],[Visitor/Neutral]],lookup,3,FALSE)+VLOOKUP(October_Schedule_Table[[#This Row],[Home/Neutral]],lookup,2,FALSE)</f>
        <v>111.9895977895969</v>
      </c>
      <c r="N43" s="1">
        <f>(October_Schedule_Table[[#This Row],[PTS2]]-October_Schedule_Table[[#This Row],[Home Pre]])^2+(October_Schedule_Table[[#This Row],[PTS]]-October_Schedule_Table[[#This Row],[Away Pre]])^2</f>
        <v>61.767665544710404</v>
      </c>
      <c r="O43" s="1">
        <f t="shared" si="1"/>
        <v>1.0187797445316666</v>
      </c>
      <c r="P43" s="8">
        <f>October_Schedule_Table[[#This Row],[PTS2]]-October_Schedule_Table[[#This Row],[PTS]]</f>
        <v>1</v>
      </c>
      <c r="Q43" s="8">
        <f>October_Schedule_Table[[#This Row],[Home Pre]]-October_Schedule_Table[[#This Row],[Away Pre]]</f>
        <v>3.7486169237245974</v>
      </c>
      <c r="R43" s="8">
        <f>October_Schedule_Table[[#This Row],[Actual]]-October_Schedule_Table[[#This Row],[Predicted]]</f>
        <v>-2.7486169237245974</v>
      </c>
      <c r="S43" s="8">
        <f>October_Schedule_Table[[#This Row],[PTS2]]-October_Schedule_Table[[#This Row],[Home Pre]]</f>
        <v>4.0104022104031003</v>
      </c>
      <c r="T43" s="8">
        <f>October_Schedule_Table[[#This Row],[PTS]]-October_Schedule_Table[[#This Row],[Away Pre]]</f>
        <v>6.7590191341276977</v>
      </c>
      <c r="U43" s="8" t="str">
        <f>CONCATENATE(October_Schedule_Table[[#This Row],[Away Short]],October_Schedule_Table[[#This Row],[PTS]],October_Schedule_Table[[#This Row],[PTS2]])</f>
        <v>Orl115116</v>
      </c>
      <c r="V43" s="8" t="str">
        <f>CONCATENATE(October_Schedule_Table[[#This Row],[Home Short]],October_Schedule_Table[[#This Row],[PTS]],October_Schedule_Table[[#This Row],[PTS2]])</f>
        <v>Phi115116</v>
      </c>
      <c r="W43" s="8" t="str">
        <f>VLOOKUP(October_Schedule_Table[[#This Row],[Home Concat]],'Back to Back'!T:U,2,FALSE)</f>
        <v>no</v>
      </c>
      <c r="X43" s="8" t="str">
        <f>VLOOKUP(October_Schedule_Table[[#This Row],[Away Concat]],'Back to Back'!T:U,2,FALSE)</f>
        <v>yes</v>
      </c>
      <c r="Y4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3" s="8"/>
    </row>
    <row r="44" spans="1:31" x14ac:dyDescent="0.2">
      <c r="A44" s="2">
        <v>43393</v>
      </c>
      <c r="B44" s="16">
        <v>10</v>
      </c>
      <c r="C44" s="16">
        <v>20</v>
      </c>
      <c r="D44" s="16">
        <v>2018</v>
      </c>
      <c r="E44" s="1" t="s">
        <v>30</v>
      </c>
      <c r="F44" s="1" t="s">
        <v>35</v>
      </c>
      <c r="G44" s="1" t="str">
        <f>LEFT(October_Schedule_Table[[#This Row],[Visitor/Neutral]],3)</f>
        <v>San</v>
      </c>
      <c r="H44" s="1">
        <v>108</v>
      </c>
      <c r="I44" s="1" t="s">
        <v>40</v>
      </c>
      <c r="J44" s="1" t="str">
        <f>LEFT(October_Schedule_Table[[#This Row],[Home/Neutral]],3)</f>
        <v>Por</v>
      </c>
      <c r="K44" s="1">
        <v>121</v>
      </c>
      <c r="L44" s="1">
        <f>mean-0.5*home+VLOOKUP(October_Schedule_Table[[#This Row],[Visitor/Neutral]],lookup,2,FALSE)+VLOOKUP(October_Schedule_Table[[#This Row],[Home/Neutral]],lookup,3,FALSE)</f>
        <v>109.2172882961036</v>
      </c>
      <c r="M44" s="1">
        <f>mean+0.5*home+VLOOKUP(October_Schedule_Table[[#This Row],[Visitor/Neutral]],lookup,3,FALSE)+VLOOKUP(October_Schedule_Table[[#This Row],[Home/Neutral]],lookup,2,FALSE)</f>
        <v>114.80730420180228</v>
      </c>
      <c r="N44" s="1">
        <f>(October_Schedule_Table[[#This Row],[PTS2]]-October_Schedule_Table[[#This Row],[Home Pre]])^2+(October_Schedule_Table[[#This Row],[PTS]]-October_Schedule_Table[[#This Row],[Away Pre]])^2</f>
        <v>39.831272044846493</v>
      </c>
      <c r="O44" s="1">
        <f t="shared" si="1"/>
        <v>1.0193913793592824</v>
      </c>
      <c r="P44" s="8">
        <f>October_Schedule_Table[[#This Row],[PTS2]]-October_Schedule_Table[[#This Row],[PTS]]</f>
        <v>13</v>
      </c>
      <c r="Q44" s="8">
        <f>October_Schedule_Table[[#This Row],[Home Pre]]-October_Schedule_Table[[#This Row],[Away Pre]]</f>
        <v>5.590015905698678</v>
      </c>
      <c r="R44" s="8">
        <f>October_Schedule_Table[[#This Row],[Actual]]-October_Schedule_Table[[#This Row],[Predicted]]</f>
        <v>7.409984094301322</v>
      </c>
      <c r="S44" s="8">
        <f>October_Schedule_Table[[#This Row],[PTS2]]-October_Schedule_Table[[#This Row],[Home Pre]]</f>
        <v>6.1926957981977182</v>
      </c>
      <c r="T44" s="8">
        <f>October_Schedule_Table[[#This Row],[PTS]]-October_Schedule_Table[[#This Row],[Away Pre]]</f>
        <v>-1.2172882961036038</v>
      </c>
      <c r="U44" s="8" t="str">
        <f>CONCATENATE(October_Schedule_Table[[#This Row],[Away Short]],October_Schedule_Table[[#This Row],[PTS]],October_Schedule_Table[[#This Row],[PTS2]])</f>
        <v>San108121</v>
      </c>
      <c r="V44" s="8" t="str">
        <f>CONCATENATE(October_Schedule_Table[[#This Row],[Home Short]],October_Schedule_Table[[#This Row],[PTS]],October_Schedule_Table[[#This Row],[PTS2]])</f>
        <v>Por108121</v>
      </c>
      <c r="W44" s="8" t="str">
        <f>VLOOKUP(October_Schedule_Table[[#This Row],[Home Concat]],'Back to Back'!T:U,2,FALSE)</f>
        <v>no</v>
      </c>
      <c r="X44" s="8" t="str">
        <f>VLOOKUP(October_Schedule_Table[[#This Row],[Away Concat]],'Back to Back'!T:U,2,FALSE)</f>
        <v>no</v>
      </c>
      <c r="Y4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4" s="8"/>
    </row>
    <row r="45" spans="1:31" x14ac:dyDescent="0.2">
      <c r="A45" s="2">
        <v>43393</v>
      </c>
      <c r="B45" s="16">
        <v>10</v>
      </c>
      <c r="C45" s="16">
        <v>20</v>
      </c>
      <c r="D45" s="16">
        <v>2018</v>
      </c>
      <c r="E45" s="1" t="s">
        <v>12</v>
      </c>
      <c r="F45" s="1" t="s">
        <v>37</v>
      </c>
      <c r="G45" s="1" t="str">
        <f>LEFT(October_Schedule_Table[[#This Row],[Visitor/Neutral]],3)</f>
        <v>Tor</v>
      </c>
      <c r="H45" s="1">
        <v>117</v>
      </c>
      <c r="I45" s="1" t="s">
        <v>41</v>
      </c>
      <c r="J45" s="1" t="str">
        <f>LEFT(October_Schedule_Table[[#This Row],[Home/Neutral]],3)</f>
        <v>Was</v>
      </c>
      <c r="K45" s="1">
        <v>113</v>
      </c>
      <c r="L45" s="1">
        <f>mean-0.5*home+VLOOKUP(October_Schedule_Table[[#This Row],[Visitor/Neutral]],lookup,2,FALSE)+VLOOKUP(October_Schedule_Table[[#This Row],[Home/Neutral]],lookup,3,FALSE)</f>
        <v>119.41429745701474</v>
      </c>
      <c r="M45" s="1">
        <f>mean+0.5*home+VLOOKUP(October_Schedule_Table[[#This Row],[Visitor/Neutral]],lookup,3,FALSE)+VLOOKUP(October_Schedule_Table[[#This Row],[Home/Neutral]],lookup,2,FALSE)</f>
        <v>113.38144838443797</v>
      </c>
      <c r="N45" s="1">
        <f>(October_Schedule_Table[[#This Row],[PTS2]]-October_Schedule_Table[[#This Row],[Home Pre]])^2+(October_Schedule_Table[[#This Row],[PTS]]-October_Schedule_Table[[#This Row],[Away Pre]])^2</f>
        <v>5.9743350809381814</v>
      </c>
      <c r="O45" s="1">
        <f t="shared" si="1"/>
        <v>1.0200033813881153</v>
      </c>
      <c r="P45" s="8">
        <f>October_Schedule_Table[[#This Row],[PTS2]]-October_Schedule_Table[[#This Row],[PTS]]</f>
        <v>-4</v>
      </c>
      <c r="Q45" s="8">
        <f>October_Schedule_Table[[#This Row],[Home Pre]]-October_Schedule_Table[[#This Row],[Away Pre]]</f>
        <v>-6.0328490725767665</v>
      </c>
      <c r="R45" s="8">
        <f>October_Schedule_Table[[#This Row],[Actual]]-October_Schedule_Table[[#This Row],[Predicted]]</f>
        <v>2.0328490725767665</v>
      </c>
      <c r="S45" s="8">
        <f>October_Schedule_Table[[#This Row],[PTS2]]-October_Schedule_Table[[#This Row],[Home Pre]]</f>
        <v>-0.38144838443797369</v>
      </c>
      <c r="T45" s="8">
        <f>October_Schedule_Table[[#This Row],[PTS]]-October_Schedule_Table[[#This Row],[Away Pre]]</f>
        <v>-2.4142974570147402</v>
      </c>
      <c r="U45" s="8" t="str">
        <f>CONCATENATE(October_Schedule_Table[[#This Row],[Away Short]],October_Schedule_Table[[#This Row],[PTS]],October_Schedule_Table[[#This Row],[PTS2]])</f>
        <v>Tor117113</v>
      </c>
      <c r="V45" s="8" t="str">
        <f>CONCATENATE(October_Schedule_Table[[#This Row],[Home Short]],October_Schedule_Table[[#This Row],[PTS]],October_Schedule_Table[[#This Row],[PTS2]])</f>
        <v>Was117113</v>
      </c>
      <c r="W45" s="8" t="str">
        <f>VLOOKUP(October_Schedule_Table[[#This Row],[Home Concat]],'Back to Back'!T:U,2,FALSE)</f>
        <v>no</v>
      </c>
      <c r="X45" s="8" t="str">
        <f>VLOOKUP(October_Schedule_Table[[#This Row],[Away Concat]],'Back to Back'!T:U,2,FALSE)</f>
        <v>yes</v>
      </c>
      <c r="Y4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5" s="8"/>
    </row>
    <row r="46" spans="1:31" x14ac:dyDescent="0.2">
      <c r="A46" s="2">
        <v>43394</v>
      </c>
      <c r="B46" s="16">
        <v>10</v>
      </c>
      <c r="C46" s="16">
        <v>21</v>
      </c>
      <c r="D46" s="16">
        <v>2018</v>
      </c>
      <c r="E46" s="1" t="s">
        <v>43</v>
      </c>
      <c r="F46" s="1" t="s">
        <v>24</v>
      </c>
      <c r="G46" s="1" t="str">
        <f>LEFT(October_Schedule_Table[[#This Row],[Visitor/Neutral]],3)</f>
        <v>Atl</v>
      </c>
      <c r="H46" s="1">
        <v>133</v>
      </c>
      <c r="I46" s="1" t="s">
        <v>36</v>
      </c>
      <c r="J46" s="1" t="str">
        <f>LEFT(October_Schedule_Table[[#This Row],[Home/Neutral]],3)</f>
        <v>Cle</v>
      </c>
      <c r="K46" s="1">
        <v>111</v>
      </c>
      <c r="L46" s="1">
        <f>mean-0.5*home+VLOOKUP(October_Schedule_Table[[#This Row],[Visitor/Neutral]],lookup,2,FALSE)+VLOOKUP(October_Schedule_Table[[#This Row],[Home/Neutral]],lookup,3,FALSE)</f>
        <v>116.39494906732251</v>
      </c>
      <c r="M46" s="1">
        <f>mean+0.5*home+VLOOKUP(October_Schedule_Table[[#This Row],[Visitor/Neutral]],lookup,3,FALSE)+VLOOKUP(October_Schedule_Table[[#This Row],[Home/Neutral]],lookup,2,FALSE)</f>
        <v>115.21184550961179</v>
      </c>
      <c r="N46" s="1">
        <f>(October_Schedule_Table[[#This Row],[PTS2]]-October_Schedule_Table[[#This Row],[Home Pre]])^2+(October_Schedule_Table[[#This Row],[PTS]]-October_Schedule_Table[[#This Row],[Away Pre]])^2</f>
        <v>293.46735907365047</v>
      </c>
      <c r="O46" s="1">
        <f t="shared" si="1"/>
        <v>1.0206157508386184</v>
      </c>
      <c r="P46" s="8">
        <f>October_Schedule_Table[[#This Row],[PTS2]]-October_Schedule_Table[[#This Row],[PTS]]</f>
        <v>-22</v>
      </c>
      <c r="Q46" s="8">
        <f>October_Schedule_Table[[#This Row],[Home Pre]]-October_Schedule_Table[[#This Row],[Away Pre]]</f>
        <v>-1.183103557710723</v>
      </c>
      <c r="R46" s="8">
        <f>October_Schedule_Table[[#This Row],[Actual]]-October_Schedule_Table[[#This Row],[Predicted]]</f>
        <v>-20.816896442289277</v>
      </c>
      <c r="S46" s="8">
        <f>October_Schedule_Table[[#This Row],[PTS2]]-October_Schedule_Table[[#This Row],[Home Pre]]</f>
        <v>-4.2118455096117913</v>
      </c>
      <c r="T46" s="8">
        <f>October_Schedule_Table[[#This Row],[PTS]]-October_Schedule_Table[[#This Row],[Away Pre]]</f>
        <v>16.605050932677486</v>
      </c>
      <c r="U46" s="8" t="str">
        <f>CONCATENATE(October_Schedule_Table[[#This Row],[Away Short]],October_Schedule_Table[[#This Row],[PTS]],October_Schedule_Table[[#This Row],[PTS2]])</f>
        <v>Atl133111</v>
      </c>
      <c r="V46" s="8" t="str">
        <f>CONCATENATE(October_Schedule_Table[[#This Row],[Home Short]],October_Schedule_Table[[#This Row],[PTS]],October_Schedule_Table[[#This Row],[PTS2]])</f>
        <v>Cle133111</v>
      </c>
      <c r="W46" s="8" t="str">
        <f>VLOOKUP(October_Schedule_Table[[#This Row],[Home Concat]],'Back to Back'!T:U,2,FALSE)</f>
        <v>no</v>
      </c>
      <c r="X46" s="8" t="str">
        <f>VLOOKUP(October_Schedule_Table[[#This Row],[Away Concat]],'Back to Back'!T:U,2,FALSE)</f>
        <v>no</v>
      </c>
      <c r="Y4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6" s="8"/>
    </row>
    <row r="47" spans="1:31" x14ac:dyDescent="0.2">
      <c r="A47" s="2">
        <v>43394</v>
      </c>
      <c r="B47" s="16">
        <v>10</v>
      </c>
      <c r="C47" s="16">
        <v>21</v>
      </c>
      <c r="D47" s="16">
        <v>2018</v>
      </c>
      <c r="E47" s="1" t="s">
        <v>6</v>
      </c>
      <c r="F47" s="1" t="s">
        <v>11</v>
      </c>
      <c r="G47" s="1" t="str">
        <f>LEFT(October_Schedule_Table[[#This Row],[Visitor/Neutral]],3)</f>
        <v>Gol</v>
      </c>
      <c r="H47" s="1">
        <v>98</v>
      </c>
      <c r="I47" s="1" t="s">
        <v>21</v>
      </c>
      <c r="J47" s="1" t="str">
        <f>LEFT(October_Schedule_Table[[#This Row],[Home/Neutral]],3)</f>
        <v>Den</v>
      </c>
      <c r="K47" s="1">
        <v>100</v>
      </c>
      <c r="L47" s="1">
        <f>mean-0.5*home+VLOOKUP(October_Schedule_Table[[#This Row],[Visitor/Neutral]],lookup,2,FALSE)+VLOOKUP(October_Schedule_Table[[#This Row],[Home/Neutral]],lookup,3,FALSE)</f>
        <v>111.31771342824561</v>
      </c>
      <c r="M47" s="1">
        <f>mean+0.5*home+VLOOKUP(October_Schedule_Table[[#This Row],[Visitor/Neutral]],lookup,3,FALSE)+VLOOKUP(October_Schedule_Table[[#This Row],[Home/Neutral]],lookup,2,FALSE)</f>
        <v>111.42252285403003</v>
      </c>
      <c r="N47" s="1">
        <f>(October_Schedule_Table[[#This Row],[PTS2]]-October_Schedule_Table[[#This Row],[Home Pre]])^2+(October_Schedule_Table[[#This Row],[PTS]]-October_Schedule_Table[[#This Row],[Away Pre]])^2</f>
        <v>307.83551930771193</v>
      </c>
      <c r="O47" s="1">
        <f t="shared" si="1"/>
        <v>1.0212284879313773</v>
      </c>
      <c r="P47" s="8">
        <f>October_Schedule_Table[[#This Row],[PTS2]]-October_Schedule_Table[[#This Row],[PTS]]</f>
        <v>2</v>
      </c>
      <c r="Q47" s="8">
        <f>October_Schedule_Table[[#This Row],[Home Pre]]-October_Schedule_Table[[#This Row],[Away Pre]]</f>
        <v>0.10480942578442409</v>
      </c>
      <c r="R47" s="8">
        <f>October_Schedule_Table[[#This Row],[Actual]]-October_Schedule_Table[[#This Row],[Predicted]]</f>
        <v>1.8951905742155759</v>
      </c>
      <c r="S47" s="8">
        <f>October_Schedule_Table[[#This Row],[PTS2]]-October_Schedule_Table[[#This Row],[Home Pre]]</f>
        <v>-11.422522854030035</v>
      </c>
      <c r="T47" s="8">
        <f>October_Schedule_Table[[#This Row],[PTS]]-October_Schedule_Table[[#This Row],[Away Pre]]</f>
        <v>-13.317713428245611</v>
      </c>
      <c r="U47" s="8" t="str">
        <f>CONCATENATE(October_Schedule_Table[[#This Row],[Away Short]],October_Schedule_Table[[#This Row],[PTS]],October_Schedule_Table[[#This Row],[PTS2]])</f>
        <v>Gol98100</v>
      </c>
      <c r="V47" s="8" t="str">
        <f>CONCATENATE(October_Schedule_Table[[#This Row],[Home Short]],October_Schedule_Table[[#This Row],[PTS]],October_Schedule_Table[[#This Row],[PTS2]])</f>
        <v>Den98100</v>
      </c>
      <c r="W47" s="8" t="str">
        <f>VLOOKUP(October_Schedule_Table[[#This Row],[Home Concat]],'Back to Back'!T:U,2,FALSE)</f>
        <v>yes</v>
      </c>
      <c r="X47" s="8" t="str">
        <f>VLOOKUP(October_Schedule_Table[[#This Row],[Away Concat]],'Back to Back'!T:U,2,FALSE)</f>
        <v>no</v>
      </c>
      <c r="Y4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7" s="8"/>
    </row>
    <row r="48" spans="1:31" x14ac:dyDescent="0.2">
      <c r="A48" s="2">
        <v>43394</v>
      </c>
      <c r="B48" s="16">
        <v>10</v>
      </c>
      <c r="C48" s="16">
        <v>21</v>
      </c>
      <c r="D48" s="16">
        <v>2018</v>
      </c>
      <c r="E48" s="1" t="s">
        <v>42</v>
      </c>
      <c r="F48" s="1" t="s">
        <v>18</v>
      </c>
      <c r="G48" s="1" t="str">
        <f>LEFT(October_Schedule_Table[[#This Row],[Visitor/Neutral]],3)</f>
        <v>Hou</v>
      </c>
      <c r="H48" s="1">
        <v>112</v>
      </c>
      <c r="I48" s="1" t="s">
        <v>22</v>
      </c>
      <c r="J48" s="1" t="s">
        <v>241</v>
      </c>
      <c r="K48" s="1">
        <v>115</v>
      </c>
      <c r="L48" s="1">
        <f>mean-0.5*home+VLOOKUP(October_Schedule_Table[[#This Row],[Visitor/Neutral]],lookup,2,FALSE)+VLOOKUP(October_Schedule_Table[[#This Row],[Home/Neutral]],lookup,3,FALSE)</f>
        <v>116.4032795346392</v>
      </c>
      <c r="M48" s="1">
        <f>mean+0.5*home+VLOOKUP(October_Schedule_Table[[#This Row],[Visitor/Neutral]],lookup,3,FALSE)+VLOOKUP(October_Schedule_Table[[#This Row],[Home/Neutral]],lookup,2,FALSE)</f>
        <v>114.08910335678962</v>
      </c>
      <c r="N48" s="1">
        <f>(October_Schedule_Table[[#This Row],[PTS2]]-October_Schedule_Table[[#This Row],[Home Pre]])^2+(October_Schedule_Table[[#This Row],[PTS]]-October_Schedule_Table[[#This Row],[Away Pre]])^2</f>
        <v>20.218603354784314</v>
      </c>
      <c r="O48" s="1">
        <f t="shared" si="1"/>
        <v>1.0218415928871096</v>
      </c>
      <c r="P48" s="8">
        <f>October_Schedule_Table[[#This Row],[PTS2]]-October_Schedule_Table[[#This Row],[PTS]]</f>
        <v>3</v>
      </c>
      <c r="Q48" s="8">
        <f>October_Schedule_Table[[#This Row],[Home Pre]]-October_Schedule_Table[[#This Row],[Away Pre]]</f>
        <v>-2.3141761778495749</v>
      </c>
      <c r="R48" s="8">
        <f>October_Schedule_Table[[#This Row],[Actual]]-October_Schedule_Table[[#This Row],[Predicted]]</f>
        <v>5.3141761778495749</v>
      </c>
      <c r="S48" s="8">
        <f>October_Schedule_Table[[#This Row],[PTS2]]-October_Schedule_Table[[#This Row],[Home Pre]]</f>
        <v>0.91089664321037844</v>
      </c>
      <c r="T48" s="8">
        <f>October_Schedule_Table[[#This Row],[PTS]]-October_Schedule_Table[[#This Row],[Away Pre]]</f>
        <v>-4.4032795346391964</v>
      </c>
      <c r="U48" s="8" t="str">
        <f>CONCATENATE(October_Schedule_Table[[#This Row],[Away Short]],October_Schedule_Table[[#This Row],[PTS]],October_Schedule_Table[[#This Row],[PTS2]])</f>
        <v>Hou112115</v>
      </c>
      <c r="V48" s="8" t="str">
        <f>CONCATENATE(October_Schedule_Table[[#This Row],[Home Short]],October_Schedule_Table[[#This Row],[PTS]],October_Schedule_Table[[#This Row],[PTS2]])</f>
        <v>LAC112115</v>
      </c>
      <c r="W48" s="8" t="str">
        <f>VLOOKUP(October_Schedule_Table[[#This Row],[Home Concat]],'Back to Back'!T:U,2,FALSE)</f>
        <v>no</v>
      </c>
      <c r="X48" s="8" t="str">
        <f>VLOOKUP(October_Schedule_Table[[#This Row],[Away Concat]],'Back to Back'!T:U,2,FALSE)</f>
        <v>yes</v>
      </c>
      <c r="Y4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8" s="8"/>
    </row>
    <row r="49" spans="1:26" x14ac:dyDescent="0.2">
      <c r="A49" s="2">
        <v>43394</v>
      </c>
      <c r="B49" s="16">
        <v>10</v>
      </c>
      <c r="C49" s="16">
        <v>21</v>
      </c>
      <c r="D49" s="16">
        <v>2018</v>
      </c>
      <c r="E49" s="1" t="s">
        <v>12</v>
      </c>
      <c r="F49" s="1" t="s">
        <v>32</v>
      </c>
      <c r="G49" s="1" t="str">
        <f>LEFT(October_Schedule_Table[[#This Row],[Visitor/Neutral]],3)</f>
        <v>Sac</v>
      </c>
      <c r="H49" s="1">
        <v>131</v>
      </c>
      <c r="I49" s="1" t="s">
        <v>10</v>
      </c>
      <c r="J49" s="1" t="str">
        <f>LEFT(October_Schedule_Table[[#This Row],[Home/Neutral]],3)</f>
        <v>Okl</v>
      </c>
      <c r="K49" s="1">
        <v>120</v>
      </c>
      <c r="L49" s="1">
        <f>mean-0.5*home+VLOOKUP(October_Schedule_Table[[#This Row],[Visitor/Neutral]],lookup,2,FALSE)+VLOOKUP(October_Schedule_Table[[#This Row],[Home/Neutral]],lookup,3,FALSE)</f>
        <v>112.90260887140995</v>
      </c>
      <c r="M49" s="1">
        <f>mean+0.5*home+VLOOKUP(October_Schedule_Table[[#This Row],[Visitor/Neutral]],lookup,3,FALSE)+VLOOKUP(October_Schedule_Table[[#This Row],[Home/Neutral]],lookup,2,FALSE)</f>
        <v>119.92049661956477</v>
      </c>
      <c r="N49" s="1">
        <f>(October_Schedule_Table[[#This Row],[PTS2]]-October_Schedule_Table[[#This Row],[Home Pre]])^2+(October_Schedule_Table[[#This Row],[PTS]]-October_Schedule_Table[[#This Row],[Away Pre]])^2</f>
        <v>327.52188644867033</v>
      </c>
      <c r="O49" s="1">
        <f t="shared" si="1"/>
        <v>1.0224550659266658</v>
      </c>
      <c r="P49" s="8">
        <f>October_Schedule_Table[[#This Row],[PTS2]]-October_Schedule_Table[[#This Row],[PTS]]</f>
        <v>-11</v>
      </c>
      <c r="Q49" s="8">
        <f>October_Schedule_Table[[#This Row],[Home Pre]]-October_Schedule_Table[[#This Row],[Away Pre]]</f>
        <v>7.0178877481548199</v>
      </c>
      <c r="R49" s="8">
        <f>October_Schedule_Table[[#This Row],[Actual]]-October_Schedule_Table[[#This Row],[Predicted]]</f>
        <v>-18.01788774815482</v>
      </c>
      <c r="S49" s="8">
        <f>October_Schedule_Table[[#This Row],[PTS2]]-October_Schedule_Table[[#This Row],[Home Pre]]</f>
        <v>7.95033804352272E-2</v>
      </c>
      <c r="T49" s="8">
        <f>October_Schedule_Table[[#This Row],[PTS]]-October_Schedule_Table[[#This Row],[Away Pre]]</f>
        <v>18.097391128590047</v>
      </c>
      <c r="U49" s="8" t="str">
        <f>CONCATENATE(October_Schedule_Table[[#This Row],[Away Short]],October_Schedule_Table[[#This Row],[PTS]],October_Schedule_Table[[#This Row],[PTS2]])</f>
        <v>Sac131120</v>
      </c>
      <c r="V49" s="8" t="str">
        <f>CONCATENATE(October_Schedule_Table[[#This Row],[Home Short]],October_Schedule_Table[[#This Row],[PTS]],October_Schedule_Table[[#This Row],[PTS2]])</f>
        <v>Okl131120</v>
      </c>
      <c r="W49" s="8" t="str">
        <f>VLOOKUP(October_Schedule_Table[[#This Row],[Home Concat]],'Back to Back'!T:U,2,FALSE)</f>
        <v>no</v>
      </c>
      <c r="X49" s="8" t="str">
        <f>VLOOKUP(October_Schedule_Table[[#This Row],[Away Concat]],'Back to Back'!T:U,2,FALSE)</f>
        <v>no</v>
      </c>
      <c r="Y4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9" s="8"/>
    </row>
    <row r="50" spans="1:26" x14ac:dyDescent="0.2">
      <c r="A50" s="2">
        <v>43395</v>
      </c>
      <c r="B50" s="16">
        <v>10</v>
      </c>
      <c r="C50" s="16">
        <v>22</v>
      </c>
      <c r="D50" s="16">
        <v>2018</v>
      </c>
      <c r="E50" s="1" t="s">
        <v>23</v>
      </c>
      <c r="F50" s="1" t="s">
        <v>27</v>
      </c>
      <c r="G50" s="1" t="str">
        <f>LEFT(October_Schedule_Table[[#This Row],[Visitor/Neutral]],3)</f>
        <v>Orl</v>
      </c>
      <c r="H50" s="1">
        <v>93</v>
      </c>
      <c r="I50" s="1" t="s">
        <v>8</v>
      </c>
      <c r="J50" s="1" t="str">
        <f>LEFT(October_Schedule_Table[[#This Row],[Home/Neutral]],3)</f>
        <v>Bos</v>
      </c>
      <c r="K50" s="1">
        <v>90</v>
      </c>
      <c r="L50" s="1">
        <f>mean-0.5*home+VLOOKUP(October_Schedule_Table[[#This Row],[Visitor/Neutral]],lookup,2,FALSE)+VLOOKUP(October_Schedule_Table[[#This Row],[Home/Neutral]],lookup,3,FALSE)</f>
        <v>104.07284819384404</v>
      </c>
      <c r="M50" s="1">
        <f>mean+0.5*home+VLOOKUP(October_Schedule_Table[[#This Row],[Visitor/Neutral]],lookup,3,FALSE)+VLOOKUP(October_Schedule_Table[[#This Row],[Home/Neutral]],lookup,2,FALSE)</f>
        <v>109.23703841412268</v>
      </c>
      <c r="N50" s="1">
        <f>(October_Schedule_Table[[#This Row],[PTS2]]-October_Schedule_Table[[#This Row],[Home Pre]])^2+(October_Schedule_Table[[#This Row],[PTS]]-October_Schedule_Table[[#This Row],[Away Pre]])^2</f>
        <v>492.67161407034678</v>
      </c>
      <c r="O50" s="1">
        <f t="shared" si="1"/>
        <v>1.0230689072710284</v>
      </c>
      <c r="P50" s="8">
        <f>October_Schedule_Table[[#This Row],[PTS2]]-October_Schedule_Table[[#This Row],[PTS]]</f>
        <v>-3</v>
      </c>
      <c r="Q50" s="8">
        <f>October_Schedule_Table[[#This Row],[Home Pre]]-October_Schedule_Table[[#This Row],[Away Pre]]</f>
        <v>5.1641902202786412</v>
      </c>
      <c r="R50" s="8">
        <f>October_Schedule_Table[[#This Row],[Actual]]-October_Schedule_Table[[#This Row],[Predicted]]</f>
        <v>-8.1641902202786412</v>
      </c>
      <c r="S50" s="8">
        <f>October_Schedule_Table[[#This Row],[PTS2]]-October_Schedule_Table[[#This Row],[Home Pre]]</f>
        <v>-19.237038414122679</v>
      </c>
      <c r="T50" s="8">
        <f>October_Schedule_Table[[#This Row],[PTS]]-October_Schedule_Table[[#This Row],[Away Pre]]</f>
        <v>-11.072848193844038</v>
      </c>
      <c r="U50" s="8" t="str">
        <f>CONCATENATE(October_Schedule_Table[[#This Row],[Away Short]],October_Schedule_Table[[#This Row],[PTS]],October_Schedule_Table[[#This Row],[PTS2]])</f>
        <v>Orl9390</v>
      </c>
      <c r="V50" s="8" t="str">
        <f>CONCATENATE(October_Schedule_Table[[#This Row],[Home Short]],October_Schedule_Table[[#This Row],[PTS]],October_Schedule_Table[[#This Row],[PTS2]])</f>
        <v>Bos9390</v>
      </c>
      <c r="W50" s="8" t="str">
        <f>VLOOKUP(October_Schedule_Table[[#This Row],[Home Concat]],'Back to Back'!T:U,2,FALSE)</f>
        <v>no</v>
      </c>
      <c r="X50" s="8" t="str">
        <f>VLOOKUP(October_Schedule_Table[[#This Row],[Away Concat]],'Back to Back'!T:U,2,FALSE)</f>
        <v>no</v>
      </c>
      <c r="Y5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0" s="8"/>
    </row>
    <row r="51" spans="1:26" x14ac:dyDescent="0.2">
      <c r="A51" s="2">
        <v>43395</v>
      </c>
      <c r="B51" s="16">
        <v>10</v>
      </c>
      <c r="C51" s="16">
        <v>22</v>
      </c>
      <c r="D51" s="16">
        <v>2018</v>
      </c>
      <c r="E51" s="1" t="s">
        <v>33</v>
      </c>
      <c r="F51" s="1" t="s">
        <v>38</v>
      </c>
      <c r="G51" s="1" t="str">
        <f>LEFT(October_Schedule_Table[[#This Row],[Visitor/Neutral]],3)</f>
        <v>Chi</v>
      </c>
      <c r="H51" s="1">
        <v>109</v>
      </c>
      <c r="I51" s="1" t="s">
        <v>28</v>
      </c>
      <c r="J51" s="1" t="str">
        <f>LEFT(October_Schedule_Table[[#This Row],[Home/Neutral]],3)</f>
        <v>Dal</v>
      </c>
      <c r="K51" s="1">
        <v>115</v>
      </c>
      <c r="L51" s="1">
        <f>mean-0.5*home+VLOOKUP(October_Schedule_Table[[#This Row],[Visitor/Neutral]],lookup,2,FALSE)+VLOOKUP(October_Schedule_Table[[#This Row],[Home/Neutral]],lookup,3,FALSE)</f>
        <v>102.48758354891382</v>
      </c>
      <c r="M51" s="1">
        <f>mean+0.5*home+VLOOKUP(October_Schedule_Table[[#This Row],[Visitor/Neutral]],lookup,3,FALSE)+VLOOKUP(October_Schedule_Table[[#This Row],[Home/Neutral]],lookup,2,FALSE)</f>
        <v>112.46417333256493</v>
      </c>
      <c r="N51" s="1">
        <f>(October_Schedule_Table[[#This Row],[PTS2]]-October_Schedule_Table[[#This Row],[Home Pre]])^2+(October_Schedule_Table[[#This Row],[PTS]]-October_Schedule_Table[[#This Row],[Away Pre]])^2</f>
        <v>48.841984919652809</v>
      </c>
      <c r="O51" s="1">
        <f t="shared" si="1"/>
        <v>1.0236831171413132</v>
      </c>
      <c r="P51" s="8">
        <f>October_Schedule_Table[[#This Row],[PTS2]]-October_Schedule_Table[[#This Row],[PTS]]</f>
        <v>6</v>
      </c>
      <c r="Q51" s="8">
        <f>October_Schedule_Table[[#This Row],[Home Pre]]-October_Schedule_Table[[#This Row],[Away Pre]]</f>
        <v>9.9765897836511073</v>
      </c>
      <c r="R51" s="8">
        <f>October_Schedule_Table[[#This Row],[Actual]]-October_Schedule_Table[[#This Row],[Predicted]]</f>
        <v>-3.9765897836511073</v>
      </c>
      <c r="S51" s="8">
        <f>October_Schedule_Table[[#This Row],[PTS2]]-October_Schedule_Table[[#This Row],[Home Pre]]</f>
        <v>2.5358266674350745</v>
      </c>
      <c r="T51" s="8">
        <f>October_Schedule_Table[[#This Row],[PTS]]-October_Schedule_Table[[#This Row],[Away Pre]]</f>
        <v>6.5124164510861817</v>
      </c>
      <c r="U51" s="8" t="str">
        <f>CONCATENATE(October_Schedule_Table[[#This Row],[Away Short]],October_Schedule_Table[[#This Row],[PTS]],October_Schedule_Table[[#This Row],[PTS2]])</f>
        <v>Chi109115</v>
      </c>
      <c r="V51" s="8" t="str">
        <f>CONCATENATE(October_Schedule_Table[[#This Row],[Home Short]],October_Schedule_Table[[#This Row],[PTS]],October_Schedule_Table[[#This Row],[PTS2]])</f>
        <v>Dal109115</v>
      </c>
      <c r="W51" s="8" t="str">
        <f>VLOOKUP(October_Schedule_Table[[#This Row],[Home Concat]],'Back to Back'!T:U,2,FALSE)</f>
        <v>no</v>
      </c>
      <c r="X51" s="8" t="str">
        <f>VLOOKUP(October_Schedule_Table[[#This Row],[Away Concat]],'Back to Back'!T:U,2,FALSE)</f>
        <v>no</v>
      </c>
      <c r="Y5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1" s="8"/>
    </row>
    <row r="52" spans="1:26" x14ac:dyDescent="0.2">
      <c r="A52" s="2">
        <v>43395</v>
      </c>
      <c r="B52" s="16">
        <v>10</v>
      </c>
      <c r="C52" s="16">
        <v>22</v>
      </c>
      <c r="D52" s="16">
        <v>2018</v>
      </c>
      <c r="E52" s="1" t="s">
        <v>9</v>
      </c>
      <c r="F52" s="1" t="s">
        <v>29</v>
      </c>
      <c r="G52" s="1" t="str">
        <f>LEFT(October_Schedule_Table[[#This Row],[Visitor/Neutral]],3)</f>
        <v>Pho</v>
      </c>
      <c r="H52" s="1">
        <v>103</v>
      </c>
      <c r="I52" s="1" t="s">
        <v>11</v>
      </c>
      <c r="J52" s="1" t="str">
        <f>LEFT(October_Schedule_Table[[#This Row],[Home/Neutral]],3)</f>
        <v>Gol</v>
      </c>
      <c r="K52" s="1">
        <v>123</v>
      </c>
      <c r="L52" s="1">
        <f>mean-0.5*home+VLOOKUP(October_Schedule_Table[[#This Row],[Visitor/Neutral]],lookup,2,FALSE)+VLOOKUP(October_Schedule_Table[[#This Row],[Home/Neutral]],lookup,3,FALSE)</f>
        <v>106.6126821939348</v>
      </c>
      <c r="M52" s="1">
        <f>mean+0.5*home+VLOOKUP(October_Schedule_Table[[#This Row],[Visitor/Neutral]],lookup,3,FALSE)+VLOOKUP(October_Schedule_Table[[#This Row],[Home/Neutral]],lookup,2,FALSE)</f>
        <v>124.52398938243776</v>
      </c>
      <c r="N52" s="1">
        <f>(October_Schedule_Table[[#This Row],[PTS2]]-October_Schedule_Table[[#This Row],[Home Pre]])^2+(October_Schedule_Table[[#This Row],[PTS]]-October_Schedule_Table[[#This Row],[Away Pre]])^2</f>
        <v>15.374016272156606</v>
      </c>
      <c r="O52" s="1">
        <f t="shared" si="1"/>
        <v>1.0242976957587686</v>
      </c>
      <c r="P52" s="8">
        <f>October_Schedule_Table[[#This Row],[PTS2]]-October_Schedule_Table[[#This Row],[PTS]]</f>
        <v>20</v>
      </c>
      <c r="Q52" s="8">
        <f>October_Schedule_Table[[#This Row],[Home Pre]]-October_Schedule_Table[[#This Row],[Away Pre]]</f>
        <v>17.91130718850296</v>
      </c>
      <c r="R52" s="8">
        <f>October_Schedule_Table[[#This Row],[Actual]]-October_Schedule_Table[[#This Row],[Predicted]]</f>
        <v>2.0886928114970402</v>
      </c>
      <c r="S52" s="8">
        <f>October_Schedule_Table[[#This Row],[PTS2]]-October_Schedule_Table[[#This Row],[Home Pre]]</f>
        <v>-1.5239893824377617</v>
      </c>
      <c r="T52" s="8">
        <f>October_Schedule_Table[[#This Row],[PTS]]-October_Schedule_Table[[#This Row],[Away Pre]]</f>
        <v>-3.6126821939348019</v>
      </c>
      <c r="U52" s="8" t="str">
        <f>CONCATENATE(October_Schedule_Table[[#This Row],[Away Short]],October_Schedule_Table[[#This Row],[PTS]],October_Schedule_Table[[#This Row],[PTS2]])</f>
        <v>Pho103123</v>
      </c>
      <c r="V52" s="8" t="str">
        <f>CONCATENATE(October_Schedule_Table[[#This Row],[Home Short]],October_Schedule_Table[[#This Row],[PTS]],October_Schedule_Table[[#This Row],[PTS2]])</f>
        <v>Gol103123</v>
      </c>
      <c r="W52" s="8" t="str">
        <f>VLOOKUP(October_Schedule_Table[[#This Row],[Home Concat]],'Back to Back'!T:U,2,FALSE)</f>
        <v>yes</v>
      </c>
      <c r="X52" s="8" t="str">
        <f>VLOOKUP(October_Schedule_Table[[#This Row],[Away Concat]],'Back to Back'!T:U,2,FALSE)</f>
        <v>no</v>
      </c>
      <c r="Y52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2" s="8"/>
    </row>
    <row r="53" spans="1:26" x14ac:dyDescent="0.2">
      <c r="A53" s="2">
        <v>43395</v>
      </c>
      <c r="B53" s="16">
        <v>10</v>
      </c>
      <c r="C53" s="16">
        <v>22</v>
      </c>
      <c r="D53" s="16">
        <v>2018</v>
      </c>
      <c r="E53" s="1" t="s">
        <v>9</v>
      </c>
      <c r="F53" s="1" t="s">
        <v>35</v>
      </c>
      <c r="G53" s="1" t="str">
        <f>LEFT(October_Schedule_Table[[#This Row],[Visitor/Neutral]],3)</f>
        <v>San</v>
      </c>
      <c r="H53" s="1">
        <v>143</v>
      </c>
      <c r="I53" s="1" t="s">
        <v>39</v>
      </c>
      <c r="J53" s="1" t="s">
        <v>242</v>
      </c>
      <c r="K53" s="1">
        <v>142</v>
      </c>
      <c r="L53" s="1">
        <f>mean-0.5*home+VLOOKUP(October_Schedule_Table[[#This Row],[Visitor/Neutral]],lookup,2,FALSE)+VLOOKUP(October_Schedule_Table[[#This Row],[Home/Neutral]],lookup,3,FALSE)</f>
        <v>111.84787687426659</v>
      </c>
      <c r="M53" s="1">
        <f>mean+0.5*home+VLOOKUP(October_Schedule_Table[[#This Row],[Visitor/Neutral]],lookup,3,FALSE)+VLOOKUP(October_Schedule_Table[[#This Row],[Home/Neutral]],lookup,2,FALSE)</f>
        <v>110.93298001176046</v>
      </c>
      <c r="N53" s="1">
        <f>(October_Schedule_Table[[#This Row],[PTS2]]-October_Schedule_Table[[#This Row],[Home Pre]])^2+(October_Schedule_Table[[#This Row],[PTS]]-October_Schedule_Table[[#This Row],[Away Pre]])^2</f>
        <v>1935.6145061905293</v>
      </c>
      <c r="O53" s="1">
        <f t="shared" si="1"/>
        <v>1.0249126433447755</v>
      </c>
      <c r="P53" s="8">
        <f>October_Schedule_Table[[#This Row],[PTS2]]-October_Schedule_Table[[#This Row],[PTS]]</f>
        <v>-1</v>
      </c>
      <c r="Q53" s="8">
        <f>October_Schedule_Table[[#This Row],[Home Pre]]-October_Schedule_Table[[#This Row],[Away Pre]]</f>
        <v>-0.91489686250612579</v>
      </c>
      <c r="R53" s="8">
        <f>October_Schedule_Table[[#This Row],[Actual]]-October_Schedule_Table[[#This Row],[Predicted]]</f>
        <v>-8.5103137493874215E-2</v>
      </c>
      <c r="S53" s="8">
        <f>October_Schedule_Table[[#This Row],[PTS2]]-October_Schedule_Table[[#This Row],[Home Pre]]</f>
        <v>31.067019988239537</v>
      </c>
      <c r="T53" s="8">
        <f>October_Schedule_Table[[#This Row],[PTS]]-October_Schedule_Table[[#This Row],[Away Pre]]</f>
        <v>31.152123125733411</v>
      </c>
      <c r="U53" s="8" t="str">
        <f>CONCATENATE(October_Schedule_Table[[#This Row],[Away Short]],October_Schedule_Table[[#This Row],[PTS]],October_Schedule_Table[[#This Row],[PTS2]])</f>
        <v>San143142</v>
      </c>
      <c r="V53" s="8" t="str">
        <f>CONCATENATE(October_Schedule_Table[[#This Row],[Home Short]],October_Schedule_Table[[#This Row],[PTS]],October_Schedule_Table[[#This Row],[PTS2]])</f>
        <v>LAL143142</v>
      </c>
      <c r="W53" s="8" t="str">
        <f>VLOOKUP(October_Schedule_Table[[#This Row],[Home Concat]],'Back to Back'!T:U,2,FALSE)</f>
        <v>no</v>
      </c>
      <c r="X53" s="8" t="str">
        <f>VLOOKUP(October_Schedule_Table[[#This Row],[Away Concat]],'Back to Back'!T:U,2,FALSE)</f>
        <v>no</v>
      </c>
      <c r="Y5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3" s="8"/>
    </row>
    <row r="54" spans="1:26" x14ac:dyDescent="0.2">
      <c r="A54" s="2">
        <v>43395</v>
      </c>
      <c r="B54" s="16">
        <v>10</v>
      </c>
      <c r="C54" s="16">
        <v>22</v>
      </c>
      <c r="D54" s="16">
        <v>2018</v>
      </c>
      <c r="E54" s="1" t="s">
        <v>6</v>
      </c>
      <c r="F54" s="1" t="s">
        <v>25</v>
      </c>
      <c r="G54" s="1" t="s">
        <v>243</v>
      </c>
      <c r="H54" s="1">
        <v>113</v>
      </c>
      <c r="I54" s="1" t="s">
        <v>13</v>
      </c>
      <c r="J54" s="1" t="str">
        <f>LEFT(October_Schedule_Table[[#This Row],[Home/Neutral]],3)</f>
        <v>Mil</v>
      </c>
      <c r="K54" s="1">
        <v>124</v>
      </c>
      <c r="L54" s="1">
        <f>mean-0.5*home+VLOOKUP(October_Schedule_Table[[#This Row],[Visitor/Neutral]],lookup,2,FALSE)+VLOOKUP(October_Schedule_Table[[#This Row],[Home/Neutral]],lookup,3,FALSE)</f>
        <v>101.71133994100305</v>
      </c>
      <c r="M54" s="1">
        <f>mean+0.5*home+VLOOKUP(October_Schedule_Table[[#This Row],[Visitor/Neutral]],lookup,3,FALSE)+VLOOKUP(October_Schedule_Table[[#This Row],[Home/Neutral]],lookup,2,FALSE)</f>
        <v>121.57424962559922</v>
      </c>
      <c r="N54" s="1">
        <f>(October_Schedule_Table[[#This Row],[PTS2]]-October_Schedule_Table[[#This Row],[Home Pre]])^2+(October_Schedule_Table[[#This Row],[PTS]]-October_Schedule_Table[[#This Row],[Away Pre]])^2</f>
        <v>133.31811080649862</v>
      </c>
      <c r="O54" s="1">
        <f t="shared" si="1"/>
        <v>1.025527960120848</v>
      </c>
      <c r="P54" s="8">
        <f>October_Schedule_Table[[#This Row],[PTS2]]-October_Schedule_Table[[#This Row],[PTS]]</f>
        <v>11</v>
      </c>
      <c r="Q54" s="8">
        <f>October_Schedule_Table[[#This Row],[Home Pre]]-October_Schedule_Table[[#This Row],[Away Pre]]</f>
        <v>19.862909684596175</v>
      </c>
      <c r="R54" s="8">
        <f>October_Schedule_Table[[#This Row],[Actual]]-October_Schedule_Table[[#This Row],[Predicted]]</f>
        <v>-8.8629096845961755</v>
      </c>
      <c r="S54" s="8">
        <f>October_Schedule_Table[[#This Row],[PTS2]]-October_Schedule_Table[[#This Row],[Home Pre]]</f>
        <v>2.4257503744007778</v>
      </c>
      <c r="T54" s="8">
        <f>October_Schedule_Table[[#This Row],[PTS]]-October_Schedule_Table[[#This Row],[Away Pre]]</f>
        <v>11.288660058996953</v>
      </c>
      <c r="U54" s="8" t="str">
        <f>CONCATENATE(October_Schedule_Table[[#This Row],[Away Short]],October_Schedule_Table[[#This Row],[PTS]],October_Schedule_Table[[#This Row],[PTS2]])</f>
        <v>NYK113124</v>
      </c>
      <c r="V54" s="8" t="str">
        <f>CONCATENATE(October_Schedule_Table[[#This Row],[Home Short]],October_Schedule_Table[[#This Row],[PTS]],October_Schedule_Table[[#This Row],[PTS2]])</f>
        <v>Mil113124</v>
      </c>
      <c r="W54" s="8" t="str">
        <f>VLOOKUP(October_Schedule_Table[[#This Row],[Home Concat]],'Back to Back'!T:U,2,FALSE)</f>
        <v>no</v>
      </c>
      <c r="X54" s="8" t="str">
        <f>VLOOKUP(October_Schedule_Table[[#This Row],[Away Concat]],'Back to Back'!T:U,2,FALSE)</f>
        <v>no</v>
      </c>
      <c r="Y5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4" s="8"/>
    </row>
    <row r="55" spans="1:26" x14ac:dyDescent="0.2">
      <c r="A55" s="2">
        <v>43395</v>
      </c>
      <c r="B55" s="16">
        <v>10</v>
      </c>
      <c r="C55" s="16">
        <v>22</v>
      </c>
      <c r="D55" s="16">
        <v>2018</v>
      </c>
      <c r="E55" s="1" t="s">
        <v>6</v>
      </c>
      <c r="F55" s="1" t="s">
        <v>20</v>
      </c>
      <c r="G55" s="1" t="str">
        <f>LEFT(October_Schedule_Table[[#This Row],[Visitor/Neutral]],3)</f>
        <v>Ind</v>
      </c>
      <c r="H55" s="1">
        <v>91</v>
      </c>
      <c r="I55" s="1" t="s">
        <v>34</v>
      </c>
      <c r="J55" s="1" t="str">
        <f>LEFT(October_Schedule_Table[[#This Row],[Home/Neutral]],3)</f>
        <v>Min</v>
      </c>
      <c r="K55" s="1">
        <v>101</v>
      </c>
      <c r="L55" s="1">
        <f>mean-0.5*home+VLOOKUP(October_Schedule_Table[[#This Row],[Visitor/Neutral]],lookup,2,FALSE)+VLOOKUP(October_Schedule_Table[[#This Row],[Home/Neutral]],lookup,3,FALSE)</f>
        <v>109.21949227297318</v>
      </c>
      <c r="M55" s="1">
        <f>mean+0.5*home+VLOOKUP(October_Schedule_Table[[#This Row],[Visitor/Neutral]],lookup,3,FALSE)+VLOOKUP(October_Schedule_Table[[#This Row],[Home/Neutral]],lookup,2,FALSE)</f>
        <v>108.18841733559302</v>
      </c>
      <c r="N55" s="1">
        <f>(October_Schedule_Table[[#This Row],[PTS2]]-October_Schedule_Table[[#This Row],[Home Pre]])^2+(October_Schedule_Table[[#This Row],[PTS]]-October_Schedule_Table[[#This Row],[Away Pre]])^2</f>
        <v>383.62324247558377</v>
      </c>
      <c r="O55" s="1">
        <f t="shared" si="1"/>
        <v>1.0261436463086333</v>
      </c>
      <c r="P55" s="8">
        <f>October_Schedule_Table[[#This Row],[PTS2]]-October_Schedule_Table[[#This Row],[PTS]]</f>
        <v>10</v>
      </c>
      <c r="Q55" s="8">
        <f>October_Schedule_Table[[#This Row],[Home Pre]]-October_Schedule_Table[[#This Row],[Away Pre]]</f>
        <v>-1.0310749373801684</v>
      </c>
      <c r="R55" s="8">
        <f>October_Schedule_Table[[#This Row],[Actual]]-October_Schedule_Table[[#This Row],[Predicted]]</f>
        <v>11.031074937380168</v>
      </c>
      <c r="S55" s="8">
        <f>October_Schedule_Table[[#This Row],[PTS2]]-October_Schedule_Table[[#This Row],[Home Pre]]</f>
        <v>-7.1884173355930159</v>
      </c>
      <c r="T55" s="8">
        <f>October_Schedule_Table[[#This Row],[PTS]]-October_Schedule_Table[[#This Row],[Away Pre]]</f>
        <v>-18.219492272973184</v>
      </c>
      <c r="U55" s="8" t="str">
        <f>CONCATENATE(October_Schedule_Table[[#This Row],[Away Short]],October_Schedule_Table[[#This Row],[PTS]],October_Schedule_Table[[#This Row],[PTS2]])</f>
        <v>Ind91101</v>
      </c>
      <c r="V55" s="8" t="str">
        <f>CONCATENATE(October_Schedule_Table[[#This Row],[Home Short]],October_Schedule_Table[[#This Row],[PTS]],October_Schedule_Table[[#This Row],[PTS2]])</f>
        <v>Min91101</v>
      </c>
      <c r="W55" s="8" t="str">
        <f>VLOOKUP(October_Schedule_Table[[#This Row],[Home Concat]],'Back to Back'!T:U,2,FALSE)</f>
        <v>no</v>
      </c>
      <c r="X55" s="8" t="str">
        <f>VLOOKUP(October_Schedule_Table[[#This Row],[Away Concat]],'Back to Back'!T:U,2,FALSE)</f>
        <v>no</v>
      </c>
      <c r="Y5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5" s="8"/>
    </row>
    <row r="56" spans="1:26" x14ac:dyDescent="0.2">
      <c r="A56" s="2">
        <v>43395</v>
      </c>
      <c r="B56" s="16">
        <v>10</v>
      </c>
      <c r="C56" s="16">
        <v>22</v>
      </c>
      <c r="D56" s="16">
        <v>2018</v>
      </c>
      <c r="E56" s="1" t="s">
        <v>30</v>
      </c>
      <c r="F56" s="1" t="s">
        <v>41</v>
      </c>
      <c r="G56" s="1" t="str">
        <f>LEFT(October_Schedule_Table[[#This Row],[Visitor/Neutral]],3)</f>
        <v>Was</v>
      </c>
      <c r="H56" s="1">
        <v>125</v>
      </c>
      <c r="I56" s="1" t="s">
        <v>40</v>
      </c>
      <c r="J56" s="1" t="str">
        <f>LEFT(October_Schedule_Table[[#This Row],[Home/Neutral]],3)</f>
        <v>Por</v>
      </c>
      <c r="K56" s="1">
        <v>124</v>
      </c>
      <c r="L56" s="1">
        <f>mean-0.5*home+VLOOKUP(October_Schedule_Table[[#This Row],[Visitor/Neutral]],lookup,2,FALSE)+VLOOKUP(October_Schedule_Table[[#This Row],[Home/Neutral]],lookup,3,FALSE)</f>
        <v>112.2819439129666</v>
      </c>
      <c r="M56" s="1">
        <f>mean+0.5*home+VLOOKUP(October_Schedule_Table[[#This Row],[Visitor/Neutral]],lookup,3,FALSE)+VLOOKUP(October_Schedule_Table[[#This Row],[Home/Neutral]],lookup,2,FALSE)</f>
        <v>122.96032269569334</v>
      </c>
      <c r="N56" s="1">
        <f>(October_Schedule_Table[[#This Row],[PTS2]]-October_Schedule_Table[[#This Row],[Home Pre]])^2+(October_Schedule_Table[[#This Row],[PTS]]-October_Schedule_Table[[#This Row],[Away Pre]])^2</f>
        <v>162.82987953001776</v>
      </c>
      <c r="O56" s="1">
        <f t="shared" si="1"/>
        <v>1.0267597021299113</v>
      </c>
      <c r="P56" s="8">
        <f>October_Schedule_Table[[#This Row],[PTS2]]-October_Schedule_Table[[#This Row],[PTS]]</f>
        <v>-1</v>
      </c>
      <c r="Q56" s="8">
        <f>October_Schedule_Table[[#This Row],[Home Pre]]-October_Schedule_Table[[#This Row],[Away Pre]]</f>
        <v>10.678378782726739</v>
      </c>
      <c r="R56" s="8">
        <f>October_Schedule_Table[[#This Row],[Actual]]-October_Schedule_Table[[#This Row],[Predicted]]</f>
        <v>-11.678378782726739</v>
      </c>
      <c r="S56" s="8">
        <f>October_Schedule_Table[[#This Row],[PTS2]]-October_Schedule_Table[[#This Row],[Home Pre]]</f>
        <v>1.0396773043066645</v>
      </c>
      <c r="T56" s="8">
        <f>October_Schedule_Table[[#This Row],[PTS]]-October_Schedule_Table[[#This Row],[Away Pre]]</f>
        <v>12.718056087033403</v>
      </c>
      <c r="U56" s="8" t="str">
        <f>CONCATENATE(October_Schedule_Table[[#This Row],[Away Short]],October_Schedule_Table[[#This Row],[PTS]],October_Schedule_Table[[#This Row],[PTS2]])</f>
        <v>Was125124</v>
      </c>
      <c r="V56" s="8" t="str">
        <f>CONCATENATE(October_Schedule_Table[[#This Row],[Home Short]],October_Schedule_Table[[#This Row],[PTS]],October_Schedule_Table[[#This Row],[PTS2]])</f>
        <v>Por125124</v>
      </c>
      <c r="W56" s="8" t="str">
        <f>VLOOKUP(October_Schedule_Table[[#This Row],[Home Concat]],'Back to Back'!T:U,2,FALSE)</f>
        <v>no</v>
      </c>
      <c r="X56" s="8" t="str">
        <f>VLOOKUP(October_Schedule_Table[[#This Row],[Away Concat]],'Back to Back'!T:U,2,FALSE)</f>
        <v>no</v>
      </c>
      <c r="Y5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6" s="8"/>
    </row>
    <row r="57" spans="1:26" x14ac:dyDescent="0.2">
      <c r="A57" s="2">
        <v>43395</v>
      </c>
      <c r="B57" s="16">
        <v>10</v>
      </c>
      <c r="C57" s="16">
        <v>22</v>
      </c>
      <c r="D57" s="16">
        <v>2018</v>
      </c>
      <c r="E57" s="1" t="s">
        <v>23</v>
      </c>
      <c r="F57" s="1" t="s">
        <v>14</v>
      </c>
      <c r="G57" s="1" t="str">
        <f>LEFT(October_Schedule_Table[[#This Row],[Visitor/Neutral]],3)</f>
        <v>Cha</v>
      </c>
      <c r="H57" s="1">
        <v>106</v>
      </c>
      <c r="I57" s="1" t="s">
        <v>37</v>
      </c>
      <c r="J57" s="1" t="str">
        <f>LEFT(October_Schedule_Table[[#This Row],[Home/Neutral]],3)</f>
        <v>Tor</v>
      </c>
      <c r="K57" s="1">
        <v>127</v>
      </c>
      <c r="L57" s="1">
        <f>mean-0.5*home+VLOOKUP(October_Schedule_Table[[#This Row],[Visitor/Neutral]],lookup,2,FALSE)+VLOOKUP(October_Schedule_Table[[#This Row],[Home/Neutral]],lookup,3,FALSE)</f>
        <v>106.76624367762867</v>
      </c>
      <c r="M57" s="1">
        <f>mean+0.5*home+VLOOKUP(October_Schedule_Table[[#This Row],[Visitor/Neutral]],lookup,3,FALSE)+VLOOKUP(October_Schedule_Table[[#This Row],[Home/Neutral]],lookup,2,FALSE)</f>
        <v>116.23638229261211</v>
      </c>
      <c r="N57" s="1">
        <f>(October_Schedule_Table[[#This Row],[PTS2]]-October_Schedule_Table[[#This Row],[Home Pre]])^2+(October_Schedule_Table[[#This Row],[PTS]]-October_Schedule_Table[[#This Row],[Away Pre]])^2</f>
        <v>116.44259552430013</v>
      </c>
      <c r="O57" s="1">
        <f t="shared" si="1"/>
        <v>1.0273761278065954</v>
      </c>
      <c r="P57" s="8">
        <f>October_Schedule_Table[[#This Row],[PTS2]]-October_Schedule_Table[[#This Row],[PTS]]</f>
        <v>21</v>
      </c>
      <c r="Q57" s="8">
        <f>October_Schedule_Table[[#This Row],[Home Pre]]-October_Schedule_Table[[#This Row],[Away Pre]]</f>
        <v>9.4701386149834406</v>
      </c>
      <c r="R57" s="8">
        <f>October_Schedule_Table[[#This Row],[Actual]]-October_Schedule_Table[[#This Row],[Predicted]]</f>
        <v>11.529861385016559</v>
      </c>
      <c r="S57" s="8">
        <f>October_Schedule_Table[[#This Row],[PTS2]]-October_Schedule_Table[[#This Row],[Home Pre]]</f>
        <v>10.763617707387894</v>
      </c>
      <c r="T57" s="8">
        <f>October_Schedule_Table[[#This Row],[PTS]]-October_Schedule_Table[[#This Row],[Away Pre]]</f>
        <v>-0.76624367762866541</v>
      </c>
      <c r="U57" s="8" t="str">
        <f>CONCATENATE(October_Schedule_Table[[#This Row],[Away Short]],October_Schedule_Table[[#This Row],[PTS]],October_Schedule_Table[[#This Row],[PTS2]])</f>
        <v>Cha106127</v>
      </c>
      <c r="V57" s="8" t="str">
        <f>CONCATENATE(October_Schedule_Table[[#This Row],[Home Short]],October_Schedule_Table[[#This Row],[PTS]],October_Schedule_Table[[#This Row],[PTS2]])</f>
        <v>Tor106127</v>
      </c>
      <c r="W57" s="8" t="str">
        <f>VLOOKUP(October_Schedule_Table[[#This Row],[Home Concat]],'Back to Back'!T:U,2,FALSE)</f>
        <v>no</v>
      </c>
      <c r="X57" s="8" t="str">
        <f>VLOOKUP(October_Schedule_Table[[#This Row],[Away Concat]],'Back to Back'!T:U,2,FALSE)</f>
        <v>no</v>
      </c>
      <c r="Y5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7" s="8"/>
    </row>
    <row r="58" spans="1:26" x14ac:dyDescent="0.2">
      <c r="A58" s="2">
        <v>43395</v>
      </c>
      <c r="B58" s="16">
        <v>10</v>
      </c>
      <c r="C58" s="16">
        <v>22</v>
      </c>
      <c r="D58" s="16">
        <v>2018</v>
      </c>
      <c r="E58" s="1" t="s">
        <v>42</v>
      </c>
      <c r="F58" s="1" t="s">
        <v>19</v>
      </c>
      <c r="G58" s="1" t="str">
        <f>LEFT(October_Schedule_Table[[#This Row],[Visitor/Neutral]],3)</f>
        <v>Mem</v>
      </c>
      <c r="H58" s="1">
        <v>92</v>
      </c>
      <c r="I58" s="1" t="s">
        <v>31</v>
      </c>
      <c r="J58" s="1" t="str">
        <f>LEFT(October_Schedule_Table[[#This Row],[Home/Neutral]],3)</f>
        <v>Uta</v>
      </c>
      <c r="K58" s="1">
        <v>84</v>
      </c>
      <c r="L58" s="1">
        <f>mean-0.5*home+VLOOKUP(October_Schedule_Table[[#This Row],[Visitor/Neutral]],lookup,2,FALSE)+VLOOKUP(October_Schedule_Table[[#This Row],[Home/Neutral]],lookup,3,FALSE)</f>
        <v>97.609046291934959</v>
      </c>
      <c r="M58" s="1">
        <f>mean+0.5*home+VLOOKUP(October_Schedule_Table[[#This Row],[Visitor/Neutral]],lookup,3,FALSE)+VLOOKUP(October_Schedule_Table[[#This Row],[Home/Neutral]],lookup,2,FALSE)</f>
        <v>108.37878007883923</v>
      </c>
      <c r="N58" s="1">
        <f>(October_Schedule_Table[[#This Row],[PTS2]]-October_Schedule_Table[[#This Row],[Home Pre]])^2+(October_Schedule_Table[[#This Row],[PTS]]-October_Schedule_Table[[#This Row],[Away Pre]])^2</f>
        <v>625.78631843747769</v>
      </c>
      <c r="O58" s="1">
        <f t="shared" si="1"/>
        <v>1.0279929235607319</v>
      </c>
      <c r="P58" s="8">
        <f>October_Schedule_Table[[#This Row],[PTS2]]-October_Schedule_Table[[#This Row],[PTS]]</f>
        <v>-8</v>
      </c>
      <c r="Q58" s="8">
        <f>October_Schedule_Table[[#This Row],[Home Pre]]-October_Schedule_Table[[#This Row],[Away Pre]]</f>
        <v>10.769733786904268</v>
      </c>
      <c r="R58" s="8">
        <f>October_Schedule_Table[[#This Row],[Actual]]-October_Schedule_Table[[#This Row],[Predicted]]</f>
        <v>-18.769733786904268</v>
      </c>
      <c r="S58" s="8">
        <f>October_Schedule_Table[[#This Row],[PTS2]]-October_Schedule_Table[[#This Row],[Home Pre]]</f>
        <v>-24.378780078839227</v>
      </c>
      <c r="T58" s="8">
        <f>October_Schedule_Table[[#This Row],[PTS]]-October_Schedule_Table[[#This Row],[Away Pre]]</f>
        <v>-5.6090462919349591</v>
      </c>
      <c r="U58" s="8" t="str">
        <f>CONCATENATE(October_Schedule_Table[[#This Row],[Away Short]],October_Schedule_Table[[#This Row],[PTS]],October_Schedule_Table[[#This Row],[PTS2]])</f>
        <v>Mem9284</v>
      </c>
      <c r="V58" s="8" t="str">
        <f>CONCATENATE(October_Schedule_Table[[#This Row],[Home Short]],October_Schedule_Table[[#This Row],[PTS]],October_Schedule_Table[[#This Row],[PTS2]])</f>
        <v>Uta9284</v>
      </c>
      <c r="W58" s="8" t="str">
        <f>VLOOKUP(October_Schedule_Table[[#This Row],[Home Concat]],'Back to Back'!T:U,2,FALSE)</f>
        <v>no</v>
      </c>
      <c r="X58" s="8" t="str">
        <f>VLOOKUP(October_Schedule_Table[[#This Row],[Away Concat]],'Back to Back'!T:U,2,FALSE)</f>
        <v>no</v>
      </c>
      <c r="Y5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8" s="8"/>
    </row>
    <row r="59" spans="1:26" x14ac:dyDescent="0.2">
      <c r="A59" s="2">
        <v>43396</v>
      </c>
      <c r="B59" s="16">
        <v>10</v>
      </c>
      <c r="C59" s="16">
        <v>23</v>
      </c>
      <c r="D59" s="16">
        <v>2018</v>
      </c>
      <c r="E59" s="1" t="s">
        <v>42</v>
      </c>
      <c r="F59" s="1" t="s">
        <v>32</v>
      </c>
      <c r="G59" s="1" t="str">
        <f>LEFT(October_Schedule_Table[[#This Row],[Visitor/Neutral]],3)</f>
        <v>Sac</v>
      </c>
      <c r="H59" s="1">
        <v>112</v>
      </c>
      <c r="I59" s="1" t="s">
        <v>21</v>
      </c>
      <c r="J59" s="1" t="str">
        <f>LEFT(October_Schedule_Table[[#This Row],[Home/Neutral]],3)</f>
        <v>Den</v>
      </c>
      <c r="K59" s="1">
        <v>126</v>
      </c>
      <c r="L59" s="1">
        <f>mean-0.5*home+VLOOKUP(October_Schedule_Table[[#This Row],[Visitor/Neutral]],lookup,2,FALSE)+VLOOKUP(October_Schedule_Table[[#This Row],[Home/Neutral]],lookup,3,FALSE)</f>
        <v>107.76793495868421</v>
      </c>
      <c r="M59" s="1">
        <f>mean+0.5*home+VLOOKUP(October_Schedule_Table[[#This Row],[Visitor/Neutral]],lookup,3,FALSE)+VLOOKUP(October_Schedule_Table[[#This Row],[Home/Neutral]],lookup,2,FALSE)</f>
        <v>115.27114781596762</v>
      </c>
      <c r="N59" s="1">
        <f>(October_Schedule_Table[[#This Row],[PTS2]]-October_Schedule_Table[[#This Row],[Home Pre]])^2+(October_Schedule_Table[[#This Row],[PTS]]-October_Schedule_Table[[#This Row],[Away Pre]])^2</f>
        <v>133.01864370074355</v>
      </c>
      <c r="O59" s="1">
        <f t="shared" si="1"/>
        <v>1.0286100896145007</v>
      </c>
      <c r="P59" s="8">
        <f>October_Schedule_Table[[#This Row],[PTS2]]-October_Schedule_Table[[#This Row],[PTS]]</f>
        <v>14</v>
      </c>
      <c r="Q59" s="8">
        <f>October_Schedule_Table[[#This Row],[Home Pre]]-October_Schedule_Table[[#This Row],[Away Pre]]</f>
        <v>7.5032128572834154</v>
      </c>
      <c r="R59" s="8">
        <f>October_Schedule_Table[[#This Row],[Actual]]-October_Schedule_Table[[#This Row],[Predicted]]</f>
        <v>6.4967871427165846</v>
      </c>
      <c r="S59" s="8">
        <f>October_Schedule_Table[[#This Row],[PTS2]]-October_Schedule_Table[[#This Row],[Home Pre]]</f>
        <v>10.728852184032377</v>
      </c>
      <c r="T59" s="8">
        <f>October_Schedule_Table[[#This Row],[PTS]]-October_Schedule_Table[[#This Row],[Away Pre]]</f>
        <v>4.2320650413157921</v>
      </c>
      <c r="U59" s="8" t="str">
        <f>CONCATENATE(October_Schedule_Table[[#This Row],[Away Short]],October_Schedule_Table[[#This Row],[PTS]],October_Schedule_Table[[#This Row],[PTS2]])</f>
        <v>Sac112126</v>
      </c>
      <c r="V59" s="8" t="str">
        <f>CONCATENATE(October_Schedule_Table[[#This Row],[Home Short]],October_Schedule_Table[[#This Row],[PTS]],October_Schedule_Table[[#This Row],[PTS2]])</f>
        <v>Den112126</v>
      </c>
      <c r="W59" s="8" t="str">
        <f>VLOOKUP(October_Schedule_Table[[#This Row],[Home Concat]],'Back to Back'!T:U,2,FALSE)</f>
        <v>no</v>
      </c>
      <c r="X59" s="8" t="str">
        <f>VLOOKUP(October_Schedule_Table[[#This Row],[Away Concat]],'Back to Back'!T:U,2,FALSE)</f>
        <v>no</v>
      </c>
      <c r="Y5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9" s="8"/>
    </row>
    <row r="60" spans="1:26" x14ac:dyDescent="0.2">
      <c r="A60" s="2">
        <v>43396</v>
      </c>
      <c r="B60" s="16">
        <v>10</v>
      </c>
      <c r="C60" s="16">
        <v>23</v>
      </c>
      <c r="D60" s="16">
        <v>2018</v>
      </c>
      <c r="E60" s="1" t="s">
        <v>12</v>
      </c>
      <c r="F60" s="1" t="s">
        <v>7</v>
      </c>
      <c r="G60" s="1" t="str">
        <f>LEFT(October_Schedule_Table[[#This Row],[Visitor/Neutral]],3)</f>
        <v>Phi</v>
      </c>
      <c r="H60" s="1">
        <v>132</v>
      </c>
      <c r="I60" s="1" t="s">
        <v>16</v>
      </c>
      <c r="J60" s="1" t="str">
        <f>LEFT(October_Schedule_Table[[#This Row],[Home/Neutral]],3)</f>
        <v>Det</v>
      </c>
      <c r="K60" s="1">
        <v>133</v>
      </c>
      <c r="L60" s="1">
        <f>mean-0.5*home+VLOOKUP(October_Schedule_Table[[#This Row],[Visitor/Neutral]],lookup,2,FALSE)+VLOOKUP(October_Schedule_Table[[#This Row],[Home/Neutral]],lookup,3,FALSE)</f>
        <v>109.82154858599029</v>
      </c>
      <c r="M60" s="1">
        <f>mean+0.5*home+VLOOKUP(October_Schedule_Table[[#This Row],[Visitor/Neutral]],lookup,3,FALSE)+VLOOKUP(October_Schedule_Table[[#This Row],[Home/Neutral]],lookup,2,FALSE)</f>
        <v>110.04898594147008</v>
      </c>
      <c r="N60" s="1">
        <f>(October_Schedule_Table[[#This Row],[PTS2]]-October_Schedule_Table[[#This Row],[Home Pre]])^2+(October_Schedule_Table[[#This Row],[PTS]]-October_Schedule_Table[[#This Row],[Away Pre]])^2</f>
        <v>1018.6327534384276</v>
      </c>
      <c r="O60" s="1">
        <f t="shared" si="1"/>
        <v>1.0292276261902149</v>
      </c>
      <c r="P60" s="8">
        <f>October_Schedule_Table[[#This Row],[PTS2]]-October_Schedule_Table[[#This Row],[PTS]]</f>
        <v>1</v>
      </c>
      <c r="Q60" s="8">
        <f>October_Schedule_Table[[#This Row],[Home Pre]]-October_Schedule_Table[[#This Row],[Away Pre]]</f>
        <v>0.22743735547979327</v>
      </c>
      <c r="R60" s="8">
        <f>October_Schedule_Table[[#This Row],[Actual]]-October_Schedule_Table[[#This Row],[Predicted]]</f>
        <v>0.77256264452020673</v>
      </c>
      <c r="S60" s="8">
        <f>October_Schedule_Table[[#This Row],[PTS2]]-October_Schedule_Table[[#This Row],[Home Pre]]</f>
        <v>22.951014058529921</v>
      </c>
      <c r="T60" s="8">
        <f>October_Schedule_Table[[#This Row],[PTS]]-October_Schedule_Table[[#This Row],[Away Pre]]</f>
        <v>22.178451414009714</v>
      </c>
      <c r="U60" s="8" t="str">
        <f>CONCATENATE(October_Schedule_Table[[#This Row],[Away Short]],October_Schedule_Table[[#This Row],[PTS]],October_Schedule_Table[[#This Row],[PTS2]])</f>
        <v>Phi132133</v>
      </c>
      <c r="V60" s="8" t="str">
        <f>CONCATENATE(October_Schedule_Table[[#This Row],[Home Short]],October_Schedule_Table[[#This Row],[PTS]],October_Schedule_Table[[#This Row],[PTS2]])</f>
        <v>Det132133</v>
      </c>
      <c r="W60" s="8" t="str">
        <f>VLOOKUP(October_Schedule_Table[[#This Row],[Home Concat]],'Back to Back'!T:U,2,FALSE)</f>
        <v>no</v>
      </c>
      <c r="X60" s="8" t="str">
        <f>VLOOKUP(October_Schedule_Table[[#This Row],[Away Concat]],'Back to Back'!T:U,2,FALSE)</f>
        <v>no</v>
      </c>
      <c r="Y6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0" s="8"/>
    </row>
    <row r="61" spans="1:26" x14ac:dyDescent="0.2">
      <c r="A61" s="2">
        <v>43396</v>
      </c>
      <c r="B61" s="16">
        <v>10</v>
      </c>
      <c r="C61" s="16">
        <v>23</v>
      </c>
      <c r="D61" s="16">
        <v>2018</v>
      </c>
      <c r="E61" s="1" t="s">
        <v>6</v>
      </c>
      <c r="F61" s="1" t="s">
        <v>22</v>
      </c>
      <c r="G61" s="1" t="s">
        <v>241</v>
      </c>
      <c r="H61" s="1">
        <v>109</v>
      </c>
      <c r="I61" s="1" t="s">
        <v>17</v>
      </c>
      <c r="J61" s="1" t="str">
        <f>LEFT(October_Schedule_Table[[#This Row],[Home/Neutral]],3)</f>
        <v>New</v>
      </c>
      <c r="K61" s="1">
        <v>116</v>
      </c>
      <c r="L61" s="1">
        <f>mean-0.5*home+VLOOKUP(October_Schedule_Table[[#This Row],[Visitor/Neutral]],lookup,2,FALSE)+VLOOKUP(October_Schedule_Table[[#This Row],[Home/Neutral]],lookup,3,FALSE)</f>
        <v>120.04521393928427</v>
      </c>
      <c r="M61" s="1">
        <f>mean+0.5*home+VLOOKUP(October_Schedule_Table[[#This Row],[Visitor/Neutral]],lookup,3,FALSE)+VLOOKUP(October_Schedule_Table[[#This Row],[Home/Neutral]],lookup,2,FALSE)</f>
        <v>119.88503994232236</v>
      </c>
      <c r="N61" s="1">
        <f>(October_Schedule_Table[[#This Row],[PTS2]]-October_Schedule_Table[[#This Row],[Home Pre]])^2+(October_Schedule_Table[[#This Row],[PTS]]-October_Schedule_Table[[#This Row],[Away Pre]])^2</f>
        <v>137.09028631799964</v>
      </c>
      <c r="O61" s="1">
        <f t="shared" si="1"/>
        <v>1.0298455335103212</v>
      </c>
      <c r="P61" s="8">
        <f>October_Schedule_Table[[#This Row],[PTS2]]-October_Schedule_Table[[#This Row],[PTS]]</f>
        <v>7</v>
      </c>
      <c r="Q61" s="8">
        <f>October_Schedule_Table[[#This Row],[Home Pre]]-October_Schedule_Table[[#This Row],[Away Pre]]</f>
        <v>-0.16017399696190182</v>
      </c>
      <c r="R61" s="8">
        <f>October_Schedule_Table[[#This Row],[Actual]]-October_Schedule_Table[[#This Row],[Predicted]]</f>
        <v>7.1601739969619018</v>
      </c>
      <c r="S61" s="8">
        <f>October_Schedule_Table[[#This Row],[PTS2]]-October_Schedule_Table[[#This Row],[Home Pre]]</f>
        <v>-3.8850399423223649</v>
      </c>
      <c r="T61" s="8">
        <f>October_Schedule_Table[[#This Row],[PTS]]-October_Schedule_Table[[#This Row],[Away Pre]]</f>
        <v>-11.045213939284267</v>
      </c>
      <c r="U61" s="8" t="str">
        <f>CONCATENATE(October_Schedule_Table[[#This Row],[Away Short]],October_Schedule_Table[[#This Row],[PTS]],October_Schedule_Table[[#This Row],[PTS2]])</f>
        <v>LAC109116</v>
      </c>
      <c r="V61" s="8" t="str">
        <f>CONCATENATE(October_Schedule_Table[[#This Row],[Home Short]],October_Schedule_Table[[#This Row],[PTS]],October_Schedule_Table[[#This Row],[PTS2]])</f>
        <v>New109116</v>
      </c>
      <c r="W61" s="8" t="str">
        <f>VLOOKUP(October_Schedule_Table[[#This Row],[Home Concat]],'Back to Back'!T:U,2,FALSE)</f>
        <v>no</v>
      </c>
      <c r="X61" s="8" t="str">
        <f>VLOOKUP(October_Schedule_Table[[#This Row],[Away Concat]],'Back to Back'!T:U,2,FALSE)</f>
        <v>no</v>
      </c>
      <c r="Y6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1" s="8"/>
    </row>
    <row r="62" spans="1:26" x14ac:dyDescent="0.2">
      <c r="A62" s="2">
        <v>43397</v>
      </c>
      <c r="B62" s="16">
        <v>10</v>
      </c>
      <c r="C62" s="16">
        <v>24</v>
      </c>
      <c r="D62" s="16">
        <v>2018</v>
      </c>
      <c r="E62" s="1" t="s">
        <v>12</v>
      </c>
      <c r="F62" s="1" t="s">
        <v>28</v>
      </c>
      <c r="G62" s="1" t="str">
        <f>LEFT(October_Schedule_Table[[#This Row],[Visitor/Neutral]],3)</f>
        <v>Dal</v>
      </c>
      <c r="H62" s="1">
        <v>104</v>
      </c>
      <c r="I62" s="1" t="s">
        <v>24</v>
      </c>
      <c r="J62" s="1" t="str">
        <f>LEFT(October_Schedule_Table[[#This Row],[Home/Neutral]],3)</f>
        <v>Atl</v>
      </c>
      <c r="K62" s="1">
        <v>111</v>
      </c>
      <c r="L62" s="1">
        <f>mean-0.5*home+VLOOKUP(October_Schedule_Table[[#This Row],[Visitor/Neutral]],lookup,2,FALSE)+VLOOKUP(October_Schedule_Table[[#This Row],[Home/Neutral]],lookup,3,FALSE)</f>
        <v>116.18620962007424</v>
      </c>
      <c r="M62" s="1">
        <f>mean+0.5*home+VLOOKUP(October_Schedule_Table[[#This Row],[Visitor/Neutral]],lookup,3,FALSE)+VLOOKUP(October_Schedule_Table[[#This Row],[Home/Neutral]],lookup,2,FALSE)</f>
        <v>114.58544569835881</v>
      </c>
      <c r="N62" s="1">
        <f>(October_Schedule_Table[[#This Row],[PTS2]]-October_Schedule_Table[[#This Row],[Home Pre]])^2+(October_Schedule_Table[[#This Row],[PTS]]-October_Schedule_Table[[#This Row],[Away Pre]])^2</f>
        <v>161.35912576026959</v>
      </c>
      <c r="O62" s="1">
        <f t="shared" si="1"/>
        <v>1.0304638117973997</v>
      </c>
      <c r="P62" s="8">
        <f>October_Schedule_Table[[#This Row],[PTS2]]-October_Schedule_Table[[#This Row],[PTS]]</f>
        <v>7</v>
      </c>
      <c r="Q62" s="8">
        <f>October_Schedule_Table[[#This Row],[Home Pre]]-October_Schedule_Table[[#This Row],[Away Pre]]</f>
        <v>-1.6007639217154264</v>
      </c>
      <c r="R62" s="8">
        <f>October_Schedule_Table[[#This Row],[Actual]]-October_Schedule_Table[[#This Row],[Predicted]]</f>
        <v>8.6007639217154264</v>
      </c>
      <c r="S62" s="8">
        <f>October_Schedule_Table[[#This Row],[PTS2]]-October_Schedule_Table[[#This Row],[Home Pre]]</f>
        <v>-3.5854456983588108</v>
      </c>
      <c r="T62" s="8">
        <f>October_Schedule_Table[[#This Row],[PTS]]-October_Schedule_Table[[#This Row],[Away Pre]]</f>
        <v>-12.186209620074237</v>
      </c>
      <c r="U62" s="8" t="str">
        <f>CONCATENATE(October_Schedule_Table[[#This Row],[Away Short]],October_Schedule_Table[[#This Row],[PTS]],October_Schedule_Table[[#This Row],[PTS2]])</f>
        <v>Dal104111</v>
      </c>
      <c r="V62" s="8" t="str">
        <f>CONCATENATE(October_Schedule_Table[[#This Row],[Home Short]],October_Schedule_Table[[#This Row],[PTS]],October_Schedule_Table[[#This Row],[PTS2]])</f>
        <v>Atl104111</v>
      </c>
      <c r="W62" s="8" t="str">
        <f>VLOOKUP(October_Schedule_Table[[#This Row],[Home Concat]],'Back to Back'!T:U,2,FALSE)</f>
        <v>no</v>
      </c>
      <c r="X62" s="8" t="str">
        <f>VLOOKUP(October_Schedule_Table[[#This Row],[Away Concat]],'Back to Back'!T:U,2,FALSE)</f>
        <v>no</v>
      </c>
      <c r="Y6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2" s="8"/>
    </row>
    <row r="63" spans="1:26" x14ac:dyDescent="0.2">
      <c r="A63" s="2">
        <v>43397</v>
      </c>
      <c r="B63" s="16">
        <v>10</v>
      </c>
      <c r="C63" s="16">
        <v>24</v>
      </c>
      <c r="D63" s="16">
        <v>2018</v>
      </c>
      <c r="E63" s="1" t="s">
        <v>6</v>
      </c>
      <c r="F63" s="1" t="s">
        <v>14</v>
      </c>
      <c r="G63" s="1" t="str">
        <f>LEFT(October_Schedule_Table[[#This Row],[Visitor/Neutral]],3)</f>
        <v>Cha</v>
      </c>
      <c r="H63" s="1">
        <v>110</v>
      </c>
      <c r="I63" s="1" t="s">
        <v>38</v>
      </c>
      <c r="J63" s="1" t="str">
        <f>LEFT(October_Schedule_Table[[#This Row],[Home/Neutral]],3)</f>
        <v>Chi</v>
      </c>
      <c r="K63" s="1">
        <v>112</v>
      </c>
      <c r="L63" s="1">
        <f>mean-0.5*home+VLOOKUP(October_Schedule_Table[[#This Row],[Visitor/Neutral]],lookup,2,FALSE)+VLOOKUP(October_Schedule_Table[[#This Row],[Home/Neutral]],lookup,3,FALSE)</f>
        <v>111.47867806544784</v>
      </c>
      <c r="M63" s="1">
        <f>mean+0.5*home+VLOOKUP(October_Schedule_Table[[#This Row],[Visitor/Neutral]],lookup,3,FALSE)+VLOOKUP(October_Schedule_Table[[#This Row],[Home/Neutral]],lookup,2,FALSE)</f>
        <v>107.05367898995439</v>
      </c>
      <c r="N63" s="1">
        <f>(October_Schedule_Table[[#This Row],[PTS2]]-October_Schedule_Table[[#This Row],[Home Pre]])^2+(October_Schedule_Table[[#This Row],[PTS]]-October_Schedule_Table[[#This Row],[Away Pre]])^2</f>
        <v>26.652580355655164</v>
      </c>
      <c r="O63" s="1">
        <f t="shared" si="1"/>
        <v>1.0310824612741643</v>
      </c>
      <c r="P63" s="8">
        <f>October_Schedule_Table[[#This Row],[PTS2]]-October_Schedule_Table[[#This Row],[PTS]]</f>
        <v>2</v>
      </c>
      <c r="Q63" s="8">
        <f>October_Schedule_Table[[#This Row],[Home Pre]]-October_Schedule_Table[[#This Row],[Away Pre]]</f>
        <v>-4.4249990754934458</v>
      </c>
      <c r="R63" s="8">
        <f>October_Schedule_Table[[#This Row],[Actual]]-October_Schedule_Table[[#This Row],[Predicted]]</f>
        <v>6.4249990754934458</v>
      </c>
      <c r="S63" s="8">
        <f>October_Schedule_Table[[#This Row],[PTS2]]-October_Schedule_Table[[#This Row],[Home Pre]]</f>
        <v>4.9463210100456081</v>
      </c>
      <c r="T63" s="8">
        <f>October_Schedule_Table[[#This Row],[PTS]]-October_Schedule_Table[[#This Row],[Away Pre]]</f>
        <v>-1.4786780654478378</v>
      </c>
      <c r="U63" s="8" t="str">
        <f>CONCATENATE(October_Schedule_Table[[#This Row],[Away Short]],October_Schedule_Table[[#This Row],[PTS]],October_Schedule_Table[[#This Row],[PTS2]])</f>
        <v>Cha110112</v>
      </c>
      <c r="V63" s="8" t="str">
        <f>CONCATENATE(October_Schedule_Table[[#This Row],[Home Short]],October_Schedule_Table[[#This Row],[PTS]],October_Schedule_Table[[#This Row],[PTS2]])</f>
        <v>Chi110112</v>
      </c>
      <c r="W63" s="8" t="str">
        <f>VLOOKUP(October_Schedule_Table[[#This Row],[Home Concat]],'Back to Back'!T:U,2,FALSE)</f>
        <v>no</v>
      </c>
      <c r="X63" s="8" t="str">
        <f>VLOOKUP(October_Schedule_Table[[#This Row],[Away Concat]],'Back to Back'!T:U,2,FALSE)</f>
        <v>no</v>
      </c>
      <c r="Y6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3" s="8"/>
    </row>
    <row r="64" spans="1:26" x14ac:dyDescent="0.2">
      <c r="A64" s="2">
        <v>43397</v>
      </c>
      <c r="B64" s="16">
        <v>10</v>
      </c>
      <c r="C64" s="16">
        <v>24</v>
      </c>
      <c r="D64" s="16">
        <v>2018</v>
      </c>
      <c r="E64" s="1" t="s">
        <v>12</v>
      </c>
      <c r="F64" s="1" t="s">
        <v>15</v>
      </c>
      <c r="G64" s="1" t="str">
        <f>LEFT(October_Schedule_Table[[#This Row],[Visitor/Neutral]],3)</f>
        <v>Bro</v>
      </c>
      <c r="H64" s="1">
        <v>102</v>
      </c>
      <c r="I64" s="1" t="s">
        <v>36</v>
      </c>
      <c r="J64" s="1" t="str">
        <f>LEFT(October_Schedule_Table[[#This Row],[Home/Neutral]],3)</f>
        <v>Cle</v>
      </c>
      <c r="K64" s="1">
        <v>86</v>
      </c>
      <c r="L64" s="1">
        <f>mean-0.5*home+VLOOKUP(October_Schedule_Table[[#This Row],[Visitor/Neutral]],lookup,2,FALSE)+VLOOKUP(October_Schedule_Table[[#This Row],[Home/Neutral]],lookup,3,FALSE)</f>
        <v>114.36767497107476</v>
      </c>
      <c r="M64" s="1">
        <f>mean+0.5*home+VLOOKUP(October_Schedule_Table[[#This Row],[Visitor/Neutral]],lookup,3,FALSE)+VLOOKUP(October_Schedule_Table[[#This Row],[Home/Neutral]],lookup,2,FALSE)</f>
        <v>107.67200495373073</v>
      </c>
      <c r="N64" s="1">
        <f>(October_Schedule_Table[[#This Row],[PTS2]]-October_Schedule_Table[[#This Row],[Home Pre]])^2+(October_Schedule_Table[[#This Row],[PTS]]-October_Schedule_Table[[#This Row],[Away Pre]])^2</f>
        <v>622.63518290467869</v>
      </c>
      <c r="O64" s="1">
        <f t="shared" si="1"/>
        <v>1.0317014821634625</v>
      </c>
      <c r="P64" s="8">
        <f>October_Schedule_Table[[#This Row],[PTS2]]-October_Schedule_Table[[#This Row],[PTS]]</f>
        <v>-16</v>
      </c>
      <c r="Q64" s="8">
        <f>October_Schedule_Table[[#This Row],[Home Pre]]-October_Schedule_Table[[#This Row],[Away Pre]]</f>
        <v>-6.6956700173440282</v>
      </c>
      <c r="R64" s="8">
        <f>October_Schedule_Table[[#This Row],[Actual]]-October_Schedule_Table[[#This Row],[Predicted]]</f>
        <v>-9.3043299826559718</v>
      </c>
      <c r="S64" s="8">
        <f>October_Schedule_Table[[#This Row],[PTS2]]-October_Schedule_Table[[#This Row],[Home Pre]]</f>
        <v>-21.672004953730735</v>
      </c>
      <c r="T64" s="8">
        <f>October_Schedule_Table[[#This Row],[PTS]]-October_Schedule_Table[[#This Row],[Away Pre]]</f>
        <v>-12.367674971074763</v>
      </c>
      <c r="U64" s="8" t="str">
        <f>CONCATENATE(October_Schedule_Table[[#This Row],[Away Short]],October_Schedule_Table[[#This Row],[PTS]],October_Schedule_Table[[#This Row],[PTS2]])</f>
        <v>Bro10286</v>
      </c>
      <c r="V64" s="8" t="str">
        <f>CONCATENATE(October_Schedule_Table[[#This Row],[Home Short]],October_Schedule_Table[[#This Row],[PTS]],October_Schedule_Table[[#This Row],[PTS2]])</f>
        <v>Cle10286</v>
      </c>
      <c r="W64" s="8" t="str">
        <f>VLOOKUP(October_Schedule_Table[[#This Row],[Home Concat]],'Back to Back'!T:U,2,FALSE)</f>
        <v>no</v>
      </c>
      <c r="X64" s="8" t="str">
        <f>VLOOKUP(October_Schedule_Table[[#This Row],[Away Concat]],'Back to Back'!T:U,2,FALSE)</f>
        <v>no</v>
      </c>
      <c r="Y6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4" s="8"/>
    </row>
    <row r="65" spans="1:26" x14ac:dyDescent="0.2">
      <c r="A65" s="2">
        <v>43397</v>
      </c>
      <c r="B65" s="16">
        <v>10</v>
      </c>
      <c r="C65" s="16">
        <v>24</v>
      </c>
      <c r="D65" s="16">
        <v>2018</v>
      </c>
      <c r="E65" s="1" t="s">
        <v>9</v>
      </c>
      <c r="F65" s="1" t="s">
        <v>41</v>
      </c>
      <c r="G65" s="1" t="str">
        <f>LEFT(October_Schedule_Table[[#This Row],[Visitor/Neutral]],3)</f>
        <v>Was</v>
      </c>
      <c r="H65" s="1">
        <v>122</v>
      </c>
      <c r="I65" s="1" t="s">
        <v>11</v>
      </c>
      <c r="J65" s="1" t="str">
        <f>LEFT(October_Schedule_Table[[#This Row],[Home/Neutral]],3)</f>
        <v>Gol</v>
      </c>
      <c r="K65" s="1">
        <v>144</v>
      </c>
      <c r="L65" s="1">
        <f>mean-0.5*home+VLOOKUP(October_Schedule_Table[[#This Row],[Visitor/Neutral]],lookup,2,FALSE)+VLOOKUP(October_Schedule_Table[[#This Row],[Home/Neutral]],lookup,3,FALSE)</f>
        <v>112.96592727399793</v>
      </c>
      <c r="M65" s="1">
        <f>mean+0.5*home+VLOOKUP(October_Schedule_Table[[#This Row],[Visitor/Neutral]],lookup,3,FALSE)+VLOOKUP(October_Schedule_Table[[#This Row],[Home/Neutral]],lookup,2,FALSE)</f>
        <v>125.39131646588908</v>
      </c>
      <c r="N65" s="1">
        <f>(October_Schedule_Table[[#This Row],[PTS2]]-October_Schedule_Table[[#This Row],[Home Pre]])^2+(October_Schedule_Table[[#This Row],[PTS]]-October_Schedule_Table[[#This Row],[Away Pre]])^2</f>
        <v>427.89757289138538</v>
      </c>
      <c r="O65" s="1">
        <f t="shared" si="1"/>
        <v>1.0323208746882755</v>
      </c>
      <c r="P65" s="8">
        <f>October_Schedule_Table[[#This Row],[PTS2]]-October_Schedule_Table[[#This Row],[PTS]]</f>
        <v>22</v>
      </c>
      <c r="Q65" s="8">
        <f>October_Schedule_Table[[#This Row],[Home Pre]]-October_Schedule_Table[[#This Row],[Away Pre]]</f>
        <v>12.425389191891142</v>
      </c>
      <c r="R65" s="8">
        <f>October_Schedule_Table[[#This Row],[Actual]]-October_Schedule_Table[[#This Row],[Predicted]]</f>
        <v>9.5746108081088579</v>
      </c>
      <c r="S65" s="8">
        <f>October_Schedule_Table[[#This Row],[PTS2]]-October_Schedule_Table[[#This Row],[Home Pre]]</f>
        <v>18.608683534110924</v>
      </c>
      <c r="T65" s="8">
        <f>October_Schedule_Table[[#This Row],[PTS]]-October_Schedule_Table[[#This Row],[Away Pre]]</f>
        <v>9.0340727260020657</v>
      </c>
      <c r="U65" s="8" t="str">
        <f>CONCATENATE(October_Schedule_Table[[#This Row],[Away Short]],October_Schedule_Table[[#This Row],[PTS]],October_Schedule_Table[[#This Row],[PTS2]])</f>
        <v>Was122144</v>
      </c>
      <c r="V65" s="8" t="str">
        <f>CONCATENATE(October_Schedule_Table[[#This Row],[Home Short]],October_Schedule_Table[[#This Row],[PTS]],October_Schedule_Table[[#This Row],[PTS2]])</f>
        <v>Gol122144</v>
      </c>
      <c r="W65" s="8" t="str">
        <f>VLOOKUP(October_Schedule_Table[[#This Row],[Home Concat]],'Back to Back'!T:U,2,FALSE)</f>
        <v>no</v>
      </c>
      <c r="X65" s="8" t="str">
        <f>VLOOKUP(October_Schedule_Table[[#This Row],[Away Concat]],'Back to Back'!T:U,2,FALSE)</f>
        <v>no</v>
      </c>
      <c r="Y6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5" s="8"/>
    </row>
    <row r="66" spans="1:26" x14ac:dyDescent="0.2">
      <c r="A66" s="2">
        <v>43397</v>
      </c>
      <c r="B66" s="16">
        <v>10</v>
      </c>
      <c r="C66" s="16">
        <v>24</v>
      </c>
      <c r="D66" s="16">
        <v>2018</v>
      </c>
      <c r="E66" s="1" t="s">
        <v>6</v>
      </c>
      <c r="F66" s="1" t="s">
        <v>31</v>
      </c>
      <c r="G66" s="1" t="str">
        <f>LEFT(October_Schedule_Table[[#This Row],[Visitor/Neutral]],3)</f>
        <v>Uta</v>
      </c>
      <c r="H66" s="1">
        <v>100</v>
      </c>
      <c r="I66" s="1" t="s">
        <v>18</v>
      </c>
      <c r="J66" s="1" t="str">
        <f>LEFT(October_Schedule_Table[[#This Row],[Home/Neutral]],3)</f>
        <v>Hou</v>
      </c>
      <c r="K66" s="1">
        <v>89</v>
      </c>
      <c r="L66" s="1">
        <f>mean-0.5*home+VLOOKUP(October_Schedule_Table[[#This Row],[Visitor/Neutral]],lookup,2,FALSE)+VLOOKUP(October_Schedule_Table[[#This Row],[Home/Neutral]],lookup,3,FALSE)</f>
        <v>107.95488397476925</v>
      </c>
      <c r="M66" s="1">
        <f>mean+0.5*home+VLOOKUP(October_Schedule_Table[[#This Row],[Visitor/Neutral]],lookup,3,FALSE)+VLOOKUP(October_Schedule_Table[[#This Row],[Home/Neutral]],lookup,2,FALSE)</f>
        <v>110.77792806249474</v>
      </c>
      <c r="N66" s="1">
        <f>(October_Schedule_Table[[#This Row],[PTS2]]-October_Schedule_Table[[#This Row],[Home Pre]])^2+(October_Schedule_Table[[#This Row],[PTS]]-October_Schedule_Table[[#This Row],[Away Pre]])^2</f>
        <v>537.55832974723637</v>
      </c>
      <c r="O66" s="1">
        <f t="shared" si="1"/>
        <v>1.0329406390717186</v>
      </c>
      <c r="P66" s="8">
        <f>October_Schedule_Table[[#This Row],[PTS2]]-October_Schedule_Table[[#This Row],[PTS]]</f>
        <v>-11</v>
      </c>
      <c r="Q66" s="8">
        <f>October_Schedule_Table[[#This Row],[Home Pre]]-October_Schedule_Table[[#This Row],[Away Pre]]</f>
        <v>2.8230440877254921</v>
      </c>
      <c r="R66" s="8">
        <f>October_Schedule_Table[[#This Row],[Actual]]-October_Schedule_Table[[#This Row],[Predicted]]</f>
        <v>-13.823044087725492</v>
      </c>
      <c r="S66" s="8">
        <f>October_Schedule_Table[[#This Row],[PTS2]]-October_Schedule_Table[[#This Row],[Home Pre]]</f>
        <v>-21.777928062494738</v>
      </c>
      <c r="T66" s="8">
        <f>October_Schedule_Table[[#This Row],[PTS]]-October_Schedule_Table[[#This Row],[Away Pre]]</f>
        <v>-7.9548839747692455</v>
      </c>
      <c r="U66" s="8" t="str">
        <f>CONCATENATE(October_Schedule_Table[[#This Row],[Away Short]],October_Schedule_Table[[#This Row],[PTS]],October_Schedule_Table[[#This Row],[PTS2]])</f>
        <v>Uta10089</v>
      </c>
      <c r="V66" s="8" t="str">
        <f>CONCATENATE(October_Schedule_Table[[#This Row],[Home Short]],October_Schedule_Table[[#This Row],[PTS]],October_Schedule_Table[[#This Row],[PTS2]])</f>
        <v>Hou10089</v>
      </c>
      <c r="W66" s="8" t="str">
        <f>VLOOKUP(October_Schedule_Table[[#This Row],[Home Concat]],'Back to Back'!T:U,2,FALSE)</f>
        <v>no</v>
      </c>
      <c r="X66" s="8" t="str">
        <f>VLOOKUP(October_Schedule_Table[[#This Row],[Away Concat]],'Back to Back'!T:U,2,FALSE)</f>
        <v>no</v>
      </c>
      <c r="Y6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6" s="8"/>
    </row>
    <row r="67" spans="1:26" x14ac:dyDescent="0.2">
      <c r="A67" s="2">
        <v>43397</v>
      </c>
      <c r="B67" s="16">
        <v>10</v>
      </c>
      <c r="C67" s="16">
        <v>24</v>
      </c>
      <c r="D67" s="16">
        <v>2018</v>
      </c>
      <c r="E67" s="1" t="s">
        <v>23</v>
      </c>
      <c r="F67" s="1" t="s">
        <v>25</v>
      </c>
      <c r="G67" s="1" t="s">
        <v>243</v>
      </c>
      <c r="H67" s="1">
        <v>87</v>
      </c>
      <c r="I67" s="1" t="s">
        <v>26</v>
      </c>
      <c r="J67" s="1" t="str">
        <f>LEFT(October_Schedule_Table[[#This Row],[Home/Neutral]],3)</f>
        <v>Mia</v>
      </c>
      <c r="K67" s="1">
        <v>110</v>
      </c>
      <c r="L67" s="1">
        <f>mean-0.5*home+VLOOKUP(October_Schedule_Table[[#This Row],[Visitor/Neutral]],lookup,2,FALSE)+VLOOKUP(October_Schedule_Table[[#This Row],[Home/Neutral]],lookup,3,FALSE)</f>
        <v>97.000961677569563</v>
      </c>
      <c r="M67" s="1">
        <f>mean+0.5*home+VLOOKUP(October_Schedule_Table[[#This Row],[Visitor/Neutral]],lookup,3,FALSE)+VLOOKUP(October_Schedule_Table[[#This Row],[Home/Neutral]],lookup,2,FALSE)</f>
        <v>108.84964556748861</v>
      </c>
      <c r="N67" s="1">
        <f>(October_Schedule_Table[[#This Row],[PTS2]]-October_Schedule_Table[[#This Row],[Home Pre]])^2+(October_Schedule_Table[[#This Row],[PTS]]-October_Schedule_Table[[#This Row],[Away Pre]])^2</f>
        <v>101.34254979661362</v>
      </c>
      <c r="O67" s="1">
        <f t="shared" si="1"/>
        <v>1.0335607755370408</v>
      </c>
      <c r="P67" s="8">
        <f>October_Schedule_Table[[#This Row],[PTS2]]-October_Schedule_Table[[#This Row],[PTS]]</f>
        <v>23</v>
      </c>
      <c r="Q67" s="8">
        <f>October_Schedule_Table[[#This Row],[Home Pre]]-October_Schedule_Table[[#This Row],[Away Pre]]</f>
        <v>11.848683889919045</v>
      </c>
      <c r="R67" s="8">
        <f>October_Schedule_Table[[#This Row],[Actual]]-October_Schedule_Table[[#This Row],[Predicted]]</f>
        <v>11.151316110080955</v>
      </c>
      <c r="S67" s="8">
        <f>October_Schedule_Table[[#This Row],[PTS2]]-October_Schedule_Table[[#This Row],[Home Pre]]</f>
        <v>1.1503544325113921</v>
      </c>
      <c r="T67" s="8">
        <f>October_Schedule_Table[[#This Row],[PTS]]-October_Schedule_Table[[#This Row],[Away Pre]]</f>
        <v>-10.000961677569563</v>
      </c>
      <c r="U67" s="8" t="str">
        <f>CONCATENATE(October_Schedule_Table[[#This Row],[Away Short]],October_Schedule_Table[[#This Row],[PTS]],October_Schedule_Table[[#This Row],[PTS2]])</f>
        <v>NYK87110</v>
      </c>
      <c r="V67" s="8" t="str">
        <f>CONCATENATE(October_Schedule_Table[[#This Row],[Home Short]],October_Schedule_Table[[#This Row],[PTS]],October_Schedule_Table[[#This Row],[PTS2]])</f>
        <v>Mia87110</v>
      </c>
      <c r="W67" s="8" t="str">
        <f>VLOOKUP(October_Schedule_Table[[#This Row],[Home Concat]],'Back to Back'!T:U,2,FALSE)</f>
        <v>no</v>
      </c>
      <c r="X67" s="8" t="str">
        <f>VLOOKUP(October_Schedule_Table[[#This Row],[Away Concat]],'Back to Back'!T:U,2,FALSE)</f>
        <v>no</v>
      </c>
      <c r="Y6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7" s="8"/>
    </row>
    <row r="68" spans="1:26" x14ac:dyDescent="0.2">
      <c r="A68" s="2">
        <v>43397</v>
      </c>
      <c r="B68" s="16">
        <v>10</v>
      </c>
      <c r="C68" s="16">
        <v>24</v>
      </c>
      <c r="D68" s="16">
        <v>2018</v>
      </c>
      <c r="E68" s="1" t="s">
        <v>44</v>
      </c>
      <c r="F68" s="1" t="s">
        <v>7</v>
      </c>
      <c r="G68" s="1" t="str">
        <f>LEFT(October_Schedule_Table[[#This Row],[Visitor/Neutral]],3)</f>
        <v>Phi</v>
      </c>
      <c r="H68" s="1">
        <v>108</v>
      </c>
      <c r="I68" s="1" t="s">
        <v>13</v>
      </c>
      <c r="J68" s="1" t="str">
        <f>LEFT(October_Schedule_Table[[#This Row],[Home/Neutral]],3)</f>
        <v>Mil</v>
      </c>
      <c r="K68" s="1">
        <v>123</v>
      </c>
      <c r="L68" s="1">
        <f>mean-0.5*home+VLOOKUP(October_Schedule_Table[[#This Row],[Visitor/Neutral]],lookup,2,FALSE)+VLOOKUP(October_Schedule_Table[[#This Row],[Home/Neutral]],lookup,3,FALSE)</f>
        <v>112.91681041216424</v>
      </c>
      <c r="M68" s="1">
        <f>mean+0.5*home+VLOOKUP(October_Schedule_Table[[#This Row],[Visitor/Neutral]],lookup,3,FALSE)+VLOOKUP(October_Schedule_Table[[#This Row],[Home/Neutral]],lookup,2,FALSE)</f>
        <v>121.14412739105455</v>
      </c>
      <c r="N68" s="1">
        <f>(October_Schedule_Table[[#This Row],[PTS2]]-October_Schedule_Table[[#This Row],[Home Pre]])^2+(October_Schedule_Table[[#This Row],[PTS]]-October_Schedule_Table[[#This Row],[Away Pre]])^2</f>
        <v>27.61928776980065</v>
      </c>
      <c r="O68" s="1">
        <f t="shared" si="1"/>
        <v>1.0341812843076255</v>
      </c>
      <c r="P68" s="8">
        <f>October_Schedule_Table[[#This Row],[PTS2]]-October_Schedule_Table[[#This Row],[PTS]]</f>
        <v>15</v>
      </c>
      <c r="Q68" s="8">
        <f>October_Schedule_Table[[#This Row],[Home Pre]]-October_Schedule_Table[[#This Row],[Away Pre]]</f>
        <v>8.2273169788903147</v>
      </c>
      <c r="R68" s="8">
        <f>October_Schedule_Table[[#This Row],[Actual]]-October_Schedule_Table[[#This Row],[Predicted]]</f>
        <v>6.7726830211096853</v>
      </c>
      <c r="S68" s="8">
        <f>October_Schedule_Table[[#This Row],[PTS2]]-October_Schedule_Table[[#This Row],[Home Pre]]</f>
        <v>1.8558726089454467</v>
      </c>
      <c r="T68" s="8">
        <f>October_Schedule_Table[[#This Row],[PTS]]-October_Schedule_Table[[#This Row],[Away Pre]]</f>
        <v>-4.9168104121642386</v>
      </c>
      <c r="U68" s="8" t="str">
        <f>CONCATENATE(October_Schedule_Table[[#This Row],[Away Short]],October_Schedule_Table[[#This Row],[PTS]],October_Schedule_Table[[#This Row],[PTS2]])</f>
        <v>Phi108123</v>
      </c>
      <c r="V68" s="8" t="str">
        <f>CONCATENATE(October_Schedule_Table[[#This Row],[Home Short]],October_Schedule_Table[[#This Row],[PTS]],October_Schedule_Table[[#This Row],[PTS2]])</f>
        <v>Mil108123</v>
      </c>
      <c r="W68" s="8" t="str">
        <f>VLOOKUP(October_Schedule_Table[[#This Row],[Home Concat]],'Back to Back'!T:U,2,FALSE)</f>
        <v>no</v>
      </c>
      <c r="X68" s="8" t="str">
        <f>VLOOKUP(October_Schedule_Table[[#This Row],[Away Concat]],'Back to Back'!T:U,2,FALSE)</f>
        <v>yes</v>
      </c>
      <c r="Y6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8" s="8"/>
    </row>
    <row r="69" spans="1:26" x14ac:dyDescent="0.2">
      <c r="A69" s="2">
        <v>43397</v>
      </c>
      <c r="B69" s="16">
        <v>10</v>
      </c>
      <c r="C69" s="16">
        <v>24</v>
      </c>
      <c r="D69" s="16">
        <v>2018</v>
      </c>
      <c r="E69" s="1" t="s">
        <v>30</v>
      </c>
      <c r="F69" s="1" t="s">
        <v>39</v>
      </c>
      <c r="G69" s="1" t="s">
        <v>242</v>
      </c>
      <c r="H69" s="1">
        <v>131</v>
      </c>
      <c r="I69" s="1" t="s">
        <v>29</v>
      </c>
      <c r="J69" s="1" t="str">
        <f>LEFT(October_Schedule_Table[[#This Row],[Home/Neutral]],3)</f>
        <v>Pho</v>
      </c>
      <c r="K69" s="1">
        <v>113</v>
      </c>
      <c r="L69" s="1">
        <f>mean-0.5*home+VLOOKUP(October_Schedule_Table[[#This Row],[Visitor/Neutral]],lookup,2,FALSE)+VLOOKUP(October_Schedule_Table[[#This Row],[Home/Neutral]],lookup,3,FALSE)</f>
        <v>115.50357185496921</v>
      </c>
      <c r="M69" s="1">
        <f>mean+0.5*home+VLOOKUP(October_Schedule_Table[[#This Row],[Visitor/Neutral]],lookup,3,FALSE)+VLOOKUP(October_Schedule_Table[[#This Row],[Home/Neutral]],lookup,2,FALSE)</f>
        <v>111.27438697829744</v>
      </c>
      <c r="N69" s="1">
        <f>(October_Schedule_Table[[#This Row],[PTS2]]-October_Schedule_Table[[#This Row],[Home Pre]])^2+(October_Schedule_Table[[#This Row],[PTS]]-October_Schedule_Table[[#This Row],[Away Pre]])^2</f>
        <v>243.11702555477189</v>
      </c>
      <c r="O69" s="1">
        <f t="shared" si="1"/>
        <v>1.0348021656069897</v>
      </c>
      <c r="P69" s="8">
        <f>October_Schedule_Table[[#This Row],[PTS2]]-October_Schedule_Table[[#This Row],[PTS]]</f>
        <v>-18</v>
      </c>
      <c r="Q69" s="8">
        <f>October_Schedule_Table[[#This Row],[Home Pre]]-October_Schedule_Table[[#This Row],[Away Pre]]</f>
        <v>-4.2291848766717663</v>
      </c>
      <c r="R69" s="8">
        <f>October_Schedule_Table[[#This Row],[Actual]]-October_Schedule_Table[[#This Row],[Predicted]]</f>
        <v>-13.770815123328234</v>
      </c>
      <c r="S69" s="8">
        <f>October_Schedule_Table[[#This Row],[PTS2]]-October_Schedule_Table[[#This Row],[Home Pre]]</f>
        <v>1.7256130217025571</v>
      </c>
      <c r="T69" s="8">
        <f>October_Schedule_Table[[#This Row],[PTS]]-October_Schedule_Table[[#This Row],[Away Pre]]</f>
        <v>15.496428145030791</v>
      </c>
      <c r="U69" s="8" t="str">
        <f>CONCATENATE(October_Schedule_Table[[#This Row],[Away Short]],October_Schedule_Table[[#This Row],[PTS]],October_Schedule_Table[[#This Row],[PTS2]])</f>
        <v>LAL131113</v>
      </c>
      <c r="V69" s="8" t="str">
        <f>CONCATENATE(October_Schedule_Table[[#This Row],[Home Short]],October_Schedule_Table[[#This Row],[PTS]],October_Schedule_Table[[#This Row],[PTS2]])</f>
        <v>Pho131113</v>
      </c>
      <c r="W69" s="8" t="str">
        <f>VLOOKUP(October_Schedule_Table[[#This Row],[Home Concat]],'Back to Back'!T:U,2,FALSE)</f>
        <v>no</v>
      </c>
      <c r="X69" s="8" t="str">
        <f>VLOOKUP(October_Schedule_Table[[#This Row],[Away Concat]],'Back to Back'!T:U,2,FALSE)</f>
        <v>no</v>
      </c>
      <c r="Y6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9" s="8"/>
    </row>
    <row r="70" spans="1:26" x14ac:dyDescent="0.2">
      <c r="A70" s="2">
        <v>43397</v>
      </c>
      <c r="B70" s="16">
        <v>10</v>
      </c>
      <c r="C70" s="16">
        <v>24</v>
      </c>
      <c r="D70" s="16">
        <v>2018</v>
      </c>
      <c r="E70" s="1" t="s">
        <v>30</v>
      </c>
      <c r="F70" s="1" t="s">
        <v>19</v>
      </c>
      <c r="G70" s="1" t="str">
        <f>LEFT(October_Schedule_Table[[#This Row],[Visitor/Neutral]],3)</f>
        <v>Mem</v>
      </c>
      <c r="H70" s="1">
        <v>92</v>
      </c>
      <c r="I70" s="1" t="s">
        <v>32</v>
      </c>
      <c r="J70" s="1" t="str">
        <f>LEFT(October_Schedule_Table[[#This Row],[Home/Neutral]],3)</f>
        <v>Sac</v>
      </c>
      <c r="K70" s="1">
        <v>97</v>
      </c>
      <c r="L70" s="1">
        <f>mean-0.5*home+VLOOKUP(October_Schedule_Table[[#This Row],[Visitor/Neutral]],lookup,2,FALSE)+VLOOKUP(October_Schedule_Table[[#This Row],[Home/Neutral]],lookup,3,FALSE)</f>
        <v>106.29269393959511</v>
      </c>
      <c r="M70" s="1">
        <f>mean+0.5*home+VLOOKUP(October_Schedule_Table[[#This Row],[Visitor/Neutral]],lookup,3,FALSE)+VLOOKUP(October_Schedule_Table[[#This Row],[Home/Neutral]],lookup,2,FALSE)</f>
        <v>110.43853360690711</v>
      </c>
      <c r="N70" s="1">
        <f>(October_Schedule_Table[[#This Row],[PTS2]]-October_Schedule_Table[[#This Row],[Home Pre]])^2+(October_Schedule_Table[[#This Row],[PTS]]-October_Schedule_Table[[#This Row],[Away Pre]])^2</f>
        <v>384.87528555491076</v>
      </c>
      <c r="O70" s="1">
        <f t="shared" si="1"/>
        <v>1.035423419658785</v>
      </c>
      <c r="P70" s="8">
        <f>October_Schedule_Table[[#This Row],[PTS2]]-October_Schedule_Table[[#This Row],[PTS]]</f>
        <v>5</v>
      </c>
      <c r="Q70" s="8">
        <f>October_Schedule_Table[[#This Row],[Home Pre]]-October_Schedule_Table[[#This Row],[Away Pre]]</f>
        <v>4.1458396673120035</v>
      </c>
      <c r="R70" s="8">
        <f>October_Schedule_Table[[#This Row],[Actual]]-October_Schedule_Table[[#This Row],[Predicted]]</f>
        <v>0.85416033268799652</v>
      </c>
      <c r="S70" s="8">
        <f>October_Schedule_Table[[#This Row],[PTS2]]-October_Schedule_Table[[#This Row],[Home Pre]]</f>
        <v>-13.438533606907114</v>
      </c>
      <c r="T70" s="8">
        <f>October_Schedule_Table[[#This Row],[PTS]]-October_Schedule_Table[[#This Row],[Away Pre]]</f>
        <v>-14.292693939595111</v>
      </c>
      <c r="U70" s="8" t="str">
        <f>CONCATENATE(October_Schedule_Table[[#This Row],[Away Short]],October_Schedule_Table[[#This Row],[PTS]],October_Schedule_Table[[#This Row],[PTS2]])</f>
        <v>Mem9297</v>
      </c>
      <c r="V70" s="8" t="str">
        <f>CONCATENATE(October_Schedule_Table[[#This Row],[Home Short]],October_Schedule_Table[[#This Row],[PTS]],October_Schedule_Table[[#This Row],[PTS2]])</f>
        <v>Sac9297</v>
      </c>
      <c r="W70" s="8" t="str">
        <f>VLOOKUP(October_Schedule_Table[[#This Row],[Home Concat]],'Back to Back'!T:U,2,FALSE)</f>
        <v>yes</v>
      </c>
      <c r="X70" s="8" t="str">
        <f>VLOOKUP(October_Schedule_Table[[#This Row],[Away Concat]],'Back to Back'!T:U,2,FALSE)</f>
        <v>no</v>
      </c>
      <c r="Y70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0" s="8"/>
    </row>
    <row r="71" spans="1:26" x14ac:dyDescent="0.2">
      <c r="A71" s="2">
        <v>43397</v>
      </c>
      <c r="B71" s="16">
        <v>10</v>
      </c>
      <c r="C71" s="16">
        <v>24</v>
      </c>
      <c r="D71" s="16">
        <v>2018</v>
      </c>
      <c r="E71" s="1" t="s">
        <v>33</v>
      </c>
      <c r="F71" s="1" t="s">
        <v>20</v>
      </c>
      <c r="G71" s="1" t="str">
        <f>LEFT(October_Schedule_Table[[#This Row],[Visitor/Neutral]],3)</f>
        <v>Ind</v>
      </c>
      <c r="H71" s="1">
        <v>116</v>
      </c>
      <c r="I71" s="1" t="s">
        <v>35</v>
      </c>
      <c r="J71" s="1" t="str">
        <f>LEFT(October_Schedule_Table[[#This Row],[Home/Neutral]],3)</f>
        <v>San</v>
      </c>
      <c r="K71" s="1">
        <v>96</v>
      </c>
      <c r="L71" s="1">
        <f>mean-0.5*home+VLOOKUP(October_Schedule_Table[[#This Row],[Visitor/Neutral]],lookup,2,FALSE)+VLOOKUP(October_Schedule_Table[[#This Row],[Home/Neutral]],lookup,3,FALSE)</f>
        <v>104.54230093531859</v>
      </c>
      <c r="M71" s="1">
        <f>mean+0.5*home+VLOOKUP(October_Schedule_Table[[#This Row],[Visitor/Neutral]],lookup,3,FALSE)+VLOOKUP(October_Schedule_Table[[#This Row],[Home/Neutral]],lookup,2,FALSE)</f>
        <v>106.73216690423847</v>
      </c>
      <c r="N71" s="1">
        <f>(October_Schedule_Table[[#This Row],[PTS2]]-October_Schedule_Table[[#This Row],[Home Pre]])^2+(October_Schedule_Table[[#This Row],[PTS]]-October_Schedule_Table[[#This Row],[Away Pre]])^2</f>
        <v>246.45827431723268</v>
      </c>
      <c r="O71" s="1">
        <f t="shared" si="1"/>
        <v>1.0360450466867972</v>
      </c>
      <c r="P71" s="8">
        <f>October_Schedule_Table[[#This Row],[PTS2]]-October_Schedule_Table[[#This Row],[PTS]]</f>
        <v>-20</v>
      </c>
      <c r="Q71" s="8">
        <f>October_Schedule_Table[[#This Row],[Home Pre]]-October_Schedule_Table[[#This Row],[Away Pre]]</f>
        <v>2.1898659689198752</v>
      </c>
      <c r="R71" s="8">
        <f>October_Schedule_Table[[#This Row],[Actual]]-October_Schedule_Table[[#This Row],[Predicted]]</f>
        <v>-22.189865968919875</v>
      </c>
      <c r="S71" s="8">
        <f>October_Schedule_Table[[#This Row],[PTS2]]-October_Schedule_Table[[#This Row],[Home Pre]]</f>
        <v>-10.732166904238468</v>
      </c>
      <c r="T71" s="8">
        <f>October_Schedule_Table[[#This Row],[PTS]]-October_Schedule_Table[[#This Row],[Away Pre]]</f>
        <v>11.457699064681407</v>
      </c>
      <c r="U71" s="8" t="str">
        <f>CONCATENATE(October_Schedule_Table[[#This Row],[Away Short]],October_Schedule_Table[[#This Row],[PTS]],October_Schedule_Table[[#This Row],[PTS2]])</f>
        <v>Ind11696</v>
      </c>
      <c r="V71" s="8" t="str">
        <f>CONCATENATE(October_Schedule_Table[[#This Row],[Home Short]],October_Schedule_Table[[#This Row],[PTS]],October_Schedule_Table[[#This Row],[PTS2]])</f>
        <v>San11696</v>
      </c>
      <c r="W71" s="8" t="str">
        <f>VLOOKUP(October_Schedule_Table[[#This Row],[Home Concat]],'Back to Back'!T:U,2,FALSE)</f>
        <v>no</v>
      </c>
      <c r="X71" s="8" t="str">
        <f>VLOOKUP(October_Schedule_Table[[#This Row],[Away Concat]],'Back to Back'!T:U,2,FALSE)</f>
        <v>no</v>
      </c>
      <c r="Y7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1" s="8"/>
    </row>
    <row r="72" spans="1:26" x14ac:dyDescent="0.2">
      <c r="A72" s="2">
        <v>43397</v>
      </c>
      <c r="B72" s="16">
        <v>10</v>
      </c>
      <c r="C72" s="16">
        <v>24</v>
      </c>
      <c r="D72" s="16">
        <v>2018</v>
      </c>
      <c r="E72" s="1" t="s">
        <v>23</v>
      </c>
      <c r="F72" s="1" t="s">
        <v>34</v>
      </c>
      <c r="G72" s="1" t="str">
        <f>LEFT(October_Schedule_Table[[#This Row],[Visitor/Neutral]],3)</f>
        <v>Min</v>
      </c>
      <c r="H72" s="1">
        <v>105</v>
      </c>
      <c r="I72" s="1" t="s">
        <v>37</v>
      </c>
      <c r="J72" s="1" t="str">
        <f>LEFT(October_Schedule_Table[[#This Row],[Home/Neutral]],3)</f>
        <v>Tor</v>
      </c>
      <c r="K72" s="1">
        <v>112</v>
      </c>
      <c r="L72" s="1">
        <f>mean-0.5*home+VLOOKUP(October_Schedule_Table[[#This Row],[Visitor/Neutral]],lookup,2,FALSE)+VLOOKUP(October_Schedule_Table[[#This Row],[Home/Neutral]],lookup,3,FALSE)</f>
        <v>109.05794363169854</v>
      </c>
      <c r="M72" s="1">
        <f>mean+0.5*home+VLOOKUP(October_Schedule_Table[[#This Row],[Visitor/Neutral]],lookup,3,FALSE)+VLOOKUP(October_Schedule_Table[[#This Row],[Home/Neutral]],lookup,2,FALSE)</f>
        <v>118.65356986800927</v>
      </c>
      <c r="N72" s="1">
        <f>(October_Schedule_Table[[#This Row],[PTS2]]-October_Schedule_Table[[#This Row],[Home Pre]])^2+(October_Schedule_Table[[#This Row],[PTS]]-October_Schedule_Table[[#This Row],[Away Pre]])^2</f>
        <v>60.736898506523602</v>
      </c>
      <c r="O72" s="1">
        <f t="shared" si="1"/>
        <v>1.0366670469149462</v>
      </c>
      <c r="P72" s="8">
        <f>October_Schedule_Table[[#This Row],[PTS2]]-October_Schedule_Table[[#This Row],[PTS]]</f>
        <v>7</v>
      </c>
      <c r="Q72" s="8">
        <f>October_Schedule_Table[[#This Row],[Home Pre]]-October_Schedule_Table[[#This Row],[Away Pre]]</f>
        <v>9.5956262363107356</v>
      </c>
      <c r="R72" s="8">
        <f>October_Schedule_Table[[#This Row],[Actual]]-October_Schedule_Table[[#This Row],[Predicted]]</f>
        <v>-2.5956262363107356</v>
      </c>
      <c r="S72" s="8">
        <f>October_Schedule_Table[[#This Row],[PTS2]]-October_Schedule_Table[[#This Row],[Home Pre]]</f>
        <v>-6.6535698680092707</v>
      </c>
      <c r="T72" s="8">
        <f>October_Schedule_Table[[#This Row],[PTS]]-October_Schedule_Table[[#This Row],[Away Pre]]</f>
        <v>-4.0579436316985351</v>
      </c>
      <c r="U72" s="8" t="str">
        <f>CONCATENATE(October_Schedule_Table[[#This Row],[Away Short]],October_Schedule_Table[[#This Row],[PTS]],October_Schedule_Table[[#This Row],[PTS2]])</f>
        <v>Min105112</v>
      </c>
      <c r="V72" s="8" t="str">
        <f>CONCATENATE(October_Schedule_Table[[#This Row],[Home Short]],October_Schedule_Table[[#This Row],[PTS]],October_Schedule_Table[[#This Row],[PTS2]])</f>
        <v>Tor105112</v>
      </c>
      <c r="W72" s="8" t="str">
        <f>VLOOKUP(October_Schedule_Table[[#This Row],[Home Concat]],'Back to Back'!T:U,2,FALSE)</f>
        <v>no</v>
      </c>
      <c r="X72" s="8" t="str">
        <f>VLOOKUP(October_Schedule_Table[[#This Row],[Away Concat]],'Back to Back'!T:U,2,FALSE)</f>
        <v>no</v>
      </c>
      <c r="Y7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2" s="8"/>
    </row>
    <row r="73" spans="1:26" x14ac:dyDescent="0.2">
      <c r="A73" s="2">
        <v>43398</v>
      </c>
      <c r="B73" s="16">
        <v>10</v>
      </c>
      <c r="C73" s="16">
        <v>25</v>
      </c>
      <c r="D73" s="16">
        <v>2018</v>
      </c>
      <c r="E73" s="1" t="s">
        <v>12</v>
      </c>
      <c r="F73" s="1" t="s">
        <v>36</v>
      </c>
      <c r="G73" s="1" t="str">
        <f>LEFT(October_Schedule_Table[[#This Row],[Visitor/Neutral]],3)</f>
        <v>Cle</v>
      </c>
      <c r="H73" s="1">
        <v>103</v>
      </c>
      <c r="I73" s="1" t="s">
        <v>16</v>
      </c>
      <c r="J73" s="1" t="str">
        <f>LEFT(October_Schedule_Table[[#This Row],[Home/Neutral]],3)</f>
        <v>Det</v>
      </c>
      <c r="K73" s="1">
        <v>110</v>
      </c>
      <c r="L73" s="1">
        <f>mean-0.5*home+VLOOKUP(October_Schedule_Table[[#This Row],[Visitor/Neutral]],lookup,2,FALSE)+VLOOKUP(October_Schedule_Table[[#This Row],[Home/Neutral]],lookup,3,FALSE)</f>
        <v>99.695632690665136</v>
      </c>
      <c r="M73" s="1">
        <f>mean+0.5*home+VLOOKUP(October_Schedule_Table[[#This Row],[Visitor/Neutral]],lookup,3,FALSE)+VLOOKUP(October_Schedule_Table[[#This Row],[Home/Neutral]],lookup,2,FALSE)</f>
        <v>111.49205083183418</v>
      </c>
      <c r="N73" s="1">
        <f>(October_Schedule_Table[[#This Row],[PTS2]]-October_Schedule_Table[[#This Row],[Home Pre]])^2+(October_Schedule_Table[[#This Row],[PTS]]-October_Schedule_Table[[#This Row],[Away Pre]])^2</f>
        <v>13.145058999777991</v>
      </c>
      <c r="O73" s="1">
        <f t="shared" si="1"/>
        <v>1.0372894205672867</v>
      </c>
      <c r="P73" s="8">
        <f>October_Schedule_Table[[#This Row],[PTS2]]-October_Schedule_Table[[#This Row],[PTS]]</f>
        <v>7</v>
      </c>
      <c r="Q73" s="8">
        <f>October_Schedule_Table[[#This Row],[Home Pre]]-October_Schedule_Table[[#This Row],[Away Pre]]</f>
        <v>11.796418141169042</v>
      </c>
      <c r="R73" s="8">
        <f>October_Schedule_Table[[#This Row],[Actual]]-October_Schedule_Table[[#This Row],[Predicted]]</f>
        <v>-4.7964181411690419</v>
      </c>
      <c r="S73" s="8">
        <f>October_Schedule_Table[[#This Row],[PTS2]]-October_Schedule_Table[[#This Row],[Home Pre]]</f>
        <v>-1.4920508318341774</v>
      </c>
      <c r="T73" s="8">
        <f>October_Schedule_Table[[#This Row],[PTS]]-October_Schedule_Table[[#This Row],[Away Pre]]</f>
        <v>3.3043673093348644</v>
      </c>
      <c r="U73" s="8" t="str">
        <f>CONCATENATE(October_Schedule_Table[[#This Row],[Away Short]],October_Schedule_Table[[#This Row],[PTS]],October_Schedule_Table[[#This Row],[PTS2]])</f>
        <v>Cle103110</v>
      </c>
      <c r="V73" s="8" t="str">
        <f>CONCATENATE(October_Schedule_Table[[#This Row],[Home Short]],October_Schedule_Table[[#This Row],[PTS]],October_Schedule_Table[[#This Row],[PTS2]])</f>
        <v>Det103110</v>
      </c>
      <c r="W73" s="8" t="str">
        <f>VLOOKUP(October_Schedule_Table[[#This Row],[Home Concat]],'Back to Back'!T:U,2,FALSE)</f>
        <v>no</v>
      </c>
      <c r="X73" s="8" t="str">
        <f>VLOOKUP(October_Schedule_Table[[#This Row],[Away Concat]],'Back to Back'!T:U,2,FALSE)</f>
        <v>yes</v>
      </c>
      <c r="Y7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3" s="8"/>
    </row>
    <row r="74" spans="1:26" x14ac:dyDescent="0.2">
      <c r="A74" s="2">
        <v>43398</v>
      </c>
      <c r="B74" s="16">
        <v>10</v>
      </c>
      <c r="C74" s="16">
        <v>25</v>
      </c>
      <c r="D74" s="16">
        <v>2018</v>
      </c>
      <c r="E74" s="1" t="s">
        <v>9</v>
      </c>
      <c r="F74" s="1" t="s">
        <v>21</v>
      </c>
      <c r="G74" s="1" t="str">
        <f>LEFT(October_Schedule_Table[[#This Row],[Visitor/Neutral]],3)</f>
        <v>Den</v>
      </c>
      <c r="H74" s="1">
        <v>114</v>
      </c>
      <c r="I74" s="1" t="s">
        <v>39</v>
      </c>
      <c r="J74" s="1" t="s">
        <v>242</v>
      </c>
      <c r="K74" s="1">
        <v>121</v>
      </c>
      <c r="L74" s="1">
        <f>mean-0.5*home+VLOOKUP(October_Schedule_Table[[#This Row],[Visitor/Neutral]],lookup,2,FALSE)+VLOOKUP(October_Schedule_Table[[#This Row],[Home/Neutral]],lookup,3,FALSE)</f>
        <v>110.65402850393069</v>
      </c>
      <c r="M74" s="1">
        <f>mean+0.5*home+VLOOKUP(October_Schedule_Table[[#This Row],[Visitor/Neutral]],lookup,3,FALSE)+VLOOKUP(October_Schedule_Table[[#This Row],[Home/Neutral]],lookup,2,FALSE)</f>
        <v>107.72749503523904</v>
      </c>
      <c r="N74" s="1">
        <f>(October_Schedule_Table[[#This Row],[PTS2]]-October_Schedule_Table[[#This Row],[Home Pre]])^2+(October_Schedule_Table[[#This Row],[PTS]]-October_Schedule_Table[[#This Row],[Away Pre]])^2</f>
        <v>187.35491329211251</v>
      </c>
      <c r="O74" s="1">
        <f t="shared" si="1"/>
        <v>1.0379121678680077</v>
      </c>
      <c r="P74" s="8">
        <f>October_Schedule_Table[[#This Row],[PTS2]]-October_Schedule_Table[[#This Row],[PTS]]</f>
        <v>7</v>
      </c>
      <c r="Q74" s="8">
        <f>October_Schedule_Table[[#This Row],[Home Pre]]-October_Schedule_Table[[#This Row],[Away Pre]]</f>
        <v>-2.9265334686916447</v>
      </c>
      <c r="R74" s="8">
        <f>October_Schedule_Table[[#This Row],[Actual]]-October_Schedule_Table[[#This Row],[Predicted]]</f>
        <v>9.9265334686916447</v>
      </c>
      <c r="S74" s="8">
        <f>October_Schedule_Table[[#This Row],[PTS2]]-October_Schedule_Table[[#This Row],[Home Pre]]</f>
        <v>13.272504964760955</v>
      </c>
      <c r="T74" s="8">
        <f>October_Schedule_Table[[#This Row],[PTS]]-October_Schedule_Table[[#This Row],[Away Pre]]</f>
        <v>3.3459714960693105</v>
      </c>
      <c r="U74" s="8" t="str">
        <f>CONCATENATE(October_Schedule_Table[[#This Row],[Away Short]],October_Schedule_Table[[#This Row],[PTS]],October_Schedule_Table[[#This Row],[PTS2]])</f>
        <v>Den114121</v>
      </c>
      <c r="V74" s="8" t="str">
        <f>CONCATENATE(October_Schedule_Table[[#This Row],[Home Short]],October_Schedule_Table[[#This Row],[PTS]],October_Schedule_Table[[#This Row],[PTS2]])</f>
        <v>LAL114121</v>
      </c>
      <c r="W74" s="8" t="str">
        <f>VLOOKUP(October_Schedule_Table[[#This Row],[Home Concat]],'Back to Back'!T:U,2,FALSE)</f>
        <v>yes</v>
      </c>
      <c r="X74" s="8" t="str">
        <f>VLOOKUP(October_Schedule_Table[[#This Row],[Away Concat]],'Back to Back'!T:U,2,FALSE)</f>
        <v>no</v>
      </c>
      <c r="Y74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4" s="8"/>
    </row>
    <row r="75" spans="1:26" x14ac:dyDescent="0.2">
      <c r="A75" s="2">
        <v>43398</v>
      </c>
      <c r="B75" s="16">
        <v>10</v>
      </c>
      <c r="C75" s="16">
        <v>25</v>
      </c>
      <c r="D75" s="16">
        <v>2018</v>
      </c>
      <c r="E75" s="1" t="s">
        <v>6</v>
      </c>
      <c r="F75" s="1" t="s">
        <v>8</v>
      </c>
      <c r="G75" s="1" t="str">
        <f>LEFT(October_Schedule_Table[[#This Row],[Visitor/Neutral]],3)</f>
        <v>Bos</v>
      </c>
      <c r="H75" s="1">
        <v>101</v>
      </c>
      <c r="I75" s="1" t="s">
        <v>10</v>
      </c>
      <c r="J75" s="1" t="str">
        <f>LEFT(October_Schedule_Table[[#This Row],[Home/Neutral]],3)</f>
        <v>Okl</v>
      </c>
      <c r="K75" s="1">
        <v>95</v>
      </c>
      <c r="L75" s="1">
        <f>mean-0.5*home+VLOOKUP(October_Schedule_Table[[#This Row],[Visitor/Neutral]],lookup,2,FALSE)+VLOOKUP(October_Schedule_Table[[#This Row],[Home/Neutral]],lookup,3,FALSE)</f>
        <v>111.30972908011539</v>
      </c>
      <c r="M75" s="1">
        <f>mean+0.5*home+VLOOKUP(October_Schedule_Table[[#This Row],[Visitor/Neutral]],lookup,3,FALSE)+VLOOKUP(October_Schedule_Table[[#This Row],[Home/Neutral]],lookup,2,FALSE)</f>
        <v>113.75471438732522</v>
      </c>
      <c r="N75" s="1">
        <f>(October_Schedule_Table[[#This Row],[PTS2]]-October_Schedule_Table[[#This Row],[Home Pre]])^2+(October_Schedule_Table[[#This Row],[PTS]]-October_Schedule_Table[[#This Row],[Away Pre]])^2</f>
        <v>458.02982545552061</v>
      </c>
      <c r="O75" s="1">
        <f t="shared" si="1"/>
        <v>1.0385352890414326</v>
      </c>
      <c r="P75" s="8">
        <f>October_Schedule_Table[[#This Row],[PTS2]]-October_Schedule_Table[[#This Row],[PTS]]</f>
        <v>-6</v>
      </c>
      <c r="Q75" s="8">
        <f>October_Schedule_Table[[#This Row],[Home Pre]]-October_Schedule_Table[[#This Row],[Away Pre]]</f>
        <v>2.4449853072098335</v>
      </c>
      <c r="R75" s="8">
        <f>October_Schedule_Table[[#This Row],[Actual]]-October_Schedule_Table[[#This Row],[Predicted]]</f>
        <v>-8.4449853072098335</v>
      </c>
      <c r="S75" s="8">
        <f>October_Schedule_Table[[#This Row],[PTS2]]-October_Schedule_Table[[#This Row],[Home Pre]]</f>
        <v>-18.754714387325222</v>
      </c>
      <c r="T75" s="8">
        <f>October_Schedule_Table[[#This Row],[PTS]]-October_Schedule_Table[[#This Row],[Away Pre]]</f>
        <v>-10.309729080115389</v>
      </c>
      <c r="U75" s="8" t="str">
        <f>CONCATENATE(October_Schedule_Table[[#This Row],[Away Short]],October_Schedule_Table[[#This Row],[PTS]],October_Schedule_Table[[#This Row],[PTS2]])</f>
        <v>Bos10195</v>
      </c>
      <c r="V75" s="8" t="str">
        <f>CONCATENATE(October_Schedule_Table[[#This Row],[Home Short]],October_Schedule_Table[[#This Row],[PTS]],October_Schedule_Table[[#This Row],[PTS2]])</f>
        <v>Okl10195</v>
      </c>
      <c r="W75" s="8" t="str">
        <f>VLOOKUP(October_Schedule_Table[[#This Row],[Home Concat]],'Back to Back'!T:U,2,FALSE)</f>
        <v>no</v>
      </c>
      <c r="X75" s="8" t="str">
        <f>VLOOKUP(October_Schedule_Table[[#This Row],[Away Concat]],'Back to Back'!T:U,2,FALSE)</f>
        <v>no</v>
      </c>
      <c r="Y7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5" s="8"/>
    </row>
    <row r="76" spans="1:26" x14ac:dyDescent="0.2">
      <c r="A76" s="2">
        <v>43398</v>
      </c>
      <c r="B76" s="16">
        <v>10</v>
      </c>
      <c r="C76" s="16">
        <v>25</v>
      </c>
      <c r="D76" s="16">
        <v>2018</v>
      </c>
      <c r="E76" s="1" t="s">
        <v>12</v>
      </c>
      <c r="F76" s="1" t="s">
        <v>40</v>
      </c>
      <c r="G76" s="1" t="str">
        <f>LEFT(October_Schedule_Table[[#This Row],[Visitor/Neutral]],3)</f>
        <v>Por</v>
      </c>
      <c r="H76" s="1">
        <v>128</v>
      </c>
      <c r="I76" s="1" t="s">
        <v>27</v>
      </c>
      <c r="J76" s="1" t="str">
        <f>LEFT(October_Schedule_Table[[#This Row],[Home/Neutral]],3)</f>
        <v>Orl</v>
      </c>
      <c r="K76" s="1">
        <v>114</v>
      </c>
      <c r="L76" s="1">
        <f>mean-0.5*home+VLOOKUP(October_Schedule_Table[[#This Row],[Visitor/Neutral]],lookup,2,FALSE)+VLOOKUP(October_Schedule_Table[[#This Row],[Home/Neutral]],lookup,3,FALSE)</f>
        <v>109.23360333755191</v>
      </c>
      <c r="M76" s="1">
        <f>mean+0.5*home+VLOOKUP(October_Schedule_Table[[#This Row],[Visitor/Neutral]],lookup,3,FALSE)+VLOOKUP(October_Schedule_Table[[#This Row],[Home/Neutral]],lookup,2,FALSE)</f>
        <v>108.42112167034566</v>
      </c>
      <c r="N76" s="1">
        <f>(October_Schedule_Table[[#This Row],[PTS2]]-October_Schedule_Table[[#This Row],[Home Pre]])^2+(October_Schedule_Table[[#This Row],[PTS]]-October_Schedule_Table[[#This Row],[Away Pre]])^2</f>
        <v>383.30152710942957</v>
      </c>
      <c r="O76" s="1">
        <f t="shared" ref="O76:O139" si="3">1/(0.9994)*O75</f>
        <v>1.0391587843120198</v>
      </c>
      <c r="P76" s="8">
        <f>October_Schedule_Table[[#This Row],[PTS2]]-October_Schedule_Table[[#This Row],[PTS]]</f>
        <v>-14</v>
      </c>
      <c r="Q76" s="8">
        <f>October_Schedule_Table[[#This Row],[Home Pre]]-October_Schedule_Table[[#This Row],[Away Pre]]</f>
        <v>-0.81248166720625647</v>
      </c>
      <c r="R76" s="8">
        <f>October_Schedule_Table[[#This Row],[Actual]]-October_Schedule_Table[[#This Row],[Predicted]]</f>
        <v>-13.187518332793744</v>
      </c>
      <c r="S76" s="8">
        <f>October_Schedule_Table[[#This Row],[PTS2]]-October_Schedule_Table[[#This Row],[Home Pre]]</f>
        <v>5.5788783296543443</v>
      </c>
      <c r="T76" s="8">
        <f>October_Schedule_Table[[#This Row],[PTS]]-October_Schedule_Table[[#This Row],[Away Pre]]</f>
        <v>18.766396662448088</v>
      </c>
      <c r="U76" s="8" t="str">
        <f>CONCATENATE(October_Schedule_Table[[#This Row],[Away Short]],October_Schedule_Table[[#This Row],[PTS]],October_Schedule_Table[[#This Row],[PTS2]])</f>
        <v>Por128114</v>
      </c>
      <c r="V76" s="8" t="str">
        <f>CONCATENATE(October_Schedule_Table[[#This Row],[Home Short]],October_Schedule_Table[[#This Row],[PTS]],October_Schedule_Table[[#This Row],[PTS2]])</f>
        <v>Orl128114</v>
      </c>
      <c r="W76" s="8" t="str">
        <f>VLOOKUP(October_Schedule_Table[[#This Row],[Home Concat]],'Back to Back'!T:U,2,FALSE)</f>
        <v>no</v>
      </c>
      <c r="X76" s="8" t="str">
        <f>VLOOKUP(October_Schedule_Table[[#This Row],[Away Concat]],'Back to Back'!T:U,2,FALSE)</f>
        <v>no</v>
      </c>
      <c r="Y7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6" s="8"/>
    </row>
    <row r="77" spans="1:26" x14ac:dyDescent="0.2">
      <c r="A77" s="2">
        <v>43399</v>
      </c>
      <c r="B77" s="16">
        <v>10</v>
      </c>
      <c r="C77" s="16">
        <v>26</v>
      </c>
      <c r="D77" s="16">
        <v>2018</v>
      </c>
      <c r="E77" s="1" t="s">
        <v>12</v>
      </c>
      <c r="F77" s="1" t="s">
        <v>38</v>
      </c>
      <c r="G77" s="1" t="str">
        <f>LEFT(October_Schedule_Table[[#This Row],[Visitor/Neutral]],3)</f>
        <v>Chi</v>
      </c>
      <c r="H77" s="1">
        <v>106</v>
      </c>
      <c r="I77" s="1" t="s">
        <v>14</v>
      </c>
      <c r="J77" s="1" t="str">
        <f>LEFT(October_Schedule_Table[[#This Row],[Home/Neutral]],3)</f>
        <v>Cha</v>
      </c>
      <c r="K77" s="1">
        <v>135</v>
      </c>
      <c r="L77" s="1">
        <f>mean-0.5*home+VLOOKUP(October_Schedule_Table[[#This Row],[Visitor/Neutral]],lookup,2,FALSE)+VLOOKUP(October_Schedule_Table[[#This Row],[Home/Neutral]],lookup,3,FALSE)</f>
        <v>104.3385794227234</v>
      </c>
      <c r="M77" s="1">
        <f>mean+0.5*home+VLOOKUP(October_Schedule_Table[[#This Row],[Visitor/Neutral]],lookup,3,FALSE)+VLOOKUP(October_Schedule_Table[[#This Row],[Home/Neutral]],lookup,2,FALSE)</f>
        <v>114.19377763267883</v>
      </c>
      <c r="N77" s="1">
        <f>(October_Schedule_Table[[#This Row],[PTS2]]-October_Schedule_Table[[#This Row],[Home Pre]])^2+(October_Schedule_Table[[#This Row],[PTS]]-October_Schedule_Table[[#This Row],[Away Pre]])^2</f>
        <v>435.65920753301384</v>
      </c>
      <c r="O77" s="1">
        <f t="shared" si="3"/>
        <v>1.0397826539043624</v>
      </c>
      <c r="P77" s="8">
        <f>October_Schedule_Table[[#This Row],[PTS2]]-October_Schedule_Table[[#This Row],[PTS]]</f>
        <v>29</v>
      </c>
      <c r="Q77" s="8">
        <f>October_Schedule_Table[[#This Row],[Home Pre]]-October_Schedule_Table[[#This Row],[Away Pre]]</f>
        <v>9.8551982099554323</v>
      </c>
      <c r="R77" s="8">
        <f>October_Schedule_Table[[#This Row],[Actual]]-October_Schedule_Table[[#This Row],[Predicted]]</f>
        <v>19.144801790044568</v>
      </c>
      <c r="S77" s="8">
        <f>October_Schedule_Table[[#This Row],[PTS2]]-October_Schedule_Table[[#This Row],[Home Pre]]</f>
        <v>20.806222367321169</v>
      </c>
      <c r="T77" s="8">
        <f>October_Schedule_Table[[#This Row],[PTS]]-October_Schedule_Table[[#This Row],[Away Pre]]</f>
        <v>1.6614205772766013</v>
      </c>
      <c r="U77" s="8" t="str">
        <f>CONCATENATE(October_Schedule_Table[[#This Row],[Away Short]],October_Schedule_Table[[#This Row],[PTS]],October_Schedule_Table[[#This Row],[PTS2]])</f>
        <v>Chi106135</v>
      </c>
      <c r="V77" s="8" t="str">
        <f>CONCATENATE(October_Schedule_Table[[#This Row],[Home Short]],October_Schedule_Table[[#This Row],[PTS]],October_Schedule_Table[[#This Row],[PTS2]])</f>
        <v>Cha106135</v>
      </c>
      <c r="W77" s="8" t="str">
        <f>VLOOKUP(October_Schedule_Table[[#This Row],[Home Concat]],'Back to Back'!T:U,2,FALSE)</f>
        <v>no</v>
      </c>
      <c r="X77" s="8" t="str">
        <f>VLOOKUP(October_Schedule_Table[[#This Row],[Away Concat]],'Back to Back'!T:U,2,FALSE)</f>
        <v>no</v>
      </c>
      <c r="Y7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7" s="8"/>
    </row>
    <row r="78" spans="1:26" x14ac:dyDescent="0.2">
      <c r="A78" s="2">
        <v>43399</v>
      </c>
      <c r="B78" s="16">
        <v>10</v>
      </c>
      <c r="C78" s="16">
        <v>26</v>
      </c>
      <c r="D78" s="16">
        <v>2018</v>
      </c>
      <c r="E78" s="1" t="s">
        <v>6</v>
      </c>
      <c r="F78" s="1" t="s">
        <v>22</v>
      </c>
      <c r="G78" s="1" t="s">
        <v>241</v>
      </c>
      <c r="H78" s="1">
        <v>133</v>
      </c>
      <c r="I78" s="1" t="s">
        <v>18</v>
      </c>
      <c r="J78" s="1" t="str">
        <f>LEFT(October_Schedule_Table[[#This Row],[Home/Neutral]],3)</f>
        <v>Hou</v>
      </c>
      <c r="K78" s="1">
        <v>113</v>
      </c>
      <c r="L78" s="1">
        <f>mean-0.5*home+VLOOKUP(October_Schedule_Table[[#This Row],[Visitor/Neutral]],lookup,2,FALSE)+VLOOKUP(October_Schedule_Table[[#This Row],[Home/Neutral]],lookup,3,FALSE)</f>
        <v>111.37400378955863</v>
      </c>
      <c r="M78" s="1">
        <f>mean+0.5*home+VLOOKUP(October_Schedule_Table[[#This Row],[Visitor/Neutral]],lookup,3,FALSE)+VLOOKUP(October_Schedule_Table[[#This Row],[Home/Neutral]],lookup,2,FALSE)</f>
        <v>119.11837910187019</v>
      </c>
      <c r="N78" s="1">
        <f>(October_Schedule_Table[[#This Row],[PTS2]]-October_Schedule_Table[[#This Row],[Home Pre]])^2+(October_Schedule_Table[[#This Row],[PTS]]-October_Schedule_Table[[#This Row],[Away Pre]])^2</f>
        <v>505.11827492822641</v>
      </c>
      <c r="O78" s="1">
        <f t="shared" si="3"/>
        <v>1.0404068980431884</v>
      </c>
      <c r="P78" s="8">
        <f>October_Schedule_Table[[#This Row],[PTS2]]-October_Schedule_Table[[#This Row],[PTS]]</f>
        <v>-20</v>
      </c>
      <c r="Q78" s="8">
        <f>October_Schedule_Table[[#This Row],[Home Pre]]-October_Schedule_Table[[#This Row],[Away Pre]]</f>
        <v>7.7443753123115613</v>
      </c>
      <c r="R78" s="8">
        <f>October_Schedule_Table[[#This Row],[Actual]]-October_Schedule_Table[[#This Row],[Predicted]]</f>
        <v>-27.744375312311561</v>
      </c>
      <c r="S78" s="8">
        <f>October_Schedule_Table[[#This Row],[PTS2]]-October_Schedule_Table[[#This Row],[Home Pre]]</f>
        <v>-6.1183791018701896</v>
      </c>
      <c r="T78" s="8">
        <f>October_Schedule_Table[[#This Row],[PTS]]-October_Schedule_Table[[#This Row],[Away Pre]]</f>
        <v>21.625996210441372</v>
      </c>
      <c r="U78" s="8" t="str">
        <f>CONCATENATE(October_Schedule_Table[[#This Row],[Away Short]],October_Schedule_Table[[#This Row],[PTS]],October_Schedule_Table[[#This Row],[PTS2]])</f>
        <v>LAC133113</v>
      </c>
      <c r="V78" s="8" t="str">
        <f>CONCATENATE(October_Schedule_Table[[#This Row],[Home Short]],October_Schedule_Table[[#This Row],[PTS]],October_Schedule_Table[[#This Row],[PTS2]])</f>
        <v>Hou133113</v>
      </c>
      <c r="W78" s="8" t="str">
        <f>VLOOKUP(October_Schedule_Table[[#This Row],[Home Concat]],'Back to Back'!T:U,2,FALSE)</f>
        <v>no</v>
      </c>
      <c r="X78" s="8" t="str">
        <f>VLOOKUP(October_Schedule_Table[[#This Row],[Away Concat]],'Back to Back'!T:U,2,FALSE)</f>
        <v>no</v>
      </c>
      <c r="Y7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8" s="8"/>
    </row>
    <row r="79" spans="1:26" x14ac:dyDescent="0.2">
      <c r="A79" s="2">
        <v>43399</v>
      </c>
      <c r="B79" s="16">
        <v>10</v>
      </c>
      <c r="C79" s="16">
        <v>26</v>
      </c>
      <c r="D79" s="16">
        <v>2018</v>
      </c>
      <c r="E79" s="1" t="s">
        <v>6</v>
      </c>
      <c r="F79" s="1" t="s">
        <v>13</v>
      </c>
      <c r="G79" s="1" t="str">
        <f>LEFT(October_Schedule_Table[[#This Row],[Visitor/Neutral]],3)</f>
        <v>Mil</v>
      </c>
      <c r="H79" s="1">
        <v>125</v>
      </c>
      <c r="I79" s="1" t="s">
        <v>34</v>
      </c>
      <c r="J79" s="1" t="str">
        <f>LEFT(October_Schedule_Table[[#This Row],[Home/Neutral]],3)</f>
        <v>Min</v>
      </c>
      <c r="K79" s="1">
        <v>95</v>
      </c>
      <c r="L79" s="1">
        <f>mean-0.5*home+VLOOKUP(October_Schedule_Table[[#This Row],[Visitor/Neutral]],lookup,2,FALSE)+VLOOKUP(October_Schedule_Table[[#This Row],[Home/Neutral]],lookup,3,FALSE)</f>
        <v>119.61567322719971</v>
      </c>
      <c r="M79" s="1">
        <f>mean+0.5*home+VLOOKUP(October_Schedule_Table[[#This Row],[Visitor/Neutral]],lookup,3,FALSE)+VLOOKUP(October_Schedule_Table[[#This Row],[Home/Neutral]],lookup,2,FALSE)</f>
        <v>113.2167620159473</v>
      </c>
      <c r="N79" s="1">
        <f>(October_Schedule_Table[[#This Row],[PTS2]]-October_Schedule_Table[[#This Row],[Home Pre]])^2+(October_Schedule_Table[[#This Row],[PTS]]-October_Schedule_Table[[#This Row],[Away Pre]])^2</f>
        <v>360.84139314195426</v>
      </c>
      <c r="O79" s="1">
        <f t="shared" si="3"/>
        <v>1.0410315169533606</v>
      </c>
      <c r="P79" s="8">
        <f>October_Schedule_Table[[#This Row],[PTS2]]-October_Schedule_Table[[#This Row],[PTS]]</f>
        <v>-30</v>
      </c>
      <c r="Q79" s="8">
        <f>October_Schedule_Table[[#This Row],[Home Pre]]-October_Schedule_Table[[#This Row],[Away Pre]]</f>
        <v>-6.3989112112524111</v>
      </c>
      <c r="R79" s="8">
        <f>October_Schedule_Table[[#This Row],[Actual]]-October_Schedule_Table[[#This Row],[Predicted]]</f>
        <v>-23.601088788747589</v>
      </c>
      <c r="S79" s="8">
        <f>October_Schedule_Table[[#This Row],[PTS2]]-October_Schedule_Table[[#This Row],[Home Pre]]</f>
        <v>-18.216762015947296</v>
      </c>
      <c r="T79" s="8">
        <f>October_Schedule_Table[[#This Row],[PTS]]-October_Schedule_Table[[#This Row],[Away Pre]]</f>
        <v>5.3843267728002928</v>
      </c>
      <c r="U79" s="8" t="str">
        <f>CONCATENATE(October_Schedule_Table[[#This Row],[Away Short]],October_Schedule_Table[[#This Row],[PTS]],October_Schedule_Table[[#This Row],[PTS2]])</f>
        <v>Mil12595</v>
      </c>
      <c r="V79" s="8" t="str">
        <f>CONCATENATE(October_Schedule_Table[[#This Row],[Home Short]],October_Schedule_Table[[#This Row],[PTS]],October_Schedule_Table[[#This Row],[PTS2]])</f>
        <v>Min12595</v>
      </c>
      <c r="W79" s="8" t="str">
        <f>VLOOKUP(October_Schedule_Table[[#This Row],[Home Concat]],'Back to Back'!T:U,2,FALSE)</f>
        <v>no</v>
      </c>
      <c r="X79" s="8" t="str">
        <f>VLOOKUP(October_Schedule_Table[[#This Row],[Away Concat]],'Back to Back'!T:U,2,FALSE)</f>
        <v>no</v>
      </c>
      <c r="Y7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9" s="8"/>
    </row>
    <row r="80" spans="1:26" x14ac:dyDescent="0.2">
      <c r="A80" s="2">
        <v>43399</v>
      </c>
      <c r="B80" s="16">
        <v>10</v>
      </c>
      <c r="C80" s="16">
        <v>26</v>
      </c>
      <c r="D80" s="16">
        <v>2018</v>
      </c>
      <c r="E80" s="1" t="s">
        <v>6</v>
      </c>
      <c r="F80" s="1" t="s">
        <v>15</v>
      </c>
      <c r="G80" s="1" t="str">
        <f>LEFT(October_Schedule_Table[[#This Row],[Visitor/Neutral]],3)</f>
        <v>Bro</v>
      </c>
      <c r="H80" s="1">
        <v>115</v>
      </c>
      <c r="I80" s="1" t="s">
        <v>17</v>
      </c>
      <c r="J80" s="1" t="str">
        <f>LEFT(October_Schedule_Table[[#This Row],[Home/Neutral]],3)</f>
        <v>New</v>
      </c>
      <c r="K80" s="1">
        <v>117</v>
      </c>
      <c r="L80" s="1">
        <f>mean-0.5*home+VLOOKUP(October_Schedule_Table[[#This Row],[Visitor/Neutral]],lookup,2,FALSE)+VLOOKUP(October_Schedule_Table[[#This Row],[Home/Neutral]],lookup,3,FALSE)</f>
        <v>117.14649186378936</v>
      </c>
      <c r="M80" s="1">
        <f>mean+0.5*home+VLOOKUP(October_Schedule_Table[[#This Row],[Visitor/Neutral]],lookup,3,FALSE)+VLOOKUP(October_Schedule_Table[[#This Row],[Home/Neutral]],lookup,2,FALSE)</f>
        <v>117.68976281855694</v>
      </c>
      <c r="N80" s="1">
        <f>(October_Schedule_Table[[#This Row],[PTS2]]-October_Schedule_Table[[#This Row],[Home Pre]])^2+(October_Schedule_Table[[#This Row],[PTS]]-October_Schedule_Table[[#This Row],[Away Pre]])^2</f>
        <v>5.0832000671775583</v>
      </c>
      <c r="O80" s="1">
        <f t="shared" si="3"/>
        <v>1.0416565108598765</v>
      </c>
      <c r="P80" s="8">
        <f>October_Schedule_Table[[#This Row],[PTS2]]-October_Schedule_Table[[#This Row],[PTS]]</f>
        <v>2</v>
      </c>
      <c r="Q80" s="8">
        <f>October_Schedule_Table[[#This Row],[Home Pre]]-October_Schedule_Table[[#This Row],[Away Pre]]</f>
        <v>0.54327095476757847</v>
      </c>
      <c r="R80" s="8">
        <f>October_Schedule_Table[[#This Row],[Actual]]-October_Schedule_Table[[#This Row],[Predicted]]</f>
        <v>1.4567290452324215</v>
      </c>
      <c r="S80" s="8">
        <f>October_Schedule_Table[[#This Row],[PTS2]]-October_Schedule_Table[[#This Row],[Home Pre]]</f>
        <v>-0.6897628185569431</v>
      </c>
      <c r="T80" s="8">
        <f>October_Schedule_Table[[#This Row],[PTS]]-October_Schedule_Table[[#This Row],[Away Pre]]</f>
        <v>-2.1464918637893646</v>
      </c>
      <c r="U80" s="8" t="str">
        <f>CONCATENATE(October_Schedule_Table[[#This Row],[Away Short]],October_Schedule_Table[[#This Row],[PTS]],October_Schedule_Table[[#This Row],[PTS2]])</f>
        <v>Bro115117</v>
      </c>
      <c r="V80" s="8" t="str">
        <f>CONCATENATE(October_Schedule_Table[[#This Row],[Home Short]],October_Schedule_Table[[#This Row],[PTS]],October_Schedule_Table[[#This Row],[PTS2]])</f>
        <v>New115117</v>
      </c>
      <c r="W80" s="8" t="str">
        <f>VLOOKUP(October_Schedule_Table[[#This Row],[Home Concat]],'Back to Back'!T:U,2,FALSE)</f>
        <v>no</v>
      </c>
      <c r="X80" s="8" t="str">
        <f>VLOOKUP(October_Schedule_Table[[#This Row],[Away Concat]],'Back to Back'!T:U,2,FALSE)</f>
        <v>no</v>
      </c>
      <c r="Y8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0" s="8"/>
    </row>
    <row r="81" spans="1:26" x14ac:dyDescent="0.2">
      <c r="A81" s="2">
        <v>43399</v>
      </c>
      <c r="B81" s="16">
        <v>10</v>
      </c>
      <c r="C81" s="16">
        <v>26</v>
      </c>
      <c r="D81" s="16">
        <v>2018</v>
      </c>
      <c r="E81" s="1" t="s">
        <v>23</v>
      </c>
      <c r="F81" s="1" t="s">
        <v>11</v>
      </c>
      <c r="G81" s="1" t="str">
        <f>LEFT(October_Schedule_Table[[#This Row],[Visitor/Neutral]],3)</f>
        <v>Gol</v>
      </c>
      <c r="H81" s="1">
        <v>128</v>
      </c>
      <c r="I81" s="1" t="s">
        <v>25</v>
      </c>
      <c r="J81" s="1" t="s">
        <v>243</v>
      </c>
      <c r="K81" s="1">
        <v>100</v>
      </c>
      <c r="L81" s="1">
        <f>mean-0.5*home+VLOOKUP(October_Schedule_Table[[#This Row],[Visitor/Neutral]],lookup,2,FALSE)+VLOOKUP(October_Schedule_Table[[#This Row],[Home/Neutral]],lookup,3,FALSE)</f>
        <v>118.44386657359014</v>
      </c>
      <c r="M81" s="1">
        <f>mean+0.5*home+VLOOKUP(October_Schedule_Table[[#This Row],[Visitor/Neutral]],lookup,3,FALSE)+VLOOKUP(October_Schedule_Table[[#This Row],[Home/Neutral]],lookup,2,FALSE)</f>
        <v>105.28229914800723</v>
      </c>
      <c r="N81" s="1">
        <f>(October_Schedule_Table[[#This Row],[PTS2]]-October_Schedule_Table[[#This Row],[Home Pre]])^2+(October_Schedule_Table[[#This Row],[PTS]]-October_Schedule_Table[[#This Row],[Away Pre]])^2</f>
        <v>119.22237035238567</v>
      </c>
      <c r="O81" s="1">
        <f t="shared" si="3"/>
        <v>1.0422818799878693</v>
      </c>
      <c r="P81" s="8">
        <f>October_Schedule_Table[[#This Row],[PTS2]]-October_Schedule_Table[[#This Row],[PTS]]</f>
        <v>-28</v>
      </c>
      <c r="Q81" s="8">
        <f>October_Schedule_Table[[#This Row],[Home Pre]]-October_Schedule_Table[[#This Row],[Away Pre]]</f>
        <v>-13.161567425582916</v>
      </c>
      <c r="R81" s="8">
        <f>October_Schedule_Table[[#This Row],[Actual]]-October_Schedule_Table[[#This Row],[Predicted]]</f>
        <v>-14.838432574417084</v>
      </c>
      <c r="S81" s="8">
        <f>October_Schedule_Table[[#This Row],[PTS2]]-October_Schedule_Table[[#This Row],[Home Pre]]</f>
        <v>-5.2822991480072261</v>
      </c>
      <c r="T81" s="8">
        <f>October_Schedule_Table[[#This Row],[PTS]]-October_Schedule_Table[[#This Row],[Away Pre]]</f>
        <v>9.5561334264098576</v>
      </c>
      <c r="U81" s="8" t="str">
        <f>CONCATENATE(October_Schedule_Table[[#This Row],[Away Short]],October_Schedule_Table[[#This Row],[PTS]],October_Schedule_Table[[#This Row],[PTS2]])</f>
        <v>Gol128100</v>
      </c>
      <c r="V81" s="8" t="str">
        <f>CONCATENATE(October_Schedule_Table[[#This Row],[Home Short]],October_Schedule_Table[[#This Row],[PTS]],October_Schedule_Table[[#This Row],[PTS2]])</f>
        <v>NYK128100</v>
      </c>
      <c r="W81" s="8" t="str">
        <f>VLOOKUP(October_Schedule_Table[[#This Row],[Home Concat]],'Back to Back'!T:U,2,FALSE)</f>
        <v>no</v>
      </c>
      <c r="X81" s="8" t="str">
        <f>VLOOKUP(October_Schedule_Table[[#This Row],[Away Concat]],'Back to Back'!T:U,2,FALSE)</f>
        <v>no</v>
      </c>
      <c r="Y8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1" s="8"/>
    </row>
    <row r="82" spans="1:26" x14ac:dyDescent="0.2">
      <c r="A82" s="2">
        <v>43399</v>
      </c>
      <c r="B82" s="16">
        <v>10</v>
      </c>
      <c r="C82" s="16">
        <v>26</v>
      </c>
      <c r="D82" s="16">
        <v>2018</v>
      </c>
      <c r="E82" s="1" t="s">
        <v>30</v>
      </c>
      <c r="F82" s="1" t="s">
        <v>41</v>
      </c>
      <c r="G82" s="1" t="str">
        <f>LEFT(October_Schedule_Table[[#This Row],[Visitor/Neutral]],3)</f>
        <v>Was</v>
      </c>
      <c r="H82" s="1">
        <v>112</v>
      </c>
      <c r="I82" s="1" t="s">
        <v>32</v>
      </c>
      <c r="J82" s="1" t="str">
        <f>LEFT(October_Schedule_Table[[#This Row],[Home/Neutral]],3)</f>
        <v>Sac</v>
      </c>
      <c r="K82" s="1">
        <v>116</v>
      </c>
      <c r="L82" s="1">
        <f>mean-0.5*home+VLOOKUP(October_Schedule_Table[[#This Row],[Visitor/Neutral]],lookup,2,FALSE)+VLOOKUP(October_Schedule_Table[[#This Row],[Home/Neutral]],lookup,3,FALSE)</f>
        <v>116.81455223593552</v>
      </c>
      <c r="M82" s="1">
        <f>mean+0.5*home+VLOOKUP(October_Schedule_Table[[#This Row],[Visitor/Neutral]],lookup,3,FALSE)+VLOOKUP(October_Schedule_Table[[#This Row],[Home/Neutral]],lookup,2,FALSE)</f>
        <v>121.84153799632767</v>
      </c>
      <c r="N82" s="1">
        <f>(October_Schedule_Table[[#This Row],[PTS2]]-October_Schedule_Table[[#This Row],[Home Pre]])^2+(October_Schedule_Table[[#This Row],[PTS]]-October_Schedule_Table[[#This Row],[Away Pre]])^2</f>
        <v>57.303479395091671</v>
      </c>
      <c r="O82" s="1">
        <f t="shared" si="3"/>
        <v>1.042907624562607</v>
      </c>
      <c r="P82" s="8">
        <f>October_Schedule_Table[[#This Row],[PTS2]]-October_Schedule_Table[[#This Row],[PTS]]</f>
        <v>4</v>
      </c>
      <c r="Q82" s="8">
        <f>October_Schedule_Table[[#This Row],[Home Pre]]-October_Schedule_Table[[#This Row],[Away Pre]]</f>
        <v>5.0269857603921508</v>
      </c>
      <c r="R82" s="8">
        <f>October_Schedule_Table[[#This Row],[Actual]]-October_Schedule_Table[[#This Row],[Predicted]]</f>
        <v>-1.0269857603921508</v>
      </c>
      <c r="S82" s="8">
        <f>October_Schedule_Table[[#This Row],[PTS2]]-October_Schedule_Table[[#This Row],[Home Pre]]</f>
        <v>-5.8415379963276735</v>
      </c>
      <c r="T82" s="8">
        <f>October_Schedule_Table[[#This Row],[PTS]]-October_Schedule_Table[[#This Row],[Away Pre]]</f>
        <v>-4.8145522359355226</v>
      </c>
      <c r="U82" s="8" t="str">
        <f>CONCATENATE(October_Schedule_Table[[#This Row],[Away Short]],October_Schedule_Table[[#This Row],[PTS]],October_Schedule_Table[[#This Row],[PTS2]])</f>
        <v>Was112116</v>
      </c>
      <c r="V82" s="8" t="str">
        <f>CONCATENATE(October_Schedule_Table[[#This Row],[Home Short]],October_Schedule_Table[[#This Row],[PTS]],October_Schedule_Table[[#This Row],[PTS2]])</f>
        <v>Sac112116</v>
      </c>
      <c r="W82" s="8" t="str">
        <f>VLOOKUP(October_Schedule_Table[[#This Row],[Home Concat]],'Back to Back'!T:U,2,FALSE)</f>
        <v>no</v>
      </c>
      <c r="X82" s="8" t="str">
        <f>VLOOKUP(October_Schedule_Table[[#This Row],[Away Concat]],'Back to Back'!T:U,2,FALSE)</f>
        <v>no</v>
      </c>
      <c r="Y8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2" s="8"/>
    </row>
    <row r="83" spans="1:26" x14ac:dyDescent="0.2">
      <c r="A83" s="2">
        <v>43399</v>
      </c>
      <c r="B83" s="16">
        <v>10</v>
      </c>
      <c r="C83" s="16">
        <v>26</v>
      </c>
      <c r="D83" s="16">
        <v>2018</v>
      </c>
      <c r="E83" s="1" t="s">
        <v>23</v>
      </c>
      <c r="F83" s="1" t="s">
        <v>28</v>
      </c>
      <c r="G83" s="1" t="str">
        <f>LEFT(October_Schedule_Table[[#This Row],[Visitor/Neutral]],3)</f>
        <v>Dal</v>
      </c>
      <c r="H83" s="1">
        <v>107</v>
      </c>
      <c r="I83" s="1" t="s">
        <v>37</v>
      </c>
      <c r="J83" s="1" t="str">
        <f>LEFT(October_Schedule_Table[[#This Row],[Home/Neutral]],3)</f>
        <v>Tor</v>
      </c>
      <c r="K83" s="1">
        <v>116</v>
      </c>
      <c r="L83" s="1">
        <f>mean-0.5*home+VLOOKUP(October_Schedule_Table[[#This Row],[Visitor/Neutral]],lookup,2,FALSE)+VLOOKUP(October_Schedule_Table[[#This Row],[Home/Neutral]],lookup,3,FALSE)</f>
        <v>105.03663937751476</v>
      </c>
      <c r="M83" s="1">
        <f>mean+0.5*home+VLOOKUP(October_Schedule_Table[[#This Row],[Visitor/Neutral]],lookup,3,FALSE)+VLOOKUP(October_Schedule_Table[[#This Row],[Home/Neutral]],lookup,2,FALSE)</f>
        <v>114.38538641880253</v>
      </c>
      <c r="N83" s="1">
        <f>(October_Schedule_Table[[#This Row],[PTS2]]-October_Schedule_Table[[#This Row],[Home Pre]])^2+(October_Schedule_Table[[#This Row],[PTS]]-October_Schedule_Table[[#This Row],[Away Pre]])^2</f>
        <v>6.4617619505129626</v>
      </c>
      <c r="O83" s="1">
        <f t="shared" si="3"/>
        <v>1.0435337448094928</v>
      </c>
      <c r="P83" s="8">
        <f>October_Schedule_Table[[#This Row],[PTS2]]-October_Schedule_Table[[#This Row],[PTS]]</f>
        <v>9</v>
      </c>
      <c r="Q83" s="8">
        <f>October_Schedule_Table[[#This Row],[Home Pre]]-October_Schedule_Table[[#This Row],[Away Pre]]</f>
        <v>9.3487470412877656</v>
      </c>
      <c r="R83" s="8">
        <f>October_Schedule_Table[[#This Row],[Actual]]-October_Schedule_Table[[#This Row],[Predicted]]</f>
        <v>-0.34874704128776557</v>
      </c>
      <c r="S83" s="8">
        <f>October_Schedule_Table[[#This Row],[PTS2]]-October_Schedule_Table[[#This Row],[Home Pre]]</f>
        <v>1.6146135811974744</v>
      </c>
      <c r="T83" s="8">
        <f>October_Schedule_Table[[#This Row],[PTS]]-October_Schedule_Table[[#This Row],[Away Pre]]</f>
        <v>1.96336062248524</v>
      </c>
      <c r="U83" s="8" t="str">
        <f>CONCATENATE(October_Schedule_Table[[#This Row],[Away Short]],October_Schedule_Table[[#This Row],[PTS]],October_Schedule_Table[[#This Row],[PTS2]])</f>
        <v>Dal107116</v>
      </c>
      <c r="V83" s="8" t="str">
        <f>CONCATENATE(October_Schedule_Table[[#This Row],[Home Short]],October_Schedule_Table[[#This Row],[PTS]],October_Schedule_Table[[#This Row],[PTS2]])</f>
        <v>Tor107116</v>
      </c>
      <c r="W83" s="8" t="str">
        <f>VLOOKUP(October_Schedule_Table[[#This Row],[Home Concat]],'Back to Back'!T:U,2,FALSE)</f>
        <v>no</v>
      </c>
      <c r="X83" s="8" t="str">
        <f>VLOOKUP(October_Schedule_Table[[#This Row],[Away Concat]],'Back to Back'!T:U,2,FALSE)</f>
        <v>no</v>
      </c>
      <c r="Y8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3" s="8"/>
    </row>
    <row r="84" spans="1:26" x14ac:dyDescent="0.2">
      <c r="A84" s="2">
        <v>43400</v>
      </c>
      <c r="B84" s="16">
        <v>10</v>
      </c>
      <c r="C84" s="16">
        <v>27</v>
      </c>
      <c r="D84" s="16">
        <v>2018</v>
      </c>
      <c r="E84" s="1" t="s">
        <v>23</v>
      </c>
      <c r="F84" s="1" t="s">
        <v>38</v>
      </c>
      <c r="G84" s="1" t="str">
        <f>LEFT(October_Schedule_Table[[#This Row],[Visitor/Neutral]],3)</f>
        <v>Chi</v>
      </c>
      <c r="H84" s="1">
        <v>97</v>
      </c>
      <c r="I84" s="1" t="s">
        <v>24</v>
      </c>
      <c r="J84" s="1" t="str">
        <f>LEFT(October_Schedule_Table[[#This Row],[Home/Neutral]],3)</f>
        <v>Atl</v>
      </c>
      <c r="K84" s="1">
        <v>85</v>
      </c>
      <c r="L84" s="1">
        <f>mean-0.5*home+VLOOKUP(October_Schedule_Table[[#This Row],[Visitor/Neutral]],lookup,2,FALSE)+VLOOKUP(October_Schedule_Table[[#This Row],[Home/Neutral]],lookup,3,FALSE)</f>
        <v>112.56813797878664</v>
      </c>
      <c r="M84" s="1">
        <f>mean+0.5*home+VLOOKUP(October_Schedule_Table[[#This Row],[Visitor/Neutral]],lookup,3,FALSE)+VLOOKUP(October_Schedule_Table[[#This Row],[Home/Neutral]],lookup,2,FALSE)</f>
        <v>118.22886427349133</v>
      </c>
      <c r="N84" s="1">
        <f>(October_Schedule_Table[[#This Row],[PTS2]]-October_Schedule_Table[[#This Row],[Home Pre]])^2+(October_Schedule_Table[[#This Row],[PTS]]-October_Schedule_Table[[#This Row],[Away Pre]])^2</f>
        <v>1346.524341032647</v>
      </c>
      <c r="O84" s="1">
        <f t="shared" si="3"/>
        <v>1.0441602409540653</v>
      </c>
      <c r="P84" s="8">
        <f>October_Schedule_Table[[#This Row],[PTS2]]-October_Schedule_Table[[#This Row],[PTS]]</f>
        <v>-12</v>
      </c>
      <c r="Q84" s="8">
        <f>October_Schedule_Table[[#This Row],[Home Pre]]-October_Schedule_Table[[#This Row],[Away Pre]]</f>
        <v>5.6607262947046877</v>
      </c>
      <c r="R84" s="8">
        <f>October_Schedule_Table[[#This Row],[Actual]]-October_Schedule_Table[[#This Row],[Predicted]]</f>
        <v>-17.660726294704688</v>
      </c>
      <c r="S84" s="8">
        <f>October_Schedule_Table[[#This Row],[PTS2]]-October_Schedule_Table[[#This Row],[Home Pre]]</f>
        <v>-33.228864273491325</v>
      </c>
      <c r="T84" s="8">
        <f>October_Schedule_Table[[#This Row],[PTS]]-October_Schedule_Table[[#This Row],[Away Pre]]</f>
        <v>-15.568137978786638</v>
      </c>
      <c r="U84" s="8" t="str">
        <f>CONCATENATE(October_Schedule_Table[[#This Row],[Away Short]],October_Schedule_Table[[#This Row],[PTS]],October_Schedule_Table[[#This Row],[PTS2]])</f>
        <v>Chi9785</v>
      </c>
      <c r="V84" s="8" t="str">
        <f>CONCATENATE(October_Schedule_Table[[#This Row],[Home Short]],October_Schedule_Table[[#This Row],[PTS]],October_Schedule_Table[[#This Row],[PTS2]])</f>
        <v>Atl9785</v>
      </c>
      <c r="W84" s="8" t="str">
        <f>VLOOKUP(October_Schedule_Table[[#This Row],[Home Concat]],'Back to Back'!T:U,2,FALSE)</f>
        <v>no</v>
      </c>
      <c r="X84" s="8" t="str">
        <f>VLOOKUP(October_Schedule_Table[[#This Row],[Away Concat]],'Back to Back'!T:U,2,FALSE)</f>
        <v>yes</v>
      </c>
      <c r="Y8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4" s="8"/>
    </row>
    <row r="85" spans="1:26" x14ac:dyDescent="0.2">
      <c r="A85" s="2">
        <v>43400</v>
      </c>
      <c r="B85" s="16">
        <v>10</v>
      </c>
      <c r="C85" s="16">
        <v>27</v>
      </c>
      <c r="D85" s="16">
        <v>2018</v>
      </c>
      <c r="E85" s="1" t="s">
        <v>23</v>
      </c>
      <c r="F85" s="1" t="s">
        <v>20</v>
      </c>
      <c r="G85" s="1" t="str">
        <f>LEFT(October_Schedule_Table[[#This Row],[Visitor/Neutral]],3)</f>
        <v>Ind</v>
      </c>
      <c r="H85" s="1">
        <v>119</v>
      </c>
      <c r="I85" s="1" t="s">
        <v>36</v>
      </c>
      <c r="J85" s="1" t="str">
        <f>LEFT(October_Schedule_Table[[#This Row],[Home/Neutral]],3)</f>
        <v>Cle</v>
      </c>
      <c r="K85" s="1">
        <v>107</v>
      </c>
      <c r="L85" s="1">
        <f>mean-0.5*home+VLOOKUP(October_Schedule_Table[[#This Row],[Visitor/Neutral]],lookup,2,FALSE)+VLOOKUP(October_Schedule_Table[[#This Row],[Home/Neutral]],lookup,3,FALSE)</f>
        <v>109.47591175996114</v>
      </c>
      <c r="M85" s="1">
        <f>mean+0.5*home+VLOOKUP(October_Schedule_Table[[#This Row],[Visitor/Neutral]],lookup,3,FALSE)+VLOOKUP(October_Schedule_Table[[#This Row],[Home/Neutral]],lookup,2,FALSE)</f>
        <v>100.4776494037158</v>
      </c>
      <c r="N85" s="1">
        <f>(October_Schedule_Table[[#This Row],[PTS2]]-October_Schedule_Table[[#This Row],[Home Pre]])^2+(October_Schedule_Table[[#This Row],[PTS]]-October_Schedule_Table[[#This Row],[Away Pre]])^2</f>
        <v>133.2493141048954</v>
      </c>
      <c r="O85" s="1">
        <f t="shared" si="3"/>
        <v>1.0447871132219986</v>
      </c>
      <c r="P85" s="8">
        <f>October_Schedule_Table[[#This Row],[PTS2]]-October_Schedule_Table[[#This Row],[PTS]]</f>
        <v>-12</v>
      </c>
      <c r="Q85" s="8">
        <f>October_Schedule_Table[[#This Row],[Home Pre]]-October_Schedule_Table[[#This Row],[Away Pre]]</f>
        <v>-8.9982623562453341</v>
      </c>
      <c r="R85" s="8">
        <f>October_Schedule_Table[[#This Row],[Actual]]-October_Schedule_Table[[#This Row],[Predicted]]</f>
        <v>-3.0017376437546659</v>
      </c>
      <c r="S85" s="8">
        <f>October_Schedule_Table[[#This Row],[PTS2]]-October_Schedule_Table[[#This Row],[Home Pre]]</f>
        <v>6.5223505962841983</v>
      </c>
      <c r="T85" s="8">
        <f>October_Schedule_Table[[#This Row],[PTS]]-October_Schedule_Table[[#This Row],[Away Pre]]</f>
        <v>9.5240882400388642</v>
      </c>
      <c r="U85" s="8" t="str">
        <f>CONCATENATE(October_Schedule_Table[[#This Row],[Away Short]],October_Schedule_Table[[#This Row],[PTS]],October_Schedule_Table[[#This Row],[PTS2]])</f>
        <v>Ind119107</v>
      </c>
      <c r="V85" s="8" t="str">
        <f>CONCATENATE(October_Schedule_Table[[#This Row],[Home Short]],October_Schedule_Table[[#This Row],[PTS]],October_Schedule_Table[[#This Row],[PTS2]])</f>
        <v>Cle119107</v>
      </c>
      <c r="W85" s="8" t="str">
        <f>VLOOKUP(October_Schedule_Table[[#This Row],[Home Concat]],'Back to Back'!T:U,2,FALSE)</f>
        <v>no</v>
      </c>
      <c r="X85" s="8" t="str">
        <f>VLOOKUP(October_Schedule_Table[[#This Row],[Away Concat]],'Back to Back'!T:U,2,FALSE)</f>
        <v>no</v>
      </c>
      <c r="Y8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5" s="8"/>
    </row>
    <row r="86" spans="1:26" x14ac:dyDescent="0.2">
      <c r="A86" s="2">
        <v>43400</v>
      </c>
      <c r="B86" s="16">
        <v>10</v>
      </c>
      <c r="C86" s="16">
        <v>27</v>
      </c>
      <c r="D86" s="16">
        <v>2018</v>
      </c>
      <c r="E86" s="1" t="s">
        <v>12</v>
      </c>
      <c r="F86" s="1" t="s">
        <v>8</v>
      </c>
      <c r="G86" s="1" t="str">
        <f>LEFT(October_Schedule_Table[[#This Row],[Visitor/Neutral]],3)</f>
        <v>Bos</v>
      </c>
      <c r="H86" s="1">
        <v>109</v>
      </c>
      <c r="I86" s="1" t="s">
        <v>16</v>
      </c>
      <c r="J86" s="1" t="str">
        <f>LEFT(October_Schedule_Table[[#This Row],[Home/Neutral]],3)</f>
        <v>Det</v>
      </c>
      <c r="K86" s="1">
        <v>89</v>
      </c>
      <c r="L86" s="1">
        <f>mean-0.5*home+VLOOKUP(October_Schedule_Table[[#This Row],[Visitor/Neutral]],lookup,2,FALSE)+VLOOKUP(October_Schedule_Table[[#This Row],[Home/Neutral]],lookup,3,FALSE)</f>
        <v>107.06898921051607</v>
      </c>
      <c r="M86" s="1">
        <f>mean+0.5*home+VLOOKUP(October_Schedule_Table[[#This Row],[Visitor/Neutral]],lookup,3,FALSE)+VLOOKUP(October_Schedule_Table[[#This Row],[Home/Neutral]],lookup,2,FALSE)</f>
        <v>105.88085326944181</v>
      </c>
      <c r="N86" s="1">
        <f>(October_Schedule_Table[[#This Row],[PTS2]]-October_Schedule_Table[[#This Row],[Home Pre]])^2+(October_Schedule_Table[[#This Row],[PTS]]-October_Schedule_Table[[#This Row],[Away Pre]])^2</f>
        <v>288.69200977352773</v>
      </c>
      <c r="O86" s="1">
        <f t="shared" si="3"/>
        <v>1.0454143618391021</v>
      </c>
      <c r="P86" s="8">
        <f>October_Schedule_Table[[#This Row],[PTS2]]-October_Schedule_Table[[#This Row],[PTS]]</f>
        <v>-20</v>
      </c>
      <c r="Q86" s="8">
        <f>October_Schedule_Table[[#This Row],[Home Pre]]-October_Schedule_Table[[#This Row],[Away Pre]]</f>
        <v>-1.1881359410742505</v>
      </c>
      <c r="R86" s="8">
        <f>October_Schedule_Table[[#This Row],[Actual]]-October_Schedule_Table[[#This Row],[Predicted]]</f>
        <v>-18.81186405892575</v>
      </c>
      <c r="S86" s="8">
        <f>October_Schedule_Table[[#This Row],[PTS2]]-October_Schedule_Table[[#This Row],[Home Pre]]</f>
        <v>-16.880853269441815</v>
      </c>
      <c r="T86" s="8">
        <f>October_Schedule_Table[[#This Row],[PTS]]-October_Schedule_Table[[#This Row],[Away Pre]]</f>
        <v>1.9310107894839348</v>
      </c>
      <c r="U86" s="8" t="str">
        <f>CONCATENATE(October_Schedule_Table[[#This Row],[Away Short]],October_Schedule_Table[[#This Row],[PTS]],October_Schedule_Table[[#This Row],[PTS2]])</f>
        <v>Bos10989</v>
      </c>
      <c r="V86" s="8" t="str">
        <f>CONCATENATE(October_Schedule_Table[[#This Row],[Home Short]],October_Schedule_Table[[#This Row],[PTS]],October_Schedule_Table[[#This Row],[PTS2]])</f>
        <v>Det10989</v>
      </c>
      <c r="W86" s="8" t="str">
        <f>VLOOKUP(October_Schedule_Table[[#This Row],[Home Concat]],'Back to Back'!T:U,2,FALSE)</f>
        <v>no</v>
      </c>
      <c r="X86" s="8" t="str">
        <f>VLOOKUP(October_Schedule_Table[[#This Row],[Away Concat]],'Back to Back'!T:U,2,FALSE)</f>
        <v>no</v>
      </c>
      <c r="Y8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6" s="8"/>
    </row>
    <row r="87" spans="1:26" x14ac:dyDescent="0.2">
      <c r="A87" s="2">
        <v>43400</v>
      </c>
      <c r="B87" s="16">
        <v>10</v>
      </c>
      <c r="C87" s="16">
        <v>27</v>
      </c>
      <c r="D87" s="16">
        <v>2018</v>
      </c>
      <c r="E87" s="1" t="s">
        <v>6</v>
      </c>
      <c r="F87" s="1" t="s">
        <v>29</v>
      </c>
      <c r="G87" s="1" t="str">
        <f>LEFT(October_Schedule_Table[[#This Row],[Visitor/Neutral]],3)</f>
        <v>Pho</v>
      </c>
      <c r="H87" s="1">
        <v>96</v>
      </c>
      <c r="I87" s="1" t="s">
        <v>19</v>
      </c>
      <c r="J87" s="1" t="str">
        <f>LEFT(October_Schedule_Table[[#This Row],[Home/Neutral]],3)</f>
        <v>Mem</v>
      </c>
      <c r="K87" s="1">
        <v>117</v>
      </c>
      <c r="L87" s="1">
        <f>mean-0.5*home+VLOOKUP(October_Schedule_Table[[#This Row],[Visitor/Neutral]],lookup,2,FALSE)+VLOOKUP(October_Schedule_Table[[#This Row],[Home/Neutral]],lookup,3,FALSE)</f>
        <v>101.72312576585315</v>
      </c>
      <c r="M87" s="1">
        <f>mean+0.5*home+VLOOKUP(October_Schedule_Table[[#This Row],[Visitor/Neutral]],lookup,3,FALSE)+VLOOKUP(October_Schedule_Table[[#This Row],[Home/Neutral]],lookup,2,FALSE)</f>
        <v>110.80528942277611</v>
      </c>
      <c r="N87" s="1">
        <f>(October_Schedule_Table[[#This Row],[PTS2]]-October_Schedule_Table[[#This Row],[Home Pre]])^2+(October_Schedule_Table[[#This Row],[PTS]]-October_Schedule_Table[[#This Row],[Away Pre]])^2</f>
        <v>71.128607667341754</v>
      </c>
      <c r="O87" s="1">
        <f t="shared" si="3"/>
        <v>1.0460419870313209</v>
      </c>
      <c r="P87" s="8">
        <f>October_Schedule_Table[[#This Row],[PTS2]]-October_Schedule_Table[[#This Row],[PTS]]</f>
        <v>21</v>
      </c>
      <c r="Q87" s="8">
        <f>October_Schedule_Table[[#This Row],[Home Pre]]-October_Schedule_Table[[#This Row],[Away Pre]]</f>
        <v>9.0821636569229582</v>
      </c>
      <c r="R87" s="8">
        <f>October_Schedule_Table[[#This Row],[Actual]]-October_Schedule_Table[[#This Row],[Predicted]]</f>
        <v>11.917836343077042</v>
      </c>
      <c r="S87" s="8">
        <f>October_Schedule_Table[[#This Row],[PTS2]]-October_Schedule_Table[[#This Row],[Home Pre]]</f>
        <v>6.1947105772238871</v>
      </c>
      <c r="T87" s="8">
        <f>October_Schedule_Table[[#This Row],[PTS]]-October_Schedule_Table[[#This Row],[Away Pre]]</f>
        <v>-5.7231257658531547</v>
      </c>
      <c r="U87" s="8" t="str">
        <f>CONCATENATE(October_Schedule_Table[[#This Row],[Away Short]],October_Schedule_Table[[#This Row],[PTS]],October_Schedule_Table[[#This Row],[PTS2]])</f>
        <v>Pho96117</v>
      </c>
      <c r="V87" s="8" t="str">
        <f>CONCATENATE(October_Schedule_Table[[#This Row],[Home Short]],October_Schedule_Table[[#This Row],[PTS]],October_Schedule_Table[[#This Row],[PTS2]])</f>
        <v>Mem96117</v>
      </c>
      <c r="W87" s="8" t="str">
        <f>VLOOKUP(October_Schedule_Table[[#This Row],[Home Concat]],'Back to Back'!T:U,2,FALSE)</f>
        <v>no</v>
      </c>
      <c r="X87" s="8" t="str">
        <f>VLOOKUP(October_Schedule_Table[[#This Row],[Away Concat]],'Back to Back'!T:U,2,FALSE)</f>
        <v>no</v>
      </c>
      <c r="Y8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7" s="8"/>
    </row>
    <row r="88" spans="1:26" x14ac:dyDescent="0.2">
      <c r="A88" s="2">
        <v>43400</v>
      </c>
      <c r="B88" s="16">
        <v>10</v>
      </c>
      <c r="C88" s="16">
        <v>27</v>
      </c>
      <c r="D88" s="16">
        <v>2018</v>
      </c>
      <c r="E88" s="1" t="s">
        <v>6</v>
      </c>
      <c r="F88" s="1" t="s">
        <v>40</v>
      </c>
      <c r="G88" s="1" t="str">
        <f>LEFT(October_Schedule_Table[[#This Row],[Visitor/Neutral]],3)</f>
        <v>Por</v>
      </c>
      <c r="H88" s="1">
        <v>111</v>
      </c>
      <c r="I88" s="1" t="s">
        <v>26</v>
      </c>
      <c r="J88" s="1" t="str">
        <f>LEFT(October_Schedule_Table[[#This Row],[Home/Neutral]],3)</f>
        <v>Mia</v>
      </c>
      <c r="K88" s="1">
        <v>120</v>
      </c>
      <c r="L88" s="1">
        <f>mean-0.5*home+VLOOKUP(October_Schedule_Table[[#This Row],[Visitor/Neutral]],lookup,2,FALSE)+VLOOKUP(October_Schedule_Table[[#This Row],[Home/Neutral]],lookup,3,FALSE)</f>
        <v>108.16553726391676</v>
      </c>
      <c r="M88" s="1">
        <f>mean+0.5*home+VLOOKUP(October_Schedule_Table[[#This Row],[Visitor/Neutral]],lookup,3,FALSE)+VLOOKUP(October_Schedule_Table[[#This Row],[Home/Neutral]],lookup,2,FALSE)</f>
        <v>105.8845645701863</v>
      </c>
      <c r="N88" s="1">
        <f>(October_Schedule_Table[[#This Row],[PTS2]]-October_Schedule_Table[[#This Row],[Home Pre]])^2+(October_Schedule_Table[[#This Row],[PTS]]-October_Schedule_Table[[#This Row],[Away Pre]])^2</f>
        <v>207.27969637548438</v>
      </c>
      <c r="O88" s="1">
        <f t="shared" si="3"/>
        <v>1.0466699890247357</v>
      </c>
      <c r="P88" s="8">
        <f>October_Schedule_Table[[#This Row],[PTS2]]-October_Schedule_Table[[#This Row],[PTS]]</f>
        <v>9</v>
      </c>
      <c r="Q88" s="8">
        <f>October_Schedule_Table[[#This Row],[Home Pre]]-October_Schedule_Table[[#This Row],[Away Pre]]</f>
        <v>-2.2809726937304617</v>
      </c>
      <c r="R88" s="8">
        <f>October_Schedule_Table[[#This Row],[Actual]]-October_Schedule_Table[[#This Row],[Predicted]]</f>
        <v>11.280972693730462</v>
      </c>
      <c r="S88" s="8">
        <f>October_Schedule_Table[[#This Row],[PTS2]]-October_Schedule_Table[[#This Row],[Home Pre]]</f>
        <v>14.115435429813701</v>
      </c>
      <c r="T88" s="8">
        <f>October_Schedule_Table[[#This Row],[PTS]]-October_Schedule_Table[[#This Row],[Away Pre]]</f>
        <v>2.8344627360832391</v>
      </c>
      <c r="U88" s="8" t="str">
        <f>CONCATENATE(October_Schedule_Table[[#This Row],[Away Short]],October_Schedule_Table[[#This Row],[PTS]],October_Schedule_Table[[#This Row],[PTS2]])</f>
        <v>Por111120</v>
      </c>
      <c r="V88" s="8" t="str">
        <f>CONCATENATE(October_Schedule_Table[[#This Row],[Home Short]],October_Schedule_Table[[#This Row],[PTS]],October_Schedule_Table[[#This Row],[PTS2]])</f>
        <v>Mia111120</v>
      </c>
      <c r="W88" s="8" t="str">
        <f>VLOOKUP(October_Schedule_Table[[#This Row],[Home Concat]],'Back to Back'!T:U,2,FALSE)</f>
        <v>no</v>
      </c>
      <c r="X88" s="8" t="str">
        <f>VLOOKUP(October_Schedule_Table[[#This Row],[Away Concat]],'Back to Back'!T:U,2,FALSE)</f>
        <v>no</v>
      </c>
      <c r="Y8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8" s="8"/>
    </row>
    <row r="89" spans="1:26" x14ac:dyDescent="0.2">
      <c r="A89" s="2">
        <v>43400</v>
      </c>
      <c r="B89" s="16">
        <v>10</v>
      </c>
      <c r="C89" s="16">
        <v>27</v>
      </c>
      <c r="D89" s="16">
        <v>2018</v>
      </c>
      <c r="E89" s="1" t="s">
        <v>33</v>
      </c>
      <c r="F89" s="1" t="s">
        <v>27</v>
      </c>
      <c r="G89" s="1" t="str">
        <f>LEFT(October_Schedule_Table[[#This Row],[Visitor/Neutral]],3)</f>
        <v>Orl</v>
      </c>
      <c r="H89" s="1">
        <v>91</v>
      </c>
      <c r="I89" s="1" t="s">
        <v>13</v>
      </c>
      <c r="J89" s="1" t="str">
        <f>LEFT(October_Schedule_Table[[#This Row],[Home/Neutral]],3)</f>
        <v>Mil</v>
      </c>
      <c r="K89" s="1">
        <v>113</v>
      </c>
      <c r="L89" s="1">
        <f>mean-0.5*home+VLOOKUP(October_Schedule_Table[[#This Row],[Visitor/Neutral]],lookup,2,FALSE)+VLOOKUP(October_Schedule_Table[[#This Row],[Home/Neutral]],lookup,3,FALSE)</f>
        <v>105.53414582437281</v>
      </c>
      <c r="M89" s="1">
        <f>mean+0.5*home+VLOOKUP(October_Schedule_Table[[#This Row],[Visitor/Neutral]],lookup,3,FALSE)+VLOOKUP(October_Schedule_Table[[#This Row],[Home/Neutral]],lookup,2,FALSE)</f>
        <v>114.79498015975673</v>
      </c>
      <c r="N89" s="1">
        <f>(October_Schedule_Table[[#This Row],[PTS2]]-October_Schedule_Table[[#This Row],[Home Pre]])^2+(October_Schedule_Table[[#This Row],[PTS]]-October_Schedule_Table[[#This Row],[Away Pre]])^2</f>
        <v>214.46334861805403</v>
      </c>
      <c r="O89" s="1">
        <f t="shared" si="3"/>
        <v>1.0472983680455632</v>
      </c>
      <c r="P89" s="8">
        <f>October_Schedule_Table[[#This Row],[PTS2]]-October_Schedule_Table[[#This Row],[PTS]]</f>
        <v>22</v>
      </c>
      <c r="Q89" s="8">
        <f>October_Schedule_Table[[#This Row],[Home Pre]]-October_Schedule_Table[[#This Row],[Away Pre]]</f>
        <v>9.2608343353839189</v>
      </c>
      <c r="R89" s="8">
        <f>October_Schedule_Table[[#This Row],[Actual]]-October_Schedule_Table[[#This Row],[Predicted]]</f>
        <v>12.739165664616081</v>
      </c>
      <c r="S89" s="8">
        <f>October_Schedule_Table[[#This Row],[PTS2]]-October_Schedule_Table[[#This Row],[Home Pre]]</f>
        <v>-1.794980159756733</v>
      </c>
      <c r="T89" s="8">
        <f>October_Schedule_Table[[#This Row],[PTS]]-October_Schedule_Table[[#This Row],[Away Pre]]</f>
        <v>-14.534145824372814</v>
      </c>
      <c r="U89" s="8" t="str">
        <f>CONCATENATE(October_Schedule_Table[[#This Row],[Away Short]],October_Schedule_Table[[#This Row],[PTS]],October_Schedule_Table[[#This Row],[PTS2]])</f>
        <v>Orl91113</v>
      </c>
      <c r="V89" s="8" t="str">
        <f>CONCATENATE(October_Schedule_Table[[#This Row],[Home Short]],October_Schedule_Table[[#This Row],[PTS]],October_Schedule_Table[[#This Row],[PTS2]])</f>
        <v>Mil91113</v>
      </c>
      <c r="W89" s="8" t="str">
        <f>VLOOKUP(October_Schedule_Table[[#This Row],[Home Concat]],'Back to Back'!T:U,2,FALSE)</f>
        <v>yes</v>
      </c>
      <c r="X89" s="8" t="str">
        <f>VLOOKUP(October_Schedule_Table[[#This Row],[Away Concat]],'Back to Back'!T:U,2,FALSE)</f>
        <v>no</v>
      </c>
      <c r="Y8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9" s="8"/>
    </row>
    <row r="90" spans="1:26" x14ac:dyDescent="0.2">
      <c r="A90" s="2">
        <v>43400</v>
      </c>
      <c r="B90" s="16">
        <v>10</v>
      </c>
      <c r="C90" s="16">
        <v>27</v>
      </c>
      <c r="D90" s="16">
        <v>2018</v>
      </c>
      <c r="E90" s="1" t="s">
        <v>12</v>
      </c>
      <c r="F90" s="1" t="s">
        <v>31</v>
      </c>
      <c r="G90" s="1" t="str">
        <f>LEFT(October_Schedule_Table[[#This Row],[Visitor/Neutral]],3)</f>
        <v>Uta</v>
      </c>
      <c r="H90" s="1">
        <v>132</v>
      </c>
      <c r="I90" s="1" t="s">
        <v>17</v>
      </c>
      <c r="J90" s="1" t="str">
        <f>LEFT(October_Schedule_Table[[#This Row],[Home/Neutral]],3)</f>
        <v>New</v>
      </c>
      <c r="K90" s="1">
        <v>111</v>
      </c>
      <c r="L90" s="1">
        <f>mean-0.5*home+VLOOKUP(October_Schedule_Table[[#This Row],[Visitor/Neutral]],lookup,2,FALSE)+VLOOKUP(October_Schedule_Table[[#This Row],[Home/Neutral]],lookup,3,FALSE)</f>
        <v>116.62609412449488</v>
      </c>
      <c r="M90" s="1">
        <f>mean+0.5*home+VLOOKUP(October_Schedule_Table[[#This Row],[Visitor/Neutral]],lookup,3,FALSE)+VLOOKUP(October_Schedule_Table[[#This Row],[Home/Neutral]],lookup,2,FALSE)</f>
        <v>111.54458890294691</v>
      </c>
      <c r="N90" s="1">
        <f>(October_Schedule_Table[[#This Row],[PTS2]]-October_Schedule_Table[[#This Row],[Home Pre]])^2+(October_Schedule_Table[[#This Row],[PTS]]-October_Schedule_Table[[#This Row],[Away Pre]])^2</f>
        <v>236.65355894210364</v>
      </c>
      <c r="O90" s="1">
        <f t="shared" si="3"/>
        <v>1.0479271243201553</v>
      </c>
      <c r="P90" s="8">
        <f>October_Schedule_Table[[#This Row],[PTS2]]-October_Schedule_Table[[#This Row],[PTS]]</f>
        <v>-21</v>
      </c>
      <c r="Q90" s="8">
        <f>October_Schedule_Table[[#This Row],[Home Pre]]-October_Schedule_Table[[#This Row],[Away Pre]]</f>
        <v>-5.081505221547971</v>
      </c>
      <c r="R90" s="8">
        <f>October_Schedule_Table[[#This Row],[Actual]]-October_Schedule_Table[[#This Row],[Predicted]]</f>
        <v>-15.918494778452029</v>
      </c>
      <c r="S90" s="8">
        <f>October_Schedule_Table[[#This Row],[PTS2]]-October_Schedule_Table[[#This Row],[Home Pre]]</f>
        <v>-0.54458890294691287</v>
      </c>
      <c r="T90" s="8">
        <f>October_Schedule_Table[[#This Row],[PTS]]-October_Schedule_Table[[#This Row],[Away Pre]]</f>
        <v>15.373905875505116</v>
      </c>
      <c r="U90" s="8" t="str">
        <f>CONCATENATE(October_Schedule_Table[[#This Row],[Away Short]],October_Schedule_Table[[#This Row],[PTS]],October_Schedule_Table[[#This Row],[PTS2]])</f>
        <v>Uta132111</v>
      </c>
      <c r="V90" s="8" t="str">
        <f>CONCATENATE(October_Schedule_Table[[#This Row],[Home Short]],October_Schedule_Table[[#This Row],[PTS]],October_Schedule_Table[[#This Row],[PTS2]])</f>
        <v>New132111</v>
      </c>
      <c r="W90" s="8" t="str">
        <f>VLOOKUP(October_Schedule_Table[[#This Row],[Home Concat]],'Back to Back'!T:U,2,FALSE)</f>
        <v>yes</v>
      </c>
      <c r="X90" s="8" t="str">
        <f>VLOOKUP(October_Schedule_Table[[#This Row],[Away Concat]],'Back to Back'!T:U,2,FALSE)</f>
        <v>no</v>
      </c>
      <c r="Y90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0" s="8"/>
    </row>
    <row r="91" spans="1:26" x14ac:dyDescent="0.2">
      <c r="A91" s="2">
        <v>43400</v>
      </c>
      <c r="B91" s="16">
        <v>10</v>
      </c>
      <c r="C91" s="16">
        <v>27</v>
      </c>
      <c r="D91" s="16">
        <v>2018</v>
      </c>
      <c r="E91" s="1" t="s">
        <v>23</v>
      </c>
      <c r="F91" s="1" t="s">
        <v>14</v>
      </c>
      <c r="G91" s="1" t="str">
        <f>LEFT(October_Schedule_Table[[#This Row],[Visitor/Neutral]],3)</f>
        <v>Cha</v>
      </c>
      <c r="H91" s="1">
        <v>103</v>
      </c>
      <c r="I91" s="1" t="s">
        <v>7</v>
      </c>
      <c r="J91" s="1" t="str">
        <f>LEFT(October_Schedule_Table[[#This Row],[Home/Neutral]],3)</f>
        <v>Phi</v>
      </c>
      <c r="K91" s="1">
        <v>105</v>
      </c>
      <c r="L91" s="1">
        <f>mean-0.5*home+VLOOKUP(October_Schedule_Table[[#This Row],[Visitor/Neutral]],lookup,2,FALSE)+VLOOKUP(October_Schedule_Table[[#This Row],[Home/Neutral]],lookup,3,FALSE)</f>
        <v>110.91679753614592</v>
      </c>
      <c r="M91" s="1">
        <f>mean+0.5*home+VLOOKUP(October_Schedule_Table[[#This Row],[Visitor/Neutral]],lookup,3,FALSE)+VLOOKUP(October_Schedule_Table[[#This Row],[Home/Neutral]],lookup,2,FALSE)</f>
        <v>117.1082028488737</v>
      </c>
      <c r="N91" s="1">
        <f>(October_Schedule_Table[[#This Row],[PTS2]]-October_Schedule_Table[[#This Row],[Home Pre]])^2+(October_Schedule_Table[[#This Row],[PTS]]-October_Schedule_Table[[#This Row],[Away Pre]])^2</f>
        <v>209.28425945779938</v>
      </c>
      <c r="O91" s="1">
        <f t="shared" si="3"/>
        <v>1.0485562580750003</v>
      </c>
      <c r="P91" s="8">
        <f>October_Schedule_Table[[#This Row],[PTS2]]-October_Schedule_Table[[#This Row],[PTS]]</f>
        <v>2</v>
      </c>
      <c r="Q91" s="8">
        <f>October_Schedule_Table[[#This Row],[Home Pre]]-October_Schedule_Table[[#This Row],[Away Pre]]</f>
        <v>6.1914053127277811</v>
      </c>
      <c r="R91" s="8">
        <f>October_Schedule_Table[[#This Row],[Actual]]-October_Schedule_Table[[#This Row],[Predicted]]</f>
        <v>-4.1914053127277811</v>
      </c>
      <c r="S91" s="8">
        <f>October_Schedule_Table[[#This Row],[PTS2]]-October_Schedule_Table[[#This Row],[Home Pre]]</f>
        <v>-12.108202848873702</v>
      </c>
      <c r="T91" s="8">
        <f>October_Schedule_Table[[#This Row],[PTS]]-October_Schedule_Table[[#This Row],[Away Pre]]</f>
        <v>-7.9167975361459213</v>
      </c>
      <c r="U91" s="8" t="str">
        <f>CONCATENATE(October_Schedule_Table[[#This Row],[Away Short]],October_Schedule_Table[[#This Row],[PTS]],October_Schedule_Table[[#This Row],[PTS2]])</f>
        <v>Cha103105</v>
      </c>
      <c r="V91" s="8" t="str">
        <f>CONCATENATE(October_Schedule_Table[[#This Row],[Home Short]],October_Schedule_Table[[#This Row],[PTS]],October_Schedule_Table[[#This Row],[PTS2]])</f>
        <v>Phi103105</v>
      </c>
      <c r="W91" s="8" t="str">
        <f>VLOOKUP(October_Schedule_Table[[#This Row],[Home Concat]],'Back to Back'!T:U,2,FALSE)</f>
        <v>no</v>
      </c>
      <c r="X91" s="8" t="str">
        <f>VLOOKUP(October_Schedule_Table[[#This Row],[Away Concat]],'Back to Back'!T:U,2,FALSE)</f>
        <v>yes</v>
      </c>
      <c r="Y9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1" s="8"/>
    </row>
    <row r="92" spans="1:26" x14ac:dyDescent="0.2">
      <c r="A92" s="2">
        <v>43400</v>
      </c>
      <c r="B92" s="16">
        <v>10</v>
      </c>
      <c r="C92" s="16">
        <v>27</v>
      </c>
      <c r="D92" s="16">
        <v>2018</v>
      </c>
      <c r="E92" s="1" t="s">
        <v>33</v>
      </c>
      <c r="F92" s="1" t="s">
        <v>39</v>
      </c>
      <c r="G92" s="1" t="s">
        <v>242</v>
      </c>
      <c r="H92" s="1">
        <v>106</v>
      </c>
      <c r="I92" s="1" t="s">
        <v>35</v>
      </c>
      <c r="J92" s="1" t="str">
        <f>LEFT(October_Schedule_Table[[#This Row],[Home/Neutral]],3)</f>
        <v>San</v>
      </c>
      <c r="K92" s="1">
        <v>110</v>
      </c>
      <c r="L92" s="1">
        <f>mean-0.5*home+VLOOKUP(October_Schedule_Table[[#This Row],[Visitor/Neutral]],lookup,2,FALSE)+VLOOKUP(October_Schedule_Table[[#This Row],[Home/Neutral]],lookup,3,FALSE)</f>
        <v>108.21788044452947</v>
      </c>
      <c r="M92" s="1">
        <f>mean+0.5*home+VLOOKUP(October_Schedule_Table[[#This Row],[Visitor/Neutral]],lookup,3,FALSE)+VLOOKUP(October_Schedule_Table[[#This Row],[Home/Neutral]],lookup,2,FALSE)</f>
        <v>114.56297644149758</v>
      </c>
      <c r="N92" s="1">
        <f>(October_Schedule_Table[[#This Row],[PTS2]]-October_Schedule_Table[[#This Row],[Home Pre]])^2+(October_Schedule_Table[[#This Row],[PTS]]-October_Schedule_Table[[#This Row],[Away Pre]])^2</f>
        <v>25.739747671888178</v>
      </c>
      <c r="O92" s="1">
        <f t="shared" si="3"/>
        <v>1.0491857695367224</v>
      </c>
      <c r="P92" s="8">
        <f>October_Schedule_Table[[#This Row],[PTS2]]-October_Schedule_Table[[#This Row],[PTS]]</f>
        <v>4</v>
      </c>
      <c r="Q92" s="8">
        <f>October_Schedule_Table[[#This Row],[Home Pre]]-October_Schedule_Table[[#This Row],[Away Pre]]</f>
        <v>6.3450959969681122</v>
      </c>
      <c r="R92" s="8">
        <f>October_Schedule_Table[[#This Row],[Actual]]-October_Schedule_Table[[#This Row],[Predicted]]</f>
        <v>-2.3450959969681122</v>
      </c>
      <c r="S92" s="8">
        <f>October_Schedule_Table[[#This Row],[PTS2]]-October_Schedule_Table[[#This Row],[Home Pre]]</f>
        <v>-4.5629764414975824</v>
      </c>
      <c r="T92" s="8">
        <f>October_Schedule_Table[[#This Row],[PTS]]-October_Schedule_Table[[#This Row],[Away Pre]]</f>
        <v>-2.2178804445294702</v>
      </c>
      <c r="U92" s="8" t="str">
        <f>CONCATENATE(October_Schedule_Table[[#This Row],[Away Short]],October_Schedule_Table[[#This Row],[PTS]],October_Schedule_Table[[#This Row],[PTS2]])</f>
        <v>LAL106110</v>
      </c>
      <c r="V92" s="8" t="str">
        <f>CONCATENATE(October_Schedule_Table[[#This Row],[Home Short]],October_Schedule_Table[[#This Row],[PTS]],October_Schedule_Table[[#This Row],[PTS2]])</f>
        <v>San106110</v>
      </c>
      <c r="W92" s="8" t="str">
        <f>VLOOKUP(October_Schedule_Table[[#This Row],[Home Concat]],'Back to Back'!T:U,2,FALSE)</f>
        <v>no</v>
      </c>
      <c r="X92" s="8" t="str">
        <f>VLOOKUP(October_Schedule_Table[[#This Row],[Away Concat]],'Back to Back'!T:U,2,FALSE)</f>
        <v>no</v>
      </c>
      <c r="Y9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2" s="8"/>
    </row>
    <row r="93" spans="1:26" x14ac:dyDescent="0.2">
      <c r="A93" s="2">
        <v>43401</v>
      </c>
      <c r="B93" s="16">
        <v>10</v>
      </c>
      <c r="C93" s="16">
        <v>28</v>
      </c>
      <c r="D93" s="16">
        <v>2018</v>
      </c>
      <c r="E93" s="1" t="s">
        <v>45</v>
      </c>
      <c r="F93" s="1" t="s">
        <v>11</v>
      </c>
      <c r="G93" s="1" t="str">
        <f>LEFT(October_Schedule_Table[[#This Row],[Visitor/Neutral]],3)</f>
        <v>Gol</v>
      </c>
      <c r="H93" s="1">
        <v>120</v>
      </c>
      <c r="I93" s="1" t="s">
        <v>15</v>
      </c>
      <c r="J93" s="1" t="str">
        <f>LEFT(October_Schedule_Table[[#This Row],[Home/Neutral]],3)</f>
        <v>Bro</v>
      </c>
      <c r="K93" s="1">
        <v>114</v>
      </c>
      <c r="L93" s="1">
        <f>mean-0.5*home+VLOOKUP(October_Schedule_Table[[#This Row],[Visitor/Neutral]],lookup,2,FALSE)+VLOOKUP(October_Schedule_Table[[#This Row],[Home/Neutral]],lookup,3,FALSE)</f>
        <v>117.47292016720664</v>
      </c>
      <c r="M93" s="1">
        <f>mean+0.5*home+VLOOKUP(October_Schedule_Table[[#This Row],[Visitor/Neutral]],lookup,3,FALSE)+VLOOKUP(October_Schedule_Table[[#This Row],[Home/Neutral]],lookup,2,FALSE)</f>
        <v>113.78873424621536</v>
      </c>
      <c r="N93" s="1">
        <f>(October_Schedule_Table[[#This Row],[PTS2]]-October_Schedule_Table[[#This Row],[Home Pre]])^2+(October_Schedule_Table[[#This Row],[PTS]]-October_Schedule_Table[[#This Row],[Away Pre]])^2</f>
        <v>6.4307657000331204</v>
      </c>
      <c r="O93" s="1">
        <f t="shared" si="3"/>
        <v>1.0498156589320817</v>
      </c>
      <c r="P93" s="8">
        <f>October_Schedule_Table[[#This Row],[PTS2]]-October_Schedule_Table[[#This Row],[PTS]]</f>
        <v>-6</v>
      </c>
      <c r="Q93" s="8">
        <f>October_Schedule_Table[[#This Row],[Home Pre]]-October_Schedule_Table[[#This Row],[Away Pre]]</f>
        <v>-3.6841859209912826</v>
      </c>
      <c r="R93" s="8">
        <f>October_Schedule_Table[[#This Row],[Actual]]-October_Schedule_Table[[#This Row],[Predicted]]</f>
        <v>-2.3158140790087174</v>
      </c>
      <c r="S93" s="8">
        <f>October_Schedule_Table[[#This Row],[PTS2]]-October_Schedule_Table[[#This Row],[Home Pre]]</f>
        <v>0.21126575378464452</v>
      </c>
      <c r="T93" s="8">
        <f>October_Schedule_Table[[#This Row],[PTS]]-October_Schedule_Table[[#This Row],[Away Pre]]</f>
        <v>2.5270798327933619</v>
      </c>
      <c r="U93" s="8" t="str">
        <f>CONCATENATE(October_Schedule_Table[[#This Row],[Away Short]],October_Schedule_Table[[#This Row],[PTS]],October_Schedule_Table[[#This Row],[PTS2]])</f>
        <v>Gol120114</v>
      </c>
      <c r="V93" s="8" t="str">
        <f>CONCATENATE(October_Schedule_Table[[#This Row],[Home Short]],October_Schedule_Table[[#This Row],[PTS]],October_Schedule_Table[[#This Row],[PTS2]])</f>
        <v>Bro120114</v>
      </c>
      <c r="W93" s="8" t="str">
        <f>VLOOKUP(October_Schedule_Table[[#This Row],[Home Concat]],'Back to Back'!T:U,2,FALSE)</f>
        <v>no</v>
      </c>
      <c r="X93" s="8" t="str">
        <f>VLOOKUP(October_Schedule_Table[[#This Row],[Away Concat]],'Back to Back'!T:U,2,FALSE)</f>
        <v>no</v>
      </c>
      <c r="Y9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3" s="8"/>
    </row>
    <row r="94" spans="1:26" x14ac:dyDescent="0.2">
      <c r="A94" s="2">
        <v>43401</v>
      </c>
      <c r="B94" s="16">
        <v>10</v>
      </c>
      <c r="C94" s="16">
        <v>28</v>
      </c>
      <c r="D94" s="16">
        <v>2018</v>
      </c>
      <c r="E94" s="1" t="s">
        <v>12</v>
      </c>
      <c r="F94" s="1" t="s">
        <v>31</v>
      </c>
      <c r="G94" s="1" t="str">
        <f>LEFT(October_Schedule_Table[[#This Row],[Visitor/Neutral]],3)</f>
        <v>Uta</v>
      </c>
      <c r="H94" s="1">
        <v>113</v>
      </c>
      <c r="I94" s="1" t="s">
        <v>28</v>
      </c>
      <c r="J94" s="1" t="str">
        <f>LEFT(October_Schedule_Table[[#This Row],[Home/Neutral]],3)</f>
        <v>Dal</v>
      </c>
      <c r="K94" s="1">
        <v>104</v>
      </c>
      <c r="L94" s="1">
        <f>mean-0.5*home+VLOOKUP(October_Schedule_Table[[#This Row],[Visitor/Neutral]],lookup,2,FALSE)+VLOOKUP(October_Schedule_Table[[#This Row],[Home/Neutral]],lookup,3,FALSE)</f>
        <v>109.32267429558559</v>
      </c>
      <c r="M94" s="1">
        <f>mean+0.5*home+VLOOKUP(October_Schedule_Table[[#This Row],[Visitor/Neutral]],lookup,3,FALSE)+VLOOKUP(October_Schedule_Table[[#This Row],[Home/Neutral]],lookup,2,FALSE)</f>
        <v>105.21629471581414</v>
      </c>
      <c r="N94" s="1">
        <f>(October_Schedule_Table[[#This Row],[PTS2]]-October_Schedule_Table[[#This Row],[Home Pre]])^2+(October_Schedule_Table[[#This Row],[PTS]]-October_Schedule_Table[[#This Row],[Away Pre]])^2</f>
        <v>15.002097172064378</v>
      </c>
      <c r="O94" s="1">
        <f t="shared" si="3"/>
        <v>1.0504459264879746</v>
      </c>
      <c r="P94" s="8">
        <f>October_Schedule_Table[[#This Row],[PTS2]]-October_Schedule_Table[[#This Row],[PTS]]</f>
        <v>-9</v>
      </c>
      <c r="Q94" s="8">
        <f>October_Schedule_Table[[#This Row],[Home Pre]]-October_Schedule_Table[[#This Row],[Away Pre]]</f>
        <v>-4.106379579771442</v>
      </c>
      <c r="R94" s="8">
        <f>October_Schedule_Table[[#This Row],[Actual]]-October_Schedule_Table[[#This Row],[Predicted]]</f>
        <v>-4.893620420228558</v>
      </c>
      <c r="S94" s="8">
        <f>October_Schedule_Table[[#This Row],[PTS2]]-October_Schedule_Table[[#This Row],[Home Pre]]</f>
        <v>-1.2162947158141435</v>
      </c>
      <c r="T94" s="8">
        <f>October_Schedule_Table[[#This Row],[PTS]]-October_Schedule_Table[[#This Row],[Away Pre]]</f>
        <v>3.6773257044144145</v>
      </c>
      <c r="U94" s="8" t="str">
        <f>CONCATENATE(October_Schedule_Table[[#This Row],[Away Short]],October_Schedule_Table[[#This Row],[PTS]],October_Schedule_Table[[#This Row],[PTS2]])</f>
        <v>Uta113104</v>
      </c>
      <c r="V94" s="8" t="str">
        <f>CONCATENATE(October_Schedule_Table[[#This Row],[Home Short]],October_Schedule_Table[[#This Row],[PTS]],October_Schedule_Table[[#This Row],[PTS2]])</f>
        <v>Dal113104</v>
      </c>
      <c r="W94" s="8" t="str">
        <f>VLOOKUP(October_Schedule_Table[[#This Row],[Home Concat]],'Back to Back'!T:U,2,FALSE)</f>
        <v>no</v>
      </c>
      <c r="X94" s="8" t="str">
        <f>VLOOKUP(October_Schedule_Table[[#This Row],[Away Concat]],'Back to Back'!T:U,2,FALSE)</f>
        <v>yes</v>
      </c>
      <c r="Y9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4" s="8"/>
    </row>
    <row r="95" spans="1:26" x14ac:dyDescent="0.2">
      <c r="A95" s="2">
        <v>43401</v>
      </c>
      <c r="B95" s="16">
        <v>10</v>
      </c>
      <c r="C95" s="16">
        <v>28</v>
      </c>
      <c r="D95" s="16">
        <v>2018</v>
      </c>
      <c r="E95" s="1" t="s">
        <v>44</v>
      </c>
      <c r="F95" s="1" t="s">
        <v>41</v>
      </c>
      <c r="G95" s="1" t="str">
        <f>LEFT(October_Schedule_Table[[#This Row],[Visitor/Neutral]],3)</f>
        <v>Was</v>
      </c>
      <c r="H95" s="1">
        <v>104</v>
      </c>
      <c r="I95" s="1" t="s">
        <v>22</v>
      </c>
      <c r="J95" s="1" t="s">
        <v>241</v>
      </c>
      <c r="K95" s="1">
        <v>136</v>
      </c>
      <c r="L95" s="1">
        <f>mean-0.5*home+VLOOKUP(October_Schedule_Table[[#This Row],[Visitor/Neutral]],lookup,2,FALSE)+VLOOKUP(October_Schedule_Table[[#This Row],[Home/Neutral]],lookup,3,FALSE)</f>
        <v>116.47135562765082</v>
      </c>
      <c r="M95" s="1">
        <f>mean+0.5*home+VLOOKUP(October_Schedule_Table[[#This Row],[Visitor/Neutral]],lookup,3,FALSE)+VLOOKUP(October_Schedule_Table[[#This Row],[Home/Neutral]],lookup,2,FALSE)</f>
        <v>123.20090428304917</v>
      </c>
      <c r="N95" s="1">
        <f>(October_Schedule_Table[[#This Row],[PTS2]]-October_Schedule_Table[[#This Row],[Home Pre]])^2+(October_Schedule_Table[[#This Row],[PTS]]-October_Schedule_Table[[#This Row],[Away Pre]])^2</f>
        <v>319.35156236300696</v>
      </c>
      <c r="O95" s="1">
        <f t="shared" si="3"/>
        <v>1.0510765724314335</v>
      </c>
      <c r="P95" s="8">
        <f>October_Schedule_Table[[#This Row],[PTS2]]-October_Schedule_Table[[#This Row],[PTS]]</f>
        <v>32</v>
      </c>
      <c r="Q95" s="8">
        <f>October_Schedule_Table[[#This Row],[Home Pre]]-October_Schedule_Table[[#This Row],[Away Pre]]</f>
        <v>6.7295486553983466</v>
      </c>
      <c r="R95" s="8">
        <f>October_Schedule_Table[[#This Row],[Actual]]-October_Schedule_Table[[#This Row],[Predicted]]</f>
        <v>25.270451344601653</v>
      </c>
      <c r="S95" s="8">
        <f>October_Schedule_Table[[#This Row],[PTS2]]-October_Schedule_Table[[#This Row],[Home Pre]]</f>
        <v>12.799095716950831</v>
      </c>
      <c r="T95" s="8">
        <f>October_Schedule_Table[[#This Row],[PTS]]-October_Schedule_Table[[#This Row],[Away Pre]]</f>
        <v>-12.471355627650823</v>
      </c>
      <c r="U95" s="8" t="str">
        <f>CONCATENATE(October_Schedule_Table[[#This Row],[Away Short]],October_Schedule_Table[[#This Row],[PTS]],October_Schedule_Table[[#This Row],[PTS2]])</f>
        <v>Was104136</v>
      </c>
      <c r="V95" s="8" t="str">
        <f>CONCATENATE(October_Schedule_Table[[#This Row],[Home Short]],October_Schedule_Table[[#This Row],[PTS]],October_Schedule_Table[[#This Row],[PTS2]])</f>
        <v>LAC104136</v>
      </c>
      <c r="W95" s="8" t="str">
        <f>VLOOKUP(October_Schedule_Table[[#This Row],[Home Concat]],'Back to Back'!T:U,2,FALSE)</f>
        <v>no</v>
      </c>
      <c r="X95" s="8" t="str">
        <f>VLOOKUP(October_Schedule_Table[[#This Row],[Away Concat]],'Back to Back'!T:U,2,FALSE)</f>
        <v>no</v>
      </c>
      <c r="Y9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5" s="8"/>
    </row>
    <row r="96" spans="1:26" x14ac:dyDescent="0.2">
      <c r="A96" s="2">
        <v>43401</v>
      </c>
      <c r="B96" s="16">
        <v>10</v>
      </c>
      <c r="C96" s="16">
        <v>28</v>
      </c>
      <c r="D96" s="16">
        <v>2018</v>
      </c>
      <c r="E96" s="1" t="s">
        <v>12</v>
      </c>
      <c r="F96" s="1" t="s">
        <v>29</v>
      </c>
      <c r="G96" s="1" t="str">
        <f>LEFT(October_Schedule_Table[[#This Row],[Visitor/Neutral]],3)</f>
        <v>Pho</v>
      </c>
      <c r="H96" s="1">
        <v>110</v>
      </c>
      <c r="I96" s="1" t="s">
        <v>10</v>
      </c>
      <c r="J96" s="1" t="str">
        <f>LEFT(October_Schedule_Table[[#This Row],[Home/Neutral]],3)</f>
        <v>Okl</v>
      </c>
      <c r="K96" s="1">
        <v>117</v>
      </c>
      <c r="L96" s="1">
        <f>mean-0.5*home+VLOOKUP(October_Schedule_Table[[#This Row],[Visitor/Neutral]],lookup,2,FALSE)+VLOOKUP(October_Schedule_Table[[#This Row],[Home/Neutral]],lookup,3,FALSE)</f>
        <v>106.90230059758699</v>
      </c>
      <c r="M96" s="1">
        <f>mean+0.5*home+VLOOKUP(October_Schedule_Table[[#This Row],[Visitor/Neutral]],lookup,3,FALSE)+VLOOKUP(October_Schedule_Table[[#This Row],[Home/Neutral]],lookup,2,FALSE)</f>
        <v>121.71799253551478</v>
      </c>
      <c r="N96" s="1">
        <f>(October_Schedule_Table[[#This Row],[PTS2]]-October_Schedule_Table[[#This Row],[Home Pre]])^2+(October_Schedule_Table[[#This Row],[PTS]]-October_Schedule_Table[[#This Row],[Away Pre]])^2</f>
        <v>31.855195152883137</v>
      </c>
      <c r="O96" s="1">
        <f t="shared" si="3"/>
        <v>1.0517075969896272</v>
      </c>
      <c r="P96" s="8">
        <f>October_Schedule_Table[[#This Row],[PTS2]]-October_Schedule_Table[[#This Row],[PTS]]</f>
        <v>7</v>
      </c>
      <c r="Q96" s="8">
        <f>October_Schedule_Table[[#This Row],[Home Pre]]-October_Schedule_Table[[#This Row],[Away Pre]]</f>
        <v>14.815691937927795</v>
      </c>
      <c r="R96" s="8">
        <f>October_Schedule_Table[[#This Row],[Actual]]-October_Schedule_Table[[#This Row],[Predicted]]</f>
        <v>-7.8156919379277952</v>
      </c>
      <c r="S96" s="8">
        <f>October_Schedule_Table[[#This Row],[PTS2]]-October_Schedule_Table[[#This Row],[Home Pre]]</f>
        <v>-4.7179925355147816</v>
      </c>
      <c r="T96" s="8">
        <f>October_Schedule_Table[[#This Row],[PTS]]-October_Schedule_Table[[#This Row],[Away Pre]]</f>
        <v>3.0976994024130136</v>
      </c>
      <c r="U96" s="8" t="str">
        <f>CONCATENATE(October_Schedule_Table[[#This Row],[Away Short]],October_Schedule_Table[[#This Row],[PTS]],October_Schedule_Table[[#This Row],[PTS2]])</f>
        <v>Pho110117</v>
      </c>
      <c r="V96" s="8" t="str">
        <f>CONCATENATE(October_Schedule_Table[[#This Row],[Home Short]],October_Schedule_Table[[#This Row],[PTS]],October_Schedule_Table[[#This Row],[PTS2]])</f>
        <v>Okl110117</v>
      </c>
      <c r="W96" s="8" t="str">
        <f>VLOOKUP(October_Schedule_Table[[#This Row],[Home Concat]],'Back to Back'!T:U,2,FALSE)</f>
        <v>no</v>
      </c>
      <c r="X96" s="8" t="str">
        <f>VLOOKUP(October_Schedule_Table[[#This Row],[Away Concat]],'Back to Back'!T:U,2,FALSE)</f>
        <v>yes</v>
      </c>
      <c r="Y9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6" s="8"/>
    </row>
    <row r="97" spans="1:26" x14ac:dyDescent="0.2">
      <c r="A97" s="2">
        <v>43402</v>
      </c>
      <c r="B97" s="16">
        <v>10</v>
      </c>
      <c r="C97" s="16">
        <v>29</v>
      </c>
      <c r="D97" s="16">
        <v>2018</v>
      </c>
      <c r="E97" s="1" t="s">
        <v>6</v>
      </c>
      <c r="F97" s="1" t="s">
        <v>11</v>
      </c>
      <c r="G97" s="1" t="str">
        <f>LEFT(October_Schedule_Table[[#This Row],[Visitor/Neutral]],3)</f>
        <v>Gol</v>
      </c>
      <c r="H97" s="1">
        <v>149</v>
      </c>
      <c r="I97" s="1" t="s">
        <v>38</v>
      </c>
      <c r="J97" s="1" t="str">
        <f>LEFT(October_Schedule_Table[[#This Row],[Home/Neutral]],3)</f>
        <v>Chi</v>
      </c>
      <c r="K97" s="1">
        <v>124</v>
      </c>
      <c r="L97" s="1">
        <f>mean-0.5*home+VLOOKUP(October_Schedule_Table[[#This Row],[Visitor/Neutral]],lookup,2,FALSE)+VLOOKUP(October_Schedule_Table[[#This Row],[Home/Neutral]],lookup,3,FALSE)</f>
        <v>118.57562486834739</v>
      </c>
      <c r="M97" s="1">
        <f>mean+0.5*home+VLOOKUP(October_Schedule_Table[[#This Row],[Visitor/Neutral]],lookup,3,FALSE)+VLOOKUP(October_Schedule_Table[[#This Row],[Home/Neutral]],lookup,2,FALSE)</f>
        <v>106.43324576024911</v>
      </c>
      <c r="N97" s="1">
        <f>(October_Schedule_Table[[#This Row],[PTS2]]-October_Schedule_Table[[#This Row],[Home Pre]])^2+(October_Schedule_Table[[#This Row],[PTS]]-October_Schedule_Table[[#This Row],[Away Pre]])^2</f>
        <v>1234.2334566713278</v>
      </c>
      <c r="O97" s="1">
        <f t="shared" si="3"/>
        <v>1.0523390003898612</v>
      </c>
      <c r="P97" s="8">
        <f>October_Schedule_Table[[#This Row],[PTS2]]-October_Schedule_Table[[#This Row],[PTS]]</f>
        <v>-25</v>
      </c>
      <c r="Q97" s="8">
        <f>October_Schedule_Table[[#This Row],[Home Pre]]-October_Schedule_Table[[#This Row],[Away Pre]]</f>
        <v>-12.142379108098282</v>
      </c>
      <c r="R97" s="8">
        <f>October_Schedule_Table[[#This Row],[Actual]]-October_Schedule_Table[[#This Row],[Predicted]]</f>
        <v>-12.857620891901718</v>
      </c>
      <c r="S97" s="8">
        <f>October_Schedule_Table[[#This Row],[PTS2]]-October_Schedule_Table[[#This Row],[Home Pre]]</f>
        <v>17.566754239750892</v>
      </c>
      <c r="T97" s="8">
        <f>October_Schedule_Table[[#This Row],[PTS]]-October_Schedule_Table[[#This Row],[Away Pre]]</f>
        <v>30.42437513165261</v>
      </c>
      <c r="U97" s="8" t="str">
        <f>CONCATENATE(October_Schedule_Table[[#This Row],[Away Short]],October_Schedule_Table[[#This Row],[PTS]],October_Schedule_Table[[#This Row],[PTS2]])</f>
        <v>Gol149124</v>
      </c>
      <c r="V97" s="8" t="str">
        <f>CONCATENATE(October_Schedule_Table[[#This Row],[Home Short]],October_Schedule_Table[[#This Row],[PTS]],October_Schedule_Table[[#This Row],[PTS2]])</f>
        <v>Chi149124</v>
      </c>
      <c r="W97" s="8" t="str">
        <f>VLOOKUP(October_Schedule_Table[[#This Row],[Home Concat]],'Back to Back'!T:U,2,FALSE)</f>
        <v>no</v>
      </c>
      <c r="X97" s="8" t="str">
        <f>VLOOKUP(October_Schedule_Table[[#This Row],[Away Concat]],'Back to Back'!T:U,2,FALSE)</f>
        <v>yes</v>
      </c>
      <c r="Y9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7" s="8"/>
    </row>
    <row r="98" spans="1:26" x14ac:dyDescent="0.2">
      <c r="A98" s="2">
        <v>43402</v>
      </c>
      <c r="B98" s="16">
        <v>10</v>
      </c>
      <c r="C98" s="16">
        <v>29</v>
      </c>
      <c r="D98" s="16">
        <v>2018</v>
      </c>
      <c r="E98" s="1" t="s">
        <v>42</v>
      </c>
      <c r="F98" s="1" t="s">
        <v>17</v>
      </c>
      <c r="G98" s="1" t="str">
        <f>LEFT(October_Schedule_Table[[#This Row],[Visitor/Neutral]],3)</f>
        <v>New</v>
      </c>
      <c r="H98" s="1">
        <v>111</v>
      </c>
      <c r="I98" s="1" t="s">
        <v>21</v>
      </c>
      <c r="J98" s="1" t="str">
        <f>LEFT(October_Schedule_Table[[#This Row],[Home/Neutral]],3)</f>
        <v>Den</v>
      </c>
      <c r="K98" s="1">
        <v>116</v>
      </c>
      <c r="L98" s="1">
        <f>mean-0.5*home+VLOOKUP(October_Schedule_Table[[#This Row],[Visitor/Neutral]],lookup,2,FALSE)+VLOOKUP(October_Schedule_Table[[#This Row],[Home/Neutral]],lookup,3,FALSE)</f>
        <v>108.81945651236492</v>
      </c>
      <c r="M98" s="1">
        <f>mean+0.5*home+VLOOKUP(October_Schedule_Table[[#This Row],[Visitor/Neutral]],lookup,3,FALSE)+VLOOKUP(October_Schedule_Table[[#This Row],[Home/Neutral]],lookup,2,FALSE)</f>
        <v>117.49538003883504</v>
      </c>
      <c r="N98" s="1">
        <f>(October_Schedule_Table[[#This Row],[PTS2]]-October_Schedule_Table[[#This Row],[Home Pre]])^2+(October_Schedule_Table[[#This Row],[PTS]]-October_Schedule_Table[[#This Row],[Away Pre]])^2</f>
        <v>6.9909313620140239</v>
      </c>
      <c r="O98" s="1">
        <f t="shared" si="3"/>
        <v>1.0529707828595769</v>
      </c>
      <c r="P98" s="8">
        <f>October_Schedule_Table[[#This Row],[PTS2]]-October_Schedule_Table[[#This Row],[PTS]]</f>
        <v>5</v>
      </c>
      <c r="Q98" s="8">
        <f>October_Schedule_Table[[#This Row],[Home Pre]]-October_Schedule_Table[[#This Row],[Away Pre]]</f>
        <v>8.6759235264701147</v>
      </c>
      <c r="R98" s="8">
        <f>October_Schedule_Table[[#This Row],[Actual]]-October_Schedule_Table[[#This Row],[Predicted]]</f>
        <v>-3.6759235264701147</v>
      </c>
      <c r="S98" s="8">
        <f>October_Schedule_Table[[#This Row],[PTS2]]-October_Schedule_Table[[#This Row],[Home Pre]]</f>
        <v>-1.4953800388350373</v>
      </c>
      <c r="T98" s="8">
        <f>October_Schedule_Table[[#This Row],[PTS]]-October_Schedule_Table[[#This Row],[Away Pre]]</f>
        <v>2.1805434876350773</v>
      </c>
      <c r="U98" s="8" t="str">
        <f>CONCATENATE(October_Schedule_Table[[#This Row],[Away Short]],October_Schedule_Table[[#This Row],[PTS]],October_Schedule_Table[[#This Row],[PTS2]])</f>
        <v>New111116</v>
      </c>
      <c r="V98" s="8" t="str">
        <f>CONCATENATE(October_Schedule_Table[[#This Row],[Home Short]],October_Schedule_Table[[#This Row],[PTS]],October_Schedule_Table[[#This Row],[PTS2]])</f>
        <v>Den111116</v>
      </c>
      <c r="W98" s="8" t="str">
        <f>VLOOKUP(October_Schedule_Table[[#This Row],[Home Concat]],'Back to Back'!T:U,2,FALSE)</f>
        <v>no</v>
      </c>
      <c r="X98" s="8" t="str">
        <f>VLOOKUP(October_Schedule_Table[[#This Row],[Away Concat]],'Back to Back'!T:U,2,FALSE)</f>
        <v>no</v>
      </c>
      <c r="Y9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8" s="8"/>
    </row>
    <row r="99" spans="1:26" x14ac:dyDescent="0.2">
      <c r="A99" s="2">
        <v>43402</v>
      </c>
      <c r="B99" s="16">
        <v>10</v>
      </c>
      <c r="C99" s="16">
        <v>29</v>
      </c>
      <c r="D99" s="16">
        <v>2018</v>
      </c>
      <c r="E99" s="1" t="s">
        <v>12</v>
      </c>
      <c r="F99" s="1" t="s">
        <v>40</v>
      </c>
      <c r="G99" s="1" t="str">
        <f>LEFT(October_Schedule_Table[[#This Row],[Visitor/Neutral]],3)</f>
        <v>Por</v>
      </c>
      <c r="H99" s="1">
        <v>103</v>
      </c>
      <c r="I99" s="1" t="s">
        <v>20</v>
      </c>
      <c r="J99" s="1" t="str">
        <f>LEFT(October_Schedule_Table[[#This Row],[Home/Neutral]],3)</f>
        <v>Ind</v>
      </c>
      <c r="K99" s="1">
        <v>93</v>
      </c>
      <c r="L99" s="1">
        <f>mean-0.5*home+VLOOKUP(October_Schedule_Table[[#This Row],[Visitor/Neutral]],lookup,2,FALSE)+VLOOKUP(October_Schedule_Table[[#This Row],[Home/Neutral]],lookup,3,FALSE)</f>
        <v>107.84757084699596</v>
      </c>
      <c r="M99" s="1">
        <f>mean+0.5*home+VLOOKUP(October_Schedule_Table[[#This Row],[Visitor/Neutral]],lookup,3,FALSE)+VLOOKUP(October_Schedule_Table[[#This Row],[Home/Neutral]],lookup,2,FALSE)</f>
        <v>108.21298767407038</v>
      </c>
      <c r="N99" s="1">
        <f>(October_Schedule_Table[[#This Row],[PTS2]]-October_Schedule_Table[[#This Row],[Home Pre]])^2+(October_Schedule_Table[[#This Row],[PTS]]-October_Schedule_Table[[#This Row],[Away Pre]])^2</f>
        <v>254.93393708806238</v>
      </c>
      <c r="O99" s="1">
        <f t="shared" si="3"/>
        <v>1.0536029446263528</v>
      </c>
      <c r="P99" s="8">
        <f>October_Schedule_Table[[#This Row],[PTS2]]-October_Schedule_Table[[#This Row],[PTS]]</f>
        <v>-10</v>
      </c>
      <c r="Q99" s="8">
        <f>October_Schedule_Table[[#This Row],[Home Pre]]-October_Schedule_Table[[#This Row],[Away Pre]]</f>
        <v>0.36541682707441225</v>
      </c>
      <c r="R99" s="8">
        <f>October_Schedule_Table[[#This Row],[Actual]]-October_Schedule_Table[[#This Row],[Predicted]]</f>
        <v>-10.365416827074412</v>
      </c>
      <c r="S99" s="8">
        <f>October_Schedule_Table[[#This Row],[PTS2]]-October_Schedule_Table[[#This Row],[Home Pre]]</f>
        <v>-15.212987674070376</v>
      </c>
      <c r="T99" s="8">
        <f>October_Schedule_Table[[#This Row],[PTS]]-October_Schedule_Table[[#This Row],[Away Pre]]</f>
        <v>-4.8475708469959642</v>
      </c>
      <c r="U99" s="8" t="str">
        <f>CONCATENATE(October_Schedule_Table[[#This Row],[Away Short]],October_Schedule_Table[[#This Row],[PTS]],October_Schedule_Table[[#This Row],[PTS2]])</f>
        <v>Por10393</v>
      </c>
      <c r="V99" s="8" t="str">
        <f>CONCATENATE(October_Schedule_Table[[#This Row],[Home Short]],October_Schedule_Table[[#This Row],[PTS]],October_Schedule_Table[[#This Row],[PTS2]])</f>
        <v>Ind10393</v>
      </c>
      <c r="W99" s="8" t="str">
        <f>VLOOKUP(October_Schedule_Table[[#This Row],[Home Concat]],'Back to Back'!T:U,2,FALSE)</f>
        <v>no</v>
      </c>
      <c r="X99" s="8" t="str">
        <f>VLOOKUP(October_Schedule_Table[[#This Row],[Away Concat]],'Back to Back'!T:U,2,FALSE)</f>
        <v>no</v>
      </c>
      <c r="Y9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9" s="8"/>
    </row>
    <row r="100" spans="1:26" x14ac:dyDescent="0.2">
      <c r="A100" s="2">
        <v>43402</v>
      </c>
      <c r="B100" s="16">
        <v>10</v>
      </c>
      <c r="C100" s="16">
        <v>29</v>
      </c>
      <c r="D100" s="16">
        <v>2018</v>
      </c>
      <c r="E100" s="1" t="s">
        <v>23</v>
      </c>
      <c r="F100" s="1" t="s">
        <v>32</v>
      </c>
      <c r="G100" s="1" t="str">
        <f>LEFT(October_Schedule_Table[[#This Row],[Visitor/Neutral]],3)</f>
        <v>Sac</v>
      </c>
      <c r="H100" s="1">
        <v>123</v>
      </c>
      <c r="I100" s="1" t="s">
        <v>26</v>
      </c>
      <c r="J100" s="1" t="str">
        <f>LEFT(October_Schedule_Table[[#This Row],[Home/Neutral]],3)</f>
        <v>Mia</v>
      </c>
      <c r="K100" s="1">
        <v>113</v>
      </c>
      <c r="L100" s="1">
        <f>mean-0.5*home+VLOOKUP(October_Schedule_Table[[#This Row],[Visitor/Neutral]],lookup,2,FALSE)+VLOOKUP(October_Schedule_Table[[#This Row],[Home/Neutral]],lookup,3,FALSE)</f>
        <v>107.0467525645511</v>
      </c>
      <c r="M100" s="1">
        <f>mean+0.5*home+VLOOKUP(October_Schedule_Table[[#This Row],[Visitor/Neutral]],lookup,3,FALSE)+VLOOKUP(October_Schedule_Table[[#This Row],[Home/Neutral]],lookup,2,FALSE)</f>
        <v>110.41717289315523</v>
      </c>
      <c r="N100" s="1">
        <f>(October_Schedule_Table[[#This Row],[PTS2]]-October_Schedule_Table[[#This Row],[Home Pre]])^2+(October_Schedule_Table[[#This Row],[PTS]]-October_Schedule_Table[[#This Row],[Away Pre]])^2</f>
        <v>261.17709960050911</v>
      </c>
      <c r="O100" s="1">
        <f t="shared" si="3"/>
        <v>1.0542354859179037</v>
      </c>
      <c r="P100" s="8">
        <f>October_Schedule_Table[[#This Row],[PTS2]]-October_Schedule_Table[[#This Row],[PTS]]</f>
        <v>-10</v>
      </c>
      <c r="Q100" s="8">
        <f>October_Schedule_Table[[#This Row],[Home Pre]]-October_Schedule_Table[[#This Row],[Away Pre]]</f>
        <v>3.3704203286041263</v>
      </c>
      <c r="R100" s="8">
        <f>October_Schedule_Table[[#This Row],[Actual]]-October_Schedule_Table[[#This Row],[Predicted]]</f>
        <v>-13.370420328604126</v>
      </c>
      <c r="S100" s="8">
        <f>October_Schedule_Table[[#This Row],[PTS2]]-October_Schedule_Table[[#This Row],[Home Pre]]</f>
        <v>2.5828271068447748</v>
      </c>
      <c r="T100" s="8">
        <f>October_Schedule_Table[[#This Row],[PTS]]-October_Schedule_Table[[#This Row],[Away Pre]]</f>
        <v>15.953247435448901</v>
      </c>
      <c r="U100" s="8" t="str">
        <f>CONCATENATE(October_Schedule_Table[[#This Row],[Away Short]],October_Schedule_Table[[#This Row],[PTS]],October_Schedule_Table[[#This Row],[PTS2]])</f>
        <v>Sac123113</v>
      </c>
      <c r="V100" s="8" t="str">
        <f>CONCATENATE(October_Schedule_Table[[#This Row],[Home Short]],October_Schedule_Table[[#This Row],[PTS]],October_Schedule_Table[[#This Row],[PTS2]])</f>
        <v>Mia123113</v>
      </c>
      <c r="W100" s="8" t="str">
        <f>VLOOKUP(October_Schedule_Table[[#This Row],[Home Concat]],'Back to Back'!T:U,2,FALSE)</f>
        <v>no</v>
      </c>
      <c r="X100" s="8" t="str">
        <f>VLOOKUP(October_Schedule_Table[[#This Row],[Away Concat]],'Back to Back'!T:U,2,FALSE)</f>
        <v>no</v>
      </c>
      <c r="Y10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0" s="8"/>
    </row>
    <row r="101" spans="1:26" x14ac:dyDescent="0.2">
      <c r="A101" s="2">
        <v>43402</v>
      </c>
      <c r="B101" s="16">
        <v>10</v>
      </c>
      <c r="C101" s="16">
        <v>29</v>
      </c>
      <c r="D101" s="16">
        <v>2018</v>
      </c>
      <c r="E101" s="1" t="s">
        <v>6</v>
      </c>
      <c r="F101" s="1" t="s">
        <v>37</v>
      </c>
      <c r="G101" s="1" t="str">
        <f>LEFT(October_Schedule_Table[[#This Row],[Visitor/Neutral]],3)</f>
        <v>Tor</v>
      </c>
      <c r="H101" s="1">
        <v>109</v>
      </c>
      <c r="I101" s="1" t="s">
        <v>13</v>
      </c>
      <c r="J101" s="1" t="str">
        <f>LEFT(October_Schedule_Table[[#This Row],[Home/Neutral]],3)</f>
        <v>Mil</v>
      </c>
      <c r="K101" s="1">
        <v>124</v>
      </c>
      <c r="L101" s="1">
        <f>mean-0.5*home+VLOOKUP(October_Schedule_Table[[#This Row],[Visitor/Neutral]],lookup,2,FALSE)+VLOOKUP(October_Schedule_Table[[#This Row],[Home/Neutral]],lookup,3,FALSE)</f>
        <v>112.04498985590264</v>
      </c>
      <c r="M101" s="1">
        <f>mean+0.5*home+VLOOKUP(October_Schedule_Table[[#This Row],[Visitor/Neutral]],lookup,3,FALSE)+VLOOKUP(October_Schedule_Table[[#This Row],[Home/Neutral]],lookup,2,FALSE)</f>
        <v>116.9935735325373</v>
      </c>
      <c r="N101" s="1">
        <f>(October_Schedule_Table[[#This Row],[PTS2]]-October_Schedule_Table[[#This Row],[Home Pre]])^2+(October_Schedule_Table[[#This Row],[PTS]]-October_Schedule_Table[[#This Row],[Away Pre]])^2</f>
        <v>58.361975066511874</v>
      </c>
      <c r="O101" s="1">
        <f t="shared" si="3"/>
        <v>1.0548684069620811</v>
      </c>
      <c r="P101" s="8">
        <f>October_Schedule_Table[[#This Row],[PTS2]]-October_Schedule_Table[[#This Row],[PTS]]</f>
        <v>15</v>
      </c>
      <c r="Q101" s="8">
        <f>October_Schedule_Table[[#This Row],[Home Pre]]-October_Schedule_Table[[#This Row],[Away Pre]]</f>
        <v>4.9485836766346551</v>
      </c>
      <c r="R101" s="8">
        <f>October_Schedule_Table[[#This Row],[Actual]]-October_Schedule_Table[[#This Row],[Predicted]]</f>
        <v>10.051416323365345</v>
      </c>
      <c r="S101" s="8">
        <f>October_Schedule_Table[[#This Row],[PTS2]]-October_Schedule_Table[[#This Row],[Home Pre]]</f>
        <v>7.0064264674627026</v>
      </c>
      <c r="T101" s="8">
        <f>October_Schedule_Table[[#This Row],[PTS]]-October_Schedule_Table[[#This Row],[Away Pre]]</f>
        <v>-3.0449898559026423</v>
      </c>
      <c r="U101" s="8" t="str">
        <f>CONCATENATE(October_Schedule_Table[[#This Row],[Away Short]],October_Schedule_Table[[#This Row],[PTS]],October_Schedule_Table[[#This Row],[PTS2]])</f>
        <v>Tor109124</v>
      </c>
      <c r="V101" s="8" t="str">
        <f>CONCATENATE(October_Schedule_Table[[#This Row],[Home Short]],October_Schedule_Table[[#This Row],[PTS]],October_Schedule_Table[[#This Row],[PTS2]])</f>
        <v>Mil109124</v>
      </c>
      <c r="W101" s="8" t="str">
        <f>VLOOKUP(October_Schedule_Table[[#This Row],[Home Concat]],'Back to Back'!T:U,2,FALSE)</f>
        <v>no</v>
      </c>
      <c r="X101" s="8" t="str">
        <f>VLOOKUP(October_Schedule_Table[[#This Row],[Away Concat]],'Back to Back'!T:U,2,FALSE)</f>
        <v>no</v>
      </c>
      <c r="Y10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1" s="8"/>
    </row>
    <row r="102" spans="1:26" x14ac:dyDescent="0.2">
      <c r="A102" s="2">
        <v>43402</v>
      </c>
      <c r="B102" s="16">
        <v>10</v>
      </c>
      <c r="C102" s="16">
        <v>29</v>
      </c>
      <c r="D102" s="16">
        <v>2018</v>
      </c>
      <c r="E102" s="1" t="s">
        <v>6</v>
      </c>
      <c r="F102" s="1" t="s">
        <v>39</v>
      </c>
      <c r="G102" s="1" t="s">
        <v>242</v>
      </c>
      <c r="H102" s="1">
        <v>120</v>
      </c>
      <c r="I102" s="1" t="s">
        <v>34</v>
      </c>
      <c r="J102" s="1" t="str">
        <f>LEFT(October_Schedule_Table[[#This Row],[Home/Neutral]],3)</f>
        <v>Min</v>
      </c>
      <c r="K102" s="1">
        <v>124</v>
      </c>
      <c r="L102" s="1">
        <f>mean-0.5*home+VLOOKUP(October_Schedule_Table[[#This Row],[Visitor/Neutral]],lookup,2,FALSE)+VLOOKUP(October_Schedule_Table[[#This Row],[Home/Neutral]],lookup,3,FALSE)</f>
        <v>112.89507178218406</v>
      </c>
      <c r="M102" s="1">
        <f>mean+0.5*home+VLOOKUP(October_Schedule_Table[[#This Row],[Visitor/Neutral]],lookup,3,FALSE)+VLOOKUP(October_Schedule_Table[[#This Row],[Home/Neutral]],lookup,2,FALSE)</f>
        <v>116.01922687285213</v>
      </c>
      <c r="N102" s="1">
        <f>(October_Schedule_Table[[#This Row],[PTS2]]-October_Schedule_Table[[#This Row],[Home Pre]])^2+(October_Schedule_Table[[#This Row],[PTS]]-October_Schedule_Table[[#This Row],[Away Pre]])^2</f>
        <v>114.17274468732276</v>
      </c>
      <c r="O102" s="1">
        <f t="shared" si="3"/>
        <v>1.0555017079868731</v>
      </c>
      <c r="P102" s="8">
        <f>October_Schedule_Table[[#This Row],[PTS2]]-October_Schedule_Table[[#This Row],[PTS]]</f>
        <v>4</v>
      </c>
      <c r="Q102" s="8">
        <f>October_Schedule_Table[[#This Row],[Home Pre]]-October_Schedule_Table[[#This Row],[Away Pre]]</f>
        <v>3.1241550906680686</v>
      </c>
      <c r="R102" s="8">
        <f>October_Schedule_Table[[#This Row],[Actual]]-October_Schedule_Table[[#This Row],[Predicted]]</f>
        <v>0.87584490933193138</v>
      </c>
      <c r="S102" s="8">
        <f>October_Schedule_Table[[#This Row],[PTS2]]-October_Schedule_Table[[#This Row],[Home Pre]]</f>
        <v>7.9807731271478701</v>
      </c>
      <c r="T102" s="8">
        <f>October_Schedule_Table[[#This Row],[PTS]]-October_Schedule_Table[[#This Row],[Away Pre]]</f>
        <v>7.1049282178159388</v>
      </c>
      <c r="U102" s="8" t="str">
        <f>CONCATENATE(October_Schedule_Table[[#This Row],[Away Short]],October_Schedule_Table[[#This Row],[PTS]],October_Schedule_Table[[#This Row],[PTS2]])</f>
        <v>LAL120124</v>
      </c>
      <c r="V102" s="8" t="str">
        <f>CONCATENATE(October_Schedule_Table[[#This Row],[Home Short]],October_Schedule_Table[[#This Row],[PTS]],October_Schedule_Table[[#This Row],[PTS2]])</f>
        <v>Min120124</v>
      </c>
      <c r="W102" s="8" t="str">
        <f>VLOOKUP(October_Schedule_Table[[#This Row],[Home Concat]],'Back to Back'!T:U,2,FALSE)</f>
        <v>no</v>
      </c>
      <c r="X102" s="8" t="str">
        <f>VLOOKUP(October_Schedule_Table[[#This Row],[Away Concat]],'Back to Back'!T:U,2,FALSE)</f>
        <v>no</v>
      </c>
      <c r="Y10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2" s="8"/>
    </row>
    <row r="103" spans="1:26" x14ac:dyDescent="0.2">
      <c r="A103" s="2">
        <v>43402</v>
      </c>
      <c r="B103" s="16">
        <v>10</v>
      </c>
      <c r="C103" s="16">
        <v>29</v>
      </c>
      <c r="D103" s="16">
        <v>2018</v>
      </c>
      <c r="E103" s="1" t="s">
        <v>23</v>
      </c>
      <c r="F103" s="1" t="s">
        <v>15</v>
      </c>
      <c r="G103" s="1" t="str">
        <f>LEFT(October_Schedule_Table[[#This Row],[Visitor/Neutral]],3)</f>
        <v>Bro</v>
      </c>
      <c r="H103" s="1">
        <v>96</v>
      </c>
      <c r="I103" s="1" t="s">
        <v>25</v>
      </c>
      <c r="J103" s="1" t="s">
        <v>243</v>
      </c>
      <c r="K103" s="1">
        <v>115</v>
      </c>
      <c r="L103" s="1">
        <f>mean-0.5*home+VLOOKUP(October_Schedule_Table[[#This Row],[Visitor/Neutral]],lookup,2,FALSE)+VLOOKUP(October_Schedule_Table[[#This Row],[Home/Neutral]],lookup,3,FALSE)</f>
        <v>113.35473231525533</v>
      </c>
      <c r="M103" s="1">
        <f>mean+0.5*home+VLOOKUP(October_Schedule_Table[[#This Row],[Visitor/Neutral]],lookup,3,FALSE)+VLOOKUP(October_Schedule_Table[[#This Row],[Home/Neutral]],lookup,2,FALSE)</f>
        <v>106.59245037789469</v>
      </c>
      <c r="N103" s="1">
        <f>(October_Schedule_Table[[#This Row],[PTS2]]-October_Schedule_Table[[#This Row],[Home Pre]])^2+(October_Schedule_Table[[#This Row],[PTS]]-October_Schedule_Table[[#This Row],[Away Pre]])^2</f>
        <v>371.87362438233083</v>
      </c>
      <c r="O103" s="1">
        <f t="shared" si="3"/>
        <v>1.0561353892204055</v>
      </c>
      <c r="P103" s="8">
        <f>October_Schedule_Table[[#This Row],[PTS2]]-October_Schedule_Table[[#This Row],[PTS]]</f>
        <v>19</v>
      </c>
      <c r="Q103" s="8">
        <f>October_Schedule_Table[[#This Row],[Home Pre]]-October_Schedule_Table[[#This Row],[Away Pre]]</f>
        <v>-6.7622819373606404</v>
      </c>
      <c r="R103" s="8">
        <f>October_Schedule_Table[[#This Row],[Actual]]-October_Schedule_Table[[#This Row],[Predicted]]</f>
        <v>25.76228193736064</v>
      </c>
      <c r="S103" s="8">
        <f>October_Schedule_Table[[#This Row],[PTS2]]-October_Schedule_Table[[#This Row],[Home Pre]]</f>
        <v>8.4075496221053072</v>
      </c>
      <c r="T103" s="8">
        <f>October_Schedule_Table[[#This Row],[PTS]]-October_Schedule_Table[[#This Row],[Away Pre]]</f>
        <v>-17.354732315255333</v>
      </c>
      <c r="U103" s="8" t="str">
        <f>CONCATENATE(October_Schedule_Table[[#This Row],[Away Short]],October_Schedule_Table[[#This Row],[PTS]],October_Schedule_Table[[#This Row],[PTS2]])</f>
        <v>Bro96115</v>
      </c>
      <c r="V103" s="8" t="str">
        <f>CONCATENATE(October_Schedule_Table[[#This Row],[Home Short]],October_Schedule_Table[[#This Row],[PTS]],October_Schedule_Table[[#This Row],[PTS2]])</f>
        <v>NYK96115</v>
      </c>
      <c r="W103" s="8" t="str">
        <f>VLOOKUP(October_Schedule_Table[[#This Row],[Home Concat]],'Back to Back'!T:U,2,FALSE)</f>
        <v>no</v>
      </c>
      <c r="X103" s="8" t="str">
        <f>VLOOKUP(October_Schedule_Table[[#This Row],[Away Concat]],'Back to Back'!T:U,2,FALSE)</f>
        <v>yes</v>
      </c>
      <c r="Y10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3" s="8"/>
    </row>
    <row r="104" spans="1:26" x14ac:dyDescent="0.2">
      <c r="A104" s="2">
        <v>43402</v>
      </c>
      <c r="B104" s="16">
        <v>10</v>
      </c>
      <c r="C104" s="16">
        <v>29</v>
      </c>
      <c r="D104" s="16">
        <v>2018</v>
      </c>
      <c r="E104" s="1" t="s">
        <v>12</v>
      </c>
      <c r="F104" s="1" t="s">
        <v>24</v>
      </c>
      <c r="G104" s="1" t="str">
        <f>LEFT(October_Schedule_Table[[#This Row],[Visitor/Neutral]],3)</f>
        <v>Atl</v>
      </c>
      <c r="H104" s="1">
        <v>92</v>
      </c>
      <c r="I104" s="1" t="s">
        <v>7</v>
      </c>
      <c r="J104" s="1" t="str">
        <f>LEFT(October_Schedule_Table[[#This Row],[Home/Neutral]],3)</f>
        <v>Phi</v>
      </c>
      <c r="K104" s="1">
        <v>113</v>
      </c>
      <c r="L104" s="1">
        <f>mean-0.5*home+VLOOKUP(October_Schedule_Table[[#This Row],[Visitor/Neutral]],lookup,2,FALSE)+VLOOKUP(October_Schedule_Table[[#This Row],[Home/Neutral]],lookup,3,FALSE)</f>
        <v>114.95188417695842</v>
      </c>
      <c r="M104" s="1">
        <f>mean+0.5*home+VLOOKUP(October_Schedule_Table[[#This Row],[Visitor/Neutral]],lookup,3,FALSE)+VLOOKUP(October_Schedule_Table[[#This Row],[Home/Neutral]],lookup,2,FALSE)</f>
        <v>125.33776140493694</v>
      </c>
      <c r="N104" s="1">
        <f>(October_Schedule_Table[[#This Row],[PTS2]]-October_Schedule_Table[[#This Row],[Home Pre]])^2+(October_Schedule_Table[[#This Row],[PTS]]-October_Schedule_Table[[#This Row],[Away Pre]])^2</f>
        <v>679.00934375766565</v>
      </c>
      <c r="O104" s="1">
        <f t="shared" si="3"/>
        <v>1.0567694508909402</v>
      </c>
      <c r="P104" s="8">
        <f>October_Schedule_Table[[#This Row],[PTS2]]-October_Schedule_Table[[#This Row],[PTS]]</f>
        <v>21</v>
      </c>
      <c r="Q104" s="8">
        <f>October_Schedule_Table[[#This Row],[Home Pre]]-October_Schedule_Table[[#This Row],[Away Pre]]</f>
        <v>10.385877227978526</v>
      </c>
      <c r="R104" s="8">
        <f>October_Schedule_Table[[#This Row],[Actual]]-October_Schedule_Table[[#This Row],[Predicted]]</f>
        <v>10.614122772021474</v>
      </c>
      <c r="S104" s="8">
        <f>October_Schedule_Table[[#This Row],[PTS2]]-October_Schedule_Table[[#This Row],[Home Pre]]</f>
        <v>-12.337761404936941</v>
      </c>
      <c r="T104" s="8">
        <f>October_Schedule_Table[[#This Row],[PTS]]-October_Schedule_Table[[#This Row],[Away Pre]]</f>
        <v>-22.951884176958416</v>
      </c>
      <c r="U104" s="8" t="str">
        <f>CONCATENATE(October_Schedule_Table[[#This Row],[Away Short]],October_Schedule_Table[[#This Row],[PTS]],October_Schedule_Table[[#This Row],[PTS2]])</f>
        <v>Atl92113</v>
      </c>
      <c r="V104" s="8" t="str">
        <f>CONCATENATE(October_Schedule_Table[[#This Row],[Home Short]],October_Schedule_Table[[#This Row],[PTS]],October_Schedule_Table[[#This Row],[PTS2]])</f>
        <v>Phi92113</v>
      </c>
      <c r="W104" s="8" t="str">
        <f>VLOOKUP(October_Schedule_Table[[#This Row],[Home Concat]],'Back to Back'!T:U,2,FALSE)</f>
        <v>no</v>
      </c>
      <c r="X104" s="8" t="str">
        <f>VLOOKUP(October_Schedule_Table[[#This Row],[Away Concat]],'Back to Back'!T:U,2,FALSE)</f>
        <v>no</v>
      </c>
      <c r="Y10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4" s="8"/>
    </row>
    <row r="105" spans="1:26" x14ac:dyDescent="0.2">
      <c r="A105" s="2">
        <v>43402</v>
      </c>
      <c r="B105" s="16">
        <v>10</v>
      </c>
      <c r="C105" s="16">
        <v>29</v>
      </c>
      <c r="D105" s="16">
        <v>2018</v>
      </c>
      <c r="E105" s="1" t="s">
        <v>33</v>
      </c>
      <c r="F105" s="1" t="s">
        <v>28</v>
      </c>
      <c r="G105" s="1" t="str">
        <f>LEFT(October_Schedule_Table[[#This Row],[Visitor/Neutral]],3)</f>
        <v>Dal</v>
      </c>
      <c r="H105" s="1">
        <v>108</v>
      </c>
      <c r="I105" s="1" t="s">
        <v>35</v>
      </c>
      <c r="J105" s="1" t="str">
        <f>LEFT(October_Schedule_Table[[#This Row],[Home/Neutral]],3)</f>
        <v>San</v>
      </c>
      <c r="K105" s="1">
        <v>113</v>
      </c>
      <c r="L105" s="1">
        <f>mean-0.5*home+VLOOKUP(October_Schedule_Table[[#This Row],[Visitor/Neutral]],lookup,2,FALSE)+VLOOKUP(October_Schedule_Table[[#This Row],[Home/Neutral]],lookup,3,FALSE)</f>
        <v>105.69664730175357</v>
      </c>
      <c r="M105" s="1">
        <f>mean+0.5*home+VLOOKUP(October_Schedule_Table[[#This Row],[Visitor/Neutral]],lookup,3,FALSE)+VLOOKUP(October_Schedule_Table[[#This Row],[Home/Neutral]],lookup,2,FALSE)</f>
        <v>111.38580858026164</v>
      </c>
      <c r="N105" s="1">
        <f>(October_Schedule_Table[[#This Row],[PTS2]]-October_Schedule_Table[[#This Row],[Home Pre]])^2+(October_Schedule_Table[[#This Row],[PTS]]-October_Schedule_Table[[#This Row],[Away Pre]])^2</f>
        <v>7.9110475920760468</v>
      </c>
      <c r="O105" s="1">
        <f t="shared" si="3"/>
        <v>1.0574038932268763</v>
      </c>
      <c r="P105" s="8">
        <f>October_Schedule_Table[[#This Row],[PTS2]]-October_Schedule_Table[[#This Row],[PTS]]</f>
        <v>5</v>
      </c>
      <c r="Q105" s="8">
        <f>October_Schedule_Table[[#This Row],[Home Pre]]-October_Schedule_Table[[#This Row],[Away Pre]]</f>
        <v>5.6891612785080667</v>
      </c>
      <c r="R105" s="8">
        <f>October_Schedule_Table[[#This Row],[Actual]]-October_Schedule_Table[[#This Row],[Predicted]]</f>
        <v>-0.68916127850806674</v>
      </c>
      <c r="S105" s="8">
        <f>October_Schedule_Table[[#This Row],[PTS2]]-October_Schedule_Table[[#This Row],[Home Pre]]</f>
        <v>1.6141914197383613</v>
      </c>
      <c r="T105" s="8">
        <f>October_Schedule_Table[[#This Row],[PTS]]-October_Schedule_Table[[#This Row],[Away Pre]]</f>
        <v>2.3033526982464281</v>
      </c>
      <c r="U105" s="8" t="str">
        <f>CONCATENATE(October_Schedule_Table[[#This Row],[Away Short]],October_Schedule_Table[[#This Row],[PTS]],October_Schedule_Table[[#This Row],[PTS2]])</f>
        <v>Dal108113</v>
      </c>
      <c r="V105" s="8" t="str">
        <f>CONCATENATE(October_Schedule_Table[[#This Row],[Home Short]],October_Schedule_Table[[#This Row],[PTS]],October_Schedule_Table[[#This Row],[PTS2]])</f>
        <v>San108113</v>
      </c>
      <c r="W105" s="8" t="str">
        <f>VLOOKUP(October_Schedule_Table[[#This Row],[Home Concat]],'Back to Back'!T:U,2,FALSE)</f>
        <v>no</v>
      </c>
      <c r="X105" s="8" t="str">
        <f>VLOOKUP(October_Schedule_Table[[#This Row],[Away Concat]],'Back to Back'!T:U,2,FALSE)</f>
        <v>yes</v>
      </c>
      <c r="Y10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5" s="8"/>
    </row>
    <row r="106" spans="1:26" x14ac:dyDescent="0.2">
      <c r="A106" s="2">
        <v>43403</v>
      </c>
      <c r="B106" s="16">
        <v>10</v>
      </c>
      <c r="C106" s="16">
        <v>30</v>
      </c>
      <c r="D106" s="16">
        <v>2018</v>
      </c>
      <c r="E106" s="1" t="s">
        <v>23</v>
      </c>
      <c r="F106" s="1" t="s">
        <v>16</v>
      </c>
      <c r="G106" s="1" t="str">
        <f>LEFT(October_Schedule_Table[[#This Row],[Visitor/Neutral]],3)</f>
        <v>Det</v>
      </c>
      <c r="H106" s="1">
        <v>105</v>
      </c>
      <c r="I106" s="1" t="s">
        <v>8</v>
      </c>
      <c r="J106" s="1" t="str">
        <f>LEFT(October_Schedule_Table[[#This Row],[Home/Neutral]],3)</f>
        <v>Bos</v>
      </c>
      <c r="K106" s="1">
        <v>108</v>
      </c>
      <c r="L106" s="1">
        <f>mean-0.5*home+VLOOKUP(October_Schedule_Table[[#This Row],[Visitor/Neutral]],lookup,2,FALSE)+VLOOKUP(October_Schedule_Table[[#This Row],[Home/Neutral]],lookup,3,FALSE)</f>
        <v>103.16575370221082</v>
      </c>
      <c r="M106" s="1">
        <f>mean+0.5*home+VLOOKUP(October_Schedule_Table[[#This Row],[Visitor/Neutral]],lookup,3,FALSE)+VLOOKUP(October_Schedule_Table[[#This Row],[Home/Neutral]],lookup,2,FALSE)</f>
        <v>109.78408877774706</v>
      </c>
      <c r="N106" s="1">
        <f>(October_Schedule_Table[[#This Row],[PTS2]]-October_Schedule_Table[[#This Row],[Home Pre]])^2+(October_Schedule_Table[[#This Row],[PTS]]-October_Schedule_Table[[#This Row],[Away Pre]])^2</f>
        <v>6.5474322478363005</v>
      </c>
      <c r="O106" s="1">
        <f t="shared" si="3"/>
        <v>1.0580387164567504</v>
      </c>
      <c r="P106" s="8">
        <f>October_Schedule_Table[[#This Row],[PTS2]]-October_Schedule_Table[[#This Row],[PTS]]</f>
        <v>3</v>
      </c>
      <c r="Q106" s="8">
        <f>October_Schedule_Table[[#This Row],[Home Pre]]-October_Schedule_Table[[#This Row],[Away Pre]]</f>
        <v>6.6183350755362369</v>
      </c>
      <c r="R106" s="8">
        <f>October_Schedule_Table[[#This Row],[Actual]]-October_Schedule_Table[[#This Row],[Predicted]]</f>
        <v>-3.6183350755362369</v>
      </c>
      <c r="S106" s="8">
        <f>October_Schedule_Table[[#This Row],[PTS2]]-October_Schedule_Table[[#This Row],[Home Pre]]</f>
        <v>-1.7840887777470584</v>
      </c>
      <c r="T106" s="8">
        <f>October_Schedule_Table[[#This Row],[PTS]]-October_Schedule_Table[[#This Row],[Away Pre]]</f>
        <v>1.8342462977891785</v>
      </c>
      <c r="U106" s="8" t="str">
        <f>CONCATENATE(October_Schedule_Table[[#This Row],[Away Short]],October_Schedule_Table[[#This Row],[PTS]],October_Schedule_Table[[#This Row],[PTS2]])</f>
        <v>Det105108</v>
      </c>
      <c r="V106" s="8" t="str">
        <f>CONCATENATE(October_Schedule_Table[[#This Row],[Home Short]],October_Schedule_Table[[#This Row],[PTS]],October_Schedule_Table[[#This Row],[PTS2]])</f>
        <v>Bos105108</v>
      </c>
      <c r="W106" s="8" t="str">
        <f>VLOOKUP(October_Schedule_Table[[#This Row],[Home Concat]],'Back to Back'!T:U,2,FALSE)</f>
        <v>no</v>
      </c>
      <c r="X106" s="8" t="str">
        <f>VLOOKUP(October_Schedule_Table[[#This Row],[Away Concat]],'Back to Back'!T:U,2,FALSE)</f>
        <v>no</v>
      </c>
      <c r="Y10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6" s="8"/>
    </row>
    <row r="107" spans="1:26" x14ac:dyDescent="0.2">
      <c r="A107" s="2">
        <v>43403</v>
      </c>
      <c r="B107" s="16">
        <v>10</v>
      </c>
      <c r="C107" s="16">
        <v>30</v>
      </c>
      <c r="D107" s="16">
        <v>2018</v>
      </c>
      <c r="E107" s="1" t="s">
        <v>12</v>
      </c>
      <c r="F107" s="1" t="s">
        <v>26</v>
      </c>
      <c r="G107" s="1" t="str">
        <f>LEFT(October_Schedule_Table[[#This Row],[Visitor/Neutral]],3)</f>
        <v>Mia</v>
      </c>
      <c r="H107" s="1">
        <v>113</v>
      </c>
      <c r="I107" s="1" t="s">
        <v>14</v>
      </c>
      <c r="J107" s="1" t="str">
        <f>LEFT(October_Schedule_Table[[#This Row],[Home/Neutral]],3)</f>
        <v>Cha</v>
      </c>
      <c r="K107" s="1">
        <v>125</v>
      </c>
      <c r="L107" s="1">
        <f>mean-0.5*home+VLOOKUP(October_Schedule_Table[[#This Row],[Visitor/Neutral]],lookup,2,FALSE)+VLOOKUP(October_Schedule_Table[[#This Row],[Home/Neutral]],lookup,3,FALSE)</f>
        <v>104.47388159369193</v>
      </c>
      <c r="M107" s="1">
        <f>mean+0.5*home+VLOOKUP(October_Schedule_Table[[#This Row],[Visitor/Neutral]],lookup,3,FALSE)+VLOOKUP(October_Schedule_Table[[#This Row],[Home/Neutral]],lookup,2,FALSE)</f>
        <v>106.21468379844394</v>
      </c>
      <c r="N107" s="1">
        <f>(October_Schedule_Table[[#This Row],[PTS2]]-October_Schedule_Table[[#This Row],[Home Pre]])^2+(October_Schedule_Table[[#This Row],[PTS]]-October_Schedule_Table[[#This Row],[Away Pre]])^2</f>
        <v>425.58279987082977</v>
      </c>
      <c r="O107" s="1">
        <f t="shared" si="3"/>
        <v>1.0586739208092359</v>
      </c>
      <c r="P107" s="8">
        <f>October_Schedule_Table[[#This Row],[PTS2]]-October_Schedule_Table[[#This Row],[PTS]]</f>
        <v>12</v>
      </c>
      <c r="Q107" s="8">
        <f>October_Schedule_Table[[#This Row],[Home Pre]]-October_Schedule_Table[[#This Row],[Away Pre]]</f>
        <v>1.7408022047520149</v>
      </c>
      <c r="R107" s="8">
        <f>October_Schedule_Table[[#This Row],[Actual]]-October_Schedule_Table[[#This Row],[Predicted]]</f>
        <v>10.259197795247985</v>
      </c>
      <c r="S107" s="8">
        <f>October_Schedule_Table[[#This Row],[PTS2]]-October_Schedule_Table[[#This Row],[Home Pre]]</f>
        <v>18.785316201556057</v>
      </c>
      <c r="T107" s="8">
        <f>October_Schedule_Table[[#This Row],[PTS]]-October_Schedule_Table[[#This Row],[Away Pre]]</f>
        <v>8.5261184063080719</v>
      </c>
      <c r="U107" s="8" t="str">
        <f>CONCATENATE(October_Schedule_Table[[#This Row],[Away Short]],October_Schedule_Table[[#This Row],[PTS]],October_Schedule_Table[[#This Row],[PTS2]])</f>
        <v>Mia113125</v>
      </c>
      <c r="V107" s="8" t="str">
        <f>CONCATENATE(October_Schedule_Table[[#This Row],[Home Short]],October_Schedule_Table[[#This Row],[PTS]],October_Schedule_Table[[#This Row],[PTS2]])</f>
        <v>Cha113125</v>
      </c>
      <c r="W107" s="8" t="str">
        <f>VLOOKUP(October_Schedule_Table[[#This Row],[Home Concat]],'Back to Back'!T:U,2,FALSE)</f>
        <v>no</v>
      </c>
      <c r="X107" s="8" t="str">
        <f>VLOOKUP(October_Schedule_Table[[#This Row],[Away Concat]],'Back to Back'!T:U,2,FALSE)</f>
        <v>yes</v>
      </c>
      <c r="Y10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7" s="8"/>
    </row>
    <row r="108" spans="1:26" x14ac:dyDescent="0.2">
      <c r="A108" s="2">
        <v>43403</v>
      </c>
      <c r="B108" s="16">
        <v>10</v>
      </c>
      <c r="C108" s="16">
        <v>30</v>
      </c>
      <c r="D108" s="16">
        <v>2018</v>
      </c>
      <c r="E108" s="1" t="s">
        <v>12</v>
      </c>
      <c r="F108" s="1" t="s">
        <v>24</v>
      </c>
      <c r="G108" s="1" t="str">
        <f>LEFT(October_Schedule_Table[[#This Row],[Visitor/Neutral]],3)</f>
        <v>Atl</v>
      </c>
      <c r="H108" s="1">
        <v>114</v>
      </c>
      <c r="I108" s="1" t="s">
        <v>36</v>
      </c>
      <c r="J108" s="1" t="str">
        <f>LEFT(October_Schedule_Table[[#This Row],[Home/Neutral]],3)</f>
        <v>Cle</v>
      </c>
      <c r="K108" s="1">
        <v>136</v>
      </c>
      <c r="L108" s="1">
        <f>mean-0.5*home+VLOOKUP(October_Schedule_Table[[#This Row],[Visitor/Neutral]],lookup,2,FALSE)+VLOOKUP(October_Schedule_Table[[#This Row],[Home/Neutral]],lookup,3,FALSE)</f>
        <v>116.39494906732251</v>
      </c>
      <c r="M108" s="1">
        <f>mean+0.5*home+VLOOKUP(October_Schedule_Table[[#This Row],[Visitor/Neutral]],lookup,3,FALSE)+VLOOKUP(October_Schedule_Table[[#This Row],[Home/Neutral]],lookup,2,FALSE)</f>
        <v>115.21184550961179</v>
      </c>
      <c r="N108" s="1">
        <f>(October_Schedule_Table[[#This Row],[PTS2]]-October_Schedule_Table[[#This Row],[Home Pre]])^2+(October_Schedule_Table[[#This Row],[PTS]]-October_Schedule_Table[[#This Row],[Away Pre]])^2</f>
        <v>437.88314815131639</v>
      </c>
      <c r="O108" s="1">
        <f t="shared" si="3"/>
        <v>1.0593095065131439</v>
      </c>
      <c r="P108" s="8">
        <f>October_Schedule_Table[[#This Row],[PTS2]]-October_Schedule_Table[[#This Row],[PTS]]</f>
        <v>22</v>
      </c>
      <c r="Q108" s="8">
        <f>October_Schedule_Table[[#This Row],[Home Pre]]-October_Schedule_Table[[#This Row],[Away Pre]]</f>
        <v>-1.183103557710723</v>
      </c>
      <c r="R108" s="8">
        <f>October_Schedule_Table[[#This Row],[Actual]]-October_Schedule_Table[[#This Row],[Predicted]]</f>
        <v>23.183103557710723</v>
      </c>
      <c r="S108" s="8">
        <f>October_Schedule_Table[[#This Row],[PTS2]]-October_Schedule_Table[[#This Row],[Home Pre]]</f>
        <v>20.788154490388209</v>
      </c>
      <c r="T108" s="8">
        <f>October_Schedule_Table[[#This Row],[PTS]]-October_Schedule_Table[[#This Row],[Away Pre]]</f>
        <v>-2.3949490673225142</v>
      </c>
      <c r="U108" s="8" t="str">
        <f>CONCATENATE(October_Schedule_Table[[#This Row],[Away Short]],October_Schedule_Table[[#This Row],[PTS]],October_Schedule_Table[[#This Row],[PTS2]])</f>
        <v>Atl114136</v>
      </c>
      <c r="V108" s="8" t="str">
        <f>CONCATENATE(October_Schedule_Table[[#This Row],[Home Short]],October_Schedule_Table[[#This Row],[PTS]],October_Schedule_Table[[#This Row],[PTS2]])</f>
        <v>Cle114136</v>
      </c>
      <c r="W108" s="8" t="str">
        <f>VLOOKUP(October_Schedule_Table[[#This Row],[Home Concat]],'Back to Back'!T:U,2,FALSE)</f>
        <v>no</v>
      </c>
      <c r="X108" s="8" t="str">
        <f>VLOOKUP(October_Schedule_Table[[#This Row],[Away Concat]],'Back to Back'!T:U,2,FALSE)</f>
        <v>yes</v>
      </c>
      <c r="Y10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8" s="8"/>
    </row>
    <row r="109" spans="1:26" x14ac:dyDescent="0.2">
      <c r="A109" s="2">
        <v>43403</v>
      </c>
      <c r="B109" s="16">
        <v>10</v>
      </c>
      <c r="C109" s="16">
        <v>30</v>
      </c>
      <c r="D109" s="16">
        <v>2018</v>
      </c>
      <c r="E109" s="1" t="s">
        <v>6</v>
      </c>
      <c r="F109" s="1" t="s">
        <v>40</v>
      </c>
      <c r="G109" s="1" t="str">
        <f>LEFT(October_Schedule_Table[[#This Row],[Visitor/Neutral]],3)</f>
        <v>Por</v>
      </c>
      <c r="H109" s="1">
        <v>104</v>
      </c>
      <c r="I109" s="1" t="s">
        <v>18</v>
      </c>
      <c r="J109" s="1" t="str">
        <f>LEFT(October_Schedule_Table[[#This Row],[Home/Neutral]],3)</f>
        <v>Hou</v>
      </c>
      <c r="K109" s="1">
        <v>85</v>
      </c>
      <c r="L109" s="1">
        <f>mean-0.5*home+VLOOKUP(October_Schedule_Table[[#This Row],[Visitor/Neutral]],lookup,2,FALSE)+VLOOKUP(October_Schedule_Table[[#This Row],[Home/Neutral]],lookup,3,FALSE)</f>
        <v>111.13342220220279</v>
      </c>
      <c r="M109" s="1">
        <f>mean+0.5*home+VLOOKUP(October_Schedule_Table[[#This Row],[Visitor/Neutral]],lookup,3,FALSE)+VLOOKUP(October_Schedule_Table[[#This Row],[Home/Neutral]],lookup,2,FALSE)</f>
        <v>114.92896738718596</v>
      </c>
      <c r="N109" s="1">
        <f>(October_Schedule_Table[[#This Row],[PTS2]]-October_Schedule_Table[[#This Row],[Home Pre]])^2+(October_Schedule_Table[[#This Row],[PTS]]-October_Schedule_Table[[#This Row],[Away Pre]])^2</f>
        <v>946.62880117812085</v>
      </c>
      <c r="O109" s="1">
        <f t="shared" si="3"/>
        <v>1.0599454737974225</v>
      </c>
      <c r="P109" s="8">
        <f>October_Schedule_Table[[#This Row],[PTS2]]-October_Schedule_Table[[#This Row],[PTS]]</f>
        <v>-19</v>
      </c>
      <c r="Q109" s="8">
        <f>October_Schedule_Table[[#This Row],[Home Pre]]-October_Schedule_Table[[#This Row],[Away Pre]]</f>
        <v>3.795545184983169</v>
      </c>
      <c r="R109" s="8">
        <f>October_Schedule_Table[[#This Row],[Actual]]-October_Schedule_Table[[#This Row],[Predicted]]</f>
        <v>-22.795545184983169</v>
      </c>
      <c r="S109" s="8">
        <f>October_Schedule_Table[[#This Row],[PTS2]]-October_Schedule_Table[[#This Row],[Home Pre]]</f>
        <v>-29.928967387185963</v>
      </c>
      <c r="T109" s="8">
        <f>October_Schedule_Table[[#This Row],[PTS]]-October_Schedule_Table[[#This Row],[Away Pre]]</f>
        <v>-7.1334222022027944</v>
      </c>
      <c r="U109" s="8" t="str">
        <f>CONCATENATE(October_Schedule_Table[[#This Row],[Away Short]],October_Schedule_Table[[#This Row],[PTS]],October_Schedule_Table[[#This Row],[PTS2]])</f>
        <v>Por10485</v>
      </c>
      <c r="V109" s="8" t="str">
        <f>CONCATENATE(October_Schedule_Table[[#This Row],[Home Short]],October_Schedule_Table[[#This Row],[PTS]],October_Schedule_Table[[#This Row],[PTS2]])</f>
        <v>Hou10485</v>
      </c>
      <c r="W109" s="8" t="str">
        <f>VLOOKUP(October_Schedule_Table[[#This Row],[Home Concat]],'Back to Back'!T:U,2,FALSE)</f>
        <v>no</v>
      </c>
      <c r="X109" s="8" t="str">
        <f>VLOOKUP(October_Schedule_Table[[#This Row],[Away Concat]],'Back to Back'!T:U,2,FALSE)</f>
        <v>yes</v>
      </c>
      <c r="Y10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9" s="8"/>
    </row>
    <row r="110" spans="1:26" x14ac:dyDescent="0.2">
      <c r="A110" s="2">
        <v>43403</v>
      </c>
      <c r="B110" s="16">
        <v>10</v>
      </c>
      <c r="C110" s="16">
        <v>30</v>
      </c>
      <c r="D110" s="16">
        <v>2018</v>
      </c>
      <c r="E110" s="1" t="s">
        <v>6</v>
      </c>
      <c r="F110" s="1" t="s">
        <v>41</v>
      </c>
      <c r="G110" s="1" t="str">
        <f>LEFT(October_Schedule_Table[[#This Row],[Visitor/Neutral]],3)</f>
        <v>Was</v>
      </c>
      <c r="H110" s="1">
        <v>95</v>
      </c>
      <c r="I110" s="1" t="s">
        <v>19</v>
      </c>
      <c r="J110" s="1" t="str">
        <f>LEFT(October_Schedule_Table[[#This Row],[Home/Neutral]],3)</f>
        <v>Mem</v>
      </c>
      <c r="K110" s="1">
        <v>107</v>
      </c>
      <c r="L110" s="1">
        <f>mean-0.5*home+VLOOKUP(October_Schedule_Table[[#This Row],[Visitor/Neutral]],lookup,2,FALSE)+VLOOKUP(October_Schedule_Table[[#This Row],[Home/Neutral]],lookup,3,FALSE)</f>
        <v>108.07637084591629</v>
      </c>
      <c r="M110" s="1">
        <f>mean+0.5*home+VLOOKUP(October_Schedule_Table[[#This Row],[Visitor/Neutral]],lookup,3,FALSE)+VLOOKUP(October_Schedule_Table[[#This Row],[Home/Neutral]],lookup,2,FALSE)</f>
        <v>111.67261650622743</v>
      </c>
      <c r="N110" s="1">
        <f>(October_Schedule_Table[[#This Row],[PTS2]]-October_Schedule_Table[[#This Row],[Home Pre]])^2+(October_Schedule_Table[[#This Row],[PTS]]-October_Schedule_Table[[#This Row],[Away Pre]])^2</f>
        <v>192.82481951419845</v>
      </c>
      <c r="O110" s="1">
        <f t="shared" si="3"/>
        <v>1.0605818228911572</v>
      </c>
      <c r="P110" s="8">
        <f>October_Schedule_Table[[#This Row],[PTS2]]-October_Schedule_Table[[#This Row],[PTS]]</f>
        <v>12</v>
      </c>
      <c r="Q110" s="8">
        <f>October_Schedule_Table[[#This Row],[Home Pre]]-October_Schedule_Table[[#This Row],[Away Pre]]</f>
        <v>3.5962456603111406</v>
      </c>
      <c r="R110" s="8">
        <f>October_Schedule_Table[[#This Row],[Actual]]-October_Schedule_Table[[#This Row],[Predicted]]</f>
        <v>8.4037543396888594</v>
      </c>
      <c r="S110" s="8">
        <f>October_Schedule_Table[[#This Row],[PTS2]]-October_Schedule_Table[[#This Row],[Home Pre]]</f>
        <v>-4.6726165062274276</v>
      </c>
      <c r="T110" s="8">
        <f>October_Schedule_Table[[#This Row],[PTS]]-October_Schedule_Table[[#This Row],[Away Pre]]</f>
        <v>-13.076370845916287</v>
      </c>
      <c r="U110" s="8" t="str">
        <f>CONCATENATE(October_Schedule_Table[[#This Row],[Away Short]],October_Schedule_Table[[#This Row],[PTS]],October_Schedule_Table[[#This Row],[PTS2]])</f>
        <v>Was95107</v>
      </c>
      <c r="V110" s="8" t="str">
        <f>CONCATENATE(October_Schedule_Table[[#This Row],[Home Short]],October_Schedule_Table[[#This Row],[PTS]],October_Schedule_Table[[#This Row],[PTS2]])</f>
        <v>Mem95107</v>
      </c>
      <c r="W110" s="8" t="str">
        <f>VLOOKUP(October_Schedule_Table[[#This Row],[Home Concat]],'Back to Back'!T:U,2,FALSE)</f>
        <v>no</v>
      </c>
      <c r="X110" s="8" t="str">
        <f>VLOOKUP(October_Schedule_Table[[#This Row],[Away Concat]],'Back to Back'!T:U,2,FALSE)</f>
        <v>no</v>
      </c>
      <c r="Y11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0" s="8"/>
    </row>
    <row r="111" spans="1:26" x14ac:dyDescent="0.2">
      <c r="A111" s="2">
        <v>43403</v>
      </c>
      <c r="B111" s="16">
        <v>10</v>
      </c>
      <c r="C111" s="16">
        <v>30</v>
      </c>
      <c r="D111" s="16">
        <v>2018</v>
      </c>
      <c r="E111" s="1" t="s">
        <v>6</v>
      </c>
      <c r="F111" s="1" t="s">
        <v>22</v>
      </c>
      <c r="G111" s="1" t="s">
        <v>241</v>
      </c>
      <c r="H111" s="1">
        <v>110</v>
      </c>
      <c r="I111" s="1" t="s">
        <v>10</v>
      </c>
      <c r="J111" s="1" t="str">
        <f>LEFT(October_Schedule_Table[[#This Row],[Home/Neutral]],3)</f>
        <v>Okl</v>
      </c>
      <c r="K111" s="1">
        <v>128</v>
      </c>
      <c r="L111" s="1">
        <f>mean-0.5*home+VLOOKUP(October_Schedule_Table[[#This Row],[Visitor/Neutral]],lookup,2,FALSE)+VLOOKUP(October_Schedule_Table[[#This Row],[Home/Neutral]],lookup,3,FALSE)</f>
        <v>114.26197515813145</v>
      </c>
      <c r="M111" s="1">
        <f>mean+0.5*home+VLOOKUP(October_Schedule_Table[[#This Row],[Visitor/Neutral]],lookup,3,FALSE)+VLOOKUP(October_Schedule_Table[[#This Row],[Home/Neutral]],lookup,2,FALSE)</f>
        <v>119.57730001128007</v>
      </c>
      <c r="N111" s="1">
        <f>(October_Schedule_Table[[#This Row],[PTS2]]-October_Schedule_Table[[#This Row],[Home Pre]])^2+(October_Schedule_Table[[#This Row],[PTS]]-October_Schedule_Table[[#This Row],[Away Pre]])^2</f>
        <v>89.106307348512246</v>
      </c>
      <c r="O111" s="1">
        <f t="shared" si="3"/>
        <v>1.0612185540235715</v>
      </c>
      <c r="P111" s="8">
        <f>October_Schedule_Table[[#This Row],[PTS2]]-October_Schedule_Table[[#This Row],[PTS]]</f>
        <v>18</v>
      </c>
      <c r="Q111" s="8">
        <f>October_Schedule_Table[[#This Row],[Home Pre]]-October_Schedule_Table[[#This Row],[Away Pre]]</f>
        <v>5.3153248531486241</v>
      </c>
      <c r="R111" s="8">
        <f>October_Schedule_Table[[#This Row],[Actual]]-October_Schedule_Table[[#This Row],[Predicted]]</f>
        <v>12.684675146851376</v>
      </c>
      <c r="S111" s="8">
        <f>October_Schedule_Table[[#This Row],[PTS2]]-October_Schedule_Table[[#This Row],[Home Pre]]</f>
        <v>8.422699988719927</v>
      </c>
      <c r="T111" s="8">
        <f>October_Schedule_Table[[#This Row],[PTS]]-October_Schedule_Table[[#This Row],[Away Pre]]</f>
        <v>-4.2619751581314489</v>
      </c>
      <c r="U111" s="8" t="str">
        <f>CONCATENATE(October_Schedule_Table[[#This Row],[Away Short]],October_Schedule_Table[[#This Row],[PTS]],October_Schedule_Table[[#This Row],[PTS2]])</f>
        <v>LAC110128</v>
      </c>
      <c r="V111" s="8" t="str">
        <f>CONCATENATE(October_Schedule_Table[[#This Row],[Home Short]],October_Schedule_Table[[#This Row],[PTS]],October_Schedule_Table[[#This Row],[PTS2]])</f>
        <v>Okl110128</v>
      </c>
      <c r="W111" s="8" t="str">
        <f>VLOOKUP(October_Schedule_Table[[#This Row],[Home Concat]],'Back to Back'!T:U,2,FALSE)</f>
        <v>no</v>
      </c>
      <c r="X111" s="8" t="str">
        <f>VLOOKUP(October_Schedule_Table[[#This Row],[Away Concat]],'Back to Back'!T:U,2,FALSE)</f>
        <v>no</v>
      </c>
      <c r="Y11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1" s="8"/>
    </row>
    <row r="112" spans="1:26" x14ac:dyDescent="0.2">
      <c r="A112" s="2">
        <v>43403</v>
      </c>
      <c r="B112" s="16">
        <v>10</v>
      </c>
      <c r="C112" s="16">
        <v>30</v>
      </c>
      <c r="D112" s="16">
        <v>2018</v>
      </c>
      <c r="E112" s="1" t="s">
        <v>12</v>
      </c>
      <c r="F112" s="1" t="s">
        <v>32</v>
      </c>
      <c r="G112" s="1" t="str">
        <f>LEFT(October_Schedule_Table[[#This Row],[Visitor/Neutral]],3)</f>
        <v>Sac</v>
      </c>
      <c r="H112" s="1">
        <v>107</v>
      </c>
      <c r="I112" s="1" t="s">
        <v>27</v>
      </c>
      <c r="J112" s="1" t="str">
        <f>LEFT(October_Schedule_Table[[#This Row],[Home/Neutral]],3)</f>
        <v>Orl</v>
      </c>
      <c r="K112" s="1">
        <v>99</v>
      </c>
      <c r="L112" s="1">
        <f>mean-0.5*home+VLOOKUP(October_Schedule_Table[[#This Row],[Visitor/Neutral]],lookup,2,FALSE)+VLOOKUP(October_Schedule_Table[[#This Row],[Home/Neutral]],lookup,3,FALSE)</f>
        <v>108.11481863818625</v>
      </c>
      <c r="M112" s="1">
        <f>mean+0.5*home+VLOOKUP(October_Schedule_Table[[#This Row],[Visitor/Neutral]],lookup,3,FALSE)+VLOOKUP(October_Schedule_Table[[#This Row],[Home/Neutral]],lookup,2,FALSE)</f>
        <v>112.95372999331458</v>
      </c>
      <c r="N112" s="1">
        <f>(October_Schedule_Table[[#This Row],[PTS2]]-October_Schedule_Table[[#This Row],[Home Pre]])^2+(October_Schedule_Table[[#This Row],[PTS]]-October_Schedule_Table[[#This Row],[Away Pre]])^2</f>
        <v>195.9494013223744</v>
      </c>
      <c r="O112" s="1">
        <f t="shared" si="3"/>
        <v>1.061855667424026</v>
      </c>
      <c r="P112" s="8">
        <f>October_Schedule_Table[[#This Row],[PTS2]]-October_Schedule_Table[[#This Row],[PTS]]</f>
        <v>-8</v>
      </c>
      <c r="Q112" s="8">
        <f>October_Schedule_Table[[#This Row],[Home Pre]]-October_Schedule_Table[[#This Row],[Away Pre]]</f>
        <v>4.8389113551283316</v>
      </c>
      <c r="R112" s="8">
        <f>October_Schedule_Table[[#This Row],[Actual]]-October_Schedule_Table[[#This Row],[Predicted]]</f>
        <v>-12.838911355128332</v>
      </c>
      <c r="S112" s="8">
        <f>October_Schedule_Table[[#This Row],[PTS2]]-October_Schedule_Table[[#This Row],[Home Pre]]</f>
        <v>-13.953729993314582</v>
      </c>
      <c r="T112" s="8">
        <f>October_Schedule_Table[[#This Row],[PTS]]-October_Schedule_Table[[#This Row],[Away Pre]]</f>
        <v>-1.1148186381862502</v>
      </c>
      <c r="U112" s="8" t="str">
        <f>CONCATENATE(October_Schedule_Table[[#This Row],[Away Short]],October_Schedule_Table[[#This Row],[PTS]],October_Schedule_Table[[#This Row],[PTS2]])</f>
        <v>Sac10799</v>
      </c>
      <c r="V112" s="8" t="str">
        <f>CONCATENATE(October_Schedule_Table[[#This Row],[Home Short]],October_Schedule_Table[[#This Row],[PTS]],October_Schedule_Table[[#This Row],[PTS2]])</f>
        <v>Orl10799</v>
      </c>
      <c r="W112" s="8" t="str">
        <f>VLOOKUP(October_Schedule_Table[[#This Row],[Home Concat]],'Back to Back'!T:U,2,FALSE)</f>
        <v>no</v>
      </c>
      <c r="X112" s="8" t="str">
        <f>VLOOKUP(October_Schedule_Table[[#This Row],[Away Concat]],'Back to Back'!T:U,2,FALSE)</f>
        <v>yes</v>
      </c>
      <c r="Y11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2" s="8"/>
    </row>
    <row r="113" spans="1:26" x14ac:dyDescent="0.2">
      <c r="A113" s="2">
        <v>43403</v>
      </c>
      <c r="B113" s="16">
        <v>10</v>
      </c>
      <c r="C113" s="16">
        <v>30</v>
      </c>
      <c r="D113" s="16">
        <v>2018</v>
      </c>
      <c r="E113" s="1" t="s">
        <v>23</v>
      </c>
      <c r="F113" s="1" t="s">
        <v>7</v>
      </c>
      <c r="G113" s="1" t="str">
        <f>LEFT(October_Schedule_Table[[#This Row],[Visitor/Neutral]],3)</f>
        <v>Phi</v>
      </c>
      <c r="H113" s="1">
        <v>112</v>
      </c>
      <c r="I113" s="1" t="s">
        <v>37</v>
      </c>
      <c r="J113" s="1" t="str">
        <f>LEFT(October_Schedule_Table[[#This Row],[Home/Neutral]],3)</f>
        <v>Tor</v>
      </c>
      <c r="K113" s="1">
        <v>129</v>
      </c>
      <c r="L113" s="1">
        <f>mean-0.5*home+VLOOKUP(October_Schedule_Table[[#This Row],[Visitor/Neutral]],lookup,2,FALSE)+VLOOKUP(October_Schedule_Table[[#This Row],[Home/Neutral]],lookup,3,FALSE)</f>
        <v>111.47309159514647</v>
      </c>
      <c r="M113" s="1">
        <f>mean+0.5*home+VLOOKUP(October_Schedule_Table[[#This Row],[Visitor/Neutral]],lookup,3,FALSE)+VLOOKUP(October_Schedule_Table[[#This Row],[Home/Neutral]],lookup,2,FALSE)</f>
        <v>117.46692446463312</v>
      </c>
      <c r="N113" s="1">
        <f>(October_Schedule_Table[[#This Row],[PTS2]]-October_Schedule_Table[[#This Row],[Home Pre]])^2+(October_Schedule_Table[[#This Row],[PTS]]-October_Schedule_Table[[#This Row],[Away Pre]])^2</f>
        <v>133.28946377158326</v>
      </c>
      <c r="O113" s="1">
        <f t="shared" si="3"/>
        <v>1.0624931633220194</v>
      </c>
      <c r="P113" s="8">
        <f>October_Schedule_Table[[#This Row],[PTS2]]-October_Schedule_Table[[#This Row],[PTS]]</f>
        <v>17</v>
      </c>
      <c r="Q113" s="8">
        <f>October_Schedule_Table[[#This Row],[Home Pre]]-October_Schedule_Table[[#This Row],[Away Pre]]</f>
        <v>5.9938328694866527</v>
      </c>
      <c r="R113" s="8">
        <f>October_Schedule_Table[[#This Row],[Actual]]-October_Schedule_Table[[#This Row],[Predicted]]</f>
        <v>11.006167130513347</v>
      </c>
      <c r="S113" s="8">
        <f>October_Schedule_Table[[#This Row],[PTS2]]-October_Schedule_Table[[#This Row],[Home Pre]]</f>
        <v>11.533075535366876</v>
      </c>
      <c r="T113" s="8">
        <f>October_Schedule_Table[[#This Row],[PTS]]-October_Schedule_Table[[#This Row],[Away Pre]]</f>
        <v>0.52690840485352908</v>
      </c>
      <c r="U113" s="8" t="str">
        <f>CONCATENATE(October_Schedule_Table[[#This Row],[Away Short]],October_Schedule_Table[[#This Row],[PTS]],October_Schedule_Table[[#This Row],[PTS2]])</f>
        <v>Phi112129</v>
      </c>
      <c r="V113" s="8" t="str">
        <f>CONCATENATE(October_Schedule_Table[[#This Row],[Home Short]],October_Schedule_Table[[#This Row],[PTS]],October_Schedule_Table[[#This Row],[PTS2]])</f>
        <v>Tor112129</v>
      </c>
      <c r="W113" s="8" t="str">
        <f>VLOOKUP(October_Schedule_Table[[#This Row],[Home Concat]],'Back to Back'!T:U,2,FALSE)</f>
        <v>yes</v>
      </c>
      <c r="X113" s="8" t="str">
        <f>VLOOKUP(October_Schedule_Table[[#This Row],[Away Concat]],'Back to Back'!T:U,2,FALSE)</f>
        <v>yes</v>
      </c>
      <c r="Y113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43403Philadelphia 76ersToronto Raptors</v>
      </c>
      <c r="Z113" s="8"/>
    </row>
    <row r="114" spans="1:26" x14ac:dyDescent="0.2">
      <c r="A114" s="2">
        <v>43404</v>
      </c>
      <c r="B114" s="16">
        <v>10</v>
      </c>
      <c r="C114" s="16">
        <v>31</v>
      </c>
      <c r="D114" s="16">
        <v>2018</v>
      </c>
      <c r="E114" s="1" t="s">
        <v>23</v>
      </c>
      <c r="F114" s="1" t="s">
        <v>16</v>
      </c>
      <c r="G114" s="1" t="str">
        <f>LEFT(October_Schedule_Table[[#This Row],[Visitor/Neutral]],3)</f>
        <v>Det</v>
      </c>
      <c r="H114" s="1">
        <v>119</v>
      </c>
      <c r="I114" s="1" t="s">
        <v>15</v>
      </c>
      <c r="J114" s="1" t="str">
        <f>LEFT(October_Schedule_Table[[#This Row],[Home/Neutral]],3)</f>
        <v>Bro</v>
      </c>
      <c r="K114" s="1">
        <v>120</v>
      </c>
      <c r="L114" s="1">
        <f>mean-0.5*home+VLOOKUP(October_Schedule_Table[[#This Row],[Visitor/Neutral]],lookup,2,FALSE)+VLOOKUP(October_Schedule_Table[[#This Row],[Home/Neutral]],lookup,3,FALSE)</f>
        <v>106.79306220240025</v>
      </c>
      <c r="M114" s="1">
        <f>mean+0.5*home+VLOOKUP(October_Schedule_Table[[#This Row],[Visitor/Neutral]],lookup,3,FALSE)+VLOOKUP(October_Schedule_Table[[#This Row],[Home/Neutral]],lookup,2,FALSE)</f>
        <v>109.83761278026822</v>
      </c>
      <c r="N114" s="1">
        <f>(October_Schedule_Table[[#This Row],[PTS2]]-October_Schedule_Table[[#This Row],[Home Pre]])^2+(October_Schedule_Table[[#This Row],[PTS]]-October_Schedule_Table[[#This Row],[Away Pre]])^2</f>
        <v>252.28344439823732</v>
      </c>
      <c r="O114" s="1">
        <f t="shared" si="3"/>
        <v>1.0631310419471878</v>
      </c>
      <c r="P114" s="8">
        <f>October_Schedule_Table[[#This Row],[PTS2]]-October_Schedule_Table[[#This Row],[PTS]]</f>
        <v>1</v>
      </c>
      <c r="Q114" s="8">
        <f>October_Schedule_Table[[#This Row],[Home Pre]]-October_Schedule_Table[[#This Row],[Away Pre]]</f>
        <v>3.044550577867966</v>
      </c>
      <c r="R114" s="8">
        <f>October_Schedule_Table[[#This Row],[Actual]]-October_Schedule_Table[[#This Row],[Predicted]]</f>
        <v>-2.044550577867966</v>
      </c>
      <c r="S114" s="8">
        <f>October_Schedule_Table[[#This Row],[PTS2]]-October_Schedule_Table[[#This Row],[Home Pre]]</f>
        <v>10.162387219731784</v>
      </c>
      <c r="T114" s="8">
        <f>October_Schedule_Table[[#This Row],[PTS]]-October_Schedule_Table[[#This Row],[Away Pre]]</f>
        <v>12.20693779759975</v>
      </c>
      <c r="U114" s="8" t="str">
        <f>CONCATENATE(October_Schedule_Table[[#This Row],[Away Short]],October_Schedule_Table[[#This Row],[PTS]],October_Schedule_Table[[#This Row],[PTS2]])</f>
        <v>Det119120</v>
      </c>
      <c r="V114" s="8" t="str">
        <f>CONCATENATE(October_Schedule_Table[[#This Row],[Home Short]],October_Schedule_Table[[#This Row],[PTS]],October_Schedule_Table[[#This Row],[PTS2]])</f>
        <v>Bro119120</v>
      </c>
      <c r="W114" s="8" t="str">
        <f>VLOOKUP(October_Schedule_Table[[#This Row],[Home Concat]],'Back to Back'!T:U,2,FALSE)</f>
        <v>no</v>
      </c>
      <c r="X114" s="8" t="str">
        <f>VLOOKUP(October_Schedule_Table[[#This Row],[Away Concat]],'Back to Back'!T:U,2,FALSE)</f>
        <v>yes</v>
      </c>
      <c r="Y11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4" s="8"/>
    </row>
    <row r="115" spans="1:26" x14ac:dyDescent="0.2">
      <c r="A115" s="2">
        <v>43404</v>
      </c>
      <c r="B115" s="16">
        <v>10</v>
      </c>
      <c r="C115" s="16">
        <v>31</v>
      </c>
      <c r="D115" s="16">
        <v>2018</v>
      </c>
      <c r="E115" s="1" t="s">
        <v>6</v>
      </c>
      <c r="F115" s="1" t="s">
        <v>21</v>
      </c>
      <c r="G115" s="1" t="str">
        <f>LEFT(October_Schedule_Table[[#This Row],[Visitor/Neutral]],3)</f>
        <v>Den</v>
      </c>
      <c r="H115" s="1">
        <v>108</v>
      </c>
      <c r="I115" s="1" t="s">
        <v>38</v>
      </c>
      <c r="J115" s="1" t="str">
        <f>LEFT(October_Schedule_Table[[#This Row],[Home/Neutral]],3)</f>
        <v>Chi</v>
      </c>
      <c r="K115" s="1">
        <v>107</v>
      </c>
      <c r="L115" s="1">
        <f>mean-0.5*home+VLOOKUP(October_Schedule_Table[[#This Row],[Visitor/Neutral]],lookup,2,FALSE)+VLOOKUP(October_Schedule_Table[[#This Row],[Home/Neutral]],lookup,3,FALSE)</f>
        <v>111.12027921782726</v>
      </c>
      <c r="M115" s="1">
        <f>mean+0.5*home+VLOOKUP(October_Schedule_Table[[#This Row],[Visitor/Neutral]],lookup,3,FALSE)+VLOOKUP(October_Schedule_Table[[#This Row],[Home/Neutral]],lookup,2,FALSE)</f>
        <v>101.58819025117555</v>
      </c>
      <c r="N115" s="1">
        <f>(October_Schedule_Table[[#This Row],[PTS2]]-October_Schedule_Table[[#This Row],[Home Pre]])^2+(October_Schedule_Table[[#This Row],[PTS]]-October_Schedule_Table[[#This Row],[Away Pre]])^2</f>
        <v>39.023827154676084</v>
      </c>
      <c r="O115" s="1">
        <f t="shared" si="3"/>
        <v>1.0637693035293054</v>
      </c>
      <c r="P115" s="8">
        <f>October_Schedule_Table[[#This Row],[PTS2]]-October_Schedule_Table[[#This Row],[PTS]]</f>
        <v>-1</v>
      </c>
      <c r="Q115" s="8">
        <f>October_Schedule_Table[[#This Row],[Home Pre]]-October_Schedule_Table[[#This Row],[Away Pre]]</f>
        <v>-9.5320889666517132</v>
      </c>
      <c r="R115" s="8">
        <f>October_Schedule_Table[[#This Row],[Actual]]-October_Schedule_Table[[#This Row],[Predicted]]</f>
        <v>8.5320889666517132</v>
      </c>
      <c r="S115" s="8">
        <f>October_Schedule_Table[[#This Row],[PTS2]]-October_Schedule_Table[[#This Row],[Home Pre]]</f>
        <v>5.411809748824453</v>
      </c>
      <c r="T115" s="8">
        <f>October_Schedule_Table[[#This Row],[PTS]]-October_Schedule_Table[[#This Row],[Away Pre]]</f>
        <v>-3.1202792178272603</v>
      </c>
      <c r="U115" s="8" t="str">
        <f>CONCATENATE(October_Schedule_Table[[#This Row],[Away Short]],October_Schedule_Table[[#This Row],[PTS]],October_Schedule_Table[[#This Row],[PTS2]])</f>
        <v>Den108107</v>
      </c>
      <c r="V115" s="8" t="str">
        <f>CONCATENATE(October_Schedule_Table[[#This Row],[Home Short]],October_Schedule_Table[[#This Row],[PTS]],October_Schedule_Table[[#This Row],[PTS2]])</f>
        <v>Chi108107</v>
      </c>
      <c r="W115" s="8" t="str">
        <f>VLOOKUP(October_Schedule_Table[[#This Row],[Home Concat]],'Back to Back'!T:U,2,FALSE)</f>
        <v>no</v>
      </c>
      <c r="X115" s="8" t="str">
        <f>VLOOKUP(October_Schedule_Table[[#This Row],[Away Concat]],'Back to Back'!T:U,2,FALSE)</f>
        <v>no</v>
      </c>
      <c r="Y11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5" s="8"/>
    </row>
    <row r="116" spans="1:26" x14ac:dyDescent="0.2">
      <c r="A116" s="2">
        <v>43404</v>
      </c>
      <c r="B116" s="16">
        <v>10</v>
      </c>
      <c r="C116" s="16">
        <v>31</v>
      </c>
      <c r="D116" s="16">
        <v>2018</v>
      </c>
      <c r="E116" s="1" t="s">
        <v>9</v>
      </c>
      <c r="F116" s="1" t="s">
        <v>17</v>
      </c>
      <c r="G116" s="1" t="str">
        <f>LEFT(October_Schedule_Table[[#This Row],[Visitor/Neutral]],3)</f>
        <v>New</v>
      </c>
      <c r="H116" s="1">
        <v>121</v>
      </c>
      <c r="I116" s="1" t="s">
        <v>11</v>
      </c>
      <c r="J116" s="1" t="str">
        <f>LEFT(October_Schedule_Table[[#This Row],[Home/Neutral]],3)</f>
        <v>Gol</v>
      </c>
      <c r="K116" s="1">
        <v>131</v>
      </c>
      <c r="L116" s="1">
        <f>mean-0.5*home+VLOOKUP(October_Schedule_Table[[#This Row],[Visitor/Neutral]],lookup,2,FALSE)+VLOOKUP(October_Schedule_Table[[#This Row],[Home/Neutral]],lookup,3,FALSE)</f>
        <v>113.66451202143848</v>
      </c>
      <c r="M116" s="1">
        <f>mean+0.5*home+VLOOKUP(October_Schedule_Table[[#This Row],[Visitor/Neutral]],lookup,3,FALSE)+VLOOKUP(October_Schedule_Table[[#This Row],[Home/Neutral]],lookup,2,FALSE)</f>
        <v>124.95072568935517</v>
      </c>
      <c r="N116" s="1">
        <f>(October_Schedule_Table[[#This Row],[PTS2]]-October_Schedule_Table[[#This Row],[Home Pre]])^2+(October_Schedule_Table[[#This Row],[PTS]]-October_Schedule_Table[[#This Row],[Away Pre]])^2</f>
        <v>90.403103569048056</v>
      </c>
      <c r="O116" s="1">
        <f t="shared" si="3"/>
        <v>1.0644079482982844</v>
      </c>
      <c r="P116" s="8">
        <f>October_Schedule_Table[[#This Row],[PTS2]]-October_Schedule_Table[[#This Row],[PTS]]</f>
        <v>10</v>
      </c>
      <c r="Q116" s="8">
        <f>October_Schedule_Table[[#This Row],[Home Pre]]-October_Schedule_Table[[#This Row],[Away Pre]]</f>
        <v>11.286213667916684</v>
      </c>
      <c r="R116" s="8">
        <f>October_Schedule_Table[[#This Row],[Actual]]-October_Schedule_Table[[#This Row],[Predicted]]</f>
        <v>-1.2862136679166838</v>
      </c>
      <c r="S116" s="8">
        <f>October_Schedule_Table[[#This Row],[PTS2]]-October_Schedule_Table[[#This Row],[Home Pre]]</f>
        <v>6.049274310644833</v>
      </c>
      <c r="T116" s="8">
        <f>October_Schedule_Table[[#This Row],[PTS]]-October_Schedule_Table[[#This Row],[Away Pre]]</f>
        <v>7.3354879785615168</v>
      </c>
      <c r="U116" s="8" t="str">
        <f>CONCATENATE(October_Schedule_Table[[#This Row],[Away Short]],October_Schedule_Table[[#This Row],[PTS]],October_Schedule_Table[[#This Row],[PTS2]])</f>
        <v>New121131</v>
      </c>
      <c r="V116" s="8" t="str">
        <f>CONCATENATE(October_Schedule_Table[[#This Row],[Home Short]],October_Schedule_Table[[#This Row],[PTS]],October_Schedule_Table[[#This Row],[PTS2]])</f>
        <v>Gol121131</v>
      </c>
      <c r="W116" s="8" t="str">
        <f>VLOOKUP(October_Schedule_Table[[#This Row],[Home Concat]],'Back to Back'!T:U,2,FALSE)</f>
        <v>no</v>
      </c>
      <c r="X116" s="8" t="str">
        <f>VLOOKUP(October_Schedule_Table[[#This Row],[Away Concat]],'Back to Back'!T:U,2,FALSE)</f>
        <v>no</v>
      </c>
      <c r="Y11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6" s="8"/>
    </row>
    <row r="117" spans="1:26" x14ac:dyDescent="0.2">
      <c r="A117" s="2">
        <v>43404</v>
      </c>
      <c r="B117" s="16">
        <v>10</v>
      </c>
      <c r="C117" s="16">
        <v>31</v>
      </c>
      <c r="D117" s="16">
        <v>2018</v>
      </c>
      <c r="E117" s="1" t="s">
        <v>9</v>
      </c>
      <c r="F117" s="1" t="s">
        <v>28</v>
      </c>
      <c r="G117" s="1" t="str">
        <f>LEFT(October_Schedule_Table[[#This Row],[Visitor/Neutral]],3)</f>
        <v>Dal</v>
      </c>
      <c r="H117" s="1">
        <v>113</v>
      </c>
      <c r="I117" s="1" t="s">
        <v>39</v>
      </c>
      <c r="J117" s="1" t="s">
        <v>242</v>
      </c>
      <c r="K117" s="1">
        <v>114</v>
      </c>
      <c r="L117" s="1">
        <f>mean-0.5*home+VLOOKUP(October_Schedule_Table[[#This Row],[Visitor/Neutral]],lookup,2,FALSE)+VLOOKUP(October_Schedule_Table[[#This Row],[Home/Neutral]],lookup,3,FALSE)</f>
        <v>109.28282305143736</v>
      </c>
      <c r="M117" s="1">
        <f>mean+0.5*home+VLOOKUP(October_Schedule_Table[[#This Row],[Visitor/Neutral]],lookup,3,FALSE)+VLOOKUP(October_Schedule_Table[[#This Row],[Home/Neutral]],lookup,2,FALSE)</f>
        <v>111.34198790020831</v>
      </c>
      <c r="N117" s="1">
        <f>(October_Schedule_Table[[#This Row],[PTS2]]-October_Schedule_Table[[#This Row],[Home Pre]])^2+(October_Schedule_Table[[#This Row],[PTS]]-October_Schedule_Table[[#This Row],[Away Pre]])^2</f>
        <v>20.882432789564479</v>
      </c>
      <c r="O117" s="1">
        <f t="shared" si="3"/>
        <v>1.065046976484175</v>
      </c>
      <c r="P117" s="8">
        <f>October_Schedule_Table[[#This Row],[PTS2]]-October_Schedule_Table[[#This Row],[PTS]]</f>
        <v>1</v>
      </c>
      <c r="Q117" s="8">
        <f>October_Schedule_Table[[#This Row],[Home Pre]]-October_Schedule_Table[[#This Row],[Away Pre]]</f>
        <v>2.0591648487709477</v>
      </c>
      <c r="R117" s="8">
        <f>October_Schedule_Table[[#This Row],[Actual]]-October_Schedule_Table[[#This Row],[Predicted]]</f>
        <v>-1.0591648487709477</v>
      </c>
      <c r="S117" s="8">
        <f>October_Schedule_Table[[#This Row],[PTS2]]-October_Schedule_Table[[#This Row],[Home Pre]]</f>
        <v>2.6580120997916907</v>
      </c>
      <c r="T117" s="8">
        <f>October_Schedule_Table[[#This Row],[PTS]]-October_Schedule_Table[[#This Row],[Away Pre]]</f>
        <v>3.7171769485626385</v>
      </c>
      <c r="U117" s="8" t="str">
        <f>CONCATENATE(October_Schedule_Table[[#This Row],[Away Short]],October_Schedule_Table[[#This Row],[PTS]],October_Schedule_Table[[#This Row],[PTS2]])</f>
        <v>Dal113114</v>
      </c>
      <c r="V117" s="8" t="str">
        <f>CONCATENATE(October_Schedule_Table[[#This Row],[Home Short]],October_Schedule_Table[[#This Row],[PTS]],October_Schedule_Table[[#This Row],[PTS2]])</f>
        <v>LAL113114</v>
      </c>
      <c r="W117" s="8" t="str">
        <f>VLOOKUP(October_Schedule_Table[[#This Row],[Home Concat]],'Back to Back'!T:U,2,FALSE)</f>
        <v>no</v>
      </c>
      <c r="X117" s="8" t="str">
        <f>VLOOKUP(October_Schedule_Table[[#This Row],[Away Concat]],'Back to Back'!T:U,2,FALSE)</f>
        <v>no</v>
      </c>
      <c r="Y11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7" s="8"/>
    </row>
    <row r="118" spans="1:26" x14ac:dyDescent="0.2">
      <c r="A118" s="2">
        <v>43404</v>
      </c>
      <c r="B118" s="16">
        <v>10</v>
      </c>
      <c r="C118" s="16">
        <v>31</v>
      </c>
      <c r="D118" s="16">
        <v>2018</v>
      </c>
      <c r="E118" s="1" t="s">
        <v>6</v>
      </c>
      <c r="F118" s="1" t="s">
        <v>31</v>
      </c>
      <c r="G118" s="1" t="str">
        <f>LEFT(October_Schedule_Table[[#This Row],[Visitor/Neutral]],3)</f>
        <v>Uta</v>
      </c>
      <c r="H118" s="1">
        <v>125</v>
      </c>
      <c r="I118" s="1" t="s">
        <v>34</v>
      </c>
      <c r="J118" s="1" t="str">
        <f>LEFT(October_Schedule_Table[[#This Row],[Home/Neutral]],3)</f>
        <v>Min</v>
      </c>
      <c r="K118" s="1">
        <v>128</v>
      </c>
      <c r="L118" s="1">
        <f>mean-0.5*home+VLOOKUP(October_Schedule_Table[[#This Row],[Visitor/Neutral]],lookup,2,FALSE)+VLOOKUP(October_Schedule_Table[[#This Row],[Home/Neutral]],lookup,3,FALSE)</f>
        <v>113.59085774479233</v>
      </c>
      <c r="M118" s="1">
        <f>mean+0.5*home+VLOOKUP(October_Schedule_Table[[#This Row],[Visitor/Neutral]],lookup,3,FALSE)+VLOOKUP(October_Schedule_Table[[#This Row],[Home/Neutral]],lookup,2,FALSE)</f>
        <v>109.23759896999792</v>
      </c>
      <c r="N118" s="1">
        <f>(October_Schedule_Table[[#This Row],[PTS2]]-October_Schedule_Table[[#This Row],[Home Pre]])^2+(October_Schedule_Table[[#This Row],[PTS]]-October_Schedule_Table[[#This Row],[Away Pre]])^2</f>
        <v>482.19621941018829</v>
      </c>
      <c r="O118" s="1">
        <f t="shared" si="3"/>
        <v>1.0656863883171654</v>
      </c>
      <c r="P118" s="8">
        <f>October_Schedule_Table[[#This Row],[PTS2]]-October_Schedule_Table[[#This Row],[PTS]]</f>
        <v>3</v>
      </c>
      <c r="Q118" s="8">
        <f>October_Schedule_Table[[#This Row],[Home Pre]]-October_Schedule_Table[[#This Row],[Away Pre]]</f>
        <v>-4.353258774794412</v>
      </c>
      <c r="R118" s="8">
        <f>October_Schedule_Table[[#This Row],[Actual]]-October_Schedule_Table[[#This Row],[Predicted]]</f>
        <v>7.353258774794412</v>
      </c>
      <c r="S118" s="8">
        <f>October_Schedule_Table[[#This Row],[PTS2]]-October_Schedule_Table[[#This Row],[Home Pre]]</f>
        <v>18.762401030002081</v>
      </c>
      <c r="T118" s="8">
        <f>October_Schedule_Table[[#This Row],[PTS]]-October_Schedule_Table[[#This Row],[Away Pre]]</f>
        <v>11.409142255207669</v>
      </c>
      <c r="U118" s="8" t="str">
        <f>CONCATENATE(October_Schedule_Table[[#This Row],[Away Short]],October_Schedule_Table[[#This Row],[PTS]],October_Schedule_Table[[#This Row],[PTS2]])</f>
        <v>Uta125128</v>
      </c>
      <c r="V118" s="8" t="str">
        <f>CONCATENATE(October_Schedule_Table[[#This Row],[Home Short]],October_Schedule_Table[[#This Row],[PTS]],October_Schedule_Table[[#This Row],[PTS2]])</f>
        <v>Min125128</v>
      </c>
      <c r="W118" s="8" t="str">
        <f>VLOOKUP(October_Schedule_Table[[#This Row],[Home Concat]],'Back to Back'!T:U,2,FALSE)</f>
        <v>no</v>
      </c>
      <c r="X118" s="8" t="str">
        <f>VLOOKUP(October_Schedule_Table[[#This Row],[Away Concat]],'Back to Back'!T:U,2,FALSE)</f>
        <v>no</v>
      </c>
      <c r="Y11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8" s="8"/>
    </row>
    <row r="119" spans="1:26" x14ac:dyDescent="0.2">
      <c r="A119" s="2">
        <v>43404</v>
      </c>
      <c r="B119" s="16">
        <v>10</v>
      </c>
      <c r="C119" s="16">
        <v>31</v>
      </c>
      <c r="D119" s="16">
        <v>2018</v>
      </c>
      <c r="E119" s="1" t="s">
        <v>6</v>
      </c>
      <c r="F119" s="1" t="s">
        <v>20</v>
      </c>
      <c r="G119" s="1" t="str">
        <f>LEFT(October_Schedule_Table[[#This Row],[Visitor/Neutral]],3)</f>
        <v>Ind</v>
      </c>
      <c r="H119" s="1">
        <v>107</v>
      </c>
      <c r="I119" s="1" t="s">
        <v>25</v>
      </c>
      <c r="J119" s="1" t="s">
        <v>243</v>
      </c>
      <c r="K119" s="1">
        <v>101</v>
      </c>
      <c r="L119" s="1">
        <f>mean-0.5*home+VLOOKUP(October_Schedule_Table[[#This Row],[Visitor/Neutral]],lookup,2,FALSE)+VLOOKUP(October_Schedule_Table[[#This Row],[Home/Neutral]],lookup,3,FALSE)</f>
        <v>108.46296910414171</v>
      </c>
      <c r="M119" s="1">
        <f>mean+0.5*home+VLOOKUP(October_Schedule_Table[[#This Row],[Visitor/Neutral]],lookup,3,FALSE)+VLOOKUP(October_Schedule_Table[[#This Row],[Home/Neutral]],lookup,2,FALSE)</f>
        <v>99.39809482787976</v>
      </c>
      <c r="N119" s="1">
        <f>(October_Schedule_Table[[#This Row],[PTS2]]-October_Schedule_Table[[#This Row],[Home Pre]])^2+(October_Schedule_Table[[#This Row],[PTS]]-October_Schedule_Table[[#This Row],[Away Pre]])^2</f>
        <v>4.7063787801387624</v>
      </c>
      <c r="O119" s="1">
        <f t="shared" si="3"/>
        <v>1.0663261840275822</v>
      </c>
      <c r="P119" s="8">
        <f>October_Schedule_Table[[#This Row],[PTS2]]-October_Schedule_Table[[#This Row],[PTS]]</f>
        <v>-6</v>
      </c>
      <c r="Q119" s="8">
        <f>October_Schedule_Table[[#This Row],[Home Pre]]-October_Schedule_Table[[#This Row],[Away Pre]]</f>
        <v>-9.0648742762619463</v>
      </c>
      <c r="R119" s="8">
        <f>October_Schedule_Table[[#This Row],[Actual]]-October_Schedule_Table[[#This Row],[Predicted]]</f>
        <v>3.0648742762619463</v>
      </c>
      <c r="S119" s="8">
        <f>October_Schedule_Table[[#This Row],[PTS2]]-October_Schedule_Table[[#This Row],[Home Pre]]</f>
        <v>1.6019051721202402</v>
      </c>
      <c r="T119" s="8">
        <f>October_Schedule_Table[[#This Row],[PTS]]-October_Schedule_Table[[#This Row],[Away Pre]]</f>
        <v>-1.4629691041417061</v>
      </c>
      <c r="U119" s="8" t="str">
        <f>CONCATENATE(October_Schedule_Table[[#This Row],[Away Short]],October_Schedule_Table[[#This Row],[PTS]],October_Schedule_Table[[#This Row],[PTS2]])</f>
        <v>Ind107101</v>
      </c>
      <c r="V119" s="8" t="str">
        <f>CONCATENATE(October_Schedule_Table[[#This Row],[Home Short]],October_Schedule_Table[[#This Row],[PTS]],October_Schedule_Table[[#This Row],[PTS2]])</f>
        <v>NYK107101</v>
      </c>
      <c r="W119" s="8" t="str">
        <f>VLOOKUP(October_Schedule_Table[[#This Row],[Home Concat]],'Back to Back'!T:U,2,FALSE)</f>
        <v>no</v>
      </c>
      <c r="X119" s="8" t="str">
        <f>VLOOKUP(October_Schedule_Table[[#This Row],[Away Concat]],'Back to Back'!T:U,2,FALSE)</f>
        <v>no</v>
      </c>
      <c r="Y11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9" s="8"/>
    </row>
    <row r="120" spans="1:26" x14ac:dyDescent="0.2">
      <c r="A120" s="2">
        <v>43404</v>
      </c>
      <c r="B120" s="16">
        <v>10</v>
      </c>
      <c r="C120" s="16">
        <v>31</v>
      </c>
      <c r="D120" s="16">
        <v>2018</v>
      </c>
      <c r="E120" s="1" t="s">
        <v>9</v>
      </c>
      <c r="F120" s="1" t="s">
        <v>35</v>
      </c>
      <c r="G120" s="1" t="str">
        <f>LEFT(October_Schedule_Table[[#This Row],[Visitor/Neutral]],3)</f>
        <v>San</v>
      </c>
      <c r="H120" s="1">
        <v>120</v>
      </c>
      <c r="I120" s="1" t="s">
        <v>29</v>
      </c>
      <c r="J120" s="1" t="str">
        <f>LEFT(October_Schedule_Table[[#This Row],[Home/Neutral]],3)</f>
        <v>Pho</v>
      </c>
      <c r="K120" s="1">
        <v>90</v>
      </c>
      <c r="L120" s="1">
        <f>mean-0.5*home+VLOOKUP(October_Schedule_Table[[#This Row],[Visitor/Neutral]],lookup,2,FALSE)+VLOOKUP(October_Schedule_Table[[#This Row],[Home/Neutral]],lookup,3,FALSE)</f>
        <v>115.54739253502254</v>
      </c>
      <c r="M120" s="1">
        <f>mean+0.5*home+VLOOKUP(October_Schedule_Table[[#This Row],[Visitor/Neutral]],lookup,3,FALSE)+VLOOKUP(October_Schedule_Table[[#This Row],[Home/Neutral]],lookup,2,FALSE)</f>
        <v>107.68821122861365</v>
      </c>
      <c r="N120" s="1">
        <f>(October_Schedule_Table[[#This Row],[PTS2]]-October_Schedule_Table[[#This Row],[Home Pre]])^2+(October_Schedule_Table[[#This Row],[PTS]]-October_Schedule_Table[[#This Row],[Away Pre]])^2</f>
        <v>332.69852970522714</v>
      </c>
      <c r="O120" s="1">
        <f t="shared" si="3"/>
        <v>1.0669663638458897</v>
      </c>
      <c r="P120" s="8">
        <f>October_Schedule_Table[[#This Row],[PTS2]]-October_Schedule_Table[[#This Row],[PTS]]</f>
        <v>-30</v>
      </c>
      <c r="Q120" s="8">
        <f>October_Schedule_Table[[#This Row],[Home Pre]]-October_Schedule_Table[[#This Row],[Away Pre]]</f>
        <v>-7.8591813064088853</v>
      </c>
      <c r="R120" s="8">
        <f>October_Schedule_Table[[#This Row],[Actual]]-October_Schedule_Table[[#This Row],[Predicted]]</f>
        <v>-22.140818693591115</v>
      </c>
      <c r="S120" s="8">
        <f>October_Schedule_Table[[#This Row],[PTS2]]-October_Schedule_Table[[#This Row],[Home Pre]]</f>
        <v>-17.688211228613653</v>
      </c>
      <c r="T120" s="8">
        <f>October_Schedule_Table[[#This Row],[PTS]]-October_Schedule_Table[[#This Row],[Away Pre]]</f>
        <v>4.4526074649774614</v>
      </c>
      <c r="U120" s="8" t="str">
        <f>CONCATENATE(October_Schedule_Table[[#This Row],[Away Short]],October_Schedule_Table[[#This Row],[PTS]],October_Schedule_Table[[#This Row],[PTS2]])</f>
        <v>San12090</v>
      </c>
      <c r="V120" s="8" t="str">
        <f>CONCATENATE(October_Schedule_Table[[#This Row],[Home Short]],October_Schedule_Table[[#This Row],[PTS]],October_Schedule_Table[[#This Row],[PTS2]])</f>
        <v>Pho12090</v>
      </c>
      <c r="W120" s="8" t="str">
        <f>VLOOKUP(October_Schedule_Table[[#This Row],[Home Concat]],'Back to Back'!T:U,2,FALSE)</f>
        <v>no</v>
      </c>
      <c r="X120" s="8" t="str">
        <f>VLOOKUP(October_Schedule_Table[[#This Row],[Away Concat]],'Back to Back'!T:U,2,FALSE)</f>
        <v>no</v>
      </c>
      <c r="Y12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0" s="8"/>
    </row>
    <row r="121" spans="1:26" x14ac:dyDescent="0.2">
      <c r="A121" s="2">
        <v>43405</v>
      </c>
      <c r="B121" s="16">
        <v>11</v>
      </c>
      <c r="C121" s="16">
        <v>1</v>
      </c>
      <c r="D121" s="16">
        <v>2018</v>
      </c>
      <c r="E121" s="1" t="s">
        <v>23</v>
      </c>
      <c r="F121" s="1" t="s">
        <v>32</v>
      </c>
      <c r="G121" s="1" t="str">
        <f>LEFT(October_Schedule_Table[[#This Row],[Visitor/Neutral]],3)</f>
        <v>Sac</v>
      </c>
      <c r="H121" s="1">
        <v>146</v>
      </c>
      <c r="I121" s="1" t="s">
        <v>24</v>
      </c>
      <c r="J121" s="1" t="str">
        <f>LEFT(October_Schedule_Table[[#This Row],[Home/Neutral]],3)</f>
        <v>Atl</v>
      </c>
      <c r="K121" s="1">
        <v>115</v>
      </c>
      <c r="L121" s="1">
        <f>mean-0.5*home+VLOOKUP(October_Schedule_Table[[#This Row],[Visitor/Neutral]],lookup,2,FALSE)+VLOOKUP(October_Schedule_Table[[#This Row],[Home/Neutral]],lookup,3,FALSE)</f>
        <v>121.46298225352629</v>
      </c>
      <c r="M121" s="1">
        <f>mean+0.5*home+VLOOKUP(October_Schedule_Table[[#This Row],[Visitor/Neutral]],lookup,3,FALSE)+VLOOKUP(October_Schedule_Table[[#This Row],[Home/Neutral]],lookup,2,FALSE)</f>
        <v>119.6646333044007</v>
      </c>
      <c r="N121" s="1">
        <f>(October_Schedule_Table[[#This Row],[PTS2]]-October_Schedule_Table[[#This Row],[Home Pre]])^2+(October_Schedule_Table[[#This Row],[PTS]]-October_Schedule_Table[[#This Row],[Away Pre]])^2</f>
        <v>623.82404375528984</v>
      </c>
      <c r="O121" s="1">
        <f t="shared" si="3"/>
        <v>1.0676069280026914</v>
      </c>
      <c r="P121" s="8">
        <f>October_Schedule_Table[[#This Row],[PTS2]]-October_Schedule_Table[[#This Row],[PTS]]</f>
        <v>-31</v>
      </c>
      <c r="Q121" s="8">
        <f>October_Schedule_Table[[#This Row],[Home Pre]]-October_Schedule_Table[[#This Row],[Away Pre]]</f>
        <v>-1.7983489491255966</v>
      </c>
      <c r="R121" s="8">
        <f>October_Schedule_Table[[#This Row],[Actual]]-October_Schedule_Table[[#This Row],[Predicted]]</f>
        <v>-29.201651050874403</v>
      </c>
      <c r="S121" s="8">
        <f>October_Schedule_Table[[#This Row],[PTS2]]-October_Schedule_Table[[#This Row],[Home Pre]]</f>
        <v>-4.6646333044006951</v>
      </c>
      <c r="T121" s="8">
        <f>October_Schedule_Table[[#This Row],[PTS]]-October_Schedule_Table[[#This Row],[Away Pre]]</f>
        <v>24.537017746473708</v>
      </c>
      <c r="U121" s="8" t="str">
        <f>CONCATENATE(October_Schedule_Table[[#This Row],[Away Short]],October_Schedule_Table[[#This Row],[PTS]],October_Schedule_Table[[#This Row],[PTS2]])</f>
        <v>Sac146115</v>
      </c>
      <c r="V121" s="8" t="str">
        <f>CONCATENATE(October_Schedule_Table[[#This Row],[Home Short]],October_Schedule_Table[[#This Row],[PTS]],October_Schedule_Table[[#This Row],[PTS2]])</f>
        <v>Atl146115</v>
      </c>
      <c r="W121" s="8" t="str">
        <f>VLOOKUP(October_Schedule_Table[[#This Row],[Home Concat]],'Back to Back'!T:U,2,FALSE)</f>
        <v>no</v>
      </c>
      <c r="X121" s="8" t="str">
        <f>VLOOKUP(October_Schedule_Table[[#This Row],[Away Concat]],'Back to Back'!T:U,2,FALSE)</f>
        <v>no</v>
      </c>
      <c r="Y12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1" s="8"/>
    </row>
    <row r="122" spans="1:26" x14ac:dyDescent="0.2">
      <c r="A122" s="2">
        <v>43405</v>
      </c>
      <c r="B122" s="16">
        <v>11</v>
      </c>
      <c r="C122" s="16">
        <v>1</v>
      </c>
      <c r="D122" s="16">
        <v>2018</v>
      </c>
      <c r="E122" s="1" t="s">
        <v>6</v>
      </c>
      <c r="F122" s="1" t="s">
        <v>13</v>
      </c>
      <c r="G122" s="1" t="str">
        <f>LEFT(October_Schedule_Table[[#This Row],[Visitor/Neutral]],3)</f>
        <v>Mil</v>
      </c>
      <c r="H122" s="1">
        <v>113</v>
      </c>
      <c r="I122" s="1" t="s">
        <v>8</v>
      </c>
      <c r="J122" s="1" t="str">
        <f>LEFT(October_Schedule_Table[[#This Row],[Home/Neutral]],3)</f>
        <v>Bos</v>
      </c>
      <c r="K122" s="1">
        <v>117</v>
      </c>
      <c r="L122" s="1">
        <f>mean-0.5*home+VLOOKUP(October_Schedule_Table[[#This Row],[Visitor/Neutral]],lookup,2,FALSE)+VLOOKUP(October_Schedule_Table[[#This Row],[Home/Neutral]],lookup,3,FALSE)</f>
        <v>114.2608951517953</v>
      </c>
      <c r="M122" s="1">
        <f>mean+0.5*home+VLOOKUP(October_Schedule_Table[[#This Row],[Visitor/Neutral]],lookup,3,FALSE)+VLOOKUP(October_Schedule_Table[[#This Row],[Home/Neutral]],lookup,2,FALSE)</f>
        <v>112.87935060392101</v>
      </c>
      <c r="N122" s="1">
        <f>(October_Schedule_Table[[#This Row],[PTS2]]-October_Schedule_Table[[#This Row],[Home Pre]])^2+(October_Schedule_Table[[#This Row],[PTS]]-October_Schedule_Table[[#This Row],[Away Pre]])^2</f>
        <v>18.569608029227016</v>
      </c>
      <c r="O122" s="1">
        <f t="shared" si="3"/>
        <v>1.0682478767287287</v>
      </c>
      <c r="P122" s="8">
        <f>October_Schedule_Table[[#This Row],[PTS2]]-October_Schedule_Table[[#This Row],[PTS]]</f>
        <v>4</v>
      </c>
      <c r="Q122" s="8">
        <f>October_Schedule_Table[[#This Row],[Home Pre]]-October_Schedule_Table[[#This Row],[Away Pre]]</f>
        <v>-1.3815445478742845</v>
      </c>
      <c r="R122" s="8">
        <f>October_Schedule_Table[[#This Row],[Actual]]-October_Schedule_Table[[#This Row],[Predicted]]</f>
        <v>5.3815445478742845</v>
      </c>
      <c r="S122" s="8">
        <f>October_Schedule_Table[[#This Row],[PTS2]]-October_Schedule_Table[[#This Row],[Home Pre]]</f>
        <v>4.1206493960789885</v>
      </c>
      <c r="T122" s="8">
        <f>October_Schedule_Table[[#This Row],[PTS]]-October_Schedule_Table[[#This Row],[Away Pre]]</f>
        <v>-1.260895151795296</v>
      </c>
      <c r="U122" s="8" t="str">
        <f>CONCATENATE(October_Schedule_Table[[#This Row],[Away Short]],October_Schedule_Table[[#This Row],[PTS]],October_Schedule_Table[[#This Row],[PTS2]])</f>
        <v>Mil113117</v>
      </c>
      <c r="V122" s="8" t="str">
        <f>CONCATENATE(October_Schedule_Table[[#This Row],[Home Short]],October_Schedule_Table[[#This Row],[PTS]],October_Schedule_Table[[#This Row],[PTS2]])</f>
        <v>Bos113117</v>
      </c>
      <c r="W122" s="8" t="str">
        <f>VLOOKUP(October_Schedule_Table[[#This Row],[Home Concat]],'Back to Back'!T:U,2,FALSE)</f>
        <v>no</v>
      </c>
      <c r="X122" s="8" t="str">
        <f>VLOOKUP(October_Schedule_Table[[#This Row],[Away Concat]],'Back to Back'!T:U,2,FALSE)</f>
        <v>no</v>
      </c>
      <c r="Y12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2" s="8"/>
    </row>
    <row r="123" spans="1:26" x14ac:dyDescent="0.2">
      <c r="A123" s="2">
        <v>43405</v>
      </c>
      <c r="B123" s="16">
        <v>11</v>
      </c>
      <c r="C123" s="16">
        <v>1</v>
      </c>
      <c r="D123" s="16">
        <v>2018</v>
      </c>
      <c r="E123" s="1" t="s">
        <v>12</v>
      </c>
      <c r="F123" s="1" t="s">
        <v>10</v>
      </c>
      <c r="G123" s="1" t="str">
        <f>LEFT(October_Schedule_Table[[#This Row],[Visitor/Neutral]],3)</f>
        <v>Okl</v>
      </c>
      <c r="H123" s="1">
        <v>111</v>
      </c>
      <c r="I123" s="1" t="s">
        <v>14</v>
      </c>
      <c r="J123" s="1" t="str">
        <f>LEFT(October_Schedule_Table[[#This Row],[Home/Neutral]],3)</f>
        <v>Cha</v>
      </c>
      <c r="K123" s="1">
        <v>107</v>
      </c>
      <c r="L123" s="1">
        <f>mean-0.5*home+VLOOKUP(October_Schedule_Table[[#This Row],[Visitor/Neutral]],lookup,2,FALSE)+VLOOKUP(October_Schedule_Table[[#This Row],[Home/Neutral]],lookup,3,FALSE)</f>
        <v>113.97720532010148</v>
      </c>
      <c r="M123" s="1">
        <f>mean+0.5*home+VLOOKUP(October_Schedule_Table[[#This Row],[Visitor/Neutral]],lookup,3,FALSE)+VLOOKUP(October_Schedule_Table[[#This Row],[Home/Neutral]],lookup,2,FALSE)</f>
        <v>112.0705401053028</v>
      </c>
      <c r="N123" s="1">
        <f>(October_Schedule_Table[[#This Row],[PTS2]]-October_Schedule_Table[[#This Row],[Home Pre]])^2+(October_Schedule_Table[[#This Row],[PTS]]-October_Schedule_Table[[#This Row],[Away Pre]])^2</f>
        <v>34.574128477524631</v>
      </c>
      <c r="O123" s="1">
        <f t="shared" si="3"/>
        <v>1.0688892102548817</v>
      </c>
      <c r="P123" s="8">
        <f>October_Schedule_Table[[#This Row],[PTS2]]-October_Schedule_Table[[#This Row],[PTS]]</f>
        <v>-4</v>
      </c>
      <c r="Q123" s="8">
        <f>October_Schedule_Table[[#This Row],[Home Pre]]-October_Schedule_Table[[#This Row],[Away Pre]]</f>
        <v>-1.9066652147986787</v>
      </c>
      <c r="R123" s="8">
        <f>October_Schedule_Table[[#This Row],[Actual]]-October_Schedule_Table[[#This Row],[Predicted]]</f>
        <v>-2.0933347852013213</v>
      </c>
      <c r="S123" s="8">
        <f>October_Schedule_Table[[#This Row],[PTS2]]-October_Schedule_Table[[#This Row],[Home Pre]]</f>
        <v>-5.070540105302797</v>
      </c>
      <c r="T123" s="8">
        <f>October_Schedule_Table[[#This Row],[PTS]]-October_Schedule_Table[[#This Row],[Away Pre]]</f>
        <v>-2.9772053201014756</v>
      </c>
      <c r="U123" s="8" t="str">
        <f>CONCATENATE(October_Schedule_Table[[#This Row],[Away Short]],October_Schedule_Table[[#This Row],[PTS]],October_Schedule_Table[[#This Row],[PTS2]])</f>
        <v>Okl111107</v>
      </c>
      <c r="V123" s="8" t="str">
        <f>CONCATENATE(October_Schedule_Table[[#This Row],[Home Short]],October_Schedule_Table[[#This Row],[PTS]],October_Schedule_Table[[#This Row],[PTS2]])</f>
        <v>Cha111107</v>
      </c>
      <c r="W123" s="8" t="str">
        <f>VLOOKUP(October_Schedule_Table[[#This Row],[Home Concat]],'Back to Back'!T:U,2,FALSE)</f>
        <v>no</v>
      </c>
      <c r="X123" s="8" t="str">
        <f>VLOOKUP(October_Schedule_Table[[#This Row],[Away Concat]],'Back to Back'!T:U,2,FALSE)</f>
        <v>no</v>
      </c>
      <c r="Y12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3" s="8"/>
    </row>
    <row r="124" spans="1:26" x14ac:dyDescent="0.2">
      <c r="A124" s="2">
        <v>43405</v>
      </c>
      <c r="B124" s="16">
        <v>11</v>
      </c>
      <c r="C124" s="16">
        <v>1</v>
      </c>
      <c r="D124" s="16">
        <v>2018</v>
      </c>
      <c r="E124" s="1" t="s">
        <v>12</v>
      </c>
      <c r="F124" s="1" t="s">
        <v>21</v>
      </c>
      <c r="G124" s="1" t="str">
        <f>LEFT(October_Schedule_Table[[#This Row],[Visitor/Neutral]],3)</f>
        <v>Den</v>
      </c>
      <c r="H124" s="1">
        <v>110</v>
      </c>
      <c r="I124" s="1" t="s">
        <v>36</v>
      </c>
      <c r="J124" s="1" t="str">
        <f>LEFT(October_Schedule_Table[[#This Row],[Home/Neutral]],3)</f>
        <v>Cle</v>
      </c>
      <c r="K124" s="1">
        <v>91</v>
      </c>
      <c r="L124" s="1">
        <f>mean-0.5*home+VLOOKUP(October_Schedule_Table[[#This Row],[Visitor/Neutral]],lookup,2,FALSE)+VLOOKUP(October_Schedule_Table[[#This Row],[Home/Neutral]],lookup,3,FALSE)</f>
        <v>112.00146357888944</v>
      </c>
      <c r="M124" s="1">
        <f>mean+0.5*home+VLOOKUP(October_Schedule_Table[[#This Row],[Visitor/Neutral]],lookup,3,FALSE)+VLOOKUP(October_Schedule_Table[[#This Row],[Home/Neutral]],lookup,2,FALSE)</f>
        <v>101.51679821476971</v>
      </c>
      <c r="N124" s="1">
        <f>(October_Schedule_Table[[#This Row],[PTS2]]-October_Schedule_Table[[#This Row],[Home Pre]])^2+(October_Schedule_Table[[#This Row],[PTS]]-October_Schedule_Table[[#This Row],[Away Pre]])^2</f>
        <v>114.60890114780425</v>
      </c>
      <c r="O124" s="1">
        <f t="shared" si="3"/>
        <v>1.069530928812169</v>
      </c>
      <c r="P124" s="8">
        <f>October_Schedule_Table[[#This Row],[PTS2]]-October_Schedule_Table[[#This Row],[PTS]]</f>
        <v>-19</v>
      </c>
      <c r="Q124" s="8">
        <f>October_Schedule_Table[[#This Row],[Home Pre]]-October_Schedule_Table[[#This Row],[Away Pre]]</f>
        <v>-10.484665364119735</v>
      </c>
      <c r="R124" s="8">
        <f>October_Schedule_Table[[#This Row],[Actual]]-October_Schedule_Table[[#This Row],[Predicted]]</f>
        <v>-8.5153346358802651</v>
      </c>
      <c r="S124" s="8">
        <f>October_Schedule_Table[[#This Row],[PTS2]]-October_Schedule_Table[[#This Row],[Home Pre]]</f>
        <v>-10.516798214769707</v>
      </c>
      <c r="T124" s="8">
        <f>October_Schedule_Table[[#This Row],[PTS]]-October_Schedule_Table[[#This Row],[Away Pre]]</f>
        <v>-2.0014635788894424</v>
      </c>
      <c r="U124" s="8" t="str">
        <f>CONCATENATE(October_Schedule_Table[[#This Row],[Away Short]],October_Schedule_Table[[#This Row],[PTS]],October_Schedule_Table[[#This Row],[PTS2]])</f>
        <v>Den11091</v>
      </c>
      <c r="V124" s="8" t="str">
        <f>CONCATENATE(October_Schedule_Table[[#This Row],[Home Short]],October_Schedule_Table[[#This Row],[PTS]],October_Schedule_Table[[#This Row],[PTS2]])</f>
        <v>Cle11091</v>
      </c>
      <c r="W124" s="8" t="str">
        <f>VLOOKUP(October_Schedule_Table[[#This Row],[Home Concat]],'Back to Back'!T:U,2,FALSE)</f>
        <v>no</v>
      </c>
      <c r="X124" s="8" t="str">
        <f>VLOOKUP(October_Schedule_Table[[#This Row],[Away Concat]],'Back to Back'!T:U,2,FALSE)</f>
        <v>yes</v>
      </c>
      <c r="Y12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4" s="8"/>
    </row>
    <row r="125" spans="1:26" x14ac:dyDescent="0.2">
      <c r="A125" s="2">
        <v>43405</v>
      </c>
      <c r="B125" s="16">
        <v>11</v>
      </c>
      <c r="C125" s="16">
        <v>1</v>
      </c>
      <c r="D125" s="16">
        <v>2018</v>
      </c>
      <c r="E125" s="1" t="s">
        <v>12</v>
      </c>
      <c r="F125" s="1" t="s">
        <v>22</v>
      </c>
      <c r="G125" s="1" t="s">
        <v>241</v>
      </c>
      <c r="H125" s="1">
        <v>113</v>
      </c>
      <c r="I125" s="1" t="s">
        <v>7</v>
      </c>
      <c r="J125" s="1" t="str">
        <f>LEFT(October_Schedule_Table[[#This Row],[Home/Neutral]],3)</f>
        <v>Phi</v>
      </c>
      <c r="K125" s="1">
        <v>122</v>
      </c>
      <c r="L125" s="1">
        <f>mean-0.5*home+VLOOKUP(October_Schedule_Table[[#This Row],[Visitor/Neutral]],lookup,2,FALSE)+VLOOKUP(October_Schedule_Table[[#This Row],[Home/Neutral]],lookup,3,FALSE)</f>
        <v>115.82333215620557</v>
      </c>
      <c r="M125" s="1">
        <f>mean+0.5*home+VLOOKUP(October_Schedule_Table[[#This Row],[Visitor/Neutral]],lookup,3,FALSE)+VLOOKUP(October_Schedule_Table[[#This Row],[Home/Neutral]],lookup,2,FALSE)</f>
        <v>119.99319797282131</v>
      </c>
      <c r="N125" s="1">
        <f>(October_Schedule_Table[[#This Row],[PTS2]]-October_Schedule_Table[[#This Row],[Home Pre]])^2+(October_Schedule_Table[[#This Row],[PTS]]-October_Schedule_Table[[#This Row],[Away Pre]])^2</f>
        <v>11.998458840552885</v>
      </c>
      <c r="O125" s="1">
        <f t="shared" si="3"/>
        <v>1.0701730326317482</v>
      </c>
      <c r="P125" s="8">
        <f>October_Schedule_Table[[#This Row],[PTS2]]-October_Schedule_Table[[#This Row],[PTS]]</f>
        <v>9</v>
      </c>
      <c r="Q125" s="8">
        <f>October_Schedule_Table[[#This Row],[Home Pre]]-October_Schedule_Table[[#This Row],[Away Pre]]</f>
        <v>4.1698658166157401</v>
      </c>
      <c r="R125" s="8">
        <f>October_Schedule_Table[[#This Row],[Actual]]-October_Schedule_Table[[#This Row],[Predicted]]</f>
        <v>4.8301341833842599</v>
      </c>
      <c r="S125" s="8">
        <f>October_Schedule_Table[[#This Row],[PTS2]]-October_Schedule_Table[[#This Row],[Home Pre]]</f>
        <v>2.0068020271786935</v>
      </c>
      <c r="T125" s="8">
        <f>October_Schedule_Table[[#This Row],[PTS]]-October_Schedule_Table[[#This Row],[Away Pre]]</f>
        <v>-2.8233321562055664</v>
      </c>
      <c r="U125" s="8" t="str">
        <f>CONCATENATE(October_Schedule_Table[[#This Row],[Away Short]],October_Schedule_Table[[#This Row],[PTS]],October_Schedule_Table[[#This Row],[PTS2]])</f>
        <v>LAC113122</v>
      </c>
      <c r="V125" s="8" t="str">
        <f>CONCATENATE(October_Schedule_Table[[#This Row],[Home Short]],October_Schedule_Table[[#This Row],[PTS]],October_Schedule_Table[[#This Row],[PTS2]])</f>
        <v>Phi113122</v>
      </c>
      <c r="W125" s="8" t="str">
        <f>VLOOKUP(October_Schedule_Table[[#This Row],[Home Concat]],'Back to Back'!T:U,2,FALSE)</f>
        <v>no</v>
      </c>
      <c r="X125" s="8" t="str">
        <f>VLOOKUP(October_Schedule_Table[[#This Row],[Away Concat]],'Back to Back'!T:U,2,FALSE)</f>
        <v>no</v>
      </c>
      <c r="Y12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5" s="8"/>
    </row>
    <row r="126" spans="1:26" x14ac:dyDescent="0.2">
      <c r="A126" s="2">
        <v>43405</v>
      </c>
      <c r="B126" s="16">
        <v>11</v>
      </c>
      <c r="C126" s="16">
        <v>1</v>
      </c>
      <c r="D126" s="16">
        <v>2018</v>
      </c>
      <c r="E126" s="1" t="s">
        <v>9</v>
      </c>
      <c r="F126" s="1" t="s">
        <v>17</v>
      </c>
      <c r="G126" s="1" t="str">
        <f>LEFT(October_Schedule_Table[[#This Row],[Visitor/Neutral]],3)</f>
        <v>New</v>
      </c>
      <c r="H126" s="1">
        <v>119</v>
      </c>
      <c r="I126" s="1" t="s">
        <v>40</v>
      </c>
      <c r="J126" s="1" t="str">
        <f>LEFT(October_Schedule_Table[[#This Row],[Home/Neutral]],3)</f>
        <v>Por</v>
      </c>
      <c r="K126" s="1">
        <v>132</v>
      </c>
      <c r="L126" s="1">
        <f>mean-0.5*home+VLOOKUP(October_Schedule_Table[[#This Row],[Visitor/Neutral]],lookup,2,FALSE)+VLOOKUP(October_Schedule_Table[[#This Row],[Home/Neutral]],lookup,3,FALSE)</f>
        <v>112.98052866040715</v>
      </c>
      <c r="M126" s="1">
        <f>mean+0.5*home+VLOOKUP(October_Schedule_Table[[#This Row],[Visitor/Neutral]],lookup,3,FALSE)+VLOOKUP(October_Schedule_Table[[#This Row],[Home/Neutral]],lookup,2,FALSE)</f>
        <v>122.51973191915943</v>
      </c>
      <c r="N126" s="1">
        <f>(October_Schedule_Table[[#This Row],[PTS2]]-October_Schedule_Table[[#This Row],[Home Pre]])^2+(October_Schedule_Table[[#This Row],[PTS]]-October_Schedule_Table[[#This Row],[Away Pre]])^2</f>
        <v>126.10951809278441</v>
      </c>
      <c r="O126" s="1">
        <f t="shared" si="3"/>
        <v>1.0708155219449154</v>
      </c>
      <c r="P126" s="8">
        <f>October_Schedule_Table[[#This Row],[PTS2]]-October_Schedule_Table[[#This Row],[PTS]]</f>
        <v>13</v>
      </c>
      <c r="Q126" s="8">
        <f>October_Schedule_Table[[#This Row],[Home Pre]]-October_Schedule_Table[[#This Row],[Away Pre]]</f>
        <v>9.5392032587522806</v>
      </c>
      <c r="R126" s="8">
        <f>October_Schedule_Table[[#This Row],[Actual]]-October_Schedule_Table[[#This Row],[Predicted]]</f>
        <v>3.4607967412477194</v>
      </c>
      <c r="S126" s="8">
        <f>October_Schedule_Table[[#This Row],[PTS2]]-October_Schedule_Table[[#This Row],[Home Pre]]</f>
        <v>9.4802680808405739</v>
      </c>
      <c r="T126" s="8">
        <f>October_Schedule_Table[[#This Row],[PTS]]-October_Schedule_Table[[#This Row],[Away Pre]]</f>
        <v>6.0194713395928545</v>
      </c>
      <c r="U126" s="8" t="str">
        <f>CONCATENATE(October_Schedule_Table[[#This Row],[Away Short]],October_Schedule_Table[[#This Row],[PTS]],October_Schedule_Table[[#This Row],[PTS2]])</f>
        <v>New119132</v>
      </c>
      <c r="V126" s="8" t="str">
        <f>CONCATENATE(October_Schedule_Table[[#This Row],[Home Short]],October_Schedule_Table[[#This Row],[PTS]],October_Schedule_Table[[#This Row],[PTS2]])</f>
        <v>Por119132</v>
      </c>
      <c r="W126" s="8" t="str">
        <f>VLOOKUP(October_Schedule_Table[[#This Row],[Home Concat]],'Back to Back'!T:U,2,FALSE)</f>
        <v>no</v>
      </c>
      <c r="X126" s="8" t="str">
        <f>VLOOKUP(October_Schedule_Table[[#This Row],[Away Concat]],'Back to Back'!T:U,2,FALSE)</f>
        <v>yes</v>
      </c>
      <c r="Y12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6" s="8"/>
    </row>
    <row r="127" spans="1:26" x14ac:dyDescent="0.2">
      <c r="A127" s="2">
        <v>43406</v>
      </c>
      <c r="B127" s="16">
        <v>11</v>
      </c>
      <c r="C127" s="16">
        <v>2</v>
      </c>
      <c r="D127" s="16">
        <v>2018</v>
      </c>
      <c r="E127" s="1" t="s">
        <v>23</v>
      </c>
      <c r="F127" s="1" t="s">
        <v>18</v>
      </c>
      <c r="G127" s="1" t="str">
        <f>LEFT(October_Schedule_Table[[#This Row],[Visitor/Neutral]],3)</f>
        <v>Hou</v>
      </c>
      <c r="H127" s="1">
        <v>119</v>
      </c>
      <c r="I127" s="1" t="s">
        <v>15</v>
      </c>
      <c r="J127" s="1" t="str">
        <f>LEFT(October_Schedule_Table[[#This Row],[Home/Neutral]],3)</f>
        <v>Bro</v>
      </c>
      <c r="K127" s="1">
        <v>111</v>
      </c>
      <c r="L127" s="1">
        <f>mean-0.5*home+VLOOKUP(October_Schedule_Table[[#This Row],[Visitor/Neutral]],lookup,2,FALSE)+VLOOKUP(October_Schedule_Table[[#This Row],[Home/Neutral]],lookup,3,FALSE)</f>
        <v>114.20800241087377</v>
      </c>
      <c r="M127" s="1">
        <f>mean+0.5*home+VLOOKUP(October_Schedule_Table[[#This Row],[Visitor/Neutral]],lookup,3,FALSE)+VLOOKUP(October_Schedule_Table[[#This Row],[Home/Neutral]],lookup,2,FALSE)</f>
        <v>111.19038128129472</v>
      </c>
      <c r="N127" s="1">
        <f>(October_Schedule_Table[[#This Row],[PTS2]]-October_Schedule_Table[[#This Row],[Home Pre]])^2+(October_Schedule_Table[[#This Row],[PTS]]-October_Schedule_Table[[#This Row],[Away Pre]])^2</f>
        <v>22.999485926458977</v>
      </c>
      <c r="O127" s="1">
        <f t="shared" si="3"/>
        <v>1.0714583969831053</v>
      </c>
      <c r="P127" s="8">
        <f>October_Schedule_Table[[#This Row],[PTS2]]-October_Schedule_Table[[#This Row],[PTS]]</f>
        <v>-8</v>
      </c>
      <c r="Q127" s="8">
        <f>October_Schedule_Table[[#This Row],[Home Pre]]-October_Schedule_Table[[#This Row],[Away Pre]]</f>
        <v>-3.0176211295790552</v>
      </c>
      <c r="R127" s="8">
        <f>October_Schedule_Table[[#This Row],[Actual]]-October_Schedule_Table[[#This Row],[Predicted]]</f>
        <v>-4.9823788704209448</v>
      </c>
      <c r="S127" s="8">
        <f>October_Schedule_Table[[#This Row],[PTS2]]-October_Schedule_Table[[#This Row],[Home Pre]]</f>
        <v>-0.19038128129471943</v>
      </c>
      <c r="T127" s="8">
        <f>October_Schedule_Table[[#This Row],[PTS]]-October_Schedule_Table[[#This Row],[Away Pre]]</f>
        <v>4.7919975891262254</v>
      </c>
      <c r="U127" s="8" t="str">
        <f>CONCATENATE(October_Schedule_Table[[#This Row],[Away Short]],October_Schedule_Table[[#This Row],[PTS]],October_Schedule_Table[[#This Row],[PTS2]])</f>
        <v>Hou119111</v>
      </c>
      <c r="V127" s="8" t="str">
        <f>CONCATENATE(October_Schedule_Table[[#This Row],[Home Short]],October_Schedule_Table[[#This Row],[PTS]],October_Schedule_Table[[#This Row],[PTS2]])</f>
        <v>Bro119111</v>
      </c>
      <c r="W127" s="8" t="str">
        <f>VLOOKUP(October_Schedule_Table[[#This Row],[Home Concat]],'Back to Back'!T:U,2,FALSE)</f>
        <v>no</v>
      </c>
      <c r="X127" s="8" t="str">
        <f>VLOOKUP(October_Schedule_Table[[#This Row],[Away Concat]],'Back to Back'!T:U,2,FALSE)</f>
        <v>no</v>
      </c>
      <c r="Y12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7" s="8"/>
    </row>
    <row r="128" spans="1:26" x14ac:dyDescent="0.2">
      <c r="A128" s="2">
        <v>43406</v>
      </c>
      <c r="B128" s="16">
        <v>11</v>
      </c>
      <c r="C128" s="16">
        <v>2</v>
      </c>
      <c r="D128" s="16">
        <v>2018</v>
      </c>
      <c r="E128" s="1" t="s">
        <v>6</v>
      </c>
      <c r="F128" s="1" t="s">
        <v>20</v>
      </c>
      <c r="G128" s="1" t="str">
        <f>LEFT(October_Schedule_Table[[#This Row],[Visitor/Neutral]],3)</f>
        <v>Ind</v>
      </c>
      <c r="H128" s="1">
        <v>107</v>
      </c>
      <c r="I128" s="1" t="s">
        <v>38</v>
      </c>
      <c r="J128" s="1" t="str">
        <f>LEFT(October_Schedule_Table[[#This Row],[Home/Neutral]],3)</f>
        <v>Chi</v>
      </c>
      <c r="K128" s="1">
        <v>105</v>
      </c>
      <c r="L128" s="1">
        <f>mean-0.5*home+VLOOKUP(October_Schedule_Table[[#This Row],[Visitor/Neutral]],lookup,2,FALSE)+VLOOKUP(October_Schedule_Table[[#This Row],[Home/Neutral]],lookup,3,FALSE)</f>
        <v>108.59472739889895</v>
      </c>
      <c r="M128" s="1">
        <f>mean+0.5*home+VLOOKUP(October_Schedule_Table[[#This Row],[Visitor/Neutral]],lookup,3,FALSE)+VLOOKUP(October_Schedule_Table[[#This Row],[Home/Neutral]],lookup,2,FALSE)</f>
        <v>100.54904144012164</v>
      </c>
      <c r="N128" s="1">
        <f>(October_Schedule_Table[[#This Row],[PTS2]]-October_Schedule_Table[[#This Row],[Home Pre]])^2+(October_Schedule_Table[[#This Row],[PTS]]-October_Schedule_Table[[#This Row],[Away Pre]])^2</f>
        <v>22.354187578553457</v>
      </c>
      <c r="O128" s="1">
        <f t="shared" si="3"/>
        <v>1.0721016579778921</v>
      </c>
      <c r="P128" s="8">
        <f>October_Schedule_Table[[#This Row],[PTS2]]-October_Schedule_Table[[#This Row],[PTS]]</f>
        <v>-2</v>
      </c>
      <c r="Q128" s="8">
        <f>October_Schedule_Table[[#This Row],[Home Pre]]-October_Schedule_Table[[#This Row],[Away Pre]]</f>
        <v>-8.0456859587773124</v>
      </c>
      <c r="R128" s="8">
        <f>October_Schedule_Table[[#This Row],[Actual]]-October_Schedule_Table[[#This Row],[Predicted]]</f>
        <v>6.0456859587773124</v>
      </c>
      <c r="S128" s="8">
        <f>October_Schedule_Table[[#This Row],[PTS2]]-October_Schedule_Table[[#This Row],[Home Pre]]</f>
        <v>4.4509585598783588</v>
      </c>
      <c r="T128" s="8">
        <f>October_Schedule_Table[[#This Row],[PTS]]-October_Schedule_Table[[#This Row],[Away Pre]]</f>
        <v>-1.5947273988989537</v>
      </c>
      <c r="U128" s="8" t="str">
        <f>CONCATENATE(October_Schedule_Table[[#This Row],[Away Short]],October_Schedule_Table[[#This Row],[PTS]],October_Schedule_Table[[#This Row],[PTS2]])</f>
        <v>Ind107105</v>
      </c>
      <c r="V128" s="8" t="str">
        <f>CONCATENATE(October_Schedule_Table[[#This Row],[Home Short]],October_Schedule_Table[[#This Row],[PTS]],October_Schedule_Table[[#This Row],[PTS2]])</f>
        <v>Chi107105</v>
      </c>
      <c r="W128" s="8" t="str">
        <f>VLOOKUP(October_Schedule_Table[[#This Row],[Home Concat]],'Back to Back'!T:U,2,FALSE)</f>
        <v>no</v>
      </c>
      <c r="X128" s="8" t="str">
        <f>VLOOKUP(October_Schedule_Table[[#This Row],[Away Concat]],'Back to Back'!T:U,2,FALSE)</f>
        <v>no</v>
      </c>
      <c r="Y12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8" s="8"/>
    </row>
    <row r="129" spans="1:26" x14ac:dyDescent="0.2">
      <c r="A129" s="2">
        <v>43406</v>
      </c>
      <c r="B129" s="16">
        <v>11</v>
      </c>
      <c r="C129" s="16">
        <v>2</v>
      </c>
      <c r="D129" s="16">
        <v>2018</v>
      </c>
      <c r="E129" s="1" t="s">
        <v>33</v>
      </c>
      <c r="F129" s="1" t="s">
        <v>25</v>
      </c>
      <c r="G129" s="1" t="s">
        <v>243</v>
      </c>
      <c r="H129" s="1">
        <v>118</v>
      </c>
      <c r="I129" s="1" t="s">
        <v>28</v>
      </c>
      <c r="J129" s="1" t="str">
        <f>LEFT(October_Schedule_Table[[#This Row],[Home/Neutral]],3)</f>
        <v>Dal</v>
      </c>
      <c r="K129" s="1">
        <v>106</v>
      </c>
      <c r="L129" s="1">
        <f>mean-0.5*home+VLOOKUP(October_Schedule_Table[[#This Row],[Visitor/Neutral]],lookup,2,FALSE)+VLOOKUP(October_Schedule_Table[[#This Row],[Home/Neutral]],lookup,3,FALSE)</f>
        <v>101.33663693667194</v>
      </c>
      <c r="M129" s="1">
        <f>mean+0.5*home+VLOOKUP(October_Schedule_Table[[#This Row],[Visitor/Neutral]],lookup,3,FALSE)+VLOOKUP(October_Schedule_Table[[#This Row],[Home/Neutral]],lookup,2,FALSE)</f>
        <v>112.33241503780768</v>
      </c>
      <c r="N129" s="1">
        <f>(October_Schedule_Table[[#This Row],[PTS2]]-October_Schedule_Table[[#This Row],[Home Pre]])^2+(October_Schedule_Table[[#This Row],[PTS]]-October_Schedule_Table[[#This Row],[Away Pre]])^2</f>
        <v>317.76714879133885</v>
      </c>
      <c r="O129" s="1">
        <f t="shared" si="3"/>
        <v>1.0727453051609888</v>
      </c>
      <c r="P129" s="8">
        <f>October_Schedule_Table[[#This Row],[PTS2]]-October_Schedule_Table[[#This Row],[PTS]]</f>
        <v>-12</v>
      </c>
      <c r="Q129" s="8">
        <f>October_Schedule_Table[[#This Row],[Home Pre]]-October_Schedule_Table[[#This Row],[Away Pre]]</f>
        <v>10.995778101135741</v>
      </c>
      <c r="R129" s="8">
        <f>October_Schedule_Table[[#This Row],[Actual]]-October_Schedule_Table[[#This Row],[Predicted]]</f>
        <v>-22.995778101135741</v>
      </c>
      <c r="S129" s="8">
        <f>October_Schedule_Table[[#This Row],[PTS2]]-October_Schedule_Table[[#This Row],[Home Pre]]</f>
        <v>-6.332415037807678</v>
      </c>
      <c r="T129" s="8">
        <f>October_Schedule_Table[[#This Row],[PTS]]-October_Schedule_Table[[#This Row],[Away Pre]]</f>
        <v>16.663363063328063</v>
      </c>
      <c r="U129" s="8" t="str">
        <f>CONCATENATE(October_Schedule_Table[[#This Row],[Away Short]],October_Schedule_Table[[#This Row],[PTS]],October_Schedule_Table[[#This Row],[PTS2]])</f>
        <v>NYK118106</v>
      </c>
      <c r="V129" s="8" t="str">
        <f>CONCATENATE(October_Schedule_Table[[#This Row],[Home Short]],October_Schedule_Table[[#This Row],[PTS]],October_Schedule_Table[[#This Row],[PTS2]])</f>
        <v>Dal118106</v>
      </c>
      <c r="W129" s="8" t="str">
        <f>VLOOKUP(October_Schedule_Table[[#This Row],[Home Concat]],'Back to Back'!T:U,2,FALSE)</f>
        <v>no</v>
      </c>
      <c r="X129" s="8" t="str">
        <f>VLOOKUP(October_Schedule_Table[[#This Row],[Away Concat]],'Back to Back'!T:U,2,FALSE)</f>
        <v>no</v>
      </c>
      <c r="Y12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9" s="8"/>
    </row>
    <row r="130" spans="1:26" x14ac:dyDescent="0.2">
      <c r="A130" s="2">
        <v>43406</v>
      </c>
      <c r="B130" s="16">
        <v>11</v>
      </c>
      <c r="C130" s="16">
        <v>2</v>
      </c>
      <c r="D130" s="16">
        <v>2018</v>
      </c>
      <c r="E130" s="1" t="s">
        <v>9</v>
      </c>
      <c r="F130" s="1" t="s">
        <v>34</v>
      </c>
      <c r="G130" s="1" t="str">
        <f>LEFT(October_Schedule_Table[[#This Row],[Visitor/Neutral]],3)</f>
        <v>Min</v>
      </c>
      <c r="H130" s="1">
        <v>99</v>
      </c>
      <c r="I130" s="1" t="s">
        <v>11</v>
      </c>
      <c r="J130" s="1" t="str">
        <f>LEFT(October_Schedule_Table[[#This Row],[Home/Neutral]],3)</f>
        <v>Gol</v>
      </c>
      <c r="K130" s="1">
        <v>116</v>
      </c>
      <c r="L130" s="1">
        <f>mean-0.5*home+VLOOKUP(October_Schedule_Table[[#This Row],[Visitor/Neutral]],lookup,2,FALSE)+VLOOKUP(October_Schedule_Table[[#This Row],[Home/Neutral]],lookup,3,FALSE)</f>
        <v>111.35752208848949</v>
      </c>
      <c r="M130" s="1">
        <f>mean+0.5*home+VLOOKUP(October_Schedule_Table[[#This Row],[Visitor/Neutral]],lookup,3,FALSE)+VLOOKUP(October_Schedule_Table[[#This Row],[Home/Neutral]],lookup,2,FALSE)</f>
        <v>121.91548930965261</v>
      </c>
      <c r="N130" s="1">
        <f>(October_Schedule_Table[[#This Row],[PTS2]]-October_Schedule_Table[[#This Row],[Home Pre]])^2+(October_Schedule_Table[[#This Row],[PTS]]-October_Schedule_Table[[#This Row],[Away Pre]])^2</f>
        <v>187.70136594011996</v>
      </c>
      <c r="O130" s="1">
        <f t="shared" si="3"/>
        <v>1.0733893387642475</v>
      </c>
      <c r="P130" s="8">
        <f>October_Schedule_Table[[#This Row],[PTS2]]-October_Schedule_Table[[#This Row],[PTS]]</f>
        <v>17</v>
      </c>
      <c r="Q130" s="8">
        <f>October_Schedule_Table[[#This Row],[Home Pre]]-October_Schedule_Table[[#This Row],[Away Pre]]</f>
        <v>10.557967221163125</v>
      </c>
      <c r="R130" s="8">
        <f>October_Schedule_Table[[#This Row],[Actual]]-October_Schedule_Table[[#This Row],[Predicted]]</f>
        <v>6.4420327788368752</v>
      </c>
      <c r="S130" s="8">
        <f>October_Schedule_Table[[#This Row],[PTS2]]-October_Schedule_Table[[#This Row],[Home Pre]]</f>
        <v>-5.9154893096526138</v>
      </c>
      <c r="T130" s="8">
        <f>October_Schedule_Table[[#This Row],[PTS]]-October_Schedule_Table[[#This Row],[Away Pre]]</f>
        <v>-12.357522088489489</v>
      </c>
      <c r="U130" s="8" t="str">
        <f>CONCATENATE(October_Schedule_Table[[#This Row],[Away Short]],October_Schedule_Table[[#This Row],[PTS]],October_Schedule_Table[[#This Row],[PTS2]])</f>
        <v>Min99116</v>
      </c>
      <c r="V130" s="8" t="str">
        <f>CONCATENATE(October_Schedule_Table[[#This Row],[Home Short]],October_Schedule_Table[[#This Row],[PTS]],October_Schedule_Table[[#This Row],[PTS2]])</f>
        <v>Gol99116</v>
      </c>
      <c r="W130" s="8" t="str">
        <f>VLOOKUP(October_Schedule_Table[[#This Row],[Home Concat]],'Back to Back'!T:U,2,FALSE)</f>
        <v>no</v>
      </c>
      <c r="X130" s="8" t="str">
        <f>VLOOKUP(October_Schedule_Table[[#This Row],[Away Concat]],'Back to Back'!T:U,2,FALSE)</f>
        <v>no</v>
      </c>
      <c r="Y13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30" s="8"/>
    </row>
    <row r="131" spans="1:26" x14ac:dyDescent="0.2">
      <c r="A131" s="2">
        <v>43406</v>
      </c>
      <c r="B131" s="16">
        <v>11</v>
      </c>
      <c r="C131" s="16">
        <v>2</v>
      </c>
      <c r="D131" s="16">
        <v>2018</v>
      </c>
      <c r="E131" s="1" t="s">
        <v>12</v>
      </c>
      <c r="F131" s="1" t="s">
        <v>22</v>
      </c>
      <c r="G131" s="1" t="s">
        <v>241</v>
      </c>
      <c r="H131" s="1">
        <v>120</v>
      </c>
      <c r="I131" s="1" t="s">
        <v>27</v>
      </c>
      <c r="J131" s="1" t="str">
        <f>LEFT(October_Schedule_Table[[#This Row],[Home/Neutral]],3)</f>
        <v>Orl</v>
      </c>
      <c r="K131" s="1">
        <v>95</v>
      </c>
      <c r="L131" s="1">
        <f>mean-0.5*home+VLOOKUP(October_Schedule_Table[[#This Row],[Visitor/Neutral]],lookup,2,FALSE)+VLOOKUP(October_Schedule_Table[[#This Row],[Home/Neutral]],lookup,3,FALSE)</f>
        <v>109.47418492490775</v>
      </c>
      <c r="M131" s="1">
        <f>mean+0.5*home+VLOOKUP(October_Schedule_Table[[#This Row],[Visitor/Neutral]],lookup,3,FALSE)+VLOOKUP(October_Schedule_Table[[#This Row],[Home/Neutral]],lookup,2,FALSE)</f>
        <v>112.61053338502988</v>
      </c>
      <c r="N131" s="1">
        <f>(October_Schedule_Table[[#This Row],[PTS2]]-October_Schedule_Table[[#This Row],[Home Pre]])^2+(October_Schedule_Table[[#This Row],[PTS]]-October_Schedule_Table[[#This Row],[Away Pre]])^2</f>
        <v>420.92366910029136</v>
      </c>
      <c r="O131" s="1">
        <f t="shared" si="3"/>
        <v>1.0740337590196594</v>
      </c>
      <c r="P131" s="8">
        <f>October_Schedule_Table[[#This Row],[PTS2]]-October_Schedule_Table[[#This Row],[PTS]]</f>
        <v>-25</v>
      </c>
      <c r="Q131" s="8">
        <f>October_Schedule_Table[[#This Row],[Home Pre]]-October_Schedule_Table[[#This Row],[Away Pre]]</f>
        <v>3.1363484601221359</v>
      </c>
      <c r="R131" s="8">
        <f>October_Schedule_Table[[#This Row],[Actual]]-October_Schedule_Table[[#This Row],[Predicted]]</f>
        <v>-28.136348460122136</v>
      </c>
      <c r="S131" s="8">
        <f>October_Schedule_Table[[#This Row],[PTS2]]-October_Schedule_Table[[#This Row],[Home Pre]]</f>
        <v>-17.610533385029882</v>
      </c>
      <c r="T131" s="8">
        <f>October_Schedule_Table[[#This Row],[PTS]]-October_Schedule_Table[[#This Row],[Away Pre]]</f>
        <v>10.525815075092254</v>
      </c>
      <c r="U131" s="8" t="str">
        <f>CONCATENATE(October_Schedule_Table[[#This Row],[Away Short]],October_Schedule_Table[[#This Row],[PTS]],October_Schedule_Table[[#This Row],[PTS2]])</f>
        <v>LAC12095</v>
      </c>
      <c r="V131" s="8" t="str">
        <f>CONCATENATE(October_Schedule_Table[[#This Row],[Home Short]],October_Schedule_Table[[#This Row],[PTS]],October_Schedule_Table[[#This Row],[PTS2]])</f>
        <v>Orl12095</v>
      </c>
      <c r="W131" s="8" t="str">
        <f>VLOOKUP(October_Schedule_Table[[#This Row],[Home Concat]],'Back to Back'!T:U,2,FALSE)</f>
        <v>no</v>
      </c>
      <c r="X131" s="8" t="str">
        <f>VLOOKUP(October_Schedule_Table[[#This Row],[Away Concat]],'Back to Back'!T:U,2,FALSE)</f>
        <v>yes</v>
      </c>
      <c r="Y13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31" s="8"/>
    </row>
    <row r="132" spans="1:26" x14ac:dyDescent="0.2">
      <c r="A132" s="2">
        <v>43406</v>
      </c>
      <c r="B132" s="16">
        <v>11</v>
      </c>
      <c r="C132" s="16">
        <v>2</v>
      </c>
      <c r="D132" s="16">
        <v>2018</v>
      </c>
      <c r="E132" s="1" t="s">
        <v>30</v>
      </c>
      <c r="F132" s="1" t="s">
        <v>37</v>
      </c>
      <c r="G132" s="1" t="str">
        <f>LEFT(October_Schedule_Table[[#This Row],[Visitor/Neutral]],3)</f>
        <v>Tor</v>
      </c>
      <c r="H132" s="1">
        <v>107</v>
      </c>
      <c r="I132" s="1" t="s">
        <v>29</v>
      </c>
      <c r="J132" s="1" t="str">
        <f>LEFT(October_Schedule_Table[[#This Row],[Home/Neutral]],3)</f>
        <v>Pho</v>
      </c>
      <c r="K132" s="1">
        <v>98</v>
      </c>
      <c r="L132" s="1">
        <f>mean-0.5*home+VLOOKUP(October_Schedule_Table[[#This Row],[Visitor/Neutral]],lookup,2,FALSE)+VLOOKUP(October_Schedule_Table[[#This Row],[Home/Neutral]],lookup,3,FALSE)</f>
        <v>118.54697037356343</v>
      </c>
      <c r="M132" s="1">
        <f>mean+0.5*home+VLOOKUP(October_Schedule_Table[[#This Row],[Visitor/Neutral]],lookup,3,FALSE)+VLOOKUP(October_Schedule_Table[[#This Row],[Home/Neutral]],lookup,2,FALSE)</f>
        <v>107.02820330437484</v>
      </c>
      <c r="N132" s="1">
        <f>(October_Schedule_Table[[#This Row],[PTS2]]-October_Schedule_Table[[#This Row],[Home Pre]])^2+(October_Schedule_Table[[#This Row],[PTS]]-October_Schedule_Table[[#This Row],[Away Pre]])^2</f>
        <v>214.84097971307628</v>
      </c>
      <c r="O132" s="1">
        <f t="shared" si="3"/>
        <v>1.074678566159355</v>
      </c>
      <c r="P132" s="8">
        <f>October_Schedule_Table[[#This Row],[PTS2]]-October_Schedule_Table[[#This Row],[PTS]]</f>
        <v>-9</v>
      </c>
      <c r="Q132" s="8">
        <f>October_Schedule_Table[[#This Row],[Home Pre]]-October_Schedule_Table[[#This Row],[Away Pre]]</f>
        <v>-11.518767069188584</v>
      </c>
      <c r="R132" s="8">
        <f>October_Schedule_Table[[#This Row],[Actual]]-October_Schedule_Table[[#This Row],[Predicted]]</f>
        <v>2.5187670691885842</v>
      </c>
      <c r="S132" s="8">
        <f>October_Schedule_Table[[#This Row],[PTS2]]-October_Schedule_Table[[#This Row],[Home Pre]]</f>
        <v>-9.0282033043748413</v>
      </c>
      <c r="T132" s="8">
        <f>October_Schedule_Table[[#This Row],[PTS]]-October_Schedule_Table[[#This Row],[Away Pre]]</f>
        <v>-11.546970373563425</v>
      </c>
      <c r="U132" s="8" t="str">
        <f>CONCATENATE(October_Schedule_Table[[#This Row],[Away Short]],October_Schedule_Table[[#This Row],[PTS]],October_Schedule_Table[[#This Row],[PTS2]])</f>
        <v>Tor10798</v>
      </c>
      <c r="V132" s="8" t="str">
        <f>CONCATENATE(October_Schedule_Table[[#This Row],[Home Short]],October_Schedule_Table[[#This Row],[PTS]],October_Schedule_Table[[#This Row],[PTS2]])</f>
        <v>Pho10798</v>
      </c>
      <c r="W132" s="8" t="str">
        <f>VLOOKUP(October_Schedule_Table[[#This Row],[Home Concat]],'Back to Back'!T:U,2,FALSE)</f>
        <v>no</v>
      </c>
      <c r="X132" s="8" t="str">
        <f>VLOOKUP(October_Schedule_Table[[#This Row],[Away Concat]],'Back to Back'!T:U,2,FALSE)</f>
        <v>no</v>
      </c>
      <c r="Y13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32" s="8"/>
    </row>
    <row r="133" spans="1:26" x14ac:dyDescent="0.2">
      <c r="A133" s="2">
        <v>43406</v>
      </c>
      <c r="B133" s="16">
        <v>11</v>
      </c>
      <c r="C133" s="16">
        <v>2</v>
      </c>
      <c r="D133" s="16">
        <v>2018</v>
      </c>
      <c r="E133" s="1" t="s">
        <v>42</v>
      </c>
      <c r="F133" s="1" t="s">
        <v>19</v>
      </c>
      <c r="G133" s="1" t="str">
        <f>LEFT(October_Schedule_Table[[#This Row],[Visitor/Neutral]],3)</f>
        <v>Mem</v>
      </c>
      <c r="H133" s="1">
        <v>110</v>
      </c>
      <c r="I133" s="1" t="s">
        <v>31</v>
      </c>
      <c r="J133" s="1" t="str">
        <f>LEFT(October_Schedule_Table[[#This Row],[Home/Neutral]],3)</f>
        <v>Uta</v>
      </c>
      <c r="K133" s="1">
        <v>100</v>
      </c>
      <c r="L133" s="1">
        <f>mean-0.5*home+VLOOKUP(October_Schedule_Table[[#This Row],[Visitor/Neutral]],lookup,2,FALSE)+VLOOKUP(October_Schedule_Table[[#This Row],[Home/Neutral]],lookup,3,FALSE)</f>
        <v>97.609046291934959</v>
      </c>
      <c r="M133" s="1">
        <f>mean+0.5*home+VLOOKUP(October_Schedule_Table[[#This Row],[Visitor/Neutral]],lookup,3,FALSE)+VLOOKUP(October_Schedule_Table[[#This Row],[Home/Neutral]],lookup,2,FALSE)</f>
        <v>108.37878007883923</v>
      </c>
      <c r="N133" s="1">
        <f>(October_Schedule_Table[[#This Row],[PTS2]]-October_Schedule_Table[[#This Row],[Home Pre]])^2+(October_Schedule_Table[[#This Row],[PTS]]-October_Schedule_Table[[#This Row],[Away Pre]])^2</f>
        <v>223.73968940496388</v>
      </c>
      <c r="O133" s="1">
        <f t="shared" si="3"/>
        <v>1.0753237604156045</v>
      </c>
      <c r="P133" s="8">
        <f>October_Schedule_Table[[#This Row],[PTS2]]-October_Schedule_Table[[#This Row],[PTS]]</f>
        <v>-10</v>
      </c>
      <c r="Q133" s="8">
        <f>October_Schedule_Table[[#This Row],[Home Pre]]-October_Schedule_Table[[#This Row],[Away Pre]]</f>
        <v>10.769733786904268</v>
      </c>
      <c r="R133" s="8">
        <f>October_Schedule_Table[[#This Row],[Actual]]-October_Schedule_Table[[#This Row],[Predicted]]</f>
        <v>-20.769733786904268</v>
      </c>
      <c r="S133" s="8">
        <f>October_Schedule_Table[[#This Row],[PTS2]]-October_Schedule_Table[[#This Row],[Home Pre]]</f>
        <v>-8.3787800788392275</v>
      </c>
      <c r="T133" s="8">
        <f>October_Schedule_Table[[#This Row],[PTS]]-October_Schedule_Table[[#This Row],[Away Pre]]</f>
        <v>12.390953708065041</v>
      </c>
      <c r="U133" s="8" t="str">
        <f>CONCATENATE(October_Schedule_Table[[#This Row],[Away Short]],October_Schedule_Table[[#This Row],[PTS]],October_Schedule_Table[[#This Row],[PTS2]])</f>
        <v>Mem110100</v>
      </c>
      <c r="V133" s="8" t="str">
        <f>CONCATENATE(October_Schedule_Table[[#This Row],[Home Short]],October_Schedule_Table[[#This Row],[PTS]],October_Schedule_Table[[#This Row],[PTS2]])</f>
        <v>Uta110100</v>
      </c>
      <c r="W133" s="8" t="str">
        <f>VLOOKUP(October_Schedule_Table[[#This Row],[Home Concat]],'Back to Back'!T:U,2,FALSE)</f>
        <v>no</v>
      </c>
      <c r="X133" s="8" t="str">
        <f>VLOOKUP(October_Schedule_Table[[#This Row],[Away Concat]],'Back to Back'!T:U,2,FALSE)</f>
        <v>no</v>
      </c>
      <c r="Y13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33" s="8"/>
    </row>
    <row r="134" spans="1:26" x14ac:dyDescent="0.2">
      <c r="A134" s="2">
        <v>43406</v>
      </c>
      <c r="B134" s="16">
        <v>11</v>
      </c>
      <c r="C134" s="16">
        <v>2</v>
      </c>
      <c r="D134" s="16">
        <v>2018</v>
      </c>
      <c r="E134" s="1" t="s">
        <v>6</v>
      </c>
      <c r="F134" s="1" t="s">
        <v>10</v>
      </c>
      <c r="G134" s="1" t="str">
        <f>LEFT(October_Schedule_Table[[#This Row],[Visitor/Neutral]],3)</f>
        <v>Okl</v>
      </c>
      <c r="H134" s="1">
        <v>134</v>
      </c>
      <c r="I134" s="1" t="s">
        <v>41</v>
      </c>
      <c r="J134" s="1" t="str">
        <f>LEFT(October_Schedule_Table[[#This Row],[Home/Neutral]],3)</f>
        <v>Was</v>
      </c>
      <c r="K134" s="1">
        <v>111</v>
      </c>
      <c r="L134" s="1">
        <f>mean-0.5*home+VLOOKUP(October_Schedule_Table[[#This Row],[Visitor/Neutral]],lookup,2,FALSE)+VLOOKUP(October_Schedule_Table[[#This Row],[Home/Neutral]],lookup,3,FALSE)</f>
        <v>119.8702200517351</v>
      </c>
      <c r="M134" s="1">
        <f>mean+0.5*home+VLOOKUP(October_Schedule_Table[[#This Row],[Visitor/Neutral]],lookup,3,FALSE)+VLOOKUP(October_Schedule_Table[[#This Row],[Home/Neutral]],lookup,2,FALSE)</f>
        <v>115.97064524488111</v>
      </c>
      <c r="N134" s="1">
        <f>(October_Schedule_Table[[#This Row],[PTS2]]-October_Schedule_Table[[#This Row],[Home Pre]])^2+(October_Schedule_Table[[#This Row],[PTS]]-October_Schedule_Table[[#This Row],[Away Pre]])^2</f>
        <v>224.35799553684797</v>
      </c>
      <c r="O134" s="1">
        <f t="shared" si="3"/>
        <v>1.0759693420208172</v>
      </c>
      <c r="P134" s="8">
        <f>October_Schedule_Table[[#This Row],[PTS2]]-October_Schedule_Table[[#This Row],[PTS]]</f>
        <v>-23</v>
      </c>
      <c r="Q134" s="8">
        <f>October_Schedule_Table[[#This Row],[Home Pre]]-October_Schedule_Table[[#This Row],[Away Pre]]</f>
        <v>-3.899574806853991</v>
      </c>
      <c r="R134" s="8">
        <f>October_Schedule_Table[[#This Row],[Actual]]-October_Schedule_Table[[#This Row],[Predicted]]</f>
        <v>-19.100425193146009</v>
      </c>
      <c r="S134" s="8">
        <f>October_Schedule_Table[[#This Row],[PTS2]]-October_Schedule_Table[[#This Row],[Home Pre]]</f>
        <v>-4.970645244881112</v>
      </c>
      <c r="T134" s="8">
        <f>October_Schedule_Table[[#This Row],[PTS]]-October_Schedule_Table[[#This Row],[Away Pre]]</f>
        <v>14.129779948264897</v>
      </c>
      <c r="U134" s="8" t="str">
        <f>CONCATENATE(October_Schedule_Table[[#This Row],[Away Short]],October_Schedule_Table[[#This Row],[PTS]],October_Schedule_Table[[#This Row],[PTS2]])</f>
        <v>Okl134111</v>
      </c>
      <c r="V134" s="8" t="str">
        <f>CONCATENATE(October_Schedule_Table[[#This Row],[Home Short]],October_Schedule_Table[[#This Row],[PTS]],October_Schedule_Table[[#This Row],[PTS2]])</f>
        <v>Was134111</v>
      </c>
      <c r="W134" s="8" t="str">
        <f>VLOOKUP(October_Schedule_Table[[#This Row],[Home Concat]],'Back to Back'!T:U,2,FALSE)</f>
        <v>no</v>
      </c>
      <c r="X134" s="8" t="str">
        <f>VLOOKUP(October_Schedule_Table[[#This Row],[Away Concat]],'Back to Back'!T:U,2,FALSE)</f>
        <v>yes</v>
      </c>
      <c r="Y13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34" s="8"/>
    </row>
    <row r="135" spans="1:26" x14ac:dyDescent="0.2">
      <c r="A135" s="2">
        <v>43407</v>
      </c>
      <c r="B135" s="16">
        <v>11</v>
      </c>
      <c r="C135" s="16">
        <v>3</v>
      </c>
      <c r="D135" s="16">
        <v>2018</v>
      </c>
      <c r="E135" s="1" t="s">
        <v>23</v>
      </c>
      <c r="F135" s="1" t="s">
        <v>26</v>
      </c>
      <c r="G135" s="1" t="str">
        <f>LEFT(October_Schedule_Table[[#This Row],[Visitor/Neutral]],3)</f>
        <v>Mia</v>
      </c>
      <c r="H135" s="1">
        <v>118</v>
      </c>
      <c r="I135" s="1" t="s">
        <v>24</v>
      </c>
      <c r="J135" s="1" t="str">
        <f>LEFT(October_Schedule_Table[[#This Row],[Home/Neutral]],3)</f>
        <v>Atl</v>
      </c>
      <c r="K135" s="1">
        <v>123</v>
      </c>
      <c r="L135" s="1">
        <f>mean-0.5*home+VLOOKUP(October_Schedule_Table[[#This Row],[Visitor/Neutral]],lookup,2,FALSE)+VLOOKUP(October_Schedule_Table[[#This Row],[Home/Neutral]],lookup,3,FALSE)</f>
        <v>112.70344014975517</v>
      </c>
      <c r="M135" s="1">
        <f>mean+0.5*home+VLOOKUP(October_Schedule_Table[[#This Row],[Visitor/Neutral]],lookup,3,FALSE)+VLOOKUP(October_Schedule_Table[[#This Row],[Home/Neutral]],lookup,2,FALSE)</f>
        <v>110.24977043925644</v>
      </c>
      <c r="N135" s="1">
        <f>(October_Schedule_Table[[#This Row],[PTS2]]-October_Schedule_Table[[#This Row],[Home Pre]])^2+(October_Schedule_Table[[#This Row],[PTS]]-October_Schedule_Table[[#This Row],[Away Pre]])^2</f>
        <v>190.62190009888457</v>
      </c>
      <c r="O135" s="1">
        <f t="shared" si="3"/>
        <v>1.0766153112075418</v>
      </c>
      <c r="P135" s="8">
        <f>October_Schedule_Table[[#This Row],[PTS2]]-October_Schedule_Table[[#This Row],[PTS]]</f>
        <v>5</v>
      </c>
      <c r="Q135" s="8">
        <f>October_Schedule_Table[[#This Row],[Home Pre]]-October_Schedule_Table[[#This Row],[Away Pre]]</f>
        <v>-2.4536697104987297</v>
      </c>
      <c r="R135" s="8">
        <f>October_Schedule_Table[[#This Row],[Actual]]-October_Schedule_Table[[#This Row],[Predicted]]</f>
        <v>7.4536697104987297</v>
      </c>
      <c r="S135" s="8">
        <f>October_Schedule_Table[[#This Row],[PTS2]]-October_Schedule_Table[[#This Row],[Home Pre]]</f>
        <v>12.750229560743563</v>
      </c>
      <c r="T135" s="8">
        <f>October_Schedule_Table[[#This Row],[PTS]]-October_Schedule_Table[[#This Row],[Away Pre]]</f>
        <v>5.296559850244833</v>
      </c>
      <c r="U135" s="8" t="str">
        <f>CONCATENATE(October_Schedule_Table[[#This Row],[Away Short]],October_Schedule_Table[[#This Row],[PTS]],October_Schedule_Table[[#This Row],[PTS2]])</f>
        <v>Mia118123</v>
      </c>
      <c r="V135" s="8" t="str">
        <f>CONCATENATE(October_Schedule_Table[[#This Row],[Home Short]],October_Schedule_Table[[#This Row],[PTS]],October_Schedule_Table[[#This Row],[PTS2]])</f>
        <v>Atl118123</v>
      </c>
      <c r="W135" s="8" t="str">
        <f>VLOOKUP(October_Schedule_Table[[#This Row],[Home Concat]],'Back to Back'!T:U,2,FALSE)</f>
        <v>no</v>
      </c>
      <c r="X135" s="8" t="str">
        <f>VLOOKUP(October_Schedule_Table[[#This Row],[Away Concat]],'Back to Back'!T:U,2,FALSE)</f>
        <v>no</v>
      </c>
      <c r="Y13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35" s="8"/>
    </row>
    <row r="136" spans="1:26" x14ac:dyDescent="0.2">
      <c r="A136" s="2">
        <v>43407</v>
      </c>
      <c r="B136" s="16">
        <v>11</v>
      </c>
      <c r="C136" s="16">
        <v>3</v>
      </c>
      <c r="D136" s="16">
        <v>2018</v>
      </c>
      <c r="E136" s="1" t="s">
        <v>6</v>
      </c>
      <c r="F136" s="1" t="s">
        <v>18</v>
      </c>
      <c r="G136" s="1" t="str">
        <f>LEFT(October_Schedule_Table[[#This Row],[Visitor/Neutral]],3)</f>
        <v>Hou</v>
      </c>
      <c r="H136" s="1">
        <v>96</v>
      </c>
      <c r="I136" s="1" t="s">
        <v>38</v>
      </c>
      <c r="J136" s="1" t="str">
        <f>LEFT(October_Schedule_Table[[#This Row],[Home/Neutral]],3)</f>
        <v>Chi</v>
      </c>
      <c r="K136" s="1">
        <v>88</v>
      </c>
      <c r="L136" s="1">
        <f>mean-0.5*home+VLOOKUP(October_Schedule_Table[[#This Row],[Visitor/Neutral]],lookup,2,FALSE)+VLOOKUP(October_Schedule_Table[[#This Row],[Home/Neutral]],lookup,3,FALSE)</f>
        <v>115.31070711201453</v>
      </c>
      <c r="M136" s="1">
        <f>mean+0.5*home+VLOOKUP(October_Schedule_Table[[#This Row],[Visitor/Neutral]],lookup,3,FALSE)+VLOOKUP(October_Schedule_Table[[#This Row],[Home/Neutral]],lookup,2,FALSE)</f>
        <v>103.83489279532847</v>
      </c>
      <c r="N136" s="1">
        <f>(October_Schedule_Table[[#This Row],[PTS2]]-October_Schedule_Table[[#This Row],[Home Pre]])^2+(October_Schedule_Table[[#This Row],[PTS]]-October_Schedule_Table[[#This Row],[Away Pre]])^2</f>
        <v>623.64723900555396</v>
      </c>
      <c r="O136" s="1">
        <f t="shared" si="3"/>
        <v>1.077261668208467</v>
      </c>
      <c r="P136" s="8">
        <f>October_Schedule_Table[[#This Row],[PTS2]]-October_Schedule_Table[[#This Row],[PTS]]</f>
        <v>-8</v>
      </c>
      <c r="Q136" s="8">
        <f>October_Schedule_Table[[#This Row],[Home Pre]]-October_Schedule_Table[[#This Row],[Away Pre]]</f>
        <v>-11.475814316686055</v>
      </c>
      <c r="R136" s="8">
        <f>October_Schedule_Table[[#This Row],[Actual]]-October_Schedule_Table[[#This Row],[Predicted]]</f>
        <v>3.4758143166860549</v>
      </c>
      <c r="S136" s="8">
        <f>October_Schedule_Table[[#This Row],[PTS2]]-October_Schedule_Table[[#This Row],[Home Pre]]</f>
        <v>-15.834892795328471</v>
      </c>
      <c r="T136" s="8">
        <f>October_Schedule_Table[[#This Row],[PTS]]-October_Schedule_Table[[#This Row],[Away Pre]]</f>
        <v>-19.310707112014526</v>
      </c>
      <c r="U136" s="8" t="str">
        <f>CONCATENATE(October_Schedule_Table[[#This Row],[Away Short]],October_Schedule_Table[[#This Row],[PTS]],October_Schedule_Table[[#This Row],[PTS2]])</f>
        <v>Hou9688</v>
      </c>
      <c r="V136" s="8" t="str">
        <f>CONCATENATE(October_Schedule_Table[[#This Row],[Home Short]],October_Schedule_Table[[#This Row],[PTS]],October_Schedule_Table[[#This Row],[PTS2]])</f>
        <v>Chi9688</v>
      </c>
      <c r="W136" s="8" t="str">
        <f>VLOOKUP(October_Schedule_Table[[#This Row],[Home Concat]],'Back to Back'!T:U,2,FALSE)</f>
        <v>yes</v>
      </c>
      <c r="X136" s="8" t="str">
        <f>VLOOKUP(October_Schedule_Table[[#This Row],[Away Concat]],'Back to Back'!T:U,2,FALSE)</f>
        <v>yes</v>
      </c>
      <c r="Y136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43407Houston RocketsChicago Bulls</v>
      </c>
      <c r="Z136" s="8"/>
    </row>
    <row r="137" spans="1:26" x14ac:dyDescent="0.2">
      <c r="A137" s="2">
        <v>43407</v>
      </c>
      <c r="B137" s="16">
        <v>11</v>
      </c>
      <c r="C137" s="16">
        <v>3</v>
      </c>
      <c r="D137" s="16">
        <v>2018</v>
      </c>
      <c r="E137" s="1" t="s">
        <v>12</v>
      </c>
      <c r="F137" s="1" t="s">
        <v>36</v>
      </c>
      <c r="G137" s="1" t="str">
        <f>LEFT(October_Schedule_Table[[#This Row],[Visitor/Neutral]],3)</f>
        <v>Cle</v>
      </c>
      <c r="H137" s="1">
        <v>94</v>
      </c>
      <c r="I137" s="1" t="s">
        <v>14</v>
      </c>
      <c r="J137" s="1" t="str">
        <f>LEFT(October_Schedule_Table[[#This Row],[Home/Neutral]],3)</f>
        <v>Cha</v>
      </c>
      <c r="K137" s="1">
        <v>126</v>
      </c>
      <c r="L137" s="1">
        <f>mean-0.5*home+VLOOKUP(October_Schedule_Table[[#This Row],[Visitor/Neutral]],lookup,2,FALSE)+VLOOKUP(October_Schedule_Table[[#This Row],[Home/Neutral]],lookup,3,FALSE)</f>
        <v>104.26718738631756</v>
      </c>
      <c r="M137" s="1">
        <f>mean+0.5*home+VLOOKUP(October_Schedule_Table[[#This Row],[Visitor/Neutral]],lookup,3,FALSE)+VLOOKUP(October_Schedule_Table[[#This Row],[Home/Neutral]],lookup,2,FALSE)</f>
        <v>115.07496199374101</v>
      </c>
      <c r="N137" s="1">
        <f>(October_Schedule_Table[[#This Row],[PTS2]]-October_Schedule_Table[[#This Row],[Home Pre]])^2+(October_Schedule_Table[[#This Row],[PTS]]-October_Schedule_Table[[#This Row],[Away Pre]])^2</f>
        <v>224.77159226396174</v>
      </c>
      <c r="O137" s="1">
        <f t="shared" si="3"/>
        <v>1.0779084132564209</v>
      </c>
      <c r="P137" s="8">
        <f>October_Schedule_Table[[#This Row],[PTS2]]-October_Schedule_Table[[#This Row],[PTS]]</f>
        <v>32</v>
      </c>
      <c r="Q137" s="8">
        <f>October_Schedule_Table[[#This Row],[Home Pre]]-October_Schedule_Table[[#This Row],[Away Pre]]</f>
        <v>10.807774607423454</v>
      </c>
      <c r="R137" s="8">
        <f>October_Schedule_Table[[#This Row],[Actual]]-October_Schedule_Table[[#This Row],[Predicted]]</f>
        <v>21.192225392576546</v>
      </c>
      <c r="S137" s="8">
        <f>October_Schedule_Table[[#This Row],[PTS2]]-October_Schedule_Table[[#This Row],[Home Pre]]</f>
        <v>10.925038006258987</v>
      </c>
      <c r="T137" s="8">
        <f>October_Schedule_Table[[#This Row],[PTS]]-October_Schedule_Table[[#This Row],[Away Pre]]</f>
        <v>-10.267187386317559</v>
      </c>
      <c r="U137" s="8" t="str">
        <f>CONCATENATE(October_Schedule_Table[[#This Row],[Away Short]],October_Schedule_Table[[#This Row],[PTS]],October_Schedule_Table[[#This Row],[PTS2]])</f>
        <v>Cle94126</v>
      </c>
      <c r="V137" s="8" t="str">
        <f>CONCATENATE(October_Schedule_Table[[#This Row],[Home Short]],October_Schedule_Table[[#This Row],[PTS]],October_Schedule_Table[[#This Row],[PTS2]])</f>
        <v>Cha94126</v>
      </c>
      <c r="W137" s="8" t="str">
        <f>VLOOKUP(October_Schedule_Table[[#This Row],[Home Concat]],'Back to Back'!T:U,2,FALSE)</f>
        <v>no</v>
      </c>
      <c r="X137" s="8" t="str">
        <f>VLOOKUP(October_Schedule_Table[[#This Row],[Away Concat]],'Back to Back'!T:U,2,FALSE)</f>
        <v>no</v>
      </c>
      <c r="Y13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37" s="8"/>
    </row>
    <row r="138" spans="1:26" x14ac:dyDescent="0.2">
      <c r="A138" s="2">
        <v>43407</v>
      </c>
      <c r="B138" s="16">
        <v>11</v>
      </c>
      <c r="C138" s="16">
        <v>3</v>
      </c>
      <c r="D138" s="16">
        <v>2018</v>
      </c>
      <c r="E138" s="1" t="s">
        <v>42</v>
      </c>
      <c r="F138" s="1" t="s">
        <v>31</v>
      </c>
      <c r="G138" s="1" t="str">
        <f>LEFT(October_Schedule_Table[[#This Row],[Visitor/Neutral]],3)</f>
        <v>Uta</v>
      </c>
      <c r="H138" s="1">
        <v>88</v>
      </c>
      <c r="I138" s="1" t="s">
        <v>21</v>
      </c>
      <c r="J138" s="1" t="str">
        <f>LEFT(October_Schedule_Table[[#This Row],[Home/Neutral]],3)</f>
        <v>Den</v>
      </c>
      <c r="K138" s="1">
        <v>103</v>
      </c>
      <c r="L138" s="1">
        <f>mean-0.5*home+VLOOKUP(October_Schedule_Table[[#This Row],[Visitor/Neutral]],lookup,2,FALSE)+VLOOKUP(October_Schedule_Table[[#This Row],[Home/Neutral]],lookup,3,FALSE)</f>
        <v>105.70818143061632</v>
      </c>
      <c r="M138" s="1">
        <f>mean+0.5*home+VLOOKUP(October_Schedule_Table[[#This Row],[Visitor/Neutral]],lookup,3,FALSE)+VLOOKUP(October_Schedule_Table[[#This Row],[Home/Neutral]],lookup,2,FALSE)</f>
        <v>106.58750016830747</v>
      </c>
      <c r="N138" s="1">
        <f>(October_Schedule_Table[[#This Row],[PTS2]]-October_Schedule_Table[[#This Row],[Home Pre]])^2+(October_Schedule_Table[[#This Row],[PTS]]-October_Schedule_Table[[#This Row],[Away Pre]])^2</f>
        <v>326.44984703723082</v>
      </c>
      <c r="O138" s="1">
        <f t="shared" si="3"/>
        <v>1.0785555465843717</v>
      </c>
      <c r="P138" s="8">
        <f>October_Schedule_Table[[#This Row],[PTS2]]-October_Schedule_Table[[#This Row],[PTS]]</f>
        <v>15</v>
      </c>
      <c r="Q138" s="8">
        <f>October_Schedule_Table[[#This Row],[Home Pre]]-October_Schedule_Table[[#This Row],[Away Pre]]</f>
        <v>0.87931873769115043</v>
      </c>
      <c r="R138" s="8">
        <f>October_Schedule_Table[[#This Row],[Actual]]-October_Schedule_Table[[#This Row],[Predicted]]</f>
        <v>14.12068126230885</v>
      </c>
      <c r="S138" s="8">
        <f>October_Schedule_Table[[#This Row],[PTS2]]-October_Schedule_Table[[#This Row],[Home Pre]]</f>
        <v>-3.5875001683074714</v>
      </c>
      <c r="T138" s="8">
        <f>October_Schedule_Table[[#This Row],[PTS]]-October_Schedule_Table[[#This Row],[Away Pre]]</f>
        <v>-17.708181430616321</v>
      </c>
      <c r="U138" s="8" t="str">
        <f>CONCATENATE(October_Schedule_Table[[#This Row],[Away Short]],October_Schedule_Table[[#This Row],[PTS]],October_Schedule_Table[[#This Row],[PTS2]])</f>
        <v>Uta88103</v>
      </c>
      <c r="V138" s="8" t="str">
        <f>CONCATENATE(October_Schedule_Table[[#This Row],[Home Short]],October_Schedule_Table[[#This Row],[PTS]],October_Schedule_Table[[#This Row],[PTS2]])</f>
        <v>Den88103</v>
      </c>
      <c r="W138" s="8" t="str">
        <f>VLOOKUP(October_Schedule_Table[[#This Row],[Home Concat]],'Back to Back'!T:U,2,FALSE)</f>
        <v>no</v>
      </c>
      <c r="X138" s="8" t="str">
        <f>VLOOKUP(October_Schedule_Table[[#This Row],[Away Concat]],'Back to Back'!T:U,2,FALSE)</f>
        <v>yes</v>
      </c>
      <c r="Y13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38" s="8"/>
    </row>
    <row r="139" spans="1:26" x14ac:dyDescent="0.2">
      <c r="A139" s="2">
        <v>43407</v>
      </c>
      <c r="B139" s="16">
        <v>11</v>
      </c>
      <c r="C139" s="16">
        <v>3</v>
      </c>
      <c r="D139" s="16">
        <v>2018</v>
      </c>
      <c r="E139" s="1" t="s">
        <v>12</v>
      </c>
      <c r="F139" s="1" t="s">
        <v>8</v>
      </c>
      <c r="G139" s="1" t="str">
        <f>LEFT(October_Schedule_Table[[#This Row],[Visitor/Neutral]],3)</f>
        <v>Bos</v>
      </c>
      <c r="H139" s="1">
        <v>101</v>
      </c>
      <c r="I139" s="1" t="s">
        <v>20</v>
      </c>
      <c r="J139" s="1" t="str">
        <f>LEFT(October_Schedule_Table[[#This Row],[Home/Neutral]],3)</f>
        <v>Ind</v>
      </c>
      <c r="K139" s="1">
        <v>102</v>
      </c>
      <c r="L139" s="1">
        <f>mean-0.5*home+VLOOKUP(October_Schedule_Table[[#This Row],[Visitor/Neutral]],lookup,2,FALSE)+VLOOKUP(October_Schedule_Table[[#This Row],[Home/Neutral]],lookup,3,FALSE)</f>
        <v>105.13590635633574</v>
      </c>
      <c r="M139" s="1">
        <f>mean+0.5*home+VLOOKUP(October_Schedule_Table[[#This Row],[Visitor/Neutral]],lookup,3,FALSE)+VLOOKUP(October_Schedule_Table[[#This Row],[Home/Neutral]],lookup,2,FALSE)</f>
        <v>106.57981376479975</v>
      </c>
      <c r="N139" s="1">
        <f>(October_Schedule_Table[[#This Row],[PTS2]]-October_Schedule_Table[[#This Row],[Home Pre]])^2+(October_Schedule_Table[[#This Row],[PTS]]-October_Schedule_Table[[#This Row],[Away Pre]])^2</f>
        <v>38.080415508627638</v>
      </c>
      <c r="O139" s="1">
        <f t="shared" si="3"/>
        <v>1.079203068425427</v>
      </c>
      <c r="P139" s="8">
        <f>October_Schedule_Table[[#This Row],[PTS2]]-October_Schedule_Table[[#This Row],[PTS]]</f>
        <v>1</v>
      </c>
      <c r="Q139" s="8">
        <f>October_Schedule_Table[[#This Row],[Home Pre]]-October_Schedule_Table[[#This Row],[Away Pre]]</f>
        <v>1.443907408464014</v>
      </c>
      <c r="R139" s="8">
        <f>October_Schedule_Table[[#This Row],[Actual]]-October_Schedule_Table[[#This Row],[Predicted]]</f>
        <v>-0.443907408464014</v>
      </c>
      <c r="S139" s="8">
        <f>October_Schedule_Table[[#This Row],[PTS2]]-October_Schedule_Table[[#This Row],[Home Pre]]</f>
        <v>-4.5798137647997521</v>
      </c>
      <c r="T139" s="8">
        <f>October_Schedule_Table[[#This Row],[PTS]]-October_Schedule_Table[[#This Row],[Away Pre]]</f>
        <v>-4.1359063563357381</v>
      </c>
      <c r="U139" s="8" t="str">
        <f>CONCATENATE(October_Schedule_Table[[#This Row],[Away Short]],October_Schedule_Table[[#This Row],[PTS]],October_Schedule_Table[[#This Row],[PTS2]])</f>
        <v>Bos101102</v>
      </c>
      <c r="V139" s="8" t="str">
        <f>CONCATENATE(October_Schedule_Table[[#This Row],[Home Short]],October_Schedule_Table[[#This Row],[PTS]],October_Schedule_Table[[#This Row],[PTS2]])</f>
        <v>Ind101102</v>
      </c>
      <c r="W139" s="8" t="str">
        <f>VLOOKUP(October_Schedule_Table[[#This Row],[Home Concat]],'Back to Back'!T:U,2,FALSE)</f>
        <v>yes</v>
      </c>
      <c r="X139" s="8" t="str">
        <f>VLOOKUP(October_Schedule_Table[[#This Row],[Away Concat]],'Back to Back'!T:U,2,FALSE)</f>
        <v>no</v>
      </c>
      <c r="Y13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39" s="8"/>
    </row>
    <row r="140" spans="1:26" x14ac:dyDescent="0.2">
      <c r="A140" s="2">
        <v>43407</v>
      </c>
      <c r="B140" s="16">
        <v>11</v>
      </c>
      <c r="C140" s="16">
        <v>3</v>
      </c>
      <c r="D140" s="16">
        <v>2018</v>
      </c>
      <c r="E140" s="1" t="s">
        <v>60</v>
      </c>
      <c r="F140" s="1" t="s">
        <v>16</v>
      </c>
      <c r="G140" s="1" t="str">
        <f>LEFT(October_Schedule_Table[[#This Row],[Visitor/Neutral]],3)</f>
        <v>Det</v>
      </c>
      <c r="H140" s="1">
        <v>99</v>
      </c>
      <c r="I140" s="1" t="s">
        <v>7</v>
      </c>
      <c r="J140" s="1" t="str">
        <f>LEFT(October_Schedule_Table[[#This Row],[Home/Neutral]],3)</f>
        <v>Phi</v>
      </c>
      <c r="K140" s="1">
        <v>109</v>
      </c>
      <c r="L140" s="1">
        <f>mean-0.5*home+VLOOKUP(October_Schedule_Table[[#This Row],[Visitor/Neutral]],lookup,2,FALSE)+VLOOKUP(October_Schedule_Table[[#This Row],[Home/Neutral]],lookup,3,FALSE)</f>
        <v>107.33388637423909</v>
      </c>
      <c r="M140" s="1">
        <f>mean+0.5*home+VLOOKUP(October_Schedule_Table[[#This Row],[Visitor/Neutral]],lookup,3,FALSE)+VLOOKUP(October_Schedule_Table[[#This Row],[Home/Neutral]],lookup,2,FALSE)</f>
        <v>112.53664815322128</v>
      </c>
      <c r="N140" s="1">
        <f>(October_Schedule_Table[[#This Row],[PTS2]]-October_Schedule_Table[[#This Row],[Home Pre]])^2+(October_Schedule_Table[[#This Row],[PTS]]-October_Schedule_Table[[#This Row],[Away Pre]])^2</f>
        <v>81.96154225841137</v>
      </c>
      <c r="O140" s="1">
        <f t="shared" ref="O140:O203" si="4">1/(0.9994)*O139</f>
        <v>1.0798509790128348</v>
      </c>
      <c r="P140" s="8">
        <f>October_Schedule_Table[[#This Row],[PTS2]]-October_Schedule_Table[[#This Row],[PTS]]</f>
        <v>10</v>
      </c>
      <c r="Q140" s="8">
        <f>October_Schedule_Table[[#This Row],[Home Pre]]-October_Schedule_Table[[#This Row],[Away Pre]]</f>
        <v>5.2027617789821932</v>
      </c>
      <c r="R140" s="8">
        <f>October_Schedule_Table[[#This Row],[Actual]]-October_Schedule_Table[[#This Row],[Predicted]]</f>
        <v>4.7972382210178068</v>
      </c>
      <c r="S140" s="8">
        <f>October_Schedule_Table[[#This Row],[PTS2]]-October_Schedule_Table[[#This Row],[Home Pre]]</f>
        <v>-3.5366481532212788</v>
      </c>
      <c r="T140" s="8">
        <f>October_Schedule_Table[[#This Row],[PTS]]-October_Schedule_Table[[#This Row],[Away Pre]]</f>
        <v>-8.3338863742390856</v>
      </c>
      <c r="U140" s="8" t="str">
        <f>CONCATENATE(October_Schedule_Table[[#This Row],[Away Short]],October_Schedule_Table[[#This Row],[PTS]],October_Schedule_Table[[#This Row],[PTS2]])</f>
        <v>Det99109</v>
      </c>
      <c r="V140" s="8" t="str">
        <f>CONCATENATE(October_Schedule_Table[[#This Row],[Home Short]],October_Schedule_Table[[#This Row],[PTS]],October_Schedule_Table[[#This Row],[PTS2]])</f>
        <v>Phi99109</v>
      </c>
      <c r="W140" s="8" t="str">
        <f>VLOOKUP(October_Schedule_Table[[#This Row],[Home Concat]],'Back to Back'!T:U,2,FALSE)</f>
        <v>no</v>
      </c>
      <c r="X140" s="8" t="str">
        <f>VLOOKUP(October_Schedule_Table[[#This Row],[Away Concat]],'Back to Back'!T:U,2,FALSE)</f>
        <v>no</v>
      </c>
      <c r="Y14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40" s="8"/>
    </row>
    <row r="141" spans="1:26" x14ac:dyDescent="0.2">
      <c r="A141" s="2">
        <v>43407</v>
      </c>
      <c r="B141" s="16">
        <v>11</v>
      </c>
      <c r="C141" s="16">
        <v>3</v>
      </c>
      <c r="D141" s="16">
        <v>2018</v>
      </c>
      <c r="E141" s="1" t="s">
        <v>30</v>
      </c>
      <c r="F141" s="1" t="s">
        <v>39</v>
      </c>
      <c r="G141" s="1" t="s">
        <v>242</v>
      </c>
      <c r="H141" s="1">
        <v>114</v>
      </c>
      <c r="I141" s="1" t="s">
        <v>40</v>
      </c>
      <c r="J141" s="1" t="str">
        <f>LEFT(October_Schedule_Table[[#This Row],[Home/Neutral]],3)</f>
        <v>Por</v>
      </c>
      <c r="K141" s="1">
        <v>110</v>
      </c>
      <c r="L141" s="1">
        <f>mean-0.5*home+VLOOKUP(October_Schedule_Table[[#This Row],[Visitor/Neutral]],lookup,2,FALSE)+VLOOKUP(October_Schedule_Table[[#This Row],[Home/Neutral]],lookup,3,FALSE)</f>
        <v>109.17346761605027</v>
      </c>
      <c r="M141" s="1">
        <f>mean+0.5*home+VLOOKUP(October_Schedule_Table[[#This Row],[Visitor/Neutral]],lookup,3,FALSE)+VLOOKUP(October_Schedule_Table[[#This Row],[Home/Neutral]],lookup,2,FALSE)</f>
        <v>118.39347995148607</v>
      </c>
      <c r="N141" s="1">
        <f>(October_Schedule_Table[[#This Row],[PTS2]]-October_Schedule_Table[[#This Row],[Home Pre]])^2+(October_Schedule_Table[[#This Row],[PTS]]-October_Schedule_Table[[#This Row],[Away Pre]])^2</f>
        <v>93.74592054931405</v>
      </c>
      <c r="O141" s="1">
        <f t="shared" si="4"/>
        <v>1.0804992785799827</v>
      </c>
      <c r="P141" s="8">
        <f>October_Schedule_Table[[#This Row],[PTS2]]-October_Schedule_Table[[#This Row],[PTS]]</f>
        <v>-4</v>
      </c>
      <c r="Q141" s="8">
        <f>October_Schedule_Table[[#This Row],[Home Pre]]-October_Schedule_Table[[#This Row],[Away Pre]]</f>
        <v>9.220012335435797</v>
      </c>
      <c r="R141" s="8">
        <f>October_Schedule_Table[[#This Row],[Actual]]-October_Schedule_Table[[#This Row],[Predicted]]</f>
        <v>-13.220012335435797</v>
      </c>
      <c r="S141" s="8">
        <f>October_Schedule_Table[[#This Row],[PTS2]]-October_Schedule_Table[[#This Row],[Home Pre]]</f>
        <v>-8.3934799514860714</v>
      </c>
      <c r="T141" s="8">
        <f>October_Schedule_Table[[#This Row],[PTS]]-October_Schedule_Table[[#This Row],[Away Pre]]</f>
        <v>4.8265323839497256</v>
      </c>
      <c r="U141" s="8" t="str">
        <f>CONCATENATE(October_Schedule_Table[[#This Row],[Away Short]],October_Schedule_Table[[#This Row],[PTS]],October_Schedule_Table[[#This Row],[PTS2]])</f>
        <v>LAL114110</v>
      </c>
      <c r="V141" s="8" t="str">
        <f>CONCATENATE(October_Schedule_Table[[#This Row],[Home Short]],October_Schedule_Table[[#This Row],[PTS]],October_Schedule_Table[[#This Row],[PTS2]])</f>
        <v>Por114110</v>
      </c>
      <c r="W141" s="8" t="str">
        <f>VLOOKUP(October_Schedule_Table[[#This Row],[Home Concat]],'Back to Back'!T:U,2,FALSE)</f>
        <v>no</v>
      </c>
      <c r="X141" s="8" t="str">
        <f>VLOOKUP(October_Schedule_Table[[#This Row],[Away Concat]],'Back to Back'!T:U,2,FALSE)</f>
        <v>no</v>
      </c>
      <c r="Y14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41" s="8"/>
    </row>
    <row r="142" spans="1:26" x14ac:dyDescent="0.2">
      <c r="A142" s="2">
        <v>43407</v>
      </c>
      <c r="B142" s="16">
        <v>11</v>
      </c>
      <c r="C142" s="16">
        <v>3</v>
      </c>
      <c r="D142" s="16">
        <v>2018</v>
      </c>
      <c r="E142" s="1" t="s">
        <v>33</v>
      </c>
      <c r="F142" s="1" t="s">
        <v>17</v>
      </c>
      <c r="G142" s="1" t="str">
        <f>LEFT(October_Schedule_Table[[#This Row],[Visitor/Neutral]],3)</f>
        <v>New</v>
      </c>
      <c r="H142" s="1">
        <v>95</v>
      </c>
      <c r="I142" s="1" t="s">
        <v>35</v>
      </c>
      <c r="J142" s="1" t="str">
        <f>LEFT(October_Schedule_Table[[#This Row],[Home/Neutral]],3)</f>
        <v>San</v>
      </c>
      <c r="K142" s="1">
        <v>109</v>
      </c>
      <c r="L142" s="1">
        <f>mean-0.5*home+VLOOKUP(October_Schedule_Table[[#This Row],[Visitor/Neutral]],lookup,2,FALSE)+VLOOKUP(October_Schedule_Table[[#This Row],[Home/Neutral]],lookup,3,FALSE)</f>
        <v>112.02494148888634</v>
      </c>
      <c r="M142" s="1">
        <f>mean+0.5*home+VLOOKUP(October_Schedule_Table[[#This Row],[Visitor/Neutral]],lookup,3,FALSE)+VLOOKUP(October_Schedule_Table[[#This Row],[Home/Neutral]],lookup,2,FALSE)</f>
        <v>118.68922840917094</v>
      </c>
      <c r="N142" s="1">
        <f>(October_Schedule_Table[[#This Row],[PTS2]]-October_Schedule_Table[[#This Row],[Home Pre]])^2+(October_Schedule_Table[[#This Row],[PTS]]-October_Schedule_Table[[#This Row],[Away Pre]])^2</f>
        <v>383.72977986508863</v>
      </c>
      <c r="O142" s="1">
        <f t="shared" si="4"/>
        <v>1.081147967360399</v>
      </c>
      <c r="P142" s="8">
        <f>October_Schedule_Table[[#This Row],[PTS2]]-October_Schedule_Table[[#This Row],[PTS]]</f>
        <v>14</v>
      </c>
      <c r="Q142" s="8">
        <f>October_Schedule_Table[[#This Row],[Home Pre]]-October_Schedule_Table[[#This Row],[Away Pre]]</f>
        <v>6.6642869202845958</v>
      </c>
      <c r="R142" s="8">
        <f>October_Schedule_Table[[#This Row],[Actual]]-October_Schedule_Table[[#This Row],[Predicted]]</f>
        <v>7.3357130797154042</v>
      </c>
      <c r="S142" s="8">
        <f>October_Schedule_Table[[#This Row],[PTS2]]-October_Schedule_Table[[#This Row],[Home Pre]]</f>
        <v>-9.6892284091709371</v>
      </c>
      <c r="T142" s="8">
        <f>October_Schedule_Table[[#This Row],[PTS]]-October_Schedule_Table[[#This Row],[Away Pre]]</f>
        <v>-17.024941488886341</v>
      </c>
      <c r="U142" s="8" t="str">
        <f>CONCATENATE(October_Schedule_Table[[#This Row],[Away Short]],October_Schedule_Table[[#This Row],[PTS]],October_Schedule_Table[[#This Row],[PTS2]])</f>
        <v>New95109</v>
      </c>
      <c r="V142" s="8" t="str">
        <f>CONCATENATE(October_Schedule_Table[[#This Row],[Home Short]],October_Schedule_Table[[#This Row],[PTS]],October_Schedule_Table[[#This Row],[PTS2]])</f>
        <v>San95109</v>
      </c>
      <c r="W142" s="8" t="str">
        <f>VLOOKUP(October_Schedule_Table[[#This Row],[Home Concat]],'Back to Back'!T:U,2,FALSE)</f>
        <v>no</v>
      </c>
      <c r="X142" s="8" t="str">
        <f>VLOOKUP(October_Schedule_Table[[#This Row],[Away Concat]],'Back to Back'!T:U,2,FALSE)</f>
        <v>no</v>
      </c>
      <c r="Y14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42" s="8"/>
    </row>
    <row r="143" spans="1:26" x14ac:dyDescent="0.2">
      <c r="A143" s="2">
        <v>43408</v>
      </c>
      <c r="B143" s="16">
        <v>11</v>
      </c>
      <c r="C143" s="16">
        <v>4</v>
      </c>
      <c r="D143" s="16">
        <v>2018</v>
      </c>
      <c r="E143" s="1" t="s">
        <v>43</v>
      </c>
      <c r="F143" s="1" t="s">
        <v>7</v>
      </c>
      <c r="G143" s="1" t="str">
        <f>LEFT(October_Schedule_Table[[#This Row],[Visitor/Neutral]],3)</f>
        <v>Phi</v>
      </c>
      <c r="H143" s="1">
        <v>97</v>
      </c>
      <c r="I143" s="1" t="s">
        <v>15</v>
      </c>
      <c r="J143" s="1" t="str">
        <f>LEFT(October_Schedule_Table[[#This Row],[Home/Neutral]],3)</f>
        <v>Bro</v>
      </c>
      <c r="K143" s="1">
        <v>122</v>
      </c>
      <c r="L143" s="1">
        <f>mean-0.5*home+VLOOKUP(October_Schedule_Table[[#This Row],[Visitor/Neutral]],lookup,2,FALSE)+VLOOKUP(October_Schedule_Table[[#This Row],[Home/Neutral]],lookup,3,FALSE)</f>
        <v>115.08282128182489</v>
      </c>
      <c r="M143" s="1">
        <f>mean+0.5*home+VLOOKUP(October_Schedule_Table[[#This Row],[Visitor/Neutral]],lookup,3,FALSE)+VLOOKUP(October_Schedule_Table[[#This Row],[Home/Neutral]],lookup,2,FALSE)</f>
        <v>115.63970964794166</v>
      </c>
      <c r="N143" s="1">
        <f>(October_Schedule_Table[[#This Row],[PTS2]]-October_Schedule_Table[[#This Row],[Home Pre]])^2+(October_Schedule_Table[[#This Row],[PTS]]-October_Schedule_Table[[#This Row],[Away Pre]])^2</f>
        <v>367.44171887290565</v>
      </c>
      <c r="O143" s="1">
        <f t="shared" si="4"/>
        <v>1.0817970455877517</v>
      </c>
      <c r="P143" s="8">
        <f>October_Schedule_Table[[#This Row],[PTS2]]-October_Schedule_Table[[#This Row],[PTS]]</f>
        <v>25</v>
      </c>
      <c r="Q143" s="8">
        <f>October_Schedule_Table[[#This Row],[Home Pre]]-October_Schedule_Table[[#This Row],[Away Pre]]</f>
        <v>0.55688836611676606</v>
      </c>
      <c r="R143" s="8">
        <f>October_Schedule_Table[[#This Row],[Actual]]-October_Schedule_Table[[#This Row],[Predicted]]</f>
        <v>24.443111633883234</v>
      </c>
      <c r="S143" s="8">
        <f>October_Schedule_Table[[#This Row],[PTS2]]-October_Schedule_Table[[#This Row],[Home Pre]]</f>
        <v>6.3602903520583425</v>
      </c>
      <c r="T143" s="8">
        <f>October_Schedule_Table[[#This Row],[PTS]]-October_Schedule_Table[[#This Row],[Away Pre]]</f>
        <v>-18.082821281824891</v>
      </c>
      <c r="U143" s="8" t="str">
        <f>CONCATENATE(October_Schedule_Table[[#This Row],[Away Short]],October_Schedule_Table[[#This Row],[PTS]],October_Schedule_Table[[#This Row],[PTS2]])</f>
        <v>Phi97122</v>
      </c>
      <c r="V143" s="8" t="str">
        <f>CONCATENATE(October_Schedule_Table[[#This Row],[Home Short]],October_Schedule_Table[[#This Row],[PTS]],October_Schedule_Table[[#This Row],[PTS2]])</f>
        <v>Bro97122</v>
      </c>
      <c r="W143" s="8" t="str">
        <f>VLOOKUP(October_Schedule_Table[[#This Row],[Home Concat]],'Back to Back'!T:U,2,FALSE)</f>
        <v>no</v>
      </c>
      <c r="X143" s="8" t="str">
        <f>VLOOKUP(October_Schedule_Table[[#This Row],[Away Concat]],'Back to Back'!T:U,2,FALSE)</f>
        <v>yes</v>
      </c>
      <c r="Y14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43" s="8"/>
    </row>
    <row r="144" spans="1:26" x14ac:dyDescent="0.2">
      <c r="A144" s="2">
        <v>43408</v>
      </c>
      <c r="B144" s="16">
        <v>11</v>
      </c>
      <c r="C144" s="16">
        <v>4</v>
      </c>
      <c r="D144" s="16">
        <v>2018</v>
      </c>
      <c r="E144" s="1" t="s">
        <v>44</v>
      </c>
      <c r="F144" s="1" t="s">
        <v>37</v>
      </c>
      <c r="G144" s="1" t="str">
        <f>LEFT(October_Schedule_Table[[#This Row],[Visitor/Neutral]],3)</f>
        <v>Tor</v>
      </c>
      <c r="H144" s="1">
        <v>121</v>
      </c>
      <c r="I144" s="1" t="s">
        <v>39</v>
      </c>
      <c r="J144" s="1" t="s">
        <v>242</v>
      </c>
      <c r="K144" s="1">
        <v>107</v>
      </c>
      <c r="L144" s="1">
        <f>mean-0.5*home+VLOOKUP(October_Schedule_Table[[#This Row],[Visitor/Neutral]],lookup,2,FALSE)+VLOOKUP(October_Schedule_Table[[#This Row],[Home/Neutral]],lookup,3,FALSE)</f>
        <v>114.84745471280748</v>
      </c>
      <c r="M144" s="1">
        <f>mean+0.5*home+VLOOKUP(October_Schedule_Table[[#This Row],[Visitor/Neutral]],lookup,3,FALSE)+VLOOKUP(October_Schedule_Table[[#This Row],[Home/Neutral]],lookup,2,FALSE)</f>
        <v>110.27297208752165</v>
      </c>
      <c r="N144" s="1">
        <f>(October_Schedule_Table[[#This Row],[PTS2]]-October_Schedule_Table[[#This Row],[Home Pre]])^2+(October_Schedule_Table[[#This Row],[PTS]]-October_Schedule_Table[[#This Row],[Away Pre]])^2</f>
        <v>48.566159796650773</v>
      </c>
      <c r="O144" s="1">
        <f t="shared" si="4"/>
        <v>1.0824465134958492</v>
      </c>
      <c r="P144" s="8">
        <f>October_Schedule_Table[[#This Row],[PTS2]]-October_Schedule_Table[[#This Row],[PTS]]</f>
        <v>-14</v>
      </c>
      <c r="Q144" s="8">
        <f>October_Schedule_Table[[#This Row],[Home Pre]]-October_Schedule_Table[[#This Row],[Away Pre]]</f>
        <v>-4.5744826252858246</v>
      </c>
      <c r="R144" s="8">
        <f>October_Schedule_Table[[#This Row],[Actual]]-October_Schedule_Table[[#This Row],[Predicted]]</f>
        <v>-9.4255173747141754</v>
      </c>
      <c r="S144" s="8">
        <f>October_Schedule_Table[[#This Row],[PTS2]]-October_Schedule_Table[[#This Row],[Home Pre]]</f>
        <v>-3.2729720875216515</v>
      </c>
      <c r="T144" s="8">
        <f>October_Schedule_Table[[#This Row],[PTS]]-October_Schedule_Table[[#This Row],[Away Pre]]</f>
        <v>6.1525452871925239</v>
      </c>
      <c r="U144" s="8" t="str">
        <f>CONCATENATE(October_Schedule_Table[[#This Row],[Away Short]],October_Schedule_Table[[#This Row],[PTS]],October_Schedule_Table[[#This Row],[PTS2]])</f>
        <v>Tor121107</v>
      </c>
      <c r="V144" s="8" t="str">
        <f>CONCATENATE(October_Schedule_Table[[#This Row],[Home Short]],October_Schedule_Table[[#This Row],[PTS]],October_Schedule_Table[[#This Row],[PTS2]])</f>
        <v>LAL121107</v>
      </c>
      <c r="W144" s="8" t="str">
        <f>VLOOKUP(October_Schedule_Table[[#This Row],[Home Concat]],'Back to Back'!T:U,2,FALSE)</f>
        <v>yes</v>
      </c>
      <c r="X144" s="8" t="str">
        <f>VLOOKUP(October_Schedule_Table[[#This Row],[Away Concat]],'Back to Back'!T:U,2,FALSE)</f>
        <v>no</v>
      </c>
      <c r="Y144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44" s="8"/>
    </row>
    <row r="145" spans="1:26" x14ac:dyDescent="0.2">
      <c r="A145" s="2">
        <v>43408</v>
      </c>
      <c r="B145" s="16">
        <v>11</v>
      </c>
      <c r="C145" s="16">
        <v>4</v>
      </c>
      <c r="D145" s="16">
        <v>2018</v>
      </c>
      <c r="E145" s="1" t="s">
        <v>61</v>
      </c>
      <c r="F145" s="1" t="s">
        <v>32</v>
      </c>
      <c r="G145" s="1" t="str">
        <f>LEFT(October_Schedule_Table[[#This Row],[Visitor/Neutral]],3)</f>
        <v>Sac</v>
      </c>
      <c r="H145" s="1">
        <v>109</v>
      </c>
      <c r="I145" s="1" t="s">
        <v>13</v>
      </c>
      <c r="J145" s="1" t="str">
        <f>LEFT(October_Schedule_Table[[#This Row],[Home/Neutral]],3)</f>
        <v>Mil</v>
      </c>
      <c r="K145" s="1">
        <v>144</v>
      </c>
      <c r="L145" s="1">
        <f>mean-0.5*home+VLOOKUP(October_Schedule_Table[[#This Row],[Visitor/Neutral]],lookup,2,FALSE)+VLOOKUP(October_Schedule_Table[[#This Row],[Home/Neutral]],lookup,3,FALSE)</f>
        <v>111.75713082798458</v>
      </c>
      <c r="M145" s="1">
        <f>mean+0.5*home+VLOOKUP(October_Schedule_Table[[#This Row],[Visitor/Neutral]],lookup,3,FALSE)+VLOOKUP(October_Schedule_Table[[#This Row],[Home/Neutral]],lookup,2,FALSE)</f>
        <v>123.14177695126584</v>
      </c>
      <c r="N145" s="1">
        <f>(October_Schedule_Table[[#This Row],[PTS2]]-October_Schedule_Table[[#This Row],[Home Pre]])^2+(October_Schedule_Table[[#This Row],[PTS]]-October_Schedule_Table[[#This Row],[Away Pre]])^2</f>
        <v>442.66723915336792</v>
      </c>
      <c r="O145" s="1">
        <f t="shared" si="4"/>
        <v>1.0830963713186406</v>
      </c>
      <c r="P145" s="8">
        <f>October_Schedule_Table[[#This Row],[PTS2]]-October_Schedule_Table[[#This Row],[PTS]]</f>
        <v>35</v>
      </c>
      <c r="Q145" s="8">
        <f>October_Schedule_Table[[#This Row],[Home Pre]]-October_Schedule_Table[[#This Row],[Away Pre]]</f>
        <v>11.384646123281257</v>
      </c>
      <c r="R145" s="8">
        <f>October_Schedule_Table[[#This Row],[Actual]]-October_Schedule_Table[[#This Row],[Predicted]]</f>
        <v>23.615353876718743</v>
      </c>
      <c r="S145" s="8">
        <f>October_Schedule_Table[[#This Row],[PTS2]]-October_Schedule_Table[[#This Row],[Home Pre]]</f>
        <v>20.85822304873416</v>
      </c>
      <c r="T145" s="8">
        <f>October_Schedule_Table[[#This Row],[PTS]]-October_Schedule_Table[[#This Row],[Away Pre]]</f>
        <v>-2.7571308279845823</v>
      </c>
      <c r="U145" s="8" t="str">
        <f>CONCATENATE(October_Schedule_Table[[#This Row],[Away Short]],October_Schedule_Table[[#This Row],[PTS]],October_Schedule_Table[[#This Row],[PTS2]])</f>
        <v>Sac109144</v>
      </c>
      <c r="V145" s="8" t="str">
        <f>CONCATENATE(October_Schedule_Table[[#This Row],[Home Short]],October_Schedule_Table[[#This Row],[PTS]],October_Schedule_Table[[#This Row],[PTS2]])</f>
        <v>Mil109144</v>
      </c>
      <c r="W145" s="8" t="str">
        <f>VLOOKUP(October_Schedule_Table[[#This Row],[Home Concat]],'Back to Back'!T:U,2,FALSE)</f>
        <v>no</v>
      </c>
      <c r="X145" s="8" t="str">
        <f>VLOOKUP(October_Schedule_Table[[#This Row],[Away Concat]],'Back to Back'!T:U,2,FALSE)</f>
        <v>no</v>
      </c>
      <c r="Y14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45" s="8"/>
    </row>
    <row r="146" spans="1:26" x14ac:dyDescent="0.2">
      <c r="A146" s="2">
        <v>43408</v>
      </c>
      <c r="B146" s="16">
        <v>11</v>
      </c>
      <c r="C146" s="16">
        <v>4</v>
      </c>
      <c r="D146" s="16">
        <v>2018</v>
      </c>
      <c r="E146" s="1" t="s">
        <v>6</v>
      </c>
      <c r="F146" s="1" t="s">
        <v>19</v>
      </c>
      <c r="G146" s="1" t="str">
        <f>LEFT(October_Schedule_Table[[#This Row],[Visitor/Neutral]],3)</f>
        <v>Mem</v>
      </c>
      <c r="H146" s="1">
        <v>100</v>
      </c>
      <c r="I146" s="1" t="s">
        <v>29</v>
      </c>
      <c r="J146" s="1" t="str">
        <f>LEFT(October_Schedule_Table[[#This Row],[Home/Neutral]],3)</f>
        <v>Pho</v>
      </c>
      <c r="K146" s="1">
        <v>102</v>
      </c>
      <c r="L146" s="1">
        <f>mean-0.5*home+VLOOKUP(October_Schedule_Table[[#This Row],[Visitor/Neutral]],lookup,2,FALSE)+VLOOKUP(October_Schedule_Table[[#This Row],[Home/Neutral]],lookup,3,FALSE)</f>
        <v>108.09018985554512</v>
      </c>
      <c r="M146" s="1">
        <f>mean+0.5*home+VLOOKUP(October_Schedule_Table[[#This Row],[Visitor/Neutral]],lookup,3,FALSE)+VLOOKUP(October_Schedule_Table[[#This Row],[Home/Neutral]],lookup,2,FALSE)</f>
        <v>104.43822533308415</v>
      </c>
      <c r="N146" s="1">
        <f>(October_Schedule_Table[[#This Row],[PTS2]]-October_Schedule_Table[[#This Row],[Home Pre]])^2+(October_Schedule_Table[[#This Row],[PTS]]-October_Schedule_Table[[#This Row],[Away Pre]])^2</f>
        <v>71.396114673658474</v>
      </c>
      <c r="O146" s="1">
        <f t="shared" si="4"/>
        <v>1.0837466192902148</v>
      </c>
      <c r="P146" s="8">
        <f>October_Schedule_Table[[#This Row],[PTS2]]-October_Schedule_Table[[#This Row],[PTS]]</f>
        <v>2</v>
      </c>
      <c r="Q146" s="8">
        <f>October_Schedule_Table[[#This Row],[Home Pre]]-October_Schedule_Table[[#This Row],[Away Pre]]</f>
        <v>-3.6519645224609718</v>
      </c>
      <c r="R146" s="8">
        <f>October_Schedule_Table[[#This Row],[Actual]]-October_Schedule_Table[[#This Row],[Predicted]]</f>
        <v>5.6519645224609718</v>
      </c>
      <c r="S146" s="8">
        <f>October_Schedule_Table[[#This Row],[PTS2]]-October_Schedule_Table[[#This Row],[Home Pre]]</f>
        <v>-2.4382253330841479</v>
      </c>
      <c r="T146" s="8">
        <f>October_Schedule_Table[[#This Row],[PTS]]-October_Schedule_Table[[#This Row],[Away Pre]]</f>
        <v>-8.0901898555451197</v>
      </c>
      <c r="U146" s="8" t="str">
        <f>CONCATENATE(October_Schedule_Table[[#This Row],[Away Short]],October_Schedule_Table[[#This Row],[PTS]],October_Schedule_Table[[#This Row],[PTS2]])</f>
        <v>Mem100102</v>
      </c>
      <c r="V146" s="8" t="str">
        <f>CONCATENATE(October_Schedule_Table[[#This Row],[Home Short]],October_Schedule_Table[[#This Row],[PTS]],October_Schedule_Table[[#This Row],[PTS2]])</f>
        <v>Pho100102</v>
      </c>
      <c r="W146" s="8" t="str">
        <f>VLOOKUP(October_Schedule_Table[[#This Row],[Home Concat]],'Back to Back'!T:U,2,FALSE)</f>
        <v>no</v>
      </c>
      <c r="X146" s="8" t="str">
        <f>VLOOKUP(October_Schedule_Table[[#This Row],[Away Concat]],'Back to Back'!T:U,2,FALSE)</f>
        <v>no</v>
      </c>
      <c r="Y14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46" s="8"/>
    </row>
    <row r="147" spans="1:26" x14ac:dyDescent="0.2">
      <c r="A147" s="2">
        <v>43408</v>
      </c>
      <c r="B147" s="16">
        <v>11</v>
      </c>
      <c r="C147" s="16">
        <v>4</v>
      </c>
      <c r="D147" s="16">
        <v>2018</v>
      </c>
      <c r="E147" s="1" t="s">
        <v>42</v>
      </c>
      <c r="F147" s="1" t="s">
        <v>34</v>
      </c>
      <c r="G147" s="1" t="str">
        <f>LEFT(October_Schedule_Table[[#This Row],[Visitor/Neutral]],3)</f>
        <v>Min</v>
      </c>
      <c r="H147" s="1">
        <v>81</v>
      </c>
      <c r="I147" s="1" t="s">
        <v>40</v>
      </c>
      <c r="J147" s="1" t="str">
        <f>LEFT(October_Schedule_Table[[#This Row],[Home/Neutral]],3)</f>
        <v>Por</v>
      </c>
      <c r="K147" s="1">
        <v>111</v>
      </c>
      <c r="L147" s="1">
        <f>mean-0.5*home+VLOOKUP(October_Schedule_Table[[#This Row],[Visitor/Neutral]],lookup,2,FALSE)+VLOOKUP(October_Schedule_Table[[#This Row],[Home/Neutral]],lookup,3,FALSE)</f>
        <v>110.67353872745815</v>
      </c>
      <c r="M147" s="1">
        <f>mean+0.5*home+VLOOKUP(October_Schedule_Table[[#This Row],[Visitor/Neutral]],lookup,3,FALSE)+VLOOKUP(October_Schedule_Table[[#This Row],[Home/Neutral]],lookup,2,FALSE)</f>
        <v>119.48449553945687</v>
      </c>
      <c r="N147" s="1">
        <f>(October_Schedule_Table[[#This Row],[PTS2]]-October_Schedule_Table[[#This Row],[Home Pre]])^2+(October_Schedule_Table[[#This Row],[PTS]]-October_Schedule_Table[[#This Row],[Away Pre]])^2</f>
        <v>952.50556516902225</v>
      </c>
      <c r="O147" s="1">
        <f t="shared" si="4"/>
        <v>1.0843972576448018</v>
      </c>
      <c r="P147" s="8">
        <f>October_Schedule_Table[[#This Row],[PTS2]]-October_Schedule_Table[[#This Row],[PTS]]</f>
        <v>30</v>
      </c>
      <c r="Q147" s="8">
        <f>October_Schedule_Table[[#This Row],[Home Pre]]-October_Schedule_Table[[#This Row],[Away Pre]]</f>
        <v>8.8109568119987216</v>
      </c>
      <c r="R147" s="8">
        <f>October_Schedule_Table[[#This Row],[Actual]]-October_Schedule_Table[[#This Row],[Predicted]]</f>
        <v>21.189043188001278</v>
      </c>
      <c r="S147" s="8">
        <f>October_Schedule_Table[[#This Row],[PTS2]]-October_Schedule_Table[[#This Row],[Home Pre]]</f>
        <v>-8.4844955394568728</v>
      </c>
      <c r="T147" s="8">
        <f>October_Schedule_Table[[#This Row],[PTS]]-October_Schedule_Table[[#This Row],[Away Pre]]</f>
        <v>-29.673538727458151</v>
      </c>
      <c r="U147" s="8" t="str">
        <f>CONCATENATE(October_Schedule_Table[[#This Row],[Away Short]],October_Schedule_Table[[#This Row],[PTS]],October_Schedule_Table[[#This Row],[PTS2]])</f>
        <v>Min81111</v>
      </c>
      <c r="V147" s="8" t="str">
        <f>CONCATENATE(October_Schedule_Table[[#This Row],[Home Short]],October_Schedule_Table[[#This Row],[PTS]],October_Schedule_Table[[#This Row],[PTS2]])</f>
        <v>Por81111</v>
      </c>
      <c r="W147" s="8" t="str">
        <f>VLOOKUP(October_Schedule_Table[[#This Row],[Home Concat]],'Back to Back'!T:U,2,FALSE)</f>
        <v>yes</v>
      </c>
      <c r="X147" s="8" t="str">
        <f>VLOOKUP(October_Schedule_Table[[#This Row],[Away Concat]],'Back to Back'!T:U,2,FALSE)</f>
        <v>no</v>
      </c>
      <c r="Y14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47" s="8"/>
    </row>
    <row r="148" spans="1:26" x14ac:dyDescent="0.2">
      <c r="A148" s="2">
        <v>43408</v>
      </c>
      <c r="B148" s="16">
        <v>11</v>
      </c>
      <c r="C148" s="16">
        <v>4</v>
      </c>
      <c r="D148" s="16">
        <v>2018</v>
      </c>
      <c r="E148" s="1" t="s">
        <v>12</v>
      </c>
      <c r="F148" s="1" t="s">
        <v>27</v>
      </c>
      <c r="G148" s="1" t="str">
        <f>LEFT(October_Schedule_Table[[#This Row],[Visitor/Neutral]],3)</f>
        <v>Orl</v>
      </c>
      <c r="H148" s="1">
        <v>117</v>
      </c>
      <c r="I148" s="1" t="s">
        <v>35</v>
      </c>
      <c r="J148" s="1" t="str">
        <f>LEFT(October_Schedule_Table[[#This Row],[Home/Neutral]],3)</f>
        <v>San</v>
      </c>
      <c r="K148" s="1">
        <v>110</v>
      </c>
      <c r="L148" s="1">
        <f>mean-0.5*home+VLOOKUP(October_Schedule_Table[[#This Row],[Visitor/Neutral]],lookup,2,FALSE)+VLOOKUP(October_Schedule_Table[[#This Row],[Home/Neutral]],lookup,3,FALSE)</f>
        <v>104.75043493159386</v>
      </c>
      <c r="M148" s="1">
        <f>mean+0.5*home+VLOOKUP(October_Schedule_Table[[#This Row],[Visitor/Neutral]],lookup,3,FALSE)+VLOOKUP(October_Schedule_Table[[#This Row],[Home/Neutral]],lookup,2,FALSE)</f>
        <v>108.11819939479442</v>
      </c>
      <c r="N148" s="1">
        <f>(October_Schedule_Table[[#This Row],[PTS2]]-October_Schedule_Table[[#This Row],[Home Pre]])^2+(October_Schedule_Table[[#This Row],[PTS]]-October_Schedule_Table[[#This Row],[Away Pre]])^2</f>
        <v>153.59301788286805</v>
      </c>
      <c r="O148" s="1">
        <f t="shared" si="4"/>
        <v>1.0850482866167719</v>
      </c>
      <c r="P148" s="8">
        <f>October_Schedule_Table[[#This Row],[PTS2]]-October_Schedule_Table[[#This Row],[PTS]]</f>
        <v>-7</v>
      </c>
      <c r="Q148" s="8">
        <f>October_Schedule_Table[[#This Row],[Home Pre]]-October_Schedule_Table[[#This Row],[Away Pre]]</f>
        <v>3.3677644632005581</v>
      </c>
      <c r="R148" s="8">
        <f>October_Schedule_Table[[#This Row],[Actual]]-October_Schedule_Table[[#This Row],[Predicted]]</f>
        <v>-10.367764463200558</v>
      </c>
      <c r="S148" s="8">
        <f>October_Schedule_Table[[#This Row],[PTS2]]-October_Schedule_Table[[#This Row],[Home Pre]]</f>
        <v>1.8818006052055836</v>
      </c>
      <c r="T148" s="8">
        <f>October_Schedule_Table[[#This Row],[PTS]]-October_Schedule_Table[[#This Row],[Away Pre]]</f>
        <v>12.249565068406142</v>
      </c>
      <c r="U148" s="8" t="str">
        <f>CONCATENATE(October_Schedule_Table[[#This Row],[Away Short]],October_Schedule_Table[[#This Row],[PTS]],October_Schedule_Table[[#This Row],[PTS2]])</f>
        <v>Orl117110</v>
      </c>
      <c r="V148" s="8" t="str">
        <f>CONCATENATE(October_Schedule_Table[[#This Row],[Home Short]],October_Schedule_Table[[#This Row],[PTS]],October_Schedule_Table[[#This Row],[PTS2]])</f>
        <v>San117110</v>
      </c>
      <c r="W148" s="8" t="str">
        <f>VLOOKUP(October_Schedule_Table[[#This Row],[Home Concat]],'Back to Back'!T:U,2,FALSE)</f>
        <v>yes</v>
      </c>
      <c r="X148" s="8" t="str">
        <f>VLOOKUP(October_Schedule_Table[[#This Row],[Away Concat]],'Back to Back'!T:U,2,FALSE)</f>
        <v>no</v>
      </c>
      <c r="Y148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48" s="8"/>
    </row>
    <row r="149" spans="1:26" x14ac:dyDescent="0.2">
      <c r="A149" s="2">
        <v>43408</v>
      </c>
      <c r="B149" s="16">
        <v>11</v>
      </c>
      <c r="C149" s="16">
        <v>4</v>
      </c>
      <c r="D149" s="16">
        <v>2018</v>
      </c>
      <c r="E149" s="1" t="s">
        <v>43</v>
      </c>
      <c r="F149" s="1" t="s">
        <v>25</v>
      </c>
      <c r="G149" s="1" t="s">
        <v>243</v>
      </c>
      <c r="H149" s="1">
        <v>95</v>
      </c>
      <c r="I149" s="1" t="s">
        <v>41</v>
      </c>
      <c r="J149" s="1" t="str">
        <f>LEFT(October_Schedule_Table[[#This Row],[Home/Neutral]],3)</f>
        <v>Was</v>
      </c>
      <c r="K149" s="1">
        <v>108</v>
      </c>
      <c r="L149" s="1">
        <f>mean-0.5*home+VLOOKUP(October_Schedule_Table[[#This Row],[Visitor/Neutral]],lookup,2,FALSE)+VLOOKUP(October_Schedule_Table[[#This Row],[Home/Neutral]],lookup,3,FALSE)</f>
        <v>109.08064754211514</v>
      </c>
      <c r="M149" s="1">
        <f>mean+0.5*home+VLOOKUP(October_Schedule_Table[[#This Row],[Visitor/Neutral]],lookup,3,FALSE)+VLOOKUP(October_Schedule_Table[[#This Row],[Home/Neutral]],lookup,2,FALSE)</f>
        <v>117.9621244774999</v>
      </c>
      <c r="N149" s="1">
        <f>(October_Schedule_Table[[#This Row],[PTS2]]-October_Schedule_Table[[#This Row],[Home Pre]])^2+(October_Schedule_Table[[#This Row],[PTS]]-October_Schedule_Table[[#This Row],[Away Pre]])^2</f>
        <v>297.5085593104759</v>
      </c>
      <c r="O149" s="1">
        <f t="shared" si="4"/>
        <v>1.0856997064406364</v>
      </c>
      <c r="P149" s="8">
        <f>October_Schedule_Table[[#This Row],[PTS2]]-October_Schedule_Table[[#This Row],[PTS]]</f>
        <v>13</v>
      </c>
      <c r="Q149" s="8">
        <f>October_Schedule_Table[[#This Row],[Home Pre]]-October_Schedule_Table[[#This Row],[Away Pre]]</f>
        <v>8.8814769353847538</v>
      </c>
      <c r="R149" s="8">
        <f>October_Schedule_Table[[#This Row],[Actual]]-October_Schedule_Table[[#This Row],[Predicted]]</f>
        <v>4.1185230646152462</v>
      </c>
      <c r="S149" s="8">
        <f>October_Schedule_Table[[#This Row],[PTS2]]-October_Schedule_Table[[#This Row],[Home Pre]]</f>
        <v>-9.9621244774998985</v>
      </c>
      <c r="T149" s="8">
        <f>October_Schedule_Table[[#This Row],[PTS]]-October_Schedule_Table[[#This Row],[Away Pre]]</f>
        <v>-14.080647542115145</v>
      </c>
      <c r="U149" s="8" t="str">
        <f>CONCATENATE(October_Schedule_Table[[#This Row],[Away Short]],October_Schedule_Table[[#This Row],[PTS]],October_Schedule_Table[[#This Row],[PTS2]])</f>
        <v>NYK95108</v>
      </c>
      <c r="V149" s="8" t="str">
        <f>CONCATENATE(October_Schedule_Table[[#This Row],[Home Short]],October_Schedule_Table[[#This Row],[PTS]],October_Schedule_Table[[#This Row],[PTS2]])</f>
        <v>Was95108</v>
      </c>
      <c r="W149" s="8" t="str">
        <f>VLOOKUP(October_Schedule_Table[[#This Row],[Home Concat]],'Back to Back'!T:U,2,FALSE)</f>
        <v>no</v>
      </c>
      <c r="X149" s="8" t="str">
        <f>VLOOKUP(October_Schedule_Table[[#This Row],[Away Concat]],'Back to Back'!T:U,2,FALSE)</f>
        <v>no</v>
      </c>
      <c r="Y14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49" s="8"/>
    </row>
    <row r="150" spans="1:26" x14ac:dyDescent="0.2">
      <c r="A150" s="2">
        <v>43409</v>
      </c>
      <c r="B150" s="16">
        <v>11</v>
      </c>
      <c r="C150" s="16">
        <v>5</v>
      </c>
      <c r="D150" s="16">
        <v>2018</v>
      </c>
      <c r="E150" s="1" t="s">
        <v>42</v>
      </c>
      <c r="F150" s="1" t="s">
        <v>8</v>
      </c>
      <c r="G150" s="1" t="str">
        <f>LEFT(October_Schedule_Table[[#This Row],[Visitor/Neutral]],3)</f>
        <v>Bos</v>
      </c>
      <c r="H150" s="1">
        <v>107</v>
      </c>
      <c r="I150" s="1" t="s">
        <v>21</v>
      </c>
      <c r="J150" s="1" t="str">
        <f>LEFT(October_Schedule_Table[[#This Row],[Home/Neutral]],3)</f>
        <v>Den</v>
      </c>
      <c r="K150" s="1">
        <v>115</v>
      </c>
      <c r="L150" s="1">
        <f>mean-0.5*home+VLOOKUP(October_Schedule_Table[[#This Row],[Visitor/Neutral]],lookup,2,FALSE)+VLOOKUP(October_Schedule_Table[[#This Row],[Home/Neutral]],lookup,3,FALSE)</f>
        <v>106.17505516738964</v>
      </c>
      <c r="M150" s="1">
        <f>mean+0.5*home+VLOOKUP(October_Schedule_Table[[#This Row],[Visitor/Neutral]],lookup,3,FALSE)+VLOOKUP(October_Schedule_Table[[#This Row],[Home/Neutral]],lookup,2,FALSE)</f>
        <v>109.10536558372807</v>
      </c>
      <c r="N150" s="1">
        <f>(October_Schedule_Table[[#This Row],[PTS2]]-October_Schedule_Table[[#This Row],[Home Pre]])^2+(October_Schedule_Table[[#This Row],[PTS]]-October_Schedule_Table[[#This Row],[Away Pre]])^2</f>
        <v>35.42724887834801</v>
      </c>
      <c r="O150" s="1">
        <f t="shared" si="4"/>
        <v>1.0863515173510472</v>
      </c>
      <c r="P150" s="8">
        <f>October_Schedule_Table[[#This Row],[PTS2]]-October_Schedule_Table[[#This Row],[PTS]]</f>
        <v>8</v>
      </c>
      <c r="Q150" s="8">
        <f>October_Schedule_Table[[#This Row],[Home Pre]]-October_Schedule_Table[[#This Row],[Away Pre]]</f>
        <v>2.930310416338429</v>
      </c>
      <c r="R150" s="8">
        <f>October_Schedule_Table[[#This Row],[Actual]]-October_Schedule_Table[[#This Row],[Predicted]]</f>
        <v>5.069689583661571</v>
      </c>
      <c r="S150" s="8">
        <f>October_Schedule_Table[[#This Row],[PTS2]]-October_Schedule_Table[[#This Row],[Home Pre]]</f>
        <v>5.8946344162719271</v>
      </c>
      <c r="T150" s="8">
        <f>October_Schedule_Table[[#This Row],[PTS]]-October_Schedule_Table[[#This Row],[Away Pre]]</f>
        <v>0.82494483261035612</v>
      </c>
      <c r="U150" s="8" t="str">
        <f>CONCATENATE(October_Schedule_Table[[#This Row],[Away Short]],October_Schedule_Table[[#This Row],[PTS]],October_Schedule_Table[[#This Row],[PTS2]])</f>
        <v>Bos107115</v>
      </c>
      <c r="V150" s="8" t="str">
        <f>CONCATENATE(October_Schedule_Table[[#This Row],[Home Short]],October_Schedule_Table[[#This Row],[PTS]],October_Schedule_Table[[#This Row],[PTS2]])</f>
        <v>Den107115</v>
      </c>
      <c r="W150" s="8" t="str">
        <f>VLOOKUP(October_Schedule_Table[[#This Row],[Home Concat]],'Back to Back'!T:U,2,FALSE)</f>
        <v>no</v>
      </c>
      <c r="X150" s="8" t="str">
        <f>VLOOKUP(October_Schedule_Table[[#This Row],[Away Concat]],'Back to Back'!T:U,2,FALSE)</f>
        <v>no</v>
      </c>
      <c r="Y15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50" s="8"/>
    </row>
    <row r="151" spans="1:26" x14ac:dyDescent="0.2">
      <c r="A151" s="2">
        <v>43409</v>
      </c>
      <c r="B151" s="16">
        <v>11</v>
      </c>
      <c r="C151" s="16">
        <v>5</v>
      </c>
      <c r="D151" s="16">
        <v>2018</v>
      </c>
      <c r="E151" s="1" t="s">
        <v>12</v>
      </c>
      <c r="F151" s="1" t="s">
        <v>26</v>
      </c>
      <c r="G151" s="1" t="str">
        <f>LEFT(October_Schedule_Table[[#This Row],[Visitor/Neutral]],3)</f>
        <v>Mia</v>
      </c>
      <c r="H151" s="1">
        <v>120</v>
      </c>
      <c r="I151" s="1" t="s">
        <v>16</v>
      </c>
      <c r="J151" s="1" t="str">
        <f>LEFT(October_Schedule_Table[[#This Row],[Home/Neutral]],3)</f>
        <v>Det</v>
      </c>
      <c r="K151" s="1">
        <v>115</v>
      </c>
      <c r="L151" s="1">
        <f>mean-0.5*home+VLOOKUP(October_Schedule_Table[[#This Row],[Visitor/Neutral]],lookup,2,FALSE)+VLOOKUP(October_Schedule_Table[[#This Row],[Home/Neutral]],lookup,3,FALSE)</f>
        <v>99.902326898039504</v>
      </c>
      <c r="M151" s="1">
        <f>mean+0.5*home+VLOOKUP(October_Schedule_Table[[#This Row],[Visitor/Neutral]],lookup,3,FALSE)+VLOOKUP(October_Schedule_Table[[#This Row],[Home/Neutral]],lookup,2,FALSE)</f>
        <v>102.63177263653711</v>
      </c>
      <c r="N151" s="1">
        <f>(October_Schedule_Table[[#This Row],[PTS2]]-October_Schedule_Table[[#This Row],[Home Pre]])^2+(October_Schedule_Table[[#This Row],[PTS]]-October_Schedule_Table[[#This Row],[Away Pre]])^2</f>
        <v>556.88951222757862</v>
      </c>
      <c r="O151" s="1">
        <f t="shared" si="4"/>
        <v>1.0870037195827968</v>
      </c>
      <c r="P151" s="8">
        <f>October_Schedule_Table[[#This Row],[PTS2]]-October_Schedule_Table[[#This Row],[PTS]]</f>
        <v>-5</v>
      </c>
      <c r="Q151" s="8">
        <f>October_Schedule_Table[[#This Row],[Home Pre]]-October_Schedule_Table[[#This Row],[Away Pre]]</f>
        <v>2.7294457384976027</v>
      </c>
      <c r="R151" s="8">
        <f>October_Schedule_Table[[#This Row],[Actual]]-October_Schedule_Table[[#This Row],[Predicted]]</f>
        <v>-7.7294457384976027</v>
      </c>
      <c r="S151" s="8">
        <f>October_Schedule_Table[[#This Row],[PTS2]]-October_Schedule_Table[[#This Row],[Home Pre]]</f>
        <v>12.368227363462893</v>
      </c>
      <c r="T151" s="8">
        <f>October_Schedule_Table[[#This Row],[PTS]]-October_Schedule_Table[[#This Row],[Away Pre]]</f>
        <v>20.097673101960496</v>
      </c>
      <c r="U151" s="8" t="str">
        <f>CONCATENATE(October_Schedule_Table[[#This Row],[Away Short]],October_Schedule_Table[[#This Row],[PTS]],October_Schedule_Table[[#This Row],[PTS2]])</f>
        <v>Mia120115</v>
      </c>
      <c r="V151" s="8" t="str">
        <f>CONCATENATE(October_Schedule_Table[[#This Row],[Home Short]],October_Schedule_Table[[#This Row],[PTS]],October_Schedule_Table[[#This Row],[PTS2]])</f>
        <v>Det120115</v>
      </c>
      <c r="W151" s="8" t="str">
        <f>VLOOKUP(October_Schedule_Table[[#This Row],[Home Concat]],'Back to Back'!T:U,2,FALSE)</f>
        <v>no</v>
      </c>
      <c r="X151" s="8" t="str">
        <f>VLOOKUP(October_Schedule_Table[[#This Row],[Away Concat]],'Back to Back'!T:U,2,FALSE)</f>
        <v>no</v>
      </c>
      <c r="Y15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51" s="8"/>
    </row>
    <row r="152" spans="1:26" x14ac:dyDescent="0.2">
      <c r="A152" s="2">
        <v>43409</v>
      </c>
      <c r="B152" s="16">
        <v>11</v>
      </c>
      <c r="C152" s="16">
        <v>5</v>
      </c>
      <c r="D152" s="16">
        <v>2018</v>
      </c>
      <c r="E152" s="1" t="s">
        <v>9</v>
      </c>
      <c r="F152" s="1" t="s">
        <v>19</v>
      </c>
      <c r="G152" s="1" t="str">
        <f>LEFT(October_Schedule_Table[[#This Row],[Visitor/Neutral]],3)</f>
        <v>Mem</v>
      </c>
      <c r="H152" s="1">
        <v>101</v>
      </c>
      <c r="I152" s="1" t="s">
        <v>11</v>
      </c>
      <c r="J152" s="1" t="str">
        <f>LEFT(October_Schedule_Table[[#This Row],[Home/Neutral]],3)</f>
        <v>Gol</v>
      </c>
      <c r="K152" s="1">
        <v>117</v>
      </c>
      <c r="L152" s="1">
        <f>mean-0.5*home+VLOOKUP(October_Schedule_Table[[#This Row],[Visitor/Neutral]],lookup,2,FALSE)+VLOOKUP(October_Schedule_Table[[#This Row],[Home/Neutral]],lookup,3,FALSE)</f>
        <v>102.44406897765752</v>
      </c>
      <c r="M152" s="1">
        <f>mean+0.5*home+VLOOKUP(October_Schedule_Table[[#This Row],[Visitor/Neutral]],lookup,3,FALSE)+VLOOKUP(October_Schedule_Table[[#This Row],[Home/Neutral]],lookup,2,FALSE)</f>
        <v>113.98831207646852</v>
      </c>
      <c r="N152" s="1">
        <f>(October_Schedule_Table[[#This Row],[PTS2]]-October_Schedule_Table[[#This Row],[Home Pre]])^2+(October_Schedule_Table[[#This Row],[PTS]]-October_Schedule_Table[[#This Row],[Away Pre]])^2</f>
        <v>11.155599360978215</v>
      </c>
      <c r="O152" s="1">
        <f t="shared" si="4"/>
        <v>1.0876563133708195</v>
      </c>
      <c r="P152" s="8">
        <f>October_Schedule_Table[[#This Row],[PTS2]]-October_Schedule_Table[[#This Row],[PTS]]</f>
        <v>16</v>
      </c>
      <c r="Q152" s="8">
        <f>October_Schedule_Table[[#This Row],[Home Pre]]-October_Schedule_Table[[#This Row],[Away Pre]]</f>
        <v>11.544243098810995</v>
      </c>
      <c r="R152" s="8">
        <f>October_Schedule_Table[[#This Row],[Actual]]-October_Schedule_Table[[#This Row],[Predicted]]</f>
        <v>4.4557569011890052</v>
      </c>
      <c r="S152" s="8">
        <f>October_Schedule_Table[[#This Row],[PTS2]]-October_Schedule_Table[[#This Row],[Home Pre]]</f>
        <v>3.0116879235314826</v>
      </c>
      <c r="T152" s="8">
        <f>October_Schedule_Table[[#This Row],[PTS]]-October_Schedule_Table[[#This Row],[Away Pre]]</f>
        <v>-1.4440689776575226</v>
      </c>
      <c r="U152" s="8" t="str">
        <f>CONCATENATE(October_Schedule_Table[[#This Row],[Away Short]],October_Schedule_Table[[#This Row],[PTS]],October_Schedule_Table[[#This Row],[PTS2]])</f>
        <v>Mem101117</v>
      </c>
      <c r="V152" s="8" t="str">
        <f>CONCATENATE(October_Schedule_Table[[#This Row],[Home Short]],October_Schedule_Table[[#This Row],[PTS]],October_Schedule_Table[[#This Row],[PTS2]])</f>
        <v>Gol101117</v>
      </c>
      <c r="W152" s="8" t="str">
        <f>VLOOKUP(October_Schedule_Table[[#This Row],[Home Concat]],'Back to Back'!T:U,2,FALSE)</f>
        <v>no</v>
      </c>
      <c r="X152" s="8" t="str">
        <f>VLOOKUP(October_Schedule_Table[[#This Row],[Away Concat]],'Back to Back'!T:U,2,FALSE)</f>
        <v>yes</v>
      </c>
      <c r="Y15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52" s="8"/>
    </row>
    <row r="153" spans="1:26" x14ac:dyDescent="0.2">
      <c r="A153" s="2">
        <v>43409</v>
      </c>
      <c r="B153" s="16">
        <v>11</v>
      </c>
      <c r="C153" s="16">
        <v>5</v>
      </c>
      <c r="D153" s="16">
        <v>2018</v>
      </c>
      <c r="E153" s="1" t="s">
        <v>12</v>
      </c>
      <c r="F153" s="1" t="s">
        <v>18</v>
      </c>
      <c r="G153" s="1" t="str">
        <f>LEFT(October_Schedule_Table[[#This Row],[Visitor/Neutral]],3)</f>
        <v>Hou</v>
      </c>
      <c r="H153" s="1">
        <v>98</v>
      </c>
      <c r="I153" s="1" t="s">
        <v>20</v>
      </c>
      <c r="J153" s="1" t="str">
        <f>LEFT(October_Schedule_Table[[#This Row],[Home/Neutral]],3)</f>
        <v>Ind</v>
      </c>
      <c r="K153" s="1">
        <v>94</v>
      </c>
      <c r="L153" s="1">
        <f>mean-0.5*home+VLOOKUP(October_Schedule_Table[[#This Row],[Visitor/Neutral]],lookup,2,FALSE)+VLOOKUP(October_Schedule_Table[[#This Row],[Home/Neutral]],lookup,3,FALSE)</f>
        <v>107.01364686085884</v>
      </c>
      <c r="M153" s="1">
        <f>mean+0.5*home+VLOOKUP(October_Schedule_Table[[#This Row],[Visitor/Neutral]],lookup,3,FALSE)+VLOOKUP(October_Schedule_Table[[#This Row],[Home/Neutral]],lookup,2,FALSE)</f>
        <v>106.29861807018108</v>
      </c>
      <c r="N153" s="1">
        <f>(October_Schedule_Table[[#This Row],[PTS2]]-October_Schedule_Table[[#This Row],[Home Pre]])^2+(October_Schedule_Table[[#This Row],[PTS]]-October_Schedule_Table[[#This Row],[Away Pre]])^2</f>
        <v>232.50183616845499</v>
      </c>
      <c r="O153" s="1">
        <f t="shared" si="4"/>
        <v>1.0883092989501897</v>
      </c>
      <c r="P153" s="8">
        <f>October_Schedule_Table[[#This Row],[PTS2]]-October_Schedule_Table[[#This Row],[PTS]]</f>
        <v>-4</v>
      </c>
      <c r="Q153" s="8">
        <f>October_Schedule_Table[[#This Row],[Home Pre]]-October_Schedule_Table[[#This Row],[Away Pre]]</f>
        <v>-0.71502879067776348</v>
      </c>
      <c r="R153" s="8">
        <f>October_Schedule_Table[[#This Row],[Actual]]-October_Schedule_Table[[#This Row],[Predicted]]</f>
        <v>-3.2849712093222365</v>
      </c>
      <c r="S153" s="8">
        <f>October_Schedule_Table[[#This Row],[PTS2]]-October_Schedule_Table[[#This Row],[Home Pre]]</f>
        <v>-12.298618070181078</v>
      </c>
      <c r="T153" s="8">
        <f>October_Schedule_Table[[#This Row],[PTS]]-October_Schedule_Table[[#This Row],[Away Pre]]</f>
        <v>-9.0136468608588416</v>
      </c>
      <c r="U153" s="8" t="str">
        <f>CONCATENATE(October_Schedule_Table[[#This Row],[Away Short]],October_Schedule_Table[[#This Row],[PTS]],October_Schedule_Table[[#This Row],[PTS2]])</f>
        <v>Hou9894</v>
      </c>
      <c r="V153" s="8" t="str">
        <f>CONCATENATE(October_Schedule_Table[[#This Row],[Home Short]],October_Schedule_Table[[#This Row],[PTS]],October_Schedule_Table[[#This Row],[PTS2]])</f>
        <v>Ind9894</v>
      </c>
      <c r="W153" s="8" t="str">
        <f>VLOOKUP(October_Schedule_Table[[#This Row],[Home Concat]],'Back to Back'!T:U,2,FALSE)</f>
        <v>no</v>
      </c>
      <c r="X153" s="8" t="str">
        <f>VLOOKUP(October_Schedule_Table[[#This Row],[Away Concat]],'Back to Back'!T:U,2,FALSE)</f>
        <v>no</v>
      </c>
      <c r="Y15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53" s="8"/>
    </row>
    <row r="154" spans="1:26" x14ac:dyDescent="0.2">
      <c r="A154" s="2">
        <v>43409</v>
      </c>
      <c r="B154" s="16">
        <v>11</v>
      </c>
      <c r="C154" s="16">
        <v>5</v>
      </c>
      <c r="D154" s="16">
        <v>2018</v>
      </c>
      <c r="E154" s="1" t="s">
        <v>9</v>
      </c>
      <c r="F154" s="1" t="s">
        <v>34</v>
      </c>
      <c r="G154" s="1" t="str">
        <f>LEFT(October_Schedule_Table[[#This Row],[Visitor/Neutral]],3)</f>
        <v>Min</v>
      </c>
      <c r="H154" s="1">
        <v>109</v>
      </c>
      <c r="I154" s="1" t="s">
        <v>22</v>
      </c>
      <c r="J154" s="1" t="s">
        <v>241</v>
      </c>
      <c r="K154" s="1">
        <v>120</v>
      </c>
      <c r="L154" s="1">
        <f>mean-0.5*home+VLOOKUP(October_Schedule_Table[[#This Row],[Visitor/Neutral]],lookup,2,FALSE)+VLOOKUP(October_Schedule_Table[[#This Row],[Home/Neutral]],lookup,3,FALSE)</f>
        <v>114.86295044214238</v>
      </c>
      <c r="M154" s="1">
        <f>mean+0.5*home+VLOOKUP(October_Schedule_Table[[#This Row],[Visitor/Neutral]],lookup,3,FALSE)+VLOOKUP(October_Schedule_Table[[#This Row],[Home/Neutral]],lookup,2,FALSE)</f>
        <v>119.72507712681271</v>
      </c>
      <c r="N154" s="1">
        <f>(October_Schedule_Table[[#This Row],[PTS2]]-October_Schedule_Table[[#This Row],[Home Pre]])^2+(October_Schedule_Table[[#This Row],[PTS]]-October_Schedule_Table[[#This Row],[Away Pre]])^2</f>
        <v>34.449770473219054</v>
      </c>
      <c r="O154" s="1">
        <f t="shared" si="4"/>
        <v>1.0889626765561233</v>
      </c>
      <c r="P154" s="8">
        <f>October_Schedule_Table[[#This Row],[PTS2]]-October_Schedule_Table[[#This Row],[PTS]]</f>
        <v>11</v>
      </c>
      <c r="Q154" s="8">
        <f>October_Schedule_Table[[#This Row],[Home Pre]]-October_Schedule_Table[[#This Row],[Away Pre]]</f>
        <v>4.8621266846703293</v>
      </c>
      <c r="R154" s="8">
        <f>October_Schedule_Table[[#This Row],[Actual]]-October_Schedule_Table[[#This Row],[Predicted]]</f>
        <v>6.1378733153296707</v>
      </c>
      <c r="S154" s="8">
        <f>October_Schedule_Table[[#This Row],[PTS2]]-October_Schedule_Table[[#This Row],[Home Pre]]</f>
        <v>0.27492287318729325</v>
      </c>
      <c r="T154" s="8">
        <f>October_Schedule_Table[[#This Row],[PTS]]-October_Schedule_Table[[#This Row],[Away Pre]]</f>
        <v>-5.8629504421423775</v>
      </c>
      <c r="U154" s="8" t="str">
        <f>CONCATENATE(October_Schedule_Table[[#This Row],[Away Short]],October_Schedule_Table[[#This Row],[PTS]],October_Schedule_Table[[#This Row],[PTS2]])</f>
        <v>Min109120</v>
      </c>
      <c r="V154" s="8" t="str">
        <f>CONCATENATE(October_Schedule_Table[[#This Row],[Home Short]],October_Schedule_Table[[#This Row],[PTS]],October_Schedule_Table[[#This Row],[PTS2]])</f>
        <v>LAC109120</v>
      </c>
      <c r="W154" s="8" t="str">
        <f>VLOOKUP(October_Schedule_Table[[#This Row],[Home Concat]],'Back to Back'!T:U,2,FALSE)</f>
        <v>no</v>
      </c>
      <c r="X154" s="8" t="str">
        <f>VLOOKUP(October_Schedule_Table[[#This Row],[Away Concat]],'Back to Back'!T:U,2,FALSE)</f>
        <v>yes</v>
      </c>
      <c r="Y15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54" s="8"/>
    </row>
    <row r="155" spans="1:26" x14ac:dyDescent="0.2">
      <c r="A155" s="2">
        <v>43409</v>
      </c>
      <c r="B155" s="16">
        <v>11</v>
      </c>
      <c r="C155" s="16">
        <v>5</v>
      </c>
      <c r="D155" s="16">
        <v>2018</v>
      </c>
      <c r="E155" s="1" t="s">
        <v>23</v>
      </c>
      <c r="F155" s="1" t="s">
        <v>38</v>
      </c>
      <c r="G155" s="1" t="str">
        <f>LEFT(October_Schedule_Table[[#This Row],[Visitor/Neutral]],3)</f>
        <v>Chi</v>
      </c>
      <c r="H155" s="1">
        <v>116</v>
      </c>
      <c r="I155" s="1" t="s">
        <v>25</v>
      </c>
      <c r="J155" s="1" t="s">
        <v>243</v>
      </c>
      <c r="K155" s="1">
        <v>115</v>
      </c>
      <c r="L155" s="1">
        <f>mean-0.5*home+VLOOKUP(October_Schedule_Table[[#This Row],[Visitor/Neutral]],lookup,2,FALSE)+VLOOKUP(October_Schedule_Table[[#This Row],[Home/Neutral]],lookup,3,FALSE)</f>
        <v>105.99924382928909</v>
      </c>
      <c r="M155" s="1">
        <f>mean+0.5*home+VLOOKUP(October_Schedule_Table[[#This Row],[Visitor/Neutral]],lookup,3,FALSE)+VLOOKUP(October_Schedule_Table[[#This Row],[Home/Neutral]],lookup,2,FALSE)</f>
        <v>107.69515507903544</v>
      </c>
      <c r="N155" s="1">
        <f>(October_Schedule_Table[[#This Row],[PTS2]]-October_Schedule_Table[[#This Row],[Home Pre]])^2+(October_Schedule_Table[[#This Row],[PTS]]-October_Schedule_Table[[#This Row],[Away Pre]])^2</f>
        <v>153.37588330535411</v>
      </c>
      <c r="O155" s="1">
        <f t="shared" si="4"/>
        <v>1.0896164464239777</v>
      </c>
      <c r="P155" s="8">
        <f>October_Schedule_Table[[#This Row],[PTS2]]-October_Schedule_Table[[#This Row],[PTS]]</f>
        <v>-1</v>
      </c>
      <c r="Q155" s="8">
        <f>October_Schedule_Table[[#This Row],[Home Pre]]-October_Schedule_Table[[#This Row],[Away Pre]]</f>
        <v>1.6959112497463593</v>
      </c>
      <c r="R155" s="8">
        <f>October_Schedule_Table[[#This Row],[Actual]]-October_Schedule_Table[[#This Row],[Predicted]]</f>
        <v>-2.6959112497463593</v>
      </c>
      <c r="S155" s="8">
        <f>October_Schedule_Table[[#This Row],[PTS2]]-October_Schedule_Table[[#This Row],[Home Pre]]</f>
        <v>7.3048449209645554</v>
      </c>
      <c r="T155" s="8">
        <f>October_Schedule_Table[[#This Row],[PTS]]-October_Schedule_Table[[#This Row],[Away Pre]]</f>
        <v>10.000756170710915</v>
      </c>
      <c r="U155" s="8" t="str">
        <f>CONCATENATE(October_Schedule_Table[[#This Row],[Away Short]],October_Schedule_Table[[#This Row],[PTS]],October_Schedule_Table[[#This Row],[PTS2]])</f>
        <v>Chi116115</v>
      </c>
      <c r="V155" s="8" t="str">
        <f>CONCATENATE(October_Schedule_Table[[#This Row],[Home Short]],October_Schedule_Table[[#This Row],[PTS]],October_Schedule_Table[[#This Row],[PTS2]])</f>
        <v>NYK116115</v>
      </c>
      <c r="W155" s="8" t="str">
        <f>VLOOKUP(October_Schedule_Table[[#This Row],[Home Concat]],'Back to Back'!T:U,2,FALSE)</f>
        <v>yes</v>
      </c>
      <c r="X155" s="8" t="str">
        <f>VLOOKUP(October_Schedule_Table[[#This Row],[Away Concat]],'Back to Back'!T:U,2,FALSE)</f>
        <v>no</v>
      </c>
      <c r="Y155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55" s="8"/>
    </row>
    <row r="156" spans="1:26" x14ac:dyDescent="0.2">
      <c r="A156" s="2">
        <v>43409</v>
      </c>
      <c r="B156" s="16">
        <v>11</v>
      </c>
      <c r="C156" s="16">
        <v>5</v>
      </c>
      <c r="D156" s="16">
        <v>2018</v>
      </c>
      <c r="E156" s="1" t="s">
        <v>6</v>
      </c>
      <c r="F156" s="1" t="s">
        <v>17</v>
      </c>
      <c r="G156" s="1" t="str">
        <f>LEFT(October_Schedule_Table[[#This Row],[Visitor/Neutral]],3)</f>
        <v>New</v>
      </c>
      <c r="H156" s="1">
        <v>116</v>
      </c>
      <c r="I156" s="1" t="s">
        <v>10</v>
      </c>
      <c r="J156" s="1" t="str">
        <f>LEFT(October_Schedule_Table[[#This Row],[Home/Neutral]],3)</f>
        <v>Okl</v>
      </c>
      <c r="K156" s="1">
        <v>122</v>
      </c>
      <c r="L156" s="1">
        <f>mean-0.5*home+VLOOKUP(October_Schedule_Table[[#This Row],[Visitor/Neutral]],lookup,2,FALSE)+VLOOKUP(October_Schedule_Table[[#This Row],[Home/Neutral]],lookup,3,FALSE)</f>
        <v>113.95413042509067</v>
      </c>
      <c r="M156" s="1">
        <f>mean+0.5*home+VLOOKUP(October_Schedule_Table[[#This Row],[Visitor/Neutral]],lookup,3,FALSE)+VLOOKUP(October_Schedule_Table[[#This Row],[Home/Neutral]],lookup,2,FALSE)</f>
        <v>122.14472884243219</v>
      </c>
      <c r="N156" s="1">
        <f>(October_Schedule_Table[[#This Row],[PTS2]]-October_Schedule_Table[[#This Row],[Home Pre]])^2+(October_Schedule_Table[[#This Row],[PTS]]-October_Schedule_Table[[#This Row],[Away Pre]])^2</f>
        <v>4.206528755371453</v>
      </c>
      <c r="O156" s="1">
        <f t="shared" si="4"/>
        <v>1.0902706087892513</v>
      </c>
      <c r="P156" s="8">
        <f>October_Schedule_Table[[#This Row],[PTS2]]-October_Schedule_Table[[#This Row],[PTS]]</f>
        <v>6</v>
      </c>
      <c r="Q156" s="8">
        <f>October_Schedule_Table[[#This Row],[Home Pre]]-October_Schedule_Table[[#This Row],[Away Pre]]</f>
        <v>8.1905984173415192</v>
      </c>
      <c r="R156" s="8">
        <f>October_Schedule_Table[[#This Row],[Actual]]-October_Schedule_Table[[#This Row],[Predicted]]</f>
        <v>-2.1905984173415192</v>
      </c>
      <c r="S156" s="8">
        <f>October_Schedule_Table[[#This Row],[PTS2]]-October_Schedule_Table[[#This Row],[Home Pre]]</f>
        <v>-0.14472884243218687</v>
      </c>
      <c r="T156" s="8">
        <f>October_Schedule_Table[[#This Row],[PTS]]-October_Schedule_Table[[#This Row],[Away Pre]]</f>
        <v>2.0458695749093323</v>
      </c>
      <c r="U156" s="8" t="str">
        <f>CONCATENATE(October_Schedule_Table[[#This Row],[Away Short]],October_Schedule_Table[[#This Row],[PTS]],October_Schedule_Table[[#This Row],[PTS2]])</f>
        <v>New116122</v>
      </c>
      <c r="V156" s="8" t="str">
        <f>CONCATENATE(October_Schedule_Table[[#This Row],[Home Short]],October_Schedule_Table[[#This Row],[PTS]],October_Schedule_Table[[#This Row],[PTS2]])</f>
        <v>Okl116122</v>
      </c>
      <c r="W156" s="8" t="str">
        <f>VLOOKUP(October_Schedule_Table[[#This Row],[Home Concat]],'Back to Back'!T:U,2,FALSE)</f>
        <v>no</v>
      </c>
      <c r="X156" s="8" t="str">
        <f>VLOOKUP(October_Schedule_Table[[#This Row],[Away Concat]],'Back to Back'!T:U,2,FALSE)</f>
        <v>no</v>
      </c>
      <c r="Y15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56" s="8"/>
    </row>
    <row r="157" spans="1:26" x14ac:dyDescent="0.2">
      <c r="A157" s="2">
        <v>43409</v>
      </c>
      <c r="B157" s="16">
        <v>11</v>
      </c>
      <c r="C157" s="16">
        <v>5</v>
      </c>
      <c r="D157" s="16">
        <v>2018</v>
      </c>
      <c r="E157" s="1" t="s">
        <v>12</v>
      </c>
      <c r="F157" s="1" t="s">
        <v>36</v>
      </c>
      <c r="G157" s="1" t="str">
        <f>LEFT(October_Schedule_Table[[#This Row],[Visitor/Neutral]],3)</f>
        <v>Cle</v>
      </c>
      <c r="H157" s="1">
        <v>100</v>
      </c>
      <c r="I157" s="1" t="s">
        <v>27</v>
      </c>
      <c r="J157" s="1" t="str">
        <f>LEFT(October_Schedule_Table[[#This Row],[Home/Neutral]],3)</f>
        <v>Orl</v>
      </c>
      <c r="K157" s="1">
        <v>102</v>
      </c>
      <c r="L157" s="1">
        <f>mean-0.5*home+VLOOKUP(October_Schedule_Table[[#This Row],[Visitor/Neutral]],lookup,2,FALSE)+VLOOKUP(October_Schedule_Table[[#This Row],[Home/Neutral]],lookup,3,FALSE)</f>
        <v>99.148582327040756</v>
      </c>
      <c r="M157" s="1">
        <f>mean+0.5*home+VLOOKUP(October_Schedule_Table[[#This Row],[Visitor/Neutral]],lookup,3,FALSE)+VLOOKUP(October_Schedule_Table[[#This Row],[Home/Neutral]],lookup,2,FALSE)</f>
        <v>112.39914532346739</v>
      </c>
      <c r="N157" s="1">
        <f>(October_Schedule_Table[[#This Row],[PTS2]]-October_Schedule_Table[[#This Row],[Home Pre]])^2+(October_Schedule_Table[[#This Row],[PTS]]-October_Schedule_Table[[#This Row],[Away Pre]])^2</f>
        <v>108.86713551242111</v>
      </c>
      <c r="O157" s="1">
        <f t="shared" si="4"/>
        <v>1.0909251638875839</v>
      </c>
      <c r="P157" s="8">
        <f>October_Schedule_Table[[#This Row],[PTS2]]-October_Schedule_Table[[#This Row],[PTS]]</f>
        <v>2</v>
      </c>
      <c r="Q157" s="8">
        <f>October_Schedule_Table[[#This Row],[Home Pre]]-October_Schedule_Table[[#This Row],[Away Pre]]</f>
        <v>13.250562996426638</v>
      </c>
      <c r="R157" s="8">
        <f>October_Schedule_Table[[#This Row],[Actual]]-October_Schedule_Table[[#This Row],[Predicted]]</f>
        <v>-11.250562996426638</v>
      </c>
      <c r="S157" s="8">
        <f>October_Schedule_Table[[#This Row],[PTS2]]-October_Schedule_Table[[#This Row],[Home Pre]]</f>
        <v>-10.399145323467394</v>
      </c>
      <c r="T157" s="8">
        <f>October_Schedule_Table[[#This Row],[PTS]]-October_Schedule_Table[[#This Row],[Away Pre]]</f>
        <v>0.85141767295924353</v>
      </c>
      <c r="U157" s="8" t="str">
        <f>CONCATENATE(October_Schedule_Table[[#This Row],[Away Short]],October_Schedule_Table[[#This Row],[PTS]],October_Schedule_Table[[#This Row],[PTS2]])</f>
        <v>Cle100102</v>
      </c>
      <c r="V157" s="8" t="str">
        <f>CONCATENATE(October_Schedule_Table[[#This Row],[Home Short]],October_Schedule_Table[[#This Row],[PTS]],October_Schedule_Table[[#This Row],[PTS2]])</f>
        <v>Orl100102</v>
      </c>
      <c r="W157" s="8" t="str">
        <f>VLOOKUP(October_Schedule_Table[[#This Row],[Home Concat]],'Back to Back'!T:U,2,FALSE)</f>
        <v>yes</v>
      </c>
      <c r="X157" s="8" t="str">
        <f>VLOOKUP(October_Schedule_Table[[#This Row],[Away Concat]],'Back to Back'!T:U,2,FALSE)</f>
        <v>no</v>
      </c>
      <c r="Y15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57" s="8"/>
    </row>
    <row r="158" spans="1:26" x14ac:dyDescent="0.2">
      <c r="A158" s="2">
        <v>43409</v>
      </c>
      <c r="B158" s="16">
        <v>11</v>
      </c>
      <c r="C158" s="16">
        <v>5</v>
      </c>
      <c r="D158" s="16">
        <v>2018</v>
      </c>
      <c r="E158" s="1" t="s">
        <v>42</v>
      </c>
      <c r="F158" s="1" t="s">
        <v>37</v>
      </c>
      <c r="G158" s="1" t="str">
        <f>LEFT(October_Schedule_Table[[#This Row],[Visitor/Neutral]],3)</f>
        <v>Tor</v>
      </c>
      <c r="H158" s="1">
        <v>124</v>
      </c>
      <c r="I158" s="1" t="s">
        <v>31</v>
      </c>
      <c r="J158" s="1" t="str">
        <f>LEFT(October_Schedule_Table[[#This Row],[Home/Neutral]],3)</f>
        <v>Uta</v>
      </c>
      <c r="K158" s="1">
        <v>111</v>
      </c>
      <c r="L158" s="1">
        <f>mean-0.5*home+VLOOKUP(October_Schedule_Table[[#This Row],[Visitor/Neutral]],lookup,2,FALSE)+VLOOKUP(October_Schedule_Table[[#This Row],[Home/Neutral]],lookup,3,FALSE)</f>
        <v>108.06582680995326</v>
      </c>
      <c r="M158" s="1">
        <f>mean+0.5*home+VLOOKUP(October_Schedule_Table[[#This Row],[Visitor/Neutral]],lookup,3,FALSE)+VLOOKUP(October_Schedule_Table[[#This Row],[Home/Neutral]],lookup,2,FALSE)</f>
        <v>110.96875805012992</v>
      </c>
      <c r="N158" s="1">
        <f>(October_Schedule_Table[[#This Row],[PTS2]]-October_Schedule_Table[[#This Row],[Home Pre]])^2+(October_Schedule_Table[[#This Row],[PTS]]-October_Schedule_Table[[#This Row],[Away Pre]])^2</f>
        <v>253.89885130983583</v>
      </c>
      <c r="O158" s="1">
        <f t="shared" si="4"/>
        <v>1.0915801119547568</v>
      </c>
      <c r="P158" s="8">
        <f>October_Schedule_Table[[#This Row],[PTS2]]-October_Schedule_Table[[#This Row],[PTS]]</f>
        <v>-13</v>
      </c>
      <c r="Q158" s="8">
        <f>October_Schedule_Table[[#This Row],[Home Pre]]-October_Schedule_Table[[#This Row],[Away Pre]]</f>
        <v>2.902931240176656</v>
      </c>
      <c r="R158" s="8">
        <f>October_Schedule_Table[[#This Row],[Actual]]-October_Schedule_Table[[#This Row],[Predicted]]</f>
        <v>-15.902931240176656</v>
      </c>
      <c r="S158" s="8">
        <f>October_Schedule_Table[[#This Row],[PTS2]]-October_Schedule_Table[[#This Row],[Home Pre]]</f>
        <v>3.1241949870079111E-2</v>
      </c>
      <c r="T158" s="8">
        <f>October_Schedule_Table[[#This Row],[PTS]]-October_Schedule_Table[[#This Row],[Away Pre]]</f>
        <v>15.934173190046735</v>
      </c>
      <c r="U158" s="8" t="str">
        <f>CONCATENATE(October_Schedule_Table[[#This Row],[Away Short]],October_Schedule_Table[[#This Row],[PTS]],October_Schedule_Table[[#This Row],[PTS2]])</f>
        <v>Tor124111</v>
      </c>
      <c r="V158" s="8" t="str">
        <f>CONCATENATE(October_Schedule_Table[[#This Row],[Home Short]],October_Schedule_Table[[#This Row],[PTS]],October_Schedule_Table[[#This Row],[PTS2]])</f>
        <v>Uta124111</v>
      </c>
      <c r="W158" s="8" t="str">
        <f>VLOOKUP(October_Schedule_Table[[#This Row],[Home Concat]],'Back to Back'!T:U,2,FALSE)</f>
        <v>no</v>
      </c>
      <c r="X158" s="8" t="str">
        <f>VLOOKUP(October_Schedule_Table[[#This Row],[Away Concat]],'Back to Back'!T:U,2,FALSE)</f>
        <v>yes</v>
      </c>
      <c r="Y15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58" s="8"/>
    </row>
    <row r="159" spans="1:26" x14ac:dyDescent="0.2">
      <c r="A159" s="2">
        <v>43410</v>
      </c>
      <c r="B159" s="16">
        <v>11</v>
      </c>
      <c r="C159" s="16">
        <v>6</v>
      </c>
      <c r="D159" s="16">
        <v>2018</v>
      </c>
      <c r="E159" s="1" t="s">
        <v>12</v>
      </c>
      <c r="F159" s="1" t="s">
        <v>24</v>
      </c>
      <c r="G159" s="1" t="str">
        <f>LEFT(October_Schedule_Table[[#This Row],[Visitor/Neutral]],3)</f>
        <v>Atl</v>
      </c>
      <c r="H159" s="1">
        <v>102</v>
      </c>
      <c r="I159" s="1" t="s">
        <v>14</v>
      </c>
      <c r="J159" s="1" t="str">
        <f>LEFT(October_Schedule_Table[[#This Row],[Home/Neutral]],3)</f>
        <v>Cha</v>
      </c>
      <c r="K159" s="1">
        <v>113</v>
      </c>
      <c r="L159" s="1">
        <f>mean-0.5*home+VLOOKUP(October_Schedule_Table[[#This Row],[Visitor/Neutral]],lookup,2,FALSE)+VLOOKUP(October_Schedule_Table[[#This Row],[Home/Neutral]],lookup,3,FALSE)</f>
        <v>113.7213420049374</v>
      </c>
      <c r="M159" s="1">
        <f>mean+0.5*home+VLOOKUP(October_Schedule_Table[[#This Row],[Visitor/Neutral]],lookup,3,FALSE)+VLOOKUP(October_Schedule_Table[[#This Row],[Home/Neutral]],lookup,2,FALSE)</f>
        <v>120.63091348741914</v>
      </c>
      <c r="N159" s="1">
        <f>(October_Schedule_Table[[#This Row],[PTS2]]-October_Schedule_Table[[#This Row],[Home Pre]])^2+(October_Schedule_Table[[#This Row],[PTS]]-October_Schedule_Table[[#This Row],[Away Pre]])^2</f>
        <v>195.62069904918513</v>
      </c>
      <c r="O159" s="1">
        <f t="shared" si="4"/>
        <v>1.0922354532266929</v>
      </c>
      <c r="P159" s="8">
        <f>October_Schedule_Table[[#This Row],[PTS2]]-October_Schedule_Table[[#This Row],[PTS]]</f>
        <v>11</v>
      </c>
      <c r="Q159" s="8">
        <f>October_Schedule_Table[[#This Row],[Home Pre]]-October_Schedule_Table[[#This Row],[Away Pre]]</f>
        <v>6.9095714824817378</v>
      </c>
      <c r="R159" s="8">
        <f>October_Schedule_Table[[#This Row],[Actual]]-October_Schedule_Table[[#This Row],[Predicted]]</f>
        <v>4.0904285175182622</v>
      </c>
      <c r="S159" s="8">
        <f>October_Schedule_Table[[#This Row],[PTS2]]-October_Schedule_Table[[#This Row],[Home Pre]]</f>
        <v>-7.6309134874191358</v>
      </c>
      <c r="T159" s="8">
        <f>October_Schedule_Table[[#This Row],[PTS]]-October_Schedule_Table[[#This Row],[Away Pre]]</f>
        <v>-11.721342004937398</v>
      </c>
      <c r="U159" s="8" t="str">
        <f>CONCATENATE(October_Schedule_Table[[#This Row],[Away Short]],October_Schedule_Table[[#This Row],[PTS]],October_Schedule_Table[[#This Row],[PTS2]])</f>
        <v>Atl102113</v>
      </c>
      <c r="V159" s="8" t="str">
        <f>CONCATENATE(October_Schedule_Table[[#This Row],[Home Short]],October_Schedule_Table[[#This Row],[PTS]],October_Schedule_Table[[#This Row],[PTS2]])</f>
        <v>Cha102113</v>
      </c>
      <c r="W159" s="8" t="str">
        <f>VLOOKUP(October_Schedule_Table[[#This Row],[Home Concat]],'Back to Back'!T:U,2,FALSE)</f>
        <v>no</v>
      </c>
      <c r="X159" s="8" t="str">
        <f>VLOOKUP(October_Schedule_Table[[#This Row],[Away Concat]],'Back to Back'!T:U,2,FALSE)</f>
        <v>no</v>
      </c>
      <c r="Y15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59" s="8"/>
    </row>
    <row r="160" spans="1:26" x14ac:dyDescent="0.2">
      <c r="A160" s="2">
        <v>43410</v>
      </c>
      <c r="B160" s="16">
        <v>11</v>
      </c>
      <c r="C160" s="16">
        <v>6</v>
      </c>
      <c r="D160" s="16">
        <v>2018</v>
      </c>
      <c r="E160" s="1" t="s">
        <v>33</v>
      </c>
      <c r="F160" s="1" t="s">
        <v>41</v>
      </c>
      <c r="G160" s="1" t="str">
        <f>LEFT(October_Schedule_Table[[#This Row],[Visitor/Neutral]],3)</f>
        <v>Was</v>
      </c>
      <c r="H160" s="1">
        <v>100</v>
      </c>
      <c r="I160" s="1" t="s">
        <v>28</v>
      </c>
      <c r="J160" s="1" t="str">
        <f>LEFT(October_Schedule_Table[[#This Row],[Home/Neutral]],3)</f>
        <v>Dal</v>
      </c>
      <c r="K160" s="1">
        <v>119</v>
      </c>
      <c r="L160" s="1">
        <f>mean-0.5*home+VLOOKUP(October_Schedule_Table[[#This Row],[Visitor/Neutral]],lookup,2,FALSE)+VLOOKUP(October_Schedule_Table[[#This Row],[Home/Neutral]],lookup,3,FALSE)</f>
        <v>111.73536462989364</v>
      </c>
      <c r="M160" s="1">
        <f>mean+0.5*home+VLOOKUP(October_Schedule_Table[[#This Row],[Visitor/Neutral]],lookup,3,FALSE)+VLOOKUP(October_Schedule_Table[[#This Row],[Home/Neutral]],lookup,2,FALSE)</f>
        <v>116.56476536287562</v>
      </c>
      <c r="N160" s="1">
        <f>(October_Schedule_Table[[#This Row],[PTS2]]-October_Schedule_Table[[#This Row],[Home Pre]])^2+(October_Schedule_Table[[#This Row],[PTS]]-October_Schedule_Table[[#This Row],[Away Pre]])^2</f>
        <v>143.64915073440895</v>
      </c>
      <c r="O160" s="1">
        <f t="shared" si="4"/>
        <v>1.0928911879394567</v>
      </c>
      <c r="P160" s="8">
        <f>October_Schedule_Table[[#This Row],[PTS2]]-October_Schedule_Table[[#This Row],[PTS]]</f>
        <v>19</v>
      </c>
      <c r="Q160" s="8">
        <f>October_Schedule_Table[[#This Row],[Home Pre]]-October_Schedule_Table[[#This Row],[Away Pre]]</f>
        <v>4.8294007329819806</v>
      </c>
      <c r="R160" s="8">
        <f>October_Schedule_Table[[#This Row],[Actual]]-October_Schedule_Table[[#This Row],[Predicted]]</f>
        <v>14.170599267018019</v>
      </c>
      <c r="S160" s="8">
        <f>October_Schedule_Table[[#This Row],[PTS2]]-October_Schedule_Table[[#This Row],[Home Pre]]</f>
        <v>2.4352346371243812</v>
      </c>
      <c r="T160" s="8">
        <f>October_Schedule_Table[[#This Row],[PTS]]-October_Schedule_Table[[#This Row],[Away Pre]]</f>
        <v>-11.735364629893638</v>
      </c>
      <c r="U160" s="8" t="str">
        <f>CONCATENATE(October_Schedule_Table[[#This Row],[Away Short]],October_Schedule_Table[[#This Row],[PTS]],October_Schedule_Table[[#This Row],[PTS2]])</f>
        <v>Was100119</v>
      </c>
      <c r="V160" s="8" t="str">
        <f>CONCATENATE(October_Schedule_Table[[#This Row],[Home Short]],October_Schedule_Table[[#This Row],[PTS]],October_Schedule_Table[[#This Row],[PTS2]])</f>
        <v>Dal100119</v>
      </c>
      <c r="W160" s="8" t="str">
        <f>VLOOKUP(October_Schedule_Table[[#This Row],[Home Concat]],'Back to Back'!T:U,2,FALSE)</f>
        <v>no</v>
      </c>
      <c r="X160" s="8" t="str">
        <f>VLOOKUP(October_Schedule_Table[[#This Row],[Away Concat]],'Back to Back'!T:U,2,FALSE)</f>
        <v>no</v>
      </c>
      <c r="Y16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60" s="8"/>
    </row>
    <row r="161" spans="1:26" x14ac:dyDescent="0.2">
      <c r="A161" s="2">
        <v>43410</v>
      </c>
      <c r="B161" s="16">
        <v>11</v>
      </c>
      <c r="C161" s="16">
        <v>6</v>
      </c>
      <c r="D161" s="16">
        <v>2018</v>
      </c>
      <c r="E161" s="1" t="s">
        <v>42</v>
      </c>
      <c r="F161" s="1" t="s">
        <v>15</v>
      </c>
      <c r="G161" s="1" t="str">
        <f>LEFT(October_Schedule_Table[[#This Row],[Visitor/Neutral]],3)</f>
        <v>Bro</v>
      </c>
      <c r="H161" s="1">
        <v>104</v>
      </c>
      <c r="I161" s="1" t="s">
        <v>29</v>
      </c>
      <c r="J161" s="1" t="str">
        <f>LEFT(October_Schedule_Table[[#This Row],[Home/Neutral]],3)</f>
        <v>Pho</v>
      </c>
      <c r="K161" s="1">
        <v>82</v>
      </c>
      <c r="L161" s="1">
        <f>mean-0.5*home+VLOOKUP(October_Schedule_Table[[#This Row],[Visitor/Neutral]],lookup,2,FALSE)+VLOOKUP(October_Schedule_Table[[#This Row],[Home/Neutral]],lookup,3,FALSE)</f>
        <v>116.71975555687196</v>
      </c>
      <c r="M161" s="1">
        <f>mean+0.5*home+VLOOKUP(October_Schedule_Table[[#This Row],[Visitor/Neutral]],lookup,3,FALSE)+VLOOKUP(October_Schedule_Table[[#This Row],[Home/Neutral]],lookup,2,FALSE)</f>
        <v>110.63793299105326</v>
      </c>
      <c r="N161" s="1">
        <f>(October_Schedule_Table[[#This Row],[PTS2]]-October_Schedule_Table[[#This Row],[Home Pre]])^2+(October_Schedule_Table[[#This Row],[PTS]]-October_Schedule_Table[[#This Row],[Away Pre]])^2</f>
        <v>981.92338742663196</v>
      </c>
      <c r="O161" s="1">
        <f t="shared" si="4"/>
        <v>1.0935473163292544</v>
      </c>
      <c r="P161" s="8">
        <f>October_Schedule_Table[[#This Row],[PTS2]]-October_Schedule_Table[[#This Row],[PTS]]</f>
        <v>-22</v>
      </c>
      <c r="Q161" s="8">
        <f>October_Schedule_Table[[#This Row],[Home Pre]]-October_Schedule_Table[[#This Row],[Away Pre]]</f>
        <v>-6.0818225658186975</v>
      </c>
      <c r="R161" s="8">
        <f>October_Schedule_Table[[#This Row],[Actual]]-October_Schedule_Table[[#This Row],[Predicted]]</f>
        <v>-15.918177434181302</v>
      </c>
      <c r="S161" s="8">
        <f>October_Schedule_Table[[#This Row],[PTS2]]-October_Schedule_Table[[#This Row],[Home Pre]]</f>
        <v>-28.637932991053262</v>
      </c>
      <c r="T161" s="8">
        <f>October_Schedule_Table[[#This Row],[PTS]]-October_Schedule_Table[[#This Row],[Away Pre]]</f>
        <v>-12.719755556871959</v>
      </c>
      <c r="U161" s="8" t="str">
        <f>CONCATENATE(October_Schedule_Table[[#This Row],[Away Short]],October_Schedule_Table[[#This Row],[PTS]],October_Schedule_Table[[#This Row],[PTS2]])</f>
        <v>Bro10482</v>
      </c>
      <c r="V161" s="8" t="str">
        <f>CONCATENATE(October_Schedule_Table[[#This Row],[Home Short]],October_Schedule_Table[[#This Row],[PTS]],October_Schedule_Table[[#This Row],[PTS2]])</f>
        <v>Pho10482</v>
      </c>
      <c r="W161" s="8" t="str">
        <f>VLOOKUP(October_Schedule_Table[[#This Row],[Home Concat]],'Back to Back'!T:U,2,FALSE)</f>
        <v>no</v>
      </c>
      <c r="X161" s="8" t="str">
        <f>VLOOKUP(October_Schedule_Table[[#This Row],[Away Concat]],'Back to Back'!T:U,2,FALSE)</f>
        <v>no</v>
      </c>
      <c r="Y16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61" s="8"/>
    </row>
    <row r="162" spans="1:26" x14ac:dyDescent="0.2">
      <c r="A162" s="2">
        <v>43410</v>
      </c>
      <c r="B162" s="16">
        <v>11</v>
      </c>
      <c r="C162" s="16">
        <v>6</v>
      </c>
      <c r="D162" s="16">
        <v>2018</v>
      </c>
      <c r="E162" s="1" t="s">
        <v>30</v>
      </c>
      <c r="F162" s="1" t="s">
        <v>13</v>
      </c>
      <c r="G162" s="1" t="str">
        <f>LEFT(October_Schedule_Table[[#This Row],[Visitor/Neutral]],3)</f>
        <v>Mil</v>
      </c>
      <c r="H162" s="1">
        <v>103</v>
      </c>
      <c r="I162" s="1" t="s">
        <v>40</v>
      </c>
      <c r="J162" s="1" t="str">
        <f>LEFT(October_Schedule_Table[[#This Row],[Home/Neutral]],3)</f>
        <v>Por</v>
      </c>
      <c r="K162" s="1">
        <v>118</v>
      </c>
      <c r="L162" s="1">
        <f>mean-0.5*home+VLOOKUP(October_Schedule_Table[[#This Row],[Visitor/Neutral]],lookup,2,FALSE)+VLOOKUP(October_Schedule_Table[[#This Row],[Home/Neutral]],lookup,3,FALSE)</f>
        <v>115.89406906106592</v>
      </c>
      <c r="M162" s="1">
        <f>mean+0.5*home+VLOOKUP(October_Schedule_Table[[#This Row],[Visitor/Neutral]],lookup,3,FALSE)+VLOOKUP(October_Schedule_Table[[#This Row],[Home/Neutral]],lookup,2,FALSE)</f>
        <v>115.59101509458124</v>
      </c>
      <c r="N162" s="1">
        <f>(October_Schedule_Table[[#This Row],[PTS2]]-October_Schedule_Table[[#This Row],[Home Pre]])^2+(October_Schedule_Table[[#This Row],[PTS]]-October_Schedule_Table[[#This Row],[Away Pre]])^2</f>
        <v>172.06022522607284</v>
      </c>
      <c r="O162" s="1">
        <f t="shared" si="4"/>
        <v>1.094203838632434</v>
      </c>
      <c r="P162" s="8">
        <f>October_Schedule_Table[[#This Row],[PTS2]]-October_Schedule_Table[[#This Row],[PTS]]</f>
        <v>15</v>
      </c>
      <c r="Q162" s="8">
        <f>October_Schedule_Table[[#This Row],[Home Pre]]-October_Schedule_Table[[#This Row],[Away Pre]]</f>
        <v>-0.30305396648468275</v>
      </c>
      <c r="R162" s="8">
        <f>October_Schedule_Table[[#This Row],[Actual]]-October_Schedule_Table[[#This Row],[Predicted]]</f>
        <v>15.303053966484683</v>
      </c>
      <c r="S162" s="8">
        <f>October_Schedule_Table[[#This Row],[PTS2]]-October_Schedule_Table[[#This Row],[Home Pre]]</f>
        <v>2.4089849054187624</v>
      </c>
      <c r="T162" s="8">
        <f>October_Schedule_Table[[#This Row],[PTS]]-October_Schedule_Table[[#This Row],[Away Pre]]</f>
        <v>-12.89406906106592</v>
      </c>
      <c r="U162" s="8" t="str">
        <f>CONCATENATE(October_Schedule_Table[[#This Row],[Away Short]],October_Schedule_Table[[#This Row],[PTS]],October_Schedule_Table[[#This Row],[PTS2]])</f>
        <v>Mil103118</v>
      </c>
      <c r="V162" s="8" t="str">
        <f>CONCATENATE(October_Schedule_Table[[#This Row],[Home Short]],October_Schedule_Table[[#This Row],[PTS]],October_Schedule_Table[[#This Row],[PTS2]])</f>
        <v>Por103118</v>
      </c>
      <c r="W162" s="8" t="str">
        <f>VLOOKUP(October_Schedule_Table[[#This Row],[Home Concat]],'Back to Back'!T:U,2,FALSE)</f>
        <v>no</v>
      </c>
      <c r="X162" s="8" t="str">
        <f>VLOOKUP(October_Schedule_Table[[#This Row],[Away Concat]],'Back to Back'!T:U,2,FALSE)</f>
        <v>no</v>
      </c>
      <c r="Y16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62" s="8"/>
    </row>
    <row r="163" spans="1:26" x14ac:dyDescent="0.2">
      <c r="A163" s="2">
        <v>43411</v>
      </c>
      <c r="B163" s="16">
        <v>11</v>
      </c>
      <c r="C163" s="16">
        <v>7</v>
      </c>
      <c r="D163" s="16">
        <v>2018</v>
      </c>
      <c r="E163" s="1" t="s">
        <v>23</v>
      </c>
      <c r="F163" s="1" t="s">
        <v>25</v>
      </c>
      <c r="G163" s="1" t="s">
        <v>243</v>
      </c>
      <c r="H163" s="1">
        <v>112</v>
      </c>
      <c r="I163" s="1" t="s">
        <v>24</v>
      </c>
      <c r="J163" s="1" t="str">
        <f>LEFT(October_Schedule_Table[[#This Row],[Home/Neutral]],3)</f>
        <v>Atl</v>
      </c>
      <c r="K163" s="1">
        <v>107</v>
      </c>
      <c r="L163" s="1">
        <f>mean-0.5*home+VLOOKUP(October_Schedule_Table[[#This Row],[Visitor/Neutral]],lookup,2,FALSE)+VLOOKUP(October_Schedule_Table[[#This Row],[Home/Neutral]],lookup,3,FALSE)</f>
        <v>111.41719136654476</v>
      </c>
      <c r="M163" s="1">
        <f>mean+0.5*home+VLOOKUP(October_Schedule_Table[[#This Row],[Visitor/Neutral]],lookup,3,FALSE)+VLOOKUP(October_Schedule_Table[[#This Row],[Home/Neutral]],lookup,2,FALSE)</f>
        <v>118.09710597873408</v>
      </c>
      <c r="N163" s="1">
        <f>(October_Schedule_Table[[#This Row],[PTS2]]-October_Schedule_Table[[#This Row],[Home Pre]])^2+(October_Schedule_Table[[#This Row],[PTS]]-October_Schedule_Table[[#This Row],[Away Pre]])^2</f>
        <v>123.48542700648558</v>
      </c>
      <c r="O163" s="1">
        <f t="shared" si="4"/>
        <v>1.0948607550854854</v>
      </c>
      <c r="P163" s="8">
        <f>October_Schedule_Table[[#This Row],[PTS2]]-October_Schedule_Table[[#This Row],[PTS]]</f>
        <v>-5</v>
      </c>
      <c r="Q163" s="8">
        <f>October_Schedule_Table[[#This Row],[Home Pre]]-October_Schedule_Table[[#This Row],[Away Pre]]</f>
        <v>6.6799146121893216</v>
      </c>
      <c r="R163" s="8">
        <f>October_Schedule_Table[[#This Row],[Actual]]-October_Schedule_Table[[#This Row],[Predicted]]</f>
        <v>-11.679914612189322</v>
      </c>
      <c r="S163" s="8">
        <f>October_Schedule_Table[[#This Row],[PTS2]]-October_Schedule_Table[[#This Row],[Home Pre]]</f>
        <v>-11.097105978734078</v>
      </c>
      <c r="T163" s="8">
        <f>October_Schedule_Table[[#This Row],[PTS]]-October_Schedule_Table[[#This Row],[Away Pre]]</f>
        <v>0.58280863345524381</v>
      </c>
      <c r="U163" s="8" t="str">
        <f>CONCATENATE(October_Schedule_Table[[#This Row],[Away Short]],October_Schedule_Table[[#This Row],[PTS]],October_Schedule_Table[[#This Row],[PTS2]])</f>
        <v>NYK112107</v>
      </c>
      <c r="V163" s="8" t="str">
        <f>CONCATENATE(October_Schedule_Table[[#This Row],[Home Short]],October_Schedule_Table[[#This Row],[PTS]],October_Schedule_Table[[#This Row],[PTS2]])</f>
        <v>Atl112107</v>
      </c>
      <c r="W163" s="8" t="str">
        <f>VLOOKUP(October_Schedule_Table[[#This Row],[Home Concat]],'Back to Back'!T:U,2,FALSE)</f>
        <v>yes</v>
      </c>
      <c r="X163" s="8" t="str">
        <f>VLOOKUP(October_Schedule_Table[[#This Row],[Away Concat]],'Back to Back'!T:U,2,FALSE)</f>
        <v>no</v>
      </c>
      <c r="Y163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63" s="8"/>
    </row>
    <row r="164" spans="1:26" x14ac:dyDescent="0.2">
      <c r="A164" s="2">
        <v>43411</v>
      </c>
      <c r="B164" s="16">
        <v>11</v>
      </c>
      <c r="C164" s="16">
        <v>7</v>
      </c>
      <c r="D164" s="16">
        <v>2018</v>
      </c>
      <c r="E164" s="1" t="s">
        <v>12</v>
      </c>
      <c r="F164" s="1" t="s">
        <v>10</v>
      </c>
      <c r="G164" s="1" t="str">
        <f>LEFT(October_Schedule_Table[[#This Row],[Visitor/Neutral]],3)</f>
        <v>Okl</v>
      </c>
      <c r="H164" s="1">
        <v>95</v>
      </c>
      <c r="I164" s="1" t="s">
        <v>36</v>
      </c>
      <c r="J164" s="1" t="str">
        <f>LEFT(October_Schedule_Table[[#This Row],[Home/Neutral]],3)</f>
        <v>Cle</v>
      </c>
      <c r="K164" s="1">
        <v>86</v>
      </c>
      <c r="L164" s="1">
        <f>mean-0.5*home+VLOOKUP(October_Schedule_Table[[#This Row],[Visitor/Neutral]],lookup,2,FALSE)+VLOOKUP(October_Schedule_Table[[#This Row],[Home/Neutral]],lookup,3,FALSE)</f>
        <v>116.65081238248659</v>
      </c>
      <c r="M164" s="1">
        <f>mean+0.5*home+VLOOKUP(October_Schedule_Table[[#This Row],[Visitor/Neutral]],lookup,3,FALSE)+VLOOKUP(October_Schedule_Table[[#This Row],[Home/Neutral]],lookup,2,FALSE)</f>
        <v>106.65147212749545</v>
      </c>
      <c r="N164" s="1">
        <f>(October_Schedule_Table[[#This Row],[PTS2]]-October_Schedule_Table[[#This Row],[Home Pre]])^2+(October_Schedule_Table[[#This Row],[PTS]]-October_Schedule_Table[[#This Row],[Away Pre]])^2</f>
        <v>895.24097785435629</v>
      </c>
      <c r="O164" s="1">
        <f t="shared" si="4"/>
        <v>1.0955180659250405</v>
      </c>
      <c r="P164" s="8">
        <f>October_Schedule_Table[[#This Row],[PTS2]]-October_Schedule_Table[[#This Row],[PTS]]</f>
        <v>-9</v>
      </c>
      <c r="Q164" s="8">
        <f>October_Schedule_Table[[#This Row],[Home Pre]]-October_Schedule_Table[[#This Row],[Away Pre]]</f>
        <v>-9.9993402549911394</v>
      </c>
      <c r="R164" s="8">
        <f>October_Schedule_Table[[#This Row],[Actual]]-October_Schedule_Table[[#This Row],[Predicted]]</f>
        <v>0.99934025499113943</v>
      </c>
      <c r="S164" s="8">
        <f>October_Schedule_Table[[#This Row],[PTS2]]-October_Schedule_Table[[#This Row],[Home Pre]]</f>
        <v>-20.651472127495452</v>
      </c>
      <c r="T164" s="8">
        <f>October_Schedule_Table[[#This Row],[PTS]]-October_Schedule_Table[[#This Row],[Away Pre]]</f>
        <v>-21.650812382486592</v>
      </c>
      <c r="U164" s="8" t="str">
        <f>CONCATENATE(October_Schedule_Table[[#This Row],[Away Short]],October_Schedule_Table[[#This Row],[PTS]],October_Schedule_Table[[#This Row],[PTS2]])</f>
        <v>Okl9586</v>
      </c>
      <c r="V164" s="8" t="str">
        <f>CONCATENATE(October_Schedule_Table[[#This Row],[Home Short]],October_Schedule_Table[[#This Row],[PTS]],October_Schedule_Table[[#This Row],[PTS2]])</f>
        <v>Cle9586</v>
      </c>
      <c r="W164" s="8" t="str">
        <f>VLOOKUP(October_Schedule_Table[[#This Row],[Home Concat]],'Back to Back'!T:U,2,FALSE)</f>
        <v>no</v>
      </c>
      <c r="X164" s="8" t="str">
        <f>VLOOKUP(October_Schedule_Table[[#This Row],[Away Concat]],'Back to Back'!T:U,2,FALSE)</f>
        <v>no</v>
      </c>
      <c r="Y16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64" s="8"/>
    </row>
    <row r="165" spans="1:26" x14ac:dyDescent="0.2">
      <c r="A165" s="2">
        <v>43411</v>
      </c>
      <c r="B165" s="16">
        <v>11</v>
      </c>
      <c r="C165" s="16">
        <v>7</v>
      </c>
      <c r="D165" s="16">
        <v>2018</v>
      </c>
      <c r="E165" s="1" t="s">
        <v>6</v>
      </c>
      <c r="F165" s="1" t="s">
        <v>7</v>
      </c>
      <c r="G165" s="1" t="str">
        <f>LEFT(October_Schedule_Table[[#This Row],[Visitor/Neutral]],3)</f>
        <v>Phi</v>
      </c>
      <c r="H165" s="1">
        <v>100</v>
      </c>
      <c r="I165" s="1" t="s">
        <v>20</v>
      </c>
      <c r="J165" s="1" t="str">
        <f>LEFT(October_Schedule_Table[[#This Row],[Home/Neutral]],3)</f>
        <v>Ind</v>
      </c>
      <c r="K165" s="1">
        <v>94</v>
      </c>
      <c r="L165" s="1">
        <f>mean-0.5*home+VLOOKUP(October_Schedule_Table[[#This Row],[Visitor/Neutral]],lookup,2,FALSE)+VLOOKUP(October_Schedule_Table[[#This Row],[Home/Neutral]],lookup,3,FALSE)</f>
        <v>107.88846573180996</v>
      </c>
      <c r="M165" s="1">
        <f>mean+0.5*home+VLOOKUP(October_Schedule_Table[[#This Row],[Visitor/Neutral]],lookup,3,FALSE)+VLOOKUP(October_Schedule_Table[[#This Row],[Home/Neutral]],lookup,2,FALSE)</f>
        <v>110.74794643682802</v>
      </c>
      <c r="N165" s="1">
        <f>(October_Schedule_Table[[#This Row],[PTS2]]-October_Schedule_Table[[#This Row],[Home Pre]])^2+(October_Schedule_Table[[#This Row],[PTS]]-October_Schedule_Table[[#This Row],[Away Pre]])^2</f>
        <v>342.72160145280026</v>
      </c>
      <c r="O165" s="1">
        <f t="shared" si="4"/>
        <v>1.0961757713878733</v>
      </c>
      <c r="P165" s="8">
        <f>October_Schedule_Table[[#This Row],[PTS2]]-October_Schedule_Table[[#This Row],[PTS]]</f>
        <v>-6</v>
      </c>
      <c r="Q165" s="8">
        <f>October_Schedule_Table[[#This Row],[Home Pre]]-October_Schedule_Table[[#This Row],[Away Pre]]</f>
        <v>2.8594807050180577</v>
      </c>
      <c r="R165" s="8">
        <f>October_Schedule_Table[[#This Row],[Actual]]-October_Schedule_Table[[#This Row],[Predicted]]</f>
        <v>-8.8594807050180577</v>
      </c>
      <c r="S165" s="8">
        <f>October_Schedule_Table[[#This Row],[PTS2]]-October_Schedule_Table[[#This Row],[Home Pre]]</f>
        <v>-16.747946436828016</v>
      </c>
      <c r="T165" s="8">
        <f>October_Schedule_Table[[#This Row],[PTS]]-October_Schedule_Table[[#This Row],[Away Pre]]</f>
        <v>-7.8884657318099585</v>
      </c>
      <c r="U165" s="8" t="str">
        <f>CONCATENATE(October_Schedule_Table[[#This Row],[Away Short]],October_Schedule_Table[[#This Row],[PTS]],October_Schedule_Table[[#This Row],[PTS2]])</f>
        <v>Phi10094</v>
      </c>
      <c r="V165" s="8" t="str">
        <f>CONCATENATE(October_Schedule_Table[[#This Row],[Home Short]],October_Schedule_Table[[#This Row],[PTS]],October_Schedule_Table[[#This Row],[PTS2]])</f>
        <v>Ind10094</v>
      </c>
      <c r="W165" s="8" t="str">
        <f>VLOOKUP(October_Schedule_Table[[#This Row],[Home Concat]],'Back to Back'!T:U,2,FALSE)</f>
        <v>no</v>
      </c>
      <c r="X165" s="8" t="str">
        <f>VLOOKUP(October_Schedule_Table[[#This Row],[Away Concat]],'Back to Back'!T:U,2,FALSE)</f>
        <v>no</v>
      </c>
      <c r="Y16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65" s="8"/>
    </row>
    <row r="166" spans="1:26" x14ac:dyDescent="0.2">
      <c r="A166" s="2">
        <v>43411</v>
      </c>
      <c r="B166" s="16">
        <v>11</v>
      </c>
      <c r="C166" s="16">
        <v>7</v>
      </c>
      <c r="D166" s="16">
        <v>2018</v>
      </c>
      <c r="E166" s="1" t="s">
        <v>9</v>
      </c>
      <c r="F166" s="1" t="s">
        <v>34</v>
      </c>
      <c r="G166" s="1" t="str">
        <f>LEFT(October_Schedule_Table[[#This Row],[Visitor/Neutral]],3)</f>
        <v>Min</v>
      </c>
      <c r="H166" s="1">
        <v>110</v>
      </c>
      <c r="I166" s="1" t="s">
        <v>39</v>
      </c>
      <c r="J166" s="1" t="s">
        <v>242</v>
      </c>
      <c r="K166" s="1">
        <v>114</v>
      </c>
      <c r="L166" s="1">
        <f>mean-0.5*home+VLOOKUP(October_Schedule_Table[[#This Row],[Visitor/Neutral]],lookup,2,FALSE)+VLOOKUP(October_Schedule_Table[[#This Row],[Home/Neutral]],lookup,3,FALSE)</f>
        <v>113.30412730562114</v>
      </c>
      <c r="M166" s="1">
        <f>mean+0.5*home+VLOOKUP(October_Schedule_Table[[#This Row],[Visitor/Neutral]],lookup,3,FALSE)+VLOOKUP(October_Schedule_Table[[#This Row],[Home/Neutral]],lookup,2,FALSE)</f>
        <v>115.61017134941505</v>
      </c>
      <c r="N166" s="1">
        <f>(October_Schedule_Table[[#This Row],[PTS2]]-October_Schedule_Table[[#This Row],[Home Pre]])^2+(October_Schedule_Table[[#This Row],[PTS]]-October_Schedule_Table[[#This Row],[Away Pre]])^2</f>
        <v>13.509909026228289</v>
      </c>
      <c r="O166" s="1">
        <f t="shared" si="4"/>
        <v>1.0968338717108999</v>
      </c>
      <c r="P166" s="8">
        <f>October_Schedule_Table[[#This Row],[PTS2]]-October_Schedule_Table[[#This Row],[PTS]]</f>
        <v>4</v>
      </c>
      <c r="Q166" s="8">
        <f>October_Schedule_Table[[#This Row],[Home Pre]]-October_Schedule_Table[[#This Row],[Away Pre]]</f>
        <v>2.3060440437939178</v>
      </c>
      <c r="R166" s="8">
        <f>October_Schedule_Table[[#This Row],[Actual]]-October_Schedule_Table[[#This Row],[Predicted]]</f>
        <v>1.6939559562060822</v>
      </c>
      <c r="S166" s="8">
        <f>October_Schedule_Table[[#This Row],[PTS2]]-October_Schedule_Table[[#This Row],[Home Pre]]</f>
        <v>-1.6101713494150545</v>
      </c>
      <c r="T166" s="8">
        <f>October_Schedule_Table[[#This Row],[PTS]]-October_Schedule_Table[[#This Row],[Away Pre]]</f>
        <v>-3.3041273056211367</v>
      </c>
      <c r="U166" s="8" t="str">
        <f>CONCATENATE(October_Schedule_Table[[#This Row],[Away Short]],October_Schedule_Table[[#This Row],[PTS]],October_Schedule_Table[[#This Row],[PTS2]])</f>
        <v>Min110114</v>
      </c>
      <c r="V166" s="8" t="str">
        <f>CONCATENATE(October_Schedule_Table[[#This Row],[Home Short]],October_Schedule_Table[[#This Row],[PTS]],October_Schedule_Table[[#This Row],[PTS2]])</f>
        <v>LAL110114</v>
      </c>
      <c r="W166" s="8" t="str">
        <f>VLOOKUP(October_Schedule_Table[[#This Row],[Home Concat]],'Back to Back'!T:U,2,FALSE)</f>
        <v>no</v>
      </c>
      <c r="X166" s="8" t="str">
        <f>VLOOKUP(October_Schedule_Table[[#This Row],[Away Concat]],'Back to Back'!T:U,2,FALSE)</f>
        <v>no</v>
      </c>
      <c r="Y16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66" s="8"/>
    </row>
    <row r="167" spans="1:26" x14ac:dyDescent="0.2">
      <c r="A167" s="2">
        <v>43411</v>
      </c>
      <c r="B167" s="16">
        <v>11</v>
      </c>
      <c r="C167" s="16">
        <v>7</v>
      </c>
      <c r="D167" s="16">
        <v>2018</v>
      </c>
      <c r="E167" s="1" t="s">
        <v>6</v>
      </c>
      <c r="F167" s="1" t="s">
        <v>21</v>
      </c>
      <c r="G167" s="1" t="str">
        <f>LEFT(October_Schedule_Table[[#This Row],[Visitor/Neutral]],3)</f>
        <v>Den</v>
      </c>
      <c r="H167" s="1">
        <v>87</v>
      </c>
      <c r="I167" s="1" t="s">
        <v>19</v>
      </c>
      <c r="J167" s="1" t="str">
        <f>LEFT(October_Schedule_Table[[#This Row],[Home/Neutral]],3)</f>
        <v>Mem</v>
      </c>
      <c r="K167" s="1">
        <v>89</v>
      </c>
      <c r="L167" s="1">
        <f>mean-0.5*home+VLOOKUP(October_Schedule_Table[[#This Row],[Visitor/Neutral]],lookup,2,FALSE)+VLOOKUP(October_Schedule_Table[[#This Row],[Home/Neutral]],lookup,3,FALSE)</f>
        <v>103.81786685871739</v>
      </c>
      <c r="M167" s="1">
        <f>mean+0.5*home+VLOOKUP(October_Schedule_Table[[#This Row],[Visitor/Neutral]],lookup,3,FALSE)+VLOOKUP(October_Schedule_Table[[#This Row],[Home/Neutral]],lookup,2,FALSE)</f>
        <v>100.31411303581496</v>
      </c>
      <c r="N167" s="1">
        <f>(October_Schedule_Table[[#This Row],[PTS2]]-October_Schedule_Table[[#This Row],[Home Pre]])^2+(October_Schedule_Table[[#This Row],[PTS]]-October_Schedule_Table[[#This Row],[Away Pre]])^2</f>
        <v>410.84979946474277</v>
      </c>
      <c r="O167" s="1">
        <f t="shared" si="4"/>
        <v>1.0974923671311787</v>
      </c>
      <c r="P167" s="8">
        <f>October_Schedule_Table[[#This Row],[PTS2]]-October_Schedule_Table[[#This Row],[PTS]]</f>
        <v>2</v>
      </c>
      <c r="Q167" s="8">
        <f>October_Schedule_Table[[#This Row],[Home Pre]]-October_Schedule_Table[[#This Row],[Away Pre]]</f>
        <v>-3.5037538229024392</v>
      </c>
      <c r="R167" s="8">
        <f>October_Schedule_Table[[#This Row],[Actual]]-October_Schedule_Table[[#This Row],[Predicted]]</f>
        <v>5.5037538229024392</v>
      </c>
      <c r="S167" s="8">
        <f>October_Schedule_Table[[#This Row],[PTS2]]-October_Schedule_Table[[#This Row],[Home Pre]]</f>
        <v>-11.314113035814955</v>
      </c>
      <c r="T167" s="8">
        <f>October_Schedule_Table[[#This Row],[PTS]]-October_Schedule_Table[[#This Row],[Away Pre]]</f>
        <v>-16.817866858717395</v>
      </c>
      <c r="U167" s="8" t="str">
        <f>CONCATENATE(October_Schedule_Table[[#This Row],[Away Short]],October_Schedule_Table[[#This Row],[PTS]],October_Schedule_Table[[#This Row],[PTS2]])</f>
        <v>Den8789</v>
      </c>
      <c r="V167" s="8" t="str">
        <f>CONCATENATE(October_Schedule_Table[[#This Row],[Home Short]],October_Schedule_Table[[#This Row],[PTS]],October_Schedule_Table[[#This Row],[PTS2]])</f>
        <v>Mem8789</v>
      </c>
      <c r="W167" s="8" t="str">
        <f>VLOOKUP(October_Schedule_Table[[#This Row],[Home Concat]],'Back to Back'!T:U,2,FALSE)</f>
        <v>no</v>
      </c>
      <c r="X167" s="8" t="str">
        <f>VLOOKUP(October_Schedule_Table[[#This Row],[Away Concat]],'Back to Back'!T:U,2,FALSE)</f>
        <v>no</v>
      </c>
      <c r="Y16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67" s="8"/>
    </row>
    <row r="168" spans="1:26" x14ac:dyDescent="0.2">
      <c r="A168" s="2">
        <v>43411</v>
      </c>
      <c r="B168" s="16">
        <v>11</v>
      </c>
      <c r="C168" s="16">
        <v>7</v>
      </c>
      <c r="D168" s="16">
        <v>2018</v>
      </c>
      <c r="E168" s="1" t="s">
        <v>23</v>
      </c>
      <c r="F168" s="1" t="s">
        <v>35</v>
      </c>
      <c r="G168" s="1" t="str">
        <f>LEFT(October_Schedule_Table[[#This Row],[Visitor/Neutral]],3)</f>
        <v>San</v>
      </c>
      <c r="H168" s="1">
        <v>88</v>
      </c>
      <c r="I168" s="1" t="s">
        <v>26</v>
      </c>
      <c r="J168" s="1" t="str">
        <f>LEFT(October_Schedule_Table[[#This Row],[Home/Neutral]],3)</f>
        <v>Mia</v>
      </c>
      <c r="K168" s="1">
        <v>95</v>
      </c>
      <c r="L168" s="1">
        <f>mean-0.5*home+VLOOKUP(October_Schedule_Table[[#This Row],[Visitor/Neutral]],lookup,2,FALSE)+VLOOKUP(October_Schedule_Table[[#This Row],[Home/Neutral]],lookup,3,FALSE)</f>
        <v>104.33503375392827</v>
      </c>
      <c r="M168" s="1">
        <f>mean+0.5*home+VLOOKUP(October_Schedule_Table[[#This Row],[Visitor/Neutral]],lookup,3,FALSE)+VLOOKUP(October_Schedule_Table[[#This Row],[Home/Neutral]],lookup,2,FALSE)</f>
        <v>104.9289773986655</v>
      </c>
      <c r="N168" s="1">
        <f>(October_Schedule_Table[[#This Row],[PTS2]]-October_Schedule_Table[[#This Row],[Home Pre]])^2+(October_Schedule_Table[[#This Row],[PTS]]-October_Schedule_Table[[#This Row],[Away Pre]])^2</f>
        <v>365.4179199251862</v>
      </c>
      <c r="O168" s="1">
        <f t="shared" si="4"/>
        <v>1.0981512578859103</v>
      </c>
      <c r="P168" s="8">
        <f>October_Schedule_Table[[#This Row],[PTS2]]-October_Schedule_Table[[#This Row],[PTS]]</f>
        <v>7</v>
      </c>
      <c r="Q168" s="8">
        <f>October_Schedule_Table[[#This Row],[Home Pre]]-October_Schedule_Table[[#This Row],[Away Pre]]</f>
        <v>0.59394364473722305</v>
      </c>
      <c r="R168" s="8">
        <f>October_Schedule_Table[[#This Row],[Actual]]-October_Schedule_Table[[#This Row],[Predicted]]</f>
        <v>6.4060563552627769</v>
      </c>
      <c r="S168" s="8">
        <f>October_Schedule_Table[[#This Row],[PTS2]]-October_Schedule_Table[[#This Row],[Home Pre]]</f>
        <v>-9.928977398665495</v>
      </c>
      <c r="T168" s="8">
        <f>October_Schedule_Table[[#This Row],[PTS]]-October_Schedule_Table[[#This Row],[Away Pre]]</f>
        <v>-16.335033753928272</v>
      </c>
      <c r="U168" s="8" t="str">
        <f>CONCATENATE(October_Schedule_Table[[#This Row],[Away Short]],October_Schedule_Table[[#This Row],[PTS]],October_Schedule_Table[[#This Row],[PTS2]])</f>
        <v>San8895</v>
      </c>
      <c r="V168" s="8" t="str">
        <f>CONCATENATE(October_Schedule_Table[[#This Row],[Home Short]],October_Schedule_Table[[#This Row],[PTS]],October_Schedule_Table[[#This Row],[PTS2]])</f>
        <v>Mia8895</v>
      </c>
      <c r="W168" s="8" t="str">
        <f>VLOOKUP(October_Schedule_Table[[#This Row],[Home Concat]],'Back to Back'!T:U,2,FALSE)</f>
        <v>no</v>
      </c>
      <c r="X168" s="8" t="str">
        <f>VLOOKUP(October_Schedule_Table[[#This Row],[Away Concat]],'Back to Back'!T:U,2,FALSE)</f>
        <v>no</v>
      </c>
      <c r="Y16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68" s="8"/>
    </row>
    <row r="169" spans="1:26" x14ac:dyDescent="0.2">
      <c r="A169" s="2">
        <v>43411</v>
      </c>
      <c r="B169" s="16">
        <v>11</v>
      </c>
      <c r="C169" s="16">
        <v>7</v>
      </c>
      <c r="D169" s="16">
        <v>2018</v>
      </c>
      <c r="E169" s="1" t="s">
        <v>6</v>
      </c>
      <c r="F169" s="1" t="s">
        <v>38</v>
      </c>
      <c r="G169" s="1" t="str">
        <f>LEFT(October_Schedule_Table[[#This Row],[Visitor/Neutral]],3)</f>
        <v>Chi</v>
      </c>
      <c r="H169" s="1">
        <v>98</v>
      </c>
      <c r="I169" s="1" t="s">
        <v>17</v>
      </c>
      <c r="J169" s="1" t="str">
        <f>LEFT(October_Schedule_Table[[#This Row],[Home/Neutral]],3)</f>
        <v>New</v>
      </c>
      <c r="K169" s="1">
        <v>107</v>
      </c>
      <c r="L169" s="1">
        <f>mean-0.5*home+VLOOKUP(October_Schedule_Table[[#This Row],[Visitor/Neutral]],lookup,2,FALSE)+VLOOKUP(October_Schedule_Table[[#This Row],[Home/Neutral]],lookup,3,FALSE)</f>
        <v>109.79100337782312</v>
      </c>
      <c r="M169" s="1">
        <f>mean+0.5*home+VLOOKUP(October_Schedule_Table[[#This Row],[Visitor/Neutral]],lookup,3,FALSE)+VLOOKUP(October_Schedule_Table[[#This Row],[Home/Neutral]],lookup,2,FALSE)</f>
        <v>118.79246751969769</v>
      </c>
      <c r="N169" s="1">
        <f>(October_Schedule_Table[[#This Row],[PTS2]]-October_Schedule_Table[[#This Row],[Home Pre]])^2+(October_Schedule_Table[[#This Row],[PTS]]-October_Schedule_Table[[#This Row],[Away Pre]])^2</f>
        <v>278.09005085896126</v>
      </c>
      <c r="O169" s="1">
        <f t="shared" si="4"/>
        <v>1.0988105442124378</v>
      </c>
      <c r="P169" s="8">
        <f>October_Schedule_Table[[#This Row],[PTS2]]-October_Schedule_Table[[#This Row],[PTS]]</f>
        <v>9</v>
      </c>
      <c r="Q169" s="8">
        <f>October_Schedule_Table[[#This Row],[Home Pre]]-October_Schedule_Table[[#This Row],[Away Pre]]</f>
        <v>9.0014641418745782</v>
      </c>
      <c r="R169" s="8">
        <f>October_Schedule_Table[[#This Row],[Actual]]-October_Schedule_Table[[#This Row],[Predicted]]</f>
        <v>-1.4641418745782175E-3</v>
      </c>
      <c r="S169" s="8">
        <f>October_Schedule_Table[[#This Row],[PTS2]]-October_Schedule_Table[[#This Row],[Home Pre]]</f>
        <v>-11.792467519697695</v>
      </c>
      <c r="T169" s="8">
        <f>October_Schedule_Table[[#This Row],[PTS]]-October_Schedule_Table[[#This Row],[Away Pre]]</f>
        <v>-11.791003377823117</v>
      </c>
      <c r="U169" s="8" t="str">
        <f>CONCATENATE(October_Schedule_Table[[#This Row],[Away Short]],October_Schedule_Table[[#This Row],[PTS]],October_Schedule_Table[[#This Row],[PTS2]])</f>
        <v>Chi98107</v>
      </c>
      <c r="V169" s="8" t="str">
        <f>CONCATENATE(October_Schedule_Table[[#This Row],[Home Short]],October_Schedule_Table[[#This Row],[PTS]],October_Schedule_Table[[#This Row],[PTS2]])</f>
        <v>New98107</v>
      </c>
      <c r="W169" s="8" t="str">
        <f>VLOOKUP(October_Schedule_Table[[#This Row],[Home Concat]],'Back to Back'!T:U,2,FALSE)</f>
        <v>no</v>
      </c>
      <c r="X169" s="8" t="str">
        <f>VLOOKUP(October_Schedule_Table[[#This Row],[Away Concat]],'Back to Back'!T:U,2,FALSE)</f>
        <v>no</v>
      </c>
      <c r="Y16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69" s="8"/>
    </row>
    <row r="170" spans="1:26" x14ac:dyDescent="0.2">
      <c r="A170" s="2">
        <v>43411</v>
      </c>
      <c r="B170" s="16">
        <v>11</v>
      </c>
      <c r="C170" s="16">
        <v>7</v>
      </c>
      <c r="D170" s="16">
        <v>2018</v>
      </c>
      <c r="E170" s="1" t="s">
        <v>12</v>
      </c>
      <c r="F170" s="1" t="s">
        <v>16</v>
      </c>
      <c r="G170" s="1" t="str">
        <f>LEFT(October_Schedule_Table[[#This Row],[Visitor/Neutral]],3)</f>
        <v>Det</v>
      </c>
      <c r="H170" s="1">
        <v>103</v>
      </c>
      <c r="I170" s="1" t="s">
        <v>27</v>
      </c>
      <c r="J170" s="1" t="str">
        <f>LEFT(October_Schedule_Table[[#This Row],[Home/Neutral]],3)</f>
        <v>Orl</v>
      </c>
      <c r="K170" s="1">
        <v>96</v>
      </c>
      <c r="L170" s="1">
        <f>mean-0.5*home+VLOOKUP(October_Schedule_Table[[#This Row],[Visitor/Neutral]],lookup,2,FALSE)+VLOOKUP(October_Schedule_Table[[#This Row],[Home/Neutral]],lookup,3,FALSE)</f>
        <v>100.98473914294127</v>
      </c>
      <c r="M170" s="1">
        <f>mean+0.5*home+VLOOKUP(October_Schedule_Table[[#This Row],[Visitor/Neutral]],lookup,3,FALSE)+VLOOKUP(October_Schedule_Table[[#This Row],[Home/Neutral]],lookup,2,FALSE)</f>
        <v>105.15398356542985</v>
      </c>
      <c r="N170" s="1">
        <f>(October_Schedule_Table[[#This Row],[PTS2]]-October_Schedule_Table[[#This Row],[Home Pre]])^2+(October_Schedule_Table[[#This Row],[PTS]]-October_Schedule_Table[[#This Row],[Away Pre]])^2</f>
        <v>87.856691438152978</v>
      </c>
      <c r="O170" s="1">
        <f t="shared" si="4"/>
        <v>1.0994702263482468</v>
      </c>
      <c r="P170" s="8">
        <f>October_Schedule_Table[[#This Row],[PTS2]]-October_Schedule_Table[[#This Row],[PTS]]</f>
        <v>-7</v>
      </c>
      <c r="Q170" s="8">
        <f>October_Schedule_Table[[#This Row],[Home Pre]]-October_Schedule_Table[[#This Row],[Away Pre]]</f>
        <v>4.169244422488589</v>
      </c>
      <c r="R170" s="8">
        <f>October_Schedule_Table[[#This Row],[Actual]]-October_Schedule_Table[[#This Row],[Predicted]]</f>
        <v>-11.169244422488589</v>
      </c>
      <c r="S170" s="8">
        <f>October_Schedule_Table[[#This Row],[PTS2]]-October_Schedule_Table[[#This Row],[Home Pre]]</f>
        <v>-9.1539835654298543</v>
      </c>
      <c r="T170" s="8">
        <f>October_Schedule_Table[[#This Row],[PTS]]-October_Schedule_Table[[#This Row],[Away Pre]]</f>
        <v>2.0152608570587347</v>
      </c>
      <c r="U170" s="8" t="str">
        <f>CONCATENATE(October_Schedule_Table[[#This Row],[Away Short]],October_Schedule_Table[[#This Row],[PTS]],October_Schedule_Table[[#This Row],[PTS2]])</f>
        <v>Det10396</v>
      </c>
      <c r="V170" s="8" t="str">
        <f>CONCATENATE(October_Schedule_Table[[#This Row],[Home Short]],October_Schedule_Table[[#This Row],[PTS]],October_Schedule_Table[[#This Row],[PTS2]])</f>
        <v>Orl10396</v>
      </c>
      <c r="W170" s="8" t="str">
        <f>VLOOKUP(October_Schedule_Table[[#This Row],[Home Concat]],'Back to Back'!T:U,2,FALSE)</f>
        <v>no</v>
      </c>
      <c r="X170" s="8" t="str">
        <f>VLOOKUP(October_Schedule_Table[[#This Row],[Away Concat]],'Back to Back'!T:U,2,FALSE)</f>
        <v>no</v>
      </c>
      <c r="Y17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70" s="8"/>
    </row>
    <row r="171" spans="1:26" x14ac:dyDescent="0.2">
      <c r="A171" s="2">
        <v>43411</v>
      </c>
      <c r="B171" s="16">
        <v>11</v>
      </c>
      <c r="C171" s="16">
        <v>7</v>
      </c>
      <c r="D171" s="16">
        <v>2018</v>
      </c>
      <c r="E171" s="1" t="s">
        <v>30</v>
      </c>
      <c r="F171" s="1" t="s">
        <v>37</v>
      </c>
      <c r="G171" s="1" t="str">
        <f>LEFT(October_Schedule_Table[[#This Row],[Visitor/Neutral]],3)</f>
        <v>Tor</v>
      </c>
      <c r="H171" s="1">
        <v>114</v>
      </c>
      <c r="I171" s="1" t="s">
        <v>32</v>
      </c>
      <c r="J171" s="1" t="str">
        <f>LEFT(October_Schedule_Table[[#This Row],[Home/Neutral]],3)</f>
        <v>Sac</v>
      </c>
      <c r="K171" s="1">
        <v>105</v>
      </c>
      <c r="L171" s="1">
        <f>mean-0.5*home+VLOOKUP(October_Schedule_Table[[#This Row],[Visitor/Neutral]],lookup,2,FALSE)+VLOOKUP(October_Schedule_Table[[#This Row],[Home/Neutral]],lookup,3,FALSE)</f>
        <v>116.74947445761342</v>
      </c>
      <c r="M171" s="1">
        <f>mean+0.5*home+VLOOKUP(October_Schedule_Table[[#This Row],[Visitor/Neutral]],lookup,3,FALSE)+VLOOKUP(October_Schedule_Table[[#This Row],[Home/Neutral]],lookup,2,FALSE)</f>
        <v>113.02851157819781</v>
      </c>
      <c r="N171" s="1">
        <f>(October_Schedule_Table[[#This Row],[PTS2]]-October_Schedule_Table[[#This Row],[Home Pre]])^2+(October_Schedule_Table[[#This Row],[PTS]]-October_Schedule_Table[[#This Row],[Away Pre]])^2</f>
        <v>72.01660795432484</v>
      </c>
      <c r="O171" s="1">
        <f t="shared" si="4"/>
        <v>1.1001303045309654</v>
      </c>
      <c r="P171" s="8">
        <f>October_Schedule_Table[[#This Row],[PTS2]]-October_Schedule_Table[[#This Row],[PTS]]</f>
        <v>-9</v>
      </c>
      <c r="Q171" s="8">
        <f>October_Schedule_Table[[#This Row],[Home Pre]]-October_Schedule_Table[[#This Row],[Away Pre]]</f>
        <v>-3.7209628794156089</v>
      </c>
      <c r="R171" s="8">
        <f>October_Schedule_Table[[#This Row],[Actual]]-October_Schedule_Table[[#This Row],[Predicted]]</f>
        <v>-5.2790371205843911</v>
      </c>
      <c r="S171" s="8">
        <f>October_Schedule_Table[[#This Row],[PTS2]]-October_Schedule_Table[[#This Row],[Home Pre]]</f>
        <v>-8.0285115781978078</v>
      </c>
      <c r="T171" s="8">
        <f>October_Schedule_Table[[#This Row],[PTS]]-October_Schedule_Table[[#This Row],[Away Pre]]</f>
        <v>-2.7494744576134167</v>
      </c>
      <c r="U171" s="8" t="str">
        <f>CONCATENATE(October_Schedule_Table[[#This Row],[Away Short]],October_Schedule_Table[[#This Row],[PTS]],October_Schedule_Table[[#This Row],[PTS2]])</f>
        <v>Tor114105</v>
      </c>
      <c r="V171" s="8" t="str">
        <f>CONCATENATE(October_Schedule_Table[[#This Row],[Home Short]],October_Schedule_Table[[#This Row],[PTS]],October_Schedule_Table[[#This Row],[PTS2]])</f>
        <v>Sac114105</v>
      </c>
      <c r="W171" s="8" t="str">
        <f>VLOOKUP(October_Schedule_Table[[#This Row],[Home Concat]],'Back to Back'!T:U,2,FALSE)</f>
        <v>no</v>
      </c>
      <c r="X171" s="8" t="str">
        <f>VLOOKUP(October_Schedule_Table[[#This Row],[Away Concat]],'Back to Back'!T:U,2,FALSE)</f>
        <v>no</v>
      </c>
      <c r="Y17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71" s="8"/>
    </row>
    <row r="172" spans="1:26" x14ac:dyDescent="0.2">
      <c r="A172" s="2">
        <v>43411</v>
      </c>
      <c r="B172" s="16">
        <v>11</v>
      </c>
      <c r="C172" s="16">
        <v>7</v>
      </c>
      <c r="D172" s="16">
        <v>2018</v>
      </c>
      <c r="E172" s="1" t="s">
        <v>42</v>
      </c>
      <c r="F172" s="1" t="s">
        <v>28</v>
      </c>
      <c r="G172" s="1" t="str">
        <f>LEFT(October_Schedule_Table[[#This Row],[Visitor/Neutral]],3)</f>
        <v>Dal</v>
      </c>
      <c r="H172" s="1">
        <v>102</v>
      </c>
      <c r="I172" s="1" t="s">
        <v>31</v>
      </c>
      <c r="J172" s="1" t="str">
        <f>LEFT(October_Schedule_Table[[#This Row],[Home/Neutral]],3)</f>
        <v>Uta</v>
      </c>
      <c r="K172" s="1">
        <v>117</v>
      </c>
      <c r="L172" s="1">
        <f>mean-0.5*home+VLOOKUP(October_Schedule_Table[[#This Row],[Visitor/Neutral]],lookup,2,FALSE)+VLOOKUP(October_Schedule_Table[[#This Row],[Home/Neutral]],lookup,3,FALSE)</f>
        <v>102.50119514858315</v>
      </c>
      <c r="M172" s="1">
        <f>mean+0.5*home+VLOOKUP(October_Schedule_Table[[#This Row],[Visitor/Neutral]],lookup,3,FALSE)+VLOOKUP(October_Schedule_Table[[#This Row],[Home/Neutral]],lookup,2,FALSE)</f>
        <v>112.03777386281658</v>
      </c>
      <c r="N172" s="1">
        <f>(October_Schedule_Table[[#This Row],[PTS2]]-October_Schedule_Table[[#This Row],[Home Pre]])^2+(October_Schedule_Table[[#This Row],[PTS]]-October_Schedule_Table[[#This Row],[Away Pre]])^2</f>
        <v>24.874884813509585</v>
      </c>
      <c r="O172" s="1">
        <f t="shared" si="4"/>
        <v>1.1007907789983644</v>
      </c>
      <c r="P172" s="8">
        <f>October_Schedule_Table[[#This Row],[PTS2]]-October_Schedule_Table[[#This Row],[PTS]]</f>
        <v>15</v>
      </c>
      <c r="Q172" s="8">
        <f>October_Schedule_Table[[#This Row],[Home Pre]]-October_Schedule_Table[[#This Row],[Away Pre]]</f>
        <v>9.5365787142334284</v>
      </c>
      <c r="R172" s="8">
        <f>October_Schedule_Table[[#This Row],[Actual]]-October_Schedule_Table[[#This Row],[Predicted]]</f>
        <v>5.4634212857665716</v>
      </c>
      <c r="S172" s="8">
        <f>October_Schedule_Table[[#This Row],[PTS2]]-October_Schedule_Table[[#This Row],[Home Pre]]</f>
        <v>4.9622261371834213</v>
      </c>
      <c r="T172" s="8">
        <f>October_Schedule_Table[[#This Row],[PTS]]-October_Schedule_Table[[#This Row],[Away Pre]]</f>
        <v>-0.50119514858315029</v>
      </c>
      <c r="U172" s="8" t="str">
        <f>CONCATENATE(October_Schedule_Table[[#This Row],[Away Short]],October_Schedule_Table[[#This Row],[PTS]],October_Schedule_Table[[#This Row],[PTS2]])</f>
        <v>Dal102117</v>
      </c>
      <c r="V172" s="8" t="str">
        <f>CONCATENATE(October_Schedule_Table[[#This Row],[Home Short]],October_Schedule_Table[[#This Row],[PTS]],October_Schedule_Table[[#This Row],[PTS2]])</f>
        <v>Uta102117</v>
      </c>
      <c r="W172" s="8" t="str">
        <f>VLOOKUP(October_Schedule_Table[[#This Row],[Home Concat]],'Back to Back'!T:U,2,FALSE)</f>
        <v>no</v>
      </c>
      <c r="X172" s="8" t="str">
        <f>VLOOKUP(October_Schedule_Table[[#This Row],[Away Concat]],'Back to Back'!T:U,2,FALSE)</f>
        <v>yes</v>
      </c>
      <c r="Y17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72" s="8"/>
    </row>
    <row r="173" spans="1:26" x14ac:dyDescent="0.2">
      <c r="A173" s="2">
        <v>43412</v>
      </c>
      <c r="B173" s="16">
        <v>11</v>
      </c>
      <c r="C173" s="16">
        <v>8</v>
      </c>
      <c r="D173" s="16">
        <v>2018</v>
      </c>
      <c r="E173" s="1" t="s">
        <v>9</v>
      </c>
      <c r="F173" s="1" t="s">
        <v>13</v>
      </c>
      <c r="G173" s="1" t="str">
        <f>LEFT(October_Schedule_Table[[#This Row],[Visitor/Neutral]],3)</f>
        <v>Mil</v>
      </c>
      <c r="H173" s="1">
        <v>134</v>
      </c>
      <c r="I173" s="1" t="s">
        <v>11</v>
      </c>
      <c r="J173" s="1" t="str">
        <f>LEFT(October_Schedule_Table[[#This Row],[Home/Neutral]],3)</f>
        <v>Gol</v>
      </c>
      <c r="K173" s="1">
        <v>111</v>
      </c>
      <c r="L173" s="1">
        <f>mean-0.5*home+VLOOKUP(October_Schedule_Table[[#This Row],[Visitor/Neutral]],lookup,2,FALSE)+VLOOKUP(October_Schedule_Table[[#This Row],[Home/Neutral]],lookup,3,FALSE)</f>
        <v>116.57805242209726</v>
      </c>
      <c r="M173" s="1">
        <f>mean+0.5*home+VLOOKUP(October_Schedule_Table[[#This Row],[Visitor/Neutral]],lookup,3,FALSE)+VLOOKUP(October_Schedule_Table[[#This Row],[Home/Neutral]],lookup,2,FALSE)</f>
        <v>118.02200886477698</v>
      </c>
      <c r="N173" s="1">
        <f>(October_Schedule_Table[[#This Row],[PTS2]]-October_Schedule_Table[[#This Row],[Home Pre]])^2+(October_Schedule_Table[[#This Row],[PTS]]-October_Schedule_Table[[#This Row],[Away Pre]])^2</f>
        <v>352.83286590419766</v>
      </c>
      <c r="O173" s="1">
        <f t="shared" si="4"/>
        <v>1.1014516499883575</v>
      </c>
      <c r="P173" s="8">
        <f>October_Schedule_Table[[#This Row],[PTS2]]-October_Schedule_Table[[#This Row],[PTS]]</f>
        <v>-23</v>
      </c>
      <c r="Q173" s="8">
        <f>October_Schedule_Table[[#This Row],[Home Pre]]-October_Schedule_Table[[#This Row],[Away Pre]]</f>
        <v>1.4439564426797205</v>
      </c>
      <c r="R173" s="8">
        <f>October_Schedule_Table[[#This Row],[Actual]]-October_Schedule_Table[[#This Row],[Predicted]]</f>
        <v>-24.44395644267972</v>
      </c>
      <c r="S173" s="8">
        <f>October_Schedule_Table[[#This Row],[PTS2]]-October_Schedule_Table[[#This Row],[Home Pre]]</f>
        <v>-7.0220088647769785</v>
      </c>
      <c r="T173" s="8">
        <f>October_Schedule_Table[[#This Row],[PTS]]-October_Schedule_Table[[#This Row],[Away Pre]]</f>
        <v>17.421947577902742</v>
      </c>
      <c r="U173" s="8" t="str">
        <f>CONCATENATE(October_Schedule_Table[[#This Row],[Away Short]],October_Schedule_Table[[#This Row],[PTS]],October_Schedule_Table[[#This Row],[PTS2]])</f>
        <v>Mil134111</v>
      </c>
      <c r="V173" s="8" t="str">
        <f>CONCATENATE(October_Schedule_Table[[#This Row],[Home Short]],October_Schedule_Table[[#This Row],[PTS]],October_Schedule_Table[[#This Row],[PTS2]])</f>
        <v>Gol134111</v>
      </c>
      <c r="W173" s="8" t="str">
        <f>VLOOKUP(October_Schedule_Table[[#This Row],[Home Concat]],'Back to Back'!T:U,2,FALSE)</f>
        <v>no</v>
      </c>
      <c r="X173" s="8" t="str">
        <f>VLOOKUP(October_Schedule_Table[[#This Row],[Away Concat]],'Back to Back'!T:U,2,FALSE)</f>
        <v>no</v>
      </c>
      <c r="Y17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73" s="8"/>
    </row>
    <row r="174" spans="1:26" x14ac:dyDescent="0.2">
      <c r="A174" s="2">
        <v>43412</v>
      </c>
      <c r="B174" s="16">
        <v>11</v>
      </c>
      <c r="C174" s="16">
        <v>8</v>
      </c>
      <c r="D174" s="16">
        <v>2018</v>
      </c>
      <c r="E174" s="1" t="s">
        <v>6</v>
      </c>
      <c r="F174" s="1" t="s">
        <v>18</v>
      </c>
      <c r="G174" s="1" t="str">
        <f>LEFT(October_Schedule_Table[[#This Row],[Visitor/Neutral]],3)</f>
        <v>Hou</v>
      </c>
      <c r="H174" s="1">
        <v>80</v>
      </c>
      <c r="I174" s="1" t="s">
        <v>10</v>
      </c>
      <c r="J174" s="1" t="str">
        <f>LEFT(October_Schedule_Table[[#This Row],[Home/Neutral]],3)</f>
        <v>Okl</v>
      </c>
      <c r="K174" s="1">
        <v>98</v>
      </c>
      <c r="L174" s="1">
        <f>mean-0.5*home+VLOOKUP(October_Schedule_Table[[#This Row],[Visitor/Neutral]],lookup,2,FALSE)+VLOOKUP(October_Schedule_Table[[#This Row],[Home/Neutral]],lookup,3,FALSE)</f>
        <v>113.18746958463849</v>
      </c>
      <c r="M174" s="1">
        <f>mean+0.5*home+VLOOKUP(October_Schedule_Table[[#This Row],[Visitor/Neutral]],lookup,3,FALSE)+VLOOKUP(October_Schedule_Table[[#This Row],[Home/Neutral]],lookup,2,FALSE)</f>
        <v>113.47351869270655</v>
      </c>
      <c r="N174" s="1">
        <f>(October_Schedule_Table[[#This Row],[PTS2]]-October_Schedule_Table[[#This Row],[Home Pre]])^2+(October_Schedule_Table[[#This Row],[PTS]]-October_Schedule_Table[[#This Row],[Away Pre]])^2</f>
        <v>1340.837918164844</v>
      </c>
      <c r="O174" s="1">
        <f t="shared" si="4"/>
        <v>1.102112917739001</v>
      </c>
      <c r="P174" s="8">
        <f>October_Schedule_Table[[#This Row],[PTS2]]-October_Schedule_Table[[#This Row],[PTS]]</f>
        <v>18</v>
      </c>
      <c r="Q174" s="8">
        <f>October_Schedule_Table[[#This Row],[Home Pre]]-October_Schedule_Table[[#This Row],[Away Pre]]</f>
        <v>0.28604910806805606</v>
      </c>
      <c r="R174" s="8">
        <f>October_Schedule_Table[[#This Row],[Actual]]-October_Schedule_Table[[#This Row],[Predicted]]</f>
        <v>17.713950891931944</v>
      </c>
      <c r="S174" s="8">
        <f>October_Schedule_Table[[#This Row],[PTS2]]-October_Schedule_Table[[#This Row],[Home Pre]]</f>
        <v>-15.473518692706548</v>
      </c>
      <c r="T174" s="8">
        <f>October_Schedule_Table[[#This Row],[PTS]]-October_Schedule_Table[[#This Row],[Away Pre]]</f>
        <v>-33.187469584638492</v>
      </c>
      <c r="U174" s="8" t="str">
        <f>CONCATENATE(October_Schedule_Table[[#This Row],[Away Short]],October_Schedule_Table[[#This Row],[PTS]],October_Schedule_Table[[#This Row],[PTS2]])</f>
        <v>Hou8098</v>
      </c>
      <c r="V174" s="8" t="str">
        <f>CONCATENATE(October_Schedule_Table[[#This Row],[Home Short]],October_Schedule_Table[[#This Row],[PTS]],October_Schedule_Table[[#This Row],[PTS2]])</f>
        <v>Okl8098</v>
      </c>
      <c r="W174" s="8" t="str">
        <f>VLOOKUP(October_Schedule_Table[[#This Row],[Home Concat]],'Back to Back'!T:U,2,FALSE)</f>
        <v>yes</v>
      </c>
      <c r="X174" s="8" t="str">
        <f>VLOOKUP(October_Schedule_Table[[#This Row],[Away Concat]],'Back to Back'!T:U,2,FALSE)</f>
        <v>no</v>
      </c>
      <c r="Y174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74" s="8"/>
    </row>
    <row r="175" spans="1:26" x14ac:dyDescent="0.2">
      <c r="A175" s="2">
        <v>43412</v>
      </c>
      <c r="B175" s="16">
        <v>11</v>
      </c>
      <c r="C175" s="16">
        <v>8</v>
      </c>
      <c r="D175" s="16">
        <v>2018</v>
      </c>
      <c r="E175" s="1" t="s">
        <v>42</v>
      </c>
      <c r="F175" s="1" t="s">
        <v>8</v>
      </c>
      <c r="G175" s="1" t="str">
        <f>LEFT(October_Schedule_Table[[#This Row],[Visitor/Neutral]],3)</f>
        <v>Bos</v>
      </c>
      <c r="H175" s="1">
        <v>116</v>
      </c>
      <c r="I175" s="1" t="s">
        <v>29</v>
      </c>
      <c r="J175" s="1" t="str">
        <f>LEFT(October_Schedule_Table[[#This Row],[Home/Neutral]],3)</f>
        <v>Pho</v>
      </c>
      <c r="K175" s="1">
        <v>109</v>
      </c>
      <c r="L175" s="1">
        <f>mean-0.5*home+VLOOKUP(October_Schedule_Table[[#This Row],[Visitor/Neutral]],lookup,2,FALSE)+VLOOKUP(October_Schedule_Table[[#This Row],[Home/Neutral]],lookup,3,FALSE)</f>
        <v>116.6662315543508</v>
      </c>
      <c r="M175" s="1">
        <f>mean+0.5*home+VLOOKUP(October_Schedule_Table[[#This Row],[Visitor/Neutral]],lookup,3,FALSE)+VLOOKUP(October_Schedule_Table[[#This Row],[Home/Neutral]],lookup,2,FALSE)</f>
        <v>107.01062449086383</v>
      </c>
      <c r="N175" s="1">
        <f>(October_Schedule_Table[[#This Row],[PTS2]]-October_Schedule_Table[[#This Row],[Home Pre]])^2+(October_Schedule_Table[[#This Row],[PTS]]-October_Schedule_Table[[#This Row],[Away Pre]])^2</f>
        <v>4.4014794003634679</v>
      </c>
      <c r="O175" s="1">
        <f t="shared" si="4"/>
        <v>1.1027745824884942</v>
      </c>
      <c r="P175" s="8">
        <f>October_Schedule_Table[[#This Row],[PTS2]]-October_Schedule_Table[[#This Row],[PTS]]</f>
        <v>-7</v>
      </c>
      <c r="Q175" s="8">
        <f>October_Schedule_Table[[#This Row],[Home Pre]]-October_Schedule_Table[[#This Row],[Away Pre]]</f>
        <v>-9.6556070634869684</v>
      </c>
      <c r="R175" s="8">
        <f>October_Schedule_Table[[#This Row],[Actual]]-October_Schedule_Table[[#This Row],[Predicted]]</f>
        <v>2.6556070634869684</v>
      </c>
      <c r="S175" s="8">
        <f>October_Schedule_Table[[#This Row],[PTS2]]-October_Schedule_Table[[#This Row],[Home Pre]]</f>
        <v>1.9893755091361669</v>
      </c>
      <c r="T175" s="8">
        <f>October_Schedule_Table[[#This Row],[PTS]]-October_Schedule_Table[[#This Row],[Away Pre]]</f>
        <v>-0.6662315543508015</v>
      </c>
      <c r="U175" s="8" t="str">
        <f>CONCATENATE(October_Schedule_Table[[#This Row],[Away Short]],October_Schedule_Table[[#This Row],[PTS]],October_Schedule_Table[[#This Row],[PTS2]])</f>
        <v>Bos116109</v>
      </c>
      <c r="V175" s="8" t="str">
        <f>CONCATENATE(October_Schedule_Table[[#This Row],[Home Short]],October_Schedule_Table[[#This Row],[PTS]],October_Schedule_Table[[#This Row],[PTS2]])</f>
        <v>Pho116109</v>
      </c>
      <c r="W175" s="8" t="str">
        <f>VLOOKUP(October_Schedule_Table[[#This Row],[Home Concat]],'Back to Back'!T:U,2,FALSE)</f>
        <v>no</v>
      </c>
      <c r="X175" s="8" t="str">
        <f>VLOOKUP(October_Schedule_Table[[#This Row],[Away Concat]],'Back to Back'!T:U,2,FALSE)</f>
        <v>no</v>
      </c>
      <c r="Y17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75" s="8"/>
    </row>
    <row r="176" spans="1:26" x14ac:dyDescent="0.2">
      <c r="A176" s="2">
        <v>43412</v>
      </c>
      <c r="B176" s="16">
        <v>11</v>
      </c>
      <c r="C176" s="16">
        <v>8</v>
      </c>
      <c r="D176" s="16">
        <v>2018</v>
      </c>
      <c r="E176" s="1" t="s">
        <v>30</v>
      </c>
      <c r="F176" s="1" t="s">
        <v>22</v>
      </c>
      <c r="G176" s="1" t="s">
        <v>241</v>
      </c>
      <c r="H176" s="1">
        <v>105</v>
      </c>
      <c r="I176" s="1" t="s">
        <v>40</v>
      </c>
      <c r="J176" s="1" t="str">
        <f>LEFT(October_Schedule_Table[[#This Row],[Home/Neutral]],3)</f>
        <v>Por</v>
      </c>
      <c r="K176" s="1">
        <v>116</v>
      </c>
      <c r="L176" s="1">
        <f>mean-0.5*home+VLOOKUP(October_Schedule_Table[[#This Row],[Visitor/Neutral]],lookup,2,FALSE)+VLOOKUP(October_Schedule_Table[[#This Row],[Home/Neutral]],lookup,3,FALSE)</f>
        <v>113.28837339344793</v>
      </c>
      <c r="M176" s="1">
        <f>mean+0.5*home+VLOOKUP(October_Schedule_Table[[#This Row],[Visitor/Neutral]],lookup,3,FALSE)+VLOOKUP(October_Schedule_Table[[#This Row],[Home/Neutral]],lookup,2,FALSE)</f>
        <v>119.95230308800731</v>
      </c>
      <c r="N176" s="1">
        <f>(October_Schedule_Table[[#This Row],[PTS2]]-October_Schedule_Table[[#This Row],[Home Pre]])^2+(October_Schedule_Table[[#This Row],[PTS]]-October_Schedule_Table[[#This Row],[Away Pre]])^2</f>
        <v>84.317833208687645</v>
      </c>
      <c r="O176" s="1">
        <f t="shared" si="4"/>
        <v>1.1034366444751795</v>
      </c>
      <c r="P176" s="8">
        <f>October_Schedule_Table[[#This Row],[PTS2]]-October_Schedule_Table[[#This Row],[PTS]]</f>
        <v>11</v>
      </c>
      <c r="Q176" s="8">
        <f>October_Schedule_Table[[#This Row],[Home Pre]]-October_Schedule_Table[[#This Row],[Away Pre]]</f>
        <v>6.6639296945593856</v>
      </c>
      <c r="R176" s="8">
        <f>October_Schedule_Table[[#This Row],[Actual]]-October_Schedule_Table[[#This Row],[Predicted]]</f>
        <v>4.3360703054406144</v>
      </c>
      <c r="S176" s="8">
        <f>October_Schedule_Table[[#This Row],[PTS2]]-October_Schedule_Table[[#This Row],[Home Pre]]</f>
        <v>-3.9523030880073122</v>
      </c>
      <c r="T176" s="8">
        <f>October_Schedule_Table[[#This Row],[PTS]]-October_Schedule_Table[[#This Row],[Away Pre]]</f>
        <v>-8.2883733934479267</v>
      </c>
      <c r="U176" s="8" t="str">
        <f>CONCATENATE(October_Schedule_Table[[#This Row],[Away Short]],October_Schedule_Table[[#This Row],[PTS]],October_Schedule_Table[[#This Row],[PTS2]])</f>
        <v>LAC105116</v>
      </c>
      <c r="V176" s="8" t="str">
        <f>CONCATENATE(October_Schedule_Table[[#This Row],[Home Short]],October_Schedule_Table[[#This Row],[PTS]],October_Schedule_Table[[#This Row],[PTS2]])</f>
        <v>Por105116</v>
      </c>
      <c r="W176" s="8" t="str">
        <f>VLOOKUP(October_Schedule_Table[[#This Row],[Home Concat]],'Back to Back'!T:U,2,FALSE)</f>
        <v>no</v>
      </c>
      <c r="X176" s="8" t="str">
        <f>VLOOKUP(October_Schedule_Table[[#This Row],[Away Concat]],'Back to Back'!T:U,2,FALSE)</f>
        <v>no</v>
      </c>
      <c r="Y17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76" s="8"/>
    </row>
    <row r="177" spans="1:26" x14ac:dyDescent="0.2">
      <c r="A177" s="2">
        <v>43413</v>
      </c>
      <c r="B177" s="16">
        <v>11</v>
      </c>
      <c r="C177" s="16">
        <v>9</v>
      </c>
      <c r="D177" s="16">
        <v>2018</v>
      </c>
      <c r="E177" s="1" t="s">
        <v>23</v>
      </c>
      <c r="F177" s="1" t="s">
        <v>16</v>
      </c>
      <c r="G177" s="1" t="str">
        <f>LEFT(October_Schedule_Table[[#This Row],[Visitor/Neutral]],3)</f>
        <v>Det</v>
      </c>
      <c r="H177" s="1">
        <v>124</v>
      </c>
      <c r="I177" s="1" t="s">
        <v>24</v>
      </c>
      <c r="J177" s="1" t="str">
        <f>LEFT(October_Schedule_Table[[#This Row],[Home/Neutral]],3)</f>
        <v>Atl</v>
      </c>
      <c r="K177" s="1">
        <v>109</v>
      </c>
      <c r="L177" s="1">
        <f>mean-0.5*home+VLOOKUP(October_Schedule_Table[[#This Row],[Visitor/Neutral]],lookup,2,FALSE)+VLOOKUP(October_Schedule_Table[[#This Row],[Home/Neutral]],lookup,3,FALSE)</f>
        <v>114.33290275828131</v>
      </c>
      <c r="M177" s="1">
        <f>mean+0.5*home+VLOOKUP(October_Schedule_Table[[#This Row],[Visitor/Neutral]],lookup,3,FALSE)+VLOOKUP(October_Schedule_Table[[#This Row],[Home/Neutral]],lookup,2,FALSE)</f>
        <v>111.86488687651597</v>
      </c>
      <c r="N177" s="1">
        <f>(October_Schedule_Table[[#This Row],[PTS2]]-October_Schedule_Table[[#This Row],[Home Pre]])^2+(October_Schedule_Table[[#This Row],[PTS]]-October_Schedule_Table[[#This Row],[Away Pre]])^2</f>
        <v>101.66034589607858</v>
      </c>
      <c r="O177" s="1">
        <f t="shared" si="4"/>
        <v>1.1040991039375421</v>
      </c>
      <c r="P177" s="8">
        <f>October_Schedule_Table[[#This Row],[PTS2]]-October_Schedule_Table[[#This Row],[PTS]]</f>
        <v>-15</v>
      </c>
      <c r="Q177" s="8">
        <f>October_Schedule_Table[[#This Row],[Home Pre]]-October_Schedule_Table[[#This Row],[Away Pre]]</f>
        <v>-2.4680158817653393</v>
      </c>
      <c r="R177" s="8">
        <f>October_Schedule_Table[[#This Row],[Actual]]-October_Schedule_Table[[#This Row],[Predicted]]</f>
        <v>-12.531984118234661</v>
      </c>
      <c r="S177" s="8">
        <f>October_Schedule_Table[[#This Row],[PTS2]]-October_Schedule_Table[[#This Row],[Home Pre]]</f>
        <v>-2.8648868765159676</v>
      </c>
      <c r="T177" s="8">
        <f>October_Schedule_Table[[#This Row],[PTS]]-October_Schedule_Table[[#This Row],[Away Pre]]</f>
        <v>9.6670972417186931</v>
      </c>
      <c r="U177" s="8" t="str">
        <f>CONCATENATE(October_Schedule_Table[[#This Row],[Away Short]],October_Schedule_Table[[#This Row],[PTS]],October_Schedule_Table[[#This Row],[PTS2]])</f>
        <v>Det124109</v>
      </c>
      <c r="V177" s="8" t="str">
        <f>CONCATENATE(October_Schedule_Table[[#This Row],[Home Short]],October_Schedule_Table[[#This Row],[PTS]],October_Schedule_Table[[#This Row],[PTS2]])</f>
        <v>Atl124109</v>
      </c>
      <c r="W177" s="8" t="str">
        <f>VLOOKUP(October_Schedule_Table[[#This Row],[Home Concat]],'Back to Back'!T:U,2,FALSE)</f>
        <v>no</v>
      </c>
      <c r="X177" s="8" t="str">
        <f>VLOOKUP(October_Schedule_Table[[#This Row],[Away Concat]],'Back to Back'!T:U,2,FALSE)</f>
        <v>no</v>
      </c>
      <c r="Y17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77" s="8"/>
    </row>
    <row r="178" spans="1:26" x14ac:dyDescent="0.2">
      <c r="A178" s="2">
        <v>43413</v>
      </c>
      <c r="B178" s="16">
        <v>11</v>
      </c>
      <c r="C178" s="16">
        <v>9</v>
      </c>
      <c r="D178" s="16">
        <v>2018</v>
      </c>
      <c r="E178" s="1" t="s">
        <v>42</v>
      </c>
      <c r="F178" s="1" t="s">
        <v>15</v>
      </c>
      <c r="G178" s="1" t="str">
        <f>LEFT(October_Schedule_Table[[#This Row],[Visitor/Neutral]],3)</f>
        <v>Bro</v>
      </c>
      <c r="H178" s="1">
        <v>112</v>
      </c>
      <c r="I178" s="1" t="s">
        <v>21</v>
      </c>
      <c r="J178" s="1" t="str">
        <f>LEFT(October_Schedule_Table[[#This Row],[Home/Neutral]],3)</f>
        <v>Den</v>
      </c>
      <c r="K178" s="1">
        <v>110</v>
      </c>
      <c r="L178" s="1">
        <f>mean-0.5*home+VLOOKUP(October_Schedule_Table[[#This Row],[Visitor/Neutral]],lookup,2,FALSE)+VLOOKUP(October_Schedule_Table[[#This Row],[Home/Neutral]],lookup,3,FALSE)</f>
        <v>106.2285791699108</v>
      </c>
      <c r="M178" s="1">
        <f>mean+0.5*home+VLOOKUP(October_Schedule_Table[[#This Row],[Visitor/Neutral]],lookup,3,FALSE)+VLOOKUP(October_Schedule_Table[[#This Row],[Home/Neutral]],lookup,2,FALSE)</f>
        <v>112.7326740839175</v>
      </c>
      <c r="N178" s="1">
        <f>(October_Schedule_Table[[#This Row],[PTS2]]-October_Schedule_Table[[#This Row],[Home Pre]])^2+(October_Schedule_Table[[#This Row],[PTS]]-October_Schedule_Table[[#This Row],[Away Pre]])^2</f>
        <v>40.776806046901847</v>
      </c>
      <c r="O178" s="1">
        <f t="shared" si="4"/>
        <v>1.1047619611142108</v>
      </c>
      <c r="P178" s="8">
        <f>October_Schedule_Table[[#This Row],[PTS2]]-October_Schedule_Table[[#This Row],[PTS]]</f>
        <v>-2</v>
      </c>
      <c r="Q178" s="8">
        <f>October_Schedule_Table[[#This Row],[Home Pre]]-October_Schedule_Table[[#This Row],[Away Pre]]</f>
        <v>6.5040949140066999</v>
      </c>
      <c r="R178" s="8">
        <f>October_Schedule_Table[[#This Row],[Actual]]-October_Schedule_Table[[#This Row],[Predicted]]</f>
        <v>-8.5040949140066999</v>
      </c>
      <c r="S178" s="8">
        <f>October_Schedule_Table[[#This Row],[PTS2]]-October_Schedule_Table[[#This Row],[Home Pre]]</f>
        <v>-2.7326740839175017</v>
      </c>
      <c r="T178" s="8">
        <f>October_Schedule_Table[[#This Row],[PTS]]-October_Schedule_Table[[#This Row],[Away Pre]]</f>
        <v>5.7714208300891983</v>
      </c>
      <c r="U178" s="8" t="str">
        <f>CONCATENATE(October_Schedule_Table[[#This Row],[Away Short]],October_Schedule_Table[[#This Row],[PTS]],October_Schedule_Table[[#This Row],[PTS2]])</f>
        <v>Bro112110</v>
      </c>
      <c r="V178" s="8" t="str">
        <f>CONCATENATE(October_Schedule_Table[[#This Row],[Home Short]],October_Schedule_Table[[#This Row],[PTS]],October_Schedule_Table[[#This Row],[PTS2]])</f>
        <v>Den112110</v>
      </c>
      <c r="W178" s="8" t="str">
        <f>VLOOKUP(October_Schedule_Table[[#This Row],[Home Concat]],'Back to Back'!T:U,2,FALSE)</f>
        <v>no</v>
      </c>
      <c r="X178" s="8" t="str">
        <f>VLOOKUP(October_Schedule_Table[[#This Row],[Away Concat]],'Back to Back'!T:U,2,FALSE)</f>
        <v>no</v>
      </c>
      <c r="Y17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78" s="8"/>
    </row>
    <row r="179" spans="1:26" x14ac:dyDescent="0.2">
      <c r="A179" s="2">
        <v>43413</v>
      </c>
      <c r="B179" s="16">
        <v>11</v>
      </c>
      <c r="C179" s="16">
        <v>9</v>
      </c>
      <c r="D179" s="16">
        <v>2018</v>
      </c>
      <c r="E179" s="1" t="s">
        <v>6</v>
      </c>
      <c r="F179" s="1" t="s">
        <v>20</v>
      </c>
      <c r="G179" s="1" t="str">
        <f>LEFT(October_Schedule_Table[[#This Row],[Visitor/Neutral]],3)</f>
        <v>Ind</v>
      </c>
      <c r="H179" s="1">
        <v>110</v>
      </c>
      <c r="I179" s="1" t="s">
        <v>26</v>
      </c>
      <c r="J179" s="1" t="str">
        <f>LEFT(October_Schedule_Table[[#This Row],[Home/Neutral]],3)</f>
        <v>Mia</v>
      </c>
      <c r="K179" s="1">
        <v>102</v>
      </c>
      <c r="L179" s="1">
        <f>mean-0.5*home+VLOOKUP(October_Schedule_Table[[#This Row],[Visitor/Neutral]],lookup,2,FALSE)+VLOOKUP(October_Schedule_Table[[#This Row],[Home/Neutral]],lookup,3,FALSE)</f>
        <v>100.61563356466407</v>
      </c>
      <c r="M179" s="1">
        <f>mean+0.5*home+VLOOKUP(October_Schedule_Table[[#This Row],[Visitor/Neutral]],lookup,3,FALSE)+VLOOKUP(October_Schedule_Table[[#This Row],[Home/Neutral]],lookup,2,FALSE)</f>
        <v>100.68434361109017</v>
      </c>
      <c r="N179" s="1">
        <f>(October_Schedule_Table[[#This Row],[PTS2]]-October_Schedule_Table[[#This Row],[Home Pre]])^2+(October_Schedule_Table[[#This Row],[PTS]]-October_Schedule_Table[[#This Row],[Away Pre]])^2</f>
        <v>89.79728512633892</v>
      </c>
      <c r="O179" s="1">
        <f t="shared" si="4"/>
        <v>1.1054252162439573</v>
      </c>
      <c r="P179" s="8">
        <f>October_Schedule_Table[[#This Row],[PTS2]]-October_Schedule_Table[[#This Row],[PTS]]</f>
        <v>-8</v>
      </c>
      <c r="Q179" s="8">
        <f>October_Schedule_Table[[#This Row],[Home Pre]]-October_Schedule_Table[[#This Row],[Away Pre]]</f>
        <v>6.8710046426105009E-2</v>
      </c>
      <c r="R179" s="8">
        <f>October_Schedule_Table[[#This Row],[Actual]]-October_Schedule_Table[[#This Row],[Predicted]]</f>
        <v>-8.068710046426105</v>
      </c>
      <c r="S179" s="8">
        <f>October_Schedule_Table[[#This Row],[PTS2]]-October_Schedule_Table[[#This Row],[Home Pre]]</f>
        <v>1.3156563889098294</v>
      </c>
      <c r="T179" s="8">
        <f>October_Schedule_Table[[#This Row],[PTS]]-October_Schedule_Table[[#This Row],[Away Pre]]</f>
        <v>9.3843664353359344</v>
      </c>
      <c r="U179" s="8" t="str">
        <f>CONCATENATE(October_Schedule_Table[[#This Row],[Away Short]],October_Schedule_Table[[#This Row],[PTS]],October_Schedule_Table[[#This Row],[PTS2]])</f>
        <v>Ind110102</v>
      </c>
      <c r="V179" s="8" t="str">
        <f>CONCATENATE(October_Schedule_Table[[#This Row],[Home Short]],October_Schedule_Table[[#This Row],[PTS]],October_Schedule_Table[[#This Row],[PTS2]])</f>
        <v>Mia110102</v>
      </c>
      <c r="W179" s="8" t="str">
        <f>VLOOKUP(October_Schedule_Table[[#This Row],[Home Concat]],'Back to Back'!T:U,2,FALSE)</f>
        <v>no</v>
      </c>
      <c r="X179" s="8" t="str">
        <f>VLOOKUP(October_Schedule_Table[[#This Row],[Away Concat]],'Back to Back'!T:U,2,FALSE)</f>
        <v>no</v>
      </c>
      <c r="Y17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79" s="8"/>
    </row>
    <row r="180" spans="1:26" x14ac:dyDescent="0.2">
      <c r="A180" s="2">
        <v>43413</v>
      </c>
      <c r="B180" s="16">
        <v>11</v>
      </c>
      <c r="C180" s="16">
        <v>9</v>
      </c>
      <c r="D180" s="16">
        <v>2018</v>
      </c>
      <c r="E180" s="1" t="s">
        <v>12</v>
      </c>
      <c r="F180" s="1" t="s">
        <v>41</v>
      </c>
      <c r="G180" s="1" t="str">
        <f>LEFT(October_Schedule_Table[[#This Row],[Visitor/Neutral]],3)</f>
        <v>Was</v>
      </c>
      <c r="H180" s="1">
        <v>108</v>
      </c>
      <c r="I180" s="1" t="s">
        <v>27</v>
      </c>
      <c r="J180" s="1" t="str">
        <f>LEFT(October_Schedule_Table[[#This Row],[Home/Neutral]],3)</f>
        <v>Orl</v>
      </c>
      <c r="K180" s="1">
        <v>117</v>
      </c>
      <c r="L180" s="1">
        <f>mean-0.5*home+VLOOKUP(October_Schedule_Table[[#This Row],[Visitor/Neutral]],lookup,2,FALSE)+VLOOKUP(October_Schedule_Table[[#This Row],[Home/Neutral]],lookup,3,FALSE)</f>
        <v>108.46775544442642</v>
      </c>
      <c r="M180" s="1">
        <f>mean+0.5*home+VLOOKUP(October_Schedule_Table[[#This Row],[Visitor/Neutral]],lookup,3,FALSE)+VLOOKUP(October_Schedule_Table[[#This Row],[Home/Neutral]],lookup,2,FALSE)</f>
        <v>115.61855299271591</v>
      </c>
      <c r="N180" s="1">
        <f>(October_Schedule_Table[[#This Row],[PTS2]]-October_Schedule_Table[[#This Row],[Home Pre]])^2+(October_Schedule_Table[[#This Row],[PTS]]-October_Schedule_Table[[#This Row],[Away Pre]])^2</f>
        <v>2.1271909897247356</v>
      </c>
      <c r="O180" s="1">
        <f t="shared" si="4"/>
        <v>1.1060888695656967</v>
      </c>
      <c r="P180" s="8">
        <f>October_Schedule_Table[[#This Row],[PTS2]]-October_Schedule_Table[[#This Row],[PTS]]</f>
        <v>9</v>
      </c>
      <c r="Q180" s="8">
        <f>October_Schedule_Table[[#This Row],[Home Pre]]-October_Schedule_Table[[#This Row],[Away Pre]]</f>
        <v>7.1507975482894892</v>
      </c>
      <c r="R180" s="8">
        <f>October_Schedule_Table[[#This Row],[Actual]]-October_Schedule_Table[[#This Row],[Predicted]]</f>
        <v>1.8492024517105108</v>
      </c>
      <c r="S180" s="8">
        <f>October_Schedule_Table[[#This Row],[PTS2]]-October_Schedule_Table[[#This Row],[Home Pre]]</f>
        <v>1.3814470072840948</v>
      </c>
      <c r="T180" s="8">
        <f>October_Schedule_Table[[#This Row],[PTS]]-October_Schedule_Table[[#This Row],[Away Pre]]</f>
        <v>-0.46775544442641603</v>
      </c>
      <c r="U180" s="8" t="str">
        <f>CONCATENATE(October_Schedule_Table[[#This Row],[Away Short]],October_Schedule_Table[[#This Row],[PTS]],October_Schedule_Table[[#This Row],[PTS2]])</f>
        <v>Was108117</v>
      </c>
      <c r="V180" s="8" t="str">
        <f>CONCATENATE(October_Schedule_Table[[#This Row],[Home Short]],October_Schedule_Table[[#This Row],[PTS]],October_Schedule_Table[[#This Row],[PTS2]])</f>
        <v>Orl108117</v>
      </c>
      <c r="W180" s="8" t="str">
        <f>VLOOKUP(October_Schedule_Table[[#This Row],[Home Concat]],'Back to Back'!T:U,2,FALSE)</f>
        <v>no</v>
      </c>
      <c r="X180" s="8" t="str">
        <f>VLOOKUP(October_Schedule_Table[[#This Row],[Away Concat]],'Back to Back'!T:U,2,FALSE)</f>
        <v>no</v>
      </c>
      <c r="Y18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80" s="8"/>
    </row>
    <row r="181" spans="1:26" x14ac:dyDescent="0.2">
      <c r="A181" s="2">
        <v>43413</v>
      </c>
      <c r="B181" s="16">
        <v>11</v>
      </c>
      <c r="C181" s="16">
        <v>9</v>
      </c>
      <c r="D181" s="16">
        <v>2018</v>
      </c>
      <c r="E181" s="1" t="s">
        <v>12</v>
      </c>
      <c r="F181" s="1" t="s">
        <v>14</v>
      </c>
      <c r="G181" s="1" t="str">
        <f>LEFT(October_Schedule_Table[[#This Row],[Visitor/Neutral]],3)</f>
        <v>Cha</v>
      </c>
      <c r="H181" s="1">
        <v>132</v>
      </c>
      <c r="I181" s="1" t="s">
        <v>7</v>
      </c>
      <c r="J181" s="1" t="str">
        <f>LEFT(October_Schedule_Table[[#This Row],[Home/Neutral]],3)</f>
        <v>Phi</v>
      </c>
      <c r="K181" s="1">
        <v>133</v>
      </c>
      <c r="L181" s="1">
        <f>mean-0.5*home+VLOOKUP(October_Schedule_Table[[#This Row],[Visitor/Neutral]],lookup,2,FALSE)+VLOOKUP(October_Schedule_Table[[#This Row],[Home/Neutral]],lookup,3,FALSE)</f>
        <v>110.91679753614592</v>
      </c>
      <c r="M181" s="1">
        <f>mean+0.5*home+VLOOKUP(October_Schedule_Table[[#This Row],[Visitor/Neutral]],lookup,3,FALSE)+VLOOKUP(October_Schedule_Table[[#This Row],[Home/Neutral]],lookup,2,FALSE)</f>
        <v>117.1082028488737</v>
      </c>
      <c r="N181" s="1">
        <f>(October_Schedule_Table[[#This Row],[PTS2]]-October_Schedule_Table[[#This Row],[Home Pre]])^2+(October_Schedule_Table[[#This Row],[PTS]]-October_Schedule_Table[[#This Row],[Away Pre]])^2</f>
        <v>697.05064282440856</v>
      </c>
      <c r="O181" s="1">
        <f t="shared" si="4"/>
        <v>1.1067529213184879</v>
      </c>
      <c r="P181" s="8">
        <f>October_Schedule_Table[[#This Row],[PTS2]]-October_Schedule_Table[[#This Row],[PTS]]</f>
        <v>1</v>
      </c>
      <c r="Q181" s="8">
        <f>October_Schedule_Table[[#This Row],[Home Pre]]-October_Schedule_Table[[#This Row],[Away Pre]]</f>
        <v>6.1914053127277811</v>
      </c>
      <c r="R181" s="8">
        <f>October_Schedule_Table[[#This Row],[Actual]]-October_Schedule_Table[[#This Row],[Predicted]]</f>
        <v>-5.1914053127277811</v>
      </c>
      <c r="S181" s="8">
        <f>October_Schedule_Table[[#This Row],[PTS2]]-October_Schedule_Table[[#This Row],[Home Pre]]</f>
        <v>15.891797151126298</v>
      </c>
      <c r="T181" s="8">
        <f>October_Schedule_Table[[#This Row],[PTS]]-October_Schedule_Table[[#This Row],[Away Pre]]</f>
        <v>21.083202463854079</v>
      </c>
      <c r="U181" s="8" t="str">
        <f>CONCATENATE(October_Schedule_Table[[#This Row],[Away Short]],October_Schedule_Table[[#This Row],[PTS]],October_Schedule_Table[[#This Row],[PTS2]])</f>
        <v>Cha132133</v>
      </c>
      <c r="V181" s="8" t="str">
        <f>CONCATENATE(October_Schedule_Table[[#This Row],[Home Short]],October_Schedule_Table[[#This Row],[PTS]],October_Schedule_Table[[#This Row],[PTS2]])</f>
        <v>Phi132133</v>
      </c>
      <c r="W181" s="8" t="str">
        <f>VLOOKUP(October_Schedule_Table[[#This Row],[Home Concat]],'Back to Back'!T:U,2,FALSE)</f>
        <v>no</v>
      </c>
      <c r="X181" s="8" t="str">
        <f>VLOOKUP(October_Schedule_Table[[#This Row],[Away Concat]],'Back to Back'!T:U,2,FALSE)</f>
        <v>no</v>
      </c>
      <c r="Y18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81" s="8"/>
    </row>
    <row r="182" spans="1:26" x14ac:dyDescent="0.2">
      <c r="A182" s="2">
        <v>43413</v>
      </c>
      <c r="B182" s="16">
        <v>11</v>
      </c>
      <c r="C182" s="16">
        <v>9</v>
      </c>
      <c r="D182" s="16">
        <v>2018</v>
      </c>
      <c r="E182" s="1" t="s">
        <v>30</v>
      </c>
      <c r="F182" s="1" t="s">
        <v>34</v>
      </c>
      <c r="G182" s="1" t="str">
        <f>LEFT(October_Schedule_Table[[#This Row],[Visitor/Neutral]],3)</f>
        <v>Min</v>
      </c>
      <c r="H182" s="1">
        <v>110</v>
      </c>
      <c r="I182" s="1" t="s">
        <v>32</v>
      </c>
      <c r="J182" s="1" t="str">
        <f>LEFT(October_Schedule_Table[[#This Row],[Home/Neutral]],3)</f>
        <v>Sac</v>
      </c>
      <c r="K182" s="1">
        <v>121</v>
      </c>
      <c r="L182" s="1">
        <f>mean-0.5*home+VLOOKUP(October_Schedule_Table[[#This Row],[Visitor/Neutral]],lookup,2,FALSE)+VLOOKUP(October_Schedule_Table[[#This Row],[Home/Neutral]],lookup,3,FALSE)</f>
        <v>115.20614705042708</v>
      </c>
      <c r="M182" s="1">
        <f>mean+0.5*home+VLOOKUP(October_Schedule_Table[[#This Row],[Visitor/Neutral]],lookup,3,FALSE)+VLOOKUP(October_Schedule_Table[[#This Row],[Home/Neutral]],lookup,2,FALSE)</f>
        <v>118.36571084009121</v>
      </c>
      <c r="N182" s="1">
        <f>(October_Schedule_Table[[#This Row],[PTS2]]-October_Schedule_Table[[#This Row],[Home Pre]])^2+(October_Schedule_Table[[#This Row],[PTS]]-October_Schedule_Table[[#This Row],[Away Pre]])^2</f>
        <v>34.043446488683514</v>
      </c>
      <c r="O182" s="1">
        <f t="shared" si="4"/>
        <v>1.107417371741533</v>
      </c>
      <c r="P182" s="8">
        <f>October_Schedule_Table[[#This Row],[PTS2]]-October_Schedule_Table[[#This Row],[PTS]]</f>
        <v>11</v>
      </c>
      <c r="Q182" s="8">
        <f>October_Schedule_Table[[#This Row],[Home Pre]]-October_Schedule_Table[[#This Row],[Away Pre]]</f>
        <v>3.1595637896641335</v>
      </c>
      <c r="R182" s="8">
        <f>October_Schedule_Table[[#This Row],[Actual]]-October_Schedule_Table[[#This Row],[Predicted]]</f>
        <v>7.8404362103358665</v>
      </c>
      <c r="S182" s="8">
        <f>October_Schedule_Table[[#This Row],[PTS2]]-October_Schedule_Table[[#This Row],[Home Pre]]</f>
        <v>2.6342891599087892</v>
      </c>
      <c r="T182" s="8">
        <f>October_Schedule_Table[[#This Row],[PTS]]-October_Schedule_Table[[#This Row],[Away Pre]]</f>
        <v>-5.2061470504270773</v>
      </c>
      <c r="U182" s="8" t="str">
        <f>CONCATENATE(October_Schedule_Table[[#This Row],[Away Short]],October_Schedule_Table[[#This Row],[PTS]],October_Schedule_Table[[#This Row],[PTS2]])</f>
        <v>Min110121</v>
      </c>
      <c r="V182" s="8" t="str">
        <f>CONCATENATE(October_Schedule_Table[[#This Row],[Home Short]],October_Schedule_Table[[#This Row],[PTS]],October_Schedule_Table[[#This Row],[PTS2]])</f>
        <v>Sac110121</v>
      </c>
      <c r="W182" s="8" t="str">
        <f>VLOOKUP(October_Schedule_Table[[#This Row],[Home Concat]],'Back to Back'!T:U,2,FALSE)</f>
        <v>no</v>
      </c>
      <c r="X182" s="8" t="str">
        <f>VLOOKUP(October_Schedule_Table[[#This Row],[Away Concat]],'Back to Back'!T:U,2,FALSE)</f>
        <v>no</v>
      </c>
      <c r="Y18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82" s="8"/>
    </row>
    <row r="183" spans="1:26" x14ac:dyDescent="0.2">
      <c r="A183" s="2">
        <v>43413</v>
      </c>
      <c r="B183" s="16">
        <v>11</v>
      </c>
      <c r="C183" s="16">
        <v>9</v>
      </c>
      <c r="D183" s="16">
        <v>2018</v>
      </c>
      <c r="E183" s="1" t="s">
        <v>44</v>
      </c>
      <c r="F183" s="1" t="s">
        <v>8</v>
      </c>
      <c r="G183" s="1" t="str">
        <f>LEFT(October_Schedule_Table[[#This Row],[Visitor/Neutral]],3)</f>
        <v>Bos</v>
      </c>
      <c r="H183" s="1">
        <v>115</v>
      </c>
      <c r="I183" s="1" t="s">
        <v>31</v>
      </c>
      <c r="J183" s="1" t="str">
        <f>LEFT(October_Schedule_Table[[#This Row],[Home/Neutral]],3)</f>
        <v>Uta</v>
      </c>
      <c r="K183" s="1">
        <v>123</v>
      </c>
      <c r="L183" s="1">
        <f>mean-0.5*home+VLOOKUP(October_Schedule_Table[[#This Row],[Visitor/Neutral]],lookup,2,FALSE)+VLOOKUP(October_Schedule_Table[[#This Row],[Home/Neutral]],lookup,3,FALSE)</f>
        <v>106.18508799074064</v>
      </c>
      <c r="M183" s="1">
        <f>mean+0.5*home+VLOOKUP(October_Schedule_Table[[#This Row],[Visitor/Neutral]],lookup,3,FALSE)+VLOOKUP(October_Schedule_Table[[#This Row],[Home/Neutral]],lookup,2,FALSE)</f>
        <v>110.95117923661891</v>
      </c>
      <c r="N183" s="1">
        <f>(October_Schedule_Table[[#This Row],[PTS2]]-October_Schedule_Table[[#This Row],[Home Pre]])^2+(October_Schedule_Table[[#This Row],[PTS]]-October_Schedule_Table[[#This Row],[Away Pre]])^2</f>
        <v>222.87675551906807</v>
      </c>
      <c r="O183" s="1">
        <f t="shared" si="4"/>
        <v>1.1080822210741776</v>
      </c>
      <c r="P183" s="8">
        <f>October_Schedule_Table[[#This Row],[PTS2]]-October_Schedule_Table[[#This Row],[PTS]]</f>
        <v>8</v>
      </c>
      <c r="Q183" s="8">
        <f>October_Schedule_Table[[#This Row],[Home Pre]]-October_Schedule_Table[[#This Row],[Away Pre]]</f>
        <v>4.7660912458782718</v>
      </c>
      <c r="R183" s="8">
        <f>October_Schedule_Table[[#This Row],[Actual]]-October_Schedule_Table[[#This Row],[Predicted]]</f>
        <v>3.2339087541217282</v>
      </c>
      <c r="S183" s="8">
        <f>October_Schedule_Table[[#This Row],[PTS2]]-October_Schedule_Table[[#This Row],[Home Pre]]</f>
        <v>12.048820763381087</v>
      </c>
      <c r="T183" s="8">
        <f>October_Schedule_Table[[#This Row],[PTS]]-October_Schedule_Table[[#This Row],[Away Pre]]</f>
        <v>8.8149120092593591</v>
      </c>
      <c r="U183" s="8" t="str">
        <f>CONCATENATE(October_Schedule_Table[[#This Row],[Away Short]],October_Schedule_Table[[#This Row],[PTS]],October_Schedule_Table[[#This Row],[PTS2]])</f>
        <v>Bos115123</v>
      </c>
      <c r="V183" s="8" t="str">
        <f>CONCATENATE(October_Schedule_Table[[#This Row],[Home Short]],October_Schedule_Table[[#This Row],[PTS]],October_Schedule_Table[[#This Row],[PTS2]])</f>
        <v>Uta115123</v>
      </c>
      <c r="W183" s="8" t="str">
        <f>VLOOKUP(October_Schedule_Table[[#This Row],[Home Concat]],'Back to Back'!T:U,2,FALSE)</f>
        <v>no</v>
      </c>
      <c r="X183" s="8" t="str">
        <f>VLOOKUP(October_Schedule_Table[[#This Row],[Away Concat]],'Back to Back'!T:U,2,FALSE)</f>
        <v>yes</v>
      </c>
      <c r="Y18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83" s="8"/>
    </row>
    <row r="184" spans="1:26" x14ac:dyDescent="0.2">
      <c r="A184" s="2">
        <v>43414</v>
      </c>
      <c r="B184" s="16">
        <v>11</v>
      </c>
      <c r="C184" s="16">
        <v>10</v>
      </c>
      <c r="D184" s="16">
        <v>2018</v>
      </c>
      <c r="E184" s="1" t="s">
        <v>6</v>
      </c>
      <c r="F184" s="1" t="s">
        <v>36</v>
      </c>
      <c r="G184" s="1" t="str">
        <f>LEFT(October_Schedule_Table[[#This Row],[Visitor/Neutral]],3)</f>
        <v>Cle</v>
      </c>
      <c r="H184" s="1">
        <v>98</v>
      </c>
      <c r="I184" s="1" t="s">
        <v>38</v>
      </c>
      <c r="J184" s="1" t="str">
        <f>LEFT(October_Schedule_Table[[#This Row],[Home/Neutral]],3)</f>
        <v>Chi</v>
      </c>
      <c r="K184" s="1">
        <v>99</v>
      </c>
      <c r="L184" s="1">
        <f>mean-0.5*home+VLOOKUP(October_Schedule_Table[[#This Row],[Visitor/Neutral]],lookup,2,FALSE)+VLOOKUP(October_Schedule_Table[[#This Row],[Home/Neutral]],lookup,3,FALSE)</f>
        <v>106.05961008764049</v>
      </c>
      <c r="M184" s="1">
        <f>mean+0.5*home+VLOOKUP(October_Schedule_Table[[#This Row],[Visitor/Neutral]],lookup,3,FALSE)+VLOOKUP(October_Schedule_Table[[#This Row],[Home/Neutral]],lookup,2,FALSE)</f>
        <v>109.72728605233951</v>
      </c>
      <c r="N184" s="1">
        <f>(October_Schedule_Table[[#This Row],[PTS2]]-October_Schedule_Table[[#This Row],[Home Pre]])^2+(October_Schedule_Table[[#This Row],[PTS]]-October_Schedule_Table[[#This Row],[Away Pre]])^2</f>
        <v>180.03198081351414</v>
      </c>
      <c r="O184" s="1">
        <f t="shared" si="4"/>
        <v>1.1087474695559112</v>
      </c>
      <c r="P184" s="8">
        <f>October_Schedule_Table[[#This Row],[PTS2]]-October_Schedule_Table[[#This Row],[PTS]]</f>
        <v>1</v>
      </c>
      <c r="Q184" s="8">
        <f>October_Schedule_Table[[#This Row],[Home Pre]]-October_Schedule_Table[[#This Row],[Away Pre]]</f>
        <v>3.6676759646990149</v>
      </c>
      <c r="R184" s="8">
        <f>October_Schedule_Table[[#This Row],[Actual]]-October_Schedule_Table[[#This Row],[Predicted]]</f>
        <v>-2.6676759646990149</v>
      </c>
      <c r="S184" s="8">
        <f>October_Schedule_Table[[#This Row],[PTS2]]-October_Schedule_Table[[#This Row],[Home Pre]]</f>
        <v>-10.727286052339508</v>
      </c>
      <c r="T184" s="8">
        <f>October_Schedule_Table[[#This Row],[PTS]]-October_Schedule_Table[[#This Row],[Away Pre]]</f>
        <v>-8.0596100876404932</v>
      </c>
      <c r="U184" s="8" t="str">
        <f>CONCATENATE(October_Schedule_Table[[#This Row],[Away Short]],October_Schedule_Table[[#This Row],[PTS]],October_Schedule_Table[[#This Row],[PTS2]])</f>
        <v>Cle9899</v>
      </c>
      <c r="V184" s="8" t="str">
        <f>CONCATENATE(October_Schedule_Table[[#This Row],[Home Short]],October_Schedule_Table[[#This Row],[PTS]],October_Schedule_Table[[#This Row],[PTS2]])</f>
        <v>Chi9899</v>
      </c>
      <c r="W184" s="8" t="str">
        <f>VLOOKUP(October_Schedule_Table[[#This Row],[Home Concat]],'Back to Back'!T:U,2,FALSE)</f>
        <v>no</v>
      </c>
      <c r="X184" s="8" t="str">
        <f>VLOOKUP(October_Schedule_Table[[#This Row],[Away Concat]],'Back to Back'!T:U,2,FALSE)</f>
        <v>no</v>
      </c>
      <c r="Y18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84" s="8"/>
    </row>
    <row r="185" spans="1:26" x14ac:dyDescent="0.2">
      <c r="A185" s="2">
        <v>43414</v>
      </c>
      <c r="B185" s="16">
        <v>11</v>
      </c>
      <c r="C185" s="16">
        <v>10</v>
      </c>
      <c r="D185" s="16">
        <v>2018</v>
      </c>
      <c r="E185" s="1" t="s">
        <v>42</v>
      </c>
      <c r="F185" s="1" t="s">
        <v>10</v>
      </c>
      <c r="G185" s="1" t="str">
        <f>LEFT(October_Schedule_Table[[#This Row],[Visitor/Neutral]],3)</f>
        <v>Okl</v>
      </c>
      <c r="H185" s="1">
        <v>96</v>
      </c>
      <c r="I185" s="1" t="s">
        <v>28</v>
      </c>
      <c r="J185" s="1" t="str">
        <f>LEFT(October_Schedule_Table[[#This Row],[Home/Neutral]],3)</f>
        <v>Dal</v>
      </c>
      <c r="K185" s="1">
        <v>111</v>
      </c>
      <c r="L185" s="1">
        <f>mean-0.5*home+VLOOKUP(October_Schedule_Table[[#This Row],[Visitor/Neutral]],lookup,2,FALSE)+VLOOKUP(October_Schedule_Table[[#This Row],[Home/Neutral]],lookup,3,FALSE)</f>
        <v>112.1262094462919</v>
      </c>
      <c r="M185" s="1">
        <f>mean+0.5*home+VLOOKUP(October_Schedule_Table[[#This Row],[Visitor/Neutral]],lookup,3,FALSE)+VLOOKUP(October_Schedule_Table[[#This Row],[Home/Neutral]],lookup,2,FALSE)</f>
        <v>110.34093580518889</v>
      </c>
      <c r="N185" s="1">
        <f>(October_Schedule_Table[[#This Row],[PTS2]]-October_Schedule_Table[[#This Row],[Home Pre]])^2+(October_Schedule_Table[[#This Row],[PTS]]-October_Schedule_Table[[#This Row],[Away Pre]])^2</f>
        <v>260.48899671855594</v>
      </c>
      <c r="O185" s="1">
        <f t="shared" si="4"/>
        <v>1.1094131174263671</v>
      </c>
      <c r="P185" s="8">
        <f>October_Schedule_Table[[#This Row],[PTS2]]-October_Schedule_Table[[#This Row],[PTS]]</f>
        <v>15</v>
      </c>
      <c r="Q185" s="8">
        <f>October_Schedule_Table[[#This Row],[Home Pre]]-October_Schedule_Table[[#This Row],[Away Pre]]</f>
        <v>-1.7852736411030037</v>
      </c>
      <c r="R185" s="8">
        <f>October_Schedule_Table[[#This Row],[Actual]]-October_Schedule_Table[[#This Row],[Predicted]]</f>
        <v>16.785273641103004</v>
      </c>
      <c r="S185" s="8">
        <f>October_Schedule_Table[[#This Row],[PTS2]]-October_Schedule_Table[[#This Row],[Home Pre]]</f>
        <v>0.65906419481110845</v>
      </c>
      <c r="T185" s="8">
        <f>October_Schedule_Table[[#This Row],[PTS]]-October_Schedule_Table[[#This Row],[Away Pre]]</f>
        <v>-16.126209446291895</v>
      </c>
      <c r="U185" s="8" t="str">
        <f>CONCATENATE(October_Schedule_Table[[#This Row],[Away Short]],October_Schedule_Table[[#This Row],[PTS]],October_Schedule_Table[[#This Row],[PTS2]])</f>
        <v>Okl96111</v>
      </c>
      <c r="V185" s="8" t="str">
        <f>CONCATENATE(October_Schedule_Table[[#This Row],[Home Short]],October_Schedule_Table[[#This Row],[PTS]],October_Schedule_Table[[#This Row],[PTS2]])</f>
        <v>Dal96111</v>
      </c>
      <c r="W185" s="8" t="str">
        <f>VLOOKUP(October_Schedule_Table[[#This Row],[Home Concat]],'Back to Back'!T:U,2,FALSE)</f>
        <v>no</v>
      </c>
      <c r="X185" s="8" t="str">
        <f>VLOOKUP(October_Schedule_Table[[#This Row],[Away Concat]],'Back to Back'!T:U,2,FALSE)</f>
        <v>no</v>
      </c>
      <c r="Y18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85" s="8"/>
    </row>
    <row r="186" spans="1:26" x14ac:dyDescent="0.2">
      <c r="A186" s="2">
        <v>43414</v>
      </c>
      <c r="B186" s="16">
        <v>11</v>
      </c>
      <c r="C186" s="16">
        <v>10</v>
      </c>
      <c r="D186" s="16">
        <v>2018</v>
      </c>
      <c r="E186" s="1" t="s">
        <v>33</v>
      </c>
      <c r="F186" s="1" t="s">
        <v>15</v>
      </c>
      <c r="G186" s="1" t="str">
        <f>LEFT(October_Schedule_Table[[#This Row],[Visitor/Neutral]],3)</f>
        <v>Bro</v>
      </c>
      <c r="H186" s="1">
        <v>100</v>
      </c>
      <c r="I186" s="1" t="s">
        <v>11</v>
      </c>
      <c r="J186" s="1" t="str">
        <f>LEFT(October_Schedule_Table[[#This Row],[Home/Neutral]],3)</f>
        <v>Gol</v>
      </c>
      <c r="K186" s="1">
        <v>116</v>
      </c>
      <c r="L186" s="1">
        <f>mean-0.5*home+VLOOKUP(October_Schedule_Table[[#This Row],[Visitor/Neutral]],lookup,2,FALSE)+VLOOKUP(October_Schedule_Table[[#This Row],[Home/Neutral]],lookup,3,FALSE)</f>
        <v>111.07363467898436</v>
      </c>
      <c r="M186" s="1">
        <f>mean+0.5*home+VLOOKUP(October_Schedule_Table[[#This Row],[Visitor/Neutral]],lookup,3,FALSE)+VLOOKUP(October_Schedule_Table[[#This Row],[Home/Neutral]],lookup,2,FALSE)</f>
        <v>120.18801973443763</v>
      </c>
      <c r="N186" s="1">
        <f>(October_Schedule_Table[[#This Row],[PTS2]]-October_Schedule_Table[[#This Row],[Home Pre]])^2+(October_Schedule_Table[[#This Row],[PTS]]-October_Schedule_Table[[#This Row],[Away Pre]])^2</f>
        <v>140.16489429964415</v>
      </c>
      <c r="O186" s="1">
        <f t="shared" si="4"/>
        <v>1.1100791649253223</v>
      </c>
      <c r="P186" s="8">
        <f>October_Schedule_Table[[#This Row],[PTS2]]-October_Schedule_Table[[#This Row],[PTS]]</f>
        <v>16</v>
      </c>
      <c r="Q186" s="8">
        <f>October_Schedule_Table[[#This Row],[Home Pre]]-October_Schedule_Table[[#This Row],[Away Pre]]</f>
        <v>9.114385055453269</v>
      </c>
      <c r="R186" s="8">
        <f>October_Schedule_Table[[#This Row],[Actual]]-October_Schedule_Table[[#This Row],[Predicted]]</f>
        <v>6.885614944546731</v>
      </c>
      <c r="S186" s="8">
        <f>October_Schedule_Table[[#This Row],[PTS2]]-October_Schedule_Table[[#This Row],[Home Pre]]</f>
        <v>-4.1880197344376313</v>
      </c>
      <c r="T186" s="8">
        <f>October_Schedule_Table[[#This Row],[PTS]]-October_Schedule_Table[[#This Row],[Away Pre]]</f>
        <v>-11.073634678984362</v>
      </c>
      <c r="U186" s="8" t="str">
        <f>CONCATENATE(October_Schedule_Table[[#This Row],[Away Short]],October_Schedule_Table[[#This Row],[PTS]],October_Schedule_Table[[#This Row],[PTS2]])</f>
        <v>Bro100116</v>
      </c>
      <c r="V186" s="8" t="str">
        <f>CONCATENATE(October_Schedule_Table[[#This Row],[Home Short]],October_Schedule_Table[[#This Row],[PTS]],October_Schedule_Table[[#This Row],[PTS2]])</f>
        <v>Gol100116</v>
      </c>
      <c r="W186" s="8" t="str">
        <f>VLOOKUP(October_Schedule_Table[[#This Row],[Home Concat]],'Back to Back'!T:U,2,FALSE)</f>
        <v>no</v>
      </c>
      <c r="X186" s="8" t="str">
        <f>VLOOKUP(October_Schedule_Table[[#This Row],[Away Concat]],'Back to Back'!T:U,2,FALSE)</f>
        <v>yes</v>
      </c>
      <c r="Y18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86" s="8"/>
    </row>
    <row r="187" spans="1:26" x14ac:dyDescent="0.2">
      <c r="A187" s="2">
        <v>43414</v>
      </c>
      <c r="B187" s="16">
        <v>11</v>
      </c>
      <c r="C187" s="16">
        <v>10</v>
      </c>
      <c r="D187" s="16">
        <v>2018</v>
      </c>
      <c r="E187" s="1" t="s">
        <v>61</v>
      </c>
      <c r="F187" s="1" t="s">
        <v>13</v>
      </c>
      <c r="G187" s="1" t="str">
        <f>LEFT(October_Schedule_Table[[#This Row],[Visitor/Neutral]],3)</f>
        <v>Mil</v>
      </c>
      <c r="H187" s="1">
        <v>126</v>
      </c>
      <c r="I187" s="1" t="s">
        <v>22</v>
      </c>
      <c r="J187" s="1" t="s">
        <v>241</v>
      </c>
      <c r="K187" s="1">
        <v>128</v>
      </c>
      <c r="L187" s="1">
        <f>mean-0.5*home+VLOOKUP(October_Schedule_Table[[#This Row],[Visitor/Neutral]],lookup,2,FALSE)+VLOOKUP(October_Schedule_Table[[#This Row],[Home/Neutral]],lookup,3,FALSE)</f>
        <v>120.08348077575015</v>
      </c>
      <c r="M187" s="1">
        <f>mean+0.5*home+VLOOKUP(October_Schedule_Table[[#This Row],[Visitor/Neutral]],lookup,3,FALSE)+VLOOKUP(October_Schedule_Table[[#This Row],[Home/Neutral]],lookup,2,FALSE)</f>
        <v>115.83159668193707</v>
      </c>
      <c r="N187" s="1">
        <f>(October_Schedule_Table[[#This Row],[PTS2]]-October_Schedule_Table[[#This Row],[Home Pre]])^2+(October_Schedule_Table[[#This Row],[PTS]]-October_Schedule_Table[[#This Row],[Away Pre]])^2</f>
        <v>183.07523904196299</v>
      </c>
      <c r="O187" s="1">
        <f t="shared" si="4"/>
        <v>1.110745612292698</v>
      </c>
      <c r="P187" s="8">
        <f>October_Schedule_Table[[#This Row],[PTS2]]-October_Schedule_Table[[#This Row],[PTS]]</f>
        <v>2</v>
      </c>
      <c r="Q187" s="8">
        <f>October_Schedule_Table[[#This Row],[Home Pre]]-October_Schedule_Table[[#This Row],[Away Pre]]</f>
        <v>-4.2518840938130751</v>
      </c>
      <c r="R187" s="8">
        <f>October_Schedule_Table[[#This Row],[Actual]]-October_Schedule_Table[[#This Row],[Predicted]]</f>
        <v>6.2518840938130751</v>
      </c>
      <c r="S187" s="8">
        <f>October_Schedule_Table[[#This Row],[PTS2]]-October_Schedule_Table[[#This Row],[Home Pre]]</f>
        <v>12.168403318062929</v>
      </c>
      <c r="T187" s="8">
        <f>October_Schedule_Table[[#This Row],[PTS]]-October_Schedule_Table[[#This Row],[Away Pre]]</f>
        <v>5.9165192242498534</v>
      </c>
      <c r="U187" s="8" t="str">
        <f>CONCATENATE(October_Schedule_Table[[#This Row],[Away Short]],October_Schedule_Table[[#This Row],[PTS]],October_Schedule_Table[[#This Row],[PTS2]])</f>
        <v>Mil126128</v>
      </c>
      <c r="V187" s="8" t="str">
        <f>CONCATENATE(October_Schedule_Table[[#This Row],[Home Short]],October_Schedule_Table[[#This Row],[PTS]],October_Schedule_Table[[#This Row],[PTS2]])</f>
        <v>LAC126128</v>
      </c>
      <c r="W187" s="8" t="str">
        <f>VLOOKUP(October_Schedule_Table[[#This Row],[Home Concat]],'Back to Back'!T:U,2,FALSE)</f>
        <v>no</v>
      </c>
      <c r="X187" s="8" t="str">
        <f>VLOOKUP(October_Schedule_Table[[#This Row],[Away Concat]],'Back to Back'!T:U,2,FALSE)</f>
        <v>no</v>
      </c>
      <c r="Y18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87" s="8"/>
    </row>
    <row r="188" spans="1:26" x14ac:dyDescent="0.2">
      <c r="A188" s="2">
        <v>43414</v>
      </c>
      <c r="B188" s="16">
        <v>11</v>
      </c>
      <c r="C188" s="16">
        <v>10</v>
      </c>
      <c r="D188" s="16">
        <v>2018</v>
      </c>
      <c r="E188" s="1" t="s">
        <v>6</v>
      </c>
      <c r="F188" s="1" t="s">
        <v>7</v>
      </c>
      <c r="G188" s="1" t="str">
        <f>LEFT(October_Schedule_Table[[#This Row],[Visitor/Neutral]],3)</f>
        <v>Phi</v>
      </c>
      <c r="H188" s="1">
        <v>106</v>
      </c>
      <c r="I188" s="1" t="s">
        <v>19</v>
      </c>
      <c r="J188" s="1" t="str">
        <f>LEFT(October_Schedule_Table[[#This Row],[Home/Neutral]],3)</f>
        <v>Mem</v>
      </c>
      <c r="K188" s="1">
        <v>112</v>
      </c>
      <c r="L188" s="1">
        <f>mean-0.5*home+VLOOKUP(October_Schedule_Table[[#This Row],[Visitor/Neutral]],lookup,2,FALSE)+VLOOKUP(October_Schedule_Table[[#This Row],[Home/Neutral]],lookup,3,FALSE)</f>
        <v>108.88311362385578</v>
      </c>
      <c r="M188" s="1">
        <f>mean+0.5*home+VLOOKUP(October_Schedule_Table[[#This Row],[Visitor/Neutral]],lookup,3,FALSE)+VLOOKUP(October_Schedule_Table[[#This Row],[Home/Neutral]],lookup,2,FALSE)</f>
        <v>107.01014394661482</v>
      </c>
      <c r="N188" s="1">
        <f>(October_Schedule_Table[[#This Row],[PTS2]]-October_Schedule_Table[[#This Row],[Home Pre]])^2+(October_Schedule_Table[[#This Row],[PTS]]-October_Schedule_Table[[#This Row],[Away Pre]])^2</f>
        <v>33.211007601567538</v>
      </c>
      <c r="O188" s="1">
        <f t="shared" si="4"/>
        <v>1.1114124597685593</v>
      </c>
      <c r="P188" s="8">
        <f>October_Schedule_Table[[#This Row],[PTS2]]-October_Schedule_Table[[#This Row],[PTS]]</f>
        <v>6</v>
      </c>
      <c r="Q188" s="8">
        <f>October_Schedule_Table[[#This Row],[Home Pre]]-October_Schedule_Table[[#This Row],[Away Pre]]</f>
        <v>-1.8729696772409596</v>
      </c>
      <c r="R188" s="8">
        <f>October_Schedule_Table[[#This Row],[Actual]]-October_Schedule_Table[[#This Row],[Predicted]]</f>
        <v>7.8729696772409596</v>
      </c>
      <c r="S188" s="8">
        <f>October_Schedule_Table[[#This Row],[PTS2]]-October_Schedule_Table[[#This Row],[Home Pre]]</f>
        <v>4.9898560533851821</v>
      </c>
      <c r="T188" s="8">
        <f>October_Schedule_Table[[#This Row],[PTS]]-October_Schedule_Table[[#This Row],[Away Pre]]</f>
        <v>-2.8831136238557775</v>
      </c>
      <c r="U188" s="8" t="str">
        <f>CONCATENATE(October_Schedule_Table[[#This Row],[Away Short]],October_Schedule_Table[[#This Row],[PTS]],October_Schedule_Table[[#This Row],[PTS2]])</f>
        <v>Phi106112</v>
      </c>
      <c r="V188" s="8" t="str">
        <f>CONCATENATE(October_Schedule_Table[[#This Row],[Home Short]],October_Schedule_Table[[#This Row],[PTS]],October_Schedule_Table[[#This Row],[PTS2]])</f>
        <v>Mem106112</v>
      </c>
      <c r="W188" s="8" t="str">
        <f>VLOOKUP(October_Schedule_Table[[#This Row],[Home Concat]],'Back to Back'!T:U,2,FALSE)</f>
        <v>no</v>
      </c>
      <c r="X188" s="8" t="str">
        <f>VLOOKUP(October_Schedule_Table[[#This Row],[Away Concat]],'Back to Back'!T:U,2,FALSE)</f>
        <v>yes</v>
      </c>
      <c r="Y18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88" s="8"/>
    </row>
    <row r="189" spans="1:26" x14ac:dyDescent="0.2">
      <c r="A189" s="2">
        <v>43414</v>
      </c>
      <c r="B189" s="16">
        <v>11</v>
      </c>
      <c r="C189" s="16">
        <v>10</v>
      </c>
      <c r="D189" s="16">
        <v>2018</v>
      </c>
      <c r="E189" s="1" t="s">
        <v>6</v>
      </c>
      <c r="F189" s="1" t="s">
        <v>41</v>
      </c>
      <c r="G189" s="1" t="str">
        <f>LEFT(October_Schedule_Table[[#This Row],[Visitor/Neutral]],3)</f>
        <v>Was</v>
      </c>
      <c r="H189" s="1">
        <v>116</v>
      </c>
      <c r="I189" s="1" t="s">
        <v>26</v>
      </c>
      <c r="J189" s="1" t="str">
        <f>LEFT(October_Schedule_Table[[#This Row],[Home/Neutral]],3)</f>
        <v>Mia</v>
      </c>
      <c r="K189" s="1">
        <v>110</v>
      </c>
      <c r="L189" s="1">
        <f>mean-0.5*home+VLOOKUP(October_Schedule_Table[[#This Row],[Visitor/Neutral]],lookup,2,FALSE)+VLOOKUP(October_Schedule_Table[[#This Row],[Home/Neutral]],lookup,3,FALSE)</f>
        <v>107.39968937079126</v>
      </c>
      <c r="M189" s="1">
        <f>mean+0.5*home+VLOOKUP(October_Schedule_Table[[#This Row],[Visitor/Neutral]],lookup,3,FALSE)+VLOOKUP(October_Schedule_Table[[#This Row],[Home/Neutral]],lookup,2,FALSE)</f>
        <v>113.08199589255655</v>
      </c>
      <c r="N189" s="1">
        <f>(October_Schedule_Table[[#This Row],[PTS2]]-October_Schedule_Table[[#This Row],[Home Pre]])^2+(October_Schedule_Table[[#This Row],[PTS]]-October_Schedule_Table[[#This Row],[Away Pre]])^2</f>
        <v>83.464041600616184</v>
      </c>
      <c r="O189" s="1">
        <f t="shared" si="4"/>
        <v>1.1120797075931153</v>
      </c>
      <c r="P189" s="8">
        <f>October_Schedule_Table[[#This Row],[PTS2]]-October_Schedule_Table[[#This Row],[PTS]]</f>
        <v>-6</v>
      </c>
      <c r="Q189" s="8">
        <f>October_Schedule_Table[[#This Row],[Home Pre]]-October_Schedule_Table[[#This Row],[Away Pre]]</f>
        <v>5.6823065217652839</v>
      </c>
      <c r="R189" s="8">
        <f>October_Schedule_Table[[#This Row],[Actual]]-October_Schedule_Table[[#This Row],[Predicted]]</f>
        <v>-11.682306521765284</v>
      </c>
      <c r="S189" s="8">
        <f>October_Schedule_Table[[#This Row],[PTS2]]-October_Schedule_Table[[#This Row],[Home Pre]]</f>
        <v>-3.0819958925565487</v>
      </c>
      <c r="T189" s="8">
        <f>October_Schedule_Table[[#This Row],[PTS]]-October_Schedule_Table[[#This Row],[Away Pre]]</f>
        <v>8.6003106292087352</v>
      </c>
      <c r="U189" s="8" t="str">
        <f>CONCATENATE(October_Schedule_Table[[#This Row],[Away Short]],October_Schedule_Table[[#This Row],[PTS]],October_Schedule_Table[[#This Row],[PTS2]])</f>
        <v>Was116110</v>
      </c>
      <c r="V189" s="8" t="str">
        <f>CONCATENATE(October_Schedule_Table[[#This Row],[Home Short]],October_Schedule_Table[[#This Row],[PTS]],October_Schedule_Table[[#This Row],[PTS2]])</f>
        <v>Mia116110</v>
      </c>
      <c r="W189" s="8" t="str">
        <f>VLOOKUP(October_Schedule_Table[[#This Row],[Home Concat]],'Back to Back'!T:U,2,FALSE)</f>
        <v>yes</v>
      </c>
      <c r="X189" s="8" t="str">
        <f>VLOOKUP(October_Schedule_Table[[#This Row],[Away Concat]],'Back to Back'!T:U,2,FALSE)</f>
        <v>yes</v>
      </c>
      <c r="Y189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43414Washington WizardsMiami Heat</v>
      </c>
      <c r="Z189" s="8"/>
    </row>
    <row r="190" spans="1:26" x14ac:dyDescent="0.2">
      <c r="A190" s="2">
        <v>43414</v>
      </c>
      <c r="B190" s="16">
        <v>11</v>
      </c>
      <c r="C190" s="16">
        <v>10</v>
      </c>
      <c r="D190" s="16">
        <v>2018</v>
      </c>
      <c r="E190" s="1" t="s">
        <v>12</v>
      </c>
      <c r="F190" s="1" t="s">
        <v>29</v>
      </c>
      <c r="G190" s="1" t="str">
        <f>LEFT(October_Schedule_Table[[#This Row],[Visitor/Neutral]],3)</f>
        <v>Pho</v>
      </c>
      <c r="H190" s="1">
        <v>99</v>
      </c>
      <c r="I190" s="1" t="s">
        <v>17</v>
      </c>
      <c r="J190" s="1" t="str">
        <f>LEFT(October_Schedule_Table[[#This Row],[Home/Neutral]],3)</f>
        <v>New</v>
      </c>
      <c r="K190" s="1">
        <v>119</v>
      </c>
      <c r="L190" s="1">
        <f>mean-0.5*home+VLOOKUP(October_Schedule_Table[[#This Row],[Visitor/Neutral]],lookup,2,FALSE)+VLOOKUP(October_Schedule_Table[[#This Row],[Home/Neutral]],lookup,3,FALSE)</f>
        <v>112.6855393787398</v>
      </c>
      <c r="M190" s="1">
        <f>mean+0.5*home+VLOOKUP(October_Schedule_Table[[#This Row],[Visitor/Neutral]],lookup,3,FALSE)+VLOOKUP(October_Schedule_Table[[#This Row],[Home/Neutral]],lookup,2,FALSE)</f>
        <v>122.02573246655707</v>
      </c>
      <c r="N190" s="1">
        <f>(October_Schedule_Table[[#This Row],[PTS2]]-October_Schedule_Table[[#This Row],[Home Pre]])^2+(October_Schedule_Table[[#This Row],[PTS]]-October_Schedule_Table[[#This Row],[Away Pre]])^2</f>
        <v>196.44904504621542</v>
      </c>
      <c r="O190" s="1">
        <f t="shared" si="4"/>
        <v>1.1127473560067194</v>
      </c>
      <c r="P190" s="8">
        <f>October_Schedule_Table[[#This Row],[PTS2]]-October_Schedule_Table[[#This Row],[PTS]]</f>
        <v>20</v>
      </c>
      <c r="Q190" s="8">
        <f>October_Schedule_Table[[#This Row],[Home Pre]]-October_Schedule_Table[[#This Row],[Away Pre]]</f>
        <v>9.3401930878172692</v>
      </c>
      <c r="R190" s="8">
        <f>October_Schedule_Table[[#This Row],[Actual]]-October_Schedule_Table[[#This Row],[Predicted]]</f>
        <v>10.659806912182731</v>
      </c>
      <c r="S190" s="8">
        <f>October_Schedule_Table[[#This Row],[PTS2]]-October_Schedule_Table[[#This Row],[Home Pre]]</f>
        <v>-3.0257324665570735</v>
      </c>
      <c r="T190" s="8">
        <f>October_Schedule_Table[[#This Row],[PTS]]-October_Schedule_Table[[#This Row],[Away Pre]]</f>
        <v>-13.685539378739804</v>
      </c>
      <c r="U190" s="8" t="str">
        <f>CONCATENATE(October_Schedule_Table[[#This Row],[Away Short]],October_Schedule_Table[[#This Row],[PTS]],October_Schedule_Table[[#This Row],[PTS2]])</f>
        <v>Pho99119</v>
      </c>
      <c r="V190" s="8" t="str">
        <f>CONCATENATE(October_Schedule_Table[[#This Row],[Home Short]],October_Schedule_Table[[#This Row],[PTS]],October_Schedule_Table[[#This Row],[PTS2]])</f>
        <v>New99119</v>
      </c>
      <c r="W190" s="8" t="str">
        <f>VLOOKUP(October_Schedule_Table[[#This Row],[Home Concat]],'Back to Back'!T:U,2,FALSE)</f>
        <v>no</v>
      </c>
      <c r="X190" s="8" t="str">
        <f>VLOOKUP(October_Schedule_Table[[#This Row],[Away Concat]],'Back to Back'!T:U,2,FALSE)</f>
        <v>no</v>
      </c>
      <c r="Y19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90" s="8"/>
    </row>
    <row r="191" spans="1:26" x14ac:dyDescent="0.2">
      <c r="A191" s="2">
        <v>43414</v>
      </c>
      <c r="B191" s="16">
        <v>11</v>
      </c>
      <c r="C191" s="16">
        <v>10</v>
      </c>
      <c r="D191" s="16">
        <v>2018</v>
      </c>
      <c r="E191" s="1" t="s">
        <v>30</v>
      </c>
      <c r="F191" s="1" t="s">
        <v>39</v>
      </c>
      <c r="G191" s="1" t="s">
        <v>242</v>
      </c>
      <c r="H191" s="1">
        <v>101</v>
      </c>
      <c r="I191" s="1" t="s">
        <v>32</v>
      </c>
      <c r="J191" s="1" t="str">
        <f>LEFT(October_Schedule_Table[[#This Row],[Home/Neutral]],3)</f>
        <v>Sac</v>
      </c>
      <c r="K191" s="1">
        <v>86</v>
      </c>
      <c r="L191" s="1">
        <f>mean-0.5*home+VLOOKUP(October_Schedule_Table[[#This Row],[Visitor/Neutral]],lookup,2,FALSE)+VLOOKUP(October_Schedule_Table[[#This Row],[Home/Neutral]],lookup,3,FALSE)</f>
        <v>113.7060759390192</v>
      </c>
      <c r="M191" s="1">
        <f>mean+0.5*home+VLOOKUP(October_Schedule_Table[[#This Row],[Visitor/Neutral]],lookup,3,FALSE)+VLOOKUP(October_Schedule_Table[[#This Row],[Home/Neutral]],lookup,2,FALSE)</f>
        <v>117.27469525212041</v>
      </c>
      <c r="N191" s="1">
        <f>(October_Schedule_Table[[#This Row],[PTS2]]-October_Schedule_Table[[#This Row],[Home Pre]])^2+(October_Schedule_Table[[#This Row],[PTS]]-October_Schedule_Table[[#This Row],[Away Pre]])^2</f>
        <v>1139.5509288811254</v>
      </c>
      <c r="O191" s="1">
        <f t="shared" si="4"/>
        <v>1.1134154052498693</v>
      </c>
      <c r="P191" s="8">
        <f>October_Schedule_Table[[#This Row],[PTS2]]-October_Schedule_Table[[#This Row],[PTS]]</f>
        <v>-15</v>
      </c>
      <c r="Q191" s="8">
        <f>October_Schedule_Table[[#This Row],[Home Pre]]-October_Schedule_Table[[#This Row],[Away Pre]]</f>
        <v>3.5686193131012089</v>
      </c>
      <c r="R191" s="8">
        <f>October_Schedule_Table[[#This Row],[Actual]]-October_Schedule_Table[[#This Row],[Predicted]]</f>
        <v>-18.568619313101209</v>
      </c>
      <c r="S191" s="8">
        <f>October_Schedule_Table[[#This Row],[PTS2]]-October_Schedule_Table[[#This Row],[Home Pre]]</f>
        <v>-31.274695252120409</v>
      </c>
      <c r="T191" s="8">
        <f>October_Schedule_Table[[#This Row],[PTS]]-October_Schedule_Table[[#This Row],[Away Pre]]</f>
        <v>-12.7060759390192</v>
      </c>
      <c r="U191" s="8" t="str">
        <f>CONCATENATE(October_Schedule_Table[[#This Row],[Away Short]],October_Schedule_Table[[#This Row],[PTS]],October_Schedule_Table[[#This Row],[PTS2]])</f>
        <v>LAL10186</v>
      </c>
      <c r="V191" s="8" t="str">
        <f>CONCATENATE(October_Schedule_Table[[#This Row],[Home Short]],October_Schedule_Table[[#This Row],[PTS]],October_Schedule_Table[[#This Row],[PTS2]])</f>
        <v>Sac10186</v>
      </c>
      <c r="W191" s="8" t="str">
        <f>VLOOKUP(October_Schedule_Table[[#This Row],[Home Concat]],'Back to Back'!T:U,2,FALSE)</f>
        <v>yes</v>
      </c>
      <c r="X191" s="8" t="str">
        <f>VLOOKUP(October_Schedule_Table[[#This Row],[Away Concat]],'Back to Back'!T:U,2,FALSE)</f>
        <v>no</v>
      </c>
      <c r="Y191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91" s="8"/>
    </row>
    <row r="192" spans="1:26" x14ac:dyDescent="0.2">
      <c r="A192" s="2">
        <v>43414</v>
      </c>
      <c r="B192" s="16">
        <v>11</v>
      </c>
      <c r="C192" s="16">
        <v>10</v>
      </c>
      <c r="D192" s="16">
        <v>2018</v>
      </c>
      <c r="E192" s="1" t="s">
        <v>33</v>
      </c>
      <c r="F192" s="1" t="s">
        <v>18</v>
      </c>
      <c r="G192" s="1" t="str">
        <f>LEFT(October_Schedule_Table[[#This Row],[Visitor/Neutral]],3)</f>
        <v>Hou</v>
      </c>
      <c r="H192" s="1">
        <v>89</v>
      </c>
      <c r="I192" s="1" t="s">
        <v>35</v>
      </c>
      <c r="J192" s="1" t="str">
        <f>LEFT(October_Schedule_Table[[#This Row],[Home/Neutral]],3)</f>
        <v>San</v>
      </c>
      <c r="K192" s="1">
        <v>96</v>
      </c>
      <c r="L192" s="1">
        <f>mean-0.5*home+VLOOKUP(October_Schedule_Table[[#This Row],[Visitor/Neutral]],lookup,2,FALSE)+VLOOKUP(October_Schedule_Table[[#This Row],[Home/Neutral]],lookup,3,FALSE)</f>
        <v>111.25828064843417</v>
      </c>
      <c r="M192" s="1">
        <f>mean+0.5*home+VLOOKUP(October_Schedule_Table[[#This Row],[Visitor/Neutral]],lookup,3,FALSE)+VLOOKUP(October_Schedule_Table[[#This Row],[Home/Neutral]],lookup,2,FALSE)</f>
        <v>110.0180182594453</v>
      </c>
      <c r="N192" s="1">
        <f>(October_Schedule_Table[[#This Row],[PTS2]]-October_Schedule_Table[[#This Row],[Home Pre]])^2+(October_Schedule_Table[[#This Row],[PTS]]-October_Schedule_Table[[#This Row],[Away Pre]])^2</f>
        <v>691.93589334660066</v>
      </c>
      <c r="O192" s="1">
        <f t="shared" si="4"/>
        <v>1.1140838555632073</v>
      </c>
      <c r="P192" s="8">
        <f>October_Schedule_Table[[#This Row],[PTS2]]-October_Schedule_Table[[#This Row],[PTS]]</f>
        <v>7</v>
      </c>
      <c r="Q192" s="8">
        <f>October_Schedule_Table[[#This Row],[Home Pre]]-October_Schedule_Table[[#This Row],[Away Pre]]</f>
        <v>-1.2402623889888673</v>
      </c>
      <c r="R192" s="8">
        <f>October_Schedule_Table[[#This Row],[Actual]]-October_Schedule_Table[[#This Row],[Predicted]]</f>
        <v>8.2402623889888673</v>
      </c>
      <c r="S192" s="8">
        <f>October_Schedule_Table[[#This Row],[PTS2]]-October_Schedule_Table[[#This Row],[Home Pre]]</f>
        <v>-14.018018259445299</v>
      </c>
      <c r="T192" s="8">
        <f>October_Schedule_Table[[#This Row],[PTS]]-October_Schedule_Table[[#This Row],[Away Pre]]</f>
        <v>-22.258280648434166</v>
      </c>
      <c r="U192" s="8" t="str">
        <f>CONCATENATE(October_Schedule_Table[[#This Row],[Away Short]],October_Schedule_Table[[#This Row],[PTS]],October_Schedule_Table[[#This Row],[PTS2]])</f>
        <v>Hou8996</v>
      </c>
      <c r="V192" s="8" t="str">
        <f>CONCATENATE(October_Schedule_Table[[#This Row],[Home Short]],October_Schedule_Table[[#This Row],[PTS]],October_Schedule_Table[[#This Row],[PTS2]])</f>
        <v>San8996</v>
      </c>
      <c r="W192" s="8" t="str">
        <f>VLOOKUP(October_Schedule_Table[[#This Row],[Home Concat]],'Back to Back'!T:U,2,FALSE)</f>
        <v>no</v>
      </c>
      <c r="X192" s="8" t="str">
        <f>VLOOKUP(October_Schedule_Table[[#This Row],[Away Concat]],'Back to Back'!T:U,2,FALSE)</f>
        <v>no</v>
      </c>
      <c r="Y19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92" s="8"/>
    </row>
    <row r="193" spans="1:26" x14ac:dyDescent="0.2">
      <c r="A193" s="2">
        <v>43414</v>
      </c>
      <c r="B193" s="16">
        <v>11</v>
      </c>
      <c r="C193" s="16">
        <v>10</v>
      </c>
      <c r="D193" s="16">
        <v>2018</v>
      </c>
      <c r="E193" s="1" t="s">
        <v>62</v>
      </c>
      <c r="F193" s="1" t="s">
        <v>25</v>
      </c>
      <c r="G193" s="1" t="s">
        <v>243</v>
      </c>
      <c r="H193" s="1">
        <v>112</v>
      </c>
      <c r="I193" s="1" t="s">
        <v>37</v>
      </c>
      <c r="J193" s="1" t="str">
        <f>LEFT(October_Schedule_Table[[#This Row],[Home/Neutral]],3)</f>
        <v>Tor</v>
      </c>
      <c r="K193" s="1">
        <v>128</v>
      </c>
      <c r="L193" s="1">
        <f>mean-0.5*home+VLOOKUP(October_Schedule_Table[[#This Row],[Visitor/Neutral]],lookup,2,FALSE)+VLOOKUP(October_Schedule_Table[[#This Row],[Home/Neutral]],lookup,3,FALSE)</f>
        <v>100.26762112398528</v>
      </c>
      <c r="M193" s="1">
        <f>mean+0.5*home+VLOOKUP(October_Schedule_Table[[#This Row],[Visitor/Neutral]],lookup,3,FALSE)+VLOOKUP(October_Schedule_Table[[#This Row],[Home/Neutral]],lookup,2,FALSE)</f>
        <v>117.89704669917779</v>
      </c>
      <c r="N193" s="1">
        <f>(October_Schedule_Table[[#This Row],[PTS2]]-October_Schedule_Table[[#This Row],[Home Pre]])^2+(October_Schedule_Table[[#This Row],[PTS]]-October_Schedule_Table[[#This Row],[Away Pre]])^2</f>
        <v>239.71837948895077</v>
      </c>
      <c r="O193" s="1">
        <f t="shared" si="4"/>
        <v>1.1147527071875198</v>
      </c>
      <c r="P193" s="8">
        <f>October_Schedule_Table[[#This Row],[PTS2]]-October_Schedule_Table[[#This Row],[PTS]]</f>
        <v>16</v>
      </c>
      <c r="Q193" s="8">
        <f>October_Schedule_Table[[#This Row],[Home Pre]]-October_Schedule_Table[[#This Row],[Away Pre]]</f>
        <v>17.629425575192514</v>
      </c>
      <c r="R193" s="8">
        <f>October_Schedule_Table[[#This Row],[Actual]]-October_Schedule_Table[[#This Row],[Predicted]]</f>
        <v>-1.6294255751925135</v>
      </c>
      <c r="S193" s="8">
        <f>October_Schedule_Table[[#This Row],[PTS2]]-October_Schedule_Table[[#This Row],[Home Pre]]</f>
        <v>10.102953300822207</v>
      </c>
      <c r="T193" s="8">
        <f>October_Schedule_Table[[#This Row],[PTS]]-October_Schedule_Table[[#This Row],[Away Pre]]</f>
        <v>11.732378876014721</v>
      </c>
      <c r="U193" s="8" t="str">
        <f>CONCATENATE(October_Schedule_Table[[#This Row],[Away Short]],October_Schedule_Table[[#This Row],[PTS]],October_Schedule_Table[[#This Row],[PTS2]])</f>
        <v>NYK112128</v>
      </c>
      <c r="V193" s="8" t="str">
        <f>CONCATENATE(October_Schedule_Table[[#This Row],[Home Short]],October_Schedule_Table[[#This Row],[PTS]],October_Schedule_Table[[#This Row],[PTS2]])</f>
        <v>Tor112128</v>
      </c>
      <c r="W193" s="8" t="str">
        <f>VLOOKUP(October_Schedule_Table[[#This Row],[Home Concat]],'Back to Back'!T:U,2,FALSE)</f>
        <v>no</v>
      </c>
      <c r="X193" s="8" t="str">
        <f>VLOOKUP(October_Schedule_Table[[#This Row],[Away Concat]],'Back to Back'!T:U,2,FALSE)</f>
        <v>no</v>
      </c>
      <c r="Y19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93" s="8"/>
    </row>
    <row r="194" spans="1:26" x14ac:dyDescent="0.2">
      <c r="A194" s="2">
        <v>43415</v>
      </c>
      <c r="B194" s="16">
        <v>11</v>
      </c>
      <c r="C194" s="16">
        <v>11</v>
      </c>
      <c r="D194" s="16">
        <v>2018</v>
      </c>
      <c r="E194" s="1" t="s">
        <v>6</v>
      </c>
      <c r="F194" s="1" t="s">
        <v>13</v>
      </c>
      <c r="G194" s="1" t="str">
        <f>LEFT(October_Schedule_Table[[#This Row],[Visitor/Neutral]],3)</f>
        <v>Mil</v>
      </c>
      <c r="H194" s="1">
        <v>121</v>
      </c>
      <c r="I194" s="1" t="s">
        <v>21</v>
      </c>
      <c r="J194" s="1" t="str">
        <f>LEFT(October_Schedule_Table[[#This Row],[Home/Neutral]],3)</f>
        <v>Den</v>
      </c>
      <c r="K194" s="1">
        <v>114</v>
      </c>
      <c r="L194" s="1">
        <f>mean-0.5*home+VLOOKUP(October_Schedule_Table[[#This Row],[Visitor/Neutral]],lookup,2,FALSE)+VLOOKUP(October_Schedule_Table[[#This Row],[Home/Neutral]],lookup,3,FALSE)</f>
        <v>111.7329969130237</v>
      </c>
      <c r="M194" s="1">
        <f>mean+0.5*home+VLOOKUP(October_Schedule_Table[[#This Row],[Visitor/Neutral]],lookup,3,FALSE)+VLOOKUP(October_Schedule_Table[[#This Row],[Home/Neutral]],lookup,2,FALSE)</f>
        <v>110.56666321425685</v>
      </c>
      <c r="N194" s="1">
        <f>(October_Schedule_Table[[#This Row],[PTS2]]-October_Schedule_Table[[#This Row],[Home Pre]])^2+(October_Schedule_Table[[#This Row],[PTS]]-October_Schedule_Table[[#This Row],[Away Pre]])^2</f>
        <v>97.665147698365431</v>
      </c>
      <c r="O194" s="1">
        <f t="shared" si="4"/>
        <v>1.1154219603637381</v>
      </c>
      <c r="P194" s="8">
        <f>October_Schedule_Table[[#This Row],[PTS2]]-October_Schedule_Table[[#This Row],[PTS]]</f>
        <v>-7</v>
      </c>
      <c r="Q194" s="8">
        <f>October_Schedule_Table[[#This Row],[Home Pre]]-October_Schedule_Table[[#This Row],[Away Pre]]</f>
        <v>-1.1663336987668487</v>
      </c>
      <c r="R194" s="8">
        <f>October_Schedule_Table[[#This Row],[Actual]]-October_Schedule_Table[[#This Row],[Predicted]]</f>
        <v>-5.8336663012331513</v>
      </c>
      <c r="S194" s="8">
        <f>October_Schedule_Table[[#This Row],[PTS2]]-October_Schedule_Table[[#This Row],[Home Pre]]</f>
        <v>3.4333367857431512</v>
      </c>
      <c r="T194" s="8">
        <f>October_Schedule_Table[[#This Row],[PTS]]-October_Schedule_Table[[#This Row],[Away Pre]]</f>
        <v>9.2670030869763025</v>
      </c>
      <c r="U194" s="8" t="str">
        <f>CONCATENATE(October_Schedule_Table[[#This Row],[Away Short]],October_Schedule_Table[[#This Row],[PTS]],October_Schedule_Table[[#This Row],[PTS2]])</f>
        <v>Mil121114</v>
      </c>
      <c r="V194" s="8" t="str">
        <f>CONCATENATE(October_Schedule_Table[[#This Row],[Home Short]],October_Schedule_Table[[#This Row],[PTS]],October_Schedule_Table[[#This Row],[PTS2]])</f>
        <v>Den121114</v>
      </c>
      <c r="W194" s="8" t="str">
        <f>VLOOKUP(October_Schedule_Table[[#This Row],[Home Concat]],'Back to Back'!T:U,2,FALSE)</f>
        <v>no</v>
      </c>
      <c r="X194" s="8" t="str">
        <f>VLOOKUP(October_Schedule_Table[[#This Row],[Away Concat]],'Back to Back'!T:U,2,FALSE)</f>
        <v>yes</v>
      </c>
      <c r="Y19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94" s="8"/>
    </row>
    <row r="195" spans="1:26" x14ac:dyDescent="0.2">
      <c r="A195" s="2">
        <v>43415</v>
      </c>
      <c r="B195" s="16">
        <v>11</v>
      </c>
      <c r="C195" s="16">
        <v>11</v>
      </c>
      <c r="D195" s="16">
        <v>2018</v>
      </c>
      <c r="E195" s="1" t="s">
        <v>61</v>
      </c>
      <c r="F195" s="1" t="s">
        <v>14</v>
      </c>
      <c r="G195" s="1" t="str">
        <f>LEFT(October_Schedule_Table[[#This Row],[Visitor/Neutral]],3)</f>
        <v>Cha</v>
      </c>
      <c r="H195" s="1">
        <v>113</v>
      </c>
      <c r="I195" s="1" t="s">
        <v>16</v>
      </c>
      <c r="J195" s="1" t="str">
        <f>LEFT(October_Schedule_Table[[#This Row],[Home/Neutral]],3)</f>
        <v>Det</v>
      </c>
      <c r="K195" s="1">
        <v>103</v>
      </c>
      <c r="L195" s="1">
        <f>mean-0.5*home+VLOOKUP(October_Schedule_Table[[#This Row],[Visitor/Neutral]],lookup,2,FALSE)+VLOOKUP(October_Schedule_Table[[#This Row],[Home/Neutral]],lookup,3,FALSE)</f>
        <v>105.11470066847248</v>
      </c>
      <c r="M195" s="1">
        <f>mean+0.5*home+VLOOKUP(October_Schedule_Table[[#This Row],[Visitor/Neutral]],lookup,3,FALSE)+VLOOKUP(October_Schedule_Table[[#This Row],[Home/Neutral]],lookup,2,FALSE)</f>
        <v>108.81844376944906</v>
      </c>
      <c r="N195" s="1">
        <f>(October_Schedule_Table[[#This Row],[PTS2]]-October_Schedule_Table[[#This Row],[Home Pre]])^2+(October_Schedule_Table[[#This Row],[PTS]]-October_Schedule_Table[[#This Row],[Away Pre]])^2</f>
        <v>96.032233446028954</v>
      </c>
      <c r="O195" s="1">
        <f t="shared" si="4"/>
        <v>1.1160916153329379</v>
      </c>
      <c r="P195" s="8">
        <f>October_Schedule_Table[[#This Row],[PTS2]]-October_Schedule_Table[[#This Row],[PTS]]</f>
        <v>-10</v>
      </c>
      <c r="Q195" s="8">
        <f>October_Schedule_Table[[#This Row],[Home Pre]]-October_Schedule_Table[[#This Row],[Away Pre]]</f>
        <v>3.7037431009765811</v>
      </c>
      <c r="R195" s="8">
        <f>October_Schedule_Table[[#This Row],[Actual]]-October_Schedule_Table[[#This Row],[Predicted]]</f>
        <v>-13.703743100976581</v>
      </c>
      <c r="S195" s="8">
        <f>October_Schedule_Table[[#This Row],[PTS2]]-October_Schedule_Table[[#This Row],[Home Pre]]</f>
        <v>-5.8184437694490612</v>
      </c>
      <c r="T195" s="8">
        <f>October_Schedule_Table[[#This Row],[PTS]]-October_Schedule_Table[[#This Row],[Away Pre]]</f>
        <v>7.8852993315275199</v>
      </c>
      <c r="U195" s="8" t="str">
        <f>CONCATENATE(October_Schedule_Table[[#This Row],[Away Short]],October_Schedule_Table[[#This Row],[PTS]],October_Schedule_Table[[#This Row],[PTS2]])</f>
        <v>Cha113103</v>
      </c>
      <c r="V195" s="8" t="str">
        <f>CONCATENATE(October_Schedule_Table[[#This Row],[Home Short]],October_Schedule_Table[[#This Row],[PTS]],October_Schedule_Table[[#This Row],[PTS2]])</f>
        <v>Det113103</v>
      </c>
      <c r="W195" s="8" t="str">
        <f>VLOOKUP(October_Schedule_Table[[#This Row],[Home Concat]],'Back to Back'!T:U,2,FALSE)</f>
        <v>no</v>
      </c>
      <c r="X195" s="8" t="str">
        <f>VLOOKUP(October_Schedule_Table[[#This Row],[Away Concat]],'Back to Back'!T:U,2,FALSE)</f>
        <v>no</v>
      </c>
      <c r="Y19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95" s="8"/>
    </row>
    <row r="196" spans="1:26" x14ac:dyDescent="0.2">
      <c r="A196" s="2">
        <v>43415</v>
      </c>
      <c r="B196" s="16">
        <v>11</v>
      </c>
      <c r="C196" s="16">
        <v>11</v>
      </c>
      <c r="D196" s="16">
        <v>2018</v>
      </c>
      <c r="E196" s="1" t="s">
        <v>12</v>
      </c>
      <c r="F196" s="1" t="s">
        <v>20</v>
      </c>
      <c r="G196" s="1" t="str">
        <f>LEFT(October_Schedule_Table[[#This Row],[Visitor/Neutral]],3)</f>
        <v>Ind</v>
      </c>
      <c r="H196" s="1">
        <v>103</v>
      </c>
      <c r="I196" s="1" t="s">
        <v>18</v>
      </c>
      <c r="J196" s="1" t="str">
        <f>LEFT(October_Schedule_Table[[#This Row],[Home/Neutral]],3)</f>
        <v>Hou</v>
      </c>
      <c r="K196" s="1">
        <v>115</v>
      </c>
      <c r="L196" s="1">
        <f>mean-0.5*home+VLOOKUP(October_Schedule_Table[[#This Row],[Visitor/Neutral]],lookup,2,FALSE)+VLOOKUP(October_Schedule_Table[[#This Row],[Home/Neutral]],lookup,3,FALSE)</f>
        <v>103.5835185029501</v>
      </c>
      <c r="M196" s="1">
        <f>mean+0.5*home+VLOOKUP(October_Schedule_Table[[#This Row],[Visitor/Neutral]],lookup,3,FALSE)+VLOOKUP(October_Schedule_Table[[#This Row],[Home/Neutral]],lookup,2,FALSE)</f>
        <v>109.72874642808983</v>
      </c>
      <c r="N196" s="1">
        <f>(October_Schedule_Table[[#This Row],[PTS2]]-October_Schedule_Table[[#This Row],[Home Pre]])^2+(October_Schedule_Table[[#This Row],[PTS]]-October_Schedule_Table[[#This Row],[Away Pre]])^2</f>
        <v>28.1266080626608</v>
      </c>
      <c r="O196" s="1">
        <f t="shared" si="4"/>
        <v>1.1167616723363398</v>
      </c>
      <c r="P196" s="8">
        <f>October_Schedule_Table[[#This Row],[PTS2]]-October_Schedule_Table[[#This Row],[PTS]]</f>
        <v>12</v>
      </c>
      <c r="Q196" s="8">
        <f>October_Schedule_Table[[#This Row],[Home Pre]]-October_Schedule_Table[[#This Row],[Away Pre]]</f>
        <v>6.1452279251397357</v>
      </c>
      <c r="R196" s="8">
        <f>October_Schedule_Table[[#This Row],[Actual]]-October_Schedule_Table[[#This Row],[Predicted]]</f>
        <v>5.8547720748602643</v>
      </c>
      <c r="S196" s="8">
        <f>October_Schedule_Table[[#This Row],[PTS2]]-October_Schedule_Table[[#This Row],[Home Pre]]</f>
        <v>5.2712535719101652</v>
      </c>
      <c r="T196" s="8">
        <f>October_Schedule_Table[[#This Row],[PTS]]-October_Schedule_Table[[#This Row],[Away Pre]]</f>
        <v>-0.5835185029500991</v>
      </c>
      <c r="U196" s="8" t="str">
        <f>CONCATENATE(October_Schedule_Table[[#This Row],[Away Short]],October_Schedule_Table[[#This Row],[PTS]],October_Schedule_Table[[#This Row],[PTS2]])</f>
        <v>Ind103115</v>
      </c>
      <c r="V196" s="8" t="str">
        <f>CONCATENATE(October_Schedule_Table[[#This Row],[Home Short]],October_Schedule_Table[[#This Row],[PTS]],October_Schedule_Table[[#This Row],[PTS2]])</f>
        <v>Hou103115</v>
      </c>
      <c r="W196" s="8" t="str">
        <f>VLOOKUP(October_Schedule_Table[[#This Row],[Home Concat]],'Back to Back'!T:U,2,FALSE)</f>
        <v>yes</v>
      </c>
      <c r="X196" s="8" t="str">
        <f>VLOOKUP(October_Schedule_Table[[#This Row],[Away Concat]],'Back to Back'!T:U,2,FALSE)</f>
        <v>no</v>
      </c>
      <c r="Y196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96" s="8"/>
    </row>
    <row r="197" spans="1:26" x14ac:dyDescent="0.2">
      <c r="A197" s="2">
        <v>43415</v>
      </c>
      <c r="B197" s="16">
        <v>11</v>
      </c>
      <c r="C197" s="16">
        <v>11</v>
      </c>
      <c r="D197" s="16">
        <v>2018</v>
      </c>
      <c r="E197" s="1" t="s">
        <v>44</v>
      </c>
      <c r="F197" s="1" t="s">
        <v>24</v>
      </c>
      <c r="G197" s="1" t="str">
        <f>LEFT(October_Schedule_Table[[#This Row],[Visitor/Neutral]],3)</f>
        <v>Atl</v>
      </c>
      <c r="H197" s="1">
        <v>106</v>
      </c>
      <c r="I197" s="1" t="s">
        <v>39</v>
      </c>
      <c r="J197" s="1" t="s">
        <v>242</v>
      </c>
      <c r="K197" s="1">
        <v>107</v>
      </c>
      <c r="L197" s="1">
        <f>mean-0.5*home+VLOOKUP(October_Schedule_Table[[#This Row],[Visitor/Neutral]],lookup,2,FALSE)+VLOOKUP(October_Schedule_Table[[#This Row],[Home/Neutral]],lookup,3,FALSE)</f>
        <v>115.04751399236376</v>
      </c>
      <c r="M197" s="1">
        <f>mean+0.5*home+VLOOKUP(October_Schedule_Table[[#This Row],[Visitor/Neutral]],lookup,3,FALSE)+VLOOKUP(October_Schedule_Table[[#This Row],[Home/Neutral]],lookup,2,FALSE)</f>
        <v>121.42254233008113</v>
      </c>
      <c r="N197" s="1">
        <f>(October_Schedule_Table[[#This Row],[PTS2]]-October_Schedule_Table[[#This Row],[Home Pre]])^2+(October_Schedule_Table[[#This Row],[PTS]]-October_Schedule_Table[[#This Row],[Away Pre]])^2</f>
        <v>289.86723670500004</v>
      </c>
      <c r="O197" s="1">
        <f t="shared" si="4"/>
        <v>1.1174321316153091</v>
      </c>
      <c r="P197" s="8">
        <f>October_Schedule_Table[[#This Row],[PTS2]]-October_Schedule_Table[[#This Row],[PTS]]</f>
        <v>1</v>
      </c>
      <c r="Q197" s="8">
        <f>October_Schedule_Table[[#This Row],[Home Pre]]-October_Schedule_Table[[#This Row],[Away Pre]]</f>
        <v>6.3750283377173673</v>
      </c>
      <c r="R197" s="8">
        <f>October_Schedule_Table[[#This Row],[Actual]]-October_Schedule_Table[[#This Row],[Predicted]]</f>
        <v>-5.3750283377173673</v>
      </c>
      <c r="S197" s="8">
        <f>October_Schedule_Table[[#This Row],[PTS2]]-October_Schedule_Table[[#This Row],[Home Pre]]</f>
        <v>-14.422542330081129</v>
      </c>
      <c r="T197" s="8">
        <f>October_Schedule_Table[[#This Row],[PTS]]-October_Schedule_Table[[#This Row],[Away Pre]]</f>
        <v>-9.0475139923637613</v>
      </c>
      <c r="U197" s="8" t="str">
        <f>CONCATENATE(October_Schedule_Table[[#This Row],[Away Short]],October_Schedule_Table[[#This Row],[PTS]],October_Schedule_Table[[#This Row],[PTS2]])</f>
        <v>Atl106107</v>
      </c>
      <c r="V197" s="8" t="str">
        <f>CONCATENATE(October_Schedule_Table[[#This Row],[Home Short]],October_Schedule_Table[[#This Row],[PTS]],October_Schedule_Table[[#This Row],[PTS2]])</f>
        <v>LAL106107</v>
      </c>
      <c r="W197" s="8" t="str">
        <f>VLOOKUP(October_Schedule_Table[[#This Row],[Home Concat]],'Back to Back'!T:U,2,FALSE)</f>
        <v>yes</v>
      </c>
      <c r="X197" s="8" t="str">
        <f>VLOOKUP(October_Schedule_Table[[#This Row],[Away Concat]],'Back to Back'!T:U,2,FALSE)</f>
        <v>no</v>
      </c>
      <c r="Y19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97" s="8"/>
    </row>
    <row r="198" spans="1:26" x14ac:dyDescent="0.2">
      <c r="A198" s="2">
        <v>43415</v>
      </c>
      <c r="B198" s="16">
        <v>11</v>
      </c>
      <c r="C198" s="16">
        <v>11</v>
      </c>
      <c r="D198" s="16">
        <v>2018</v>
      </c>
      <c r="E198" s="1" t="s">
        <v>23</v>
      </c>
      <c r="F198" s="1" t="s">
        <v>27</v>
      </c>
      <c r="G198" s="1" t="str">
        <f>LEFT(October_Schedule_Table[[#This Row],[Visitor/Neutral]],3)</f>
        <v>Orl</v>
      </c>
      <c r="H198" s="1">
        <v>115</v>
      </c>
      <c r="I198" s="1" t="s">
        <v>25</v>
      </c>
      <c r="J198" s="1" t="s">
        <v>243</v>
      </c>
      <c r="K198" s="1">
        <v>89</v>
      </c>
      <c r="L198" s="1">
        <f>mean-0.5*home+VLOOKUP(October_Schedule_Table[[#This Row],[Visitor/Neutral]],lookup,2,FALSE)+VLOOKUP(October_Schedule_Table[[#This Row],[Home/Neutral]],lookup,3,FALSE)</f>
        <v>108.67110310041697</v>
      </c>
      <c r="M198" s="1">
        <f>mean+0.5*home+VLOOKUP(October_Schedule_Table[[#This Row],[Visitor/Neutral]],lookup,3,FALSE)+VLOOKUP(October_Schedule_Table[[#This Row],[Home/Neutral]],lookup,2,FALSE)</f>
        <v>100.78412731843571</v>
      </c>
      <c r="N198" s="1">
        <f>(October_Schedule_Table[[#This Row],[PTS2]]-October_Schedule_Table[[#This Row],[Home Pre]])^2+(October_Schedule_Table[[#This Row],[PTS]]-October_Schedule_Table[[#This Row],[Away Pre]])^2</f>
        <v>178.9205926226544</v>
      </c>
      <c r="O198" s="1">
        <f t="shared" si="4"/>
        <v>1.118102993411356</v>
      </c>
      <c r="P198" s="8">
        <f>October_Schedule_Table[[#This Row],[PTS2]]-October_Schedule_Table[[#This Row],[PTS]]</f>
        <v>-26</v>
      </c>
      <c r="Q198" s="8">
        <f>October_Schedule_Table[[#This Row],[Home Pre]]-October_Schedule_Table[[#This Row],[Away Pre]]</f>
        <v>-7.8869757819812634</v>
      </c>
      <c r="R198" s="8">
        <f>October_Schedule_Table[[#This Row],[Actual]]-October_Schedule_Table[[#This Row],[Predicted]]</f>
        <v>-18.113024218018737</v>
      </c>
      <c r="S198" s="8">
        <f>October_Schedule_Table[[#This Row],[PTS2]]-October_Schedule_Table[[#This Row],[Home Pre]]</f>
        <v>-11.784127318435708</v>
      </c>
      <c r="T198" s="8">
        <f>October_Schedule_Table[[#This Row],[PTS]]-October_Schedule_Table[[#This Row],[Away Pre]]</f>
        <v>6.3288968995830288</v>
      </c>
      <c r="U198" s="8" t="str">
        <f>CONCATENATE(October_Schedule_Table[[#This Row],[Away Short]],October_Schedule_Table[[#This Row],[PTS]],October_Schedule_Table[[#This Row],[PTS2]])</f>
        <v>Orl11589</v>
      </c>
      <c r="V198" s="8" t="str">
        <f>CONCATENATE(October_Schedule_Table[[#This Row],[Home Short]],October_Schedule_Table[[#This Row],[PTS]],October_Schedule_Table[[#This Row],[PTS2]])</f>
        <v>NYK11589</v>
      </c>
      <c r="W198" s="8" t="str">
        <f>VLOOKUP(October_Schedule_Table[[#This Row],[Home Concat]],'Back to Back'!T:U,2,FALSE)</f>
        <v>yes</v>
      </c>
      <c r="X198" s="8" t="str">
        <f>VLOOKUP(October_Schedule_Table[[#This Row],[Away Concat]],'Back to Back'!T:U,2,FALSE)</f>
        <v>no</v>
      </c>
      <c r="Y198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98" s="8"/>
    </row>
    <row r="199" spans="1:26" x14ac:dyDescent="0.2">
      <c r="A199" s="2">
        <v>43415</v>
      </c>
      <c r="B199" s="16">
        <v>11</v>
      </c>
      <c r="C199" s="16">
        <v>11</v>
      </c>
      <c r="D199" s="16">
        <v>2018</v>
      </c>
      <c r="E199" s="1" t="s">
        <v>42</v>
      </c>
      <c r="F199" s="1" t="s">
        <v>8</v>
      </c>
      <c r="G199" s="1" t="str">
        <f>LEFT(October_Schedule_Table[[#This Row],[Visitor/Neutral]],3)</f>
        <v>Bos</v>
      </c>
      <c r="H199" s="1">
        <v>94</v>
      </c>
      <c r="I199" s="1" t="s">
        <v>40</v>
      </c>
      <c r="J199" s="1" t="str">
        <f>LEFT(October_Schedule_Table[[#This Row],[Home/Neutral]],3)</f>
        <v>Por</v>
      </c>
      <c r="K199" s="1">
        <v>100</v>
      </c>
      <c r="L199" s="1">
        <f>mean-0.5*home+VLOOKUP(October_Schedule_Table[[#This Row],[Visitor/Neutral]],lookup,2,FALSE)+VLOOKUP(October_Schedule_Table[[#This Row],[Home/Neutral]],lookup,3,FALSE)</f>
        <v>110.33612731543187</v>
      </c>
      <c r="M199" s="1">
        <f>mean+0.5*home+VLOOKUP(October_Schedule_Table[[#This Row],[Visitor/Neutral]],lookup,3,FALSE)+VLOOKUP(October_Schedule_Table[[#This Row],[Home/Neutral]],lookup,2,FALSE)</f>
        <v>114.12971746405246</v>
      </c>
      <c r="N199" s="1">
        <f>(October_Schedule_Table[[#This Row],[PTS2]]-October_Schedule_Table[[#This Row],[Home Pre]])^2+(October_Schedule_Table[[#This Row],[PTS]]-October_Schedule_Table[[#This Row],[Away Pre]])^2</f>
        <v>466.51797127994826</v>
      </c>
      <c r="O199" s="1">
        <f t="shared" si="4"/>
        <v>1.1187742579661357</v>
      </c>
      <c r="P199" s="8">
        <f>October_Schedule_Table[[#This Row],[PTS2]]-October_Schedule_Table[[#This Row],[PTS]]</f>
        <v>6</v>
      </c>
      <c r="Q199" s="8">
        <f>October_Schedule_Table[[#This Row],[Home Pre]]-October_Schedule_Table[[#This Row],[Away Pre]]</f>
        <v>3.793590148620595</v>
      </c>
      <c r="R199" s="8">
        <f>October_Schedule_Table[[#This Row],[Actual]]-October_Schedule_Table[[#This Row],[Predicted]]</f>
        <v>2.206409851379405</v>
      </c>
      <c r="S199" s="8">
        <f>October_Schedule_Table[[#This Row],[PTS2]]-October_Schedule_Table[[#This Row],[Home Pre]]</f>
        <v>-14.129717464052462</v>
      </c>
      <c r="T199" s="8">
        <f>October_Schedule_Table[[#This Row],[PTS]]-October_Schedule_Table[[#This Row],[Away Pre]]</f>
        <v>-16.336127315431867</v>
      </c>
      <c r="U199" s="8" t="str">
        <f>CONCATENATE(October_Schedule_Table[[#This Row],[Away Short]],October_Schedule_Table[[#This Row],[PTS]],October_Schedule_Table[[#This Row],[PTS2]])</f>
        <v>Bos94100</v>
      </c>
      <c r="V199" s="8" t="str">
        <f>CONCATENATE(October_Schedule_Table[[#This Row],[Home Short]],October_Schedule_Table[[#This Row],[PTS]],October_Schedule_Table[[#This Row],[PTS2]])</f>
        <v>Por94100</v>
      </c>
      <c r="W199" s="8" t="str">
        <f>VLOOKUP(October_Schedule_Table[[#This Row],[Home Concat]],'Back to Back'!T:U,2,FALSE)</f>
        <v>no</v>
      </c>
      <c r="X199" s="8" t="str">
        <f>VLOOKUP(October_Schedule_Table[[#This Row],[Away Concat]],'Back to Back'!T:U,2,FALSE)</f>
        <v>no</v>
      </c>
      <c r="Y19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99" s="8"/>
    </row>
    <row r="200" spans="1:26" x14ac:dyDescent="0.2">
      <c r="A200" s="2">
        <v>43416</v>
      </c>
      <c r="B200" s="16">
        <v>11</v>
      </c>
      <c r="C200" s="16">
        <v>12</v>
      </c>
      <c r="D200" s="16">
        <v>2018</v>
      </c>
      <c r="E200" s="1" t="s">
        <v>6</v>
      </c>
      <c r="F200" s="1" t="s">
        <v>28</v>
      </c>
      <c r="G200" s="1" t="str">
        <f>LEFT(October_Schedule_Table[[#This Row],[Visitor/Neutral]],3)</f>
        <v>Dal</v>
      </c>
      <c r="H200" s="1">
        <v>103</v>
      </c>
      <c r="I200" s="1" t="s">
        <v>38</v>
      </c>
      <c r="J200" s="1" t="str">
        <f>LEFT(October_Schedule_Table[[#This Row],[Home/Neutral]],3)</f>
        <v>Chi</v>
      </c>
      <c r="K200" s="1">
        <v>98</v>
      </c>
      <c r="L200" s="1">
        <f>mean-0.5*home+VLOOKUP(October_Schedule_Table[[#This Row],[Visitor/Neutral]],lookup,2,FALSE)+VLOOKUP(October_Schedule_Table[[#This Row],[Home/Neutral]],lookup,3,FALSE)</f>
        <v>109.74907376533393</v>
      </c>
      <c r="M200" s="1">
        <f>mean+0.5*home+VLOOKUP(October_Schedule_Table[[#This Row],[Visitor/Neutral]],lookup,3,FALSE)+VLOOKUP(October_Schedule_Table[[#This Row],[Home/Neutral]],lookup,2,FALSE)</f>
        <v>105.20268311614481</v>
      </c>
      <c r="N200" s="1">
        <f>(October_Schedule_Table[[#This Row],[PTS2]]-October_Schedule_Table[[#This Row],[Home Pre]])^2+(October_Schedule_Table[[#This Row],[PTS]]-October_Schedule_Table[[#This Row],[Away Pre]])^2</f>
        <v>97.428640761516277</v>
      </c>
      <c r="O200" s="1">
        <f t="shared" si="4"/>
        <v>1.1194459255214486</v>
      </c>
      <c r="P200" s="8">
        <f>October_Schedule_Table[[#This Row],[PTS2]]-October_Schedule_Table[[#This Row],[PTS]]</f>
        <v>-5</v>
      </c>
      <c r="Q200" s="8">
        <f>October_Schedule_Table[[#This Row],[Home Pre]]-October_Schedule_Table[[#This Row],[Away Pre]]</f>
        <v>-4.5463906491891208</v>
      </c>
      <c r="R200" s="8">
        <f>October_Schedule_Table[[#This Row],[Actual]]-October_Schedule_Table[[#This Row],[Predicted]]</f>
        <v>-0.45360935081087916</v>
      </c>
      <c r="S200" s="8">
        <f>October_Schedule_Table[[#This Row],[PTS2]]-October_Schedule_Table[[#This Row],[Home Pre]]</f>
        <v>-7.2026831161448115</v>
      </c>
      <c r="T200" s="8">
        <f>October_Schedule_Table[[#This Row],[PTS]]-October_Schedule_Table[[#This Row],[Away Pre]]</f>
        <v>-6.7490737653339323</v>
      </c>
      <c r="U200" s="8" t="str">
        <f>CONCATENATE(October_Schedule_Table[[#This Row],[Away Short]],October_Schedule_Table[[#This Row],[PTS]],October_Schedule_Table[[#This Row],[PTS2]])</f>
        <v>Dal10398</v>
      </c>
      <c r="V200" s="8" t="str">
        <f>CONCATENATE(October_Schedule_Table[[#This Row],[Home Short]],October_Schedule_Table[[#This Row],[PTS]],October_Schedule_Table[[#This Row],[PTS2]])</f>
        <v>Chi10398</v>
      </c>
      <c r="W200" s="8" t="str">
        <f>VLOOKUP(October_Schedule_Table[[#This Row],[Home Concat]],'Back to Back'!T:U,2,FALSE)</f>
        <v>no</v>
      </c>
      <c r="X200" s="8" t="str">
        <f>VLOOKUP(October_Schedule_Table[[#This Row],[Away Concat]],'Back to Back'!T:U,2,FALSE)</f>
        <v>no</v>
      </c>
      <c r="Y20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00" s="8"/>
    </row>
    <row r="201" spans="1:26" x14ac:dyDescent="0.2">
      <c r="A201" s="2">
        <v>43416</v>
      </c>
      <c r="B201" s="16">
        <v>11</v>
      </c>
      <c r="C201" s="16">
        <v>12</v>
      </c>
      <c r="D201" s="16">
        <v>2018</v>
      </c>
      <c r="E201" s="1" t="s">
        <v>9</v>
      </c>
      <c r="F201" s="1" t="s">
        <v>11</v>
      </c>
      <c r="G201" s="1" t="str">
        <f>LEFT(October_Schedule_Table[[#This Row],[Visitor/Neutral]],3)</f>
        <v>Gol</v>
      </c>
      <c r="H201" s="1">
        <v>116</v>
      </c>
      <c r="I201" s="1" t="s">
        <v>22</v>
      </c>
      <c r="J201" s="1" t="s">
        <v>241</v>
      </c>
      <c r="K201" s="1">
        <v>121</v>
      </c>
      <c r="L201" s="1">
        <f>mean-0.5*home+VLOOKUP(October_Schedule_Table[[#This Row],[Visitor/Neutral]],lookup,2,FALSE)+VLOOKUP(October_Schedule_Table[[#This Row],[Home/Neutral]],lookup,3,FALSE)</f>
        <v>119.66819729097206</v>
      </c>
      <c r="M201" s="1">
        <f>mean+0.5*home+VLOOKUP(October_Schedule_Table[[#This Row],[Visitor/Neutral]],lookup,3,FALSE)+VLOOKUP(October_Schedule_Table[[#This Row],[Home/Neutral]],lookup,2,FALSE)</f>
        <v>116.68745632171026</v>
      </c>
      <c r="N201" s="1">
        <f>(October_Schedule_Table[[#This Row],[PTS2]]-October_Schedule_Table[[#This Row],[Home Pre]])^2+(October_Schedule_Table[[#This Row],[PTS]]-October_Schedule_Table[[#This Row],[Away Pre]])^2</f>
        <v>32.053704342651578</v>
      </c>
      <c r="O201" s="1">
        <f t="shared" si="4"/>
        <v>1.1201179963192403</v>
      </c>
      <c r="P201" s="8">
        <f>October_Schedule_Table[[#This Row],[PTS2]]-October_Schedule_Table[[#This Row],[PTS]]</f>
        <v>5</v>
      </c>
      <c r="Q201" s="8">
        <f>October_Schedule_Table[[#This Row],[Home Pre]]-October_Schedule_Table[[#This Row],[Away Pre]]</f>
        <v>-2.9807409692618023</v>
      </c>
      <c r="R201" s="8">
        <f>October_Schedule_Table[[#This Row],[Actual]]-October_Schedule_Table[[#This Row],[Predicted]]</f>
        <v>7.9807409692618023</v>
      </c>
      <c r="S201" s="8">
        <f>October_Schedule_Table[[#This Row],[PTS2]]-October_Schedule_Table[[#This Row],[Home Pre]]</f>
        <v>4.3125436782897424</v>
      </c>
      <c r="T201" s="8">
        <f>October_Schedule_Table[[#This Row],[PTS]]-October_Schedule_Table[[#This Row],[Away Pre]]</f>
        <v>-3.6681972909720599</v>
      </c>
      <c r="U201" s="8" t="str">
        <f>CONCATENATE(October_Schedule_Table[[#This Row],[Away Short]],October_Schedule_Table[[#This Row],[PTS]],October_Schedule_Table[[#This Row],[PTS2]])</f>
        <v>Gol116121</v>
      </c>
      <c r="V201" s="8" t="str">
        <f>CONCATENATE(October_Schedule_Table[[#This Row],[Home Short]],October_Schedule_Table[[#This Row],[PTS]],October_Schedule_Table[[#This Row],[PTS2]])</f>
        <v>LAC116121</v>
      </c>
      <c r="W201" s="8" t="str">
        <f>VLOOKUP(October_Schedule_Table[[#This Row],[Home Concat]],'Back to Back'!T:U,2,FALSE)</f>
        <v>no</v>
      </c>
      <c r="X201" s="8" t="str">
        <f>VLOOKUP(October_Schedule_Table[[#This Row],[Away Concat]],'Back to Back'!T:U,2,FALSE)</f>
        <v>no</v>
      </c>
      <c r="Y20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01" s="8"/>
    </row>
    <row r="202" spans="1:26" x14ac:dyDescent="0.2">
      <c r="A202" s="2">
        <v>43416</v>
      </c>
      <c r="B202" s="16">
        <v>11</v>
      </c>
      <c r="C202" s="16">
        <v>12</v>
      </c>
      <c r="D202" s="16">
        <v>2018</v>
      </c>
      <c r="E202" s="1" t="s">
        <v>6</v>
      </c>
      <c r="F202" s="1" t="s">
        <v>31</v>
      </c>
      <c r="G202" s="1" t="str">
        <f>LEFT(October_Schedule_Table[[#This Row],[Visitor/Neutral]],3)</f>
        <v>Uta</v>
      </c>
      <c r="H202" s="1">
        <v>96</v>
      </c>
      <c r="I202" s="1" t="s">
        <v>19</v>
      </c>
      <c r="J202" s="1" t="str">
        <f>LEFT(October_Schedule_Table[[#This Row],[Home/Neutral]],3)</f>
        <v>Mem</v>
      </c>
      <c r="K202" s="1">
        <v>88</v>
      </c>
      <c r="L202" s="1">
        <f>mean-0.5*home+VLOOKUP(October_Schedule_Table[[#This Row],[Visitor/Neutral]],lookup,2,FALSE)+VLOOKUP(October_Schedule_Table[[#This Row],[Home/Neutral]],lookup,3,FALSE)</f>
        <v>105.66368051160823</v>
      </c>
      <c r="M202" s="1">
        <f>mean+0.5*home+VLOOKUP(October_Schedule_Table[[#This Row],[Visitor/Neutral]],lookup,3,FALSE)+VLOOKUP(October_Schedule_Table[[#This Row],[Home/Neutral]],lookup,2,FALSE)</f>
        <v>100.32414585916595</v>
      </c>
      <c r="N202" s="1">
        <f>(October_Schedule_Table[[#This Row],[PTS2]]-October_Schedule_Table[[#This Row],[Home Pre]])^2+(October_Schedule_Table[[#This Row],[PTS]]-October_Schedule_Table[[#This Row],[Away Pre]])^2</f>
        <v>245.27129218843407</v>
      </c>
      <c r="O202" s="1">
        <f t="shared" si="4"/>
        <v>1.1207904706016012</v>
      </c>
      <c r="P202" s="8">
        <f>October_Schedule_Table[[#This Row],[PTS2]]-October_Schedule_Table[[#This Row],[PTS]]</f>
        <v>-8</v>
      </c>
      <c r="Q202" s="8">
        <f>October_Schedule_Table[[#This Row],[Home Pre]]-October_Schedule_Table[[#This Row],[Away Pre]]</f>
        <v>-5.339534652442282</v>
      </c>
      <c r="R202" s="8">
        <f>October_Schedule_Table[[#This Row],[Actual]]-October_Schedule_Table[[#This Row],[Predicted]]</f>
        <v>-2.660465347557718</v>
      </c>
      <c r="S202" s="8">
        <f>October_Schedule_Table[[#This Row],[PTS2]]-October_Schedule_Table[[#This Row],[Home Pre]]</f>
        <v>-12.324145859165952</v>
      </c>
      <c r="T202" s="8">
        <f>October_Schedule_Table[[#This Row],[PTS]]-October_Schedule_Table[[#This Row],[Away Pre]]</f>
        <v>-9.6636805116082343</v>
      </c>
      <c r="U202" s="8" t="str">
        <f>CONCATENATE(October_Schedule_Table[[#This Row],[Away Short]],October_Schedule_Table[[#This Row],[PTS]],October_Schedule_Table[[#This Row],[PTS2]])</f>
        <v>Uta9688</v>
      </c>
      <c r="V202" s="8" t="str">
        <f>CONCATENATE(October_Schedule_Table[[#This Row],[Home Short]],October_Schedule_Table[[#This Row],[PTS]],October_Schedule_Table[[#This Row],[PTS2]])</f>
        <v>Mem9688</v>
      </c>
      <c r="W202" s="8" t="str">
        <f>VLOOKUP(October_Schedule_Table[[#This Row],[Home Concat]],'Back to Back'!T:U,2,FALSE)</f>
        <v>no</v>
      </c>
      <c r="X202" s="8" t="str">
        <f>VLOOKUP(October_Schedule_Table[[#This Row],[Away Concat]],'Back to Back'!T:U,2,FALSE)</f>
        <v>no</v>
      </c>
      <c r="Y20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02" s="8"/>
    </row>
    <row r="203" spans="1:26" x14ac:dyDescent="0.2">
      <c r="A203" s="2">
        <v>43416</v>
      </c>
      <c r="B203" s="16">
        <v>11</v>
      </c>
      <c r="C203" s="16">
        <v>12</v>
      </c>
      <c r="D203" s="16">
        <v>2018</v>
      </c>
      <c r="E203" s="1" t="s">
        <v>23</v>
      </c>
      <c r="F203" s="1" t="s">
        <v>7</v>
      </c>
      <c r="G203" s="1" t="str">
        <f>LEFT(October_Schedule_Table[[#This Row],[Visitor/Neutral]],3)</f>
        <v>Phi</v>
      </c>
      <c r="H203" s="1">
        <v>124</v>
      </c>
      <c r="I203" s="1" t="s">
        <v>26</v>
      </c>
      <c r="J203" s="1" t="str">
        <f>LEFT(October_Schedule_Table[[#This Row],[Home/Neutral]],3)</f>
        <v>Mia</v>
      </c>
      <c r="K203" s="1">
        <v>114</v>
      </c>
      <c r="L203" s="1">
        <f>mean-0.5*home+VLOOKUP(October_Schedule_Table[[#This Row],[Visitor/Neutral]],lookup,2,FALSE)+VLOOKUP(October_Schedule_Table[[#This Row],[Home/Neutral]],lookup,3,FALSE)</f>
        <v>108.20643214873076</v>
      </c>
      <c r="M203" s="1">
        <f>mean+0.5*home+VLOOKUP(October_Schedule_Table[[#This Row],[Visitor/Neutral]],lookup,3,FALSE)+VLOOKUP(October_Schedule_Table[[#This Row],[Home/Neutral]],lookup,2,FALSE)</f>
        <v>108.41952333294394</v>
      </c>
      <c r="N203" s="1">
        <f>(October_Schedule_Table[[#This Row],[PTS2]]-October_Schedule_Table[[#This Row],[Home Pre]])^2+(October_Schedule_Table[[#This Row],[PTS]]-October_Schedule_Table[[#This Row],[Away Pre]])^2</f>
        <v>280.57850530420257</v>
      </c>
      <c r="O203" s="1">
        <f t="shared" si="4"/>
        <v>1.1214633486107677</v>
      </c>
      <c r="P203" s="8">
        <f>October_Schedule_Table[[#This Row],[PTS2]]-October_Schedule_Table[[#This Row],[PTS]]</f>
        <v>-10</v>
      </c>
      <c r="Q203" s="8">
        <f>October_Schedule_Table[[#This Row],[Home Pre]]-October_Schedule_Table[[#This Row],[Away Pre]]</f>
        <v>0.21309118421318374</v>
      </c>
      <c r="R203" s="8">
        <f>October_Schedule_Table[[#This Row],[Actual]]-October_Schedule_Table[[#This Row],[Predicted]]</f>
        <v>-10.213091184213184</v>
      </c>
      <c r="S203" s="8">
        <f>October_Schedule_Table[[#This Row],[PTS2]]-October_Schedule_Table[[#This Row],[Home Pre]]</f>
        <v>5.580476667056061</v>
      </c>
      <c r="T203" s="8">
        <f>October_Schedule_Table[[#This Row],[PTS]]-October_Schedule_Table[[#This Row],[Away Pre]]</f>
        <v>15.793567851269245</v>
      </c>
      <c r="U203" s="8" t="str">
        <f>CONCATENATE(October_Schedule_Table[[#This Row],[Away Short]],October_Schedule_Table[[#This Row],[PTS]],October_Schedule_Table[[#This Row],[PTS2]])</f>
        <v>Phi124114</v>
      </c>
      <c r="V203" s="8" t="str">
        <f>CONCATENATE(October_Schedule_Table[[#This Row],[Home Short]],October_Schedule_Table[[#This Row],[PTS]],October_Schedule_Table[[#This Row],[PTS2]])</f>
        <v>Mia124114</v>
      </c>
      <c r="W203" s="8" t="str">
        <f>VLOOKUP(October_Schedule_Table[[#This Row],[Home Concat]],'Back to Back'!T:U,2,FALSE)</f>
        <v>no</v>
      </c>
      <c r="X203" s="8" t="str">
        <f>VLOOKUP(October_Schedule_Table[[#This Row],[Away Concat]],'Back to Back'!T:U,2,FALSE)</f>
        <v>no</v>
      </c>
      <c r="Y20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03" s="8"/>
    </row>
    <row r="204" spans="1:26" x14ac:dyDescent="0.2">
      <c r="A204" s="2">
        <v>43416</v>
      </c>
      <c r="B204" s="16">
        <v>11</v>
      </c>
      <c r="C204" s="16">
        <v>12</v>
      </c>
      <c r="D204" s="16">
        <v>2018</v>
      </c>
      <c r="E204" s="1" t="s">
        <v>6</v>
      </c>
      <c r="F204" s="1" t="s">
        <v>15</v>
      </c>
      <c r="G204" s="1" t="str">
        <f>LEFT(October_Schedule_Table[[#This Row],[Visitor/Neutral]],3)</f>
        <v>Bro</v>
      </c>
      <c r="H204" s="1">
        <v>113</v>
      </c>
      <c r="I204" s="1" t="s">
        <v>34</v>
      </c>
      <c r="J204" s="1" t="str">
        <f>LEFT(October_Schedule_Table[[#This Row],[Home/Neutral]],3)</f>
        <v>Min</v>
      </c>
      <c r="K204" s="1">
        <v>120</v>
      </c>
      <c r="L204" s="1">
        <f>mean-0.5*home+VLOOKUP(October_Schedule_Table[[#This Row],[Visitor/Neutral]],lookup,2,FALSE)+VLOOKUP(October_Schedule_Table[[#This Row],[Home/Neutral]],lookup,3,FALSE)</f>
        <v>114.11125548408681</v>
      </c>
      <c r="M204" s="1">
        <f>mean+0.5*home+VLOOKUP(October_Schedule_Table[[#This Row],[Visitor/Neutral]],lookup,3,FALSE)+VLOOKUP(October_Schedule_Table[[#This Row],[Home/Neutral]],lookup,2,FALSE)</f>
        <v>115.38277288560795</v>
      </c>
      <c r="N204" s="1">
        <f>(October_Schedule_Table[[#This Row],[PTS2]]-October_Schedule_Table[[#This Row],[Home Pre]])^2+(October_Schedule_Table[[#This Row],[PTS]]-October_Schedule_Table[[#This Row],[Away Pre]])^2</f>
        <v>22.553674976790163</v>
      </c>
      <c r="O204" s="1">
        <f t="shared" ref="O204:O267" si="5">1/(0.9994)*O203</f>
        <v>1.1221366305891212</v>
      </c>
      <c r="P204" s="8">
        <f>October_Schedule_Table[[#This Row],[PTS2]]-October_Schedule_Table[[#This Row],[PTS]]</f>
        <v>7</v>
      </c>
      <c r="Q204" s="8">
        <f>October_Schedule_Table[[#This Row],[Home Pre]]-October_Schedule_Table[[#This Row],[Away Pre]]</f>
        <v>1.2715174015211375</v>
      </c>
      <c r="R204" s="8">
        <f>October_Schedule_Table[[#This Row],[Actual]]-October_Schedule_Table[[#This Row],[Predicted]]</f>
        <v>5.7284825984788625</v>
      </c>
      <c r="S204" s="8">
        <f>October_Schedule_Table[[#This Row],[PTS2]]-October_Schedule_Table[[#This Row],[Home Pre]]</f>
        <v>4.6172271143920511</v>
      </c>
      <c r="T204" s="8">
        <f>October_Schedule_Table[[#This Row],[PTS]]-October_Schedule_Table[[#This Row],[Away Pre]]</f>
        <v>-1.1112554840868114</v>
      </c>
      <c r="U204" s="8" t="str">
        <f>CONCATENATE(October_Schedule_Table[[#This Row],[Away Short]],October_Schedule_Table[[#This Row],[PTS]],October_Schedule_Table[[#This Row],[PTS2]])</f>
        <v>Bro113120</v>
      </c>
      <c r="V204" s="8" t="str">
        <f>CONCATENATE(October_Schedule_Table[[#This Row],[Home Short]],October_Schedule_Table[[#This Row],[PTS]],October_Schedule_Table[[#This Row],[PTS2]])</f>
        <v>Min113120</v>
      </c>
      <c r="W204" s="8" t="str">
        <f>VLOOKUP(October_Schedule_Table[[#This Row],[Home Concat]],'Back to Back'!T:U,2,FALSE)</f>
        <v>no</v>
      </c>
      <c r="X204" s="8" t="str">
        <f>VLOOKUP(October_Schedule_Table[[#This Row],[Away Concat]],'Back to Back'!T:U,2,FALSE)</f>
        <v>no</v>
      </c>
      <c r="Y20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04" s="8"/>
    </row>
    <row r="205" spans="1:26" x14ac:dyDescent="0.2">
      <c r="A205" s="2">
        <v>43416</v>
      </c>
      <c r="B205" s="16">
        <v>11</v>
      </c>
      <c r="C205" s="16">
        <v>12</v>
      </c>
      <c r="D205" s="16">
        <v>2018</v>
      </c>
      <c r="E205" s="1" t="s">
        <v>6</v>
      </c>
      <c r="F205" s="1" t="s">
        <v>29</v>
      </c>
      <c r="G205" s="1" t="str">
        <f>LEFT(October_Schedule_Table[[#This Row],[Visitor/Neutral]],3)</f>
        <v>Pho</v>
      </c>
      <c r="H205" s="1">
        <v>101</v>
      </c>
      <c r="I205" s="1" t="s">
        <v>10</v>
      </c>
      <c r="J205" s="1" t="str">
        <f>LEFT(October_Schedule_Table[[#This Row],[Home/Neutral]],3)</f>
        <v>Okl</v>
      </c>
      <c r="K205" s="1">
        <v>118</v>
      </c>
      <c r="L205" s="1">
        <f>mean-0.5*home+VLOOKUP(October_Schedule_Table[[#This Row],[Visitor/Neutral]],lookup,2,FALSE)+VLOOKUP(October_Schedule_Table[[#This Row],[Home/Neutral]],lookup,3,FALSE)</f>
        <v>106.90230059758699</v>
      </c>
      <c r="M205" s="1">
        <f>mean+0.5*home+VLOOKUP(October_Schedule_Table[[#This Row],[Visitor/Neutral]],lookup,3,FALSE)+VLOOKUP(October_Schedule_Table[[#This Row],[Home/Neutral]],lookup,2,FALSE)</f>
        <v>121.71799253551478</v>
      </c>
      <c r="N205" s="1">
        <f>(October_Schedule_Table[[#This Row],[PTS2]]-October_Schedule_Table[[#This Row],[Home Pre]])^2+(October_Schedule_Table[[#This Row],[PTS]]-October_Schedule_Table[[#This Row],[Away Pre]])^2</f>
        <v>48.660620838419327</v>
      </c>
      <c r="O205" s="1">
        <f t="shared" si="5"/>
        <v>1.1228103167791887</v>
      </c>
      <c r="P205" s="8">
        <f>October_Schedule_Table[[#This Row],[PTS2]]-October_Schedule_Table[[#This Row],[PTS]]</f>
        <v>17</v>
      </c>
      <c r="Q205" s="8">
        <f>October_Schedule_Table[[#This Row],[Home Pre]]-October_Schedule_Table[[#This Row],[Away Pre]]</f>
        <v>14.815691937927795</v>
      </c>
      <c r="R205" s="8">
        <f>October_Schedule_Table[[#This Row],[Actual]]-October_Schedule_Table[[#This Row],[Predicted]]</f>
        <v>2.1843080620722048</v>
      </c>
      <c r="S205" s="8">
        <f>October_Schedule_Table[[#This Row],[PTS2]]-October_Schedule_Table[[#This Row],[Home Pre]]</f>
        <v>-3.7179925355147816</v>
      </c>
      <c r="T205" s="8">
        <f>October_Schedule_Table[[#This Row],[PTS]]-October_Schedule_Table[[#This Row],[Away Pre]]</f>
        <v>-5.9023005975869864</v>
      </c>
      <c r="U205" s="8" t="str">
        <f>CONCATENATE(October_Schedule_Table[[#This Row],[Away Short]],October_Schedule_Table[[#This Row],[PTS]],October_Schedule_Table[[#This Row],[PTS2]])</f>
        <v>Pho101118</v>
      </c>
      <c r="V205" s="8" t="str">
        <f>CONCATENATE(October_Schedule_Table[[#This Row],[Home Short]],October_Schedule_Table[[#This Row],[PTS]],October_Schedule_Table[[#This Row],[PTS2]])</f>
        <v>Okl101118</v>
      </c>
      <c r="W205" s="8" t="str">
        <f>VLOOKUP(October_Schedule_Table[[#This Row],[Home Concat]],'Back to Back'!T:U,2,FALSE)</f>
        <v>no</v>
      </c>
      <c r="X205" s="8" t="str">
        <f>VLOOKUP(October_Schedule_Table[[#This Row],[Away Concat]],'Back to Back'!T:U,2,FALSE)</f>
        <v>no</v>
      </c>
      <c r="Y20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05" s="8"/>
    </row>
    <row r="206" spans="1:26" x14ac:dyDescent="0.2">
      <c r="A206" s="2">
        <v>43416</v>
      </c>
      <c r="B206" s="16">
        <v>11</v>
      </c>
      <c r="C206" s="16">
        <v>12</v>
      </c>
      <c r="D206" s="16">
        <v>2018</v>
      </c>
      <c r="E206" s="1" t="s">
        <v>30</v>
      </c>
      <c r="F206" s="1" t="s">
        <v>35</v>
      </c>
      <c r="G206" s="1" t="str">
        <f>LEFT(October_Schedule_Table[[#This Row],[Visitor/Neutral]],3)</f>
        <v>San</v>
      </c>
      <c r="H206" s="1">
        <v>99</v>
      </c>
      <c r="I206" s="1" t="s">
        <v>32</v>
      </c>
      <c r="J206" s="1" t="str">
        <f>LEFT(October_Schedule_Table[[#This Row],[Home/Neutral]],3)</f>
        <v>Sac</v>
      </c>
      <c r="K206" s="1">
        <v>104</v>
      </c>
      <c r="L206" s="1">
        <f>mean-0.5*home+VLOOKUP(October_Schedule_Table[[#This Row],[Visitor/Neutral]],lookup,2,FALSE)+VLOOKUP(October_Schedule_Table[[#This Row],[Home/Neutral]],lookup,3,FALSE)</f>
        <v>113.74989661907253</v>
      </c>
      <c r="M206" s="1">
        <f>mean+0.5*home+VLOOKUP(October_Schedule_Table[[#This Row],[Visitor/Neutral]],lookup,3,FALSE)+VLOOKUP(October_Schedule_Table[[#This Row],[Home/Neutral]],lookup,2,FALSE)</f>
        <v>113.68851950243662</v>
      </c>
      <c r="N206" s="1">
        <f>(October_Schedule_Table[[#This Row],[PTS2]]-October_Schedule_Table[[#This Row],[Home Pre]])^2+(October_Schedule_Table[[#This Row],[PTS]]-October_Schedule_Table[[#This Row],[Away Pre]])^2</f>
        <v>311.42686042242201</v>
      </c>
      <c r="O206" s="1">
        <f t="shared" si="5"/>
        <v>1.123484407423643</v>
      </c>
      <c r="P206" s="8">
        <f>October_Schedule_Table[[#This Row],[PTS2]]-October_Schedule_Table[[#This Row],[PTS]]</f>
        <v>5</v>
      </c>
      <c r="Q206" s="8">
        <f>October_Schedule_Table[[#This Row],[Home Pre]]-October_Schedule_Table[[#This Row],[Away Pre]]</f>
        <v>-6.1377116635910056E-2</v>
      </c>
      <c r="R206" s="8">
        <f>October_Schedule_Table[[#This Row],[Actual]]-October_Schedule_Table[[#This Row],[Predicted]]</f>
        <v>5.0613771166359101</v>
      </c>
      <c r="S206" s="8">
        <f>October_Schedule_Table[[#This Row],[PTS2]]-October_Schedule_Table[[#This Row],[Home Pre]]</f>
        <v>-9.6885195024366197</v>
      </c>
      <c r="T206" s="8">
        <f>October_Schedule_Table[[#This Row],[PTS]]-October_Schedule_Table[[#This Row],[Away Pre]]</f>
        <v>-14.74989661907253</v>
      </c>
      <c r="U206" s="8" t="str">
        <f>CONCATENATE(October_Schedule_Table[[#This Row],[Away Short]],October_Schedule_Table[[#This Row],[PTS]],October_Schedule_Table[[#This Row],[PTS2]])</f>
        <v>San99104</v>
      </c>
      <c r="V206" s="8" t="str">
        <f>CONCATENATE(October_Schedule_Table[[#This Row],[Home Short]],October_Schedule_Table[[#This Row],[PTS]],October_Schedule_Table[[#This Row],[PTS2]])</f>
        <v>Sac99104</v>
      </c>
      <c r="W206" s="8" t="str">
        <f>VLOOKUP(October_Schedule_Table[[#This Row],[Home Concat]],'Back to Back'!T:U,2,FALSE)</f>
        <v>no</v>
      </c>
      <c r="X206" s="8" t="str">
        <f>VLOOKUP(October_Schedule_Table[[#This Row],[Away Concat]],'Back to Back'!T:U,2,FALSE)</f>
        <v>no</v>
      </c>
      <c r="Y20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06" s="8"/>
    </row>
    <row r="207" spans="1:26" x14ac:dyDescent="0.2">
      <c r="A207" s="2">
        <v>43416</v>
      </c>
      <c r="B207" s="16">
        <v>11</v>
      </c>
      <c r="C207" s="16">
        <v>12</v>
      </c>
      <c r="D207" s="16">
        <v>2018</v>
      </c>
      <c r="E207" s="1" t="s">
        <v>23</v>
      </c>
      <c r="F207" s="1" t="s">
        <v>17</v>
      </c>
      <c r="G207" s="1" t="str">
        <f>LEFT(October_Schedule_Table[[#This Row],[Visitor/Neutral]],3)</f>
        <v>New</v>
      </c>
      <c r="H207" s="1">
        <v>126</v>
      </c>
      <c r="I207" s="1" t="s">
        <v>37</v>
      </c>
      <c r="J207" s="1" t="str">
        <f>LEFT(October_Schedule_Table[[#This Row],[Home/Neutral]],3)</f>
        <v>Tor</v>
      </c>
      <c r="K207" s="1">
        <v>110</v>
      </c>
      <c r="L207" s="1">
        <f>mean-0.5*home+VLOOKUP(October_Schedule_Table[[#This Row],[Visitor/Neutral]],lookup,2,FALSE)+VLOOKUP(October_Schedule_Table[[#This Row],[Home/Neutral]],lookup,3,FALSE)</f>
        <v>111.36493356464753</v>
      </c>
      <c r="M207" s="1">
        <f>mean+0.5*home+VLOOKUP(October_Schedule_Table[[#This Row],[Visitor/Neutral]],lookup,3,FALSE)+VLOOKUP(October_Schedule_Table[[#This Row],[Home/Neutral]],lookup,2,FALSE)</f>
        <v>121.68880624771182</v>
      </c>
      <c r="N207" s="1">
        <f>(October_Schedule_Table[[#This Row],[PTS2]]-October_Schedule_Table[[#This Row],[Home Pre]])^2+(October_Schedule_Table[[#This Row],[PTS]]-October_Schedule_Table[[#This Row],[Away Pre]])^2</f>
        <v>350.81336106372748</v>
      </c>
      <c r="O207" s="1">
        <f t="shared" si="5"/>
        <v>1.1241589027653023</v>
      </c>
      <c r="P207" s="8">
        <f>October_Schedule_Table[[#This Row],[PTS2]]-October_Schedule_Table[[#This Row],[PTS]]</f>
        <v>-16</v>
      </c>
      <c r="Q207" s="8">
        <f>October_Schedule_Table[[#This Row],[Home Pre]]-October_Schedule_Table[[#This Row],[Away Pre]]</f>
        <v>10.323872683064295</v>
      </c>
      <c r="R207" s="8">
        <f>October_Schedule_Table[[#This Row],[Actual]]-October_Schedule_Table[[#This Row],[Predicted]]</f>
        <v>-26.323872683064295</v>
      </c>
      <c r="S207" s="8">
        <f>October_Schedule_Table[[#This Row],[PTS2]]-October_Schedule_Table[[#This Row],[Home Pre]]</f>
        <v>-11.688806247711824</v>
      </c>
      <c r="T207" s="8">
        <f>October_Schedule_Table[[#This Row],[PTS]]-October_Schedule_Table[[#This Row],[Away Pre]]</f>
        <v>14.635066435352471</v>
      </c>
      <c r="U207" s="8" t="str">
        <f>CONCATENATE(October_Schedule_Table[[#This Row],[Away Short]],October_Schedule_Table[[#This Row],[PTS]],October_Schedule_Table[[#This Row],[PTS2]])</f>
        <v>New126110</v>
      </c>
      <c r="V207" s="8" t="str">
        <f>CONCATENATE(October_Schedule_Table[[#This Row],[Home Short]],October_Schedule_Table[[#This Row],[PTS]],October_Schedule_Table[[#This Row],[PTS2]])</f>
        <v>Tor126110</v>
      </c>
      <c r="W207" s="8" t="str">
        <f>VLOOKUP(October_Schedule_Table[[#This Row],[Home Concat]],'Back to Back'!T:U,2,FALSE)</f>
        <v>no</v>
      </c>
      <c r="X207" s="8" t="str">
        <f>VLOOKUP(October_Schedule_Table[[#This Row],[Away Concat]],'Back to Back'!T:U,2,FALSE)</f>
        <v>no</v>
      </c>
      <c r="Y20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07" s="8"/>
    </row>
    <row r="208" spans="1:26" x14ac:dyDescent="0.2">
      <c r="A208" s="2">
        <v>43416</v>
      </c>
      <c r="B208" s="16">
        <v>11</v>
      </c>
      <c r="C208" s="16">
        <v>12</v>
      </c>
      <c r="D208" s="16">
        <v>2018</v>
      </c>
      <c r="E208" s="1" t="s">
        <v>12</v>
      </c>
      <c r="F208" s="1" t="s">
        <v>27</v>
      </c>
      <c r="G208" s="1" t="str">
        <f>LEFT(October_Schedule_Table[[#This Row],[Visitor/Neutral]],3)</f>
        <v>Orl</v>
      </c>
      <c r="H208" s="1">
        <v>109</v>
      </c>
      <c r="I208" s="1" t="s">
        <v>41</v>
      </c>
      <c r="J208" s="1" t="str">
        <f>LEFT(October_Schedule_Table[[#This Row],[Home/Neutral]],3)</f>
        <v>Was</v>
      </c>
      <c r="K208" s="1">
        <v>117</v>
      </c>
      <c r="L208" s="1">
        <f>mean-0.5*home+VLOOKUP(October_Schedule_Table[[#This Row],[Visitor/Neutral]],lookup,2,FALSE)+VLOOKUP(October_Schedule_Table[[#This Row],[Home/Neutral]],lookup,3,FALSE)</f>
        <v>112.90345342548491</v>
      </c>
      <c r="M208" s="1">
        <f>mean+0.5*home+VLOOKUP(October_Schedule_Table[[#This Row],[Visitor/Neutral]],lookup,3,FALSE)+VLOOKUP(October_Schedule_Table[[#This Row],[Home/Neutral]],lookup,2,FALSE)</f>
        <v>111.18285501165741</v>
      </c>
      <c r="N208" s="1">
        <f>(October_Schedule_Table[[#This Row],[PTS2]]-October_Schedule_Table[[#This Row],[Home Pre]])^2+(October_Schedule_Table[[#This Row],[PTS]]-October_Schedule_Table[[#This Row],[Away Pre]])^2</f>
        <v>49.076124460329218</v>
      </c>
      <c r="O208" s="1">
        <f t="shared" si="5"/>
        <v>1.1248338030471305</v>
      </c>
      <c r="P208" s="8">
        <f>October_Schedule_Table[[#This Row],[PTS2]]-October_Schedule_Table[[#This Row],[PTS]]</f>
        <v>8</v>
      </c>
      <c r="Q208" s="8">
        <f>October_Schedule_Table[[#This Row],[Home Pre]]-October_Schedule_Table[[#This Row],[Away Pre]]</f>
        <v>-1.7205984138275028</v>
      </c>
      <c r="R208" s="8">
        <f>October_Schedule_Table[[#This Row],[Actual]]-October_Schedule_Table[[#This Row],[Predicted]]</f>
        <v>9.7205984138275028</v>
      </c>
      <c r="S208" s="8">
        <f>October_Schedule_Table[[#This Row],[PTS2]]-October_Schedule_Table[[#This Row],[Home Pre]]</f>
        <v>5.8171449883425908</v>
      </c>
      <c r="T208" s="8">
        <f>October_Schedule_Table[[#This Row],[PTS]]-October_Schedule_Table[[#This Row],[Away Pre]]</f>
        <v>-3.903453425484912</v>
      </c>
      <c r="U208" s="8" t="str">
        <f>CONCATENATE(October_Schedule_Table[[#This Row],[Away Short]],October_Schedule_Table[[#This Row],[PTS]],October_Schedule_Table[[#This Row],[PTS2]])</f>
        <v>Orl109117</v>
      </c>
      <c r="V208" s="8" t="str">
        <f>CONCATENATE(October_Schedule_Table[[#This Row],[Home Short]],October_Schedule_Table[[#This Row],[PTS]],October_Schedule_Table[[#This Row],[PTS2]])</f>
        <v>Was109117</v>
      </c>
      <c r="W208" s="8" t="str">
        <f>VLOOKUP(October_Schedule_Table[[#This Row],[Home Concat]],'Back to Back'!T:U,2,FALSE)</f>
        <v>no</v>
      </c>
      <c r="X208" s="8" t="str">
        <f>VLOOKUP(October_Schedule_Table[[#This Row],[Away Concat]],'Back to Back'!T:U,2,FALSE)</f>
        <v>yes</v>
      </c>
      <c r="Y20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08" s="8"/>
    </row>
    <row r="209" spans="1:26" x14ac:dyDescent="0.2">
      <c r="A209" s="2">
        <v>43417</v>
      </c>
      <c r="B209" s="16">
        <v>11</v>
      </c>
      <c r="C209" s="16">
        <v>13</v>
      </c>
      <c r="D209" s="16">
        <v>2018</v>
      </c>
      <c r="E209" s="1" t="s">
        <v>12</v>
      </c>
      <c r="F209" s="1" t="s">
        <v>14</v>
      </c>
      <c r="G209" s="1" t="str">
        <f>LEFT(October_Schedule_Table[[#This Row],[Visitor/Neutral]],3)</f>
        <v>Cha</v>
      </c>
      <c r="H209" s="1">
        <v>89</v>
      </c>
      <c r="I209" s="1" t="s">
        <v>36</v>
      </c>
      <c r="J209" s="1" t="str">
        <f>LEFT(October_Schedule_Table[[#This Row],[Home/Neutral]],3)</f>
        <v>Cle</v>
      </c>
      <c r="K209" s="1">
        <v>113</v>
      </c>
      <c r="L209" s="1">
        <f>mean-0.5*home+VLOOKUP(October_Schedule_Table[[#This Row],[Visitor/Neutral]],lookup,2,FALSE)+VLOOKUP(October_Schedule_Table[[#This Row],[Home/Neutral]],lookup,3,FALSE)</f>
        <v>112.35986242651002</v>
      </c>
      <c r="M209" s="1">
        <f>mean+0.5*home+VLOOKUP(October_Schedule_Table[[#This Row],[Visitor/Neutral]],lookup,3,FALSE)+VLOOKUP(October_Schedule_Table[[#This Row],[Home/Neutral]],lookup,2,FALSE)</f>
        <v>106.98228695354855</v>
      </c>
      <c r="N209" s="1">
        <f>(October_Schedule_Table[[#This Row],[PTS2]]-October_Schedule_Table[[#This Row],[Home Pre]])^2+(October_Schedule_Table[[#This Row],[PTS]]-October_Schedule_Table[[#This Row],[Away Pre]])^2</f>
        <v>581.8960428949066</v>
      </c>
      <c r="O209" s="1">
        <f t="shared" si="5"/>
        <v>1.125509108512238</v>
      </c>
      <c r="P209" s="8">
        <f>October_Schedule_Table[[#This Row],[PTS2]]-October_Schedule_Table[[#This Row],[PTS]]</f>
        <v>24</v>
      </c>
      <c r="Q209" s="8">
        <f>October_Schedule_Table[[#This Row],[Home Pre]]-October_Schedule_Table[[#This Row],[Away Pre]]</f>
        <v>-5.3775754729614675</v>
      </c>
      <c r="R209" s="8">
        <f>October_Schedule_Table[[#This Row],[Actual]]-October_Schedule_Table[[#This Row],[Predicted]]</f>
        <v>29.377575472961468</v>
      </c>
      <c r="S209" s="8">
        <f>October_Schedule_Table[[#This Row],[PTS2]]-October_Schedule_Table[[#This Row],[Home Pre]]</f>
        <v>6.0177130464514477</v>
      </c>
      <c r="T209" s="8">
        <f>October_Schedule_Table[[#This Row],[PTS]]-October_Schedule_Table[[#This Row],[Away Pre]]</f>
        <v>-23.35986242651002</v>
      </c>
      <c r="U209" s="8" t="str">
        <f>CONCATENATE(October_Schedule_Table[[#This Row],[Away Short]],October_Schedule_Table[[#This Row],[PTS]],October_Schedule_Table[[#This Row],[PTS2]])</f>
        <v>Cha89113</v>
      </c>
      <c r="V209" s="8" t="str">
        <f>CONCATENATE(October_Schedule_Table[[#This Row],[Home Short]],October_Schedule_Table[[#This Row],[PTS]],October_Schedule_Table[[#This Row],[PTS2]])</f>
        <v>Cle89113</v>
      </c>
      <c r="W209" s="8" t="str">
        <f>VLOOKUP(October_Schedule_Table[[#This Row],[Home Concat]],'Back to Back'!T:U,2,FALSE)</f>
        <v>no</v>
      </c>
      <c r="X209" s="8" t="str">
        <f>VLOOKUP(October_Schedule_Table[[#This Row],[Away Concat]],'Back to Back'!T:U,2,FALSE)</f>
        <v>no</v>
      </c>
      <c r="Y20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09" s="8"/>
    </row>
    <row r="210" spans="1:26" x14ac:dyDescent="0.2">
      <c r="A210" s="2">
        <v>43417</v>
      </c>
      <c r="B210" s="16">
        <v>11</v>
      </c>
      <c r="C210" s="16">
        <v>13</v>
      </c>
      <c r="D210" s="16">
        <v>2018</v>
      </c>
      <c r="E210" s="1" t="s">
        <v>42</v>
      </c>
      <c r="F210" s="1" t="s">
        <v>18</v>
      </c>
      <c r="G210" s="1" t="str">
        <f>LEFT(October_Schedule_Table[[#This Row],[Visitor/Neutral]],3)</f>
        <v>Hou</v>
      </c>
      <c r="H210" s="1">
        <v>109</v>
      </c>
      <c r="I210" s="1" t="s">
        <v>21</v>
      </c>
      <c r="J210" s="1" t="str">
        <f>LEFT(October_Schedule_Table[[#This Row],[Home/Neutral]],3)</f>
        <v>Den</v>
      </c>
      <c r="K210" s="1">
        <v>99</v>
      </c>
      <c r="L210" s="1">
        <f>mean-0.5*home+VLOOKUP(October_Schedule_Table[[#This Row],[Visitor/Neutral]],lookup,2,FALSE)+VLOOKUP(October_Schedule_Table[[#This Row],[Home/Neutral]],lookup,3,FALSE)</f>
        <v>108.05279567191275</v>
      </c>
      <c r="M210" s="1">
        <f>mean+0.5*home+VLOOKUP(October_Schedule_Table[[#This Row],[Visitor/Neutral]],lookup,3,FALSE)+VLOOKUP(October_Schedule_Table[[#This Row],[Home/Neutral]],lookup,2,FALSE)</f>
        <v>108.8241698891094</v>
      </c>
      <c r="N210" s="1">
        <f>(October_Schedule_Table[[#This Row],[PTS2]]-October_Schedule_Table[[#This Row],[Home Pre]])^2+(October_Schedule_Table[[#This Row],[PTS]]-October_Schedule_Table[[#This Row],[Away Pre]])^2</f>
        <v>97.411510049230998</v>
      </c>
      <c r="O210" s="1">
        <f t="shared" si="5"/>
        <v>1.1261848194038804</v>
      </c>
      <c r="P210" s="8">
        <f>October_Schedule_Table[[#This Row],[PTS2]]-October_Schedule_Table[[#This Row],[PTS]]</f>
        <v>-10</v>
      </c>
      <c r="Q210" s="8">
        <f>October_Schedule_Table[[#This Row],[Home Pre]]-October_Schedule_Table[[#This Row],[Away Pre]]</f>
        <v>0.77137421719665156</v>
      </c>
      <c r="R210" s="8">
        <f>October_Schedule_Table[[#This Row],[Actual]]-October_Schedule_Table[[#This Row],[Predicted]]</f>
        <v>-10.771374217196652</v>
      </c>
      <c r="S210" s="8">
        <f>October_Schedule_Table[[#This Row],[PTS2]]-October_Schedule_Table[[#This Row],[Home Pre]]</f>
        <v>-9.8241698891093989</v>
      </c>
      <c r="T210" s="8">
        <f>October_Schedule_Table[[#This Row],[PTS]]-October_Schedule_Table[[#This Row],[Away Pre]]</f>
        <v>0.94720432808725263</v>
      </c>
      <c r="U210" s="8" t="str">
        <f>CONCATENATE(October_Schedule_Table[[#This Row],[Away Short]],October_Schedule_Table[[#This Row],[PTS]],October_Schedule_Table[[#This Row],[PTS2]])</f>
        <v>Hou10999</v>
      </c>
      <c r="V210" s="8" t="str">
        <f>CONCATENATE(October_Schedule_Table[[#This Row],[Home Short]],October_Schedule_Table[[#This Row],[PTS]],October_Schedule_Table[[#This Row],[PTS2]])</f>
        <v>Den10999</v>
      </c>
      <c r="W210" s="8" t="str">
        <f>VLOOKUP(October_Schedule_Table[[#This Row],[Home Concat]],'Back to Back'!T:U,2,FALSE)</f>
        <v>no</v>
      </c>
      <c r="X210" s="8" t="str">
        <f>VLOOKUP(October_Schedule_Table[[#This Row],[Away Concat]],'Back to Back'!T:U,2,FALSE)</f>
        <v>no</v>
      </c>
      <c r="Y21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10" s="8"/>
    </row>
    <row r="211" spans="1:26" x14ac:dyDescent="0.2">
      <c r="A211" s="2">
        <v>43417</v>
      </c>
      <c r="B211" s="16">
        <v>11</v>
      </c>
      <c r="C211" s="16">
        <v>13</v>
      </c>
      <c r="D211" s="16">
        <v>2018</v>
      </c>
      <c r="E211" s="1" t="s">
        <v>9</v>
      </c>
      <c r="F211" s="1" t="s">
        <v>24</v>
      </c>
      <c r="G211" s="1" t="str">
        <f>LEFT(October_Schedule_Table[[#This Row],[Visitor/Neutral]],3)</f>
        <v>Atl</v>
      </c>
      <c r="H211" s="1">
        <v>103</v>
      </c>
      <c r="I211" s="1" t="s">
        <v>11</v>
      </c>
      <c r="J211" s="1" t="str">
        <f>LEFT(October_Schedule_Table[[#This Row],[Home/Neutral]],3)</f>
        <v>Gol</v>
      </c>
      <c r="K211" s="1">
        <v>110</v>
      </c>
      <c r="L211" s="1">
        <f>mean-0.5*home+VLOOKUP(October_Schedule_Table[[#This Row],[Visitor/Neutral]],lookup,2,FALSE)+VLOOKUP(October_Schedule_Table[[#This Row],[Home/Neutral]],lookup,3,FALSE)</f>
        <v>113.10090877523211</v>
      </c>
      <c r="M211" s="1">
        <f>mean+0.5*home+VLOOKUP(October_Schedule_Table[[#This Row],[Visitor/Neutral]],lookup,3,FALSE)+VLOOKUP(October_Schedule_Table[[#This Row],[Home/Neutral]],lookup,2,FALSE)</f>
        <v>127.72786029031869</v>
      </c>
      <c r="N211" s="1">
        <f>(October_Schedule_Table[[#This Row],[PTS2]]-October_Schedule_Table[[#This Row],[Home Pre]])^2+(October_Schedule_Table[[#This Row],[PTS]]-October_Schedule_Table[[#This Row],[Away Pre]])^2</f>
        <v>416.30538855861931</v>
      </c>
      <c r="O211" s="1">
        <f t="shared" si="5"/>
        <v>1.1268609359654598</v>
      </c>
      <c r="P211" s="8">
        <f>October_Schedule_Table[[#This Row],[PTS2]]-October_Schedule_Table[[#This Row],[PTS]]</f>
        <v>7</v>
      </c>
      <c r="Q211" s="8">
        <f>October_Schedule_Table[[#This Row],[Home Pre]]-October_Schedule_Table[[#This Row],[Away Pre]]</f>
        <v>14.626951515086574</v>
      </c>
      <c r="R211" s="8">
        <f>October_Schedule_Table[[#This Row],[Actual]]-October_Schedule_Table[[#This Row],[Predicted]]</f>
        <v>-7.6269515150865743</v>
      </c>
      <c r="S211" s="8">
        <f>October_Schedule_Table[[#This Row],[PTS2]]-October_Schedule_Table[[#This Row],[Home Pre]]</f>
        <v>-17.727860290318688</v>
      </c>
      <c r="T211" s="8">
        <f>October_Schedule_Table[[#This Row],[PTS]]-October_Schedule_Table[[#This Row],[Away Pre]]</f>
        <v>-10.100908775232114</v>
      </c>
      <c r="U211" s="8" t="str">
        <f>CONCATENATE(October_Schedule_Table[[#This Row],[Away Short]],October_Schedule_Table[[#This Row],[PTS]],October_Schedule_Table[[#This Row],[PTS2]])</f>
        <v>Atl103110</v>
      </c>
      <c r="V211" s="8" t="str">
        <f>CONCATENATE(October_Schedule_Table[[#This Row],[Home Short]],October_Schedule_Table[[#This Row],[PTS]],October_Schedule_Table[[#This Row],[PTS2]])</f>
        <v>Gol103110</v>
      </c>
      <c r="W211" s="8" t="str">
        <f>VLOOKUP(October_Schedule_Table[[#This Row],[Home Concat]],'Back to Back'!T:U,2,FALSE)</f>
        <v>yes</v>
      </c>
      <c r="X211" s="8" t="str">
        <f>VLOOKUP(October_Schedule_Table[[#This Row],[Away Concat]],'Back to Back'!T:U,2,FALSE)</f>
        <v>no</v>
      </c>
      <c r="Y211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11" s="8"/>
    </row>
    <row r="212" spans="1:26" x14ac:dyDescent="0.2">
      <c r="A212" s="2">
        <v>43418</v>
      </c>
      <c r="B212" s="16">
        <v>11</v>
      </c>
      <c r="C212" s="16">
        <v>14</v>
      </c>
      <c r="D212" s="16">
        <v>2018</v>
      </c>
      <c r="E212" s="1" t="s">
        <v>23</v>
      </c>
      <c r="F212" s="1" t="s">
        <v>38</v>
      </c>
      <c r="G212" s="1" t="str">
        <f>LEFT(October_Schedule_Table[[#This Row],[Visitor/Neutral]],3)</f>
        <v>Chi</v>
      </c>
      <c r="H212" s="1">
        <v>82</v>
      </c>
      <c r="I212" s="1" t="s">
        <v>8</v>
      </c>
      <c r="J212" s="1" t="str">
        <f>LEFT(October_Schedule_Table[[#This Row],[Home/Neutral]],3)</f>
        <v>Bos</v>
      </c>
      <c r="K212" s="1">
        <v>111</v>
      </c>
      <c r="L212" s="1">
        <f>mean-0.5*home+VLOOKUP(October_Schedule_Table[[#This Row],[Visitor/Neutral]],lookup,2,FALSE)+VLOOKUP(October_Schedule_Table[[#This Row],[Home/Neutral]],lookup,3,FALSE)</f>
        <v>101.40098892271615</v>
      </c>
      <c r="M212" s="1">
        <f>mean+0.5*home+VLOOKUP(October_Schedule_Table[[#This Row],[Visitor/Neutral]],lookup,3,FALSE)+VLOOKUP(October_Schedule_Table[[#This Row],[Home/Neutral]],lookup,2,FALSE)</f>
        <v>116.14806617472242</v>
      </c>
      <c r="N212" s="1">
        <f>(October_Schedule_Table[[#This Row],[PTS2]]-October_Schedule_Table[[#This Row],[Home Pre]])^2+(October_Schedule_Table[[#This Row],[PTS]]-October_Schedule_Table[[#This Row],[Away Pre]])^2</f>
        <v>402.90095651867597</v>
      </c>
      <c r="O212" s="1">
        <f t="shared" si="5"/>
        <v>1.1275374584405242</v>
      </c>
      <c r="P212" s="8">
        <f>October_Schedule_Table[[#This Row],[PTS2]]-October_Schedule_Table[[#This Row],[PTS]]</f>
        <v>29</v>
      </c>
      <c r="Q212" s="8">
        <f>October_Schedule_Table[[#This Row],[Home Pre]]-October_Schedule_Table[[#This Row],[Away Pre]]</f>
        <v>14.747077252006264</v>
      </c>
      <c r="R212" s="8">
        <f>October_Schedule_Table[[#This Row],[Actual]]-October_Schedule_Table[[#This Row],[Predicted]]</f>
        <v>14.252922747993736</v>
      </c>
      <c r="S212" s="8">
        <f>October_Schedule_Table[[#This Row],[PTS2]]-October_Schedule_Table[[#This Row],[Home Pre]]</f>
        <v>-5.1480661747224161</v>
      </c>
      <c r="T212" s="8">
        <f>October_Schedule_Table[[#This Row],[PTS]]-October_Schedule_Table[[#This Row],[Away Pre]]</f>
        <v>-19.400988922716152</v>
      </c>
      <c r="U212" s="8" t="str">
        <f>CONCATENATE(October_Schedule_Table[[#This Row],[Away Short]],October_Schedule_Table[[#This Row],[PTS]],October_Schedule_Table[[#This Row],[PTS2]])</f>
        <v>Chi82111</v>
      </c>
      <c r="V212" s="8" t="str">
        <f>CONCATENATE(October_Schedule_Table[[#This Row],[Home Short]],October_Schedule_Table[[#This Row],[PTS]],October_Schedule_Table[[#This Row],[PTS2]])</f>
        <v>Bos82111</v>
      </c>
      <c r="W212" s="8" t="str">
        <f>VLOOKUP(October_Schedule_Table[[#This Row],[Home Concat]],'Back to Back'!T:U,2,FALSE)</f>
        <v>no</v>
      </c>
      <c r="X212" s="8" t="str">
        <f>VLOOKUP(October_Schedule_Table[[#This Row],[Away Concat]],'Back to Back'!T:U,2,FALSE)</f>
        <v>no</v>
      </c>
      <c r="Y21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12" s="8"/>
    </row>
    <row r="213" spans="1:26" x14ac:dyDescent="0.2">
      <c r="A213" s="2">
        <v>43418</v>
      </c>
      <c r="B213" s="16">
        <v>11</v>
      </c>
      <c r="C213" s="16">
        <v>14</v>
      </c>
      <c r="D213" s="16">
        <v>2018</v>
      </c>
      <c r="E213" s="1" t="s">
        <v>23</v>
      </c>
      <c r="F213" s="1" t="s">
        <v>26</v>
      </c>
      <c r="G213" s="1" t="str">
        <f>LEFT(October_Schedule_Table[[#This Row],[Visitor/Neutral]],3)</f>
        <v>Mia</v>
      </c>
      <c r="H213" s="1">
        <v>120</v>
      </c>
      <c r="I213" s="1" t="s">
        <v>15</v>
      </c>
      <c r="J213" s="1" t="str">
        <f>LEFT(October_Schedule_Table[[#This Row],[Home/Neutral]],3)</f>
        <v>Bro</v>
      </c>
      <c r="K213" s="1">
        <v>107</v>
      </c>
      <c r="L213" s="1">
        <f>mean-0.5*home+VLOOKUP(October_Schedule_Table[[#This Row],[Visitor/Neutral]],lookup,2,FALSE)+VLOOKUP(October_Schedule_Table[[#This Row],[Home/Neutral]],lookup,3,FALSE)</f>
        <v>105.16359959387411</v>
      </c>
      <c r="M213" s="1">
        <f>mean+0.5*home+VLOOKUP(October_Schedule_Table[[#This Row],[Visitor/Neutral]],lookup,3,FALSE)+VLOOKUP(October_Schedule_Table[[#This Row],[Home/Neutral]],lookup,2,FALSE)</f>
        <v>108.22249634300869</v>
      </c>
      <c r="N213" s="1">
        <f>(October_Schedule_Table[[#This Row],[PTS2]]-October_Schedule_Table[[#This Row],[Home Pre]])^2+(October_Schedule_Table[[#This Row],[PTS]]-October_Schedule_Table[[#This Row],[Away Pre]])^2</f>
        <v>221.61327431956209</v>
      </c>
      <c r="O213" s="1">
        <f t="shared" si="5"/>
        <v>1.1282143870727679</v>
      </c>
      <c r="P213" s="8">
        <f>October_Schedule_Table[[#This Row],[PTS2]]-October_Schedule_Table[[#This Row],[PTS]]</f>
        <v>-13</v>
      </c>
      <c r="Q213" s="8">
        <f>October_Schedule_Table[[#This Row],[Home Pre]]-October_Schedule_Table[[#This Row],[Away Pre]]</f>
        <v>3.0588967491345755</v>
      </c>
      <c r="R213" s="8">
        <f>October_Schedule_Table[[#This Row],[Actual]]-October_Schedule_Table[[#This Row],[Predicted]]</f>
        <v>-16.058896749134576</v>
      </c>
      <c r="S213" s="8">
        <f>October_Schedule_Table[[#This Row],[PTS2]]-October_Schedule_Table[[#This Row],[Home Pre]]</f>
        <v>-1.2224963430086859</v>
      </c>
      <c r="T213" s="8">
        <f>October_Schedule_Table[[#This Row],[PTS]]-October_Schedule_Table[[#This Row],[Away Pre]]</f>
        <v>14.83640040612589</v>
      </c>
      <c r="U213" s="8" t="str">
        <f>CONCATENATE(October_Schedule_Table[[#This Row],[Away Short]],October_Schedule_Table[[#This Row],[PTS]],October_Schedule_Table[[#This Row],[PTS2]])</f>
        <v>Mia120107</v>
      </c>
      <c r="V213" s="8" t="str">
        <f>CONCATENATE(October_Schedule_Table[[#This Row],[Home Short]],October_Schedule_Table[[#This Row],[PTS]],October_Schedule_Table[[#This Row],[PTS2]])</f>
        <v>Bro120107</v>
      </c>
      <c r="W213" s="8" t="str">
        <f>VLOOKUP(October_Schedule_Table[[#This Row],[Home Concat]],'Back to Back'!T:U,2,FALSE)</f>
        <v>no</v>
      </c>
      <c r="X213" s="8" t="str">
        <f>VLOOKUP(October_Schedule_Table[[#This Row],[Away Concat]],'Back to Back'!T:U,2,FALSE)</f>
        <v>no</v>
      </c>
      <c r="Y21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13" s="8"/>
    </row>
    <row r="214" spans="1:26" x14ac:dyDescent="0.2">
      <c r="A214" s="2">
        <v>43418</v>
      </c>
      <c r="B214" s="16">
        <v>11</v>
      </c>
      <c r="C214" s="16">
        <v>14</v>
      </c>
      <c r="D214" s="16">
        <v>2018</v>
      </c>
      <c r="E214" s="1" t="s">
        <v>33</v>
      </c>
      <c r="F214" s="1" t="s">
        <v>31</v>
      </c>
      <c r="G214" s="1" t="str">
        <f>LEFT(October_Schedule_Table[[#This Row],[Visitor/Neutral]],3)</f>
        <v>Uta</v>
      </c>
      <c r="H214" s="1">
        <v>68</v>
      </c>
      <c r="I214" s="1" t="s">
        <v>28</v>
      </c>
      <c r="J214" s="1" t="str">
        <f>LEFT(October_Schedule_Table[[#This Row],[Home/Neutral]],3)</f>
        <v>Dal</v>
      </c>
      <c r="K214" s="1">
        <v>118</v>
      </c>
      <c r="L214" s="1">
        <f>mean-0.5*home+VLOOKUP(October_Schedule_Table[[#This Row],[Visitor/Neutral]],lookup,2,FALSE)+VLOOKUP(October_Schedule_Table[[#This Row],[Home/Neutral]],lookup,3,FALSE)</f>
        <v>109.32267429558559</v>
      </c>
      <c r="M214" s="1">
        <f>mean+0.5*home+VLOOKUP(October_Schedule_Table[[#This Row],[Visitor/Neutral]],lookup,3,FALSE)+VLOOKUP(October_Schedule_Table[[#This Row],[Home/Neutral]],lookup,2,FALSE)</f>
        <v>105.21629471581414</v>
      </c>
      <c r="N214" s="1">
        <f>(October_Schedule_Table[[#This Row],[PTS2]]-October_Schedule_Table[[#This Row],[Home Pre]])^2+(October_Schedule_Table[[#This Row],[PTS]]-October_Schedule_Table[[#This Row],[Away Pre]])^2</f>
        <v>1870.9865317319709</v>
      </c>
      <c r="O214" s="1">
        <f t="shared" si="5"/>
        <v>1.1288917221060315</v>
      </c>
      <c r="P214" s="8">
        <f>October_Schedule_Table[[#This Row],[PTS2]]-October_Schedule_Table[[#This Row],[PTS]]</f>
        <v>50</v>
      </c>
      <c r="Q214" s="8">
        <f>October_Schedule_Table[[#This Row],[Home Pre]]-October_Schedule_Table[[#This Row],[Away Pre]]</f>
        <v>-4.106379579771442</v>
      </c>
      <c r="R214" s="8">
        <f>October_Schedule_Table[[#This Row],[Actual]]-October_Schedule_Table[[#This Row],[Predicted]]</f>
        <v>54.106379579771442</v>
      </c>
      <c r="S214" s="8">
        <f>October_Schedule_Table[[#This Row],[PTS2]]-October_Schedule_Table[[#This Row],[Home Pre]]</f>
        <v>12.783705284185856</v>
      </c>
      <c r="T214" s="8">
        <f>October_Schedule_Table[[#This Row],[PTS]]-October_Schedule_Table[[#This Row],[Away Pre]]</f>
        <v>-41.322674295585585</v>
      </c>
      <c r="U214" s="8" t="str">
        <f>CONCATENATE(October_Schedule_Table[[#This Row],[Away Short]],October_Schedule_Table[[#This Row],[PTS]],October_Schedule_Table[[#This Row],[PTS2]])</f>
        <v>Uta68118</v>
      </c>
      <c r="V214" s="8" t="str">
        <f>CONCATENATE(October_Schedule_Table[[#This Row],[Home Short]],October_Schedule_Table[[#This Row],[PTS]],October_Schedule_Table[[#This Row],[PTS2]])</f>
        <v>Dal68118</v>
      </c>
      <c r="W214" s="8" t="str">
        <f>VLOOKUP(October_Schedule_Table[[#This Row],[Home Concat]],'Back to Back'!T:U,2,FALSE)</f>
        <v>no</v>
      </c>
      <c r="X214" s="8" t="str">
        <f>VLOOKUP(October_Schedule_Table[[#This Row],[Away Concat]],'Back to Back'!T:U,2,FALSE)</f>
        <v>no</v>
      </c>
      <c r="Y21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14" s="8"/>
    </row>
    <row r="215" spans="1:26" x14ac:dyDescent="0.2">
      <c r="A215" s="2">
        <v>43418</v>
      </c>
      <c r="B215" s="16">
        <v>11</v>
      </c>
      <c r="C215" s="16">
        <v>14</v>
      </c>
      <c r="D215" s="16">
        <v>2018</v>
      </c>
      <c r="E215" s="1" t="s">
        <v>9</v>
      </c>
      <c r="F215" s="1" t="s">
        <v>40</v>
      </c>
      <c r="G215" s="1" t="str">
        <f>LEFT(October_Schedule_Table[[#This Row],[Visitor/Neutral]],3)</f>
        <v>Por</v>
      </c>
      <c r="H215" s="1">
        <v>117</v>
      </c>
      <c r="I215" s="1" t="s">
        <v>39</v>
      </c>
      <c r="J215" s="1" t="s">
        <v>242</v>
      </c>
      <c r="K215" s="1">
        <v>126</v>
      </c>
      <c r="L215" s="1">
        <f>mean-0.5*home+VLOOKUP(October_Schedule_Table[[#This Row],[Visitor/Neutral]],lookup,2,FALSE)+VLOOKUP(October_Schedule_Table[[#This Row],[Home/Neutral]],lookup,3,FALSE)</f>
        <v>115.67838038425508</v>
      </c>
      <c r="M215" s="1">
        <f>mean+0.5*home+VLOOKUP(October_Schedule_Table[[#This Row],[Visitor/Neutral]],lookup,3,FALSE)+VLOOKUP(October_Schedule_Table[[#This Row],[Home/Neutral]],lookup,2,FALSE)</f>
        <v>111.88856718328127</v>
      </c>
      <c r="N215" s="1">
        <f>(October_Schedule_Table[[#This Row],[PTS2]]-October_Schedule_Table[[#This Row],[Home Pre]])^2+(October_Schedule_Table[[#This Row],[PTS]]-October_Schedule_Table[[#This Row],[Away Pre]])^2</f>
        <v>200.87921454948813</v>
      </c>
      <c r="O215" s="1">
        <f t="shared" si="5"/>
        <v>1.1295694637843021</v>
      </c>
      <c r="P215" s="8">
        <f>October_Schedule_Table[[#This Row],[PTS2]]-October_Schedule_Table[[#This Row],[PTS]]</f>
        <v>9</v>
      </c>
      <c r="Q215" s="8">
        <f>October_Schedule_Table[[#This Row],[Home Pre]]-October_Schedule_Table[[#This Row],[Away Pre]]</f>
        <v>-3.7898132009738106</v>
      </c>
      <c r="R215" s="8">
        <f>October_Schedule_Table[[#This Row],[Actual]]-October_Schedule_Table[[#This Row],[Predicted]]</f>
        <v>12.789813200973811</v>
      </c>
      <c r="S215" s="8">
        <f>October_Schedule_Table[[#This Row],[PTS2]]-October_Schedule_Table[[#This Row],[Home Pre]]</f>
        <v>14.111432816718732</v>
      </c>
      <c r="T215" s="8">
        <f>October_Schedule_Table[[#This Row],[PTS]]-October_Schedule_Table[[#This Row],[Away Pre]]</f>
        <v>1.3216196157449218</v>
      </c>
      <c r="U215" s="8" t="str">
        <f>CONCATENATE(October_Schedule_Table[[#This Row],[Away Short]],October_Schedule_Table[[#This Row],[PTS]],October_Schedule_Table[[#This Row],[PTS2]])</f>
        <v>Por117126</v>
      </c>
      <c r="V215" s="8" t="str">
        <f>CONCATENATE(October_Schedule_Table[[#This Row],[Home Short]],October_Schedule_Table[[#This Row],[PTS]],October_Schedule_Table[[#This Row],[PTS2]])</f>
        <v>LAL117126</v>
      </c>
      <c r="W215" s="8" t="str">
        <f>VLOOKUP(October_Schedule_Table[[#This Row],[Home Concat]],'Back to Back'!T:U,2,FALSE)</f>
        <v>no</v>
      </c>
      <c r="X215" s="8" t="str">
        <f>VLOOKUP(October_Schedule_Table[[#This Row],[Away Concat]],'Back to Back'!T:U,2,FALSE)</f>
        <v>no</v>
      </c>
      <c r="Y21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15" s="8"/>
    </row>
    <row r="216" spans="1:26" x14ac:dyDescent="0.2">
      <c r="A216" s="2">
        <v>43418</v>
      </c>
      <c r="B216" s="16">
        <v>11</v>
      </c>
      <c r="C216" s="16">
        <v>14</v>
      </c>
      <c r="D216" s="16">
        <v>2018</v>
      </c>
      <c r="E216" s="1" t="s">
        <v>6</v>
      </c>
      <c r="F216" s="1" t="s">
        <v>19</v>
      </c>
      <c r="G216" s="1" t="str">
        <f>LEFT(October_Schedule_Table[[#This Row],[Visitor/Neutral]],3)</f>
        <v>Mem</v>
      </c>
      <c r="H216" s="1">
        <v>116</v>
      </c>
      <c r="I216" s="1" t="s">
        <v>13</v>
      </c>
      <c r="J216" s="1" t="str">
        <f>LEFT(October_Schedule_Table[[#This Row],[Home/Neutral]],3)</f>
        <v>Mil</v>
      </c>
      <c r="K216" s="1">
        <v>113</v>
      </c>
      <c r="L216" s="1">
        <f>mean-0.5*home+VLOOKUP(October_Schedule_Table[[#This Row],[Visitor/Neutral]],lookup,2,FALSE)+VLOOKUP(October_Schedule_Table[[#This Row],[Home/Neutral]],lookup,3,FALSE)</f>
        <v>101.58820933788434</v>
      </c>
      <c r="M216" s="1">
        <f>mean+0.5*home+VLOOKUP(October_Schedule_Table[[#This Row],[Visitor/Neutral]],lookup,3,FALSE)+VLOOKUP(October_Schedule_Table[[#This Row],[Home/Neutral]],lookup,2,FALSE)</f>
        <v>114.4035955612466</v>
      </c>
      <c r="N216" s="1">
        <f>(October_Schedule_Table[[#This Row],[PTS2]]-October_Schedule_Table[[#This Row],[Home Pre]])^2+(October_Schedule_Table[[#This Row],[PTS]]-October_Schedule_Table[[#This Row],[Away Pre]])^2</f>
        <v>209.66979058819538</v>
      </c>
      <c r="O216" s="1">
        <f t="shared" si="5"/>
        <v>1.1302476123517131</v>
      </c>
      <c r="P216" s="8">
        <f>October_Schedule_Table[[#This Row],[PTS2]]-October_Schedule_Table[[#This Row],[PTS]]</f>
        <v>-3</v>
      </c>
      <c r="Q216" s="8">
        <f>October_Schedule_Table[[#This Row],[Home Pre]]-October_Schedule_Table[[#This Row],[Away Pre]]</f>
        <v>12.815386223362268</v>
      </c>
      <c r="R216" s="8">
        <f>October_Schedule_Table[[#This Row],[Actual]]-October_Schedule_Table[[#This Row],[Predicted]]</f>
        <v>-15.815386223362268</v>
      </c>
      <c r="S216" s="8">
        <f>October_Schedule_Table[[#This Row],[PTS2]]-October_Schedule_Table[[#This Row],[Home Pre]]</f>
        <v>-1.403595561246604</v>
      </c>
      <c r="T216" s="8">
        <f>October_Schedule_Table[[#This Row],[PTS]]-October_Schedule_Table[[#This Row],[Away Pre]]</f>
        <v>14.411790662115664</v>
      </c>
      <c r="U216" s="8" t="str">
        <f>CONCATENATE(October_Schedule_Table[[#This Row],[Away Short]],October_Schedule_Table[[#This Row],[PTS]],October_Schedule_Table[[#This Row],[PTS2]])</f>
        <v>Mem116113</v>
      </c>
      <c r="V216" s="8" t="str">
        <f>CONCATENATE(October_Schedule_Table[[#This Row],[Home Short]],October_Schedule_Table[[#This Row],[PTS]],October_Schedule_Table[[#This Row],[PTS2]])</f>
        <v>Mil116113</v>
      </c>
      <c r="W216" s="8" t="str">
        <f>VLOOKUP(October_Schedule_Table[[#This Row],[Home Concat]],'Back to Back'!T:U,2,FALSE)</f>
        <v>no</v>
      </c>
      <c r="X216" s="8" t="str">
        <f>VLOOKUP(October_Schedule_Table[[#This Row],[Away Concat]],'Back to Back'!T:U,2,FALSE)</f>
        <v>no</v>
      </c>
      <c r="Y21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16" s="8"/>
    </row>
    <row r="217" spans="1:26" x14ac:dyDescent="0.2">
      <c r="A217" s="2">
        <v>43418</v>
      </c>
      <c r="B217" s="16">
        <v>11</v>
      </c>
      <c r="C217" s="16">
        <v>14</v>
      </c>
      <c r="D217" s="16">
        <v>2018</v>
      </c>
      <c r="E217" s="1" t="s">
        <v>6</v>
      </c>
      <c r="F217" s="1" t="s">
        <v>17</v>
      </c>
      <c r="G217" s="1" t="str">
        <f>LEFT(October_Schedule_Table[[#This Row],[Visitor/Neutral]],3)</f>
        <v>New</v>
      </c>
      <c r="H217" s="1">
        <v>100</v>
      </c>
      <c r="I217" s="1" t="s">
        <v>34</v>
      </c>
      <c r="J217" s="1" t="str">
        <f>LEFT(October_Schedule_Table[[#This Row],[Home/Neutral]],3)</f>
        <v>Min</v>
      </c>
      <c r="K217" s="1">
        <v>107</v>
      </c>
      <c r="L217" s="1">
        <f>mean-0.5*home+VLOOKUP(October_Schedule_Table[[#This Row],[Visitor/Neutral]],lookup,2,FALSE)+VLOOKUP(October_Schedule_Table[[#This Row],[Home/Neutral]],lookup,3,FALSE)</f>
        <v>116.70213282654093</v>
      </c>
      <c r="M217" s="1">
        <f>mean+0.5*home+VLOOKUP(October_Schedule_Table[[#This Row],[Visitor/Neutral]],lookup,3,FALSE)+VLOOKUP(October_Schedule_Table[[#This Row],[Home/Neutral]],lookup,2,FALSE)</f>
        <v>120.14547884052548</v>
      </c>
      <c r="N217" s="1">
        <f>(October_Schedule_Table[[#This Row],[PTS2]]-October_Schedule_Table[[#This Row],[Home Pre]])^2+(October_Schedule_Table[[#This Row],[PTS]]-October_Schedule_Table[[#This Row],[Away Pre]])^2</f>
        <v>451.76485490211945</v>
      </c>
      <c r="O217" s="1">
        <f t="shared" si="5"/>
        <v>1.1309261680525446</v>
      </c>
      <c r="P217" s="8">
        <f>October_Schedule_Table[[#This Row],[PTS2]]-October_Schedule_Table[[#This Row],[PTS]]</f>
        <v>7</v>
      </c>
      <c r="Q217" s="8">
        <f>October_Schedule_Table[[#This Row],[Home Pre]]-October_Schedule_Table[[#This Row],[Away Pre]]</f>
        <v>3.4433460139845522</v>
      </c>
      <c r="R217" s="8">
        <f>October_Schedule_Table[[#This Row],[Actual]]-October_Schedule_Table[[#This Row],[Predicted]]</f>
        <v>3.5566539860154478</v>
      </c>
      <c r="S217" s="8">
        <f>October_Schedule_Table[[#This Row],[PTS2]]-October_Schedule_Table[[#This Row],[Home Pre]]</f>
        <v>-13.145478840525485</v>
      </c>
      <c r="T217" s="8">
        <f>October_Schedule_Table[[#This Row],[PTS]]-October_Schedule_Table[[#This Row],[Away Pre]]</f>
        <v>-16.702132826540932</v>
      </c>
      <c r="U217" s="8" t="str">
        <f>CONCATENATE(October_Schedule_Table[[#This Row],[Away Short]],October_Schedule_Table[[#This Row],[PTS]],October_Schedule_Table[[#This Row],[PTS2]])</f>
        <v>New100107</v>
      </c>
      <c r="V217" s="8" t="str">
        <f>CONCATENATE(October_Schedule_Table[[#This Row],[Home Short]],October_Schedule_Table[[#This Row],[PTS]],October_Schedule_Table[[#This Row],[PTS2]])</f>
        <v>Min100107</v>
      </c>
      <c r="W217" s="8" t="str">
        <f>VLOOKUP(October_Schedule_Table[[#This Row],[Home Concat]],'Back to Back'!T:U,2,FALSE)</f>
        <v>no</v>
      </c>
      <c r="X217" s="8" t="str">
        <f>VLOOKUP(October_Schedule_Table[[#This Row],[Away Concat]],'Back to Back'!T:U,2,FALSE)</f>
        <v>no</v>
      </c>
      <c r="Y21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17" s="8"/>
    </row>
    <row r="218" spans="1:26" x14ac:dyDescent="0.2">
      <c r="A218" s="2">
        <v>43418</v>
      </c>
      <c r="B218" s="16">
        <v>11</v>
      </c>
      <c r="C218" s="16">
        <v>14</v>
      </c>
      <c r="D218" s="16">
        <v>2018</v>
      </c>
      <c r="E218" s="1" t="s">
        <v>6</v>
      </c>
      <c r="F218" s="1" t="s">
        <v>25</v>
      </c>
      <c r="G218" s="1" t="s">
        <v>243</v>
      </c>
      <c r="H218" s="1">
        <v>103</v>
      </c>
      <c r="I218" s="1" t="s">
        <v>10</v>
      </c>
      <c r="J218" s="1" t="str">
        <f>LEFT(October_Schedule_Table[[#This Row],[Home/Neutral]],3)</f>
        <v>Okl</v>
      </c>
      <c r="K218" s="1">
        <v>128</v>
      </c>
      <c r="L218" s="1">
        <f>mean-0.5*home+VLOOKUP(October_Schedule_Table[[#This Row],[Visitor/Neutral]],lookup,2,FALSE)+VLOOKUP(October_Schedule_Table[[#This Row],[Home/Neutral]],lookup,3,FALSE)</f>
        <v>102.85681798442842</v>
      </c>
      <c r="M218" s="1">
        <f>mean+0.5*home+VLOOKUP(October_Schedule_Table[[#This Row],[Visitor/Neutral]],lookup,3,FALSE)+VLOOKUP(October_Schedule_Table[[#This Row],[Home/Neutral]],lookup,2,FALSE)</f>
        <v>118.35296929389816</v>
      </c>
      <c r="N218" s="1">
        <f>(October_Schedule_Table[[#This Row],[PTS2]]-October_Schedule_Table[[#This Row],[Home Pre]])^2+(October_Schedule_Table[[#This Row],[PTS]]-October_Schedule_Table[[#This Row],[Away Pre]])^2</f>
        <v>93.085702534054988</v>
      </c>
      <c r="O218" s="1">
        <f t="shared" si="5"/>
        <v>1.1316051311312234</v>
      </c>
      <c r="P218" s="8">
        <f>October_Schedule_Table[[#This Row],[PTS2]]-October_Schedule_Table[[#This Row],[PTS]]</f>
        <v>25</v>
      </c>
      <c r="Q218" s="8">
        <f>October_Schedule_Table[[#This Row],[Home Pre]]-October_Schedule_Table[[#This Row],[Away Pre]]</f>
        <v>15.496151309469738</v>
      </c>
      <c r="R218" s="8">
        <f>October_Schedule_Table[[#This Row],[Actual]]-October_Schedule_Table[[#This Row],[Predicted]]</f>
        <v>9.5038486905302619</v>
      </c>
      <c r="S218" s="8">
        <f>October_Schedule_Table[[#This Row],[PTS2]]-October_Schedule_Table[[#This Row],[Home Pre]]</f>
        <v>9.6470307061018445</v>
      </c>
      <c r="T218" s="8">
        <f>October_Schedule_Table[[#This Row],[PTS]]-October_Schedule_Table[[#This Row],[Away Pre]]</f>
        <v>0.14318201557158261</v>
      </c>
      <c r="U218" s="8" t="str">
        <f>CONCATENATE(October_Schedule_Table[[#This Row],[Away Short]],October_Schedule_Table[[#This Row],[PTS]],October_Schedule_Table[[#This Row],[PTS2]])</f>
        <v>NYK103128</v>
      </c>
      <c r="V218" s="8" t="str">
        <f>CONCATENATE(October_Schedule_Table[[#This Row],[Home Short]],October_Schedule_Table[[#This Row],[PTS]],October_Schedule_Table[[#This Row],[PTS2]])</f>
        <v>Okl103128</v>
      </c>
      <c r="W218" s="8" t="str">
        <f>VLOOKUP(October_Schedule_Table[[#This Row],[Home Concat]],'Back to Back'!T:U,2,FALSE)</f>
        <v>no</v>
      </c>
      <c r="X218" s="8" t="str">
        <f>VLOOKUP(October_Schedule_Table[[#This Row],[Away Concat]],'Back to Back'!T:U,2,FALSE)</f>
        <v>no</v>
      </c>
      <c r="Y21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18" s="8"/>
    </row>
    <row r="219" spans="1:26" x14ac:dyDescent="0.2">
      <c r="A219" s="2">
        <v>43418</v>
      </c>
      <c r="B219" s="16">
        <v>11</v>
      </c>
      <c r="C219" s="16">
        <v>14</v>
      </c>
      <c r="D219" s="16">
        <v>2018</v>
      </c>
      <c r="E219" s="1" t="s">
        <v>12</v>
      </c>
      <c r="F219" s="1" t="s">
        <v>7</v>
      </c>
      <c r="G219" s="1" t="str">
        <f>LEFT(October_Schedule_Table[[#This Row],[Visitor/Neutral]],3)</f>
        <v>Phi</v>
      </c>
      <c r="H219" s="1">
        <v>106</v>
      </c>
      <c r="I219" s="1" t="s">
        <v>27</v>
      </c>
      <c r="J219" s="1" t="str">
        <f>LEFT(October_Schedule_Table[[#This Row],[Home/Neutral]],3)</f>
        <v>Orl</v>
      </c>
      <c r="K219" s="1">
        <v>111</v>
      </c>
      <c r="L219" s="1">
        <f>mean-0.5*home+VLOOKUP(October_Schedule_Table[[#This Row],[Visitor/Neutral]],lookup,2,FALSE)+VLOOKUP(October_Schedule_Table[[#This Row],[Home/Neutral]],lookup,3,FALSE)</f>
        <v>109.27449822236591</v>
      </c>
      <c r="M219" s="1">
        <f>mean+0.5*home+VLOOKUP(October_Schedule_Table[[#This Row],[Visitor/Neutral]],lookup,3,FALSE)+VLOOKUP(October_Schedule_Table[[#This Row],[Home/Neutral]],lookup,2,FALSE)</f>
        <v>110.9560804331033</v>
      </c>
      <c r="N219" s="1">
        <f>(October_Schedule_Table[[#This Row],[PTS2]]-October_Schedule_Table[[#This Row],[Home Pre]])^2+(October_Schedule_Table[[#This Row],[PTS]]-October_Schedule_Table[[#This Row],[Away Pre]])^2</f>
        <v>10.724267536633876</v>
      </c>
      <c r="O219" s="1">
        <f t="shared" si="5"/>
        <v>1.1322845018323229</v>
      </c>
      <c r="P219" s="8">
        <f>October_Schedule_Table[[#This Row],[PTS2]]-October_Schedule_Table[[#This Row],[PTS]]</f>
        <v>5</v>
      </c>
      <c r="Q219" s="8">
        <f>October_Schedule_Table[[#This Row],[Home Pre]]-October_Schedule_Table[[#This Row],[Away Pre]]</f>
        <v>1.681582210737389</v>
      </c>
      <c r="R219" s="8">
        <f>October_Schedule_Table[[#This Row],[Actual]]-October_Schedule_Table[[#This Row],[Predicted]]</f>
        <v>3.318417789262611</v>
      </c>
      <c r="S219" s="8">
        <f>October_Schedule_Table[[#This Row],[PTS2]]-October_Schedule_Table[[#This Row],[Home Pre]]</f>
        <v>4.3919566896704509E-2</v>
      </c>
      <c r="T219" s="8">
        <f>October_Schedule_Table[[#This Row],[PTS]]-October_Schedule_Table[[#This Row],[Away Pre]]</f>
        <v>-3.2744982223659065</v>
      </c>
      <c r="U219" s="8" t="str">
        <f>CONCATENATE(October_Schedule_Table[[#This Row],[Away Short]],October_Schedule_Table[[#This Row],[PTS]],October_Schedule_Table[[#This Row],[PTS2]])</f>
        <v>Phi106111</v>
      </c>
      <c r="V219" s="8" t="str">
        <f>CONCATENATE(October_Schedule_Table[[#This Row],[Home Short]],October_Schedule_Table[[#This Row],[PTS]],October_Schedule_Table[[#This Row],[PTS2]])</f>
        <v>Orl106111</v>
      </c>
      <c r="W219" s="8" t="str">
        <f>VLOOKUP(October_Schedule_Table[[#This Row],[Home Concat]],'Back to Back'!T:U,2,FALSE)</f>
        <v>no</v>
      </c>
      <c r="X219" s="8" t="str">
        <f>VLOOKUP(October_Schedule_Table[[#This Row],[Away Concat]],'Back to Back'!T:U,2,FALSE)</f>
        <v>no</v>
      </c>
      <c r="Y21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19" s="8"/>
    </row>
    <row r="220" spans="1:26" x14ac:dyDescent="0.2">
      <c r="A220" s="2">
        <v>43418</v>
      </c>
      <c r="B220" s="16">
        <v>11</v>
      </c>
      <c r="C220" s="16">
        <v>14</v>
      </c>
      <c r="D220" s="16">
        <v>2018</v>
      </c>
      <c r="E220" s="1" t="s">
        <v>42</v>
      </c>
      <c r="F220" s="1" t="s">
        <v>35</v>
      </c>
      <c r="G220" s="1" t="str">
        <f>LEFT(October_Schedule_Table[[#This Row],[Visitor/Neutral]],3)</f>
        <v>San</v>
      </c>
      <c r="H220" s="1">
        <v>96</v>
      </c>
      <c r="I220" s="1" t="s">
        <v>29</v>
      </c>
      <c r="J220" s="1" t="str">
        <f>LEFT(October_Schedule_Table[[#This Row],[Home/Neutral]],3)</f>
        <v>Pho</v>
      </c>
      <c r="K220" s="1">
        <v>116</v>
      </c>
      <c r="L220" s="1">
        <f>mean-0.5*home+VLOOKUP(October_Schedule_Table[[#This Row],[Visitor/Neutral]],lookup,2,FALSE)+VLOOKUP(October_Schedule_Table[[#This Row],[Home/Neutral]],lookup,3,FALSE)</f>
        <v>115.54739253502254</v>
      </c>
      <c r="M220" s="1">
        <f>mean+0.5*home+VLOOKUP(October_Schedule_Table[[#This Row],[Visitor/Neutral]],lookup,3,FALSE)+VLOOKUP(October_Schedule_Table[[#This Row],[Home/Neutral]],lookup,2,FALSE)</f>
        <v>107.68821122861365</v>
      </c>
      <c r="N220" s="1">
        <f>(October_Schedule_Table[[#This Row],[PTS2]]-October_Schedule_Table[[#This Row],[Home Pre]])^2+(October_Schedule_Table[[#This Row],[PTS]]-October_Schedule_Table[[#This Row],[Away Pre]])^2</f>
        <v>451.18638749839903</v>
      </c>
      <c r="O220" s="1">
        <f t="shared" si="5"/>
        <v>1.1329642804005633</v>
      </c>
      <c r="P220" s="8">
        <f>October_Schedule_Table[[#This Row],[PTS2]]-October_Schedule_Table[[#This Row],[PTS]]</f>
        <v>20</v>
      </c>
      <c r="Q220" s="8">
        <f>October_Schedule_Table[[#This Row],[Home Pre]]-October_Schedule_Table[[#This Row],[Away Pre]]</f>
        <v>-7.8591813064088853</v>
      </c>
      <c r="R220" s="8">
        <f>October_Schedule_Table[[#This Row],[Actual]]-October_Schedule_Table[[#This Row],[Predicted]]</f>
        <v>27.859181306408885</v>
      </c>
      <c r="S220" s="8">
        <f>October_Schedule_Table[[#This Row],[PTS2]]-October_Schedule_Table[[#This Row],[Home Pre]]</f>
        <v>8.3117887713863468</v>
      </c>
      <c r="T220" s="8">
        <f>October_Schedule_Table[[#This Row],[PTS]]-October_Schedule_Table[[#This Row],[Away Pre]]</f>
        <v>-19.547392535022539</v>
      </c>
      <c r="U220" s="8" t="str">
        <f>CONCATENATE(October_Schedule_Table[[#This Row],[Away Short]],October_Schedule_Table[[#This Row],[PTS]],October_Schedule_Table[[#This Row],[PTS2]])</f>
        <v>San96116</v>
      </c>
      <c r="V220" s="8" t="str">
        <f>CONCATENATE(October_Schedule_Table[[#This Row],[Home Short]],October_Schedule_Table[[#This Row],[PTS]],October_Schedule_Table[[#This Row],[PTS2]])</f>
        <v>Pho96116</v>
      </c>
      <c r="W220" s="8" t="str">
        <f>VLOOKUP(October_Schedule_Table[[#This Row],[Home Concat]],'Back to Back'!T:U,2,FALSE)</f>
        <v>no</v>
      </c>
      <c r="X220" s="8" t="str">
        <f>VLOOKUP(October_Schedule_Table[[#This Row],[Away Concat]],'Back to Back'!T:U,2,FALSE)</f>
        <v>no</v>
      </c>
      <c r="Y22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20" s="8"/>
    </row>
    <row r="221" spans="1:26" x14ac:dyDescent="0.2">
      <c r="A221" s="2">
        <v>43418</v>
      </c>
      <c r="B221" s="16">
        <v>11</v>
      </c>
      <c r="C221" s="16">
        <v>14</v>
      </c>
      <c r="D221" s="16">
        <v>2018</v>
      </c>
      <c r="E221" s="1" t="s">
        <v>23</v>
      </c>
      <c r="F221" s="1" t="s">
        <v>16</v>
      </c>
      <c r="G221" s="1" t="str">
        <f>LEFT(October_Schedule_Table[[#This Row],[Visitor/Neutral]],3)</f>
        <v>Det</v>
      </c>
      <c r="H221" s="1">
        <v>106</v>
      </c>
      <c r="I221" s="1" t="s">
        <v>37</v>
      </c>
      <c r="J221" s="1" t="str">
        <f>LEFT(October_Schedule_Table[[#This Row],[Home/Neutral]],3)</f>
        <v>Tor</v>
      </c>
      <c r="K221" s="1">
        <v>104</v>
      </c>
      <c r="L221" s="1">
        <f>mean-0.5*home+VLOOKUP(October_Schedule_Table[[#This Row],[Visitor/Neutral]],lookup,2,FALSE)+VLOOKUP(October_Schedule_Table[[#This Row],[Home/Neutral]],lookup,3,FALSE)</f>
        <v>103.18333251572183</v>
      </c>
      <c r="M221" s="1">
        <f>mean+0.5*home+VLOOKUP(October_Schedule_Table[[#This Row],[Visitor/Neutral]],lookup,3,FALSE)+VLOOKUP(October_Schedule_Table[[#This Row],[Home/Neutral]],lookup,2,FALSE)</f>
        <v>111.66482759695968</v>
      </c>
      <c r="N221" s="1">
        <f>(October_Schedule_Table[[#This Row],[PTS2]]-October_Schedule_Table[[#This Row],[Home Pre]])^2+(October_Schedule_Table[[#This Row],[PTS]]-October_Schedule_Table[[#This Row],[Away Pre]])^2</f>
        <v>66.683197808104651</v>
      </c>
      <c r="O221" s="1">
        <f t="shared" si="5"/>
        <v>1.1336444670808119</v>
      </c>
      <c r="P221" s="8">
        <f>October_Schedule_Table[[#This Row],[PTS2]]-October_Schedule_Table[[#This Row],[PTS]]</f>
        <v>-2</v>
      </c>
      <c r="Q221" s="8">
        <f>October_Schedule_Table[[#This Row],[Home Pre]]-October_Schedule_Table[[#This Row],[Away Pre]]</f>
        <v>8.4814950812378527</v>
      </c>
      <c r="R221" s="8">
        <f>October_Schedule_Table[[#This Row],[Actual]]-October_Schedule_Table[[#This Row],[Predicted]]</f>
        <v>-10.481495081237853</v>
      </c>
      <c r="S221" s="8">
        <f>October_Schedule_Table[[#This Row],[PTS2]]-October_Schedule_Table[[#This Row],[Home Pre]]</f>
        <v>-7.6648275969596824</v>
      </c>
      <c r="T221" s="8">
        <f>October_Schedule_Table[[#This Row],[PTS]]-October_Schedule_Table[[#This Row],[Away Pre]]</f>
        <v>2.8166674842781703</v>
      </c>
      <c r="U221" s="8" t="str">
        <f>CONCATENATE(October_Schedule_Table[[#This Row],[Away Short]],October_Schedule_Table[[#This Row],[PTS]],October_Schedule_Table[[#This Row],[PTS2]])</f>
        <v>Det106104</v>
      </c>
      <c r="V221" s="8" t="str">
        <f>CONCATENATE(October_Schedule_Table[[#This Row],[Home Short]],October_Schedule_Table[[#This Row],[PTS]],October_Schedule_Table[[#This Row],[PTS2]])</f>
        <v>Tor106104</v>
      </c>
      <c r="W221" s="8" t="str">
        <f>VLOOKUP(October_Schedule_Table[[#This Row],[Home Concat]],'Back to Back'!T:U,2,FALSE)</f>
        <v>no</v>
      </c>
      <c r="X221" s="8" t="str">
        <f>VLOOKUP(October_Schedule_Table[[#This Row],[Away Concat]],'Back to Back'!T:U,2,FALSE)</f>
        <v>no</v>
      </c>
      <c r="Y22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21" s="8"/>
    </row>
    <row r="222" spans="1:26" x14ac:dyDescent="0.2">
      <c r="A222" s="2">
        <v>43418</v>
      </c>
      <c r="B222" s="16">
        <v>11</v>
      </c>
      <c r="C222" s="16">
        <v>14</v>
      </c>
      <c r="D222" s="16">
        <v>2018</v>
      </c>
      <c r="E222" s="1" t="s">
        <v>12</v>
      </c>
      <c r="F222" s="1" t="s">
        <v>36</v>
      </c>
      <c r="G222" s="1" t="str">
        <f>LEFT(October_Schedule_Table[[#This Row],[Visitor/Neutral]],3)</f>
        <v>Cle</v>
      </c>
      <c r="H222" s="1">
        <v>95</v>
      </c>
      <c r="I222" s="1" t="s">
        <v>41</v>
      </c>
      <c r="J222" s="1" t="str">
        <f>LEFT(October_Schedule_Table[[#This Row],[Home/Neutral]],3)</f>
        <v>Was</v>
      </c>
      <c r="K222" s="1">
        <v>119</v>
      </c>
      <c r="L222" s="1">
        <f>mean-0.5*home+VLOOKUP(October_Schedule_Table[[#This Row],[Visitor/Neutral]],lookup,2,FALSE)+VLOOKUP(October_Schedule_Table[[#This Row],[Home/Neutral]],lookup,3,FALSE)</f>
        <v>110.16020211795119</v>
      </c>
      <c r="M222" s="1">
        <f>mean+0.5*home+VLOOKUP(October_Schedule_Table[[#This Row],[Visitor/Neutral]],lookup,3,FALSE)+VLOOKUP(October_Schedule_Table[[#This Row],[Home/Neutral]],lookup,2,FALSE)</f>
        <v>118.97506713331933</v>
      </c>
      <c r="N222" s="1">
        <f>(October_Schedule_Table[[#This Row],[PTS2]]-October_Schedule_Table[[#This Row],[Home Pre]])^2+(October_Schedule_Table[[#This Row],[PTS]]-October_Schedule_Table[[#This Row],[Away Pre]])^2</f>
        <v>229.83234990497255</v>
      </c>
      <c r="O222" s="1">
        <f t="shared" si="5"/>
        <v>1.1343250621180829</v>
      </c>
      <c r="P222" s="8">
        <f>October_Schedule_Table[[#This Row],[PTS2]]-October_Schedule_Table[[#This Row],[PTS]]</f>
        <v>24</v>
      </c>
      <c r="Q222" s="8">
        <f>October_Schedule_Table[[#This Row],[Home Pre]]-October_Schedule_Table[[#This Row],[Away Pre]]</f>
        <v>8.8148650153681416</v>
      </c>
      <c r="R222" s="8">
        <f>October_Schedule_Table[[#This Row],[Actual]]-October_Schedule_Table[[#This Row],[Predicted]]</f>
        <v>15.185134984631858</v>
      </c>
      <c r="S222" s="8">
        <f>October_Schedule_Table[[#This Row],[PTS2]]-October_Schedule_Table[[#This Row],[Home Pre]]</f>
        <v>2.493286668067185E-2</v>
      </c>
      <c r="T222" s="8">
        <f>October_Schedule_Table[[#This Row],[PTS]]-October_Schedule_Table[[#This Row],[Away Pre]]</f>
        <v>-15.160202117951187</v>
      </c>
      <c r="U222" s="8" t="str">
        <f>CONCATENATE(October_Schedule_Table[[#This Row],[Away Short]],October_Schedule_Table[[#This Row],[PTS]],October_Schedule_Table[[#This Row],[PTS2]])</f>
        <v>Cle95119</v>
      </c>
      <c r="V222" s="8" t="str">
        <f>CONCATENATE(October_Schedule_Table[[#This Row],[Home Short]],October_Schedule_Table[[#This Row],[PTS]],October_Schedule_Table[[#This Row],[PTS2]])</f>
        <v>Was95119</v>
      </c>
      <c r="W222" s="8" t="str">
        <f>VLOOKUP(October_Schedule_Table[[#This Row],[Home Concat]],'Back to Back'!T:U,2,FALSE)</f>
        <v>no</v>
      </c>
      <c r="X222" s="8" t="str">
        <f>VLOOKUP(October_Schedule_Table[[#This Row],[Away Concat]],'Back to Back'!T:U,2,FALSE)</f>
        <v>yes</v>
      </c>
      <c r="Y22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22" s="8"/>
    </row>
    <row r="223" spans="1:26" x14ac:dyDescent="0.2">
      <c r="A223" s="2">
        <v>43419</v>
      </c>
      <c r="B223" s="16">
        <v>11</v>
      </c>
      <c r="C223" s="16">
        <v>15</v>
      </c>
      <c r="D223" s="16">
        <v>2018</v>
      </c>
      <c r="E223" s="1" t="s">
        <v>42</v>
      </c>
      <c r="F223" s="1" t="s">
        <v>24</v>
      </c>
      <c r="G223" s="1" t="str">
        <f>LEFT(October_Schedule_Table[[#This Row],[Visitor/Neutral]],3)</f>
        <v>Atl</v>
      </c>
      <c r="H223" s="1">
        <v>93</v>
      </c>
      <c r="I223" s="1" t="s">
        <v>21</v>
      </c>
      <c r="J223" s="1" t="str">
        <f>LEFT(October_Schedule_Table[[#This Row],[Home/Neutral]],3)</f>
        <v>Den</v>
      </c>
      <c r="K223" s="1">
        <v>138</v>
      </c>
      <c r="L223" s="1">
        <f>mean-0.5*home+VLOOKUP(October_Schedule_Table[[#This Row],[Visitor/Neutral]],lookup,2,FALSE)+VLOOKUP(October_Schedule_Table[[#This Row],[Home/Neutral]],lookup,3,FALSE)</f>
        <v>108.25585326615855</v>
      </c>
      <c r="M223" s="1">
        <f>mean+0.5*home+VLOOKUP(October_Schedule_Table[[#This Row],[Visitor/Neutral]],lookup,3,FALSE)+VLOOKUP(October_Schedule_Table[[#This Row],[Home/Neutral]],lookup,2,FALSE)</f>
        <v>120.27251463979856</v>
      </c>
      <c r="N223" s="1">
        <f>(October_Schedule_Table[[#This Row],[PTS2]]-October_Schedule_Table[[#This Row],[Home Pre]])^2+(October_Schedule_Table[[#This Row],[PTS]]-October_Schedule_Table[[#This Row],[Away Pre]])^2</f>
        <v>547.00479607471698</v>
      </c>
      <c r="O223" s="1">
        <f t="shared" si="5"/>
        <v>1.1350060657575376</v>
      </c>
      <c r="P223" s="8">
        <f>October_Schedule_Table[[#This Row],[PTS2]]-October_Schedule_Table[[#This Row],[PTS]]</f>
        <v>45</v>
      </c>
      <c r="Q223" s="8">
        <f>October_Schedule_Table[[#This Row],[Home Pre]]-October_Schedule_Table[[#This Row],[Away Pre]]</f>
        <v>12.016661373640005</v>
      </c>
      <c r="R223" s="8">
        <f>October_Schedule_Table[[#This Row],[Actual]]-October_Schedule_Table[[#This Row],[Predicted]]</f>
        <v>32.983338626359995</v>
      </c>
      <c r="S223" s="8">
        <f>October_Schedule_Table[[#This Row],[PTS2]]-October_Schedule_Table[[#This Row],[Home Pre]]</f>
        <v>17.727485360201442</v>
      </c>
      <c r="T223" s="8">
        <f>October_Schedule_Table[[#This Row],[PTS]]-October_Schedule_Table[[#This Row],[Away Pre]]</f>
        <v>-15.255853266158553</v>
      </c>
      <c r="U223" s="8" t="str">
        <f>CONCATENATE(October_Schedule_Table[[#This Row],[Away Short]],October_Schedule_Table[[#This Row],[PTS]],October_Schedule_Table[[#This Row],[PTS2]])</f>
        <v>Atl93138</v>
      </c>
      <c r="V223" s="8" t="str">
        <f>CONCATENATE(October_Schedule_Table[[#This Row],[Home Short]],October_Schedule_Table[[#This Row],[PTS]],October_Schedule_Table[[#This Row],[PTS2]])</f>
        <v>Den93138</v>
      </c>
      <c r="W223" s="8" t="str">
        <f>VLOOKUP(October_Schedule_Table[[#This Row],[Home Concat]],'Back to Back'!T:U,2,FALSE)</f>
        <v>no</v>
      </c>
      <c r="X223" s="8" t="str">
        <f>VLOOKUP(October_Schedule_Table[[#This Row],[Away Concat]],'Back to Back'!T:U,2,FALSE)</f>
        <v>no</v>
      </c>
      <c r="Y22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23" s="8"/>
    </row>
    <row r="224" spans="1:26" x14ac:dyDescent="0.2">
      <c r="A224" s="2">
        <v>43419</v>
      </c>
      <c r="B224" s="16">
        <v>11</v>
      </c>
      <c r="C224" s="16">
        <v>15</v>
      </c>
      <c r="D224" s="16">
        <v>2018</v>
      </c>
      <c r="E224" s="1" t="s">
        <v>6</v>
      </c>
      <c r="F224" s="1" t="s">
        <v>11</v>
      </c>
      <c r="G224" s="1" t="str">
        <f>LEFT(October_Schedule_Table[[#This Row],[Visitor/Neutral]],3)</f>
        <v>Gol</v>
      </c>
      <c r="H224" s="1">
        <v>86</v>
      </c>
      <c r="I224" s="1" t="s">
        <v>18</v>
      </c>
      <c r="J224" s="1" t="str">
        <f>LEFT(October_Schedule_Table[[#This Row],[Home/Neutral]],3)</f>
        <v>Hou</v>
      </c>
      <c r="K224" s="1">
        <v>107</v>
      </c>
      <c r="L224" s="1">
        <f>mean-0.5*home+VLOOKUP(October_Schedule_Table[[#This Row],[Visitor/Neutral]],lookup,2,FALSE)+VLOOKUP(October_Schedule_Table[[#This Row],[Home/Neutral]],lookup,3,FALSE)</f>
        <v>113.56441597239854</v>
      </c>
      <c r="M224" s="1">
        <f>mean+0.5*home+VLOOKUP(October_Schedule_Table[[#This Row],[Visitor/Neutral]],lookup,3,FALSE)+VLOOKUP(October_Schedule_Table[[#This Row],[Home/Neutral]],lookup,2,FALSE)</f>
        <v>115.6129507482173</v>
      </c>
      <c r="N224" s="1">
        <f>(October_Schedule_Table[[#This Row],[PTS2]]-October_Schedule_Table[[#This Row],[Home Pre]])^2+(October_Schedule_Table[[#This Row],[PTS]]-October_Schedule_Table[[#This Row],[Away Pre]])^2</f>
        <v>833.9799484906365</v>
      </c>
      <c r="O224" s="1">
        <f t="shared" si="5"/>
        <v>1.1356874782444843</v>
      </c>
      <c r="P224" s="8">
        <f>October_Schedule_Table[[#This Row],[PTS2]]-October_Schedule_Table[[#This Row],[PTS]]</f>
        <v>21</v>
      </c>
      <c r="Q224" s="8">
        <f>October_Schedule_Table[[#This Row],[Home Pre]]-October_Schedule_Table[[#This Row],[Away Pre]]</f>
        <v>2.0485347758187658</v>
      </c>
      <c r="R224" s="8">
        <f>October_Schedule_Table[[#This Row],[Actual]]-October_Schedule_Table[[#This Row],[Predicted]]</f>
        <v>18.951465224181234</v>
      </c>
      <c r="S224" s="8">
        <f>October_Schedule_Table[[#This Row],[PTS2]]-October_Schedule_Table[[#This Row],[Home Pre]]</f>
        <v>-8.6129507482173011</v>
      </c>
      <c r="T224" s="8">
        <f>October_Schedule_Table[[#This Row],[PTS]]-October_Schedule_Table[[#This Row],[Away Pre]]</f>
        <v>-27.564415972398535</v>
      </c>
      <c r="U224" s="8" t="str">
        <f>CONCATENATE(October_Schedule_Table[[#This Row],[Away Short]],October_Schedule_Table[[#This Row],[PTS]],October_Schedule_Table[[#This Row],[PTS2]])</f>
        <v>Gol86107</v>
      </c>
      <c r="V224" s="8" t="str">
        <f>CONCATENATE(October_Schedule_Table[[#This Row],[Home Short]],October_Schedule_Table[[#This Row],[PTS]],October_Schedule_Table[[#This Row],[PTS2]])</f>
        <v>Hou86107</v>
      </c>
      <c r="W224" s="8" t="str">
        <f>VLOOKUP(October_Schedule_Table[[#This Row],[Home Concat]],'Back to Back'!T:U,2,FALSE)</f>
        <v>no</v>
      </c>
      <c r="X224" s="8" t="str">
        <f>VLOOKUP(October_Schedule_Table[[#This Row],[Away Concat]],'Back to Back'!T:U,2,FALSE)</f>
        <v>no</v>
      </c>
      <c r="Y22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24" s="8"/>
    </row>
    <row r="225" spans="1:26" x14ac:dyDescent="0.2">
      <c r="A225" s="2">
        <v>43419</v>
      </c>
      <c r="B225" s="16">
        <v>11</v>
      </c>
      <c r="C225" s="16">
        <v>15</v>
      </c>
      <c r="D225" s="16">
        <v>2018</v>
      </c>
      <c r="E225" s="1" t="s">
        <v>9</v>
      </c>
      <c r="F225" s="1" t="s">
        <v>35</v>
      </c>
      <c r="G225" s="1" t="str">
        <f>LEFT(October_Schedule_Table[[#This Row],[Visitor/Neutral]],3)</f>
        <v>San</v>
      </c>
      <c r="H225" s="1">
        <v>111</v>
      </c>
      <c r="I225" s="1" t="s">
        <v>22</v>
      </c>
      <c r="J225" s="1" t="s">
        <v>241</v>
      </c>
      <c r="K225" s="1">
        <v>116</v>
      </c>
      <c r="L225" s="1">
        <f>mean-0.5*home+VLOOKUP(October_Schedule_Table[[#This Row],[Visitor/Neutral]],lookup,2,FALSE)+VLOOKUP(October_Schedule_Table[[#This Row],[Home/Neutral]],lookup,3,FALSE)</f>
        <v>113.40670001078783</v>
      </c>
      <c r="M225" s="1">
        <f>mean+0.5*home+VLOOKUP(October_Schedule_Table[[#This Row],[Visitor/Neutral]],lookup,3,FALSE)+VLOOKUP(October_Schedule_Table[[#This Row],[Home/Neutral]],lookup,2,FALSE)</f>
        <v>115.04788578915812</v>
      </c>
      <c r="N225" s="1">
        <f>(October_Schedule_Table[[#This Row],[PTS2]]-October_Schedule_Table[[#This Row],[Home Pre]])^2+(October_Schedule_Table[[#This Row],[PTS]]-October_Schedule_Table[[#This Row],[Away Pre]])^2</f>
        <v>6.6987264124132055</v>
      </c>
      <c r="O225" s="1">
        <f t="shared" si="5"/>
        <v>1.1363692998243791</v>
      </c>
      <c r="P225" s="8">
        <f>October_Schedule_Table[[#This Row],[PTS2]]-October_Schedule_Table[[#This Row],[PTS]]</f>
        <v>5</v>
      </c>
      <c r="Q225" s="8">
        <f>October_Schedule_Table[[#This Row],[Home Pre]]-October_Schedule_Table[[#This Row],[Away Pre]]</f>
        <v>1.6411857783702857</v>
      </c>
      <c r="R225" s="8">
        <f>October_Schedule_Table[[#This Row],[Actual]]-October_Schedule_Table[[#This Row],[Predicted]]</f>
        <v>3.3588142216297143</v>
      </c>
      <c r="S225" s="8">
        <f>October_Schedule_Table[[#This Row],[PTS2]]-October_Schedule_Table[[#This Row],[Home Pre]]</f>
        <v>0.9521142108418843</v>
      </c>
      <c r="T225" s="8">
        <f>October_Schedule_Table[[#This Row],[PTS]]-October_Schedule_Table[[#This Row],[Away Pre]]</f>
        <v>-2.40670001078783</v>
      </c>
      <c r="U225" s="8" t="str">
        <f>CONCATENATE(October_Schedule_Table[[#This Row],[Away Short]],October_Schedule_Table[[#This Row],[PTS]],October_Schedule_Table[[#This Row],[PTS2]])</f>
        <v>San111116</v>
      </c>
      <c r="V225" s="8" t="str">
        <f>CONCATENATE(October_Schedule_Table[[#This Row],[Home Short]],October_Schedule_Table[[#This Row],[PTS]],October_Schedule_Table[[#This Row],[PTS2]])</f>
        <v>LAC111116</v>
      </c>
      <c r="W225" s="8" t="str">
        <f>VLOOKUP(October_Schedule_Table[[#This Row],[Home Concat]],'Back to Back'!T:U,2,FALSE)</f>
        <v>no</v>
      </c>
      <c r="X225" s="8" t="str">
        <f>VLOOKUP(October_Schedule_Table[[#This Row],[Away Concat]],'Back to Back'!T:U,2,FALSE)</f>
        <v>yes</v>
      </c>
      <c r="Y22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25" s="8"/>
    </row>
    <row r="226" spans="1:26" x14ac:dyDescent="0.2">
      <c r="A226" s="2">
        <v>43420</v>
      </c>
      <c r="B226" s="16">
        <v>11</v>
      </c>
      <c r="C226" s="16">
        <v>16</v>
      </c>
      <c r="D226" s="16">
        <v>2018</v>
      </c>
      <c r="E226" s="1" t="s">
        <v>12</v>
      </c>
      <c r="F226" s="1" t="s">
        <v>37</v>
      </c>
      <c r="G226" s="1" t="str">
        <f>LEFT(October_Schedule_Table[[#This Row],[Visitor/Neutral]],3)</f>
        <v>Tor</v>
      </c>
      <c r="H226" s="1">
        <v>116</v>
      </c>
      <c r="I226" s="1" t="s">
        <v>8</v>
      </c>
      <c r="J226" s="1" t="str">
        <f>LEFT(October_Schedule_Table[[#This Row],[Home/Neutral]],3)</f>
        <v>Bos</v>
      </c>
      <c r="K226" s="1">
        <v>123</v>
      </c>
      <c r="L226" s="1">
        <f>mean-0.5*home+VLOOKUP(October_Schedule_Table[[#This Row],[Visitor/Neutral]],lookup,2,FALSE)+VLOOKUP(October_Schedule_Table[[#This Row],[Home/Neutral]],lookup,3,FALSE)</f>
        <v>110.58369222537387</v>
      </c>
      <c r="M226" s="1">
        <f>mean+0.5*home+VLOOKUP(October_Schedule_Table[[#This Row],[Visitor/Neutral]],lookup,3,FALSE)+VLOOKUP(October_Schedule_Table[[#This Row],[Home/Neutral]],lookup,2,FALSE)</f>
        <v>111.43563178690324</v>
      </c>
      <c r="N226" s="1">
        <f>(October_Schedule_Table[[#This Row],[PTS2]]-October_Schedule_Table[[#This Row],[Home Pre]])^2+(October_Schedule_Table[[#This Row],[PTS]]-October_Schedule_Table[[#This Row],[Away Pre]])^2</f>
        <v>163.07100207755815</v>
      </c>
      <c r="O226" s="1">
        <f t="shared" si="5"/>
        <v>1.1370515307428248</v>
      </c>
      <c r="P226" s="8">
        <f>October_Schedule_Table[[#This Row],[PTS2]]-October_Schedule_Table[[#This Row],[PTS]]</f>
        <v>7</v>
      </c>
      <c r="Q226" s="8">
        <f>October_Schedule_Table[[#This Row],[Home Pre]]-October_Schedule_Table[[#This Row],[Away Pre]]</f>
        <v>0.85193956152937744</v>
      </c>
      <c r="R226" s="8">
        <f>October_Schedule_Table[[#This Row],[Actual]]-October_Schedule_Table[[#This Row],[Predicted]]</f>
        <v>6.1480604384706226</v>
      </c>
      <c r="S226" s="8">
        <f>October_Schedule_Table[[#This Row],[PTS2]]-October_Schedule_Table[[#This Row],[Home Pre]]</f>
        <v>11.564368213096756</v>
      </c>
      <c r="T226" s="8">
        <f>October_Schedule_Table[[#This Row],[PTS]]-October_Schedule_Table[[#This Row],[Away Pre]]</f>
        <v>5.4163077746261337</v>
      </c>
      <c r="U226" s="8" t="str">
        <f>CONCATENATE(October_Schedule_Table[[#This Row],[Away Short]],October_Schedule_Table[[#This Row],[PTS]],October_Schedule_Table[[#This Row],[PTS2]])</f>
        <v>Tor116123</v>
      </c>
      <c r="V226" s="8" t="str">
        <f>CONCATENATE(October_Schedule_Table[[#This Row],[Home Short]],October_Schedule_Table[[#This Row],[PTS]],October_Schedule_Table[[#This Row],[PTS2]])</f>
        <v>Bos116123</v>
      </c>
      <c r="W226" s="8" t="str">
        <f>VLOOKUP(October_Schedule_Table[[#This Row],[Home Concat]],'Back to Back'!T:U,2,FALSE)</f>
        <v>no</v>
      </c>
      <c r="X226" s="8" t="str">
        <f>VLOOKUP(October_Schedule_Table[[#This Row],[Away Concat]],'Back to Back'!T:U,2,FALSE)</f>
        <v>no</v>
      </c>
      <c r="Y22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26" s="8"/>
    </row>
    <row r="227" spans="1:26" x14ac:dyDescent="0.2">
      <c r="A227" s="2">
        <v>43420</v>
      </c>
      <c r="B227" s="16">
        <v>11</v>
      </c>
      <c r="C227" s="16">
        <v>16</v>
      </c>
      <c r="D227" s="16">
        <v>2018</v>
      </c>
      <c r="E227" s="1" t="s">
        <v>12</v>
      </c>
      <c r="F227" s="1" t="s">
        <v>26</v>
      </c>
      <c r="G227" s="1" t="str">
        <f>LEFT(October_Schedule_Table[[#This Row],[Visitor/Neutral]],3)</f>
        <v>Mia</v>
      </c>
      <c r="H227" s="1">
        <v>91</v>
      </c>
      <c r="I227" s="1" t="s">
        <v>20</v>
      </c>
      <c r="J227" s="1" t="str">
        <f>LEFT(October_Schedule_Table[[#This Row],[Home/Neutral]],3)</f>
        <v>Ind</v>
      </c>
      <c r="K227" s="1">
        <v>99</v>
      </c>
      <c r="L227" s="1">
        <f>mean-0.5*home+VLOOKUP(October_Schedule_Table[[#This Row],[Visitor/Neutral]],lookup,2,FALSE)+VLOOKUP(October_Schedule_Table[[#This Row],[Home/Neutral]],lookup,3,FALSE)</f>
        <v>97.969244043859177</v>
      </c>
      <c r="M227" s="1">
        <f>mean+0.5*home+VLOOKUP(October_Schedule_Table[[#This Row],[Visitor/Neutral]],lookup,3,FALSE)+VLOOKUP(October_Schedule_Table[[#This Row],[Home/Neutral]],lookup,2,FALSE)</f>
        <v>103.33073313189504</v>
      </c>
      <c r="N227" s="1">
        <f>(October_Schedule_Table[[#This Row],[PTS2]]-October_Schedule_Table[[#This Row],[Home Pre]])^2+(October_Schedule_Table[[#This Row],[PTS]]-October_Schedule_Table[[#This Row],[Away Pre]])^2</f>
        <v>67.325612002560078</v>
      </c>
      <c r="O227" s="1">
        <f t="shared" si="5"/>
        <v>1.1377341712455722</v>
      </c>
      <c r="P227" s="8">
        <f>October_Schedule_Table[[#This Row],[PTS2]]-October_Schedule_Table[[#This Row],[PTS]]</f>
        <v>8</v>
      </c>
      <c r="Q227" s="8">
        <f>October_Schedule_Table[[#This Row],[Home Pre]]-October_Schedule_Table[[#This Row],[Away Pre]]</f>
        <v>5.3614890880358672</v>
      </c>
      <c r="R227" s="8">
        <f>October_Schedule_Table[[#This Row],[Actual]]-October_Schedule_Table[[#This Row],[Predicted]]</f>
        <v>2.6385109119641328</v>
      </c>
      <c r="S227" s="8">
        <f>October_Schedule_Table[[#This Row],[PTS2]]-October_Schedule_Table[[#This Row],[Home Pre]]</f>
        <v>-4.3307331318950446</v>
      </c>
      <c r="T227" s="8">
        <f>October_Schedule_Table[[#This Row],[PTS]]-October_Schedule_Table[[#This Row],[Away Pre]]</f>
        <v>-6.9692440438591774</v>
      </c>
      <c r="U227" s="8" t="str">
        <f>CONCATENATE(October_Schedule_Table[[#This Row],[Away Short]],October_Schedule_Table[[#This Row],[PTS]],October_Schedule_Table[[#This Row],[PTS2]])</f>
        <v>Mia9199</v>
      </c>
      <c r="V227" s="8" t="str">
        <f>CONCATENATE(October_Schedule_Table[[#This Row],[Home Short]],October_Schedule_Table[[#This Row],[PTS]],October_Schedule_Table[[#This Row],[PTS2]])</f>
        <v>Ind9199</v>
      </c>
      <c r="W227" s="8" t="str">
        <f>VLOOKUP(October_Schedule_Table[[#This Row],[Home Concat]],'Back to Back'!T:U,2,FALSE)</f>
        <v>no</v>
      </c>
      <c r="X227" s="8" t="str">
        <f>VLOOKUP(October_Schedule_Table[[#This Row],[Away Concat]],'Back to Back'!T:U,2,FALSE)</f>
        <v>no</v>
      </c>
      <c r="Y22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27" s="8"/>
    </row>
    <row r="228" spans="1:26" x14ac:dyDescent="0.2">
      <c r="A228" s="2">
        <v>43420</v>
      </c>
      <c r="B228" s="16">
        <v>11</v>
      </c>
      <c r="C228" s="16">
        <v>16</v>
      </c>
      <c r="D228" s="16">
        <v>2018</v>
      </c>
      <c r="E228" s="1" t="s">
        <v>6</v>
      </c>
      <c r="F228" s="1" t="s">
        <v>32</v>
      </c>
      <c r="G228" s="1" t="str">
        <f>LEFT(October_Schedule_Table[[#This Row],[Visitor/Neutral]],3)</f>
        <v>Sac</v>
      </c>
      <c r="H228" s="1">
        <v>104</v>
      </c>
      <c r="I228" s="1" t="s">
        <v>19</v>
      </c>
      <c r="J228" s="1" t="str">
        <f>LEFT(October_Schedule_Table[[#This Row],[Home/Neutral]],3)</f>
        <v>Mem</v>
      </c>
      <c r="K228" s="1">
        <v>112</v>
      </c>
      <c r="L228" s="1">
        <f>mean-0.5*home+VLOOKUP(October_Schedule_Table[[#This Row],[Visitor/Neutral]],lookup,2,FALSE)+VLOOKUP(October_Schedule_Table[[#This Row],[Home/Neutral]],lookup,3,FALSE)</f>
        <v>107.72343403967612</v>
      </c>
      <c r="M228" s="1">
        <f>mean+0.5*home+VLOOKUP(October_Schedule_Table[[#This Row],[Visitor/Neutral]],lookup,3,FALSE)+VLOOKUP(October_Schedule_Table[[#This Row],[Home/Neutral]],lookup,2,FALSE)</f>
        <v>109.0077935068261</v>
      </c>
      <c r="N228" s="1">
        <f>(October_Schedule_Table[[#This Row],[PTS2]]-October_Schedule_Table[[#This Row],[Home Pre]])^2+(October_Schedule_Table[[#This Row],[PTS]]-October_Schedule_Table[[#This Row],[Away Pre]])^2</f>
        <v>22.817260745610863</v>
      </c>
      <c r="O228" s="1">
        <f t="shared" si="5"/>
        <v>1.1384172215785193</v>
      </c>
      <c r="P228" s="8">
        <f>October_Schedule_Table[[#This Row],[PTS2]]-October_Schedule_Table[[#This Row],[PTS]]</f>
        <v>8</v>
      </c>
      <c r="Q228" s="8">
        <f>October_Schedule_Table[[#This Row],[Home Pre]]-October_Schedule_Table[[#This Row],[Away Pre]]</f>
        <v>1.2843594671499829</v>
      </c>
      <c r="R228" s="8">
        <f>October_Schedule_Table[[#This Row],[Actual]]-October_Schedule_Table[[#This Row],[Predicted]]</f>
        <v>6.7156405328500171</v>
      </c>
      <c r="S228" s="8">
        <f>October_Schedule_Table[[#This Row],[PTS2]]-October_Schedule_Table[[#This Row],[Home Pre]]</f>
        <v>2.9922064931738959</v>
      </c>
      <c r="T228" s="8">
        <f>October_Schedule_Table[[#This Row],[PTS]]-October_Schedule_Table[[#This Row],[Away Pre]]</f>
        <v>-3.7234340396761212</v>
      </c>
      <c r="U228" s="8" t="str">
        <f>CONCATENATE(October_Schedule_Table[[#This Row],[Away Short]],October_Schedule_Table[[#This Row],[PTS]],October_Schedule_Table[[#This Row],[PTS2]])</f>
        <v>Sac104112</v>
      </c>
      <c r="V228" s="8" t="str">
        <f>CONCATENATE(October_Schedule_Table[[#This Row],[Home Short]],October_Schedule_Table[[#This Row],[PTS]],October_Schedule_Table[[#This Row],[PTS2]])</f>
        <v>Mem104112</v>
      </c>
      <c r="W228" s="8" t="str">
        <f>VLOOKUP(October_Schedule_Table[[#This Row],[Home Concat]],'Back to Back'!T:U,2,FALSE)</f>
        <v>no</v>
      </c>
      <c r="X228" s="8" t="str">
        <f>VLOOKUP(October_Schedule_Table[[#This Row],[Away Concat]],'Back to Back'!T:U,2,FALSE)</f>
        <v>no</v>
      </c>
      <c r="Y22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28" s="8"/>
    </row>
    <row r="229" spans="1:26" x14ac:dyDescent="0.2">
      <c r="A229" s="2">
        <v>43420</v>
      </c>
      <c r="B229" s="16">
        <v>11</v>
      </c>
      <c r="C229" s="16">
        <v>16</v>
      </c>
      <c r="D229" s="16">
        <v>2018</v>
      </c>
      <c r="E229" s="1" t="s">
        <v>44</v>
      </c>
      <c r="F229" s="1" t="s">
        <v>38</v>
      </c>
      <c r="G229" s="1" t="str">
        <f>LEFT(October_Schedule_Table[[#This Row],[Visitor/Neutral]],3)</f>
        <v>Chi</v>
      </c>
      <c r="H229" s="1">
        <v>104</v>
      </c>
      <c r="I229" s="1" t="s">
        <v>13</v>
      </c>
      <c r="J229" s="1" t="str">
        <f>LEFT(October_Schedule_Table[[#This Row],[Home/Neutral]],3)</f>
        <v>Mil</v>
      </c>
      <c r="K229" s="1">
        <v>123</v>
      </c>
      <c r="L229" s="1">
        <f>mean-0.5*home+VLOOKUP(October_Schedule_Table[[#This Row],[Visitor/Neutral]],lookup,2,FALSE)+VLOOKUP(October_Schedule_Table[[#This Row],[Home/Neutral]],lookup,3,FALSE)</f>
        <v>102.86228655324493</v>
      </c>
      <c r="M229" s="1">
        <f>mean+0.5*home+VLOOKUP(October_Schedule_Table[[#This Row],[Visitor/Neutral]],lookup,3,FALSE)+VLOOKUP(October_Schedule_Table[[#This Row],[Home/Neutral]],lookup,2,FALSE)</f>
        <v>121.70600792035647</v>
      </c>
      <c r="N229" s="1">
        <f>(October_Schedule_Table[[#This Row],[PTS2]]-October_Schedule_Table[[#This Row],[Home Pre]])^2+(October_Schedule_Table[[#This Row],[PTS]]-October_Schedule_Table[[#This Row],[Away Pre]])^2</f>
        <v>2.9688073891074938</v>
      </c>
      <c r="O229" s="1">
        <f t="shared" si="5"/>
        <v>1.1391006819877121</v>
      </c>
      <c r="P229" s="8">
        <f>October_Schedule_Table[[#This Row],[PTS2]]-October_Schedule_Table[[#This Row],[PTS]]</f>
        <v>19</v>
      </c>
      <c r="Q229" s="8">
        <f>October_Schedule_Table[[#This Row],[Home Pre]]-October_Schedule_Table[[#This Row],[Away Pre]]</f>
        <v>18.843721367111542</v>
      </c>
      <c r="R229" s="8">
        <f>October_Schedule_Table[[#This Row],[Actual]]-October_Schedule_Table[[#This Row],[Predicted]]</f>
        <v>0.15627863288845845</v>
      </c>
      <c r="S229" s="8">
        <f>October_Schedule_Table[[#This Row],[PTS2]]-October_Schedule_Table[[#This Row],[Home Pre]]</f>
        <v>1.2939920796435302</v>
      </c>
      <c r="T229" s="8">
        <f>October_Schedule_Table[[#This Row],[PTS]]-October_Schedule_Table[[#This Row],[Away Pre]]</f>
        <v>1.1377134467550718</v>
      </c>
      <c r="U229" s="8" t="str">
        <f>CONCATENATE(October_Schedule_Table[[#This Row],[Away Short]],October_Schedule_Table[[#This Row],[PTS]],October_Schedule_Table[[#This Row],[PTS2]])</f>
        <v>Chi104123</v>
      </c>
      <c r="V229" s="8" t="str">
        <f>CONCATENATE(October_Schedule_Table[[#This Row],[Home Short]],October_Schedule_Table[[#This Row],[PTS]],October_Schedule_Table[[#This Row],[PTS2]])</f>
        <v>Mil104123</v>
      </c>
      <c r="W229" s="8" t="str">
        <f>VLOOKUP(October_Schedule_Table[[#This Row],[Home Concat]],'Back to Back'!T:U,2,FALSE)</f>
        <v>no</v>
      </c>
      <c r="X229" s="8" t="str">
        <f>VLOOKUP(October_Schedule_Table[[#This Row],[Away Concat]],'Back to Back'!T:U,2,FALSE)</f>
        <v>no</v>
      </c>
      <c r="Y22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29" s="8"/>
    </row>
    <row r="230" spans="1:26" x14ac:dyDescent="0.2">
      <c r="A230" s="2">
        <v>43420</v>
      </c>
      <c r="B230" s="16">
        <v>11</v>
      </c>
      <c r="C230" s="16">
        <v>16</v>
      </c>
      <c r="D230" s="16">
        <v>2018</v>
      </c>
      <c r="E230" s="1" t="s">
        <v>6</v>
      </c>
      <c r="F230" s="1" t="s">
        <v>40</v>
      </c>
      <c r="G230" s="1" t="str">
        <f>LEFT(October_Schedule_Table[[#This Row],[Visitor/Neutral]],3)</f>
        <v>Por</v>
      </c>
      <c r="H230" s="1">
        <v>96</v>
      </c>
      <c r="I230" s="1" t="s">
        <v>34</v>
      </c>
      <c r="J230" s="1" t="str">
        <f>LEFT(October_Schedule_Table[[#This Row],[Home/Neutral]],3)</f>
        <v>Min</v>
      </c>
      <c r="K230" s="1">
        <v>112</v>
      </c>
      <c r="L230" s="1">
        <f>mean-0.5*home+VLOOKUP(October_Schedule_Table[[#This Row],[Visitor/Neutral]],lookup,2,FALSE)+VLOOKUP(October_Schedule_Table[[#This Row],[Home/Neutral]],lookup,3,FALSE)</f>
        <v>116.76939597222588</v>
      </c>
      <c r="M230" s="1">
        <f>mean+0.5*home+VLOOKUP(October_Schedule_Table[[#This Row],[Visitor/Neutral]],lookup,3,FALSE)+VLOOKUP(October_Schedule_Table[[#This Row],[Home/Neutral]],lookup,2,FALSE)</f>
        <v>113.38863829468914</v>
      </c>
      <c r="N230" s="1">
        <f>(October_Schedule_Table[[#This Row],[PTS2]]-October_Schedule_Table[[#This Row],[Home Pre]])^2+(October_Schedule_Table[[#This Row],[PTS]]-October_Schedule_Table[[#This Row],[Away Pre]])^2</f>
        <v>433.29612536458978</v>
      </c>
      <c r="O230" s="1">
        <f t="shared" si="5"/>
        <v>1.1397845527193438</v>
      </c>
      <c r="P230" s="8">
        <f>October_Schedule_Table[[#This Row],[PTS2]]-October_Schedule_Table[[#This Row],[PTS]]</f>
        <v>16</v>
      </c>
      <c r="Q230" s="8">
        <f>October_Schedule_Table[[#This Row],[Home Pre]]-October_Schedule_Table[[#This Row],[Away Pre]]</f>
        <v>-3.3807576775367352</v>
      </c>
      <c r="R230" s="8">
        <f>October_Schedule_Table[[#This Row],[Actual]]-October_Schedule_Table[[#This Row],[Predicted]]</f>
        <v>19.380757677536735</v>
      </c>
      <c r="S230" s="8">
        <f>October_Schedule_Table[[#This Row],[PTS2]]-October_Schedule_Table[[#This Row],[Home Pre]]</f>
        <v>-1.3886382946891445</v>
      </c>
      <c r="T230" s="8">
        <f>October_Schedule_Table[[#This Row],[PTS]]-October_Schedule_Table[[#This Row],[Away Pre]]</f>
        <v>-20.76939597222588</v>
      </c>
      <c r="U230" s="8" t="str">
        <f>CONCATENATE(October_Schedule_Table[[#This Row],[Away Short]],October_Schedule_Table[[#This Row],[PTS]],October_Schedule_Table[[#This Row],[PTS2]])</f>
        <v>Por96112</v>
      </c>
      <c r="V230" s="8" t="str">
        <f>CONCATENATE(October_Schedule_Table[[#This Row],[Home Short]],October_Schedule_Table[[#This Row],[PTS]],October_Schedule_Table[[#This Row],[PTS2]])</f>
        <v>Min96112</v>
      </c>
      <c r="W230" s="8" t="str">
        <f>VLOOKUP(October_Schedule_Table[[#This Row],[Home Concat]],'Back to Back'!T:U,2,FALSE)</f>
        <v>no</v>
      </c>
      <c r="X230" s="8" t="str">
        <f>VLOOKUP(October_Schedule_Table[[#This Row],[Away Concat]],'Back to Back'!T:U,2,FALSE)</f>
        <v>no</v>
      </c>
      <c r="Y23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30" s="8"/>
    </row>
    <row r="231" spans="1:26" x14ac:dyDescent="0.2">
      <c r="A231" s="2">
        <v>43420</v>
      </c>
      <c r="B231" s="16">
        <v>11</v>
      </c>
      <c r="C231" s="16">
        <v>16</v>
      </c>
      <c r="D231" s="16">
        <v>2018</v>
      </c>
      <c r="E231" s="1" t="s">
        <v>6</v>
      </c>
      <c r="F231" s="1" t="s">
        <v>25</v>
      </c>
      <c r="G231" s="1" t="s">
        <v>243</v>
      </c>
      <c r="H231" s="1">
        <v>124</v>
      </c>
      <c r="I231" s="1" t="s">
        <v>17</v>
      </c>
      <c r="J231" s="1" t="str">
        <f>LEFT(October_Schedule_Table[[#This Row],[Home/Neutral]],3)</f>
        <v>New</v>
      </c>
      <c r="K231" s="1">
        <v>129</v>
      </c>
      <c r="L231" s="1">
        <f>mean-0.5*home+VLOOKUP(October_Schedule_Table[[#This Row],[Visitor/Neutral]],lookup,2,FALSE)+VLOOKUP(October_Schedule_Table[[#This Row],[Home/Neutral]],lookup,3,FALSE)</f>
        <v>108.64005676558124</v>
      </c>
      <c r="M231" s="1">
        <f>mean+0.5*home+VLOOKUP(October_Schedule_Table[[#This Row],[Visitor/Neutral]],lookup,3,FALSE)+VLOOKUP(October_Schedule_Table[[#This Row],[Home/Neutral]],lookup,2,FALSE)</f>
        <v>118.66070922494045</v>
      </c>
      <c r="N231" s="1">
        <f>(October_Schedule_Table[[#This Row],[PTS2]]-October_Schedule_Table[[#This Row],[Home Pre]])^2+(October_Schedule_Table[[#This Row],[PTS]]-October_Schedule_Table[[#This Row],[Away Pre]])^2</f>
        <v>342.82878989579831</v>
      </c>
      <c r="O231" s="1">
        <f t="shared" si="5"/>
        <v>1.1404688340197557</v>
      </c>
      <c r="P231" s="8">
        <f>October_Schedule_Table[[#This Row],[PTS2]]-October_Schedule_Table[[#This Row],[PTS]]</f>
        <v>5</v>
      </c>
      <c r="Q231" s="8">
        <f>October_Schedule_Table[[#This Row],[Home Pre]]-October_Schedule_Table[[#This Row],[Away Pre]]</f>
        <v>10.020652459359212</v>
      </c>
      <c r="R231" s="8">
        <f>October_Schedule_Table[[#This Row],[Actual]]-October_Schedule_Table[[#This Row],[Predicted]]</f>
        <v>-5.0206524593592121</v>
      </c>
      <c r="S231" s="8">
        <f>October_Schedule_Table[[#This Row],[PTS2]]-October_Schedule_Table[[#This Row],[Home Pre]]</f>
        <v>10.339290775059553</v>
      </c>
      <c r="T231" s="8">
        <f>October_Schedule_Table[[#This Row],[PTS]]-October_Schedule_Table[[#This Row],[Away Pre]]</f>
        <v>15.359943234418765</v>
      </c>
      <c r="U231" s="8" t="str">
        <f>CONCATENATE(October_Schedule_Table[[#This Row],[Away Short]],October_Schedule_Table[[#This Row],[PTS]],October_Schedule_Table[[#This Row],[PTS2]])</f>
        <v>NYK124129</v>
      </c>
      <c r="V231" s="8" t="str">
        <f>CONCATENATE(October_Schedule_Table[[#This Row],[Home Short]],October_Schedule_Table[[#This Row],[PTS]],October_Schedule_Table[[#This Row],[PTS2]])</f>
        <v>New124129</v>
      </c>
      <c r="W231" s="8" t="str">
        <f>VLOOKUP(October_Schedule_Table[[#This Row],[Home Concat]],'Back to Back'!T:U,2,FALSE)</f>
        <v>no</v>
      </c>
      <c r="X231" s="8" t="str">
        <f>VLOOKUP(October_Schedule_Table[[#This Row],[Away Concat]],'Back to Back'!T:U,2,FALSE)</f>
        <v>no</v>
      </c>
      <c r="Y23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31" s="8"/>
    </row>
    <row r="232" spans="1:26" x14ac:dyDescent="0.2">
      <c r="A232" s="2">
        <v>43420</v>
      </c>
      <c r="B232" s="16">
        <v>11</v>
      </c>
      <c r="C232" s="16">
        <v>16</v>
      </c>
      <c r="D232" s="16">
        <v>2018</v>
      </c>
      <c r="E232" s="1" t="s">
        <v>12</v>
      </c>
      <c r="F232" s="1" t="s">
        <v>31</v>
      </c>
      <c r="G232" s="1" t="str">
        <f>LEFT(October_Schedule_Table[[#This Row],[Visitor/Neutral]],3)</f>
        <v>Uta</v>
      </c>
      <c r="H232" s="1">
        <v>107</v>
      </c>
      <c r="I232" s="1" t="s">
        <v>7</v>
      </c>
      <c r="J232" s="1" t="str">
        <f>LEFT(October_Schedule_Table[[#This Row],[Home/Neutral]],3)</f>
        <v>Phi</v>
      </c>
      <c r="K232" s="1">
        <v>113</v>
      </c>
      <c r="L232" s="1">
        <f>mean-0.5*home+VLOOKUP(October_Schedule_Table[[#This Row],[Visitor/Neutral]],lookup,2,FALSE)+VLOOKUP(October_Schedule_Table[[#This Row],[Home/Neutral]],lookup,3,FALSE)</f>
        <v>112.40421234141618</v>
      </c>
      <c r="M232" s="1">
        <f>mean+0.5*home+VLOOKUP(October_Schedule_Table[[#This Row],[Visitor/Neutral]],lookup,3,FALSE)+VLOOKUP(October_Schedule_Table[[#This Row],[Home/Neutral]],lookup,2,FALSE)</f>
        <v>111.65274693344585</v>
      </c>
      <c r="N232" s="1">
        <f>(October_Schedule_Table[[#This Row],[PTS2]]-October_Schedule_Table[[#This Row],[Home Pre]])^2+(October_Schedule_Table[[#This Row],[PTS]]-October_Schedule_Table[[#This Row],[Away Pre]])^2</f>
        <v>31.020601856454537</v>
      </c>
      <c r="O232" s="1">
        <f t="shared" si="5"/>
        <v>1.1411535261354371</v>
      </c>
      <c r="P232" s="8">
        <f>October_Schedule_Table[[#This Row],[PTS2]]-October_Schedule_Table[[#This Row],[PTS]]</f>
        <v>6</v>
      </c>
      <c r="Q232" s="8">
        <f>October_Schedule_Table[[#This Row],[Home Pre]]-October_Schedule_Table[[#This Row],[Away Pre]]</f>
        <v>-0.75146540797032912</v>
      </c>
      <c r="R232" s="8">
        <f>October_Schedule_Table[[#This Row],[Actual]]-October_Schedule_Table[[#This Row],[Predicted]]</f>
        <v>6.7514654079703291</v>
      </c>
      <c r="S232" s="8">
        <f>October_Schedule_Table[[#This Row],[PTS2]]-October_Schedule_Table[[#This Row],[Home Pre]]</f>
        <v>1.3472530665541456</v>
      </c>
      <c r="T232" s="8">
        <f>October_Schedule_Table[[#This Row],[PTS]]-October_Schedule_Table[[#This Row],[Away Pre]]</f>
        <v>-5.4042123414161836</v>
      </c>
      <c r="U232" s="8" t="str">
        <f>CONCATENATE(October_Schedule_Table[[#This Row],[Away Short]],October_Schedule_Table[[#This Row],[PTS]],October_Schedule_Table[[#This Row],[PTS2]])</f>
        <v>Uta107113</v>
      </c>
      <c r="V232" s="8" t="str">
        <f>CONCATENATE(October_Schedule_Table[[#This Row],[Home Short]],October_Schedule_Table[[#This Row],[PTS]],October_Schedule_Table[[#This Row],[PTS2]])</f>
        <v>Phi107113</v>
      </c>
      <c r="W232" s="8" t="str">
        <f>VLOOKUP(October_Schedule_Table[[#This Row],[Home Concat]],'Back to Back'!T:U,2,FALSE)</f>
        <v>no</v>
      </c>
      <c r="X232" s="8" t="str">
        <f>VLOOKUP(October_Schedule_Table[[#This Row],[Away Concat]],'Back to Back'!T:U,2,FALSE)</f>
        <v>no</v>
      </c>
      <c r="Y23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32" s="8"/>
    </row>
    <row r="233" spans="1:26" x14ac:dyDescent="0.2">
      <c r="A233" s="2">
        <v>43420</v>
      </c>
      <c r="B233" s="16">
        <v>11</v>
      </c>
      <c r="C233" s="16">
        <v>16</v>
      </c>
      <c r="D233" s="16">
        <v>2018</v>
      </c>
      <c r="E233" s="1" t="s">
        <v>12</v>
      </c>
      <c r="F233" s="1" t="s">
        <v>15</v>
      </c>
      <c r="G233" s="1" t="str">
        <f>LEFT(October_Schedule_Table[[#This Row],[Visitor/Neutral]],3)</f>
        <v>Bro</v>
      </c>
      <c r="H233" s="1">
        <v>115</v>
      </c>
      <c r="I233" s="1" t="s">
        <v>41</v>
      </c>
      <c r="J233" s="1" t="str">
        <f>LEFT(October_Schedule_Table[[#This Row],[Home/Neutral]],3)</f>
        <v>Was</v>
      </c>
      <c r="K233" s="1">
        <v>104</v>
      </c>
      <c r="L233" s="1">
        <f>mean-0.5*home+VLOOKUP(October_Schedule_Table[[#This Row],[Visitor/Neutral]],lookup,2,FALSE)+VLOOKUP(October_Schedule_Table[[#This Row],[Home/Neutral]],lookup,3,FALSE)</f>
        <v>117.58708264032327</v>
      </c>
      <c r="M233" s="1">
        <f>mean+0.5*home+VLOOKUP(October_Schedule_Table[[#This Row],[Visitor/Neutral]],lookup,3,FALSE)+VLOOKUP(October_Schedule_Table[[#This Row],[Home/Neutral]],lookup,2,FALSE)</f>
        <v>116.99117807111639</v>
      </c>
      <c r="N233" s="1">
        <f>(October_Schedule_Table[[#This Row],[PTS2]]-October_Schedule_Table[[#This Row],[Home Pre]])^2+(October_Schedule_Table[[#This Row],[PTS]]-October_Schedule_Table[[#This Row],[Away Pre]])^2</f>
        <v>175.46370426331751</v>
      </c>
      <c r="O233" s="1">
        <f t="shared" si="5"/>
        <v>1.1418386293130249</v>
      </c>
      <c r="P233" s="8">
        <f>October_Schedule_Table[[#This Row],[PTS2]]-October_Schedule_Table[[#This Row],[PTS]]</f>
        <v>-11</v>
      </c>
      <c r="Q233" s="8">
        <f>October_Schedule_Table[[#This Row],[Home Pre]]-October_Schedule_Table[[#This Row],[Away Pre]]</f>
        <v>-0.59590456920687984</v>
      </c>
      <c r="R233" s="8">
        <f>October_Schedule_Table[[#This Row],[Actual]]-October_Schedule_Table[[#This Row],[Predicted]]</f>
        <v>-10.40409543079312</v>
      </c>
      <c r="S233" s="8">
        <f>October_Schedule_Table[[#This Row],[PTS2]]-October_Schedule_Table[[#This Row],[Home Pre]]</f>
        <v>-12.991178071116394</v>
      </c>
      <c r="T233" s="8">
        <f>October_Schedule_Table[[#This Row],[PTS]]-October_Schedule_Table[[#This Row],[Away Pre]]</f>
        <v>-2.5870826403232741</v>
      </c>
      <c r="U233" s="8" t="str">
        <f>CONCATENATE(October_Schedule_Table[[#This Row],[Away Short]],October_Schedule_Table[[#This Row],[PTS]],October_Schedule_Table[[#This Row],[PTS2]])</f>
        <v>Bro115104</v>
      </c>
      <c r="V233" s="8" t="str">
        <f>CONCATENATE(October_Schedule_Table[[#This Row],[Home Short]],October_Schedule_Table[[#This Row],[PTS]],October_Schedule_Table[[#This Row],[PTS2]])</f>
        <v>Was115104</v>
      </c>
      <c r="W233" s="8" t="str">
        <f>VLOOKUP(October_Schedule_Table[[#This Row],[Home Concat]],'Back to Back'!T:U,2,FALSE)</f>
        <v>no</v>
      </c>
      <c r="X233" s="8" t="str">
        <f>VLOOKUP(October_Schedule_Table[[#This Row],[Away Concat]],'Back to Back'!T:U,2,FALSE)</f>
        <v>no</v>
      </c>
      <c r="Y23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33" s="8"/>
    </row>
    <row r="234" spans="1:26" x14ac:dyDescent="0.2">
      <c r="A234" s="2">
        <v>43421</v>
      </c>
      <c r="B234" s="16">
        <v>11</v>
      </c>
      <c r="C234" s="16">
        <v>17</v>
      </c>
      <c r="D234" s="16">
        <v>2018</v>
      </c>
      <c r="E234" s="1" t="s">
        <v>23</v>
      </c>
      <c r="F234" s="1" t="s">
        <v>31</v>
      </c>
      <c r="G234" s="1" t="str">
        <f>LEFT(October_Schedule_Table[[#This Row],[Visitor/Neutral]],3)</f>
        <v>Uta</v>
      </c>
      <c r="H234" s="1">
        <v>98</v>
      </c>
      <c r="I234" s="1" t="s">
        <v>8</v>
      </c>
      <c r="J234" s="1" t="str">
        <f>LEFT(October_Schedule_Table[[#This Row],[Home/Neutral]],3)</f>
        <v>Bos</v>
      </c>
      <c r="K234" s="1">
        <v>86</v>
      </c>
      <c r="L234" s="1">
        <f>mean-0.5*home+VLOOKUP(October_Schedule_Table[[#This Row],[Visitor/Neutral]],lookup,2,FALSE)+VLOOKUP(October_Schedule_Table[[#This Row],[Home/Neutral]],lookup,3,FALSE)</f>
        <v>108.23607966938792</v>
      </c>
      <c r="M234" s="1">
        <f>mean+0.5*home+VLOOKUP(October_Schedule_Table[[#This Row],[Visitor/Neutral]],lookup,3,FALSE)+VLOOKUP(October_Schedule_Table[[#This Row],[Home/Neutral]],lookup,2,FALSE)</f>
        <v>108.90018755797163</v>
      </c>
      <c r="N234" s="1">
        <f>(October_Schedule_Table[[#This Row],[PTS2]]-October_Schedule_Table[[#This Row],[Home Pre]])^2+(October_Schedule_Table[[#This Row],[PTS]]-October_Schedule_Table[[#This Row],[Away Pre]])^2</f>
        <v>629.19591718833544</v>
      </c>
      <c r="O234" s="1">
        <f t="shared" si="5"/>
        <v>1.1425241437993046</v>
      </c>
      <c r="P234" s="8">
        <f>October_Schedule_Table[[#This Row],[PTS2]]-October_Schedule_Table[[#This Row],[PTS]]</f>
        <v>-12</v>
      </c>
      <c r="Q234" s="8">
        <f>October_Schedule_Table[[#This Row],[Home Pre]]-October_Schedule_Table[[#This Row],[Away Pre]]</f>
        <v>0.66410788858371461</v>
      </c>
      <c r="R234" s="8">
        <f>October_Schedule_Table[[#This Row],[Actual]]-October_Schedule_Table[[#This Row],[Predicted]]</f>
        <v>-12.664107888583715</v>
      </c>
      <c r="S234" s="8">
        <f>October_Schedule_Table[[#This Row],[PTS2]]-October_Schedule_Table[[#This Row],[Home Pre]]</f>
        <v>-22.900187557971634</v>
      </c>
      <c r="T234" s="8">
        <f>October_Schedule_Table[[#This Row],[PTS]]-October_Schedule_Table[[#This Row],[Away Pre]]</f>
        <v>-10.236079669387919</v>
      </c>
      <c r="U234" s="8" t="str">
        <f>CONCATENATE(October_Schedule_Table[[#This Row],[Away Short]],October_Schedule_Table[[#This Row],[PTS]],October_Schedule_Table[[#This Row],[PTS2]])</f>
        <v>Uta9886</v>
      </c>
      <c r="V234" s="8" t="str">
        <f>CONCATENATE(October_Schedule_Table[[#This Row],[Home Short]],October_Schedule_Table[[#This Row],[PTS]],October_Schedule_Table[[#This Row],[PTS2]])</f>
        <v>Bos9886</v>
      </c>
      <c r="W234" s="8" t="str">
        <f>VLOOKUP(October_Schedule_Table[[#This Row],[Home Concat]],'Back to Back'!T:U,2,FALSE)</f>
        <v>yes</v>
      </c>
      <c r="X234" s="8" t="str">
        <f>VLOOKUP(October_Schedule_Table[[#This Row],[Away Concat]],'Back to Back'!T:U,2,FALSE)</f>
        <v>yes</v>
      </c>
      <c r="Y234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43421Utah JazzBoston Celtics</v>
      </c>
      <c r="Z234" s="8"/>
    </row>
    <row r="235" spans="1:26" x14ac:dyDescent="0.2">
      <c r="A235" s="2">
        <v>43421</v>
      </c>
      <c r="B235" s="16">
        <v>11</v>
      </c>
      <c r="C235" s="16">
        <v>17</v>
      </c>
      <c r="D235" s="16">
        <v>2018</v>
      </c>
      <c r="E235" s="1" t="s">
        <v>43</v>
      </c>
      <c r="F235" s="1" t="s">
        <v>22</v>
      </c>
      <c r="G235" s="1" t="s">
        <v>241</v>
      </c>
      <c r="H235" s="1">
        <v>127</v>
      </c>
      <c r="I235" s="1" t="s">
        <v>15</v>
      </c>
      <c r="J235" s="1" t="str">
        <f>LEFT(October_Schedule_Table[[#This Row],[Home/Neutral]],3)</f>
        <v>Bro</v>
      </c>
      <c r="K235" s="1">
        <v>119</v>
      </c>
      <c r="L235" s="1">
        <f>mean-0.5*home+VLOOKUP(October_Schedule_Table[[#This Row],[Visitor/Neutral]],lookup,2,FALSE)+VLOOKUP(October_Schedule_Table[[#This Row],[Home/Neutral]],lookup,3,FALSE)</f>
        <v>115.28250798436673</v>
      </c>
      <c r="M235" s="1">
        <f>mean+0.5*home+VLOOKUP(October_Schedule_Table[[#This Row],[Visitor/Neutral]],lookup,3,FALSE)+VLOOKUP(October_Schedule_Table[[#This Row],[Home/Neutral]],lookup,2,FALSE)</f>
        <v>117.29416259986824</v>
      </c>
      <c r="N235" s="1">
        <f>(October_Schedule_Table[[#This Row],[PTS2]]-October_Schedule_Table[[#This Row],[Home Pre]])^2+(October_Schedule_Table[[#This Row],[PTS]]-October_Schedule_Table[[#This Row],[Away Pre]])^2</f>
        <v>140.20950037211767</v>
      </c>
      <c r="O235" s="1">
        <f t="shared" si="5"/>
        <v>1.1432100698412093</v>
      </c>
      <c r="P235" s="8">
        <f>October_Schedule_Table[[#This Row],[PTS2]]-October_Schedule_Table[[#This Row],[PTS]]</f>
        <v>-8</v>
      </c>
      <c r="Q235" s="8">
        <f>October_Schedule_Table[[#This Row],[Home Pre]]-October_Schedule_Table[[#This Row],[Away Pre]]</f>
        <v>2.0116546155015129</v>
      </c>
      <c r="R235" s="8">
        <f>October_Schedule_Table[[#This Row],[Actual]]-October_Schedule_Table[[#This Row],[Predicted]]</f>
        <v>-10.011654615501513</v>
      </c>
      <c r="S235" s="8">
        <f>October_Schedule_Table[[#This Row],[PTS2]]-October_Schedule_Table[[#This Row],[Home Pre]]</f>
        <v>1.705837400131756</v>
      </c>
      <c r="T235" s="8">
        <f>October_Schedule_Table[[#This Row],[PTS]]-October_Schedule_Table[[#This Row],[Away Pre]]</f>
        <v>11.717492015633269</v>
      </c>
      <c r="U235" s="8" t="str">
        <f>CONCATENATE(October_Schedule_Table[[#This Row],[Away Short]],October_Schedule_Table[[#This Row],[PTS]],October_Schedule_Table[[#This Row],[PTS2]])</f>
        <v>LAC127119</v>
      </c>
      <c r="V235" s="8" t="str">
        <f>CONCATENATE(October_Schedule_Table[[#This Row],[Home Short]],October_Schedule_Table[[#This Row],[PTS]],October_Schedule_Table[[#This Row],[PTS2]])</f>
        <v>Bro127119</v>
      </c>
      <c r="W235" s="8" t="str">
        <f>VLOOKUP(October_Schedule_Table[[#This Row],[Home Concat]],'Back to Back'!T:U,2,FALSE)</f>
        <v>yes</v>
      </c>
      <c r="X235" s="8" t="str">
        <f>VLOOKUP(October_Schedule_Table[[#This Row],[Away Concat]],'Back to Back'!T:U,2,FALSE)</f>
        <v>no</v>
      </c>
      <c r="Y235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35" s="8"/>
    </row>
    <row r="236" spans="1:26" x14ac:dyDescent="0.2">
      <c r="A236" s="2">
        <v>43421</v>
      </c>
      <c r="B236" s="16">
        <v>11</v>
      </c>
      <c r="C236" s="16">
        <v>17</v>
      </c>
      <c r="D236" s="16">
        <v>2018</v>
      </c>
      <c r="E236" s="1" t="s">
        <v>6</v>
      </c>
      <c r="F236" s="1" t="s">
        <v>37</v>
      </c>
      <c r="G236" s="1" t="str">
        <f>LEFT(October_Schedule_Table[[#This Row],[Visitor/Neutral]],3)</f>
        <v>Tor</v>
      </c>
      <c r="H236" s="1">
        <v>122</v>
      </c>
      <c r="I236" s="1" t="s">
        <v>38</v>
      </c>
      <c r="J236" s="1" t="str">
        <f>LEFT(October_Schedule_Table[[#This Row],[Home/Neutral]],3)</f>
        <v>Chi</v>
      </c>
      <c r="K236" s="1">
        <v>83</v>
      </c>
      <c r="L236" s="1">
        <f>mean-0.5*home+VLOOKUP(October_Schedule_Table[[#This Row],[Visitor/Neutral]],lookup,2,FALSE)+VLOOKUP(October_Schedule_Table[[#This Row],[Home/Neutral]],lookup,3,FALSE)</f>
        <v>115.31370542670405</v>
      </c>
      <c r="M236" s="1">
        <f>mean+0.5*home+VLOOKUP(October_Schedule_Table[[#This Row],[Visitor/Neutral]],lookup,3,FALSE)+VLOOKUP(October_Schedule_Table[[#This Row],[Home/Neutral]],lookup,2,FALSE)</f>
        <v>104.13366730345815</v>
      </c>
      <c r="N236" s="1">
        <f>(October_Schedule_Table[[#This Row],[PTS2]]-October_Schedule_Table[[#This Row],[Home Pre]])^2+(October_Schedule_Table[[#This Row],[PTS]]-October_Schedule_Table[[#This Row],[Away Pre]])^2</f>
        <v>491.33842881414319</v>
      </c>
      <c r="O236" s="1">
        <f t="shared" si="5"/>
        <v>1.1438964076858209</v>
      </c>
      <c r="P236" s="8">
        <f>October_Schedule_Table[[#This Row],[PTS2]]-October_Schedule_Table[[#This Row],[PTS]]</f>
        <v>-39</v>
      </c>
      <c r="Q236" s="8">
        <f>October_Schedule_Table[[#This Row],[Home Pre]]-October_Schedule_Table[[#This Row],[Away Pre]]</f>
        <v>-11.180038123245893</v>
      </c>
      <c r="R236" s="8">
        <f>October_Schedule_Table[[#This Row],[Actual]]-October_Schedule_Table[[#This Row],[Predicted]]</f>
        <v>-27.819961876754107</v>
      </c>
      <c r="S236" s="8">
        <f>October_Schedule_Table[[#This Row],[PTS2]]-October_Schedule_Table[[#This Row],[Home Pre]]</f>
        <v>-21.133667303458154</v>
      </c>
      <c r="T236" s="8">
        <f>October_Schedule_Table[[#This Row],[PTS]]-October_Schedule_Table[[#This Row],[Away Pre]]</f>
        <v>6.6862945732959531</v>
      </c>
      <c r="U236" s="8" t="str">
        <f>CONCATENATE(October_Schedule_Table[[#This Row],[Away Short]],October_Schedule_Table[[#This Row],[PTS]],October_Schedule_Table[[#This Row],[PTS2]])</f>
        <v>Tor12283</v>
      </c>
      <c r="V236" s="8" t="str">
        <f>CONCATENATE(October_Schedule_Table[[#This Row],[Home Short]],October_Schedule_Table[[#This Row],[PTS]],October_Schedule_Table[[#This Row],[PTS2]])</f>
        <v>Chi12283</v>
      </c>
      <c r="W236" s="8" t="str">
        <f>VLOOKUP(October_Schedule_Table[[#This Row],[Home Concat]],'Back to Back'!T:U,2,FALSE)</f>
        <v>yes</v>
      </c>
      <c r="X236" s="8" t="str">
        <f>VLOOKUP(October_Schedule_Table[[#This Row],[Away Concat]],'Back to Back'!T:U,2,FALSE)</f>
        <v>yes</v>
      </c>
      <c r="Y236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43421Toronto RaptorsChicago Bulls</v>
      </c>
      <c r="Z236" s="8"/>
    </row>
    <row r="237" spans="1:26" x14ac:dyDescent="0.2">
      <c r="A237" s="2">
        <v>43421</v>
      </c>
      <c r="B237" s="16">
        <v>11</v>
      </c>
      <c r="C237" s="16">
        <v>17</v>
      </c>
      <c r="D237" s="16">
        <v>2018</v>
      </c>
      <c r="E237" s="1" t="s">
        <v>12</v>
      </c>
      <c r="F237" s="1" t="s">
        <v>7</v>
      </c>
      <c r="G237" s="1" t="str">
        <f>LEFT(October_Schedule_Table[[#This Row],[Visitor/Neutral]],3)</f>
        <v>Phi</v>
      </c>
      <c r="H237" s="1">
        <v>122</v>
      </c>
      <c r="I237" s="1" t="s">
        <v>14</v>
      </c>
      <c r="J237" s="1" t="str">
        <f>LEFT(October_Schedule_Table[[#This Row],[Home/Neutral]],3)</f>
        <v>Cha</v>
      </c>
      <c r="K237" s="1">
        <v>119</v>
      </c>
      <c r="L237" s="1">
        <f>mean-0.5*home+VLOOKUP(October_Schedule_Table[[#This Row],[Visitor/Neutral]],lookup,2,FALSE)+VLOOKUP(October_Schedule_Table[[#This Row],[Home/Neutral]],lookup,3,FALSE)</f>
        <v>114.39310328164271</v>
      </c>
      <c r="M237" s="1">
        <f>mean+0.5*home+VLOOKUP(October_Schedule_Table[[#This Row],[Visitor/Neutral]],lookup,3,FALSE)+VLOOKUP(October_Schedule_Table[[#This Row],[Home/Neutral]],lookup,2,FALSE)</f>
        <v>113.63189710337691</v>
      </c>
      <c r="N237" s="1">
        <f>(October_Schedule_Table[[#This Row],[PTS2]]-October_Schedule_Table[[#This Row],[Home Pre]])^2+(October_Schedule_Table[[#This Row],[PTS]]-October_Schedule_Table[[#This Row],[Away Pre]])^2</f>
        <v>86.681406392488071</v>
      </c>
      <c r="O237" s="1">
        <f t="shared" si="5"/>
        <v>1.1445831575803691</v>
      </c>
      <c r="P237" s="8">
        <f>October_Schedule_Table[[#This Row],[PTS2]]-October_Schedule_Table[[#This Row],[PTS]]</f>
        <v>-3</v>
      </c>
      <c r="Q237" s="8">
        <f>October_Schedule_Table[[#This Row],[Home Pre]]-October_Schedule_Table[[#This Row],[Away Pre]]</f>
        <v>-0.76120617826579462</v>
      </c>
      <c r="R237" s="8">
        <f>October_Schedule_Table[[#This Row],[Actual]]-October_Schedule_Table[[#This Row],[Predicted]]</f>
        <v>-2.2387938217342054</v>
      </c>
      <c r="S237" s="8">
        <f>October_Schedule_Table[[#This Row],[PTS2]]-October_Schedule_Table[[#This Row],[Home Pre]]</f>
        <v>5.3681028966230855</v>
      </c>
      <c r="T237" s="8">
        <f>October_Schedule_Table[[#This Row],[PTS]]-October_Schedule_Table[[#This Row],[Away Pre]]</f>
        <v>7.6068967183572909</v>
      </c>
      <c r="U237" s="8" t="str">
        <f>CONCATENATE(October_Schedule_Table[[#This Row],[Away Short]],October_Schedule_Table[[#This Row],[PTS]],October_Schedule_Table[[#This Row],[PTS2]])</f>
        <v>Phi122119</v>
      </c>
      <c r="V237" s="8" t="str">
        <f>CONCATENATE(October_Schedule_Table[[#This Row],[Home Short]],October_Schedule_Table[[#This Row],[PTS]],October_Schedule_Table[[#This Row],[PTS2]])</f>
        <v>Cha122119</v>
      </c>
      <c r="W237" s="8" t="str">
        <f>VLOOKUP(October_Schedule_Table[[#This Row],[Home Concat]],'Back to Back'!T:U,2,FALSE)</f>
        <v>no</v>
      </c>
      <c r="X237" s="8" t="str">
        <f>VLOOKUP(October_Schedule_Table[[#This Row],[Away Concat]],'Back to Back'!T:U,2,FALSE)</f>
        <v>yes</v>
      </c>
      <c r="Y23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37" s="8"/>
    </row>
    <row r="238" spans="1:26" x14ac:dyDescent="0.2">
      <c r="A238" s="2">
        <v>43421</v>
      </c>
      <c r="B238" s="16">
        <v>11</v>
      </c>
      <c r="C238" s="16">
        <v>17</v>
      </c>
      <c r="D238" s="16">
        <v>2018</v>
      </c>
      <c r="E238" s="1" t="s">
        <v>33</v>
      </c>
      <c r="F238" s="1" t="s">
        <v>11</v>
      </c>
      <c r="G238" s="1" t="str">
        <f>LEFT(October_Schedule_Table[[#This Row],[Visitor/Neutral]],3)</f>
        <v>Gol</v>
      </c>
      <c r="H238" s="1">
        <v>109</v>
      </c>
      <c r="I238" s="1" t="s">
        <v>28</v>
      </c>
      <c r="J238" s="1" t="str">
        <f>LEFT(October_Schedule_Table[[#This Row],[Home/Neutral]],3)</f>
        <v>Dal</v>
      </c>
      <c r="K238" s="1">
        <v>112</v>
      </c>
      <c r="L238" s="1">
        <f>mean-0.5*home+VLOOKUP(October_Schedule_Table[[#This Row],[Visitor/Neutral]],lookup,2,FALSE)+VLOOKUP(October_Schedule_Table[[#This Row],[Home/Neutral]],lookup,3,FALSE)</f>
        <v>114.93220629321488</v>
      </c>
      <c r="M238" s="1">
        <f>mean+0.5*home+VLOOKUP(October_Schedule_Table[[#This Row],[Visitor/Neutral]],lookup,3,FALSE)+VLOOKUP(October_Schedule_Table[[#This Row],[Home/Neutral]],lookup,2,FALSE)</f>
        <v>110.05131740153671</v>
      </c>
      <c r="N238" s="1">
        <f>(October_Schedule_Table[[#This Row],[PTS2]]-October_Schedule_Table[[#This Row],[Home Pre]])^2+(October_Schedule_Table[[#This Row],[PTS]]-October_Schedule_Table[[#This Row],[Away Pre]])^2</f>
        <v>38.988435374811822</v>
      </c>
      <c r="O238" s="1">
        <f t="shared" si="5"/>
        <v>1.1452703197722325</v>
      </c>
      <c r="P238" s="8">
        <f>October_Schedule_Table[[#This Row],[PTS2]]-October_Schedule_Table[[#This Row],[PTS]]</f>
        <v>3</v>
      </c>
      <c r="Q238" s="8">
        <f>October_Schedule_Table[[#This Row],[Home Pre]]-October_Schedule_Table[[#This Row],[Away Pre]]</f>
        <v>-4.8808888916781683</v>
      </c>
      <c r="R238" s="8">
        <f>October_Schedule_Table[[#This Row],[Actual]]-October_Schedule_Table[[#This Row],[Predicted]]</f>
        <v>7.8808888916781683</v>
      </c>
      <c r="S238" s="8">
        <f>October_Schedule_Table[[#This Row],[PTS2]]-October_Schedule_Table[[#This Row],[Home Pre]]</f>
        <v>1.9486825984632929</v>
      </c>
      <c r="T238" s="8">
        <f>October_Schedule_Table[[#This Row],[PTS]]-October_Schedule_Table[[#This Row],[Away Pre]]</f>
        <v>-5.9322062932148754</v>
      </c>
      <c r="U238" s="8" t="str">
        <f>CONCATENATE(October_Schedule_Table[[#This Row],[Away Short]],October_Schedule_Table[[#This Row],[PTS]],October_Schedule_Table[[#This Row],[PTS2]])</f>
        <v>Gol109112</v>
      </c>
      <c r="V238" s="8" t="str">
        <f>CONCATENATE(October_Schedule_Table[[#This Row],[Home Short]],October_Schedule_Table[[#This Row],[PTS]],October_Schedule_Table[[#This Row],[PTS2]])</f>
        <v>Dal109112</v>
      </c>
      <c r="W238" s="8" t="str">
        <f>VLOOKUP(October_Schedule_Table[[#This Row],[Home Concat]],'Back to Back'!T:U,2,FALSE)</f>
        <v>no</v>
      </c>
      <c r="X238" s="8" t="str">
        <f>VLOOKUP(October_Schedule_Table[[#This Row],[Away Concat]],'Back to Back'!T:U,2,FALSE)</f>
        <v>no</v>
      </c>
      <c r="Y23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38" s="8"/>
    </row>
    <row r="239" spans="1:26" x14ac:dyDescent="0.2">
      <c r="A239" s="2">
        <v>43421</v>
      </c>
      <c r="B239" s="16">
        <v>11</v>
      </c>
      <c r="C239" s="16">
        <v>17</v>
      </c>
      <c r="D239" s="16">
        <v>2018</v>
      </c>
      <c r="E239" s="1" t="s">
        <v>6</v>
      </c>
      <c r="F239" s="1" t="s">
        <v>32</v>
      </c>
      <c r="G239" s="1" t="str">
        <f>LEFT(October_Schedule_Table[[#This Row],[Visitor/Neutral]],3)</f>
        <v>Sac</v>
      </c>
      <c r="H239" s="1">
        <v>112</v>
      </c>
      <c r="I239" s="1" t="s">
        <v>18</v>
      </c>
      <c r="J239" s="1" t="str">
        <f>LEFT(October_Schedule_Table[[#This Row],[Home/Neutral]],3)</f>
        <v>Hou</v>
      </c>
      <c r="K239" s="1">
        <v>132</v>
      </c>
      <c r="L239" s="1">
        <f>mean-0.5*home+VLOOKUP(October_Schedule_Table[[#This Row],[Visitor/Neutral]],lookup,2,FALSE)+VLOOKUP(October_Schedule_Table[[#This Row],[Home/Neutral]],lookup,3,FALSE)</f>
        <v>110.01463750283713</v>
      </c>
      <c r="M239" s="1">
        <f>mean+0.5*home+VLOOKUP(October_Schedule_Table[[#This Row],[Visitor/Neutral]],lookup,3,FALSE)+VLOOKUP(October_Schedule_Table[[#This Row],[Home/Neutral]],lookup,2,FALSE)</f>
        <v>119.46157571015489</v>
      </c>
      <c r="N239" s="1">
        <f>(October_Schedule_Table[[#This Row],[PTS2]]-October_Schedule_Table[[#This Row],[Home Pre]])^2+(October_Schedule_Table[[#This Row],[PTS]]-October_Schedule_Table[[#This Row],[Away Pre]])^2</f>
        <v>161.15374791731864</v>
      </c>
      <c r="O239" s="1">
        <f t="shared" si="5"/>
        <v>1.1459578945089379</v>
      </c>
      <c r="P239" s="8">
        <f>October_Schedule_Table[[#This Row],[PTS2]]-October_Schedule_Table[[#This Row],[PTS]]</f>
        <v>20</v>
      </c>
      <c r="Q239" s="8">
        <f>October_Schedule_Table[[#This Row],[Home Pre]]-October_Schedule_Table[[#This Row],[Away Pre]]</f>
        <v>9.446938207317757</v>
      </c>
      <c r="R239" s="8">
        <f>October_Schedule_Table[[#This Row],[Actual]]-October_Schedule_Table[[#This Row],[Predicted]]</f>
        <v>10.553061792682243</v>
      </c>
      <c r="S239" s="8">
        <f>October_Schedule_Table[[#This Row],[PTS2]]-October_Schedule_Table[[#This Row],[Home Pre]]</f>
        <v>12.538424289845111</v>
      </c>
      <c r="T239" s="8">
        <f>October_Schedule_Table[[#This Row],[PTS]]-October_Schedule_Table[[#This Row],[Away Pre]]</f>
        <v>1.9853624971628676</v>
      </c>
      <c r="U239" s="8" t="str">
        <f>CONCATENATE(October_Schedule_Table[[#This Row],[Away Short]],October_Schedule_Table[[#This Row],[PTS]],October_Schedule_Table[[#This Row],[PTS2]])</f>
        <v>Sac112132</v>
      </c>
      <c r="V239" s="8" t="str">
        <f>CONCATENATE(October_Schedule_Table[[#This Row],[Home Short]],October_Schedule_Table[[#This Row],[PTS]],October_Schedule_Table[[#This Row],[PTS2]])</f>
        <v>Hou112132</v>
      </c>
      <c r="W239" s="8" t="str">
        <f>VLOOKUP(October_Schedule_Table[[#This Row],[Home Concat]],'Back to Back'!T:U,2,FALSE)</f>
        <v>no</v>
      </c>
      <c r="X239" s="8" t="str">
        <f>VLOOKUP(October_Schedule_Table[[#This Row],[Away Concat]],'Back to Back'!T:U,2,FALSE)</f>
        <v>yes</v>
      </c>
      <c r="Y23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39" s="8"/>
    </row>
    <row r="240" spans="1:26" x14ac:dyDescent="0.2">
      <c r="A240" s="2">
        <v>43421</v>
      </c>
      <c r="B240" s="16">
        <v>11</v>
      </c>
      <c r="C240" s="16">
        <v>17</v>
      </c>
      <c r="D240" s="16">
        <v>2018</v>
      </c>
      <c r="E240" s="1" t="s">
        <v>12</v>
      </c>
      <c r="F240" s="1" t="s">
        <v>24</v>
      </c>
      <c r="G240" s="1" t="str">
        <f>LEFT(October_Schedule_Table[[#This Row],[Visitor/Neutral]],3)</f>
        <v>Atl</v>
      </c>
      <c r="H240" s="1">
        <v>89</v>
      </c>
      <c r="I240" s="1" t="s">
        <v>20</v>
      </c>
      <c r="J240" s="1" t="str">
        <f>LEFT(October_Schedule_Table[[#This Row],[Home/Neutral]],3)</f>
        <v>Ind</v>
      </c>
      <c r="K240" s="1">
        <v>97</v>
      </c>
      <c r="L240" s="1">
        <f>mean-0.5*home+VLOOKUP(October_Schedule_Table[[#This Row],[Visitor/Neutral]],lookup,2,FALSE)+VLOOKUP(October_Schedule_Table[[#This Row],[Home/Neutral]],lookup,3,FALSE)</f>
        <v>107.21670445510465</v>
      </c>
      <c r="M240" s="1">
        <f>mean+0.5*home+VLOOKUP(October_Schedule_Table[[#This Row],[Visitor/Neutral]],lookup,3,FALSE)+VLOOKUP(October_Schedule_Table[[#This Row],[Home/Neutral]],lookup,2,FALSE)</f>
        <v>117.74696282087024</v>
      </c>
      <c r="N240" s="1">
        <f>(October_Schedule_Table[[#This Row],[PTS2]]-October_Schedule_Table[[#This Row],[Home Pre]])^2+(October_Schedule_Table[[#This Row],[PTS]]-October_Schedule_Table[[#This Row],[Away Pre]])^2</f>
        <v>762.28478749520139</v>
      </c>
      <c r="O240" s="1">
        <f t="shared" si="5"/>
        <v>1.1466458820381609</v>
      </c>
      <c r="P240" s="8">
        <f>October_Schedule_Table[[#This Row],[PTS2]]-October_Schedule_Table[[#This Row],[PTS]]</f>
        <v>8</v>
      </c>
      <c r="Q240" s="8">
        <f>October_Schedule_Table[[#This Row],[Home Pre]]-October_Schedule_Table[[#This Row],[Away Pre]]</f>
        <v>10.53025836576559</v>
      </c>
      <c r="R240" s="8">
        <f>October_Schedule_Table[[#This Row],[Actual]]-October_Schedule_Table[[#This Row],[Predicted]]</f>
        <v>-2.5302583657655902</v>
      </c>
      <c r="S240" s="8">
        <f>October_Schedule_Table[[#This Row],[PTS2]]-October_Schedule_Table[[#This Row],[Home Pre]]</f>
        <v>-20.746962820870237</v>
      </c>
      <c r="T240" s="8">
        <f>October_Schedule_Table[[#This Row],[PTS]]-October_Schedule_Table[[#This Row],[Away Pre]]</f>
        <v>-18.216704455104647</v>
      </c>
      <c r="U240" s="8" t="str">
        <f>CONCATENATE(October_Schedule_Table[[#This Row],[Away Short]],October_Schedule_Table[[#This Row],[PTS]],October_Schedule_Table[[#This Row],[PTS2]])</f>
        <v>Atl8997</v>
      </c>
      <c r="V240" s="8" t="str">
        <f>CONCATENATE(October_Schedule_Table[[#This Row],[Home Short]],October_Schedule_Table[[#This Row],[PTS]],October_Schedule_Table[[#This Row],[PTS2]])</f>
        <v>Ind8997</v>
      </c>
      <c r="W240" s="8" t="str">
        <f>VLOOKUP(October_Schedule_Table[[#This Row],[Home Concat]],'Back to Back'!T:U,2,FALSE)</f>
        <v>yes</v>
      </c>
      <c r="X240" s="8" t="str">
        <f>VLOOKUP(October_Schedule_Table[[#This Row],[Away Concat]],'Back to Back'!T:U,2,FALSE)</f>
        <v>no</v>
      </c>
      <c r="Y240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40" s="8"/>
    </row>
    <row r="241" spans="1:26" x14ac:dyDescent="0.2">
      <c r="A241" s="2">
        <v>43421</v>
      </c>
      <c r="B241" s="16">
        <v>11</v>
      </c>
      <c r="C241" s="16">
        <v>17</v>
      </c>
      <c r="D241" s="16">
        <v>2018</v>
      </c>
      <c r="E241" s="1" t="s">
        <v>12</v>
      </c>
      <c r="F241" s="1" t="s">
        <v>21</v>
      </c>
      <c r="G241" s="1" t="str">
        <f>LEFT(October_Schedule_Table[[#This Row],[Visitor/Neutral]],3)</f>
        <v>Den</v>
      </c>
      <c r="H241" s="1">
        <v>115</v>
      </c>
      <c r="I241" s="1" t="s">
        <v>17</v>
      </c>
      <c r="J241" s="1" t="str">
        <f>LEFT(October_Schedule_Table[[#This Row],[Home/Neutral]],3)</f>
        <v>New</v>
      </c>
      <c r="K241" s="1">
        <v>125</v>
      </c>
      <c r="L241" s="1">
        <f>mean-0.5*home+VLOOKUP(October_Schedule_Table[[#This Row],[Visitor/Neutral]],lookup,2,FALSE)+VLOOKUP(October_Schedule_Table[[#This Row],[Home/Neutral]],lookup,3,FALSE)</f>
        <v>114.78028047160404</v>
      </c>
      <c r="M241" s="1">
        <f>mean+0.5*home+VLOOKUP(October_Schedule_Table[[#This Row],[Visitor/Neutral]],lookup,3,FALSE)+VLOOKUP(October_Schedule_Table[[#This Row],[Home/Neutral]],lookup,2,FALSE)</f>
        <v>111.53455607959592</v>
      </c>
      <c r="N241" s="1">
        <f>(October_Schedule_Table[[#This Row],[PTS2]]-October_Schedule_Table[[#This Row],[Home Pre]])^2+(October_Schedule_Table[[#This Row],[PTS]]-October_Schedule_Table[[#This Row],[Away Pre]])^2</f>
        <v>181.36645664470583</v>
      </c>
      <c r="O241" s="1">
        <f t="shared" si="5"/>
        <v>1.1473342826077255</v>
      </c>
      <c r="P241" s="8">
        <f>October_Schedule_Table[[#This Row],[PTS2]]-October_Schedule_Table[[#This Row],[PTS]]</f>
        <v>10</v>
      </c>
      <c r="Q241" s="8">
        <f>October_Schedule_Table[[#This Row],[Home Pre]]-October_Schedule_Table[[#This Row],[Away Pre]]</f>
        <v>-3.2457243920081282</v>
      </c>
      <c r="R241" s="8">
        <f>October_Schedule_Table[[#This Row],[Actual]]-October_Schedule_Table[[#This Row],[Predicted]]</f>
        <v>13.245724392008128</v>
      </c>
      <c r="S241" s="8">
        <f>October_Schedule_Table[[#This Row],[PTS2]]-October_Schedule_Table[[#This Row],[Home Pre]]</f>
        <v>13.465443920404084</v>
      </c>
      <c r="T241" s="8">
        <f>October_Schedule_Table[[#This Row],[PTS]]-October_Schedule_Table[[#This Row],[Away Pre]]</f>
        <v>0.21971952839595588</v>
      </c>
      <c r="U241" s="8" t="str">
        <f>CONCATENATE(October_Schedule_Table[[#This Row],[Away Short]],October_Schedule_Table[[#This Row],[PTS]],October_Schedule_Table[[#This Row],[PTS2]])</f>
        <v>Den115125</v>
      </c>
      <c r="V241" s="8" t="str">
        <f>CONCATENATE(October_Schedule_Table[[#This Row],[Home Short]],October_Schedule_Table[[#This Row],[PTS]],October_Schedule_Table[[#This Row],[PTS2]])</f>
        <v>New115125</v>
      </c>
      <c r="W241" s="8" t="str">
        <f>VLOOKUP(October_Schedule_Table[[#This Row],[Home Concat]],'Back to Back'!T:U,2,FALSE)</f>
        <v>yes</v>
      </c>
      <c r="X241" s="8" t="str">
        <f>VLOOKUP(October_Schedule_Table[[#This Row],[Away Concat]],'Back to Back'!T:U,2,FALSE)</f>
        <v>no</v>
      </c>
      <c r="Y241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41" s="8"/>
    </row>
    <row r="242" spans="1:26" x14ac:dyDescent="0.2">
      <c r="A242" s="2">
        <v>43421</v>
      </c>
      <c r="B242" s="16">
        <v>11</v>
      </c>
      <c r="C242" s="16">
        <v>17</v>
      </c>
      <c r="D242" s="16">
        <v>2018</v>
      </c>
      <c r="E242" s="1" t="s">
        <v>12</v>
      </c>
      <c r="F242" s="1" t="s">
        <v>39</v>
      </c>
      <c r="G242" s="1" t="s">
        <v>242</v>
      </c>
      <c r="H242" s="1">
        <v>117</v>
      </c>
      <c r="I242" s="1" t="s">
        <v>27</v>
      </c>
      <c r="J242" s="1" t="str">
        <f>LEFT(October_Schedule_Table[[#This Row],[Home/Neutral]],3)</f>
        <v>Orl</v>
      </c>
      <c r="K242" s="1">
        <v>130</v>
      </c>
      <c r="L242" s="1">
        <f>mean-0.5*home+VLOOKUP(October_Schedule_Table[[#This Row],[Visitor/Neutral]],lookup,2,FALSE)+VLOOKUP(October_Schedule_Table[[#This Row],[Home/Neutral]],lookup,3,FALSE)</f>
        <v>105.35927914751009</v>
      </c>
      <c r="M242" s="1">
        <f>mean+0.5*home+VLOOKUP(October_Schedule_Table[[#This Row],[Visitor/Neutral]],lookup,3,FALSE)+VLOOKUP(October_Schedule_Table[[#This Row],[Home/Neutral]],lookup,2,FALSE)</f>
        <v>111.05171024850864</v>
      </c>
      <c r="N242" s="1">
        <f>(October_Schedule_Table[[#This Row],[PTS2]]-October_Schedule_Table[[#This Row],[Home Pre]])^2+(October_Schedule_Table[[#This Row],[PTS]]-October_Schedule_Table[[#This Row],[Away Pre]])^2</f>
        <v>494.54406647206582</v>
      </c>
      <c r="O242" s="1">
        <f t="shared" si="5"/>
        <v>1.1480230964656049</v>
      </c>
      <c r="P242" s="8">
        <f>October_Schedule_Table[[#This Row],[PTS2]]-October_Schedule_Table[[#This Row],[PTS]]</f>
        <v>13</v>
      </c>
      <c r="Q242" s="8">
        <f>October_Schedule_Table[[#This Row],[Home Pre]]-October_Schedule_Table[[#This Row],[Away Pre]]</f>
        <v>5.6924311009985473</v>
      </c>
      <c r="R242" s="8">
        <f>October_Schedule_Table[[#This Row],[Actual]]-October_Schedule_Table[[#This Row],[Predicted]]</f>
        <v>7.3075688990014527</v>
      </c>
      <c r="S242" s="8">
        <f>October_Schedule_Table[[#This Row],[PTS2]]-October_Schedule_Table[[#This Row],[Home Pre]]</f>
        <v>18.948289751491359</v>
      </c>
      <c r="T242" s="8">
        <f>October_Schedule_Table[[#This Row],[PTS]]-October_Schedule_Table[[#This Row],[Away Pre]]</f>
        <v>11.640720852489906</v>
      </c>
      <c r="U242" s="8" t="str">
        <f>CONCATENATE(October_Schedule_Table[[#This Row],[Away Short]],October_Schedule_Table[[#This Row],[PTS]],October_Schedule_Table[[#This Row],[PTS2]])</f>
        <v>LAL117130</v>
      </c>
      <c r="V242" s="8" t="str">
        <f>CONCATENATE(October_Schedule_Table[[#This Row],[Home Short]],October_Schedule_Table[[#This Row],[PTS]],October_Schedule_Table[[#This Row],[PTS2]])</f>
        <v>Orl117130</v>
      </c>
      <c r="W242" s="8" t="str">
        <f>VLOOKUP(October_Schedule_Table[[#This Row],[Home Concat]],'Back to Back'!T:U,2,FALSE)</f>
        <v>no</v>
      </c>
      <c r="X242" s="8" t="str">
        <f>VLOOKUP(October_Schedule_Table[[#This Row],[Away Concat]],'Back to Back'!T:U,2,FALSE)</f>
        <v>no</v>
      </c>
      <c r="Y24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42" s="8"/>
    </row>
    <row r="243" spans="1:26" x14ac:dyDescent="0.2">
      <c r="A243" s="2">
        <v>43421</v>
      </c>
      <c r="B243" s="16">
        <v>11</v>
      </c>
      <c r="C243" s="16">
        <v>17</v>
      </c>
      <c r="D243" s="16">
        <v>2018</v>
      </c>
      <c r="E243" s="1" t="s">
        <v>42</v>
      </c>
      <c r="F243" s="1" t="s">
        <v>10</v>
      </c>
      <c r="G243" s="1" t="str">
        <f>LEFT(October_Schedule_Table[[#This Row],[Visitor/Neutral]],3)</f>
        <v>Okl</v>
      </c>
      <c r="H243" s="1">
        <v>110</v>
      </c>
      <c r="I243" s="1" t="s">
        <v>29</v>
      </c>
      <c r="J243" s="1" t="str">
        <f>LEFT(October_Schedule_Table[[#This Row],[Home/Neutral]],3)</f>
        <v>Pho</v>
      </c>
      <c r="K243" s="1">
        <v>100</v>
      </c>
      <c r="L243" s="1">
        <f>mean-0.5*home+VLOOKUP(October_Schedule_Table[[#This Row],[Visitor/Neutral]],lookup,2,FALSE)+VLOOKUP(October_Schedule_Table[[#This Row],[Home/Neutral]],lookup,3,FALSE)</f>
        <v>119.00289296828379</v>
      </c>
      <c r="M243" s="1">
        <f>mean+0.5*home+VLOOKUP(October_Schedule_Table[[#This Row],[Visitor/Neutral]],lookup,3,FALSE)+VLOOKUP(October_Schedule_Table[[#This Row],[Home/Neutral]],lookup,2,FALSE)</f>
        <v>109.61740016481798</v>
      </c>
      <c r="N243" s="1">
        <f>(October_Schedule_Table[[#This Row],[PTS2]]-October_Schedule_Table[[#This Row],[Home Pre]])^2+(October_Schedule_Table[[#This Row],[PTS]]-October_Schedule_Table[[#This Row],[Away Pre]])^2</f>
        <v>173.54646772861457</v>
      </c>
      <c r="O243" s="1">
        <f t="shared" si="5"/>
        <v>1.1487123238599208</v>
      </c>
      <c r="P243" s="8">
        <f>October_Schedule_Table[[#This Row],[PTS2]]-October_Schedule_Table[[#This Row],[PTS]]</f>
        <v>-10</v>
      </c>
      <c r="Q243" s="8">
        <f>October_Schedule_Table[[#This Row],[Home Pre]]-October_Schedule_Table[[#This Row],[Away Pre]]</f>
        <v>-9.3854928034658087</v>
      </c>
      <c r="R243" s="8">
        <f>October_Schedule_Table[[#This Row],[Actual]]-October_Schedule_Table[[#This Row],[Predicted]]</f>
        <v>-0.61450719653419128</v>
      </c>
      <c r="S243" s="8">
        <f>October_Schedule_Table[[#This Row],[PTS2]]-October_Schedule_Table[[#This Row],[Home Pre]]</f>
        <v>-9.6174001648179797</v>
      </c>
      <c r="T243" s="8">
        <f>October_Schedule_Table[[#This Row],[PTS]]-October_Schedule_Table[[#This Row],[Away Pre]]</f>
        <v>-9.0028929682837884</v>
      </c>
      <c r="U243" s="8" t="str">
        <f>CONCATENATE(October_Schedule_Table[[#This Row],[Away Short]],October_Schedule_Table[[#This Row],[PTS]],October_Schedule_Table[[#This Row],[PTS2]])</f>
        <v>Okl110100</v>
      </c>
      <c r="V243" s="8" t="str">
        <f>CONCATENATE(October_Schedule_Table[[#This Row],[Home Short]],October_Schedule_Table[[#This Row],[PTS]],October_Schedule_Table[[#This Row],[PTS2]])</f>
        <v>Pho110100</v>
      </c>
      <c r="W243" s="8" t="str">
        <f>VLOOKUP(October_Schedule_Table[[#This Row],[Home Concat]],'Back to Back'!T:U,2,FALSE)</f>
        <v>no</v>
      </c>
      <c r="X243" s="8" t="str">
        <f>VLOOKUP(October_Schedule_Table[[#This Row],[Away Concat]],'Back to Back'!T:U,2,FALSE)</f>
        <v>no</v>
      </c>
      <c r="Y24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43" s="8"/>
    </row>
    <row r="244" spans="1:26" x14ac:dyDescent="0.2">
      <c r="A244" s="2">
        <v>43422</v>
      </c>
      <c r="B244" s="16">
        <v>11</v>
      </c>
      <c r="C244" s="16">
        <v>18</v>
      </c>
      <c r="D244" s="16">
        <v>2018</v>
      </c>
      <c r="E244" s="1" t="s">
        <v>43</v>
      </c>
      <c r="F244" s="1" t="s">
        <v>39</v>
      </c>
      <c r="G244" s="1" t="s">
        <v>242</v>
      </c>
      <c r="H244" s="1">
        <v>113</v>
      </c>
      <c r="I244" s="1" t="s">
        <v>26</v>
      </c>
      <c r="J244" s="1" t="str">
        <f>LEFT(October_Schedule_Table[[#This Row],[Home/Neutral]],3)</f>
        <v>Mia</v>
      </c>
      <c r="K244" s="1">
        <v>97</v>
      </c>
      <c r="L244" s="1">
        <f>mean-0.5*home+VLOOKUP(October_Schedule_Table[[#This Row],[Visitor/Neutral]],lookup,2,FALSE)+VLOOKUP(October_Schedule_Table[[#This Row],[Home/Neutral]],lookup,3,FALSE)</f>
        <v>104.29121307387494</v>
      </c>
      <c r="M244" s="1">
        <f>mean+0.5*home+VLOOKUP(October_Schedule_Table[[#This Row],[Visitor/Neutral]],lookup,3,FALSE)+VLOOKUP(October_Schedule_Table[[#This Row],[Home/Neutral]],lookup,2,FALSE)</f>
        <v>108.51515314834928</v>
      </c>
      <c r="N244" s="1">
        <f>(October_Schedule_Table[[#This Row],[PTS2]]-October_Schedule_Table[[#This Row],[Home Pre]])^2+(October_Schedule_Table[[#This Row],[PTS]]-October_Schedule_Table[[#This Row],[Away Pre]])^2</f>
        <v>208.44172175458516</v>
      </c>
      <c r="O244" s="1">
        <f t="shared" si="5"/>
        <v>1.1494019650389442</v>
      </c>
      <c r="P244" s="8">
        <f>October_Schedule_Table[[#This Row],[PTS2]]-October_Schedule_Table[[#This Row],[PTS]]</f>
        <v>-16</v>
      </c>
      <c r="Q244" s="8">
        <f>October_Schedule_Table[[#This Row],[Home Pre]]-October_Schedule_Table[[#This Row],[Away Pre]]</f>
        <v>4.2239400744743421</v>
      </c>
      <c r="R244" s="8">
        <f>October_Schedule_Table[[#This Row],[Actual]]-October_Schedule_Table[[#This Row],[Predicted]]</f>
        <v>-20.223940074474342</v>
      </c>
      <c r="S244" s="8">
        <f>October_Schedule_Table[[#This Row],[PTS2]]-October_Schedule_Table[[#This Row],[Home Pre]]</f>
        <v>-11.515153148349285</v>
      </c>
      <c r="T244" s="8">
        <f>October_Schedule_Table[[#This Row],[PTS]]-October_Schedule_Table[[#This Row],[Away Pre]]</f>
        <v>8.7087869261250574</v>
      </c>
      <c r="U244" s="8" t="str">
        <f>CONCATENATE(October_Schedule_Table[[#This Row],[Away Short]],October_Schedule_Table[[#This Row],[PTS]],October_Schedule_Table[[#This Row],[PTS2]])</f>
        <v>LAL11397</v>
      </c>
      <c r="V244" s="8" t="str">
        <f>CONCATENATE(October_Schedule_Table[[#This Row],[Home Short]],October_Schedule_Table[[#This Row],[PTS]],October_Schedule_Table[[#This Row],[PTS2]])</f>
        <v>Mia11397</v>
      </c>
      <c r="W244" s="8" t="str">
        <f>VLOOKUP(October_Schedule_Table[[#This Row],[Home Concat]],'Back to Back'!T:U,2,FALSE)</f>
        <v>no</v>
      </c>
      <c r="X244" s="8" t="str">
        <f>VLOOKUP(October_Schedule_Table[[#This Row],[Away Concat]],'Back to Back'!T:U,2,FALSE)</f>
        <v>yes</v>
      </c>
      <c r="Y24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44" s="8"/>
    </row>
    <row r="245" spans="1:26" x14ac:dyDescent="0.2">
      <c r="A245" s="2">
        <v>43422</v>
      </c>
      <c r="B245" s="16">
        <v>11</v>
      </c>
      <c r="C245" s="16">
        <v>18</v>
      </c>
      <c r="D245" s="16">
        <v>2018</v>
      </c>
      <c r="E245" s="1" t="s">
        <v>61</v>
      </c>
      <c r="F245" s="1" t="s">
        <v>19</v>
      </c>
      <c r="G245" s="1" t="str">
        <f>LEFT(October_Schedule_Table[[#This Row],[Visitor/Neutral]],3)</f>
        <v>Mem</v>
      </c>
      <c r="H245" s="1">
        <v>100</v>
      </c>
      <c r="I245" s="1" t="s">
        <v>34</v>
      </c>
      <c r="J245" s="1" t="str">
        <f>LEFT(October_Schedule_Table[[#This Row],[Home/Neutral]],3)</f>
        <v>Min</v>
      </c>
      <c r="K245" s="1">
        <v>87</v>
      </c>
      <c r="L245" s="1">
        <f>mean-0.5*home+VLOOKUP(October_Schedule_Table[[#This Row],[Visitor/Neutral]],lookup,2,FALSE)+VLOOKUP(October_Schedule_Table[[#This Row],[Home/Neutral]],lookup,3,FALSE)</f>
        <v>105.48168978275997</v>
      </c>
      <c r="M245" s="1">
        <f>mean+0.5*home+VLOOKUP(October_Schedule_Table[[#This Row],[Visitor/Neutral]],lookup,3,FALSE)+VLOOKUP(October_Schedule_Table[[#This Row],[Home/Neutral]],lookup,2,FALSE)</f>
        <v>109.18306522763883</v>
      </c>
      <c r="N245" s="1">
        <f>(October_Schedule_Table[[#This Row],[PTS2]]-October_Schedule_Table[[#This Row],[Home Pre]])^2+(October_Schedule_Table[[#This Row],[PTS]]-October_Schedule_Table[[#This Row],[Away Pre]])^2</f>
        <v>522.13730576809428</v>
      </c>
      <c r="O245" s="1">
        <f t="shared" si="5"/>
        <v>1.1500920202510949</v>
      </c>
      <c r="P245" s="8">
        <f>October_Schedule_Table[[#This Row],[PTS2]]-October_Schedule_Table[[#This Row],[PTS]]</f>
        <v>-13</v>
      </c>
      <c r="Q245" s="8">
        <f>October_Schedule_Table[[#This Row],[Home Pre]]-October_Schedule_Table[[#This Row],[Away Pre]]</f>
        <v>3.7013754448788632</v>
      </c>
      <c r="R245" s="8">
        <f>October_Schedule_Table[[#This Row],[Actual]]-October_Schedule_Table[[#This Row],[Predicted]]</f>
        <v>-16.701375444878863</v>
      </c>
      <c r="S245" s="8">
        <f>October_Schedule_Table[[#This Row],[PTS2]]-October_Schedule_Table[[#This Row],[Home Pre]]</f>
        <v>-22.183065227638835</v>
      </c>
      <c r="T245" s="8">
        <f>October_Schedule_Table[[#This Row],[PTS]]-October_Schedule_Table[[#This Row],[Away Pre]]</f>
        <v>-5.4816897827599718</v>
      </c>
      <c r="U245" s="8" t="str">
        <f>CONCATENATE(October_Schedule_Table[[#This Row],[Away Short]],October_Schedule_Table[[#This Row],[PTS]],October_Schedule_Table[[#This Row],[PTS2]])</f>
        <v>Mem10087</v>
      </c>
      <c r="V245" s="8" t="str">
        <f>CONCATENATE(October_Schedule_Table[[#This Row],[Home Short]],October_Schedule_Table[[#This Row],[PTS]],October_Schedule_Table[[#This Row],[PTS2]])</f>
        <v>Min10087</v>
      </c>
      <c r="W245" s="8" t="str">
        <f>VLOOKUP(October_Schedule_Table[[#This Row],[Home Concat]],'Back to Back'!T:U,2,FALSE)</f>
        <v>no</v>
      </c>
      <c r="X245" s="8" t="str">
        <f>VLOOKUP(October_Schedule_Table[[#This Row],[Away Concat]],'Back to Back'!T:U,2,FALSE)</f>
        <v>no</v>
      </c>
      <c r="Y24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45" s="8"/>
    </row>
    <row r="246" spans="1:26" x14ac:dyDescent="0.2">
      <c r="A246" s="2">
        <v>43422</v>
      </c>
      <c r="B246" s="16">
        <v>11</v>
      </c>
      <c r="C246" s="16">
        <v>18</v>
      </c>
      <c r="D246" s="16">
        <v>2018</v>
      </c>
      <c r="E246" s="1" t="s">
        <v>43</v>
      </c>
      <c r="F246" s="1" t="s">
        <v>25</v>
      </c>
      <c r="G246" s="1" t="s">
        <v>243</v>
      </c>
      <c r="H246" s="1">
        <v>117</v>
      </c>
      <c r="I246" s="1" t="s">
        <v>27</v>
      </c>
      <c r="J246" s="1" t="str">
        <f>LEFT(October_Schedule_Table[[#This Row],[Home/Neutral]],3)</f>
        <v>Orl</v>
      </c>
      <c r="K246" s="1">
        <v>131</v>
      </c>
      <c r="L246" s="1">
        <f>mean-0.5*home+VLOOKUP(October_Schedule_Table[[#This Row],[Visitor/Neutral]],lookup,2,FALSE)+VLOOKUP(October_Schedule_Table[[#This Row],[Home/Neutral]],lookup,3,FALSE)</f>
        <v>98.069027751204715</v>
      </c>
      <c r="M246" s="1">
        <f>mean+0.5*home+VLOOKUP(October_Schedule_Table[[#This Row],[Visitor/Neutral]],lookup,3,FALSE)+VLOOKUP(October_Schedule_Table[[#This Row],[Home/Neutral]],lookup,2,FALSE)</f>
        <v>111.38620266764796</v>
      </c>
      <c r="N246" s="1">
        <f>(October_Schedule_Table[[#This Row],[PTS2]]-October_Schedule_Table[[#This Row],[Home Pre]])^2+(October_Schedule_Table[[#This Row],[PTS]]-October_Schedule_Table[[#This Row],[Away Pre]])^2</f>
        <v>743.08275607923702</v>
      </c>
      <c r="O246" s="1">
        <f t="shared" si="5"/>
        <v>1.1507824897449419</v>
      </c>
      <c r="P246" s="8">
        <f>October_Schedule_Table[[#This Row],[PTS2]]-October_Schedule_Table[[#This Row],[PTS]]</f>
        <v>14</v>
      </c>
      <c r="Q246" s="8">
        <f>October_Schedule_Table[[#This Row],[Home Pre]]-October_Schedule_Table[[#This Row],[Away Pre]]</f>
        <v>13.31717491644325</v>
      </c>
      <c r="R246" s="8">
        <f>October_Schedule_Table[[#This Row],[Actual]]-October_Schedule_Table[[#This Row],[Predicted]]</f>
        <v>0.6828250835567502</v>
      </c>
      <c r="S246" s="8">
        <f>October_Schedule_Table[[#This Row],[PTS2]]-October_Schedule_Table[[#This Row],[Home Pre]]</f>
        <v>19.613797332352036</v>
      </c>
      <c r="T246" s="8">
        <f>October_Schedule_Table[[#This Row],[PTS]]-October_Schedule_Table[[#This Row],[Away Pre]]</f>
        <v>18.930972248795285</v>
      </c>
      <c r="U246" s="8" t="str">
        <f>CONCATENATE(October_Schedule_Table[[#This Row],[Away Short]],October_Schedule_Table[[#This Row],[PTS]],October_Schedule_Table[[#This Row],[PTS2]])</f>
        <v>NYK117131</v>
      </c>
      <c r="V246" s="8" t="str">
        <f>CONCATENATE(October_Schedule_Table[[#This Row],[Home Short]],October_Schedule_Table[[#This Row],[PTS]],October_Schedule_Table[[#This Row],[PTS2]])</f>
        <v>Orl117131</v>
      </c>
      <c r="W246" s="8" t="str">
        <f>VLOOKUP(October_Schedule_Table[[#This Row],[Home Concat]],'Back to Back'!T:U,2,FALSE)</f>
        <v>yes</v>
      </c>
      <c r="X246" s="8" t="str">
        <f>VLOOKUP(October_Schedule_Table[[#This Row],[Away Concat]],'Back to Back'!T:U,2,FALSE)</f>
        <v>no</v>
      </c>
      <c r="Y246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46" s="8"/>
    </row>
    <row r="247" spans="1:26" x14ac:dyDescent="0.2">
      <c r="A247" s="2">
        <v>43422</v>
      </c>
      <c r="B247" s="16">
        <v>11</v>
      </c>
      <c r="C247" s="16">
        <v>18</v>
      </c>
      <c r="D247" s="16">
        <v>2018</v>
      </c>
      <c r="E247" s="1" t="s">
        <v>12</v>
      </c>
      <c r="F247" s="1" t="s">
        <v>11</v>
      </c>
      <c r="G247" s="1" t="str">
        <f>LEFT(October_Schedule_Table[[#This Row],[Visitor/Neutral]],3)</f>
        <v>Gol</v>
      </c>
      <c r="H247" s="1">
        <v>92</v>
      </c>
      <c r="I247" s="1" t="s">
        <v>35</v>
      </c>
      <c r="J247" s="1" t="str">
        <f>LEFT(October_Schedule_Table[[#This Row],[Home/Neutral]],3)</f>
        <v>San</v>
      </c>
      <c r="K247" s="1">
        <v>104</v>
      </c>
      <c r="L247" s="1">
        <f>mean-0.5*home+VLOOKUP(October_Schedule_Table[[#This Row],[Visitor/Neutral]],lookup,2,FALSE)+VLOOKUP(October_Schedule_Table[[#This Row],[Home/Neutral]],lookup,3,FALSE)</f>
        <v>114.52319840476703</v>
      </c>
      <c r="M247" s="1">
        <f>mean+0.5*home+VLOOKUP(October_Schedule_Table[[#This Row],[Visitor/Neutral]],lookup,3,FALSE)+VLOOKUP(October_Schedule_Table[[#This Row],[Home/Neutral]],lookup,2,FALSE)</f>
        <v>112.61637122436593</v>
      </c>
      <c r="N247" s="1">
        <f>(October_Schedule_Table[[#This Row],[PTS2]]-October_Schedule_Table[[#This Row],[Home Pre]])^2+(October_Schedule_Table[[#This Row],[PTS]]-October_Schedule_Table[[#This Row],[Away Pre]])^2</f>
        <v>581.5363194565814</v>
      </c>
      <c r="O247" s="1">
        <f t="shared" si="5"/>
        <v>1.1514733737692036</v>
      </c>
      <c r="P247" s="8">
        <f>October_Schedule_Table[[#This Row],[PTS2]]-October_Schedule_Table[[#This Row],[PTS]]</f>
        <v>12</v>
      </c>
      <c r="Q247" s="8">
        <f>October_Schedule_Table[[#This Row],[Home Pre]]-October_Schedule_Table[[#This Row],[Away Pre]]</f>
        <v>-1.9068271804010948</v>
      </c>
      <c r="R247" s="8">
        <f>October_Schedule_Table[[#This Row],[Actual]]-October_Schedule_Table[[#This Row],[Predicted]]</f>
        <v>13.906827180401095</v>
      </c>
      <c r="S247" s="8">
        <f>October_Schedule_Table[[#This Row],[PTS2]]-October_Schedule_Table[[#This Row],[Home Pre]]</f>
        <v>-8.6163712243659347</v>
      </c>
      <c r="T247" s="8">
        <f>October_Schedule_Table[[#This Row],[PTS]]-October_Schedule_Table[[#This Row],[Away Pre]]</f>
        <v>-22.52319840476703</v>
      </c>
      <c r="U247" s="8" t="str">
        <f>CONCATENATE(October_Schedule_Table[[#This Row],[Away Short]],October_Schedule_Table[[#This Row],[PTS]],October_Schedule_Table[[#This Row],[PTS2]])</f>
        <v>Gol92104</v>
      </c>
      <c r="V247" s="8" t="str">
        <f>CONCATENATE(October_Schedule_Table[[#This Row],[Home Short]],October_Schedule_Table[[#This Row],[PTS]],October_Schedule_Table[[#This Row],[PTS2]])</f>
        <v>San92104</v>
      </c>
      <c r="W247" s="8" t="str">
        <f>VLOOKUP(October_Schedule_Table[[#This Row],[Home Concat]],'Back to Back'!T:U,2,FALSE)</f>
        <v>no</v>
      </c>
      <c r="X247" s="8" t="str">
        <f>VLOOKUP(October_Schedule_Table[[#This Row],[Away Concat]],'Back to Back'!T:U,2,FALSE)</f>
        <v>yes</v>
      </c>
      <c r="Y24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47" s="8"/>
    </row>
    <row r="248" spans="1:26" x14ac:dyDescent="0.2">
      <c r="A248" s="2">
        <v>43422</v>
      </c>
      <c r="B248" s="16">
        <v>11</v>
      </c>
      <c r="C248" s="16">
        <v>18</v>
      </c>
      <c r="D248" s="16">
        <v>2018</v>
      </c>
      <c r="E248" s="1" t="s">
        <v>43</v>
      </c>
      <c r="F248" s="1" t="s">
        <v>40</v>
      </c>
      <c r="G248" s="1" t="str">
        <f>LEFT(October_Schedule_Table[[#This Row],[Visitor/Neutral]],3)</f>
        <v>Por</v>
      </c>
      <c r="H248" s="1">
        <v>119</v>
      </c>
      <c r="I248" s="1" t="s">
        <v>41</v>
      </c>
      <c r="J248" s="1" t="str">
        <f>LEFT(October_Schedule_Table[[#This Row],[Home/Neutral]],3)</f>
        <v>Was</v>
      </c>
      <c r="K248" s="1">
        <v>109</v>
      </c>
      <c r="L248" s="1">
        <f>mean-0.5*home+VLOOKUP(October_Schedule_Table[[#This Row],[Visitor/Neutral]],lookup,2,FALSE)+VLOOKUP(October_Schedule_Table[[#This Row],[Home/Neutral]],lookup,3,FALSE)</f>
        <v>120.24522312846234</v>
      </c>
      <c r="M248" s="1">
        <f>mean+0.5*home+VLOOKUP(October_Schedule_Table[[#This Row],[Visitor/Neutral]],lookup,3,FALSE)+VLOOKUP(October_Schedule_Table[[#This Row],[Home/Neutral]],lookup,2,FALSE)</f>
        <v>114.99704348019759</v>
      </c>
      <c r="N248" s="1">
        <f>(October_Schedule_Table[[#This Row],[PTS2]]-October_Schedule_Table[[#This Row],[Home Pre]])^2+(October_Schedule_Table[[#This Row],[PTS]]-October_Schedule_Table[[#This Row],[Away Pre]])^2</f>
        <v>37.515111143037956</v>
      </c>
      <c r="O248" s="1">
        <f t="shared" si="5"/>
        <v>1.1521646725727472</v>
      </c>
      <c r="P248" s="8">
        <f>October_Schedule_Table[[#This Row],[PTS2]]-October_Schedule_Table[[#This Row],[PTS]]</f>
        <v>-10</v>
      </c>
      <c r="Q248" s="8">
        <f>October_Schedule_Table[[#This Row],[Home Pre]]-October_Schedule_Table[[#This Row],[Away Pre]]</f>
        <v>-5.2481796482647525</v>
      </c>
      <c r="R248" s="8">
        <f>October_Schedule_Table[[#This Row],[Actual]]-October_Schedule_Table[[#This Row],[Predicted]]</f>
        <v>-4.7518203517352475</v>
      </c>
      <c r="S248" s="8">
        <f>October_Schedule_Table[[#This Row],[PTS2]]-October_Schedule_Table[[#This Row],[Home Pre]]</f>
        <v>-5.9970434801975898</v>
      </c>
      <c r="T248" s="8">
        <f>October_Schedule_Table[[#This Row],[PTS]]-October_Schedule_Table[[#This Row],[Away Pre]]</f>
        <v>-1.2452231284623423</v>
      </c>
      <c r="U248" s="8" t="str">
        <f>CONCATENATE(October_Schedule_Table[[#This Row],[Away Short]],October_Schedule_Table[[#This Row],[PTS]],October_Schedule_Table[[#This Row],[PTS2]])</f>
        <v>Por119109</v>
      </c>
      <c r="V248" s="8" t="str">
        <f>CONCATENATE(October_Schedule_Table[[#This Row],[Home Short]],October_Schedule_Table[[#This Row],[PTS]],October_Schedule_Table[[#This Row],[PTS2]])</f>
        <v>Was119109</v>
      </c>
      <c r="W248" s="8" t="str">
        <f>VLOOKUP(October_Schedule_Table[[#This Row],[Home Concat]],'Back to Back'!T:U,2,FALSE)</f>
        <v>no</v>
      </c>
      <c r="X248" s="8" t="str">
        <f>VLOOKUP(October_Schedule_Table[[#This Row],[Away Concat]],'Back to Back'!T:U,2,FALSE)</f>
        <v>no</v>
      </c>
      <c r="Y24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48" s="8"/>
    </row>
    <row r="249" spans="1:26" x14ac:dyDescent="0.2">
      <c r="A249" s="2">
        <v>43423</v>
      </c>
      <c r="B249" s="16">
        <v>11</v>
      </c>
      <c r="C249" s="16">
        <v>19</v>
      </c>
      <c r="D249" s="16">
        <v>2018</v>
      </c>
      <c r="E249" s="1" t="s">
        <v>23</v>
      </c>
      <c r="F249" s="1" t="s">
        <v>22</v>
      </c>
      <c r="G249" s="1" t="s">
        <v>241</v>
      </c>
      <c r="H249" s="1">
        <v>127</v>
      </c>
      <c r="I249" s="1" t="s">
        <v>24</v>
      </c>
      <c r="J249" s="1" t="str">
        <f>LEFT(October_Schedule_Table[[#This Row],[Home/Neutral]],3)</f>
        <v>Atl</v>
      </c>
      <c r="K249" s="1">
        <v>119</v>
      </c>
      <c r="L249" s="1">
        <f>mean-0.5*home+VLOOKUP(October_Schedule_Table[[#This Row],[Visitor/Neutral]],lookup,2,FALSE)+VLOOKUP(October_Schedule_Table[[#This Row],[Home/Neutral]],lookup,3,FALSE)</f>
        <v>122.82234854024779</v>
      </c>
      <c r="M249" s="1">
        <f>mean+0.5*home+VLOOKUP(October_Schedule_Table[[#This Row],[Visitor/Neutral]],lookup,3,FALSE)+VLOOKUP(October_Schedule_Table[[#This Row],[Home/Neutral]],lookup,2,FALSE)</f>
        <v>119.321436696116</v>
      </c>
      <c r="N249" s="1">
        <f>(October_Schedule_Table[[#This Row],[PTS2]]-October_Schedule_Table[[#This Row],[Home Pre]])^2+(October_Schedule_Table[[#This Row],[PTS]]-October_Schedule_Table[[#This Row],[Away Pre]])^2</f>
        <v>17.556093268779755</v>
      </c>
      <c r="O249" s="1">
        <f t="shared" si="5"/>
        <v>1.15285638640459</v>
      </c>
      <c r="P249" s="8">
        <f>October_Schedule_Table[[#This Row],[PTS2]]-October_Schedule_Table[[#This Row],[PTS]]</f>
        <v>-8</v>
      </c>
      <c r="Q249" s="8">
        <f>October_Schedule_Table[[#This Row],[Home Pre]]-October_Schedule_Table[[#This Row],[Away Pre]]</f>
        <v>-3.5009118441317923</v>
      </c>
      <c r="R249" s="8">
        <f>October_Schedule_Table[[#This Row],[Actual]]-October_Schedule_Table[[#This Row],[Predicted]]</f>
        <v>-4.4990881558682077</v>
      </c>
      <c r="S249" s="8">
        <f>October_Schedule_Table[[#This Row],[PTS2]]-October_Schedule_Table[[#This Row],[Home Pre]]</f>
        <v>-0.32143669611599535</v>
      </c>
      <c r="T249" s="8">
        <f>October_Schedule_Table[[#This Row],[PTS]]-October_Schedule_Table[[#This Row],[Away Pre]]</f>
        <v>4.1776514597522123</v>
      </c>
      <c r="U249" s="8" t="str">
        <f>CONCATENATE(October_Schedule_Table[[#This Row],[Away Short]],October_Schedule_Table[[#This Row],[PTS]],October_Schedule_Table[[#This Row],[PTS2]])</f>
        <v>LAC127119</v>
      </c>
      <c r="V249" s="8" t="str">
        <f>CONCATENATE(October_Schedule_Table[[#This Row],[Home Short]],October_Schedule_Table[[#This Row],[PTS]],October_Schedule_Table[[#This Row],[PTS2]])</f>
        <v>Atl127119</v>
      </c>
      <c r="W249" s="8" t="str">
        <f>VLOOKUP(October_Schedule_Table[[#This Row],[Home Concat]],'Back to Back'!T:U,2,FALSE)</f>
        <v>no</v>
      </c>
      <c r="X249" s="8" t="str">
        <f>VLOOKUP(October_Schedule_Table[[#This Row],[Away Concat]],'Back to Back'!T:U,2,FALSE)</f>
        <v>no</v>
      </c>
      <c r="Y24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49" s="8"/>
    </row>
    <row r="250" spans="1:26" x14ac:dyDescent="0.2">
      <c r="A250" s="2">
        <v>43423</v>
      </c>
      <c r="B250" s="16">
        <v>11</v>
      </c>
      <c r="C250" s="16">
        <v>19</v>
      </c>
      <c r="D250" s="16">
        <v>2018</v>
      </c>
      <c r="E250" s="1" t="s">
        <v>12</v>
      </c>
      <c r="F250" s="1" t="s">
        <v>8</v>
      </c>
      <c r="G250" s="1" t="str">
        <f>LEFT(October_Schedule_Table[[#This Row],[Visitor/Neutral]],3)</f>
        <v>Bos</v>
      </c>
      <c r="H250" s="1">
        <v>112</v>
      </c>
      <c r="I250" s="1" t="s">
        <v>14</v>
      </c>
      <c r="J250" s="1" t="str">
        <f>LEFT(October_Schedule_Table[[#This Row],[Home/Neutral]],3)</f>
        <v>Cha</v>
      </c>
      <c r="K250" s="1">
        <v>117</v>
      </c>
      <c r="L250" s="1">
        <f>mean-0.5*home+VLOOKUP(October_Schedule_Table[[#This Row],[Visitor/Neutral]],lookup,2,FALSE)+VLOOKUP(October_Schedule_Table[[#This Row],[Home/Neutral]],lookup,3,FALSE)</f>
        <v>111.64054390616849</v>
      </c>
      <c r="M250" s="1">
        <f>mean+0.5*home+VLOOKUP(October_Schedule_Table[[#This Row],[Visitor/Neutral]],lookup,3,FALSE)+VLOOKUP(October_Schedule_Table[[#This Row],[Home/Neutral]],lookup,2,FALSE)</f>
        <v>109.46376443134865</v>
      </c>
      <c r="N250" s="1">
        <f>(October_Schedule_Table[[#This Row],[PTS2]]-October_Schedule_Table[[#This Row],[Home Pre]])^2+(October_Schedule_Table[[#This Row],[PTS]]-October_Schedule_Table[[#This Row],[Away Pre]])^2</f>
        <v>56.924055229598338</v>
      </c>
      <c r="O250" s="1">
        <f t="shared" si="5"/>
        <v>1.1535485155138985</v>
      </c>
      <c r="P250" s="8">
        <f>October_Schedule_Table[[#This Row],[PTS2]]-October_Schedule_Table[[#This Row],[PTS]]</f>
        <v>5</v>
      </c>
      <c r="Q250" s="8">
        <f>October_Schedule_Table[[#This Row],[Home Pre]]-October_Schedule_Table[[#This Row],[Away Pre]]</f>
        <v>-2.1767794748198384</v>
      </c>
      <c r="R250" s="8">
        <f>October_Schedule_Table[[#This Row],[Actual]]-October_Schedule_Table[[#This Row],[Predicted]]</f>
        <v>7.1767794748198384</v>
      </c>
      <c r="S250" s="8">
        <f>October_Schedule_Table[[#This Row],[PTS2]]-October_Schedule_Table[[#This Row],[Home Pre]]</f>
        <v>7.5362355686513496</v>
      </c>
      <c r="T250" s="8">
        <f>October_Schedule_Table[[#This Row],[PTS]]-October_Schedule_Table[[#This Row],[Away Pre]]</f>
        <v>0.35945609383151123</v>
      </c>
      <c r="U250" s="8" t="str">
        <f>CONCATENATE(October_Schedule_Table[[#This Row],[Away Short]],October_Schedule_Table[[#This Row],[PTS]],October_Schedule_Table[[#This Row],[PTS2]])</f>
        <v>Bos112117</v>
      </c>
      <c r="V250" s="8" t="str">
        <f>CONCATENATE(October_Schedule_Table[[#This Row],[Home Short]],October_Schedule_Table[[#This Row],[PTS]],October_Schedule_Table[[#This Row],[PTS2]])</f>
        <v>Cha112117</v>
      </c>
      <c r="W250" s="8" t="str">
        <f>VLOOKUP(October_Schedule_Table[[#This Row],[Home Concat]],'Back to Back'!T:U,2,FALSE)</f>
        <v>no</v>
      </c>
      <c r="X250" s="8" t="str">
        <f>VLOOKUP(October_Schedule_Table[[#This Row],[Away Concat]],'Back to Back'!T:U,2,FALSE)</f>
        <v>no</v>
      </c>
      <c r="Y25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50" s="8"/>
    </row>
    <row r="251" spans="1:26" x14ac:dyDescent="0.2">
      <c r="A251" s="2">
        <v>43423</v>
      </c>
      <c r="B251" s="16">
        <v>11</v>
      </c>
      <c r="C251" s="16">
        <v>19</v>
      </c>
      <c r="D251" s="16">
        <v>2018</v>
      </c>
      <c r="E251" s="1" t="s">
        <v>12</v>
      </c>
      <c r="F251" s="1" t="s">
        <v>36</v>
      </c>
      <c r="G251" s="1" t="str">
        <f>LEFT(October_Schedule_Table[[#This Row],[Visitor/Neutral]],3)</f>
        <v>Cle</v>
      </c>
      <c r="H251" s="1">
        <v>102</v>
      </c>
      <c r="I251" s="1" t="s">
        <v>16</v>
      </c>
      <c r="J251" s="1" t="str">
        <f>LEFT(October_Schedule_Table[[#This Row],[Home/Neutral]],3)</f>
        <v>Det</v>
      </c>
      <c r="K251" s="1">
        <v>113</v>
      </c>
      <c r="L251" s="1">
        <f>mean-0.5*home+VLOOKUP(October_Schedule_Table[[#This Row],[Visitor/Neutral]],lookup,2,FALSE)+VLOOKUP(October_Schedule_Table[[#This Row],[Home/Neutral]],lookup,3,FALSE)</f>
        <v>99.695632690665136</v>
      </c>
      <c r="M251" s="1">
        <f>mean+0.5*home+VLOOKUP(October_Schedule_Table[[#This Row],[Visitor/Neutral]],lookup,3,FALSE)+VLOOKUP(October_Schedule_Table[[#This Row],[Home/Neutral]],lookup,2,FALSE)</f>
        <v>111.49205083183418</v>
      </c>
      <c r="N251" s="1">
        <f>(October_Schedule_Table[[#This Row],[PTS2]]-October_Schedule_Table[[#This Row],[Home Pre]])^2+(October_Schedule_Table[[#This Row],[PTS]]-October_Schedule_Table[[#This Row],[Away Pre]])^2</f>
        <v>7.5840193901031991</v>
      </c>
      <c r="O251" s="1">
        <f t="shared" si="5"/>
        <v>1.1542410601499886</v>
      </c>
      <c r="P251" s="8">
        <f>October_Schedule_Table[[#This Row],[PTS2]]-October_Schedule_Table[[#This Row],[PTS]]</f>
        <v>11</v>
      </c>
      <c r="Q251" s="8">
        <f>October_Schedule_Table[[#This Row],[Home Pre]]-October_Schedule_Table[[#This Row],[Away Pre]]</f>
        <v>11.796418141169042</v>
      </c>
      <c r="R251" s="8">
        <f>October_Schedule_Table[[#This Row],[Actual]]-October_Schedule_Table[[#This Row],[Predicted]]</f>
        <v>-0.79641814116904186</v>
      </c>
      <c r="S251" s="8">
        <f>October_Schedule_Table[[#This Row],[PTS2]]-October_Schedule_Table[[#This Row],[Home Pre]]</f>
        <v>1.5079491681658226</v>
      </c>
      <c r="T251" s="8">
        <f>October_Schedule_Table[[#This Row],[PTS]]-October_Schedule_Table[[#This Row],[Away Pre]]</f>
        <v>2.3043673093348644</v>
      </c>
      <c r="U251" s="8" t="str">
        <f>CONCATENATE(October_Schedule_Table[[#This Row],[Away Short]],October_Schedule_Table[[#This Row],[PTS]],October_Schedule_Table[[#This Row],[PTS2]])</f>
        <v>Cle102113</v>
      </c>
      <c r="V251" s="8" t="str">
        <f>CONCATENATE(October_Schedule_Table[[#This Row],[Home Short]],October_Schedule_Table[[#This Row],[PTS]],October_Schedule_Table[[#This Row],[PTS2]])</f>
        <v>Det102113</v>
      </c>
      <c r="W251" s="8" t="str">
        <f>VLOOKUP(October_Schedule_Table[[#This Row],[Home Concat]],'Back to Back'!T:U,2,FALSE)</f>
        <v>no</v>
      </c>
      <c r="X251" s="8" t="str">
        <f>VLOOKUP(October_Schedule_Table[[#This Row],[Away Concat]],'Back to Back'!T:U,2,FALSE)</f>
        <v>no</v>
      </c>
      <c r="Y25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51" s="8"/>
    </row>
    <row r="252" spans="1:26" x14ac:dyDescent="0.2">
      <c r="A252" s="2">
        <v>43423</v>
      </c>
      <c r="B252" s="16">
        <v>11</v>
      </c>
      <c r="C252" s="16">
        <v>19</v>
      </c>
      <c r="D252" s="16">
        <v>2018</v>
      </c>
      <c r="E252" s="1" t="s">
        <v>12</v>
      </c>
      <c r="F252" s="1" t="s">
        <v>31</v>
      </c>
      <c r="G252" s="1" t="str">
        <f>LEFT(October_Schedule_Table[[#This Row],[Visitor/Neutral]],3)</f>
        <v>Uta</v>
      </c>
      <c r="H252" s="1">
        <v>94</v>
      </c>
      <c r="I252" s="1" t="s">
        <v>20</v>
      </c>
      <c r="J252" s="1" t="str">
        <f>LEFT(October_Schedule_Table[[#This Row],[Home/Neutral]],3)</f>
        <v>Ind</v>
      </c>
      <c r="K252" s="1">
        <v>121</v>
      </c>
      <c r="L252" s="1">
        <f>mean-0.5*home+VLOOKUP(October_Schedule_Table[[#This Row],[Visitor/Neutral]],lookup,2,FALSE)+VLOOKUP(October_Schedule_Table[[#This Row],[Home/Neutral]],lookup,3,FALSE)</f>
        <v>104.66903261956242</v>
      </c>
      <c r="M252" s="1">
        <f>mean+0.5*home+VLOOKUP(October_Schedule_Table[[#This Row],[Visitor/Neutral]],lookup,3,FALSE)+VLOOKUP(October_Schedule_Table[[#This Row],[Home/Neutral]],lookup,2,FALSE)</f>
        <v>104.06194834937915</v>
      </c>
      <c r="N252" s="1">
        <f>(October_Schedule_Table[[#This Row],[PTS2]]-October_Schedule_Table[[#This Row],[Home Pre]])^2+(October_Schedule_Table[[#This Row],[PTS]]-October_Schedule_Table[[#This Row],[Away Pre]])^2</f>
        <v>400.72585075638654</v>
      </c>
      <c r="O252" s="1">
        <f t="shared" si="5"/>
        <v>1.1549340205623262</v>
      </c>
      <c r="P252" s="8">
        <f>October_Schedule_Table[[#This Row],[PTS2]]-October_Schedule_Table[[#This Row],[PTS]]</f>
        <v>27</v>
      </c>
      <c r="Q252" s="8">
        <f>October_Schedule_Table[[#This Row],[Home Pre]]-October_Schedule_Table[[#This Row],[Away Pre]]</f>
        <v>-0.60708427018326461</v>
      </c>
      <c r="R252" s="8">
        <f>October_Schedule_Table[[#This Row],[Actual]]-October_Schedule_Table[[#This Row],[Predicted]]</f>
        <v>27.607084270183265</v>
      </c>
      <c r="S252" s="8">
        <f>October_Schedule_Table[[#This Row],[PTS2]]-October_Schedule_Table[[#This Row],[Home Pre]]</f>
        <v>16.938051650620849</v>
      </c>
      <c r="T252" s="8">
        <f>October_Schedule_Table[[#This Row],[PTS]]-October_Schedule_Table[[#This Row],[Away Pre]]</f>
        <v>-10.669032619562415</v>
      </c>
      <c r="U252" s="8" t="str">
        <f>CONCATENATE(October_Schedule_Table[[#This Row],[Away Short]],October_Schedule_Table[[#This Row],[PTS]],October_Schedule_Table[[#This Row],[PTS2]])</f>
        <v>Uta94121</v>
      </c>
      <c r="V252" s="8" t="str">
        <f>CONCATENATE(October_Schedule_Table[[#This Row],[Home Short]],October_Schedule_Table[[#This Row],[PTS]],October_Schedule_Table[[#This Row],[PTS2]])</f>
        <v>Ind94121</v>
      </c>
      <c r="W252" s="8" t="str">
        <f>VLOOKUP(October_Schedule_Table[[#This Row],[Home Concat]],'Back to Back'!T:U,2,FALSE)</f>
        <v>no</v>
      </c>
      <c r="X252" s="8" t="str">
        <f>VLOOKUP(October_Schedule_Table[[#This Row],[Away Concat]],'Back to Back'!T:U,2,FALSE)</f>
        <v>no</v>
      </c>
      <c r="Y25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52" s="8"/>
    </row>
    <row r="253" spans="1:26" x14ac:dyDescent="0.2">
      <c r="A253" s="2">
        <v>43423</v>
      </c>
      <c r="B253" s="16">
        <v>11</v>
      </c>
      <c r="C253" s="16">
        <v>19</v>
      </c>
      <c r="D253" s="16">
        <v>2018</v>
      </c>
      <c r="E253" s="1" t="s">
        <v>6</v>
      </c>
      <c r="F253" s="1" t="s">
        <v>28</v>
      </c>
      <c r="G253" s="1" t="str">
        <f>LEFT(October_Schedule_Table[[#This Row],[Visitor/Neutral]],3)</f>
        <v>Dal</v>
      </c>
      <c r="H253" s="1">
        <v>88</v>
      </c>
      <c r="I253" s="1" t="s">
        <v>19</v>
      </c>
      <c r="J253" s="1" t="str">
        <f>LEFT(October_Schedule_Table[[#This Row],[Home/Neutral]],3)</f>
        <v>Mem</v>
      </c>
      <c r="K253" s="1">
        <v>98</v>
      </c>
      <c r="L253" s="1">
        <f>mean-0.5*home+VLOOKUP(October_Schedule_Table[[#This Row],[Visitor/Neutral]],lookup,2,FALSE)+VLOOKUP(October_Schedule_Table[[#This Row],[Home/Neutral]],lookup,3,FALSE)</f>
        <v>102.44666140622407</v>
      </c>
      <c r="M253" s="1">
        <f>mean+0.5*home+VLOOKUP(October_Schedule_Table[[#This Row],[Visitor/Neutral]],lookup,3,FALSE)+VLOOKUP(October_Schedule_Table[[#This Row],[Home/Neutral]],lookup,2,FALSE)</f>
        <v>103.92860590078422</v>
      </c>
      <c r="N253" s="1">
        <f>(October_Schedule_Table[[#This Row],[PTS2]]-October_Schedule_Table[[#This Row],[Home Pre]])^2+(October_Schedule_Table[[#This Row],[PTS]]-October_Schedule_Table[[#This Row],[Away Pre]])^2</f>
        <v>243.85439371289741</v>
      </c>
      <c r="O253" s="1">
        <f t="shared" si="5"/>
        <v>1.1556273970005266</v>
      </c>
      <c r="P253" s="8">
        <f>October_Schedule_Table[[#This Row],[PTS2]]-October_Schedule_Table[[#This Row],[PTS]]</f>
        <v>10</v>
      </c>
      <c r="Q253" s="8">
        <f>October_Schedule_Table[[#This Row],[Home Pre]]-October_Schedule_Table[[#This Row],[Away Pre]]</f>
        <v>1.4819444945601532</v>
      </c>
      <c r="R253" s="8">
        <f>October_Schedule_Table[[#This Row],[Actual]]-October_Schedule_Table[[#This Row],[Predicted]]</f>
        <v>8.5180555054398468</v>
      </c>
      <c r="S253" s="8">
        <f>October_Schedule_Table[[#This Row],[PTS2]]-October_Schedule_Table[[#This Row],[Home Pre]]</f>
        <v>-5.9286059007842198</v>
      </c>
      <c r="T253" s="8">
        <f>October_Schedule_Table[[#This Row],[PTS]]-October_Schedule_Table[[#This Row],[Away Pre]]</f>
        <v>-14.446661406224067</v>
      </c>
      <c r="U253" s="8" t="str">
        <f>CONCATENATE(October_Schedule_Table[[#This Row],[Away Short]],October_Schedule_Table[[#This Row],[PTS]],October_Schedule_Table[[#This Row],[PTS2]])</f>
        <v>Dal8898</v>
      </c>
      <c r="V253" s="8" t="str">
        <f>CONCATENATE(October_Schedule_Table[[#This Row],[Home Short]],October_Schedule_Table[[#This Row],[PTS]],October_Schedule_Table[[#This Row],[PTS2]])</f>
        <v>Mem8898</v>
      </c>
      <c r="W253" s="8" t="str">
        <f>VLOOKUP(October_Schedule_Table[[#This Row],[Home Concat]],'Back to Back'!T:U,2,FALSE)</f>
        <v>yes</v>
      </c>
      <c r="X253" s="8" t="str">
        <f>VLOOKUP(October_Schedule_Table[[#This Row],[Away Concat]],'Back to Back'!T:U,2,FALSE)</f>
        <v>no</v>
      </c>
      <c r="Y253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53" s="8"/>
    </row>
    <row r="254" spans="1:26" x14ac:dyDescent="0.2">
      <c r="A254" s="2">
        <v>43423</v>
      </c>
      <c r="B254" s="16">
        <v>11</v>
      </c>
      <c r="C254" s="16">
        <v>19</v>
      </c>
      <c r="D254" s="16">
        <v>2018</v>
      </c>
      <c r="E254" s="1" t="s">
        <v>6</v>
      </c>
      <c r="F254" s="1" t="s">
        <v>21</v>
      </c>
      <c r="G254" s="1" t="str">
        <f>LEFT(October_Schedule_Table[[#This Row],[Visitor/Neutral]],3)</f>
        <v>Den</v>
      </c>
      <c r="H254" s="1">
        <v>98</v>
      </c>
      <c r="I254" s="1" t="s">
        <v>13</v>
      </c>
      <c r="J254" s="1" t="str">
        <f>LEFT(October_Schedule_Table[[#This Row],[Home/Neutral]],3)</f>
        <v>Mil</v>
      </c>
      <c r="K254" s="1">
        <v>104</v>
      </c>
      <c r="L254" s="1">
        <f>mean-0.5*home+VLOOKUP(October_Schedule_Table[[#This Row],[Visitor/Neutral]],lookup,2,FALSE)+VLOOKUP(October_Schedule_Table[[#This Row],[Home/Neutral]],lookup,3,FALSE)</f>
        <v>107.85156364702586</v>
      </c>
      <c r="M254" s="1">
        <f>mean+0.5*home+VLOOKUP(October_Schedule_Table[[#This Row],[Visitor/Neutral]],lookup,3,FALSE)+VLOOKUP(October_Schedule_Table[[#This Row],[Home/Neutral]],lookup,2,FALSE)</f>
        <v>114.44809648025469</v>
      </c>
      <c r="N254" s="1">
        <f>(October_Schedule_Table[[#This Row],[PTS2]]-October_Schedule_Table[[#This Row],[Home Pre]])^2+(October_Schedule_Table[[#This Row],[PTS]]-October_Schedule_Table[[#This Row],[Away Pre]])^2</f>
        <v>206.21602635211184</v>
      </c>
      <c r="O254" s="1">
        <f t="shared" si="5"/>
        <v>1.1563211897143553</v>
      </c>
      <c r="P254" s="8">
        <f>October_Schedule_Table[[#This Row],[PTS2]]-October_Schedule_Table[[#This Row],[PTS]]</f>
        <v>6</v>
      </c>
      <c r="Q254" s="8">
        <f>October_Schedule_Table[[#This Row],[Home Pre]]-October_Schedule_Table[[#This Row],[Away Pre]]</f>
        <v>6.5965328332288351</v>
      </c>
      <c r="R254" s="8">
        <f>October_Schedule_Table[[#This Row],[Actual]]-October_Schedule_Table[[#This Row],[Predicted]]</f>
        <v>-0.5965328332288351</v>
      </c>
      <c r="S254" s="8">
        <f>October_Schedule_Table[[#This Row],[PTS2]]-October_Schedule_Table[[#This Row],[Home Pre]]</f>
        <v>-10.448096480254691</v>
      </c>
      <c r="T254" s="8">
        <f>October_Schedule_Table[[#This Row],[PTS]]-October_Schedule_Table[[#This Row],[Away Pre]]</f>
        <v>-9.8515636470258556</v>
      </c>
      <c r="U254" s="8" t="str">
        <f>CONCATENATE(October_Schedule_Table[[#This Row],[Away Short]],October_Schedule_Table[[#This Row],[PTS]],October_Schedule_Table[[#This Row],[PTS2]])</f>
        <v>Den98104</v>
      </c>
      <c r="V254" s="8" t="str">
        <f>CONCATENATE(October_Schedule_Table[[#This Row],[Home Short]],October_Schedule_Table[[#This Row],[PTS]],October_Schedule_Table[[#This Row],[PTS2]])</f>
        <v>Mil98104</v>
      </c>
      <c r="W254" s="8" t="str">
        <f>VLOOKUP(October_Schedule_Table[[#This Row],[Home Concat]],'Back to Back'!T:U,2,FALSE)</f>
        <v>no</v>
      </c>
      <c r="X254" s="8" t="str">
        <f>VLOOKUP(October_Schedule_Table[[#This Row],[Away Concat]],'Back to Back'!T:U,2,FALSE)</f>
        <v>no</v>
      </c>
      <c r="Y25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54" s="8"/>
    </row>
    <row r="255" spans="1:26" x14ac:dyDescent="0.2">
      <c r="A255" s="2">
        <v>43423</v>
      </c>
      <c r="B255" s="16">
        <v>11</v>
      </c>
      <c r="C255" s="16">
        <v>19</v>
      </c>
      <c r="D255" s="16">
        <v>2018</v>
      </c>
      <c r="E255" s="1" t="s">
        <v>6</v>
      </c>
      <c r="F255" s="1" t="s">
        <v>35</v>
      </c>
      <c r="G255" s="1" t="str">
        <f>LEFT(October_Schedule_Table[[#This Row],[Visitor/Neutral]],3)</f>
        <v>San</v>
      </c>
      <c r="H255" s="1">
        <v>126</v>
      </c>
      <c r="I255" s="1" t="s">
        <v>17</v>
      </c>
      <c r="J255" s="1" t="str">
        <f>LEFT(October_Schedule_Table[[#This Row],[Home/Neutral]],3)</f>
        <v>New</v>
      </c>
      <c r="K255" s="1">
        <v>140</v>
      </c>
      <c r="L255" s="1">
        <f>mean-0.5*home+VLOOKUP(October_Schedule_Table[[#This Row],[Visitor/Neutral]],lookup,2,FALSE)+VLOOKUP(October_Schedule_Table[[#This Row],[Home/Neutral]],lookup,3,FALSE)</f>
        <v>115.97412884193994</v>
      </c>
      <c r="M255" s="1">
        <f>mean+0.5*home+VLOOKUP(October_Schedule_Table[[#This Row],[Visitor/Neutral]],lookup,3,FALSE)+VLOOKUP(October_Schedule_Table[[#This Row],[Home/Neutral]],lookup,2,FALSE)</f>
        <v>114.74004105611733</v>
      </c>
      <c r="N255" s="1">
        <f>(October_Schedule_Table[[#This Row],[PTS2]]-October_Schedule_Table[[#This Row],[Home Pre]])^2+(October_Schedule_Table[[#This Row],[PTS]]-October_Schedule_Table[[#This Row],[Away Pre]])^2</f>
        <v>738.58361832465835</v>
      </c>
      <c r="O255" s="1">
        <f t="shared" si="5"/>
        <v>1.1570153989537275</v>
      </c>
      <c r="P255" s="8">
        <f>October_Schedule_Table[[#This Row],[PTS2]]-October_Schedule_Table[[#This Row],[PTS]]</f>
        <v>14</v>
      </c>
      <c r="Q255" s="8">
        <f>October_Schedule_Table[[#This Row],[Home Pre]]-October_Schedule_Table[[#This Row],[Away Pre]]</f>
        <v>-1.2340877858226094</v>
      </c>
      <c r="R255" s="8">
        <f>October_Schedule_Table[[#This Row],[Actual]]-October_Schedule_Table[[#This Row],[Predicted]]</f>
        <v>15.234087785822609</v>
      </c>
      <c r="S255" s="8">
        <f>October_Schedule_Table[[#This Row],[PTS2]]-October_Schedule_Table[[#This Row],[Home Pre]]</f>
        <v>25.259958943882665</v>
      </c>
      <c r="T255" s="8">
        <f>October_Schedule_Table[[#This Row],[PTS]]-October_Schedule_Table[[#This Row],[Away Pre]]</f>
        <v>10.025871158060056</v>
      </c>
      <c r="U255" s="8" t="str">
        <f>CONCATENATE(October_Schedule_Table[[#This Row],[Away Short]],October_Schedule_Table[[#This Row],[PTS]],October_Schedule_Table[[#This Row],[PTS2]])</f>
        <v>San126140</v>
      </c>
      <c r="V255" s="8" t="str">
        <f>CONCATENATE(October_Schedule_Table[[#This Row],[Home Short]],October_Schedule_Table[[#This Row],[PTS]],October_Schedule_Table[[#This Row],[PTS2]])</f>
        <v>New126140</v>
      </c>
      <c r="W255" s="8" t="str">
        <f>VLOOKUP(October_Schedule_Table[[#This Row],[Home Concat]],'Back to Back'!T:U,2,FALSE)</f>
        <v>no</v>
      </c>
      <c r="X255" s="8" t="str">
        <f>VLOOKUP(October_Schedule_Table[[#This Row],[Away Concat]],'Back to Back'!T:U,2,FALSE)</f>
        <v>yes</v>
      </c>
      <c r="Y25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55" s="8"/>
    </row>
    <row r="256" spans="1:26" x14ac:dyDescent="0.2">
      <c r="A256" s="2">
        <v>43423</v>
      </c>
      <c r="B256" s="16">
        <v>11</v>
      </c>
      <c r="C256" s="16">
        <v>19</v>
      </c>
      <c r="D256" s="16">
        <v>2018</v>
      </c>
      <c r="E256" s="1" t="s">
        <v>12</v>
      </c>
      <c r="F256" s="1" t="s">
        <v>29</v>
      </c>
      <c r="G256" s="1" t="str">
        <f>LEFT(October_Schedule_Table[[#This Row],[Visitor/Neutral]],3)</f>
        <v>Pho</v>
      </c>
      <c r="H256" s="1">
        <v>114</v>
      </c>
      <c r="I256" s="1" t="s">
        <v>7</v>
      </c>
      <c r="J256" s="1" t="str">
        <f>LEFT(October_Schedule_Table[[#This Row],[Home/Neutral]],3)</f>
        <v>Phi</v>
      </c>
      <c r="K256" s="1">
        <v>119</v>
      </c>
      <c r="L256" s="1">
        <f>mean-0.5*home+VLOOKUP(October_Schedule_Table[[#This Row],[Visitor/Neutral]],lookup,2,FALSE)+VLOOKUP(October_Schedule_Table[[#This Row],[Home/Neutral]],lookup,3,FALSE)</f>
        <v>108.4636575956611</v>
      </c>
      <c r="M256" s="1">
        <f>mean+0.5*home+VLOOKUP(October_Schedule_Table[[#This Row],[Visitor/Neutral]],lookup,3,FALSE)+VLOOKUP(October_Schedule_Table[[#This Row],[Home/Neutral]],lookup,2,FALSE)</f>
        <v>122.13389049705602</v>
      </c>
      <c r="N256" s="1">
        <f>(October_Schedule_Table[[#This Row],[PTS2]]-October_Schedule_Table[[#This Row],[Home Pre]])^2+(October_Schedule_Table[[#This Row],[PTS]]-October_Schedule_Table[[#This Row],[Away Pre]])^2</f>
        <v>40.472356865618984</v>
      </c>
      <c r="O256" s="1">
        <f t="shared" si="5"/>
        <v>1.1577100249687089</v>
      </c>
      <c r="P256" s="8">
        <f>October_Schedule_Table[[#This Row],[PTS2]]-October_Schedule_Table[[#This Row],[PTS]]</f>
        <v>5</v>
      </c>
      <c r="Q256" s="8">
        <f>October_Schedule_Table[[#This Row],[Home Pre]]-October_Schedule_Table[[#This Row],[Away Pre]]</f>
        <v>13.670232901394911</v>
      </c>
      <c r="R256" s="8">
        <f>October_Schedule_Table[[#This Row],[Actual]]-October_Schedule_Table[[#This Row],[Predicted]]</f>
        <v>-8.6702329013949111</v>
      </c>
      <c r="S256" s="8">
        <f>October_Schedule_Table[[#This Row],[PTS2]]-October_Schedule_Table[[#This Row],[Home Pre]]</f>
        <v>-3.1338904970560151</v>
      </c>
      <c r="T256" s="8">
        <f>October_Schedule_Table[[#This Row],[PTS]]-October_Schedule_Table[[#This Row],[Away Pre]]</f>
        <v>5.536342404338896</v>
      </c>
      <c r="U256" s="8" t="str">
        <f>CONCATENATE(October_Schedule_Table[[#This Row],[Away Short]],October_Schedule_Table[[#This Row],[PTS]],October_Schedule_Table[[#This Row],[PTS2]])</f>
        <v>Pho114119</v>
      </c>
      <c r="V256" s="8" t="str">
        <f>CONCATENATE(October_Schedule_Table[[#This Row],[Home Short]],October_Schedule_Table[[#This Row],[PTS]],October_Schedule_Table[[#This Row],[PTS2]])</f>
        <v>Phi114119</v>
      </c>
      <c r="W256" s="8" t="str">
        <f>VLOOKUP(October_Schedule_Table[[#This Row],[Home Concat]],'Back to Back'!T:U,2,FALSE)</f>
        <v>no</v>
      </c>
      <c r="X256" s="8" t="str">
        <f>VLOOKUP(October_Schedule_Table[[#This Row],[Away Concat]],'Back to Back'!T:U,2,FALSE)</f>
        <v>no</v>
      </c>
      <c r="Y25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56" s="8"/>
    </row>
    <row r="257" spans="1:26" x14ac:dyDescent="0.2">
      <c r="A257" s="2">
        <v>43423</v>
      </c>
      <c r="B257" s="16">
        <v>11</v>
      </c>
      <c r="C257" s="16">
        <v>19</v>
      </c>
      <c r="D257" s="16">
        <v>2018</v>
      </c>
      <c r="E257" s="1" t="s">
        <v>30</v>
      </c>
      <c r="F257" s="1" t="s">
        <v>10</v>
      </c>
      <c r="G257" s="1" t="str">
        <f>LEFT(October_Schedule_Table[[#This Row],[Visitor/Neutral]],3)</f>
        <v>Okl</v>
      </c>
      <c r="H257" s="1">
        <v>113</v>
      </c>
      <c r="I257" s="1" t="s">
        <v>32</v>
      </c>
      <c r="J257" s="1" t="str">
        <f>LEFT(October_Schedule_Table[[#This Row],[Home/Neutral]],3)</f>
        <v>Sac</v>
      </c>
      <c r="K257" s="1">
        <v>117</v>
      </c>
      <c r="L257" s="1">
        <f>mean-0.5*home+VLOOKUP(October_Schedule_Table[[#This Row],[Visitor/Neutral]],lookup,2,FALSE)+VLOOKUP(October_Schedule_Table[[#This Row],[Home/Neutral]],lookup,3,FALSE)</f>
        <v>117.20539705233378</v>
      </c>
      <c r="M257" s="1">
        <f>mean+0.5*home+VLOOKUP(October_Schedule_Table[[#This Row],[Visitor/Neutral]],lookup,3,FALSE)+VLOOKUP(October_Schedule_Table[[#This Row],[Home/Neutral]],lookup,2,FALSE)</f>
        <v>115.61770843864095</v>
      </c>
      <c r="N257" s="1">
        <f>(October_Schedule_Table[[#This Row],[PTS2]]-October_Schedule_Table[[#This Row],[Home Pre]])^2+(October_Schedule_Table[[#This Row],[PTS]]-October_Schedule_Table[[#This Row],[Away Pre]])^2</f>
        <v>19.596094328382094</v>
      </c>
      <c r="O257" s="1">
        <f t="shared" si="5"/>
        <v>1.1584050680095146</v>
      </c>
      <c r="P257" s="8">
        <f>October_Schedule_Table[[#This Row],[PTS2]]-October_Schedule_Table[[#This Row],[PTS]]</f>
        <v>4</v>
      </c>
      <c r="Q257" s="8">
        <f>October_Schedule_Table[[#This Row],[Home Pre]]-October_Schedule_Table[[#This Row],[Away Pre]]</f>
        <v>-1.5876886136928334</v>
      </c>
      <c r="R257" s="8">
        <f>October_Schedule_Table[[#This Row],[Actual]]-October_Schedule_Table[[#This Row],[Predicted]]</f>
        <v>5.5876886136928334</v>
      </c>
      <c r="S257" s="8">
        <f>October_Schedule_Table[[#This Row],[PTS2]]-October_Schedule_Table[[#This Row],[Home Pre]]</f>
        <v>1.3822915613590538</v>
      </c>
      <c r="T257" s="8">
        <f>October_Schedule_Table[[#This Row],[PTS]]-October_Schedule_Table[[#This Row],[Away Pre]]</f>
        <v>-4.2053970523337796</v>
      </c>
      <c r="U257" s="8" t="str">
        <f>CONCATENATE(October_Schedule_Table[[#This Row],[Away Short]],October_Schedule_Table[[#This Row],[PTS]],October_Schedule_Table[[#This Row],[PTS2]])</f>
        <v>Okl113117</v>
      </c>
      <c r="V257" s="8" t="str">
        <f>CONCATENATE(October_Schedule_Table[[#This Row],[Home Short]],October_Schedule_Table[[#This Row],[PTS]],October_Schedule_Table[[#This Row],[PTS2]])</f>
        <v>Sac113117</v>
      </c>
      <c r="W257" s="8" t="str">
        <f>VLOOKUP(October_Schedule_Table[[#This Row],[Home Concat]],'Back to Back'!T:U,2,FALSE)</f>
        <v>no</v>
      </c>
      <c r="X257" s="8" t="str">
        <f>VLOOKUP(October_Schedule_Table[[#This Row],[Away Concat]],'Back to Back'!T:U,2,FALSE)</f>
        <v>no</v>
      </c>
      <c r="Y25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57" s="8"/>
    </row>
    <row r="258" spans="1:26" x14ac:dyDescent="0.2">
      <c r="A258" s="2">
        <v>43424</v>
      </c>
      <c r="B258" s="16">
        <v>11</v>
      </c>
      <c r="C258" s="16">
        <v>20</v>
      </c>
      <c r="D258" s="16">
        <v>2018</v>
      </c>
      <c r="E258" s="1" t="s">
        <v>23</v>
      </c>
      <c r="F258" s="1" t="s">
        <v>15</v>
      </c>
      <c r="G258" s="1" t="str">
        <f>LEFT(October_Schedule_Table[[#This Row],[Visitor/Neutral]],3)</f>
        <v>Bro</v>
      </c>
      <c r="H258" s="1">
        <v>104</v>
      </c>
      <c r="I258" s="1" t="s">
        <v>26</v>
      </c>
      <c r="J258" s="1" t="str">
        <f>LEFT(October_Schedule_Table[[#This Row],[Home/Neutral]],3)</f>
        <v>Mia</v>
      </c>
      <c r="K258" s="1">
        <v>92</v>
      </c>
      <c r="L258" s="1">
        <f>mean-0.5*home+VLOOKUP(October_Schedule_Table[[#This Row],[Visitor/Neutral]],lookup,2,FALSE)+VLOOKUP(October_Schedule_Table[[#This Row],[Home/Neutral]],lookup,3,FALSE)</f>
        <v>105.50739677577769</v>
      </c>
      <c r="M258" s="1">
        <f>mean+0.5*home+VLOOKUP(October_Schedule_Table[[#This Row],[Visitor/Neutral]],lookup,3,FALSE)+VLOOKUP(October_Schedule_Table[[#This Row],[Home/Neutral]],lookup,2,FALSE)</f>
        <v>107.8786991611051</v>
      </c>
      <c r="N258" s="1">
        <f>(October_Schedule_Table[[#This Row],[PTS2]]-October_Schedule_Table[[#This Row],[Home Pre]])^2+(October_Schedule_Table[[#This Row],[PTS]]-October_Schedule_Table[[#This Row],[Away Pre]])^2</f>
        <v>254.40533208850491</v>
      </c>
      <c r="O258" s="1">
        <f t="shared" si="5"/>
        <v>1.1591005283265106</v>
      </c>
      <c r="P258" s="8">
        <f>October_Schedule_Table[[#This Row],[PTS2]]-October_Schedule_Table[[#This Row],[PTS]]</f>
        <v>-12</v>
      </c>
      <c r="Q258" s="8">
        <f>October_Schedule_Table[[#This Row],[Home Pre]]-October_Schedule_Table[[#This Row],[Away Pre]]</f>
        <v>2.3713023853274109</v>
      </c>
      <c r="R258" s="8">
        <f>October_Schedule_Table[[#This Row],[Actual]]-October_Schedule_Table[[#This Row],[Predicted]]</f>
        <v>-14.371302385327411</v>
      </c>
      <c r="S258" s="8">
        <f>October_Schedule_Table[[#This Row],[PTS2]]-October_Schedule_Table[[#This Row],[Home Pre]]</f>
        <v>-15.878699161105104</v>
      </c>
      <c r="T258" s="8">
        <f>October_Schedule_Table[[#This Row],[PTS]]-October_Schedule_Table[[#This Row],[Away Pre]]</f>
        <v>-1.5073967757776927</v>
      </c>
      <c r="U258" s="8" t="str">
        <f>CONCATENATE(October_Schedule_Table[[#This Row],[Away Short]],October_Schedule_Table[[#This Row],[PTS]],October_Schedule_Table[[#This Row],[PTS2]])</f>
        <v>Bro10492</v>
      </c>
      <c r="V258" s="8" t="str">
        <f>CONCATENATE(October_Schedule_Table[[#This Row],[Home Short]],October_Schedule_Table[[#This Row],[PTS]],October_Schedule_Table[[#This Row],[PTS2]])</f>
        <v>Mia10492</v>
      </c>
      <c r="W258" s="8" t="str">
        <f>VLOOKUP(October_Schedule_Table[[#This Row],[Home Concat]],'Back to Back'!T:U,2,FALSE)</f>
        <v>no</v>
      </c>
      <c r="X258" s="8" t="str">
        <f>VLOOKUP(October_Schedule_Table[[#This Row],[Away Concat]],'Back to Back'!T:U,2,FALSE)</f>
        <v>no</v>
      </c>
      <c r="Y25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58" s="8"/>
    </row>
    <row r="259" spans="1:26" x14ac:dyDescent="0.2">
      <c r="A259" s="2">
        <v>43424</v>
      </c>
      <c r="B259" s="16">
        <v>11</v>
      </c>
      <c r="C259" s="16">
        <v>20</v>
      </c>
      <c r="D259" s="16">
        <v>2018</v>
      </c>
      <c r="E259" s="1" t="s">
        <v>23</v>
      </c>
      <c r="F259" s="1" t="s">
        <v>40</v>
      </c>
      <c r="G259" s="1" t="str">
        <f>LEFT(October_Schedule_Table[[#This Row],[Visitor/Neutral]],3)</f>
        <v>Por</v>
      </c>
      <c r="H259" s="1">
        <v>118</v>
      </c>
      <c r="I259" s="1" t="s">
        <v>25</v>
      </c>
      <c r="J259" s="1" t="s">
        <v>243</v>
      </c>
      <c r="K259" s="1">
        <v>114</v>
      </c>
      <c r="L259" s="1">
        <f>mean-0.5*home+VLOOKUP(October_Schedule_Table[[#This Row],[Visitor/Neutral]],lookup,2,FALSE)+VLOOKUP(October_Schedule_Table[[#This Row],[Home/Neutral]],lookup,3,FALSE)</f>
        <v>116.0128728033944</v>
      </c>
      <c r="M259" s="1">
        <f>mean+0.5*home+VLOOKUP(October_Schedule_Table[[#This Row],[Visitor/Neutral]],lookup,3,FALSE)+VLOOKUP(October_Schedule_Table[[#This Row],[Home/Neutral]],lookup,2,FALSE)</f>
        <v>104.59831578697589</v>
      </c>
      <c r="N259" s="1">
        <f>(October_Schedule_Table[[#This Row],[PTS2]]-October_Schedule_Table[[#This Row],[Home Pre]])^2+(October_Schedule_Table[[#This Row],[PTS]]-October_Schedule_Table[[#This Row],[Away Pre]])^2</f>
        <v>92.340340536916429</v>
      </c>
      <c r="O259" s="1">
        <f t="shared" si="5"/>
        <v>1.1597964061702128</v>
      </c>
      <c r="P259" s="8">
        <f>October_Schedule_Table[[#This Row],[PTS2]]-October_Schedule_Table[[#This Row],[PTS]]</f>
        <v>-4</v>
      </c>
      <c r="Q259" s="8">
        <f>October_Schedule_Table[[#This Row],[Home Pre]]-October_Schedule_Table[[#This Row],[Away Pre]]</f>
        <v>-11.414557016418513</v>
      </c>
      <c r="R259" s="8">
        <f>October_Schedule_Table[[#This Row],[Actual]]-October_Schedule_Table[[#This Row],[Predicted]]</f>
        <v>7.4145570164185131</v>
      </c>
      <c r="S259" s="8">
        <f>October_Schedule_Table[[#This Row],[PTS2]]-October_Schedule_Table[[#This Row],[Home Pre]]</f>
        <v>9.4016842130241116</v>
      </c>
      <c r="T259" s="8">
        <f>October_Schedule_Table[[#This Row],[PTS]]-October_Schedule_Table[[#This Row],[Away Pre]]</f>
        <v>1.9871271966055986</v>
      </c>
      <c r="U259" s="8" t="str">
        <f>CONCATENATE(October_Schedule_Table[[#This Row],[Away Short]],October_Schedule_Table[[#This Row],[PTS]],October_Schedule_Table[[#This Row],[PTS2]])</f>
        <v>Por118114</v>
      </c>
      <c r="V259" s="8" t="str">
        <f>CONCATENATE(October_Schedule_Table[[#This Row],[Home Short]],October_Schedule_Table[[#This Row],[PTS]],October_Schedule_Table[[#This Row],[PTS2]])</f>
        <v>NYK118114</v>
      </c>
      <c r="W259" s="8" t="str">
        <f>VLOOKUP(October_Schedule_Table[[#This Row],[Home Concat]],'Back to Back'!T:U,2,FALSE)</f>
        <v>no</v>
      </c>
      <c r="X259" s="8" t="str">
        <f>VLOOKUP(October_Schedule_Table[[#This Row],[Away Concat]],'Back to Back'!T:U,2,FALSE)</f>
        <v>no</v>
      </c>
      <c r="Y25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59" s="8"/>
    </row>
    <row r="260" spans="1:26" x14ac:dyDescent="0.2">
      <c r="A260" s="2">
        <v>43424</v>
      </c>
      <c r="B260" s="16">
        <v>11</v>
      </c>
      <c r="C260" s="16">
        <v>20</v>
      </c>
      <c r="D260" s="16">
        <v>2018</v>
      </c>
      <c r="E260" s="1" t="s">
        <v>12</v>
      </c>
      <c r="F260" s="1" t="s">
        <v>37</v>
      </c>
      <c r="G260" s="1" t="str">
        <f>LEFT(October_Schedule_Table[[#This Row],[Visitor/Neutral]],3)</f>
        <v>Tor</v>
      </c>
      <c r="H260" s="1">
        <v>93</v>
      </c>
      <c r="I260" s="1" t="s">
        <v>27</v>
      </c>
      <c r="J260" s="1" t="str">
        <f>LEFT(October_Schedule_Table[[#This Row],[Home/Neutral]],3)</f>
        <v>Orl</v>
      </c>
      <c r="K260" s="1">
        <v>91</v>
      </c>
      <c r="L260" s="1">
        <f>mean-0.5*home+VLOOKUP(October_Schedule_Table[[#This Row],[Visitor/Neutral]],lookup,2,FALSE)+VLOOKUP(October_Schedule_Table[[#This Row],[Home/Neutral]],lookup,3,FALSE)</f>
        <v>108.40267766610431</v>
      </c>
      <c r="M260" s="1">
        <f>mean+0.5*home+VLOOKUP(October_Schedule_Table[[#This Row],[Visitor/Neutral]],lookup,3,FALSE)+VLOOKUP(October_Schedule_Table[[#This Row],[Home/Neutral]],lookup,2,FALSE)</f>
        <v>106.80552657458604</v>
      </c>
      <c r="N260" s="1">
        <f>(October_Schedule_Table[[#This Row],[PTS2]]-October_Schedule_Table[[#This Row],[Home Pre]])^2+(October_Schedule_Table[[#This Row],[PTS]]-October_Schedule_Table[[#This Row],[Away Pre]])^2</f>
        <v>487.05714958585406</v>
      </c>
      <c r="O260" s="1">
        <f t="shared" si="5"/>
        <v>1.1604927017912876</v>
      </c>
      <c r="P260" s="8">
        <f>October_Schedule_Table[[#This Row],[PTS2]]-October_Schedule_Table[[#This Row],[PTS]]</f>
        <v>-2</v>
      </c>
      <c r="Q260" s="8">
        <f>October_Schedule_Table[[#This Row],[Home Pre]]-October_Schedule_Table[[#This Row],[Away Pre]]</f>
        <v>-1.5971510915182705</v>
      </c>
      <c r="R260" s="8">
        <f>October_Schedule_Table[[#This Row],[Actual]]-October_Schedule_Table[[#This Row],[Predicted]]</f>
        <v>-0.4028489084817295</v>
      </c>
      <c r="S260" s="8">
        <f>October_Schedule_Table[[#This Row],[PTS2]]-October_Schedule_Table[[#This Row],[Home Pre]]</f>
        <v>-15.80552657458604</v>
      </c>
      <c r="T260" s="8">
        <f>October_Schedule_Table[[#This Row],[PTS]]-October_Schedule_Table[[#This Row],[Away Pre]]</f>
        <v>-15.40267766610431</v>
      </c>
      <c r="U260" s="8" t="str">
        <f>CONCATENATE(October_Schedule_Table[[#This Row],[Away Short]],October_Schedule_Table[[#This Row],[PTS]],October_Schedule_Table[[#This Row],[PTS2]])</f>
        <v>Tor9391</v>
      </c>
      <c r="V260" s="8" t="str">
        <f>CONCATENATE(October_Schedule_Table[[#This Row],[Home Short]],October_Schedule_Table[[#This Row],[PTS]],October_Schedule_Table[[#This Row],[PTS2]])</f>
        <v>Orl9391</v>
      </c>
      <c r="W260" s="8" t="str">
        <f>VLOOKUP(October_Schedule_Table[[#This Row],[Home Concat]],'Back to Back'!T:U,2,FALSE)</f>
        <v>no</v>
      </c>
      <c r="X260" s="8" t="str">
        <f>VLOOKUP(October_Schedule_Table[[#This Row],[Away Concat]],'Back to Back'!T:U,2,FALSE)</f>
        <v>no</v>
      </c>
      <c r="Y26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60" s="8"/>
    </row>
    <row r="261" spans="1:26" x14ac:dyDescent="0.2">
      <c r="A261" s="2">
        <v>43424</v>
      </c>
      <c r="B261" s="16">
        <v>11</v>
      </c>
      <c r="C261" s="16">
        <v>20</v>
      </c>
      <c r="D261" s="16">
        <v>2018</v>
      </c>
      <c r="E261" s="1" t="s">
        <v>12</v>
      </c>
      <c r="F261" s="1" t="s">
        <v>22</v>
      </c>
      <c r="G261" s="1" t="s">
        <v>241</v>
      </c>
      <c r="H261" s="1">
        <v>118</v>
      </c>
      <c r="I261" s="1" t="s">
        <v>41</v>
      </c>
      <c r="J261" s="1" t="str">
        <f>LEFT(October_Schedule_Table[[#This Row],[Home/Neutral]],3)</f>
        <v>Was</v>
      </c>
      <c r="K261" s="1">
        <v>125</v>
      </c>
      <c r="L261" s="1">
        <f>mean-0.5*home+VLOOKUP(October_Schedule_Table[[#This Row],[Visitor/Neutral]],lookup,2,FALSE)+VLOOKUP(October_Schedule_Table[[#This Row],[Home/Neutral]],lookup,3,FALSE)</f>
        <v>120.48580471581818</v>
      </c>
      <c r="M261" s="1">
        <f>mean+0.5*home+VLOOKUP(October_Schedule_Table[[#This Row],[Visitor/Neutral]],lookup,3,FALSE)+VLOOKUP(October_Schedule_Table[[#This Row],[Home/Neutral]],lookup,2,FALSE)</f>
        <v>119.18645519488182</v>
      </c>
      <c r="N261" s="1">
        <f>(October_Schedule_Table[[#This Row],[PTS2]]-October_Schedule_Table[[#This Row],[Home Pre]])^2+(October_Schedule_Table[[#This Row],[PTS]]-October_Schedule_Table[[#This Row],[Away Pre]])^2</f>
        <v>39.976528286300507</v>
      </c>
      <c r="O261" s="1">
        <f t="shared" si="5"/>
        <v>1.161189415440552</v>
      </c>
      <c r="P261" s="8">
        <f>October_Schedule_Table[[#This Row],[PTS2]]-October_Schedule_Table[[#This Row],[PTS]]</f>
        <v>7</v>
      </c>
      <c r="Q261" s="8">
        <f>October_Schedule_Table[[#This Row],[Home Pre]]-October_Schedule_Table[[#This Row],[Away Pre]]</f>
        <v>-1.2993495209363601</v>
      </c>
      <c r="R261" s="8">
        <f>October_Schedule_Table[[#This Row],[Actual]]-October_Schedule_Table[[#This Row],[Predicted]]</f>
        <v>8.2993495209363601</v>
      </c>
      <c r="S261" s="8">
        <f>October_Schedule_Table[[#This Row],[PTS2]]-October_Schedule_Table[[#This Row],[Home Pre]]</f>
        <v>5.8135448051181839</v>
      </c>
      <c r="T261" s="8">
        <f>October_Schedule_Table[[#This Row],[PTS]]-October_Schedule_Table[[#This Row],[Away Pre]]</f>
        <v>-2.4858047158181762</v>
      </c>
      <c r="U261" s="8" t="str">
        <f>CONCATENATE(October_Schedule_Table[[#This Row],[Away Short]],October_Schedule_Table[[#This Row],[PTS]],October_Schedule_Table[[#This Row],[PTS2]])</f>
        <v>LAC118125</v>
      </c>
      <c r="V261" s="8" t="str">
        <f>CONCATENATE(October_Schedule_Table[[#This Row],[Home Short]],October_Schedule_Table[[#This Row],[PTS]],October_Schedule_Table[[#This Row],[PTS2]])</f>
        <v>Was118125</v>
      </c>
      <c r="W261" s="8" t="str">
        <f>VLOOKUP(October_Schedule_Table[[#This Row],[Home Concat]],'Back to Back'!T:U,2,FALSE)</f>
        <v>no</v>
      </c>
      <c r="X261" s="8" t="str">
        <f>VLOOKUP(October_Schedule_Table[[#This Row],[Away Concat]],'Back to Back'!T:U,2,FALSE)</f>
        <v>yes</v>
      </c>
      <c r="Y26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61" s="8"/>
    </row>
    <row r="262" spans="1:26" x14ac:dyDescent="0.2">
      <c r="A262" s="2">
        <v>43425</v>
      </c>
      <c r="B262" s="16">
        <v>11</v>
      </c>
      <c r="C262" s="16">
        <v>21</v>
      </c>
      <c r="D262" s="16">
        <v>2018</v>
      </c>
      <c r="E262" s="1" t="s">
        <v>23</v>
      </c>
      <c r="F262" s="1" t="s">
        <v>37</v>
      </c>
      <c r="G262" s="1" t="str">
        <f>LEFT(October_Schedule_Table[[#This Row],[Visitor/Neutral]],3)</f>
        <v>Tor</v>
      </c>
      <c r="H262" s="1">
        <v>124</v>
      </c>
      <c r="I262" s="1" t="s">
        <v>24</v>
      </c>
      <c r="J262" s="1" t="str">
        <f>LEFT(October_Schedule_Table[[#This Row],[Home/Neutral]],3)</f>
        <v>Atl</v>
      </c>
      <c r="K262" s="1">
        <v>108</v>
      </c>
      <c r="L262" s="1">
        <f>mean-0.5*home+VLOOKUP(October_Schedule_Table[[#This Row],[Visitor/Neutral]],lookup,2,FALSE)+VLOOKUP(October_Schedule_Table[[#This Row],[Home/Neutral]],lookup,3,FALSE)</f>
        <v>121.75084128144435</v>
      </c>
      <c r="M262" s="1">
        <f>mean+0.5*home+VLOOKUP(October_Schedule_Table[[#This Row],[Visitor/Neutral]],lookup,3,FALSE)+VLOOKUP(October_Schedule_Table[[#This Row],[Home/Neutral]],lookup,2,FALSE)</f>
        <v>113.51642988567215</v>
      </c>
      <c r="N262" s="1">
        <f>(October_Schedule_Table[[#This Row],[PTS2]]-October_Schedule_Table[[#This Row],[Home Pre]])^2+(October_Schedule_Table[[#This Row],[PTS]]-October_Schedule_Table[[#This Row],[Away Pre]])^2</f>
        <v>35.489713624791769</v>
      </c>
      <c r="O262" s="1">
        <f t="shared" si="5"/>
        <v>1.1618865473689735</v>
      </c>
      <c r="P262" s="8">
        <f>October_Schedule_Table[[#This Row],[PTS2]]-October_Schedule_Table[[#This Row],[PTS]]</f>
        <v>-16</v>
      </c>
      <c r="Q262" s="8">
        <f>October_Schedule_Table[[#This Row],[Home Pre]]-October_Schedule_Table[[#This Row],[Away Pre]]</f>
        <v>-8.2344113957721987</v>
      </c>
      <c r="R262" s="8">
        <f>October_Schedule_Table[[#This Row],[Actual]]-October_Schedule_Table[[#This Row],[Predicted]]</f>
        <v>-7.7655886042278013</v>
      </c>
      <c r="S262" s="8">
        <f>October_Schedule_Table[[#This Row],[PTS2]]-October_Schedule_Table[[#This Row],[Home Pre]]</f>
        <v>-5.516429885672153</v>
      </c>
      <c r="T262" s="8">
        <f>October_Schedule_Table[[#This Row],[PTS]]-October_Schedule_Table[[#This Row],[Away Pre]]</f>
        <v>2.2491587185556483</v>
      </c>
      <c r="U262" s="8" t="str">
        <f>CONCATENATE(October_Schedule_Table[[#This Row],[Away Short]],October_Schedule_Table[[#This Row],[PTS]],October_Schedule_Table[[#This Row],[PTS2]])</f>
        <v>Tor124108</v>
      </c>
      <c r="V262" s="8" t="str">
        <f>CONCATENATE(October_Schedule_Table[[#This Row],[Home Short]],October_Schedule_Table[[#This Row],[PTS]],October_Schedule_Table[[#This Row],[PTS2]])</f>
        <v>Atl124108</v>
      </c>
      <c r="W262" s="8" t="str">
        <f>VLOOKUP(October_Schedule_Table[[#This Row],[Home Concat]],'Back to Back'!T:U,2,FALSE)</f>
        <v>no</v>
      </c>
      <c r="X262" s="8" t="str">
        <f>VLOOKUP(October_Schedule_Table[[#This Row],[Away Concat]],'Back to Back'!T:U,2,FALSE)</f>
        <v>yes</v>
      </c>
      <c r="Y26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62" s="8"/>
    </row>
    <row r="263" spans="1:26" x14ac:dyDescent="0.2">
      <c r="A263" s="2">
        <v>43425</v>
      </c>
      <c r="B263" s="16">
        <v>11</v>
      </c>
      <c r="C263" s="16">
        <v>21</v>
      </c>
      <c r="D263" s="16">
        <v>2018</v>
      </c>
      <c r="E263" s="1" t="s">
        <v>23</v>
      </c>
      <c r="F263" s="1" t="s">
        <v>25</v>
      </c>
      <c r="G263" s="1" t="s">
        <v>243</v>
      </c>
      <c r="H263" s="1">
        <v>117</v>
      </c>
      <c r="I263" s="1" t="s">
        <v>8</v>
      </c>
      <c r="J263" s="1" t="str">
        <f>LEFT(October_Schedule_Table[[#This Row],[Home/Neutral]],3)</f>
        <v>Bos</v>
      </c>
      <c r="K263" s="1">
        <v>109</v>
      </c>
      <c r="L263" s="1">
        <f>mean-0.5*home+VLOOKUP(October_Schedule_Table[[#This Row],[Visitor/Neutral]],lookup,2,FALSE)+VLOOKUP(October_Schedule_Table[[#This Row],[Home/Neutral]],lookup,3,FALSE)</f>
        <v>100.25004231047427</v>
      </c>
      <c r="M263" s="1">
        <f>mean+0.5*home+VLOOKUP(October_Schedule_Table[[#This Row],[Visitor/Neutral]],lookup,3,FALSE)+VLOOKUP(October_Schedule_Table[[#This Row],[Home/Neutral]],lookup,2,FALSE)</f>
        <v>116.01630787996517</v>
      </c>
      <c r="N263" s="1">
        <f>(October_Schedule_Table[[#This Row],[PTS2]]-October_Schedule_Table[[#This Row],[Home Pre]])^2+(October_Schedule_Table[[#This Row],[PTS]]-October_Schedule_Table[[#This Row],[Away Pre]])^2</f>
        <v>329.78965886736341</v>
      </c>
      <c r="O263" s="1">
        <f t="shared" si="5"/>
        <v>1.16258409782767</v>
      </c>
      <c r="P263" s="8">
        <f>October_Schedule_Table[[#This Row],[PTS2]]-October_Schedule_Table[[#This Row],[PTS]]</f>
        <v>-8</v>
      </c>
      <c r="Q263" s="8">
        <f>October_Schedule_Table[[#This Row],[Home Pre]]-October_Schedule_Table[[#This Row],[Away Pre]]</f>
        <v>15.766265569490898</v>
      </c>
      <c r="R263" s="8">
        <f>October_Schedule_Table[[#This Row],[Actual]]-October_Schedule_Table[[#This Row],[Predicted]]</f>
        <v>-23.766265569490898</v>
      </c>
      <c r="S263" s="8">
        <f>October_Schedule_Table[[#This Row],[PTS2]]-October_Schedule_Table[[#This Row],[Home Pre]]</f>
        <v>-7.0163078799651686</v>
      </c>
      <c r="T263" s="8">
        <f>October_Schedule_Table[[#This Row],[PTS]]-October_Schedule_Table[[#This Row],[Away Pre]]</f>
        <v>16.749957689525729</v>
      </c>
      <c r="U263" s="8" t="str">
        <f>CONCATENATE(October_Schedule_Table[[#This Row],[Away Short]],October_Schedule_Table[[#This Row],[PTS]],October_Schedule_Table[[#This Row],[PTS2]])</f>
        <v>NYK117109</v>
      </c>
      <c r="V263" s="8" t="str">
        <f>CONCATENATE(October_Schedule_Table[[#This Row],[Home Short]],October_Schedule_Table[[#This Row],[PTS]],October_Schedule_Table[[#This Row],[PTS2]])</f>
        <v>Bos117109</v>
      </c>
      <c r="W263" s="8" t="str">
        <f>VLOOKUP(October_Schedule_Table[[#This Row],[Home Concat]],'Back to Back'!T:U,2,FALSE)</f>
        <v>no</v>
      </c>
      <c r="X263" s="8" t="str">
        <f>VLOOKUP(October_Schedule_Table[[#This Row],[Away Concat]],'Back to Back'!T:U,2,FALSE)</f>
        <v>yes</v>
      </c>
      <c r="Y26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63" s="8"/>
    </row>
    <row r="264" spans="1:26" x14ac:dyDescent="0.2">
      <c r="A264" s="2">
        <v>43425</v>
      </c>
      <c r="B264" s="16">
        <v>11</v>
      </c>
      <c r="C264" s="16">
        <v>21</v>
      </c>
      <c r="D264" s="16">
        <v>2018</v>
      </c>
      <c r="E264" s="1" t="s">
        <v>6</v>
      </c>
      <c r="F264" s="1" t="s">
        <v>29</v>
      </c>
      <c r="G264" s="1" t="str">
        <f>LEFT(October_Schedule_Table[[#This Row],[Visitor/Neutral]],3)</f>
        <v>Pho</v>
      </c>
      <c r="H264" s="1">
        <v>116</v>
      </c>
      <c r="I264" s="1" t="s">
        <v>38</v>
      </c>
      <c r="J264" s="1" t="str">
        <f>LEFT(October_Schedule_Table[[#This Row],[Home/Neutral]],3)</f>
        <v>Chi</v>
      </c>
      <c r="K264" s="1">
        <v>124</v>
      </c>
      <c r="L264" s="1">
        <f>mean-0.5*home+VLOOKUP(October_Schedule_Table[[#This Row],[Visitor/Neutral]],lookup,2,FALSE)+VLOOKUP(October_Schedule_Table[[#This Row],[Home/Neutral]],lookup,3,FALSE)</f>
        <v>109.02553812496302</v>
      </c>
      <c r="M264" s="1">
        <f>mean+0.5*home+VLOOKUP(October_Schedule_Table[[#This Row],[Visitor/Neutral]],lookup,3,FALSE)+VLOOKUP(October_Schedule_Table[[#This Row],[Home/Neutral]],lookup,2,FALSE)</f>
        <v>112.0793666381367</v>
      </c>
      <c r="N264" s="1">
        <f>(October_Schedule_Table[[#This Row],[PTS2]]-October_Schedule_Table[[#This Row],[Home Pre]])^2+(October_Schedule_Table[[#This Row],[PTS]]-October_Schedule_Table[[#This Row],[Away Pre]])^2</f>
        <v>190.74461819431255</v>
      </c>
      <c r="O264" s="1">
        <f t="shared" si="5"/>
        <v>1.1632820670679109</v>
      </c>
      <c r="P264" s="8">
        <f>October_Schedule_Table[[#This Row],[PTS2]]-October_Schedule_Table[[#This Row],[PTS]]</f>
        <v>8</v>
      </c>
      <c r="Q264" s="8">
        <f>October_Schedule_Table[[#This Row],[Home Pre]]-October_Schedule_Table[[#This Row],[Away Pre]]</f>
        <v>3.0538285131736842</v>
      </c>
      <c r="R264" s="8">
        <f>October_Schedule_Table[[#This Row],[Actual]]-October_Schedule_Table[[#This Row],[Predicted]]</f>
        <v>4.9461714868263158</v>
      </c>
      <c r="S264" s="8">
        <f>October_Schedule_Table[[#This Row],[PTS2]]-October_Schedule_Table[[#This Row],[Home Pre]]</f>
        <v>11.920633361863295</v>
      </c>
      <c r="T264" s="8">
        <f>October_Schedule_Table[[#This Row],[PTS]]-October_Schedule_Table[[#This Row],[Away Pre]]</f>
        <v>6.9744618750369796</v>
      </c>
      <c r="U264" s="8" t="str">
        <f>CONCATENATE(October_Schedule_Table[[#This Row],[Away Short]],October_Schedule_Table[[#This Row],[PTS]],October_Schedule_Table[[#This Row],[PTS2]])</f>
        <v>Pho116124</v>
      </c>
      <c r="V264" s="8" t="str">
        <f>CONCATENATE(October_Schedule_Table[[#This Row],[Home Short]],October_Schedule_Table[[#This Row],[PTS]],October_Schedule_Table[[#This Row],[PTS2]])</f>
        <v>Chi116124</v>
      </c>
      <c r="W264" s="8" t="str">
        <f>VLOOKUP(October_Schedule_Table[[#This Row],[Home Concat]],'Back to Back'!T:U,2,FALSE)</f>
        <v>no</v>
      </c>
      <c r="X264" s="8" t="str">
        <f>VLOOKUP(October_Schedule_Table[[#This Row],[Away Concat]],'Back to Back'!T:U,2,FALSE)</f>
        <v>no</v>
      </c>
      <c r="Y26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64" s="8"/>
    </row>
    <row r="265" spans="1:26" x14ac:dyDescent="0.2">
      <c r="A265" s="2">
        <v>43425</v>
      </c>
      <c r="B265" s="16">
        <v>11</v>
      </c>
      <c r="C265" s="16">
        <v>21</v>
      </c>
      <c r="D265" s="16">
        <v>2018</v>
      </c>
      <c r="E265" s="1" t="s">
        <v>12</v>
      </c>
      <c r="F265" s="1" t="s">
        <v>20</v>
      </c>
      <c r="G265" s="1" t="str">
        <f>LEFT(October_Schedule_Table[[#This Row],[Visitor/Neutral]],3)</f>
        <v>Ind</v>
      </c>
      <c r="H265" s="1">
        <v>109</v>
      </c>
      <c r="I265" s="1" t="s">
        <v>14</v>
      </c>
      <c r="J265" s="1" t="str">
        <f>LEFT(October_Schedule_Table[[#This Row],[Home/Neutral]],3)</f>
        <v>Cha</v>
      </c>
      <c r="K265" s="1">
        <v>127</v>
      </c>
      <c r="L265" s="1">
        <f>mean-0.5*home+VLOOKUP(October_Schedule_Table[[#This Row],[Visitor/Neutral]],lookup,2,FALSE)+VLOOKUP(October_Schedule_Table[[#This Row],[Home/Neutral]],lookup,3,FALSE)</f>
        <v>106.80230469757602</v>
      </c>
      <c r="M265" s="1">
        <f>mean+0.5*home+VLOOKUP(October_Schedule_Table[[#This Row],[Visitor/Neutral]],lookup,3,FALSE)+VLOOKUP(October_Schedule_Table[[#This Row],[Home/Neutral]],lookup,2,FALSE)</f>
        <v>105.89671738152315</v>
      </c>
      <c r="N265" s="1">
        <f>(October_Schedule_Table[[#This Row],[PTS2]]-October_Schedule_Table[[#This Row],[Home Pre]])^2+(October_Schedule_Table[[#This Row],[PTS]]-October_Schedule_Table[[#This Row],[Away Pre]])^2</f>
        <v>450.17840191760376</v>
      </c>
      <c r="O265" s="1">
        <f t="shared" si="5"/>
        <v>1.1639804553411157</v>
      </c>
      <c r="P265" s="8">
        <f>October_Schedule_Table[[#This Row],[PTS2]]-October_Schedule_Table[[#This Row],[PTS]]</f>
        <v>18</v>
      </c>
      <c r="Q265" s="8">
        <f>October_Schedule_Table[[#This Row],[Home Pre]]-October_Schedule_Table[[#This Row],[Away Pre]]</f>
        <v>-0.90558731605287335</v>
      </c>
      <c r="R265" s="8">
        <f>October_Schedule_Table[[#This Row],[Actual]]-October_Schedule_Table[[#This Row],[Predicted]]</f>
        <v>18.905587316052873</v>
      </c>
      <c r="S265" s="8">
        <f>October_Schedule_Table[[#This Row],[PTS2]]-October_Schedule_Table[[#This Row],[Home Pre]]</f>
        <v>21.103282618476854</v>
      </c>
      <c r="T265" s="8">
        <f>October_Schedule_Table[[#This Row],[PTS]]-October_Schedule_Table[[#This Row],[Away Pre]]</f>
        <v>2.1976953024239805</v>
      </c>
      <c r="U265" s="8" t="str">
        <f>CONCATENATE(October_Schedule_Table[[#This Row],[Away Short]],October_Schedule_Table[[#This Row],[PTS]],October_Schedule_Table[[#This Row],[PTS2]])</f>
        <v>Ind109127</v>
      </c>
      <c r="V265" s="8" t="str">
        <f>CONCATENATE(October_Schedule_Table[[#This Row],[Home Short]],October_Schedule_Table[[#This Row],[PTS]],October_Schedule_Table[[#This Row],[PTS2]])</f>
        <v>Cha109127</v>
      </c>
      <c r="W265" s="8" t="str">
        <f>VLOOKUP(October_Schedule_Table[[#This Row],[Home Concat]],'Back to Back'!T:U,2,FALSE)</f>
        <v>no</v>
      </c>
      <c r="X265" s="8" t="str">
        <f>VLOOKUP(October_Schedule_Table[[#This Row],[Away Concat]],'Back to Back'!T:U,2,FALSE)</f>
        <v>no</v>
      </c>
      <c r="Y26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65" s="8"/>
    </row>
    <row r="266" spans="1:26" x14ac:dyDescent="0.2">
      <c r="A266" s="2">
        <v>43425</v>
      </c>
      <c r="B266" s="16">
        <v>11</v>
      </c>
      <c r="C266" s="16">
        <v>21</v>
      </c>
      <c r="D266" s="16">
        <v>2018</v>
      </c>
      <c r="E266" s="1" t="s">
        <v>6</v>
      </c>
      <c r="F266" s="1" t="s">
        <v>39</v>
      </c>
      <c r="G266" s="1" t="s">
        <v>242</v>
      </c>
      <c r="H266" s="1">
        <v>109</v>
      </c>
      <c r="I266" s="1" t="s">
        <v>36</v>
      </c>
      <c r="J266" s="1" t="str">
        <f>LEFT(October_Schedule_Table[[#This Row],[Home/Neutral]],3)</f>
        <v>Cle</v>
      </c>
      <c r="K266" s="1">
        <v>105</v>
      </c>
      <c r="L266" s="1">
        <f>mean-0.5*home+VLOOKUP(October_Schedule_Table[[#This Row],[Visitor/Neutral]],lookup,2,FALSE)+VLOOKUP(October_Schedule_Table[[#This Row],[Home/Neutral]],lookup,3,FALSE)</f>
        <v>113.15149126917201</v>
      </c>
      <c r="M266" s="1">
        <f>mean+0.5*home+VLOOKUP(October_Schedule_Table[[#This Row],[Visitor/Neutral]],lookup,3,FALSE)+VLOOKUP(October_Schedule_Table[[#This Row],[Home/Neutral]],lookup,2,FALSE)</f>
        <v>108.30845894097492</v>
      </c>
      <c r="N266" s="1">
        <f>(October_Schedule_Table[[#This Row],[PTS2]]-October_Schedule_Table[[#This Row],[Home Pre]])^2+(October_Schedule_Table[[#This Row],[PTS]]-October_Schedule_Table[[#This Row],[Away Pre]])^2</f>
        <v>28.180780322128307</v>
      </c>
      <c r="O266" s="1">
        <f t="shared" si="5"/>
        <v>1.1646792628988551</v>
      </c>
      <c r="P266" s="8">
        <f>October_Schedule_Table[[#This Row],[PTS2]]-October_Schedule_Table[[#This Row],[PTS]]</f>
        <v>-4</v>
      </c>
      <c r="Q266" s="8">
        <f>October_Schedule_Table[[#This Row],[Home Pre]]-October_Schedule_Table[[#This Row],[Away Pre]]</f>
        <v>-4.8430323281970971</v>
      </c>
      <c r="R266" s="8">
        <f>October_Schedule_Table[[#This Row],[Actual]]-October_Schedule_Table[[#This Row],[Predicted]]</f>
        <v>0.84303232819709706</v>
      </c>
      <c r="S266" s="8">
        <f>October_Schedule_Table[[#This Row],[PTS2]]-October_Schedule_Table[[#This Row],[Home Pre]]</f>
        <v>-3.3084589409749157</v>
      </c>
      <c r="T266" s="8">
        <f>October_Schedule_Table[[#This Row],[PTS]]-October_Schedule_Table[[#This Row],[Away Pre]]</f>
        <v>-4.1514912691720127</v>
      </c>
      <c r="U266" s="8" t="str">
        <f>CONCATENATE(October_Schedule_Table[[#This Row],[Away Short]],October_Schedule_Table[[#This Row],[PTS]],October_Schedule_Table[[#This Row],[PTS2]])</f>
        <v>LAL109105</v>
      </c>
      <c r="V266" s="8" t="str">
        <f>CONCATENATE(October_Schedule_Table[[#This Row],[Home Short]],October_Schedule_Table[[#This Row],[PTS]],October_Schedule_Table[[#This Row],[PTS2]])</f>
        <v>Cle109105</v>
      </c>
      <c r="W266" s="8" t="str">
        <f>VLOOKUP(October_Schedule_Table[[#This Row],[Home Concat]],'Back to Back'!T:U,2,FALSE)</f>
        <v>no</v>
      </c>
      <c r="X266" s="8" t="str">
        <f>VLOOKUP(October_Schedule_Table[[#This Row],[Away Concat]],'Back to Back'!T:U,2,FALSE)</f>
        <v>no</v>
      </c>
      <c r="Y26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66" s="8"/>
    </row>
    <row r="267" spans="1:26" x14ac:dyDescent="0.2">
      <c r="A267" s="2">
        <v>43425</v>
      </c>
      <c r="B267" s="16">
        <v>11</v>
      </c>
      <c r="C267" s="16">
        <v>21</v>
      </c>
      <c r="D267" s="16">
        <v>2018</v>
      </c>
      <c r="E267" s="1" t="s">
        <v>33</v>
      </c>
      <c r="F267" s="1" t="s">
        <v>15</v>
      </c>
      <c r="G267" s="1" t="str">
        <f>LEFT(October_Schedule_Table[[#This Row],[Visitor/Neutral]],3)</f>
        <v>Bro</v>
      </c>
      <c r="H267" s="1">
        <v>113</v>
      </c>
      <c r="I267" s="1" t="s">
        <v>28</v>
      </c>
      <c r="J267" s="1" t="str">
        <f>LEFT(October_Schedule_Table[[#This Row],[Home/Neutral]],3)</f>
        <v>Dal</v>
      </c>
      <c r="K267" s="1">
        <v>119</v>
      </c>
      <c r="L267" s="1">
        <f>mean-0.5*home+VLOOKUP(October_Schedule_Table[[#This Row],[Visitor/Neutral]],lookup,2,FALSE)+VLOOKUP(October_Schedule_Table[[#This Row],[Home/Neutral]],lookup,3,FALSE)</f>
        <v>109.84307203488007</v>
      </c>
      <c r="M267" s="1">
        <f>mean+0.5*home+VLOOKUP(October_Schedule_Table[[#This Row],[Visitor/Neutral]],lookup,3,FALSE)+VLOOKUP(October_Schedule_Table[[#This Row],[Home/Neutral]],lookup,2,FALSE)</f>
        <v>111.36146863142417</v>
      </c>
      <c r="N267" s="1">
        <f>(October_Schedule_Table[[#This Row],[PTS2]]-October_Schedule_Table[[#This Row],[Home Pre]])^2+(October_Schedule_Table[[#This Row],[PTS]]-October_Schedule_Table[[#This Row],[Away Pre]])^2</f>
        <v>68.31335564567317</v>
      </c>
      <c r="O267" s="1">
        <f t="shared" si="5"/>
        <v>1.165378489992851</v>
      </c>
      <c r="P267" s="8">
        <f>October_Schedule_Table[[#This Row],[PTS2]]-October_Schedule_Table[[#This Row],[PTS]]</f>
        <v>6</v>
      </c>
      <c r="Q267" s="8">
        <f>October_Schedule_Table[[#This Row],[Home Pre]]-October_Schedule_Table[[#This Row],[Away Pre]]</f>
        <v>1.5183965965441075</v>
      </c>
      <c r="R267" s="8">
        <f>October_Schedule_Table[[#This Row],[Actual]]-October_Schedule_Table[[#This Row],[Predicted]]</f>
        <v>4.4816034034558925</v>
      </c>
      <c r="S267" s="8">
        <f>October_Schedule_Table[[#This Row],[PTS2]]-October_Schedule_Table[[#This Row],[Home Pre]]</f>
        <v>7.6385313685758263</v>
      </c>
      <c r="T267" s="8">
        <f>October_Schedule_Table[[#This Row],[PTS]]-October_Schedule_Table[[#This Row],[Away Pre]]</f>
        <v>3.1569279651199338</v>
      </c>
      <c r="U267" s="8" t="str">
        <f>CONCATENATE(October_Schedule_Table[[#This Row],[Away Short]],October_Schedule_Table[[#This Row],[PTS]],October_Schedule_Table[[#This Row],[PTS2]])</f>
        <v>Bro113119</v>
      </c>
      <c r="V267" s="8" t="str">
        <f>CONCATENATE(October_Schedule_Table[[#This Row],[Home Short]],October_Schedule_Table[[#This Row],[PTS]],October_Schedule_Table[[#This Row],[PTS2]])</f>
        <v>Dal113119</v>
      </c>
      <c r="W267" s="8" t="str">
        <f>VLOOKUP(October_Schedule_Table[[#This Row],[Home Concat]],'Back to Back'!T:U,2,FALSE)</f>
        <v>no</v>
      </c>
      <c r="X267" s="8" t="str">
        <f>VLOOKUP(October_Schedule_Table[[#This Row],[Away Concat]],'Back to Back'!T:U,2,FALSE)</f>
        <v>yes</v>
      </c>
      <c r="Y26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67" s="8"/>
    </row>
    <row r="268" spans="1:26" x14ac:dyDescent="0.2">
      <c r="A268" s="2">
        <v>43425</v>
      </c>
      <c r="B268" s="16">
        <v>11</v>
      </c>
      <c r="C268" s="16">
        <v>21</v>
      </c>
      <c r="D268" s="16">
        <v>2018</v>
      </c>
      <c r="E268" s="1" t="s">
        <v>9</v>
      </c>
      <c r="F268" s="1" t="s">
        <v>10</v>
      </c>
      <c r="G268" s="1" t="str">
        <f>LEFT(October_Schedule_Table[[#This Row],[Visitor/Neutral]],3)</f>
        <v>Okl</v>
      </c>
      <c r="H268" s="1">
        <v>123</v>
      </c>
      <c r="I268" s="1" t="s">
        <v>11</v>
      </c>
      <c r="J268" s="1" t="str">
        <f>LEFT(October_Schedule_Table[[#This Row],[Home/Neutral]],3)</f>
        <v>Gol</v>
      </c>
      <c r="K268" s="1">
        <v>95</v>
      </c>
      <c r="L268" s="1">
        <f>mean-0.5*home+VLOOKUP(October_Schedule_Table[[#This Row],[Visitor/Neutral]],lookup,2,FALSE)+VLOOKUP(October_Schedule_Table[[#This Row],[Home/Neutral]],lookup,3,FALSE)</f>
        <v>113.35677209039619</v>
      </c>
      <c r="M268" s="1">
        <f>mean+0.5*home+VLOOKUP(October_Schedule_Table[[#This Row],[Visitor/Neutral]],lookup,3,FALSE)+VLOOKUP(October_Schedule_Table[[#This Row],[Home/Neutral]],lookup,2,FALSE)</f>
        <v>119.16748690820235</v>
      </c>
      <c r="N268" s="1">
        <f>(October_Schedule_Table[[#This Row],[PTS2]]-October_Schedule_Table[[#This Row],[Home Pre]])^2+(October_Schedule_Table[[#This Row],[PTS]]-October_Schedule_Table[[#This Row],[Away Pre]])^2</f>
        <v>677.05926797469374</v>
      </c>
      <c r="O268" s="1">
        <f t="shared" ref="O268:O331" si="6">1/(0.9994)*O267</f>
        <v>1.166078136874976</v>
      </c>
      <c r="P268" s="8">
        <f>October_Schedule_Table[[#This Row],[PTS2]]-October_Schedule_Table[[#This Row],[PTS]]</f>
        <v>-28</v>
      </c>
      <c r="Q268" s="8">
        <f>October_Schedule_Table[[#This Row],[Home Pre]]-October_Schedule_Table[[#This Row],[Away Pre]]</f>
        <v>5.8107148178061578</v>
      </c>
      <c r="R268" s="8">
        <f>October_Schedule_Table[[#This Row],[Actual]]-October_Schedule_Table[[#This Row],[Predicted]]</f>
        <v>-33.810714817806158</v>
      </c>
      <c r="S268" s="8">
        <f>October_Schedule_Table[[#This Row],[PTS2]]-October_Schedule_Table[[#This Row],[Home Pre]]</f>
        <v>-24.167486908202349</v>
      </c>
      <c r="T268" s="8">
        <f>October_Schedule_Table[[#This Row],[PTS]]-October_Schedule_Table[[#This Row],[Away Pre]]</f>
        <v>9.6432279096038087</v>
      </c>
      <c r="U268" s="8" t="str">
        <f>CONCATENATE(October_Schedule_Table[[#This Row],[Away Short]],October_Schedule_Table[[#This Row],[PTS]],October_Schedule_Table[[#This Row],[PTS2]])</f>
        <v>Okl12395</v>
      </c>
      <c r="V268" s="8" t="str">
        <f>CONCATENATE(October_Schedule_Table[[#This Row],[Home Short]],October_Schedule_Table[[#This Row],[PTS]],October_Schedule_Table[[#This Row],[PTS2]])</f>
        <v>Gol12395</v>
      </c>
      <c r="W268" s="8" t="str">
        <f>VLOOKUP(October_Schedule_Table[[#This Row],[Home Concat]],'Back to Back'!T:U,2,FALSE)</f>
        <v>no</v>
      </c>
      <c r="X268" s="8" t="str">
        <f>VLOOKUP(October_Schedule_Table[[#This Row],[Away Concat]],'Back to Back'!T:U,2,FALSE)</f>
        <v>no</v>
      </c>
      <c r="Y26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68" s="8"/>
    </row>
    <row r="269" spans="1:26" x14ac:dyDescent="0.2">
      <c r="A269" s="2">
        <v>43425</v>
      </c>
      <c r="B269" s="16">
        <v>11</v>
      </c>
      <c r="C269" s="16">
        <v>21</v>
      </c>
      <c r="D269" s="16">
        <v>2018</v>
      </c>
      <c r="E269" s="1" t="s">
        <v>6</v>
      </c>
      <c r="F269" s="1" t="s">
        <v>16</v>
      </c>
      <c r="G269" s="1" t="str">
        <f>LEFT(October_Schedule_Table[[#This Row],[Visitor/Neutral]],3)</f>
        <v>Det</v>
      </c>
      <c r="H269" s="1">
        <v>124</v>
      </c>
      <c r="I269" s="1" t="s">
        <v>18</v>
      </c>
      <c r="J269" s="1" t="str">
        <f>LEFT(October_Schedule_Table[[#This Row],[Home/Neutral]],3)</f>
        <v>Hou</v>
      </c>
      <c r="K269" s="1">
        <v>126</v>
      </c>
      <c r="L269" s="1">
        <f>mean-0.5*home+VLOOKUP(October_Schedule_Table[[#This Row],[Visitor/Neutral]],lookup,2,FALSE)+VLOOKUP(October_Schedule_Table[[#This Row],[Home/Neutral]],lookup,3,FALSE)</f>
        <v>102.88455800759215</v>
      </c>
      <c r="M269" s="1">
        <f>mean+0.5*home+VLOOKUP(October_Schedule_Table[[#This Row],[Visitor/Neutral]],lookup,3,FALSE)+VLOOKUP(October_Schedule_Table[[#This Row],[Home/Neutral]],lookup,2,FALSE)</f>
        <v>111.66182928227016</v>
      </c>
      <c r="N269" s="1">
        <f>(October_Schedule_Table[[#This Row],[PTS2]]-October_Schedule_Table[[#This Row],[Home Pre]])^2+(October_Schedule_Table[[#This Row],[PTS]]-October_Schedule_Table[[#This Row],[Away Pre]])^2</f>
        <v>651.44503006550622</v>
      </c>
      <c r="O269" s="1">
        <f t="shared" si="6"/>
        <v>1.1667782037972545</v>
      </c>
      <c r="P269" s="8">
        <f>October_Schedule_Table[[#This Row],[PTS2]]-October_Schedule_Table[[#This Row],[PTS]]</f>
        <v>2</v>
      </c>
      <c r="Q269" s="8">
        <f>October_Schedule_Table[[#This Row],[Home Pre]]-October_Schedule_Table[[#This Row],[Away Pre]]</f>
        <v>8.7772712746780144</v>
      </c>
      <c r="R269" s="8">
        <f>October_Schedule_Table[[#This Row],[Actual]]-October_Schedule_Table[[#This Row],[Predicted]]</f>
        <v>-6.7772712746780144</v>
      </c>
      <c r="S269" s="8">
        <f>October_Schedule_Table[[#This Row],[PTS2]]-October_Schedule_Table[[#This Row],[Home Pre]]</f>
        <v>14.338170717729838</v>
      </c>
      <c r="T269" s="8">
        <f>October_Schedule_Table[[#This Row],[PTS]]-October_Schedule_Table[[#This Row],[Away Pre]]</f>
        <v>21.115441992407852</v>
      </c>
      <c r="U269" s="8" t="str">
        <f>CONCATENATE(October_Schedule_Table[[#This Row],[Away Short]],October_Schedule_Table[[#This Row],[PTS]],October_Schedule_Table[[#This Row],[PTS2]])</f>
        <v>Det124126</v>
      </c>
      <c r="V269" s="8" t="str">
        <f>CONCATENATE(October_Schedule_Table[[#This Row],[Home Short]],October_Schedule_Table[[#This Row],[PTS]],October_Schedule_Table[[#This Row],[PTS2]])</f>
        <v>Hou124126</v>
      </c>
      <c r="W269" s="8" t="str">
        <f>VLOOKUP(October_Schedule_Table[[#This Row],[Home Concat]],'Back to Back'!T:U,2,FALSE)</f>
        <v>no</v>
      </c>
      <c r="X269" s="8" t="str">
        <f>VLOOKUP(October_Schedule_Table[[#This Row],[Away Concat]],'Back to Back'!T:U,2,FALSE)</f>
        <v>no</v>
      </c>
      <c r="Y26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69" s="8"/>
    </row>
    <row r="270" spans="1:26" x14ac:dyDescent="0.2">
      <c r="A270" s="2">
        <v>43425</v>
      </c>
      <c r="B270" s="16">
        <v>11</v>
      </c>
      <c r="C270" s="16">
        <v>21</v>
      </c>
      <c r="D270" s="16">
        <v>2018</v>
      </c>
      <c r="E270" s="1" t="s">
        <v>6</v>
      </c>
      <c r="F270" s="1" t="s">
        <v>40</v>
      </c>
      <c r="G270" s="1" t="str">
        <f>LEFT(October_Schedule_Table[[#This Row],[Visitor/Neutral]],3)</f>
        <v>Por</v>
      </c>
      <c r="H270" s="1">
        <v>100</v>
      </c>
      <c r="I270" s="1" t="s">
        <v>13</v>
      </c>
      <c r="J270" s="1" t="str">
        <f>LEFT(October_Schedule_Table[[#This Row],[Home/Neutral]],3)</f>
        <v>Mil</v>
      </c>
      <c r="K270" s="1">
        <v>143</v>
      </c>
      <c r="L270" s="1">
        <f>mean-0.5*home+VLOOKUP(October_Schedule_Table[[#This Row],[Visitor/Neutral]],lookup,2,FALSE)+VLOOKUP(October_Schedule_Table[[#This Row],[Home/Neutral]],lookup,3,FALSE)</f>
        <v>112.87591552735024</v>
      </c>
      <c r="M270" s="1">
        <f>mean+0.5*home+VLOOKUP(October_Schedule_Table[[#This Row],[Visitor/Neutral]],lookup,3,FALSE)+VLOOKUP(October_Schedule_Table[[#This Row],[Home/Neutral]],lookup,2,FALSE)</f>
        <v>118.60916862829691</v>
      </c>
      <c r="N270" s="1">
        <f>(October_Schedule_Table[[#This Row],[PTS2]]-October_Schedule_Table[[#This Row],[Home Pre]])^2+(October_Schedule_Table[[#This Row],[PTS]]-October_Schedule_Table[[#This Row],[Away Pre]])^2</f>
        <v>760.70185567031456</v>
      </c>
      <c r="O270" s="1">
        <f t="shared" si="6"/>
        <v>1.1674786910118617</v>
      </c>
      <c r="P270" s="8">
        <f>October_Schedule_Table[[#This Row],[PTS2]]-October_Schedule_Table[[#This Row],[PTS]]</f>
        <v>43</v>
      </c>
      <c r="Q270" s="8">
        <f>October_Schedule_Table[[#This Row],[Home Pre]]-October_Schedule_Table[[#This Row],[Away Pre]]</f>
        <v>5.7332531009466692</v>
      </c>
      <c r="R270" s="8">
        <f>October_Schedule_Table[[#This Row],[Actual]]-October_Schedule_Table[[#This Row],[Predicted]]</f>
        <v>37.266746899053331</v>
      </c>
      <c r="S270" s="8">
        <f>October_Schedule_Table[[#This Row],[PTS2]]-October_Schedule_Table[[#This Row],[Home Pre]]</f>
        <v>24.390831371703086</v>
      </c>
      <c r="T270" s="8">
        <f>October_Schedule_Table[[#This Row],[PTS]]-October_Schedule_Table[[#This Row],[Away Pre]]</f>
        <v>-12.875915527350244</v>
      </c>
      <c r="U270" s="8" t="str">
        <f>CONCATENATE(October_Schedule_Table[[#This Row],[Away Short]],October_Schedule_Table[[#This Row],[PTS]],October_Schedule_Table[[#This Row],[PTS2]])</f>
        <v>Por100143</v>
      </c>
      <c r="V270" s="8" t="str">
        <f>CONCATENATE(October_Schedule_Table[[#This Row],[Home Short]],October_Schedule_Table[[#This Row],[PTS]],October_Schedule_Table[[#This Row],[PTS2]])</f>
        <v>Mil100143</v>
      </c>
      <c r="W270" s="8" t="str">
        <f>VLOOKUP(October_Schedule_Table[[#This Row],[Home Concat]],'Back to Back'!T:U,2,FALSE)</f>
        <v>no</v>
      </c>
      <c r="X270" s="8" t="str">
        <f>VLOOKUP(October_Schedule_Table[[#This Row],[Away Concat]],'Back to Back'!T:U,2,FALSE)</f>
        <v>yes</v>
      </c>
      <c r="Y27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70" s="8"/>
    </row>
    <row r="271" spans="1:26" x14ac:dyDescent="0.2">
      <c r="A271" s="2">
        <v>43425</v>
      </c>
      <c r="B271" s="16">
        <v>11</v>
      </c>
      <c r="C271" s="16">
        <v>21</v>
      </c>
      <c r="D271" s="16">
        <v>2018</v>
      </c>
      <c r="E271" s="1" t="s">
        <v>6</v>
      </c>
      <c r="F271" s="1" t="s">
        <v>21</v>
      </c>
      <c r="G271" s="1" t="str">
        <f>LEFT(October_Schedule_Table[[#This Row],[Visitor/Neutral]],3)</f>
        <v>Den</v>
      </c>
      <c r="H271" s="1">
        <v>103</v>
      </c>
      <c r="I271" s="1" t="s">
        <v>34</v>
      </c>
      <c r="J271" s="1" t="str">
        <f>LEFT(October_Schedule_Table[[#This Row],[Home/Neutral]],3)</f>
        <v>Min</v>
      </c>
      <c r="K271" s="1">
        <v>101</v>
      </c>
      <c r="L271" s="1">
        <f>mean-0.5*home+VLOOKUP(October_Schedule_Table[[#This Row],[Visitor/Neutral]],lookup,2,FALSE)+VLOOKUP(October_Schedule_Table[[#This Row],[Home/Neutral]],lookup,3,FALSE)</f>
        <v>111.74504409190149</v>
      </c>
      <c r="M271" s="1">
        <f>mean+0.5*home+VLOOKUP(October_Schedule_Table[[#This Row],[Visitor/Neutral]],lookup,3,FALSE)+VLOOKUP(October_Schedule_Table[[#This Row],[Home/Neutral]],lookup,2,FALSE)</f>
        <v>109.22756614664692</v>
      </c>
      <c r="N271" s="1">
        <f>(October_Schedule_Table[[#This Row],[PTS2]]-October_Schedule_Table[[#This Row],[Home Pre]])^2+(October_Schedule_Table[[#This Row],[PTS]]-October_Schedule_Table[[#This Row],[Away Pre]])^2</f>
        <v>144.16864086675164</v>
      </c>
      <c r="O271" s="1">
        <f t="shared" si="6"/>
        <v>1.1681795987711245</v>
      </c>
      <c r="P271" s="8">
        <f>October_Schedule_Table[[#This Row],[PTS2]]-October_Schedule_Table[[#This Row],[PTS]]</f>
        <v>-2</v>
      </c>
      <c r="Q271" s="8">
        <f>October_Schedule_Table[[#This Row],[Home Pre]]-October_Schedule_Table[[#This Row],[Away Pre]]</f>
        <v>-2.5174779452545692</v>
      </c>
      <c r="R271" s="8">
        <f>October_Schedule_Table[[#This Row],[Actual]]-October_Schedule_Table[[#This Row],[Predicted]]</f>
        <v>0.51747794525456925</v>
      </c>
      <c r="S271" s="8">
        <f>October_Schedule_Table[[#This Row],[PTS2]]-October_Schedule_Table[[#This Row],[Home Pre]]</f>
        <v>-8.2275661466469217</v>
      </c>
      <c r="T271" s="8">
        <f>October_Schedule_Table[[#This Row],[PTS]]-October_Schedule_Table[[#This Row],[Away Pre]]</f>
        <v>-8.7450440919014909</v>
      </c>
      <c r="U271" s="8" t="str">
        <f>CONCATENATE(October_Schedule_Table[[#This Row],[Away Short]],October_Schedule_Table[[#This Row],[PTS]],October_Schedule_Table[[#This Row],[PTS2]])</f>
        <v>Den103101</v>
      </c>
      <c r="V271" s="8" t="str">
        <f>CONCATENATE(October_Schedule_Table[[#This Row],[Home Short]],October_Schedule_Table[[#This Row],[PTS]],October_Schedule_Table[[#This Row],[PTS2]])</f>
        <v>Min103101</v>
      </c>
      <c r="W271" s="8" t="str">
        <f>VLOOKUP(October_Schedule_Table[[#This Row],[Home Concat]],'Back to Back'!T:U,2,FALSE)</f>
        <v>no</v>
      </c>
      <c r="X271" s="8" t="str">
        <f>VLOOKUP(October_Schedule_Table[[#This Row],[Away Concat]],'Back to Back'!T:U,2,FALSE)</f>
        <v>no</v>
      </c>
      <c r="Y27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71" s="8"/>
    </row>
    <row r="272" spans="1:26" x14ac:dyDescent="0.2">
      <c r="A272" s="2">
        <v>43425</v>
      </c>
      <c r="B272" s="16">
        <v>11</v>
      </c>
      <c r="C272" s="16">
        <v>21</v>
      </c>
      <c r="D272" s="16">
        <v>2018</v>
      </c>
      <c r="E272" s="1" t="s">
        <v>12</v>
      </c>
      <c r="F272" s="1" t="s">
        <v>17</v>
      </c>
      <c r="G272" s="1" t="str">
        <f>LEFT(October_Schedule_Table[[#This Row],[Visitor/Neutral]],3)</f>
        <v>New</v>
      </c>
      <c r="H272" s="1">
        <v>120</v>
      </c>
      <c r="I272" s="1" t="s">
        <v>7</v>
      </c>
      <c r="J272" s="1" t="str">
        <f>LEFT(October_Schedule_Table[[#This Row],[Home/Neutral]],3)</f>
        <v>Phi</v>
      </c>
      <c r="K272" s="1">
        <v>121</v>
      </c>
      <c r="L272" s="1">
        <f>mean-0.5*home+VLOOKUP(October_Schedule_Table[[#This Row],[Visitor/Neutral]],lookup,2,FALSE)+VLOOKUP(October_Schedule_Table[[#This Row],[Home/Neutral]],lookup,3,FALSE)</f>
        <v>115.51548742316479</v>
      </c>
      <c r="M272" s="1">
        <f>mean+0.5*home+VLOOKUP(October_Schedule_Table[[#This Row],[Visitor/Neutral]],lookup,3,FALSE)+VLOOKUP(October_Schedule_Table[[#This Row],[Home/Neutral]],lookup,2,FALSE)</f>
        <v>122.56062680397342</v>
      </c>
      <c r="N272" s="1">
        <f>(October_Schedule_Table[[#This Row],[PTS2]]-October_Schedule_Table[[#This Row],[Home Pre]])^2+(October_Schedule_Table[[#This Row],[PTS]]-October_Schedule_Table[[#This Row],[Away Pre]])^2</f>
        <v>22.546409073073509</v>
      </c>
      <c r="O272" s="1">
        <f t="shared" si="6"/>
        <v>1.1688809273275211</v>
      </c>
      <c r="P272" s="8">
        <f>October_Schedule_Table[[#This Row],[PTS2]]-October_Schedule_Table[[#This Row],[PTS]]</f>
        <v>1</v>
      </c>
      <c r="Q272" s="8">
        <f>October_Schedule_Table[[#This Row],[Home Pre]]-October_Schedule_Table[[#This Row],[Away Pre]]</f>
        <v>7.0451393808086351</v>
      </c>
      <c r="R272" s="8">
        <f>October_Schedule_Table[[#This Row],[Actual]]-October_Schedule_Table[[#This Row],[Predicted]]</f>
        <v>-6.0451393808086351</v>
      </c>
      <c r="S272" s="8">
        <f>October_Schedule_Table[[#This Row],[PTS2]]-October_Schedule_Table[[#This Row],[Home Pre]]</f>
        <v>-1.5606268039734204</v>
      </c>
      <c r="T272" s="8">
        <f>October_Schedule_Table[[#This Row],[PTS]]-October_Schedule_Table[[#This Row],[Away Pre]]</f>
        <v>4.4845125768352148</v>
      </c>
      <c r="U272" s="8" t="str">
        <f>CONCATENATE(October_Schedule_Table[[#This Row],[Away Short]],October_Schedule_Table[[#This Row],[PTS]],October_Schedule_Table[[#This Row],[PTS2]])</f>
        <v>New120121</v>
      </c>
      <c r="V272" s="8" t="str">
        <f>CONCATENATE(October_Schedule_Table[[#This Row],[Home Short]],October_Schedule_Table[[#This Row],[PTS]],October_Schedule_Table[[#This Row],[PTS2]])</f>
        <v>Phi120121</v>
      </c>
      <c r="W272" s="8" t="str">
        <f>VLOOKUP(October_Schedule_Table[[#This Row],[Home Concat]],'Back to Back'!T:U,2,FALSE)</f>
        <v>no</v>
      </c>
      <c r="X272" s="8" t="str">
        <f>VLOOKUP(October_Schedule_Table[[#This Row],[Away Concat]],'Back to Back'!T:U,2,FALSE)</f>
        <v>no</v>
      </c>
      <c r="Y27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72" s="8"/>
    </row>
    <row r="273" spans="1:26" x14ac:dyDescent="0.2">
      <c r="A273" s="2">
        <v>43425</v>
      </c>
      <c r="B273" s="16">
        <v>11</v>
      </c>
      <c r="C273" s="16">
        <v>21</v>
      </c>
      <c r="D273" s="16">
        <v>2018</v>
      </c>
      <c r="E273" s="1" t="s">
        <v>33</v>
      </c>
      <c r="F273" s="1" t="s">
        <v>19</v>
      </c>
      <c r="G273" s="1" t="str">
        <f>LEFT(October_Schedule_Table[[#This Row],[Visitor/Neutral]],3)</f>
        <v>Mem</v>
      </c>
      <c r="H273" s="1">
        <v>104</v>
      </c>
      <c r="I273" s="1" t="s">
        <v>35</v>
      </c>
      <c r="J273" s="1" t="str">
        <f>LEFT(October_Schedule_Table[[#This Row],[Home/Neutral]],3)</f>
        <v>San</v>
      </c>
      <c r="K273" s="1">
        <v>103</v>
      </c>
      <c r="L273" s="1">
        <f>mean-0.5*home+VLOOKUP(October_Schedule_Table[[#This Row],[Visitor/Neutral]],lookup,2,FALSE)+VLOOKUP(October_Schedule_Table[[#This Row],[Home/Neutral]],lookup,3,FALSE)</f>
        <v>100.80449844510538</v>
      </c>
      <c r="M273" s="1">
        <f>mean+0.5*home+VLOOKUP(October_Schedule_Table[[#This Row],[Visitor/Neutral]],lookup,3,FALSE)+VLOOKUP(October_Schedule_Table[[#This Row],[Home/Neutral]],lookup,2,FALSE)</f>
        <v>107.72681479628429</v>
      </c>
      <c r="N273" s="1">
        <f>(October_Schedule_Table[[#This Row],[PTS2]]-October_Schedule_Table[[#This Row],[Home Pre]])^2+(October_Schedule_Table[[#This Row],[PTS]]-October_Schedule_Table[[#This Row],[Away Pre]])^2</f>
        <v>32.554008305705999</v>
      </c>
      <c r="O273" s="1">
        <f t="shared" si="6"/>
        <v>1.1695826769336815</v>
      </c>
      <c r="P273" s="8">
        <f>October_Schedule_Table[[#This Row],[PTS2]]-October_Schedule_Table[[#This Row],[PTS]]</f>
        <v>-1</v>
      </c>
      <c r="Q273" s="8">
        <f>October_Schedule_Table[[#This Row],[Home Pre]]-October_Schedule_Table[[#This Row],[Away Pre]]</f>
        <v>6.9223163511789068</v>
      </c>
      <c r="R273" s="8">
        <f>October_Schedule_Table[[#This Row],[Actual]]-October_Schedule_Table[[#This Row],[Predicted]]</f>
        <v>-7.9223163511789068</v>
      </c>
      <c r="S273" s="8">
        <f>October_Schedule_Table[[#This Row],[PTS2]]-October_Schedule_Table[[#This Row],[Home Pre]]</f>
        <v>-4.7268147962842875</v>
      </c>
      <c r="T273" s="8">
        <f>October_Schedule_Table[[#This Row],[PTS]]-October_Schedule_Table[[#This Row],[Away Pre]]</f>
        <v>3.1955015548946193</v>
      </c>
      <c r="U273" s="8" t="str">
        <f>CONCATENATE(October_Schedule_Table[[#This Row],[Away Short]],October_Schedule_Table[[#This Row],[PTS]],October_Schedule_Table[[#This Row],[PTS2]])</f>
        <v>Mem104103</v>
      </c>
      <c r="V273" s="8" t="str">
        <f>CONCATENATE(October_Schedule_Table[[#This Row],[Home Short]],October_Schedule_Table[[#This Row],[PTS]],October_Schedule_Table[[#This Row],[PTS2]])</f>
        <v>San104103</v>
      </c>
      <c r="W273" s="8" t="str">
        <f>VLOOKUP(October_Schedule_Table[[#This Row],[Home Concat]],'Back to Back'!T:U,2,FALSE)</f>
        <v>no</v>
      </c>
      <c r="X273" s="8" t="str">
        <f>VLOOKUP(October_Schedule_Table[[#This Row],[Away Concat]],'Back to Back'!T:U,2,FALSE)</f>
        <v>no</v>
      </c>
      <c r="Y27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73" s="8"/>
    </row>
    <row r="274" spans="1:26" x14ac:dyDescent="0.2">
      <c r="A274" s="2">
        <v>43425</v>
      </c>
      <c r="B274" s="16">
        <v>11</v>
      </c>
      <c r="C274" s="16">
        <v>21</v>
      </c>
      <c r="D274" s="16">
        <v>2018</v>
      </c>
      <c r="E274" s="1" t="s">
        <v>42</v>
      </c>
      <c r="F274" s="1" t="s">
        <v>32</v>
      </c>
      <c r="G274" s="1" t="str">
        <f>LEFT(October_Schedule_Table[[#This Row],[Visitor/Neutral]],3)</f>
        <v>Sac</v>
      </c>
      <c r="H274" s="1">
        <v>119</v>
      </c>
      <c r="I274" s="1" t="s">
        <v>31</v>
      </c>
      <c r="J274" s="1" t="str">
        <f>LEFT(October_Schedule_Table[[#This Row],[Home/Neutral]],3)</f>
        <v>Uta</v>
      </c>
      <c r="K274" s="1">
        <v>110</v>
      </c>
      <c r="L274" s="1">
        <f>mean-0.5*home+VLOOKUP(October_Schedule_Table[[#This Row],[Visitor/Neutral]],lookup,2,FALSE)+VLOOKUP(October_Schedule_Table[[#This Row],[Home/Neutral]],lookup,3,FALSE)</f>
        <v>107.7779677820352</v>
      </c>
      <c r="M274" s="1">
        <f>mean+0.5*home+VLOOKUP(October_Schedule_Table[[#This Row],[Visitor/Neutral]],lookup,3,FALSE)+VLOOKUP(October_Schedule_Table[[#This Row],[Home/Neutral]],lookup,2,FALSE)</f>
        <v>117.11696146885846</v>
      </c>
      <c r="N274" s="1">
        <f>(October_Schedule_Table[[#This Row],[PTS2]]-October_Schedule_Table[[#This Row],[Home Pre]])^2+(October_Schedule_Table[[#This Row],[PTS]]-October_Schedule_Table[[#This Row],[Away Pre]])^2</f>
        <v>176.58514765025586</v>
      </c>
      <c r="O274" s="1">
        <f t="shared" si="6"/>
        <v>1.1702848478423871</v>
      </c>
      <c r="P274" s="8">
        <f>October_Schedule_Table[[#This Row],[PTS2]]-October_Schedule_Table[[#This Row],[PTS]]</f>
        <v>-9</v>
      </c>
      <c r="Q274" s="8">
        <f>October_Schedule_Table[[#This Row],[Home Pre]]-October_Schedule_Table[[#This Row],[Away Pre]]</f>
        <v>9.3389936868232581</v>
      </c>
      <c r="R274" s="8">
        <f>October_Schedule_Table[[#This Row],[Actual]]-October_Schedule_Table[[#This Row],[Predicted]]</f>
        <v>-18.338993686823258</v>
      </c>
      <c r="S274" s="8">
        <f>October_Schedule_Table[[#This Row],[PTS2]]-October_Schedule_Table[[#This Row],[Home Pre]]</f>
        <v>-7.116961468858463</v>
      </c>
      <c r="T274" s="8">
        <f>October_Schedule_Table[[#This Row],[PTS]]-October_Schedule_Table[[#This Row],[Away Pre]]</f>
        <v>11.222032217964795</v>
      </c>
      <c r="U274" s="8" t="str">
        <f>CONCATENATE(October_Schedule_Table[[#This Row],[Away Short]],October_Schedule_Table[[#This Row],[PTS]],October_Schedule_Table[[#This Row],[PTS2]])</f>
        <v>Sac119110</v>
      </c>
      <c r="V274" s="8" t="str">
        <f>CONCATENATE(October_Schedule_Table[[#This Row],[Home Short]],October_Schedule_Table[[#This Row],[PTS]],October_Schedule_Table[[#This Row],[PTS2]])</f>
        <v>Uta119110</v>
      </c>
      <c r="W274" s="8" t="str">
        <f>VLOOKUP(October_Schedule_Table[[#This Row],[Home Concat]],'Back to Back'!T:U,2,FALSE)</f>
        <v>no</v>
      </c>
      <c r="X274" s="8" t="str">
        <f>VLOOKUP(October_Schedule_Table[[#This Row],[Away Concat]],'Back to Back'!T:U,2,FALSE)</f>
        <v>no</v>
      </c>
      <c r="Y27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74" s="8"/>
    </row>
    <row r="275" spans="1:26" x14ac:dyDescent="0.2">
      <c r="A275" s="2">
        <v>43427</v>
      </c>
      <c r="B275" s="16">
        <v>11</v>
      </c>
      <c r="C275" s="16">
        <v>23</v>
      </c>
      <c r="D275" s="16">
        <v>2018</v>
      </c>
      <c r="E275" s="1" t="s">
        <v>23</v>
      </c>
      <c r="F275" s="1" t="s">
        <v>8</v>
      </c>
      <c r="G275" s="1" t="str">
        <f>LEFT(October_Schedule_Table[[#This Row],[Visitor/Neutral]],3)</f>
        <v>Bos</v>
      </c>
      <c r="H275" s="1">
        <v>114</v>
      </c>
      <c r="I275" s="1" t="s">
        <v>24</v>
      </c>
      <c r="J275" s="1" t="str">
        <f>LEFT(October_Schedule_Table[[#This Row],[Home/Neutral]],3)</f>
        <v>Atl</v>
      </c>
      <c r="K275" s="1">
        <v>96</v>
      </c>
      <c r="L275" s="1">
        <f>mean-0.5*home+VLOOKUP(October_Schedule_Table[[#This Row],[Visitor/Neutral]],lookup,2,FALSE)+VLOOKUP(October_Schedule_Table[[#This Row],[Home/Neutral]],lookup,3,FALSE)</f>
        <v>119.87010246223173</v>
      </c>
      <c r="M275" s="1">
        <f>mean+0.5*home+VLOOKUP(October_Schedule_Table[[#This Row],[Visitor/Neutral]],lookup,3,FALSE)+VLOOKUP(October_Schedule_Table[[#This Row],[Home/Neutral]],lookup,2,FALSE)</f>
        <v>113.49885107216114</v>
      </c>
      <c r="N275" s="1">
        <f>(October_Schedule_Table[[#This Row],[PTS2]]-October_Schedule_Table[[#This Row],[Home Pre]])^2+(October_Schedule_Table[[#This Row],[PTS]]-October_Schedule_Table[[#This Row],[Away Pre]])^2</f>
        <v>340.66789176277422</v>
      </c>
      <c r="O275" s="1">
        <f t="shared" si="6"/>
        <v>1.170987440306571</v>
      </c>
      <c r="P275" s="8">
        <f>October_Schedule_Table[[#This Row],[PTS2]]-October_Schedule_Table[[#This Row],[PTS]]</f>
        <v>-18</v>
      </c>
      <c r="Q275" s="8">
        <f>October_Schedule_Table[[#This Row],[Home Pre]]-October_Schedule_Table[[#This Row],[Away Pre]]</f>
        <v>-6.3712513900705829</v>
      </c>
      <c r="R275" s="8">
        <f>October_Schedule_Table[[#This Row],[Actual]]-October_Schedule_Table[[#This Row],[Predicted]]</f>
        <v>-11.628748609929417</v>
      </c>
      <c r="S275" s="8">
        <f>October_Schedule_Table[[#This Row],[PTS2]]-October_Schedule_Table[[#This Row],[Home Pre]]</f>
        <v>-17.498851072161145</v>
      </c>
      <c r="T275" s="8">
        <f>October_Schedule_Table[[#This Row],[PTS]]-October_Schedule_Table[[#This Row],[Away Pre]]</f>
        <v>-5.8701024622317277</v>
      </c>
      <c r="U275" s="8" t="str">
        <f>CONCATENATE(October_Schedule_Table[[#This Row],[Away Short]],October_Schedule_Table[[#This Row],[PTS]],October_Schedule_Table[[#This Row],[PTS2]])</f>
        <v>Bos11496</v>
      </c>
      <c r="V275" s="8" t="str">
        <f>CONCATENATE(October_Schedule_Table[[#This Row],[Home Short]],October_Schedule_Table[[#This Row],[PTS]],October_Schedule_Table[[#This Row],[PTS2]])</f>
        <v>Atl11496</v>
      </c>
      <c r="W275" s="8" t="str">
        <f>VLOOKUP(October_Schedule_Table[[#This Row],[Home Concat]],'Back to Back'!T:U,2,FALSE)</f>
        <v>no</v>
      </c>
      <c r="X275" s="8" t="str">
        <f>VLOOKUP(October_Schedule_Table[[#This Row],[Away Concat]],'Back to Back'!T:U,2,FALSE)</f>
        <v>no</v>
      </c>
      <c r="Y27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75" s="8"/>
    </row>
    <row r="276" spans="1:26" x14ac:dyDescent="0.2">
      <c r="A276" s="2">
        <v>43427</v>
      </c>
      <c r="B276" s="16">
        <v>11</v>
      </c>
      <c r="C276" s="16">
        <v>23</v>
      </c>
      <c r="D276" s="16">
        <v>2018</v>
      </c>
      <c r="E276" s="1" t="s">
        <v>63</v>
      </c>
      <c r="F276" s="1" t="s">
        <v>34</v>
      </c>
      <c r="G276" s="1" t="str">
        <f>LEFT(October_Schedule_Table[[#This Row],[Visitor/Neutral]],3)</f>
        <v>Min</v>
      </c>
      <c r="H276" s="1">
        <v>112</v>
      </c>
      <c r="I276" s="1" t="s">
        <v>15</v>
      </c>
      <c r="J276" s="1" t="str">
        <f>LEFT(October_Schedule_Table[[#This Row],[Home/Neutral]],3)</f>
        <v>Bro</v>
      </c>
      <c r="K276" s="1">
        <v>102</v>
      </c>
      <c r="L276" s="1">
        <f>mean-0.5*home+VLOOKUP(October_Schedule_Table[[#This Row],[Visitor/Neutral]],lookup,2,FALSE)+VLOOKUP(October_Schedule_Table[[#This Row],[Home/Neutral]],lookup,3,FALSE)</f>
        <v>112.66767331837696</v>
      </c>
      <c r="M276" s="1">
        <f>mean+0.5*home+VLOOKUP(October_Schedule_Table[[#This Row],[Visitor/Neutral]],lookup,3,FALSE)+VLOOKUP(October_Schedule_Table[[#This Row],[Home/Neutral]],lookup,2,FALSE)</f>
        <v>116.8263550513178</v>
      </c>
      <c r="N276" s="1">
        <f>(October_Schedule_Table[[#This Row],[PTS2]]-October_Schedule_Table[[#This Row],[Home Pre]])^2+(October_Schedule_Table[[#This Row],[PTS]]-October_Schedule_Table[[#This Row],[Away Pre]])^2</f>
        <v>220.26659176780947</v>
      </c>
      <c r="O276" s="1">
        <f t="shared" si="6"/>
        <v>1.1716904545793188</v>
      </c>
      <c r="P276" s="8">
        <f>October_Schedule_Table[[#This Row],[PTS2]]-October_Schedule_Table[[#This Row],[PTS]]</f>
        <v>-10</v>
      </c>
      <c r="Q276" s="8">
        <f>October_Schedule_Table[[#This Row],[Home Pre]]-October_Schedule_Table[[#This Row],[Away Pre]]</f>
        <v>4.158681732940849</v>
      </c>
      <c r="R276" s="8">
        <f>October_Schedule_Table[[#This Row],[Actual]]-October_Schedule_Table[[#This Row],[Predicted]]</f>
        <v>-14.158681732940849</v>
      </c>
      <c r="S276" s="8">
        <f>October_Schedule_Table[[#This Row],[PTS2]]-October_Schedule_Table[[#This Row],[Home Pre]]</f>
        <v>-14.826355051317805</v>
      </c>
      <c r="T276" s="8">
        <f>October_Schedule_Table[[#This Row],[PTS]]-October_Schedule_Table[[#This Row],[Away Pre]]</f>
        <v>-0.66767331837695565</v>
      </c>
      <c r="U276" s="8" t="str">
        <f>CONCATENATE(October_Schedule_Table[[#This Row],[Away Short]],October_Schedule_Table[[#This Row],[PTS]],October_Schedule_Table[[#This Row],[PTS2]])</f>
        <v>Min112102</v>
      </c>
      <c r="V276" s="8" t="str">
        <f>CONCATENATE(October_Schedule_Table[[#This Row],[Home Short]],October_Schedule_Table[[#This Row],[PTS]],October_Schedule_Table[[#This Row],[PTS2]])</f>
        <v>Bro112102</v>
      </c>
      <c r="W276" s="8" t="str">
        <f>VLOOKUP(October_Schedule_Table[[#This Row],[Home Concat]],'Back to Back'!T:U,2,FALSE)</f>
        <v>no</v>
      </c>
      <c r="X276" s="8" t="str">
        <f>VLOOKUP(October_Schedule_Table[[#This Row],[Away Concat]],'Back to Back'!T:U,2,FALSE)</f>
        <v>no</v>
      </c>
      <c r="Y27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76" s="8"/>
    </row>
    <row r="277" spans="1:26" x14ac:dyDescent="0.2">
      <c r="A277" s="2">
        <v>43427</v>
      </c>
      <c r="B277" s="16">
        <v>11</v>
      </c>
      <c r="C277" s="16">
        <v>23</v>
      </c>
      <c r="D277" s="16">
        <v>2018</v>
      </c>
      <c r="E277" s="1" t="s">
        <v>6</v>
      </c>
      <c r="F277" s="1" t="s">
        <v>26</v>
      </c>
      <c r="G277" s="1" t="str">
        <f>LEFT(October_Schedule_Table[[#This Row],[Visitor/Neutral]],3)</f>
        <v>Mia</v>
      </c>
      <c r="H277" s="1">
        <v>103</v>
      </c>
      <c r="I277" s="1" t="s">
        <v>38</v>
      </c>
      <c r="J277" s="1" t="str">
        <f>LEFT(October_Schedule_Table[[#This Row],[Home/Neutral]],3)</f>
        <v>Chi</v>
      </c>
      <c r="K277" s="1">
        <v>96</v>
      </c>
      <c r="L277" s="1">
        <f>mean-0.5*home+VLOOKUP(October_Schedule_Table[[#This Row],[Visitor/Neutral]],lookup,2,FALSE)+VLOOKUP(October_Schedule_Table[[#This Row],[Home/Neutral]],lookup,3,FALSE)</f>
        <v>106.26630429501486</v>
      </c>
      <c r="M277" s="1">
        <f>mean+0.5*home+VLOOKUP(October_Schedule_Table[[#This Row],[Visitor/Neutral]],lookup,3,FALSE)+VLOOKUP(October_Schedule_Table[[#This Row],[Home/Neutral]],lookup,2,FALSE)</f>
        <v>100.86700785704244</v>
      </c>
      <c r="N277" s="1">
        <f>(October_Schedule_Table[[#This Row],[PTS2]]-October_Schedule_Table[[#This Row],[Home Pre]])^2+(October_Schedule_Table[[#This Row],[PTS]]-October_Schedule_Table[[#This Row],[Away Pre]])^2</f>
        <v>34.356509228145356</v>
      </c>
      <c r="O277" s="1">
        <f t="shared" si="6"/>
        <v>1.1723938909138671</v>
      </c>
      <c r="P277" s="8">
        <f>October_Schedule_Table[[#This Row],[PTS2]]-October_Schedule_Table[[#This Row],[PTS]]</f>
        <v>-7</v>
      </c>
      <c r="Q277" s="8">
        <f>October_Schedule_Table[[#This Row],[Home Pre]]-October_Schedule_Table[[#This Row],[Away Pre]]</f>
        <v>-5.3992964379724242</v>
      </c>
      <c r="R277" s="8">
        <f>October_Schedule_Table[[#This Row],[Actual]]-October_Schedule_Table[[#This Row],[Predicted]]</f>
        <v>-1.6007035620275758</v>
      </c>
      <c r="S277" s="8">
        <f>October_Schedule_Table[[#This Row],[PTS2]]-October_Schedule_Table[[#This Row],[Home Pre]]</f>
        <v>-4.867007857042438</v>
      </c>
      <c r="T277" s="8">
        <f>October_Schedule_Table[[#This Row],[PTS]]-October_Schedule_Table[[#This Row],[Away Pre]]</f>
        <v>-3.2663042950148622</v>
      </c>
      <c r="U277" s="8" t="str">
        <f>CONCATENATE(October_Schedule_Table[[#This Row],[Away Short]],October_Schedule_Table[[#This Row],[PTS]],October_Schedule_Table[[#This Row],[PTS2]])</f>
        <v>Mia10396</v>
      </c>
      <c r="V277" s="8" t="str">
        <f>CONCATENATE(October_Schedule_Table[[#This Row],[Home Short]],October_Schedule_Table[[#This Row],[PTS]],October_Schedule_Table[[#This Row],[PTS2]])</f>
        <v>Chi10396</v>
      </c>
      <c r="W277" s="8" t="str">
        <f>VLOOKUP(October_Schedule_Table[[#This Row],[Home Concat]],'Back to Back'!T:U,2,FALSE)</f>
        <v>no</v>
      </c>
      <c r="X277" s="8" t="str">
        <f>VLOOKUP(October_Schedule_Table[[#This Row],[Away Concat]],'Back to Back'!T:U,2,FALSE)</f>
        <v>no</v>
      </c>
      <c r="Y27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77" s="8"/>
    </row>
    <row r="278" spans="1:26" x14ac:dyDescent="0.2">
      <c r="A278" s="2">
        <v>43427</v>
      </c>
      <c r="B278" s="16">
        <v>11</v>
      </c>
      <c r="C278" s="16">
        <v>23</v>
      </c>
      <c r="D278" s="16">
        <v>2018</v>
      </c>
      <c r="E278" s="1" t="s">
        <v>42</v>
      </c>
      <c r="F278" s="1" t="s">
        <v>27</v>
      </c>
      <c r="G278" s="1" t="str">
        <f>LEFT(October_Schedule_Table[[#This Row],[Visitor/Neutral]],3)</f>
        <v>Orl</v>
      </c>
      <c r="H278" s="1">
        <v>87</v>
      </c>
      <c r="I278" s="1" t="s">
        <v>21</v>
      </c>
      <c r="J278" s="1" t="str">
        <f>LEFT(October_Schedule_Table[[#This Row],[Home/Neutral]],3)</f>
        <v>Den</v>
      </c>
      <c r="K278" s="1">
        <v>112</v>
      </c>
      <c r="L278" s="1">
        <f>mean-0.5*home+VLOOKUP(October_Schedule_Table[[#This Row],[Visitor/Neutral]],lookup,2,FALSE)+VLOOKUP(October_Schedule_Table[[#This Row],[Home/Neutral]],lookup,3,FALSE)</f>
        <v>101.54494995507244</v>
      </c>
      <c r="M278" s="1">
        <f>mean+0.5*home+VLOOKUP(October_Schedule_Table[[#This Row],[Visitor/Neutral]],lookup,3,FALSE)+VLOOKUP(October_Schedule_Table[[#This Row],[Home/Neutral]],lookup,2,FALSE)</f>
        <v>106.92435102445852</v>
      </c>
      <c r="N278" s="1">
        <f>(October_Schedule_Table[[#This Row],[PTS2]]-October_Schedule_Table[[#This Row],[Home Pre]])^2+(October_Schedule_Table[[#This Row],[PTS]]-October_Schedule_Table[[#This Row],[Away Pre]])^2</f>
        <v>237.31778171847708</v>
      </c>
      <c r="O278" s="1">
        <f t="shared" si="6"/>
        <v>1.1730977495636055</v>
      </c>
      <c r="P278" s="8">
        <f>October_Schedule_Table[[#This Row],[PTS2]]-October_Schedule_Table[[#This Row],[PTS]]</f>
        <v>25</v>
      </c>
      <c r="Q278" s="8">
        <f>October_Schedule_Table[[#This Row],[Home Pre]]-October_Schedule_Table[[#This Row],[Away Pre]]</f>
        <v>5.379401069386077</v>
      </c>
      <c r="R278" s="8">
        <f>October_Schedule_Table[[#This Row],[Actual]]-October_Schedule_Table[[#This Row],[Predicted]]</f>
        <v>19.620598930613923</v>
      </c>
      <c r="S278" s="8">
        <f>October_Schedule_Table[[#This Row],[PTS2]]-October_Schedule_Table[[#This Row],[Home Pre]]</f>
        <v>5.0756489755414833</v>
      </c>
      <c r="T278" s="8">
        <f>October_Schedule_Table[[#This Row],[PTS]]-October_Schedule_Table[[#This Row],[Away Pre]]</f>
        <v>-14.54494995507244</v>
      </c>
      <c r="U278" s="8" t="str">
        <f>CONCATENATE(October_Schedule_Table[[#This Row],[Away Short]],October_Schedule_Table[[#This Row],[PTS]],October_Schedule_Table[[#This Row],[PTS2]])</f>
        <v>Orl87112</v>
      </c>
      <c r="V278" s="8" t="str">
        <f>CONCATENATE(October_Schedule_Table[[#This Row],[Home Short]],October_Schedule_Table[[#This Row],[PTS]],October_Schedule_Table[[#This Row],[PTS2]])</f>
        <v>Den87112</v>
      </c>
      <c r="W278" s="8" t="str">
        <f>VLOOKUP(October_Schedule_Table[[#This Row],[Home Concat]],'Back to Back'!T:U,2,FALSE)</f>
        <v>no</v>
      </c>
      <c r="X278" s="8" t="str">
        <f>VLOOKUP(October_Schedule_Table[[#This Row],[Away Concat]],'Back to Back'!T:U,2,FALSE)</f>
        <v>no</v>
      </c>
      <c r="Y27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78" s="8"/>
    </row>
    <row r="279" spans="1:26" x14ac:dyDescent="0.2">
      <c r="A279" s="2">
        <v>43427</v>
      </c>
      <c r="B279" s="16">
        <v>11</v>
      </c>
      <c r="C279" s="16">
        <v>23</v>
      </c>
      <c r="D279" s="16">
        <v>2018</v>
      </c>
      <c r="E279" s="1" t="s">
        <v>12</v>
      </c>
      <c r="F279" s="1" t="s">
        <v>18</v>
      </c>
      <c r="G279" s="1" t="str">
        <f>LEFT(October_Schedule_Table[[#This Row],[Visitor/Neutral]],3)</f>
        <v>Hou</v>
      </c>
      <c r="H279" s="1">
        <v>111</v>
      </c>
      <c r="I279" s="1" t="s">
        <v>16</v>
      </c>
      <c r="J279" s="1" t="str">
        <f>LEFT(October_Schedule_Table[[#This Row],[Home/Neutral]],3)</f>
        <v>Det</v>
      </c>
      <c r="K279" s="1">
        <v>116</v>
      </c>
      <c r="L279" s="1">
        <f>mean-0.5*home+VLOOKUP(October_Schedule_Table[[#This Row],[Visitor/Neutral]],lookup,2,FALSE)+VLOOKUP(October_Schedule_Table[[#This Row],[Home/Neutral]],lookup,3,FALSE)</f>
        <v>108.94672971503917</v>
      </c>
      <c r="M279" s="1">
        <f>mean+0.5*home+VLOOKUP(October_Schedule_Table[[#This Row],[Visitor/Neutral]],lookup,3,FALSE)+VLOOKUP(October_Schedule_Table[[#This Row],[Home/Neutral]],lookup,2,FALSE)</f>
        <v>105.59965757482314</v>
      </c>
      <c r="N279" s="1">
        <f>(October_Schedule_Table[[#This Row],[PTS2]]-October_Schedule_Table[[#This Row],[Home Pre]])^2+(October_Schedule_Table[[#This Row],[PTS]]-October_Schedule_Table[[#This Row],[Away Pre]])^2</f>
        <v>112.3830414240368</v>
      </c>
      <c r="O279" s="1">
        <f t="shared" si="6"/>
        <v>1.1738020307820747</v>
      </c>
      <c r="P279" s="8">
        <f>October_Schedule_Table[[#This Row],[PTS2]]-October_Schedule_Table[[#This Row],[PTS]]</f>
        <v>5</v>
      </c>
      <c r="Q279" s="8">
        <f>October_Schedule_Table[[#This Row],[Home Pre]]-October_Schedule_Table[[#This Row],[Away Pre]]</f>
        <v>-3.3470721402160279</v>
      </c>
      <c r="R279" s="8">
        <f>October_Schedule_Table[[#This Row],[Actual]]-October_Schedule_Table[[#This Row],[Predicted]]</f>
        <v>8.3470721402160279</v>
      </c>
      <c r="S279" s="8">
        <f>October_Schedule_Table[[#This Row],[PTS2]]-October_Schedule_Table[[#This Row],[Home Pre]]</f>
        <v>10.400342425176859</v>
      </c>
      <c r="T279" s="8">
        <f>October_Schedule_Table[[#This Row],[PTS]]-October_Schedule_Table[[#This Row],[Away Pre]]</f>
        <v>2.0532702849608313</v>
      </c>
      <c r="U279" s="8" t="str">
        <f>CONCATENATE(October_Schedule_Table[[#This Row],[Away Short]],October_Schedule_Table[[#This Row],[PTS]],October_Schedule_Table[[#This Row],[PTS2]])</f>
        <v>Hou111116</v>
      </c>
      <c r="V279" s="8" t="str">
        <f>CONCATENATE(October_Schedule_Table[[#This Row],[Home Short]],October_Schedule_Table[[#This Row],[PTS]],October_Schedule_Table[[#This Row],[PTS2]])</f>
        <v>Det111116</v>
      </c>
      <c r="W279" s="8" t="str">
        <f>VLOOKUP(October_Schedule_Table[[#This Row],[Home Concat]],'Back to Back'!T:U,2,FALSE)</f>
        <v>no</v>
      </c>
      <c r="X279" s="8" t="str">
        <f>VLOOKUP(October_Schedule_Table[[#This Row],[Away Concat]],'Back to Back'!T:U,2,FALSE)</f>
        <v>no</v>
      </c>
      <c r="Y27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79" s="8"/>
    </row>
    <row r="280" spans="1:26" x14ac:dyDescent="0.2">
      <c r="A280" s="2">
        <v>43427</v>
      </c>
      <c r="B280" s="16">
        <v>11</v>
      </c>
      <c r="C280" s="16">
        <v>23</v>
      </c>
      <c r="D280" s="16">
        <v>2018</v>
      </c>
      <c r="E280" s="1" t="s">
        <v>9</v>
      </c>
      <c r="F280" s="1" t="s">
        <v>40</v>
      </c>
      <c r="G280" s="1" t="str">
        <f>LEFT(October_Schedule_Table[[#This Row],[Visitor/Neutral]],3)</f>
        <v>Por</v>
      </c>
      <c r="H280" s="1">
        <v>97</v>
      </c>
      <c r="I280" s="1" t="s">
        <v>11</v>
      </c>
      <c r="J280" s="1" t="str">
        <f>LEFT(October_Schedule_Table[[#This Row],[Home/Neutral]],3)</f>
        <v>Gol</v>
      </c>
      <c r="K280" s="1">
        <v>125</v>
      </c>
      <c r="L280" s="1">
        <f>mean-0.5*home+VLOOKUP(October_Schedule_Table[[#This Row],[Visitor/Neutral]],lookup,2,FALSE)+VLOOKUP(October_Schedule_Table[[#This Row],[Home/Neutral]],lookup,3,FALSE)</f>
        <v>113.73177516712343</v>
      </c>
      <c r="M280" s="1">
        <f>mean+0.5*home+VLOOKUP(October_Schedule_Table[[#This Row],[Visitor/Neutral]],lookup,3,FALSE)+VLOOKUP(October_Schedule_Table[[#This Row],[Home/Neutral]],lookup,2,FALSE)</f>
        <v>118.19388514351883</v>
      </c>
      <c r="N280" s="1">
        <f>(October_Schedule_Table[[#This Row],[PTS2]]-October_Schedule_Table[[#This Row],[Home Pre]])^2+(October_Schedule_Table[[#This Row],[PTS]]-October_Schedule_Table[[#This Row],[Away Pre]])^2</f>
        <v>326.27549968278203</v>
      </c>
      <c r="O280" s="1">
        <f t="shared" si="6"/>
        <v>1.1745067348229685</v>
      </c>
      <c r="P280" s="8">
        <f>October_Schedule_Table[[#This Row],[PTS2]]-October_Schedule_Table[[#This Row],[PTS]]</f>
        <v>28</v>
      </c>
      <c r="Q280" s="8">
        <f>October_Schedule_Table[[#This Row],[Home Pre]]-October_Schedule_Table[[#This Row],[Away Pre]]</f>
        <v>4.4621099763953964</v>
      </c>
      <c r="R280" s="8">
        <f>October_Schedule_Table[[#This Row],[Actual]]-October_Schedule_Table[[#This Row],[Predicted]]</f>
        <v>23.537890023604604</v>
      </c>
      <c r="S280" s="8">
        <f>October_Schedule_Table[[#This Row],[PTS2]]-October_Schedule_Table[[#This Row],[Home Pre]]</f>
        <v>6.8061148564811731</v>
      </c>
      <c r="T280" s="8">
        <f>October_Schedule_Table[[#This Row],[PTS]]-October_Schedule_Table[[#This Row],[Away Pre]]</f>
        <v>-16.73177516712343</v>
      </c>
      <c r="U280" s="8" t="str">
        <f>CONCATENATE(October_Schedule_Table[[#This Row],[Away Short]],October_Schedule_Table[[#This Row],[PTS]],October_Schedule_Table[[#This Row],[PTS2]])</f>
        <v>Por97125</v>
      </c>
      <c r="V280" s="8" t="str">
        <f>CONCATENATE(October_Schedule_Table[[#This Row],[Home Short]],October_Schedule_Table[[#This Row],[PTS]],October_Schedule_Table[[#This Row],[PTS2]])</f>
        <v>Gol97125</v>
      </c>
      <c r="W280" s="8" t="str">
        <f>VLOOKUP(October_Schedule_Table[[#This Row],[Home Concat]],'Back to Back'!T:U,2,FALSE)</f>
        <v>no</v>
      </c>
      <c r="X280" s="8" t="str">
        <f>VLOOKUP(October_Schedule_Table[[#This Row],[Away Concat]],'Back to Back'!T:U,2,FALSE)</f>
        <v>no</v>
      </c>
      <c r="Y28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80" s="8"/>
    </row>
    <row r="281" spans="1:26" x14ac:dyDescent="0.2">
      <c r="A281" s="2">
        <v>43427</v>
      </c>
      <c r="B281" s="16">
        <v>11</v>
      </c>
      <c r="C281" s="16">
        <v>23</v>
      </c>
      <c r="D281" s="16">
        <v>2018</v>
      </c>
      <c r="E281" s="1" t="s">
        <v>6</v>
      </c>
      <c r="F281" s="1" t="s">
        <v>35</v>
      </c>
      <c r="G281" s="1" t="str">
        <f>LEFT(October_Schedule_Table[[#This Row],[Visitor/Neutral]],3)</f>
        <v>San</v>
      </c>
      <c r="H281" s="1">
        <v>111</v>
      </c>
      <c r="I281" s="1" t="s">
        <v>20</v>
      </c>
      <c r="J281" s="1" t="str">
        <f>LEFT(October_Schedule_Table[[#This Row],[Home/Neutral]],3)</f>
        <v>Ind</v>
      </c>
      <c r="K281" s="1">
        <v>100</v>
      </c>
      <c r="L281" s="1">
        <f>mean-0.5*home+VLOOKUP(October_Schedule_Table[[#This Row],[Visitor/Neutral]],lookup,2,FALSE)+VLOOKUP(October_Schedule_Table[[#This Row],[Home/Neutral]],lookup,3,FALSE)</f>
        <v>104.01706733700748</v>
      </c>
      <c r="M281" s="1">
        <f>mean+0.5*home+VLOOKUP(October_Schedule_Table[[#This Row],[Visitor/Neutral]],lookup,3,FALSE)+VLOOKUP(October_Schedule_Table[[#This Row],[Home/Neutral]],lookup,2,FALSE)</f>
        <v>107.25740050254959</v>
      </c>
      <c r="N281" s="1">
        <f>(October_Schedule_Table[[#This Row],[PTS2]]-October_Schedule_Table[[#This Row],[Home Pre]])^2+(October_Schedule_Table[[#This Row],[PTS]]-October_Schedule_Table[[#This Row],[Away Pre]])^2</f>
        <v>101.43121063029486</v>
      </c>
      <c r="O281" s="1">
        <f t="shared" si="6"/>
        <v>1.1752118619401326</v>
      </c>
      <c r="P281" s="8">
        <f>October_Schedule_Table[[#This Row],[PTS2]]-October_Schedule_Table[[#This Row],[PTS]]</f>
        <v>-11</v>
      </c>
      <c r="Q281" s="8">
        <f>October_Schedule_Table[[#This Row],[Home Pre]]-October_Schedule_Table[[#This Row],[Away Pre]]</f>
        <v>3.2403331655421113</v>
      </c>
      <c r="R281" s="8">
        <f>October_Schedule_Table[[#This Row],[Actual]]-October_Schedule_Table[[#This Row],[Predicted]]</f>
        <v>-14.240333165542111</v>
      </c>
      <c r="S281" s="8">
        <f>October_Schedule_Table[[#This Row],[PTS2]]-October_Schedule_Table[[#This Row],[Home Pre]]</f>
        <v>-7.2574005025495865</v>
      </c>
      <c r="T281" s="8">
        <f>October_Schedule_Table[[#This Row],[PTS]]-October_Schedule_Table[[#This Row],[Away Pre]]</f>
        <v>6.9829326629925248</v>
      </c>
      <c r="U281" s="8" t="str">
        <f>CONCATENATE(October_Schedule_Table[[#This Row],[Away Short]],October_Schedule_Table[[#This Row],[PTS]],October_Schedule_Table[[#This Row],[PTS2]])</f>
        <v>San111100</v>
      </c>
      <c r="V281" s="8" t="str">
        <f>CONCATENATE(October_Schedule_Table[[#This Row],[Home Short]],October_Schedule_Table[[#This Row],[PTS]],October_Schedule_Table[[#This Row],[PTS2]])</f>
        <v>Ind111100</v>
      </c>
      <c r="W281" s="8" t="str">
        <f>VLOOKUP(October_Schedule_Table[[#This Row],[Home Concat]],'Back to Back'!T:U,2,FALSE)</f>
        <v>no</v>
      </c>
      <c r="X281" s="8" t="str">
        <f>VLOOKUP(October_Schedule_Table[[#This Row],[Away Concat]],'Back to Back'!T:U,2,FALSE)</f>
        <v>no</v>
      </c>
      <c r="Y28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81" s="8"/>
    </row>
    <row r="282" spans="1:26" x14ac:dyDescent="0.2">
      <c r="A282" s="2">
        <v>43427</v>
      </c>
      <c r="B282" s="16">
        <v>11</v>
      </c>
      <c r="C282" s="16">
        <v>23</v>
      </c>
      <c r="D282" s="16">
        <v>2018</v>
      </c>
      <c r="E282" s="1" t="s">
        <v>61</v>
      </c>
      <c r="F282" s="1" t="s">
        <v>19</v>
      </c>
      <c r="G282" s="1" t="str">
        <f>LEFT(October_Schedule_Table[[#This Row],[Visitor/Neutral]],3)</f>
        <v>Mem</v>
      </c>
      <c r="H282" s="1">
        <v>107</v>
      </c>
      <c r="I282" s="1" t="s">
        <v>22</v>
      </c>
      <c r="J282" s="1" t="s">
        <v>241</v>
      </c>
      <c r="K282" s="1">
        <v>112</v>
      </c>
      <c r="L282" s="1">
        <f>mean-0.5*home+VLOOKUP(October_Schedule_Table[[#This Row],[Visitor/Neutral]],lookup,2,FALSE)+VLOOKUP(October_Schedule_Table[[#This Row],[Home/Neutral]],lookup,3,FALSE)</f>
        <v>105.94949733131041</v>
      </c>
      <c r="M282" s="1">
        <f>mean+0.5*home+VLOOKUP(October_Schedule_Table[[#This Row],[Visitor/Neutral]],lookup,3,FALSE)+VLOOKUP(October_Schedule_Table[[#This Row],[Home/Neutral]],lookup,2,FALSE)</f>
        <v>111.79789989362861</v>
      </c>
      <c r="N282" s="1">
        <f>(October_Schedule_Table[[#This Row],[PTS2]]-October_Schedule_Table[[#This Row],[Home Pre]])^2+(October_Schedule_Table[[#This Row],[PTS]]-October_Schedule_Table[[#This Row],[Away Pre]])^2</f>
        <v>1.144400309919275</v>
      </c>
      <c r="O282" s="1">
        <f t="shared" si="6"/>
        <v>1.1759174123875653</v>
      </c>
      <c r="P282" s="8">
        <f>October_Schedule_Table[[#This Row],[PTS2]]-October_Schedule_Table[[#This Row],[PTS]]</f>
        <v>5</v>
      </c>
      <c r="Q282" s="8">
        <f>October_Schedule_Table[[#This Row],[Home Pre]]-October_Schedule_Table[[#This Row],[Away Pre]]</f>
        <v>5.8484025623181992</v>
      </c>
      <c r="R282" s="8">
        <f>October_Schedule_Table[[#This Row],[Actual]]-October_Schedule_Table[[#This Row],[Predicted]]</f>
        <v>-0.84840256231819922</v>
      </c>
      <c r="S282" s="8">
        <f>October_Schedule_Table[[#This Row],[PTS2]]-October_Schedule_Table[[#This Row],[Home Pre]]</f>
        <v>0.20210010637138964</v>
      </c>
      <c r="T282" s="8">
        <f>October_Schedule_Table[[#This Row],[PTS]]-October_Schedule_Table[[#This Row],[Away Pre]]</f>
        <v>1.0505026686895889</v>
      </c>
      <c r="U282" s="8" t="str">
        <f>CONCATENATE(October_Schedule_Table[[#This Row],[Away Short]],October_Schedule_Table[[#This Row],[PTS]],October_Schedule_Table[[#This Row],[PTS2]])</f>
        <v>Mem107112</v>
      </c>
      <c r="V282" s="8" t="str">
        <f>CONCATENATE(October_Schedule_Table[[#This Row],[Home Short]],October_Schedule_Table[[#This Row],[PTS]],October_Schedule_Table[[#This Row],[PTS2]])</f>
        <v>LAC107112</v>
      </c>
      <c r="W282" s="8" t="str">
        <f>VLOOKUP(October_Schedule_Table[[#This Row],[Home Concat]],'Back to Back'!T:U,2,FALSE)</f>
        <v>no</v>
      </c>
      <c r="X282" s="8" t="str">
        <f>VLOOKUP(October_Schedule_Table[[#This Row],[Away Concat]],'Back to Back'!T:U,2,FALSE)</f>
        <v>no</v>
      </c>
      <c r="Y28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82" s="8"/>
    </row>
    <row r="283" spans="1:26" x14ac:dyDescent="0.2">
      <c r="A283" s="2">
        <v>43427</v>
      </c>
      <c r="B283" s="16">
        <v>11</v>
      </c>
      <c r="C283" s="16">
        <v>23</v>
      </c>
      <c r="D283" s="16">
        <v>2018</v>
      </c>
      <c r="E283" s="1" t="s">
        <v>9</v>
      </c>
      <c r="F283" s="1" t="s">
        <v>31</v>
      </c>
      <c r="G283" s="1" t="str">
        <f>LEFT(October_Schedule_Table[[#This Row],[Visitor/Neutral]],3)</f>
        <v>Uta</v>
      </c>
      <c r="H283" s="1">
        <v>83</v>
      </c>
      <c r="I283" s="1" t="s">
        <v>39</v>
      </c>
      <c r="J283" s="1" t="s">
        <v>242</v>
      </c>
      <c r="K283" s="1">
        <v>90</v>
      </c>
      <c r="L283" s="1">
        <f>mean-0.5*home+VLOOKUP(October_Schedule_Table[[#This Row],[Visitor/Neutral]],lookup,2,FALSE)+VLOOKUP(October_Schedule_Table[[#This Row],[Home/Neutral]],lookup,3,FALSE)</f>
        <v>112.49984215682153</v>
      </c>
      <c r="M283" s="1">
        <f>mean+0.5*home+VLOOKUP(October_Schedule_Table[[#This Row],[Visitor/Neutral]],lookup,3,FALSE)+VLOOKUP(October_Schedule_Table[[#This Row],[Home/Neutral]],lookup,2,FALSE)</f>
        <v>107.73752785859004</v>
      </c>
      <c r="N283" s="1">
        <f>(October_Schedule_Table[[#This Row],[PTS2]]-October_Schedule_Table[[#This Row],[Home Pre]])^2+(October_Schedule_Table[[#This Row],[PTS]]-October_Schedule_Table[[#This Row],[Away Pre]])^2</f>
        <v>1184.8605818116425</v>
      </c>
      <c r="O283" s="1">
        <f t="shared" si="6"/>
        <v>1.1766233864194171</v>
      </c>
      <c r="P283" s="8">
        <f>October_Schedule_Table[[#This Row],[PTS2]]-October_Schedule_Table[[#This Row],[PTS]]</f>
        <v>7</v>
      </c>
      <c r="Q283" s="8">
        <f>October_Schedule_Table[[#This Row],[Home Pre]]-October_Schedule_Table[[#This Row],[Away Pre]]</f>
        <v>-4.7623142982314874</v>
      </c>
      <c r="R283" s="8">
        <f>October_Schedule_Table[[#This Row],[Actual]]-October_Schedule_Table[[#This Row],[Predicted]]</f>
        <v>11.762314298231487</v>
      </c>
      <c r="S283" s="8">
        <f>October_Schedule_Table[[#This Row],[PTS2]]-October_Schedule_Table[[#This Row],[Home Pre]]</f>
        <v>-17.737527858590042</v>
      </c>
      <c r="T283" s="8">
        <f>October_Schedule_Table[[#This Row],[PTS]]-October_Schedule_Table[[#This Row],[Away Pre]]</f>
        <v>-29.499842156821529</v>
      </c>
      <c r="U283" s="8" t="str">
        <f>CONCATENATE(October_Schedule_Table[[#This Row],[Away Short]],October_Schedule_Table[[#This Row],[PTS]],October_Schedule_Table[[#This Row],[PTS2]])</f>
        <v>Uta8390</v>
      </c>
      <c r="V283" s="8" t="str">
        <f>CONCATENATE(October_Schedule_Table[[#This Row],[Home Short]],October_Schedule_Table[[#This Row],[PTS]],October_Schedule_Table[[#This Row],[PTS2]])</f>
        <v>LAL8390</v>
      </c>
      <c r="W283" s="8" t="str">
        <f>VLOOKUP(October_Schedule_Table[[#This Row],[Home Concat]],'Back to Back'!T:U,2,FALSE)</f>
        <v>no</v>
      </c>
      <c r="X283" s="8" t="str">
        <f>VLOOKUP(October_Schedule_Table[[#This Row],[Away Concat]],'Back to Back'!T:U,2,FALSE)</f>
        <v>no</v>
      </c>
      <c r="Y28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83" s="8"/>
    </row>
    <row r="284" spans="1:26" x14ac:dyDescent="0.2">
      <c r="A284" s="2">
        <v>43427</v>
      </c>
      <c r="B284" s="16">
        <v>11</v>
      </c>
      <c r="C284" s="16">
        <v>23</v>
      </c>
      <c r="D284" s="16">
        <v>2018</v>
      </c>
      <c r="E284" s="1" t="s">
        <v>33</v>
      </c>
      <c r="F284" s="1" t="s">
        <v>29</v>
      </c>
      <c r="G284" s="1" t="str">
        <f>LEFT(October_Schedule_Table[[#This Row],[Visitor/Neutral]],3)</f>
        <v>Pho</v>
      </c>
      <c r="H284" s="1">
        <v>116</v>
      </c>
      <c r="I284" s="1" t="s">
        <v>13</v>
      </c>
      <c r="J284" s="1" t="str">
        <f>LEFT(October_Schedule_Table[[#This Row],[Home/Neutral]],3)</f>
        <v>Mil</v>
      </c>
      <c r="K284" s="1">
        <v>114</v>
      </c>
      <c r="L284" s="1">
        <f>mean-0.5*home+VLOOKUP(October_Schedule_Table[[#This Row],[Visitor/Neutral]],lookup,2,FALSE)+VLOOKUP(October_Schedule_Table[[#This Row],[Home/Neutral]],lookup,3,FALSE)</f>
        <v>105.75682255416162</v>
      </c>
      <c r="M284" s="1">
        <f>mean+0.5*home+VLOOKUP(October_Schedule_Table[[#This Row],[Visitor/Neutral]],lookup,3,FALSE)+VLOOKUP(October_Schedule_Table[[#This Row],[Home/Neutral]],lookup,2,FALSE)</f>
        <v>124.93927286721585</v>
      </c>
      <c r="N284" s="1">
        <f>(October_Schedule_Table[[#This Row],[PTS2]]-October_Schedule_Table[[#This Row],[Home Pre]])^2+(October_Schedule_Table[[#This Row],[PTS]]-October_Schedule_Table[[#This Row],[Away Pre]])^2</f>
        <v>224.590375050337</v>
      </c>
      <c r="O284" s="1">
        <f t="shared" si="6"/>
        <v>1.1773297842899912</v>
      </c>
      <c r="P284" s="8">
        <f>October_Schedule_Table[[#This Row],[PTS2]]-October_Schedule_Table[[#This Row],[PTS]]</f>
        <v>-2</v>
      </c>
      <c r="Q284" s="8">
        <f>October_Schedule_Table[[#This Row],[Home Pre]]-October_Schedule_Table[[#This Row],[Away Pre]]</f>
        <v>19.182450313054233</v>
      </c>
      <c r="R284" s="8">
        <f>October_Schedule_Table[[#This Row],[Actual]]-October_Schedule_Table[[#This Row],[Predicted]]</f>
        <v>-21.182450313054233</v>
      </c>
      <c r="S284" s="8">
        <f>October_Schedule_Table[[#This Row],[PTS2]]-October_Schedule_Table[[#This Row],[Home Pre]]</f>
        <v>-10.939272867215848</v>
      </c>
      <c r="T284" s="8">
        <f>October_Schedule_Table[[#This Row],[PTS]]-October_Schedule_Table[[#This Row],[Away Pre]]</f>
        <v>10.243177445838384</v>
      </c>
      <c r="U284" s="8" t="str">
        <f>CONCATENATE(October_Schedule_Table[[#This Row],[Away Short]],October_Schedule_Table[[#This Row],[PTS]],October_Schedule_Table[[#This Row],[PTS2]])</f>
        <v>Pho116114</v>
      </c>
      <c r="V284" s="8" t="str">
        <f>CONCATENATE(October_Schedule_Table[[#This Row],[Home Short]],October_Schedule_Table[[#This Row],[PTS]],October_Schedule_Table[[#This Row],[PTS2]])</f>
        <v>Mil116114</v>
      </c>
      <c r="W284" s="8" t="str">
        <f>VLOOKUP(October_Schedule_Table[[#This Row],[Home Concat]],'Back to Back'!T:U,2,FALSE)</f>
        <v>no</v>
      </c>
      <c r="X284" s="8" t="str">
        <f>VLOOKUP(October_Schedule_Table[[#This Row],[Away Concat]],'Back to Back'!T:U,2,FALSE)</f>
        <v>no</v>
      </c>
      <c r="Y28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84" s="8"/>
    </row>
    <row r="285" spans="1:26" x14ac:dyDescent="0.2">
      <c r="A285" s="2">
        <v>43427</v>
      </c>
      <c r="B285" s="16">
        <v>11</v>
      </c>
      <c r="C285" s="16">
        <v>23</v>
      </c>
      <c r="D285" s="16">
        <v>2018</v>
      </c>
      <c r="E285" s="1" t="s">
        <v>23</v>
      </c>
      <c r="F285" s="1" t="s">
        <v>17</v>
      </c>
      <c r="G285" s="1" t="str">
        <f>LEFT(October_Schedule_Table[[#This Row],[Visitor/Neutral]],3)</f>
        <v>New</v>
      </c>
      <c r="H285" s="1">
        <v>109</v>
      </c>
      <c r="I285" s="1" t="s">
        <v>25</v>
      </c>
      <c r="J285" s="1" t="s">
        <v>243</v>
      </c>
      <c r="K285" s="1">
        <v>114</v>
      </c>
      <c r="L285" s="1">
        <f>mean-0.5*home+VLOOKUP(October_Schedule_Table[[#This Row],[Visitor/Neutral]],lookup,2,FALSE)+VLOOKUP(October_Schedule_Table[[#This Row],[Home/Neutral]],lookup,3,FALSE)</f>
        <v>115.94560965770945</v>
      </c>
      <c r="M285" s="1">
        <f>mean+0.5*home+VLOOKUP(October_Schedule_Table[[#This Row],[Visitor/Neutral]],lookup,3,FALSE)+VLOOKUP(October_Schedule_Table[[#This Row],[Home/Neutral]],lookup,2,FALSE)</f>
        <v>111.35515633281223</v>
      </c>
      <c r="N285" s="1">
        <f>(October_Schedule_Table[[#This Row],[PTS2]]-October_Schedule_Table[[#This Row],[Home Pre]])^2+(October_Schedule_Table[[#This Row],[PTS]]-October_Schedule_Table[[#This Row],[Away Pre]])^2</f>
        <v>55.236691541130099</v>
      </c>
      <c r="O285" s="1">
        <f t="shared" si="6"/>
        <v>1.1780366062537435</v>
      </c>
      <c r="P285" s="8">
        <f>October_Schedule_Table[[#This Row],[PTS2]]-October_Schedule_Table[[#This Row],[PTS]]</f>
        <v>5</v>
      </c>
      <c r="Q285" s="8">
        <f>October_Schedule_Table[[#This Row],[Home Pre]]-October_Schedule_Table[[#This Row],[Away Pre]]</f>
        <v>-4.5904533248972257</v>
      </c>
      <c r="R285" s="8">
        <f>October_Schedule_Table[[#This Row],[Actual]]-October_Schedule_Table[[#This Row],[Predicted]]</f>
        <v>9.5904533248972257</v>
      </c>
      <c r="S285" s="8">
        <f>October_Schedule_Table[[#This Row],[PTS2]]-October_Schedule_Table[[#This Row],[Home Pre]]</f>
        <v>2.6448436671877715</v>
      </c>
      <c r="T285" s="8">
        <f>October_Schedule_Table[[#This Row],[PTS]]-October_Schedule_Table[[#This Row],[Away Pre]]</f>
        <v>-6.9456096577094542</v>
      </c>
      <c r="U285" s="8" t="str">
        <f>CONCATENATE(October_Schedule_Table[[#This Row],[Away Short]],October_Schedule_Table[[#This Row],[PTS]],October_Schedule_Table[[#This Row],[PTS2]])</f>
        <v>New109114</v>
      </c>
      <c r="V285" s="8" t="str">
        <f>CONCATENATE(October_Schedule_Table[[#This Row],[Home Short]],October_Schedule_Table[[#This Row],[PTS]],October_Schedule_Table[[#This Row],[PTS2]])</f>
        <v>NYK109114</v>
      </c>
      <c r="W285" s="8" t="str">
        <f>VLOOKUP(October_Schedule_Table[[#This Row],[Home Concat]],'Back to Back'!T:U,2,FALSE)</f>
        <v>no</v>
      </c>
      <c r="X285" s="8" t="str">
        <f>VLOOKUP(October_Schedule_Table[[#This Row],[Away Concat]],'Back to Back'!T:U,2,FALSE)</f>
        <v>no</v>
      </c>
      <c r="Y28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85" s="8"/>
    </row>
    <row r="286" spans="1:26" x14ac:dyDescent="0.2">
      <c r="A286" s="2">
        <v>43427</v>
      </c>
      <c r="B286" s="16">
        <v>11</v>
      </c>
      <c r="C286" s="16">
        <v>23</v>
      </c>
      <c r="D286" s="16">
        <v>2018</v>
      </c>
      <c r="E286" s="1" t="s">
        <v>6</v>
      </c>
      <c r="F286" s="1" t="s">
        <v>14</v>
      </c>
      <c r="G286" s="1" t="str">
        <f>LEFT(October_Schedule_Table[[#This Row],[Visitor/Neutral]],3)</f>
        <v>Cha</v>
      </c>
      <c r="H286" s="1">
        <v>104</v>
      </c>
      <c r="I286" s="1" t="s">
        <v>10</v>
      </c>
      <c r="J286" s="1" t="str">
        <f>LEFT(October_Schedule_Table[[#This Row],[Home/Neutral]],3)</f>
        <v>Okl</v>
      </c>
      <c r="K286" s="1">
        <v>109</v>
      </c>
      <c r="L286" s="1">
        <f>mean-0.5*home+VLOOKUP(October_Schedule_Table[[#This Row],[Visitor/Neutral]],lookup,2,FALSE)+VLOOKUP(October_Schedule_Table[[#This Row],[Home/Neutral]],lookup,3,FALSE)</f>
        <v>109.3554405380718</v>
      </c>
      <c r="M286" s="1">
        <f>mean+0.5*home+VLOOKUP(October_Schedule_Table[[#This Row],[Visitor/Neutral]],lookup,3,FALSE)+VLOOKUP(October_Schedule_Table[[#This Row],[Home/Neutral]],lookup,2,FALSE)</f>
        <v>116.69230488733247</v>
      </c>
      <c r="N286" s="1">
        <f>(October_Schedule_Table[[#This Row],[PTS2]]-October_Schedule_Table[[#This Row],[Home Pre]])^2+(October_Schedule_Table[[#This Row],[PTS]]-October_Schedule_Table[[#This Row],[Away Pre]])^2</f>
        <v>87.852297836501805</v>
      </c>
      <c r="O286" s="1">
        <f t="shared" si="6"/>
        <v>1.1787438525652827</v>
      </c>
      <c r="P286" s="8">
        <f>October_Schedule_Table[[#This Row],[PTS2]]-October_Schedule_Table[[#This Row],[PTS]]</f>
        <v>5</v>
      </c>
      <c r="Q286" s="8">
        <f>October_Schedule_Table[[#This Row],[Home Pre]]-October_Schedule_Table[[#This Row],[Away Pre]]</f>
        <v>7.3368643492606651</v>
      </c>
      <c r="R286" s="8">
        <f>October_Schedule_Table[[#This Row],[Actual]]-October_Schedule_Table[[#This Row],[Predicted]]</f>
        <v>-2.3368643492606651</v>
      </c>
      <c r="S286" s="8">
        <f>October_Schedule_Table[[#This Row],[PTS2]]-October_Schedule_Table[[#This Row],[Home Pre]]</f>
        <v>-7.6923048873324689</v>
      </c>
      <c r="T286" s="8">
        <f>October_Schedule_Table[[#This Row],[PTS]]-October_Schedule_Table[[#This Row],[Away Pre]]</f>
        <v>-5.3554405380718038</v>
      </c>
      <c r="U286" s="8" t="str">
        <f>CONCATENATE(October_Schedule_Table[[#This Row],[Away Short]],October_Schedule_Table[[#This Row],[PTS]],October_Schedule_Table[[#This Row],[PTS2]])</f>
        <v>Cha104109</v>
      </c>
      <c r="V286" s="8" t="str">
        <f>CONCATENATE(October_Schedule_Table[[#This Row],[Home Short]],October_Schedule_Table[[#This Row],[PTS]],October_Schedule_Table[[#This Row],[PTS2]])</f>
        <v>Okl104109</v>
      </c>
      <c r="W286" s="8" t="str">
        <f>VLOOKUP(October_Schedule_Table[[#This Row],[Home Concat]],'Back to Back'!T:U,2,FALSE)</f>
        <v>no</v>
      </c>
      <c r="X286" s="8" t="str">
        <f>VLOOKUP(October_Schedule_Table[[#This Row],[Away Concat]],'Back to Back'!T:U,2,FALSE)</f>
        <v>no</v>
      </c>
      <c r="Y28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86" s="8"/>
    </row>
    <row r="287" spans="1:26" x14ac:dyDescent="0.2">
      <c r="A287" s="2">
        <v>43427</v>
      </c>
      <c r="B287" s="16">
        <v>11</v>
      </c>
      <c r="C287" s="16">
        <v>23</v>
      </c>
      <c r="D287" s="16">
        <v>2018</v>
      </c>
      <c r="E287" s="1" t="s">
        <v>23</v>
      </c>
      <c r="F287" s="1" t="s">
        <v>36</v>
      </c>
      <c r="G287" s="1" t="str">
        <f>LEFT(October_Schedule_Table[[#This Row],[Visitor/Neutral]],3)</f>
        <v>Cle</v>
      </c>
      <c r="H287" s="1">
        <v>121</v>
      </c>
      <c r="I287" s="1" t="s">
        <v>7</v>
      </c>
      <c r="J287" s="1" t="str">
        <f>LEFT(October_Schedule_Table[[#This Row],[Home/Neutral]],3)</f>
        <v>Phi</v>
      </c>
      <c r="K287" s="1">
        <v>112</v>
      </c>
      <c r="L287" s="1">
        <f>mean-0.5*home+VLOOKUP(October_Schedule_Table[[#This Row],[Visitor/Neutral]],lookup,2,FALSE)+VLOOKUP(October_Schedule_Table[[#This Row],[Home/Neutral]],lookup,3,FALSE)</f>
        <v>105.49772955833858</v>
      </c>
      <c r="M287" s="1">
        <f>mean+0.5*home+VLOOKUP(October_Schedule_Table[[#This Row],[Visitor/Neutral]],lookup,3,FALSE)+VLOOKUP(October_Schedule_Table[[#This Row],[Home/Neutral]],lookup,2,FALSE)</f>
        <v>119.78180991125882</v>
      </c>
      <c r="N287" s="1">
        <f>(October_Schedule_Table[[#This Row],[PTS2]]-October_Schedule_Table[[#This Row],[Home Pre]])^2+(October_Schedule_Table[[#This Row],[PTS]]-October_Schedule_Table[[#This Row],[Away Pre]])^2</f>
        <v>300.87695434137544</v>
      </c>
      <c r="O287" s="1">
        <f t="shared" si="6"/>
        <v>1.1794515234793703</v>
      </c>
      <c r="P287" s="8">
        <f>October_Schedule_Table[[#This Row],[PTS2]]-October_Schedule_Table[[#This Row],[PTS]]</f>
        <v>-9</v>
      </c>
      <c r="Q287" s="8">
        <f>October_Schedule_Table[[#This Row],[Home Pre]]-October_Schedule_Table[[#This Row],[Away Pre]]</f>
        <v>14.284080352920242</v>
      </c>
      <c r="R287" s="8">
        <f>October_Schedule_Table[[#This Row],[Actual]]-October_Schedule_Table[[#This Row],[Predicted]]</f>
        <v>-23.284080352920242</v>
      </c>
      <c r="S287" s="8">
        <f>October_Schedule_Table[[#This Row],[PTS2]]-October_Schedule_Table[[#This Row],[Home Pre]]</f>
        <v>-7.7818099112588186</v>
      </c>
      <c r="T287" s="8">
        <f>October_Schedule_Table[[#This Row],[PTS]]-October_Schedule_Table[[#This Row],[Away Pre]]</f>
        <v>15.502270441661423</v>
      </c>
      <c r="U287" s="8" t="str">
        <f>CONCATENATE(October_Schedule_Table[[#This Row],[Away Short]],October_Schedule_Table[[#This Row],[PTS]],October_Schedule_Table[[#This Row],[PTS2]])</f>
        <v>Cle121112</v>
      </c>
      <c r="V287" s="8" t="str">
        <f>CONCATENATE(October_Schedule_Table[[#This Row],[Home Short]],October_Schedule_Table[[#This Row],[PTS]],October_Schedule_Table[[#This Row],[PTS2]])</f>
        <v>Phi121112</v>
      </c>
      <c r="W287" s="8" t="str">
        <f>VLOOKUP(October_Schedule_Table[[#This Row],[Home Concat]],'Back to Back'!T:U,2,FALSE)</f>
        <v>no</v>
      </c>
      <c r="X287" s="8" t="str">
        <f>VLOOKUP(October_Schedule_Table[[#This Row],[Away Concat]],'Back to Back'!T:U,2,FALSE)</f>
        <v>no</v>
      </c>
      <c r="Y28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87" s="8"/>
    </row>
    <row r="288" spans="1:26" x14ac:dyDescent="0.2">
      <c r="A288" s="2">
        <v>43427</v>
      </c>
      <c r="B288" s="16">
        <v>11</v>
      </c>
      <c r="C288" s="16">
        <v>23</v>
      </c>
      <c r="D288" s="16">
        <v>2018</v>
      </c>
      <c r="E288" s="1" t="s">
        <v>23</v>
      </c>
      <c r="F288" s="1" t="s">
        <v>41</v>
      </c>
      <c r="G288" s="1" t="str">
        <f>LEFT(October_Schedule_Table[[#This Row],[Visitor/Neutral]],3)</f>
        <v>Was</v>
      </c>
      <c r="H288" s="1">
        <v>107</v>
      </c>
      <c r="I288" s="1" t="s">
        <v>37</v>
      </c>
      <c r="J288" s="1" t="str">
        <f>LEFT(October_Schedule_Table[[#This Row],[Home/Neutral]],3)</f>
        <v>Tor</v>
      </c>
      <c r="K288" s="1">
        <v>125</v>
      </c>
      <c r="L288" s="1">
        <f>mean-0.5*home+VLOOKUP(October_Schedule_Table[[#This Row],[Visitor/Neutral]],lookup,2,FALSE)+VLOOKUP(October_Schedule_Table[[#This Row],[Home/Neutral]],lookup,3,FALSE)</f>
        <v>110.66634881720698</v>
      </c>
      <c r="M288" s="1">
        <f>mean+0.5*home+VLOOKUP(October_Schedule_Table[[#This Row],[Visitor/Neutral]],lookup,3,FALSE)+VLOOKUP(October_Schedule_Table[[#This Row],[Home/Neutral]],lookup,2,FALSE)</f>
        <v>122.12939702424573</v>
      </c>
      <c r="N288" s="1">
        <f>(October_Schedule_Table[[#This Row],[PTS2]]-October_Schedule_Table[[#This Row],[Home Pre]])^2+(October_Schedule_Table[[#This Row],[PTS]]-October_Schedule_Table[[#This Row],[Away Pre]])^2</f>
        <v>21.682475093844275</v>
      </c>
      <c r="O288" s="1">
        <f t="shared" si="6"/>
        <v>1.1801596192509209</v>
      </c>
      <c r="P288" s="8">
        <f>October_Schedule_Table[[#This Row],[PTS2]]-October_Schedule_Table[[#This Row],[PTS]]</f>
        <v>18</v>
      </c>
      <c r="Q288" s="8">
        <f>October_Schedule_Table[[#This Row],[Home Pre]]-October_Schedule_Table[[#This Row],[Away Pre]]</f>
        <v>11.463048207038753</v>
      </c>
      <c r="R288" s="8">
        <f>October_Schedule_Table[[#This Row],[Actual]]-October_Schedule_Table[[#This Row],[Predicted]]</f>
        <v>6.5369517929612471</v>
      </c>
      <c r="S288" s="8">
        <f>October_Schedule_Table[[#This Row],[PTS2]]-October_Schedule_Table[[#This Row],[Home Pre]]</f>
        <v>2.8706029757542666</v>
      </c>
      <c r="T288" s="8">
        <f>October_Schedule_Table[[#This Row],[PTS]]-October_Schedule_Table[[#This Row],[Away Pre]]</f>
        <v>-3.6663488172069805</v>
      </c>
      <c r="U288" s="8" t="str">
        <f>CONCATENATE(October_Schedule_Table[[#This Row],[Away Short]],October_Schedule_Table[[#This Row],[PTS]],October_Schedule_Table[[#This Row],[PTS2]])</f>
        <v>Was107125</v>
      </c>
      <c r="V288" s="8" t="str">
        <f>CONCATENATE(October_Schedule_Table[[#This Row],[Home Short]],October_Schedule_Table[[#This Row],[PTS]],October_Schedule_Table[[#This Row],[PTS2]])</f>
        <v>Tor107125</v>
      </c>
      <c r="W288" s="8" t="str">
        <f>VLOOKUP(October_Schedule_Table[[#This Row],[Home Concat]],'Back to Back'!T:U,2,FALSE)</f>
        <v>no</v>
      </c>
      <c r="X288" s="8" t="str">
        <f>VLOOKUP(October_Schedule_Table[[#This Row],[Away Concat]],'Back to Back'!T:U,2,FALSE)</f>
        <v>no</v>
      </c>
      <c r="Y28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88" s="8"/>
    </row>
    <row r="289" spans="1:26" x14ac:dyDescent="0.2">
      <c r="A289" s="4">
        <v>43428</v>
      </c>
      <c r="B289" s="17">
        <v>11</v>
      </c>
      <c r="C289" s="17">
        <v>24</v>
      </c>
      <c r="D289" s="17">
        <v>2018</v>
      </c>
      <c r="E289" s="1" t="s">
        <v>23</v>
      </c>
      <c r="F289" s="1" t="s">
        <v>18</v>
      </c>
      <c r="G289" s="1" t="str">
        <f>LEFT(October_Schedule_Table[[#This Row],[Visitor/Neutral]],3)</f>
        <v>Hou</v>
      </c>
      <c r="H289" s="1">
        <v>108</v>
      </c>
      <c r="I289" s="1" t="s">
        <v>36</v>
      </c>
      <c r="J289" s="1" t="str">
        <f>LEFT(October_Schedule_Table[[#This Row],[Home/Neutral]],3)</f>
        <v>Cle</v>
      </c>
      <c r="K289" s="1">
        <v>117</v>
      </c>
      <c r="L289" s="1">
        <f>mean-0.5*home+VLOOKUP(October_Schedule_Table[[#This Row],[Visitor/Neutral]],lookup,2,FALSE)+VLOOKUP(October_Schedule_Table[[#This Row],[Home/Neutral]],lookup,3,FALSE)</f>
        <v>116.19189147307671</v>
      </c>
      <c r="M289" s="1">
        <f>mean+0.5*home+VLOOKUP(October_Schedule_Table[[#This Row],[Visitor/Neutral]],lookup,3,FALSE)+VLOOKUP(October_Schedule_Table[[#This Row],[Home/Neutral]],lookup,2,FALSE)</f>
        <v>103.76350075892263</v>
      </c>
      <c r="N289" s="1">
        <f>(October_Schedule_Table[[#This Row],[PTS2]]-October_Schedule_Table[[#This Row],[Home Pre]])^2+(October_Schedule_Table[[#This Row],[PTS]]-October_Schedule_Table[[#This Row],[Away Pre]])^2</f>
        <v>242.31199806570862</v>
      </c>
      <c r="O289" s="1">
        <f t="shared" si="6"/>
        <v>1.1808681401350021</v>
      </c>
      <c r="P289" s="8">
        <f>October_Schedule_Table[[#This Row],[PTS2]]-October_Schedule_Table[[#This Row],[PTS]]</f>
        <v>9</v>
      </c>
      <c r="Q289" s="8">
        <f>October_Schedule_Table[[#This Row],[Home Pre]]-October_Schedule_Table[[#This Row],[Away Pre]]</f>
        <v>-12.428390714154077</v>
      </c>
      <c r="R289" s="8">
        <f>October_Schedule_Table[[#This Row],[Actual]]-October_Schedule_Table[[#This Row],[Predicted]]</f>
        <v>21.428390714154077</v>
      </c>
      <c r="S289" s="8">
        <f>October_Schedule_Table[[#This Row],[PTS2]]-October_Schedule_Table[[#This Row],[Home Pre]]</f>
        <v>13.236499241077368</v>
      </c>
      <c r="T289" s="8">
        <f>October_Schedule_Table[[#This Row],[PTS]]-October_Schedule_Table[[#This Row],[Away Pre]]</f>
        <v>-8.1918914730767085</v>
      </c>
      <c r="U289" s="8" t="str">
        <f>CONCATENATE(October_Schedule_Table[[#This Row],[Away Short]],October_Schedule_Table[[#This Row],[PTS]],October_Schedule_Table[[#This Row],[PTS2]])</f>
        <v>Hou108117</v>
      </c>
      <c r="V289" s="8" t="str">
        <f>CONCATENATE(October_Schedule_Table[[#This Row],[Home Short]],October_Schedule_Table[[#This Row],[PTS]],October_Schedule_Table[[#This Row],[PTS2]])</f>
        <v>Cle108117</v>
      </c>
      <c r="W289" s="8" t="str">
        <f>VLOOKUP(October_Schedule_Table[[#This Row],[Home Concat]],'Back to Back'!T:U,2,FALSE)</f>
        <v>yes</v>
      </c>
      <c r="X289" s="8" t="str">
        <f>VLOOKUP(October_Schedule_Table[[#This Row],[Away Concat]],'Back to Back'!T:U,2,FALSE)</f>
        <v>yes</v>
      </c>
      <c r="Y289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43428Houston RocketsCleveland Cavaliers</v>
      </c>
      <c r="Z289" s="8"/>
    </row>
    <row r="290" spans="1:26" x14ac:dyDescent="0.2">
      <c r="A290" s="4">
        <v>43428</v>
      </c>
      <c r="B290" s="17">
        <v>11</v>
      </c>
      <c r="C290" s="17">
        <v>24</v>
      </c>
      <c r="D290" s="17">
        <v>2018</v>
      </c>
      <c r="E290" s="1" t="s">
        <v>33</v>
      </c>
      <c r="F290" s="1" t="s">
        <v>8</v>
      </c>
      <c r="G290" s="1" t="str">
        <f>LEFT(October_Schedule_Table[[#This Row],[Visitor/Neutral]],3)</f>
        <v>Bos</v>
      </c>
      <c r="H290" s="1">
        <v>104</v>
      </c>
      <c r="I290" s="1" t="s">
        <v>28</v>
      </c>
      <c r="J290" s="1" t="str">
        <f>LEFT(October_Schedule_Table[[#This Row],[Home/Neutral]],3)</f>
        <v>Dal</v>
      </c>
      <c r="K290" s="1">
        <v>113</v>
      </c>
      <c r="L290" s="1">
        <f>mean-0.5*home+VLOOKUP(October_Schedule_Table[[#This Row],[Visitor/Neutral]],lookup,2,FALSE)+VLOOKUP(October_Schedule_Table[[#This Row],[Home/Neutral]],lookup,3,FALSE)</f>
        <v>109.78954803235891</v>
      </c>
      <c r="M290" s="1">
        <f>mean+0.5*home+VLOOKUP(October_Schedule_Table[[#This Row],[Visitor/Neutral]],lookup,3,FALSE)+VLOOKUP(October_Schedule_Table[[#This Row],[Home/Neutral]],lookup,2,FALSE)</f>
        <v>107.73416013123474</v>
      </c>
      <c r="N290" s="1">
        <f>(October_Schedule_Table[[#This Row],[PTS2]]-October_Schedule_Table[[#This Row],[Home Pre]])^2+(October_Schedule_Table[[#This Row],[PTS]]-October_Schedule_Table[[#This Row],[Away Pre]])^2</f>
        <v>61.247935942468587</v>
      </c>
      <c r="O290" s="1">
        <f t="shared" si="6"/>
        <v>1.1815770863868342</v>
      </c>
      <c r="P290" s="8">
        <f>October_Schedule_Table[[#This Row],[PTS2]]-October_Schedule_Table[[#This Row],[PTS]]</f>
        <v>9</v>
      </c>
      <c r="Q290" s="8">
        <f>October_Schedule_Table[[#This Row],[Home Pre]]-October_Schedule_Table[[#This Row],[Away Pre]]</f>
        <v>-2.0553879011241634</v>
      </c>
      <c r="R290" s="8">
        <f>October_Schedule_Table[[#This Row],[Actual]]-October_Schedule_Table[[#This Row],[Predicted]]</f>
        <v>11.055387901124163</v>
      </c>
      <c r="S290" s="8">
        <f>October_Schedule_Table[[#This Row],[PTS2]]-October_Schedule_Table[[#This Row],[Home Pre]]</f>
        <v>5.265839868765255</v>
      </c>
      <c r="T290" s="8">
        <f>October_Schedule_Table[[#This Row],[PTS]]-October_Schedule_Table[[#This Row],[Away Pre]]</f>
        <v>-5.7895480323589084</v>
      </c>
      <c r="U290" s="8" t="str">
        <f>CONCATENATE(October_Schedule_Table[[#This Row],[Away Short]],October_Schedule_Table[[#This Row],[PTS]],October_Schedule_Table[[#This Row],[PTS2]])</f>
        <v>Bos104113</v>
      </c>
      <c r="V290" s="8" t="str">
        <f>CONCATENATE(October_Schedule_Table[[#This Row],[Home Short]],October_Schedule_Table[[#This Row],[PTS]],October_Schedule_Table[[#This Row],[PTS2]])</f>
        <v>Dal104113</v>
      </c>
      <c r="W290" s="8" t="str">
        <f>VLOOKUP(October_Schedule_Table[[#This Row],[Home Concat]],'Back to Back'!T:U,2,FALSE)</f>
        <v>no</v>
      </c>
      <c r="X290" s="8" t="str">
        <f>VLOOKUP(October_Schedule_Table[[#This Row],[Away Concat]],'Back to Back'!T:U,2,FALSE)</f>
        <v>yes</v>
      </c>
      <c r="Y29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90" s="8"/>
    </row>
    <row r="291" spans="1:26" x14ac:dyDescent="0.2">
      <c r="A291" s="4">
        <v>43428</v>
      </c>
      <c r="B291" s="17">
        <v>11</v>
      </c>
      <c r="C291" s="17">
        <v>24</v>
      </c>
      <c r="D291" s="17">
        <v>2018</v>
      </c>
      <c r="E291" s="1" t="s">
        <v>33</v>
      </c>
      <c r="F291" s="1" t="s">
        <v>32</v>
      </c>
      <c r="G291" s="1" t="str">
        <f>LEFT(October_Schedule_Table[[#This Row],[Visitor/Neutral]],3)</f>
        <v>Sac</v>
      </c>
      <c r="H291" s="1">
        <v>116</v>
      </c>
      <c r="I291" s="1" t="s">
        <v>11</v>
      </c>
      <c r="J291" s="1" t="str">
        <f>LEFT(October_Schedule_Table[[#This Row],[Home/Neutral]],3)</f>
        <v>Gol</v>
      </c>
      <c r="K291" s="1">
        <v>117</v>
      </c>
      <c r="L291" s="1">
        <f>mean-0.5*home+VLOOKUP(October_Schedule_Table[[#This Row],[Visitor/Neutral]],lookup,2,FALSE)+VLOOKUP(October_Schedule_Table[[#This Row],[Home/Neutral]],lookup,3,FALSE)</f>
        <v>112.61299046775777</v>
      </c>
      <c r="M291" s="1">
        <f>mean+0.5*home+VLOOKUP(October_Schedule_Table[[#This Row],[Visitor/Neutral]],lookup,3,FALSE)+VLOOKUP(October_Schedule_Table[[#This Row],[Home/Neutral]],lookup,2,FALSE)</f>
        <v>122.72649346648775</v>
      </c>
      <c r="N291" s="1">
        <f>(October_Schedule_Table[[#This Row],[PTS2]]-October_Schedule_Table[[#This Row],[Home Pre]])^2+(October_Schedule_Table[[#This Row],[PTS]]-October_Schedule_Table[[#This Row],[Away Pre]])^2</f>
        <v>44.264560993226667</v>
      </c>
      <c r="O291" s="1">
        <f t="shared" si="6"/>
        <v>1.1822864582617914</v>
      </c>
      <c r="P291" s="8">
        <f>October_Schedule_Table[[#This Row],[PTS2]]-October_Schedule_Table[[#This Row],[PTS]]</f>
        <v>1</v>
      </c>
      <c r="Q291" s="8">
        <f>October_Schedule_Table[[#This Row],[Home Pre]]-October_Schedule_Table[[#This Row],[Away Pre]]</f>
        <v>10.113502998729984</v>
      </c>
      <c r="R291" s="8">
        <f>October_Schedule_Table[[#This Row],[Actual]]-October_Schedule_Table[[#This Row],[Predicted]]</f>
        <v>-9.1135029987299845</v>
      </c>
      <c r="S291" s="8">
        <f>October_Schedule_Table[[#This Row],[PTS2]]-October_Schedule_Table[[#This Row],[Home Pre]]</f>
        <v>-5.7264934664877529</v>
      </c>
      <c r="T291" s="8">
        <f>October_Schedule_Table[[#This Row],[PTS]]-October_Schedule_Table[[#This Row],[Away Pre]]</f>
        <v>3.3870095322422316</v>
      </c>
      <c r="U291" s="8" t="str">
        <f>CONCATENATE(October_Schedule_Table[[#This Row],[Away Short]],October_Schedule_Table[[#This Row],[PTS]],October_Schedule_Table[[#This Row],[PTS2]])</f>
        <v>Sac116117</v>
      </c>
      <c r="V291" s="8" t="str">
        <f>CONCATENATE(October_Schedule_Table[[#This Row],[Home Short]],October_Schedule_Table[[#This Row],[PTS]],October_Schedule_Table[[#This Row],[PTS2]])</f>
        <v>Gol116117</v>
      </c>
      <c r="W291" s="8" t="str">
        <f>VLOOKUP(October_Schedule_Table[[#This Row],[Home Concat]],'Back to Back'!T:U,2,FALSE)</f>
        <v>yes</v>
      </c>
      <c r="X291" s="8" t="str">
        <f>VLOOKUP(October_Schedule_Table[[#This Row],[Away Concat]],'Back to Back'!T:U,2,FALSE)</f>
        <v>no</v>
      </c>
      <c r="Y291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91" s="8"/>
    </row>
    <row r="292" spans="1:26" x14ac:dyDescent="0.2">
      <c r="A292" s="4">
        <v>43428</v>
      </c>
      <c r="B292" s="17">
        <v>11</v>
      </c>
      <c r="C292" s="17">
        <v>24</v>
      </c>
      <c r="D292" s="17">
        <v>2018</v>
      </c>
      <c r="E292" s="1" t="s">
        <v>33</v>
      </c>
      <c r="F292" s="1" t="s">
        <v>35</v>
      </c>
      <c r="G292" s="1" t="str">
        <f>LEFT(October_Schedule_Table[[#This Row],[Visitor/Neutral]],3)</f>
        <v>San</v>
      </c>
      <c r="H292" s="1">
        <v>129</v>
      </c>
      <c r="I292" s="1" t="s">
        <v>13</v>
      </c>
      <c r="J292" s="1" t="str">
        <f>LEFT(October_Schedule_Table[[#This Row],[Home/Neutral]],3)</f>
        <v>Mil</v>
      </c>
      <c r="K292" s="1">
        <v>135</v>
      </c>
      <c r="L292" s="1">
        <f>mean-0.5*home+VLOOKUP(October_Schedule_Table[[#This Row],[Visitor/Neutral]],lookup,2,FALSE)+VLOOKUP(October_Schedule_Table[[#This Row],[Home/Neutral]],lookup,3,FALSE)</f>
        <v>109.04541201736176</v>
      </c>
      <c r="M292" s="1">
        <f>mean+0.5*home+VLOOKUP(October_Schedule_Table[[#This Row],[Visitor/Neutral]],lookup,3,FALSE)+VLOOKUP(October_Schedule_Table[[#This Row],[Home/Neutral]],lookup,2,FALSE)</f>
        <v>117.65358145677611</v>
      </c>
      <c r="N292" s="1">
        <f>(October_Schedule_Table[[#This Row],[PTS2]]-October_Schedule_Table[[#This Row],[Home Pre]])^2+(October_Schedule_Table[[#This Row],[PTS]]-October_Schedule_Table[[#This Row],[Away Pre]])^2</f>
        <v>699.0838178335523</v>
      </c>
      <c r="O292" s="1">
        <f t="shared" si="6"/>
        <v>1.1829962560154006</v>
      </c>
      <c r="P292" s="8">
        <f>October_Schedule_Table[[#This Row],[PTS2]]-October_Schedule_Table[[#This Row],[PTS]]</f>
        <v>6</v>
      </c>
      <c r="Q292" s="8">
        <f>October_Schedule_Table[[#This Row],[Home Pre]]-October_Schedule_Table[[#This Row],[Away Pre]]</f>
        <v>8.608169439414354</v>
      </c>
      <c r="R292" s="8">
        <f>October_Schedule_Table[[#This Row],[Actual]]-October_Schedule_Table[[#This Row],[Predicted]]</f>
        <v>-2.608169439414354</v>
      </c>
      <c r="S292" s="8">
        <f>October_Schedule_Table[[#This Row],[PTS2]]-October_Schedule_Table[[#This Row],[Home Pre]]</f>
        <v>17.346418543223891</v>
      </c>
      <c r="T292" s="8">
        <f>October_Schedule_Table[[#This Row],[PTS]]-October_Schedule_Table[[#This Row],[Away Pre]]</f>
        <v>19.954587982638245</v>
      </c>
      <c r="U292" s="8" t="str">
        <f>CONCATENATE(October_Schedule_Table[[#This Row],[Away Short]],October_Schedule_Table[[#This Row],[PTS]],October_Schedule_Table[[#This Row],[PTS2]])</f>
        <v>San129135</v>
      </c>
      <c r="V292" s="8" t="str">
        <f>CONCATENATE(October_Schedule_Table[[#This Row],[Home Short]],October_Schedule_Table[[#This Row],[PTS]],October_Schedule_Table[[#This Row],[PTS2]])</f>
        <v>Mil129135</v>
      </c>
      <c r="W292" s="8" t="str">
        <f>VLOOKUP(October_Schedule_Table[[#This Row],[Home Concat]],'Back to Back'!T:U,2,FALSE)</f>
        <v>yes</v>
      </c>
      <c r="X292" s="8" t="str">
        <f>VLOOKUP(October_Schedule_Table[[#This Row],[Away Concat]],'Back to Back'!T:U,2,FALSE)</f>
        <v>yes</v>
      </c>
      <c r="Y292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43428San Antonio SpursMilwaukee Bucks</v>
      </c>
      <c r="Z292" s="8"/>
    </row>
    <row r="293" spans="1:26" x14ac:dyDescent="0.2">
      <c r="A293" s="4">
        <v>43428</v>
      </c>
      <c r="B293" s="17">
        <v>11</v>
      </c>
      <c r="C293" s="17">
        <v>24</v>
      </c>
      <c r="D293" s="17">
        <v>2018</v>
      </c>
      <c r="E293" s="1" t="s">
        <v>6</v>
      </c>
      <c r="F293" s="1" t="s">
        <v>38</v>
      </c>
      <c r="G293" s="1" t="str">
        <f>LEFT(October_Schedule_Table[[#This Row],[Visitor/Neutral]],3)</f>
        <v>Chi</v>
      </c>
      <c r="H293" s="1">
        <v>96</v>
      </c>
      <c r="I293" s="1" t="s">
        <v>34</v>
      </c>
      <c r="J293" s="1" t="str">
        <f>LEFT(October_Schedule_Table[[#This Row],[Home/Neutral]],3)</f>
        <v>Min</v>
      </c>
      <c r="K293" s="1">
        <v>111</v>
      </c>
      <c r="L293" s="1">
        <f>mean-0.5*home+VLOOKUP(October_Schedule_Table[[#This Row],[Visitor/Neutral]],lookup,2,FALSE)+VLOOKUP(October_Schedule_Table[[#This Row],[Home/Neutral]],lookup,3,FALSE)</f>
        <v>106.75576699812056</v>
      </c>
      <c r="M293" s="1">
        <f>mean+0.5*home+VLOOKUP(October_Schedule_Table[[#This Row],[Visitor/Neutral]],lookup,3,FALSE)+VLOOKUP(October_Schedule_Table[[#This Row],[Home/Neutral]],lookup,2,FALSE)</f>
        <v>116.4854775867487</v>
      </c>
      <c r="N293" s="1">
        <f>(October_Schedule_Table[[#This Row],[PTS2]]-October_Schedule_Table[[#This Row],[Home Pre]])^2+(October_Schedule_Table[[#This Row],[PTS]]-October_Schedule_Table[[#This Row],[Away Pre]])^2</f>
        <v>145.77698807258179</v>
      </c>
      <c r="O293" s="1">
        <f t="shared" si="6"/>
        <v>1.1837064799033428</v>
      </c>
      <c r="P293" s="8">
        <f>October_Schedule_Table[[#This Row],[PTS2]]-October_Schedule_Table[[#This Row],[PTS]]</f>
        <v>15</v>
      </c>
      <c r="Q293" s="8">
        <f>October_Schedule_Table[[#This Row],[Home Pre]]-October_Schedule_Table[[#This Row],[Away Pre]]</f>
        <v>9.7297105886281372</v>
      </c>
      <c r="R293" s="8">
        <f>October_Schedule_Table[[#This Row],[Actual]]-October_Schedule_Table[[#This Row],[Predicted]]</f>
        <v>5.2702894113718628</v>
      </c>
      <c r="S293" s="8">
        <f>October_Schedule_Table[[#This Row],[PTS2]]-October_Schedule_Table[[#This Row],[Home Pre]]</f>
        <v>-5.4854775867487007</v>
      </c>
      <c r="T293" s="8">
        <f>October_Schedule_Table[[#This Row],[PTS]]-October_Schedule_Table[[#This Row],[Away Pre]]</f>
        <v>-10.755766998120563</v>
      </c>
      <c r="U293" s="8" t="str">
        <f>CONCATENATE(October_Schedule_Table[[#This Row],[Away Short]],October_Schedule_Table[[#This Row],[PTS]],October_Schedule_Table[[#This Row],[PTS2]])</f>
        <v>Chi96111</v>
      </c>
      <c r="V293" s="8" t="str">
        <f>CONCATENATE(October_Schedule_Table[[#This Row],[Home Short]],October_Schedule_Table[[#This Row],[PTS]],October_Schedule_Table[[#This Row],[PTS2]])</f>
        <v>Min96111</v>
      </c>
      <c r="W293" s="8" t="str">
        <f>VLOOKUP(October_Schedule_Table[[#This Row],[Home Concat]],'Back to Back'!T:U,2,FALSE)</f>
        <v>yes</v>
      </c>
      <c r="X293" s="8" t="str">
        <f>VLOOKUP(October_Schedule_Table[[#This Row],[Away Concat]],'Back to Back'!T:U,2,FALSE)</f>
        <v>yes</v>
      </c>
      <c r="Y293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43428Chicago BullsMinnesota Timberwolves</v>
      </c>
      <c r="Z293" s="8"/>
    </row>
    <row r="294" spans="1:26" x14ac:dyDescent="0.2">
      <c r="A294" s="4">
        <v>43428</v>
      </c>
      <c r="B294" s="17">
        <v>11</v>
      </c>
      <c r="C294" s="17">
        <v>24</v>
      </c>
      <c r="D294" s="17">
        <v>2018</v>
      </c>
      <c r="E294" s="1" t="s">
        <v>6</v>
      </c>
      <c r="F294" s="1" t="s">
        <v>21</v>
      </c>
      <c r="G294" s="1" t="str">
        <f>LEFT(October_Schedule_Table[[#This Row],[Visitor/Neutral]],3)</f>
        <v>Den</v>
      </c>
      <c r="H294" s="1">
        <v>105</v>
      </c>
      <c r="I294" s="1" t="s">
        <v>10</v>
      </c>
      <c r="J294" s="1" t="str">
        <f>LEFT(October_Schedule_Table[[#This Row],[Home/Neutral]],3)</f>
        <v>Okl</v>
      </c>
      <c r="K294" s="1">
        <v>98</v>
      </c>
      <c r="L294" s="1">
        <f>mean-0.5*home+VLOOKUP(October_Schedule_Table[[#This Row],[Visitor/Neutral]],lookup,2,FALSE)+VLOOKUP(October_Schedule_Table[[#This Row],[Home/Neutral]],lookup,3,FALSE)</f>
        <v>108.99704169045123</v>
      </c>
      <c r="M294" s="1">
        <f>mean+0.5*home+VLOOKUP(October_Schedule_Table[[#This Row],[Visitor/Neutral]],lookup,3,FALSE)+VLOOKUP(October_Schedule_Table[[#This Row],[Home/Neutral]],lookup,2,FALSE)</f>
        <v>111.22681614855362</v>
      </c>
      <c r="N294" s="1">
        <f>(October_Schedule_Table[[#This Row],[PTS2]]-October_Schedule_Table[[#This Row],[Home Pre]])^2+(October_Schedule_Table[[#This Row],[PTS]]-October_Schedule_Table[[#This Row],[Away Pre]])^2</f>
        <v>190.92500770284411</v>
      </c>
      <c r="O294" s="1">
        <f t="shared" si="6"/>
        <v>1.1844171301814517</v>
      </c>
      <c r="P294" s="8">
        <f>October_Schedule_Table[[#This Row],[PTS2]]-October_Schedule_Table[[#This Row],[PTS]]</f>
        <v>-7</v>
      </c>
      <c r="Q294" s="8">
        <f>October_Schedule_Table[[#This Row],[Home Pre]]-October_Schedule_Table[[#This Row],[Away Pre]]</f>
        <v>2.2297744581023977</v>
      </c>
      <c r="R294" s="8">
        <f>October_Schedule_Table[[#This Row],[Actual]]-October_Schedule_Table[[#This Row],[Predicted]]</f>
        <v>-9.2297744581023977</v>
      </c>
      <c r="S294" s="8">
        <f>October_Schedule_Table[[#This Row],[PTS2]]-October_Schedule_Table[[#This Row],[Home Pre]]</f>
        <v>-13.226816148553624</v>
      </c>
      <c r="T294" s="8">
        <f>October_Schedule_Table[[#This Row],[PTS]]-October_Schedule_Table[[#This Row],[Away Pre]]</f>
        <v>-3.9970416904512263</v>
      </c>
      <c r="U294" s="8" t="str">
        <f>CONCATENATE(October_Schedule_Table[[#This Row],[Away Short]],October_Schedule_Table[[#This Row],[PTS]],October_Schedule_Table[[#This Row],[PTS2]])</f>
        <v>Den10598</v>
      </c>
      <c r="V294" s="8" t="str">
        <f>CONCATENATE(October_Schedule_Table[[#This Row],[Home Short]],October_Schedule_Table[[#This Row],[PTS]],October_Schedule_Table[[#This Row],[PTS2]])</f>
        <v>Okl10598</v>
      </c>
      <c r="W294" s="8" t="str">
        <f>VLOOKUP(October_Schedule_Table[[#This Row],[Home Concat]],'Back to Back'!T:U,2,FALSE)</f>
        <v>yes</v>
      </c>
      <c r="X294" s="8" t="str">
        <f>VLOOKUP(October_Schedule_Table[[#This Row],[Away Concat]],'Back to Back'!T:U,2,FALSE)</f>
        <v>yes</v>
      </c>
      <c r="Y294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43428Denver NuggetsOklahoma City Thunder</v>
      </c>
      <c r="Z294" s="8"/>
    </row>
    <row r="295" spans="1:26" x14ac:dyDescent="0.2">
      <c r="A295" s="4">
        <v>43428</v>
      </c>
      <c r="B295" s="17">
        <v>11</v>
      </c>
      <c r="C295" s="17">
        <v>24</v>
      </c>
      <c r="D295" s="17">
        <v>2018</v>
      </c>
      <c r="E295" s="1" t="s">
        <v>6</v>
      </c>
      <c r="F295" s="1" t="s">
        <v>17</v>
      </c>
      <c r="G295" s="1" t="str">
        <f>LEFT(October_Schedule_Table[[#This Row],[Visitor/Neutral]],3)</f>
        <v>New</v>
      </c>
      <c r="H295" s="1">
        <v>114</v>
      </c>
      <c r="I295" s="1" t="s">
        <v>41</v>
      </c>
      <c r="J295" s="1" t="str">
        <f>LEFT(October_Schedule_Table[[#This Row],[Home/Neutral]],3)</f>
        <v>Was</v>
      </c>
      <c r="K295" s="1">
        <v>124</v>
      </c>
      <c r="L295" s="1">
        <f>mean-0.5*home+VLOOKUP(October_Schedule_Table[[#This Row],[Visitor/Neutral]],lookup,2,FALSE)+VLOOKUP(October_Schedule_Table[[#This Row],[Home/Neutral]],lookup,3,FALSE)</f>
        <v>120.17795998277739</v>
      </c>
      <c r="M295" s="1">
        <f>mean+0.5*home+VLOOKUP(October_Schedule_Table[[#This Row],[Visitor/Neutral]],lookup,3,FALSE)+VLOOKUP(October_Schedule_Table[[#This Row],[Home/Neutral]],lookup,2,FALSE)</f>
        <v>121.75388402603393</v>
      </c>
      <c r="N295" s="1">
        <f>(October_Schedule_Table[[#This Row],[PTS2]]-October_Schedule_Table[[#This Row],[Home Pre]])^2+(October_Schedule_Table[[#This Row],[PTS]]-October_Schedule_Table[[#This Row],[Away Pre]])^2</f>
        <v>43.212226517304423</v>
      </c>
      <c r="O295" s="1">
        <f t="shared" si="6"/>
        <v>1.1851282071057152</v>
      </c>
      <c r="P295" s="8">
        <f>October_Schedule_Table[[#This Row],[PTS2]]-October_Schedule_Table[[#This Row],[PTS]]</f>
        <v>10</v>
      </c>
      <c r="Q295" s="8">
        <f>October_Schedule_Table[[#This Row],[Home Pre]]-October_Schedule_Table[[#This Row],[Away Pre]]</f>
        <v>1.5759240432565349</v>
      </c>
      <c r="R295" s="8">
        <f>October_Schedule_Table[[#This Row],[Actual]]-October_Schedule_Table[[#This Row],[Predicted]]</f>
        <v>8.4240759567434651</v>
      </c>
      <c r="S295" s="8">
        <f>October_Schedule_Table[[#This Row],[PTS2]]-October_Schedule_Table[[#This Row],[Home Pre]]</f>
        <v>2.2461159739660701</v>
      </c>
      <c r="T295" s="8">
        <f>October_Schedule_Table[[#This Row],[PTS]]-October_Schedule_Table[[#This Row],[Away Pre]]</f>
        <v>-6.177959982777395</v>
      </c>
      <c r="U295" s="8" t="str">
        <f>CONCATENATE(October_Schedule_Table[[#This Row],[Away Short]],October_Schedule_Table[[#This Row],[PTS]],October_Schedule_Table[[#This Row],[PTS2]])</f>
        <v>New114124</v>
      </c>
      <c r="V295" s="8" t="str">
        <f>CONCATENATE(October_Schedule_Table[[#This Row],[Home Short]],October_Schedule_Table[[#This Row],[PTS]],October_Schedule_Table[[#This Row],[PTS2]])</f>
        <v>Was114124</v>
      </c>
      <c r="W295" s="8" t="str">
        <f>VLOOKUP(October_Schedule_Table[[#This Row],[Home Concat]],'Back to Back'!T:U,2,FALSE)</f>
        <v>yes</v>
      </c>
      <c r="X295" s="8" t="str">
        <f>VLOOKUP(October_Schedule_Table[[#This Row],[Away Concat]],'Back to Back'!T:U,2,FALSE)</f>
        <v>yes</v>
      </c>
      <c r="Y295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43428New Orleans PelicansWashington Wizards</v>
      </c>
      <c r="Z295" s="8"/>
    </row>
    <row r="296" spans="1:26" x14ac:dyDescent="0.2">
      <c r="A296" s="4">
        <v>43429</v>
      </c>
      <c r="B296" s="17">
        <v>11</v>
      </c>
      <c r="C296" s="17">
        <v>25</v>
      </c>
      <c r="D296" s="17">
        <v>2018</v>
      </c>
      <c r="E296" s="1" t="s">
        <v>43</v>
      </c>
      <c r="F296" s="1" t="s">
        <v>14</v>
      </c>
      <c r="G296" s="1" t="str">
        <f>LEFT(October_Schedule_Table[[#This Row],[Visitor/Neutral]],3)</f>
        <v>Cha</v>
      </c>
      <c r="H296" s="1">
        <v>123</v>
      </c>
      <c r="I296" s="1" t="s">
        <v>24</v>
      </c>
      <c r="J296" s="1" t="str">
        <f>LEFT(October_Schedule_Table[[#This Row],[Home/Neutral]],3)</f>
        <v>Atl</v>
      </c>
      <c r="K296" s="1">
        <v>124</v>
      </c>
      <c r="L296" s="1">
        <f>mean-0.5*home+VLOOKUP(October_Schedule_Table[[#This Row],[Visitor/Neutral]],lookup,2,FALSE)+VLOOKUP(October_Schedule_Table[[#This Row],[Home/Neutral]],lookup,3,FALSE)</f>
        <v>117.91581392018814</v>
      </c>
      <c r="M296" s="1">
        <f>mean+0.5*home+VLOOKUP(October_Schedule_Table[[#This Row],[Visitor/Neutral]],lookup,3,FALSE)+VLOOKUP(October_Schedule_Table[[#This Row],[Home/Neutral]],lookup,2,FALSE)</f>
        <v>116.43644157216839</v>
      </c>
      <c r="N296" s="1">
        <f>(October_Schedule_Table[[#This Row],[PTS2]]-October_Schedule_Table[[#This Row],[Home Pre]])^2+(October_Schedule_Table[[#This Row],[PTS]]-October_Schedule_Table[[#This Row],[Away Pre]])^2</f>
        <v>83.056364185375216</v>
      </c>
      <c r="O296" s="1">
        <f t="shared" si="6"/>
        <v>1.1858397109322747</v>
      </c>
      <c r="P296" s="8">
        <f>October_Schedule_Table[[#This Row],[PTS2]]-October_Schedule_Table[[#This Row],[PTS]]</f>
        <v>1</v>
      </c>
      <c r="Q296" s="8">
        <f>October_Schedule_Table[[#This Row],[Home Pre]]-October_Schedule_Table[[#This Row],[Away Pre]]</f>
        <v>-1.4793723480197514</v>
      </c>
      <c r="R296" s="8">
        <f>October_Schedule_Table[[#This Row],[Actual]]-October_Schedule_Table[[#This Row],[Predicted]]</f>
        <v>2.4793723480197514</v>
      </c>
      <c r="S296" s="8">
        <f>October_Schedule_Table[[#This Row],[PTS2]]-October_Schedule_Table[[#This Row],[Home Pre]]</f>
        <v>7.5635584278316088</v>
      </c>
      <c r="T296" s="8">
        <f>October_Schedule_Table[[#This Row],[PTS]]-October_Schedule_Table[[#This Row],[Away Pre]]</f>
        <v>5.0841860798118574</v>
      </c>
      <c r="U296" s="8" t="str">
        <f>CONCATENATE(October_Schedule_Table[[#This Row],[Away Short]],October_Schedule_Table[[#This Row],[PTS]],October_Schedule_Table[[#This Row],[PTS2]])</f>
        <v>Cha123124</v>
      </c>
      <c r="V296" s="8" t="str">
        <f>CONCATENATE(October_Schedule_Table[[#This Row],[Home Short]],October_Schedule_Table[[#This Row],[PTS]],October_Schedule_Table[[#This Row],[PTS2]])</f>
        <v>Atl123124</v>
      </c>
      <c r="W296" s="8" t="str">
        <f>VLOOKUP(October_Schedule_Table[[#This Row],[Home Concat]],'Back to Back'!T:U,2,FALSE)</f>
        <v>no</v>
      </c>
      <c r="X296" s="8" t="str">
        <f>VLOOKUP(October_Schedule_Table[[#This Row],[Away Concat]],'Back to Back'!T:U,2,FALSE)</f>
        <v>no</v>
      </c>
      <c r="Y29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96" s="8"/>
    </row>
    <row r="297" spans="1:26" x14ac:dyDescent="0.2">
      <c r="A297" s="4">
        <v>43429</v>
      </c>
      <c r="B297" s="17">
        <v>11</v>
      </c>
      <c r="C297" s="17">
        <v>25</v>
      </c>
      <c r="D297" s="17">
        <v>2018</v>
      </c>
      <c r="E297" s="1" t="s">
        <v>43</v>
      </c>
      <c r="F297" s="1" t="s">
        <v>7</v>
      </c>
      <c r="G297" s="1" t="str">
        <f>LEFT(October_Schedule_Table[[#This Row],[Visitor/Neutral]],3)</f>
        <v>Phi</v>
      </c>
      <c r="H297" s="1">
        <v>127</v>
      </c>
      <c r="I297" s="1" t="s">
        <v>15</v>
      </c>
      <c r="J297" s="1" t="str">
        <f>LEFT(October_Schedule_Table[[#This Row],[Home/Neutral]],3)</f>
        <v>Bro</v>
      </c>
      <c r="K297" s="1">
        <v>125</v>
      </c>
      <c r="L297" s="1">
        <f>mean-0.5*home+VLOOKUP(October_Schedule_Table[[#This Row],[Visitor/Neutral]],lookup,2,FALSE)+VLOOKUP(October_Schedule_Table[[#This Row],[Home/Neutral]],lookup,3,FALSE)</f>
        <v>115.08282128182489</v>
      </c>
      <c r="M297" s="1">
        <f>mean+0.5*home+VLOOKUP(October_Schedule_Table[[#This Row],[Visitor/Neutral]],lookup,3,FALSE)+VLOOKUP(October_Schedule_Table[[#This Row],[Home/Neutral]],lookup,2,FALSE)</f>
        <v>115.63970964794166</v>
      </c>
      <c r="N297" s="1">
        <f>(October_Schedule_Table[[#This Row],[PTS2]]-October_Schedule_Table[[#This Row],[Home Pre]])^2+(October_Schedule_Table[[#This Row],[PTS]]-October_Schedule_Table[[#This Row],[Away Pre]])^2</f>
        <v>229.63418407576222</v>
      </c>
      <c r="O297" s="1">
        <f t="shared" si="6"/>
        <v>1.1865516419174251</v>
      </c>
      <c r="P297" s="8">
        <f>October_Schedule_Table[[#This Row],[PTS2]]-October_Schedule_Table[[#This Row],[PTS]]</f>
        <v>-2</v>
      </c>
      <c r="Q297" s="8">
        <f>October_Schedule_Table[[#This Row],[Home Pre]]-October_Schedule_Table[[#This Row],[Away Pre]]</f>
        <v>0.55688836611676606</v>
      </c>
      <c r="R297" s="8">
        <f>October_Schedule_Table[[#This Row],[Actual]]-October_Schedule_Table[[#This Row],[Predicted]]</f>
        <v>-2.5568883661167661</v>
      </c>
      <c r="S297" s="8">
        <f>October_Schedule_Table[[#This Row],[PTS2]]-October_Schedule_Table[[#This Row],[Home Pre]]</f>
        <v>9.3602903520583425</v>
      </c>
      <c r="T297" s="8">
        <f>October_Schedule_Table[[#This Row],[PTS]]-October_Schedule_Table[[#This Row],[Away Pre]]</f>
        <v>11.917178718175109</v>
      </c>
      <c r="U297" s="8" t="str">
        <f>CONCATENATE(October_Schedule_Table[[#This Row],[Away Short]],October_Schedule_Table[[#This Row],[PTS]],October_Schedule_Table[[#This Row],[PTS2]])</f>
        <v>Phi127125</v>
      </c>
      <c r="V297" s="8" t="str">
        <f>CONCATENATE(October_Schedule_Table[[#This Row],[Home Short]],October_Schedule_Table[[#This Row],[PTS]],October_Schedule_Table[[#This Row],[PTS2]])</f>
        <v>Bro127125</v>
      </c>
      <c r="W297" s="8" t="str">
        <f>VLOOKUP(October_Schedule_Table[[#This Row],[Home Concat]],'Back to Back'!T:U,2,FALSE)</f>
        <v>no</v>
      </c>
      <c r="X297" s="8" t="str">
        <f>VLOOKUP(October_Schedule_Table[[#This Row],[Away Concat]],'Back to Back'!T:U,2,FALSE)</f>
        <v>no</v>
      </c>
      <c r="Y29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97" s="8"/>
    </row>
    <row r="298" spans="1:26" x14ac:dyDescent="0.2">
      <c r="A298" s="4">
        <v>43429</v>
      </c>
      <c r="B298" s="17">
        <v>11</v>
      </c>
      <c r="C298" s="17">
        <v>25</v>
      </c>
      <c r="D298" s="17">
        <v>2018</v>
      </c>
      <c r="E298" s="1" t="s">
        <v>64</v>
      </c>
      <c r="F298" s="1" t="s">
        <v>29</v>
      </c>
      <c r="G298" s="1" t="str">
        <f>LEFT(October_Schedule_Table[[#This Row],[Visitor/Neutral]],3)</f>
        <v>Pho</v>
      </c>
      <c r="H298" s="1">
        <v>107</v>
      </c>
      <c r="I298" s="1" t="s">
        <v>16</v>
      </c>
      <c r="J298" s="1" t="str">
        <f>LEFT(October_Schedule_Table[[#This Row],[Home/Neutral]],3)</f>
        <v>Det</v>
      </c>
      <c r="K298" s="1">
        <v>118</v>
      </c>
      <c r="L298" s="1">
        <f>mean-0.5*home+VLOOKUP(October_Schedule_Table[[#This Row],[Visitor/Neutral]],lookup,2,FALSE)+VLOOKUP(October_Schedule_Table[[#This Row],[Home/Neutral]],lookup,3,FALSE)</f>
        <v>102.66156072798766</v>
      </c>
      <c r="M298" s="1">
        <f>mean+0.5*home+VLOOKUP(October_Schedule_Table[[#This Row],[Visitor/Neutral]],lookup,3,FALSE)+VLOOKUP(October_Schedule_Table[[#This Row],[Home/Neutral]],lookup,2,FALSE)</f>
        <v>113.84413141763137</v>
      </c>
      <c r="N298" s="1">
        <f>(October_Schedule_Table[[#This Row],[PTS2]]-October_Schedule_Table[[#This Row],[Home Pre]])^2+(October_Schedule_Table[[#This Row],[PTS]]-October_Schedule_Table[[#This Row],[Away Pre]])^2</f>
        <v>36.093298990857555</v>
      </c>
      <c r="O298" s="1">
        <f t="shared" si="6"/>
        <v>1.1872640003176158</v>
      </c>
      <c r="P298" s="8">
        <f>October_Schedule_Table[[#This Row],[PTS2]]-October_Schedule_Table[[#This Row],[PTS]]</f>
        <v>11</v>
      </c>
      <c r="Q298" s="8">
        <f>October_Schedule_Table[[#This Row],[Home Pre]]-October_Schedule_Table[[#This Row],[Away Pre]]</f>
        <v>11.182570689643711</v>
      </c>
      <c r="R298" s="8">
        <f>October_Schedule_Table[[#This Row],[Actual]]-October_Schedule_Table[[#This Row],[Predicted]]</f>
        <v>-0.18257068964371115</v>
      </c>
      <c r="S298" s="8">
        <f>October_Schedule_Table[[#This Row],[PTS2]]-October_Schedule_Table[[#This Row],[Home Pre]]</f>
        <v>4.1558685823686261</v>
      </c>
      <c r="T298" s="8">
        <f>October_Schedule_Table[[#This Row],[PTS]]-October_Schedule_Table[[#This Row],[Away Pre]]</f>
        <v>4.3384392720123373</v>
      </c>
      <c r="U298" s="8" t="str">
        <f>CONCATENATE(October_Schedule_Table[[#This Row],[Away Short]],October_Schedule_Table[[#This Row],[PTS]],October_Schedule_Table[[#This Row],[PTS2]])</f>
        <v>Pho107118</v>
      </c>
      <c r="V298" s="8" t="str">
        <f>CONCATENATE(October_Schedule_Table[[#This Row],[Home Short]],October_Schedule_Table[[#This Row],[PTS]],October_Schedule_Table[[#This Row],[PTS2]])</f>
        <v>Det107118</v>
      </c>
      <c r="W298" s="8" t="str">
        <f>VLOOKUP(October_Schedule_Table[[#This Row],[Home Concat]],'Back to Back'!T:U,2,FALSE)</f>
        <v>no</v>
      </c>
      <c r="X298" s="8" t="str">
        <f>VLOOKUP(October_Schedule_Table[[#This Row],[Away Concat]],'Back to Back'!T:U,2,FALSE)</f>
        <v>no</v>
      </c>
      <c r="Y29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98" s="8"/>
    </row>
    <row r="299" spans="1:26" x14ac:dyDescent="0.2">
      <c r="A299" s="4">
        <v>43429</v>
      </c>
      <c r="B299" s="17">
        <v>11</v>
      </c>
      <c r="C299" s="17">
        <v>25</v>
      </c>
      <c r="D299" s="17">
        <v>2018</v>
      </c>
      <c r="E299" s="1" t="s">
        <v>61</v>
      </c>
      <c r="F299" s="1" t="s">
        <v>27</v>
      </c>
      <c r="G299" s="1" t="str">
        <f>LEFT(October_Schedule_Table[[#This Row],[Visitor/Neutral]],3)</f>
        <v>Orl</v>
      </c>
      <c r="H299" s="1">
        <v>108</v>
      </c>
      <c r="I299" s="1" t="s">
        <v>39</v>
      </c>
      <c r="J299" s="1" t="s">
        <v>242</v>
      </c>
      <c r="K299" s="1">
        <v>104</v>
      </c>
      <c r="L299" s="1">
        <f>mean-0.5*home+VLOOKUP(October_Schedule_Table[[#This Row],[Visitor/Neutral]],lookup,2,FALSE)+VLOOKUP(October_Schedule_Table[[#This Row],[Home/Neutral]],lookup,3,FALSE)</f>
        <v>108.33661068127765</v>
      </c>
      <c r="M299" s="1">
        <f>mean+0.5*home+VLOOKUP(October_Schedule_Table[[#This Row],[Visitor/Neutral]],lookup,3,FALSE)+VLOOKUP(October_Schedule_Table[[#This Row],[Home/Neutral]],lookup,2,FALSE)</f>
        <v>108.07437871474109</v>
      </c>
      <c r="N299" s="1">
        <f>(October_Schedule_Table[[#This Row],[PTS2]]-October_Schedule_Table[[#This Row],[Home Pre]])^2+(October_Schedule_Table[[#This Row],[PTS]]-October_Schedule_Table[[#This Row],[Away Pre]])^2</f>
        <v>16.713868661885435</v>
      </c>
      <c r="O299" s="1">
        <f t="shared" si="6"/>
        <v>1.1879767863894495</v>
      </c>
      <c r="P299" s="8">
        <f>October_Schedule_Table[[#This Row],[PTS2]]-October_Schedule_Table[[#This Row],[PTS]]</f>
        <v>-4</v>
      </c>
      <c r="Q299" s="8">
        <f>October_Schedule_Table[[#This Row],[Home Pre]]-October_Schedule_Table[[#This Row],[Away Pre]]</f>
        <v>-0.26223196653656089</v>
      </c>
      <c r="R299" s="8">
        <f>October_Schedule_Table[[#This Row],[Actual]]-October_Schedule_Table[[#This Row],[Predicted]]</f>
        <v>-3.7377680334634391</v>
      </c>
      <c r="S299" s="8">
        <f>October_Schedule_Table[[#This Row],[PTS2]]-October_Schedule_Table[[#This Row],[Home Pre]]</f>
        <v>-4.074378714741087</v>
      </c>
      <c r="T299" s="8">
        <f>October_Schedule_Table[[#This Row],[PTS]]-October_Schedule_Table[[#This Row],[Away Pre]]</f>
        <v>-0.33661068127764793</v>
      </c>
      <c r="U299" s="8" t="str">
        <f>CONCATENATE(October_Schedule_Table[[#This Row],[Away Short]],October_Schedule_Table[[#This Row],[PTS]],October_Schedule_Table[[#This Row],[PTS2]])</f>
        <v>Orl108104</v>
      </c>
      <c r="V299" s="8" t="str">
        <f>CONCATENATE(October_Schedule_Table[[#This Row],[Home Short]],October_Schedule_Table[[#This Row],[PTS]],October_Schedule_Table[[#This Row],[PTS2]])</f>
        <v>LAL108104</v>
      </c>
      <c r="W299" s="8" t="str">
        <f>VLOOKUP(October_Schedule_Table[[#This Row],[Home Concat]],'Back to Back'!T:U,2,FALSE)</f>
        <v>no</v>
      </c>
      <c r="X299" s="8" t="str">
        <f>VLOOKUP(October_Schedule_Table[[#This Row],[Away Concat]],'Back to Back'!T:U,2,FALSE)</f>
        <v>no</v>
      </c>
      <c r="Y29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299" s="8"/>
    </row>
    <row r="300" spans="1:26" x14ac:dyDescent="0.2">
      <c r="A300" s="4">
        <v>43429</v>
      </c>
      <c r="B300" s="17">
        <v>11</v>
      </c>
      <c r="C300" s="17">
        <v>25</v>
      </c>
      <c r="D300" s="17">
        <v>2018</v>
      </c>
      <c r="E300" s="1" t="s">
        <v>43</v>
      </c>
      <c r="F300" s="1" t="s">
        <v>25</v>
      </c>
      <c r="G300" s="1" t="s">
        <v>243</v>
      </c>
      <c r="H300" s="1">
        <v>103</v>
      </c>
      <c r="I300" s="1" t="s">
        <v>19</v>
      </c>
      <c r="J300" s="1" t="str">
        <f>LEFT(October_Schedule_Table[[#This Row],[Home/Neutral]],3)</f>
        <v>Mem</v>
      </c>
      <c r="K300" s="1">
        <v>98</v>
      </c>
      <c r="L300" s="1">
        <f>mean-0.5*home+VLOOKUP(October_Schedule_Table[[#This Row],[Visitor/Neutral]],lookup,2,FALSE)+VLOOKUP(October_Schedule_Table[[#This Row],[Home/Neutral]],lookup,3,FALSE)</f>
        <v>97.677643152694586</v>
      </c>
      <c r="M300" s="1">
        <f>mean+0.5*home+VLOOKUP(October_Schedule_Table[[#This Row],[Visitor/Neutral]],lookup,3,FALSE)+VLOOKUP(October_Schedule_Table[[#This Row],[Home/Neutral]],lookup,2,FALSE)</f>
        <v>107.44026618115949</v>
      </c>
      <c r="N300" s="1">
        <f>(October_Schedule_Table[[#This Row],[PTS2]]-October_Schedule_Table[[#This Row],[Home Pre]])^2+(October_Schedule_Table[[#This Row],[PTS]]-October_Schedule_Table[[#This Row],[Away Pre]])^2</f>
        <v>117.44610798120236</v>
      </c>
      <c r="O300" s="1">
        <f t="shared" si="6"/>
        <v>1.1886900003896834</v>
      </c>
      <c r="P300" s="8">
        <f>October_Schedule_Table[[#This Row],[PTS2]]-October_Schedule_Table[[#This Row],[PTS]]</f>
        <v>-5</v>
      </c>
      <c r="Q300" s="8">
        <f>October_Schedule_Table[[#This Row],[Home Pre]]-October_Schedule_Table[[#This Row],[Away Pre]]</f>
        <v>9.7626230284649012</v>
      </c>
      <c r="R300" s="8">
        <f>October_Schedule_Table[[#This Row],[Actual]]-October_Schedule_Table[[#This Row],[Predicted]]</f>
        <v>-14.762623028464901</v>
      </c>
      <c r="S300" s="8">
        <f>October_Schedule_Table[[#This Row],[PTS2]]-October_Schedule_Table[[#This Row],[Home Pre]]</f>
        <v>-9.4402661811594868</v>
      </c>
      <c r="T300" s="8">
        <f>October_Schedule_Table[[#This Row],[PTS]]-October_Schedule_Table[[#This Row],[Away Pre]]</f>
        <v>5.3223568473054144</v>
      </c>
      <c r="U300" s="8" t="str">
        <f>CONCATENATE(October_Schedule_Table[[#This Row],[Away Short]],October_Schedule_Table[[#This Row],[PTS]],October_Schedule_Table[[#This Row],[PTS2]])</f>
        <v>NYK10398</v>
      </c>
      <c r="V300" s="8" t="str">
        <f>CONCATENATE(October_Schedule_Table[[#This Row],[Home Short]],October_Schedule_Table[[#This Row],[PTS]],October_Schedule_Table[[#This Row],[PTS2]])</f>
        <v>Mem10398</v>
      </c>
      <c r="W300" s="8" t="str">
        <f>VLOOKUP(October_Schedule_Table[[#This Row],[Home Concat]],'Back to Back'!T:U,2,FALSE)</f>
        <v>no</v>
      </c>
      <c r="X300" s="8" t="str">
        <f>VLOOKUP(October_Schedule_Table[[#This Row],[Away Concat]],'Back to Back'!T:U,2,FALSE)</f>
        <v>no</v>
      </c>
      <c r="Y30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00" s="8"/>
    </row>
    <row r="301" spans="1:26" x14ac:dyDescent="0.2">
      <c r="A301" s="4">
        <v>43429</v>
      </c>
      <c r="B301" s="17">
        <v>11</v>
      </c>
      <c r="C301" s="17">
        <v>25</v>
      </c>
      <c r="D301" s="17">
        <v>2018</v>
      </c>
      <c r="E301" s="1" t="s">
        <v>42</v>
      </c>
      <c r="F301" s="1" t="s">
        <v>22</v>
      </c>
      <c r="G301" s="1" t="s">
        <v>241</v>
      </c>
      <c r="H301" s="1">
        <v>104</v>
      </c>
      <c r="I301" s="1" t="s">
        <v>40</v>
      </c>
      <c r="J301" s="1" t="str">
        <f>LEFT(October_Schedule_Table[[#This Row],[Home/Neutral]],3)</f>
        <v>Por</v>
      </c>
      <c r="K301" s="1">
        <v>100</v>
      </c>
      <c r="L301" s="1">
        <f>mean-0.5*home+VLOOKUP(October_Schedule_Table[[#This Row],[Visitor/Neutral]],lookup,2,FALSE)+VLOOKUP(October_Schedule_Table[[#This Row],[Home/Neutral]],lookup,3,FALSE)</f>
        <v>113.28837339344793</v>
      </c>
      <c r="M301" s="1">
        <f>mean+0.5*home+VLOOKUP(October_Schedule_Table[[#This Row],[Visitor/Neutral]],lookup,3,FALSE)+VLOOKUP(October_Schedule_Table[[#This Row],[Home/Neutral]],lookup,2,FALSE)</f>
        <v>119.95230308800731</v>
      </c>
      <c r="N301" s="1">
        <f>(October_Schedule_Table[[#This Row],[PTS2]]-October_Schedule_Table[[#This Row],[Home Pre]])^2+(October_Schedule_Table[[#This Row],[PTS]]-October_Schedule_Table[[#This Row],[Away Pre]])^2</f>
        <v>484.3682788118175</v>
      </c>
      <c r="O301" s="1">
        <f t="shared" si="6"/>
        <v>1.1894036425752286</v>
      </c>
      <c r="P301" s="8">
        <f>October_Schedule_Table[[#This Row],[PTS2]]-October_Schedule_Table[[#This Row],[PTS]]</f>
        <v>-4</v>
      </c>
      <c r="Q301" s="8">
        <f>October_Schedule_Table[[#This Row],[Home Pre]]-October_Schedule_Table[[#This Row],[Away Pre]]</f>
        <v>6.6639296945593856</v>
      </c>
      <c r="R301" s="8">
        <f>October_Schedule_Table[[#This Row],[Actual]]-October_Schedule_Table[[#This Row],[Predicted]]</f>
        <v>-10.663929694559386</v>
      </c>
      <c r="S301" s="8">
        <f>October_Schedule_Table[[#This Row],[PTS2]]-October_Schedule_Table[[#This Row],[Home Pre]]</f>
        <v>-19.952303088007312</v>
      </c>
      <c r="T301" s="8">
        <f>October_Schedule_Table[[#This Row],[PTS]]-October_Schedule_Table[[#This Row],[Away Pre]]</f>
        <v>-9.2883733934479267</v>
      </c>
      <c r="U301" s="8" t="str">
        <f>CONCATENATE(October_Schedule_Table[[#This Row],[Away Short]],October_Schedule_Table[[#This Row],[PTS]],October_Schedule_Table[[#This Row],[PTS2]])</f>
        <v>LAC104100</v>
      </c>
      <c r="V301" s="8" t="str">
        <f>CONCATENATE(October_Schedule_Table[[#This Row],[Home Short]],October_Schedule_Table[[#This Row],[PTS]],October_Schedule_Table[[#This Row],[PTS2]])</f>
        <v>Por104100</v>
      </c>
      <c r="W301" s="8" t="str">
        <f>VLOOKUP(October_Schedule_Table[[#This Row],[Home Concat]],'Back to Back'!T:U,2,FALSE)</f>
        <v>no</v>
      </c>
      <c r="X301" s="8" t="str">
        <f>VLOOKUP(October_Schedule_Table[[#This Row],[Away Concat]],'Back to Back'!T:U,2,FALSE)</f>
        <v>no</v>
      </c>
      <c r="Y30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01" s="8"/>
    </row>
    <row r="302" spans="1:26" x14ac:dyDescent="0.2">
      <c r="A302" s="4">
        <v>43429</v>
      </c>
      <c r="B302" s="17">
        <v>11</v>
      </c>
      <c r="C302" s="17">
        <v>25</v>
      </c>
      <c r="D302" s="17">
        <v>2018</v>
      </c>
      <c r="E302" s="1" t="s">
        <v>6</v>
      </c>
      <c r="F302" s="1" t="s">
        <v>31</v>
      </c>
      <c r="G302" s="1" t="str">
        <f>LEFT(October_Schedule_Table[[#This Row],[Visitor/Neutral]],3)</f>
        <v>Uta</v>
      </c>
      <c r="H302" s="1">
        <v>133</v>
      </c>
      <c r="I302" s="1" t="s">
        <v>32</v>
      </c>
      <c r="J302" s="1" t="str">
        <f>LEFT(October_Schedule_Table[[#This Row],[Home/Neutral]],3)</f>
        <v>Sac</v>
      </c>
      <c r="K302" s="1">
        <v>112</v>
      </c>
      <c r="L302" s="1">
        <f>mean-0.5*home+VLOOKUP(October_Schedule_Table[[#This Row],[Visitor/Neutral]],lookup,2,FALSE)+VLOOKUP(October_Schedule_Table[[#This Row],[Home/Neutral]],lookup,3,FALSE)</f>
        <v>114.40186190162747</v>
      </c>
      <c r="M302" s="1">
        <f>mean+0.5*home+VLOOKUP(October_Schedule_Table[[#This Row],[Visitor/Neutral]],lookup,3,FALSE)+VLOOKUP(October_Schedule_Table[[#This Row],[Home/Neutral]],lookup,2,FALSE)</f>
        <v>110.4930673492662</v>
      </c>
      <c r="N302" s="1">
        <f>(October_Schedule_Table[[#This Row],[PTS2]]-October_Schedule_Table[[#This Row],[Home Pre]])^2+(October_Schedule_Table[[#This Row],[PTS]]-October_Schedule_Table[[#This Row],[Away Pre]])^2</f>
        <v>348.16158673998336</v>
      </c>
      <c r="O302" s="1">
        <f t="shared" si="6"/>
        <v>1.1901177132031506</v>
      </c>
      <c r="P302" s="8">
        <f>October_Schedule_Table[[#This Row],[PTS2]]-October_Schedule_Table[[#This Row],[PTS]]</f>
        <v>-21</v>
      </c>
      <c r="Q302" s="8">
        <f>October_Schedule_Table[[#This Row],[Home Pre]]-October_Schedule_Table[[#This Row],[Away Pre]]</f>
        <v>-3.9087945523612717</v>
      </c>
      <c r="R302" s="8">
        <f>October_Schedule_Table[[#This Row],[Actual]]-October_Schedule_Table[[#This Row],[Predicted]]</f>
        <v>-17.091205447638728</v>
      </c>
      <c r="S302" s="8">
        <f>October_Schedule_Table[[#This Row],[PTS2]]-October_Schedule_Table[[#This Row],[Home Pre]]</f>
        <v>1.5069326507338019</v>
      </c>
      <c r="T302" s="8">
        <f>October_Schedule_Table[[#This Row],[PTS]]-October_Schedule_Table[[#This Row],[Away Pre]]</f>
        <v>18.59813809837253</v>
      </c>
      <c r="U302" s="8" t="str">
        <f>CONCATENATE(October_Schedule_Table[[#This Row],[Away Short]],October_Schedule_Table[[#This Row],[PTS]],October_Schedule_Table[[#This Row],[PTS2]])</f>
        <v>Uta133112</v>
      </c>
      <c r="V302" s="8" t="str">
        <f>CONCATENATE(October_Schedule_Table[[#This Row],[Home Short]],October_Schedule_Table[[#This Row],[PTS]],October_Schedule_Table[[#This Row],[PTS2]])</f>
        <v>Sac133112</v>
      </c>
      <c r="W302" s="8" t="str">
        <f>VLOOKUP(October_Schedule_Table[[#This Row],[Home Concat]],'Back to Back'!T:U,2,FALSE)</f>
        <v>yes</v>
      </c>
      <c r="X302" s="8" t="str">
        <f>VLOOKUP(October_Schedule_Table[[#This Row],[Away Concat]],'Back to Back'!T:U,2,FALSE)</f>
        <v>no</v>
      </c>
      <c r="Y302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02" s="8"/>
    </row>
    <row r="303" spans="1:26" x14ac:dyDescent="0.2">
      <c r="A303" s="4">
        <v>43429</v>
      </c>
      <c r="B303" s="17">
        <v>11</v>
      </c>
      <c r="C303" s="17">
        <v>25</v>
      </c>
      <c r="D303" s="17">
        <v>2018</v>
      </c>
      <c r="E303" s="1" t="s">
        <v>43</v>
      </c>
      <c r="F303" s="1" t="s">
        <v>26</v>
      </c>
      <c r="G303" s="1" t="str">
        <f>LEFT(October_Schedule_Table[[#This Row],[Visitor/Neutral]],3)</f>
        <v>Mia</v>
      </c>
      <c r="H303" s="1">
        <v>115</v>
      </c>
      <c r="I303" s="1" t="s">
        <v>37</v>
      </c>
      <c r="J303" s="1" t="str">
        <f>LEFT(October_Schedule_Table[[#This Row],[Home/Neutral]],3)</f>
        <v>Tor</v>
      </c>
      <c r="K303" s="1">
        <v>125</v>
      </c>
      <c r="L303" s="1">
        <f>mean-0.5*home+VLOOKUP(October_Schedule_Table[[#This Row],[Visitor/Neutral]],lookup,2,FALSE)+VLOOKUP(October_Schedule_Table[[#This Row],[Home/Neutral]],lookup,3,FALSE)</f>
        <v>101.55386990719569</v>
      </c>
      <c r="M303" s="1">
        <f>mean+0.5*home+VLOOKUP(October_Schedule_Table[[#This Row],[Visitor/Neutral]],lookup,3,FALSE)+VLOOKUP(October_Schedule_Table[[#This Row],[Home/Neutral]],lookup,2,FALSE)</f>
        <v>110.04971115970015</v>
      </c>
      <c r="N303" s="1">
        <f>(October_Schedule_Table[[#This Row],[PTS2]]-October_Schedule_Table[[#This Row],[Home Pre]])^2+(October_Schedule_Table[[#This Row],[PTS]]-October_Schedule_Table[[#This Row],[Away Pre]])^2</f>
        <v>404.30955088101183</v>
      </c>
      <c r="O303" s="1">
        <f t="shared" si="6"/>
        <v>1.1908322125306692</v>
      </c>
      <c r="P303" s="8">
        <f>October_Schedule_Table[[#This Row],[PTS2]]-October_Schedule_Table[[#This Row],[PTS]]</f>
        <v>10</v>
      </c>
      <c r="Q303" s="8">
        <f>October_Schedule_Table[[#This Row],[Home Pre]]-October_Schedule_Table[[#This Row],[Away Pre]]</f>
        <v>8.4958412525044622</v>
      </c>
      <c r="R303" s="8">
        <f>October_Schedule_Table[[#This Row],[Actual]]-October_Schedule_Table[[#This Row],[Predicted]]</f>
        <v>1.5041587474955378</v>
      </c>
      <c r="S303" s="8">
        <f>October_Schedule_Table[[#This Row],[PTS2]]-October_Schedule_Table[[#This Row],[Home Pre]]</f>
        <v>14.950288840299848</v>
      </c>
      <c r="T303" s="8">
        <f>October_Schedule_Table[[#This Row],[PTS]]-October_Schedule_Table[[#This Row],[Away Pre]]</f>
        <v>13.44613009280431</v>
      </c>
      <c r="U303" s="8" t="str">
        <f>CONCATENATE(October_Schedule_Table[[#This Row],[Away Short]],October_Schedule_Table[[#This Row],[PTS]],October_Schedule_Table[[#This Row],[PTS2]])</f>
        <v>Mia115125</v>
      </c>
      <c r="V303" s="8" t="str">
        <f>CONCATENATE(October_Schedule_Table[[#This Row],[Home Short]],October_Schedule_Table[[#This Row],[PTS]],October_Schedule_Table[[#This Row],[PTS2]])</f>
        <v>Tor115125</v>
      </c>
      <c r="W303" s="8" t="str">
        <f>VLOOKUP(October_Schedule_Table[[#This Row],[Home Concat]],'Back to Back'!T:U,2,FALSE)</f>
        <v>no</v>
      </c>
      <c r="X303" s="8" t="str">
        <f>VLOOKUP(October_Schedule_Table[[#This Row],[Away Concat]],'Back to Back'!T:U,2,FALSE)</f>
        <v>no</v>
      </c>
      <c r="Y30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03" s="8"/>
    </row>
    <row r="304" spans="1:26" x14ac:dyDescent="0.2">
      <c r="A304" s="2">
        <v>43430</v>
      </c>
      <c r="B304" s="16">
        <v>11</v>
      </c>
      <c r="C304" s="16">
        <v>26</v>
      </c>
      <c r="D304" s="16">
        <v>2018</v>
      </c>
      <c r="E304" s="1" t="s">
        <v>6</v>
      </c>
      <c r="F304" s="1" t="s">
        <v>35</v>
      </c>
      <c r="G304" s="1" t="str">
        <f>LEFT(October_Schedule_Table[[#This Row],[Visitor/Neutral]],3)</f>
        <v>San</v>
      </c>
      <c r="H304" s="1">
        <v>108</v>
      </c>
      <c r="I304" s="1" t="s">
        <v>38</v>
      </c>
      <c r="J304" s="1" t="str">
        <f>LEFT(October_Schedule_Table[[#This Row],[Home/Neutral]],3)</f>
        <v>Chi</v>
      </c>
      <c r="K304" s="1">
        <v>107</v>
      </c>
      <c r="L304" s="1">
        <f>mean-0.5*home+VLOOKUP(October_Schedule_Table[[#This Row],[Visitor/Neutral]],lookup,2,FALSE)+VLOOKUP(October_Schedule_Table[[#This Row],[Home/Neutral]],lookup,3,FALSE)</f>
        <v>112.31412758816316</v>
      </c>
      <c r="M304" s="1">
        <f>mean+0.5*home+VLOOKUP(October_Schedule_Table[[#This Row],[Visitor/Neutral]],lookup,3,FALSE)+VLOOKUP(October_Schedule_Table[[#This Row],[Home/Neutral]],lookup,2,FALSE)</f>
        <v>104.79367522769697</v>
      </c>
      <c r="N304" s="1">
        <f>(October_Schedule_Table[[#This Row],[PTS2]]-October_Schedule_Table[[#This Row],[Home Pre]])^2+(October_Schedule_Table[[#This Row],[PTS]]-October_Schedule_Table[[#This Row],[Away Pre]])^2</f>
        <v>23.479565847828518</v>
      </c>
      <c r="O304" s="1">
        <f t="shared" si="6"/>
        <v>1.1915471408151583</v>
      </c>
      <c r="P304" s="8">
        <f>October_Schedule_Table[[#This Row],[PTS2]]-October_Schedule_Table[[#This Row],[PTS]]</f>
        <v>-1</v>
      </c>
      <c r="Q304" s="8">
        <f>October_Schedule_Table[[#This Row],[Home Pre]]-October_Schedule_Table[[#This Row],[Away Pre]]</f>
        <v>-7.5204523604661944</v>
      </c>
      <c r="R304" s="8">
        <f>October_Schedule_Table[[#This Row],[Actual]]-October_Schedule_Table[[#This Row],[Predicted]]</f>
        <v>6.5204523604661944</v>
      </c>
      <c r="S304" s="8">
        <f>October_Schedule_Table[[#This Row],[PTS2]]-October_Schedule_Table[[#This Row],[Home Pre]]</f>
        <v>2.2063247723030344</v>
      </c>
      <c r="T304" s="8">
        <f>October_Schedule_Table[[#This Row],[PTS]]-October_Schedule_Table[[#This Row],[Away Pre]]</f>
        <v>-4.31412758816316</v>
      </c>
      <c r="U304" s="8" t="str">
        <f>CONCATENATE(October_Schedule_Table[[#This Row],[Away Short]],October_Schedule_Table[[#This Row],[PTS]],October_Schedule_Table[[#This Row],[PTS2]])</f>
        <v>San108107</v>
      </c>
      <c r="V304" s="8" t="str">
        <f>CONCATENATE(October_Schedule_Table[[#This Row],[Home Short]],October_Schedule_Table[[#This Row],[PTS]],October_Schedule_Table[[#This Row],[PTS2]])</f>
        <v>Chi108107</v>
      </c>
      <c r="W304" s="8" t="str">
        <f>VLOOKUP(October_Schedule_Table[[#This Row],[Home Concat]],'Back to Back'!T:U,2,FALSE)</f>
        <v>no</v>
      </c>
      <c r="X304" s="8" t="str">
        <f>VLOOKUP(October_Schedule_Table[[#This Row],[Away Concat]],'Back to Back'!T:U,2,FALSE)</f>
        <v>no</v>
      </c>
      <c r="Y30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04" s="8"/>
    </row>
    <row r="305" spans="1:26" x14ac:dyDescent="0.2">
      <c r="A305" s="2">
        <v>43430</v>
      </c>
      <c r="B305" s="16">
        <v>11</v>
      </c>
      <c r="C305" s="16">
        <v>26</v>
      </c>
      <c r="D305" s="16">
        <v>2018</v>
      </c>
      <c r="E305" s="1" t="s">
        <v>12</v>
      </c>
      <c r="F305" s="1" t="s">
        <v>13</v>
      </c>
      <c r="G305" s="1" t="str">
        <f>LEFT(October_Schedule_Table[[#This Row],[Visitor/Neutral]],3)</f>
        <v>Mil</v>
      </c>
      <c r="H305" s="1">
        <v>107</v>
      </c>
      <c r="I305" s="1" t="s">
        <v>14</v>
      </c>
      <c r="J305" s="1" t="str">
        <f>LEFT(October_Schedule_Table[[#This Row],[Home/Neutral]],3)</f>
        <v>Cha</v>
      </c>
      <c r="K305" s="1">
        <v>110</v>
      </c>
      <c r="L305" s="1">
        <f>mean-0.5*home+VLOOKUP(October_Schedule_Table[[#This Row],[Visitor/Neutral]],lookup,2,FALSE)+VLOOKUP(October_Schedule_Table[[#This Row],[Home/Neutral]],lookup,3,FALSE)</f>
        <v>117.19848565180254</v>
      </c>
      <c r="M305" s="1">
        <f>mean+0.5*home+VLOOKUP(October_Schedule_Table[[#This Row],[Visitor/Neutral]],lookup,3,FALSE)+VLOOKUP(October_Schedule_Table[[#This Row],[Home/Neutral]],lookup,2,FALSE)</f>
        <v>110.92506206187743</v>
      </c>
      <c r="N305" s="1">
        <f>(October_Schedule_Table[[#This Row],[PTS2]]-October_Schedule_Table[[#This Row],[Home Pre]])^2+(October_Schedule_Table[[#This Row],[PTS]]-October_Schedule_Table[[#This Row],[Away Pre]])^2</f>
        <v>104.86484940834725</v>
      </c>
      <c r="O305" s="1">
        <f t="shared" si="6"/>
        <v>1.192262498314147</v>
      </c>
      <c r="P305" s="8">
        <f>October_Schedule_Table[[#This Row],[PTS2]]-October_Schedule_Table[[#This Row],[PTS]]</f>
        <v>3</v>
      </c>
      <c r="Q305" s="8">
        <f>October_Schedule_Table[[#This Row],[Home Pre]]-October_Schedule_Table[[#This Row],[Away Pre]]</f>
        <v>-6.2734235899251161</v>
      </c>
      <c r="R305" s="8">
        <f>October_Schedule_Table[[#This Row],[Actual]]-October_Schedule_Table[[#This Row],[Predicted]]</f>
        <v>9.2734235899251161</v>
      </c>
      <c r="S305" s="8">
        <f>October_Schedule_Table[[#This Row],[PTS2]]-October_Schedule_Table[[#This Row],[Home Pre]]</f>
        <v>-0.92506206187742634</v>
      </c>
      <c r="T305" s="8">
        <f>October_Schedule_Table[[#This Row],[PTS]]-October_Schedule_Table[[#This Row],[Away Pre]]</f>
        <v>-10.198485651802542</v>
      </c>
      <c r="U305" s="8" t="str">
        <f>CONCATENATE(October_Schedule_Table[[#This Row],[Away Short]],October_Schedule_Table[[#This Row],[PTS]],October_Schedule_Table[[#This Row],[PTS2]])</f>
        <v>Mil107110</v>
      </c>
      <c r="V305" s="8" t="str">
        <f>CONCATENATE(October_Schedule_Table[[#This Row],[Home Short]],October_Schedule_Table[[#This Row],[PTS]],October_Schedule_Table[[#This Row],[PTS2]])</f>
        <v>Cha107110</v>
      </c>
      <c r="W305" s="8" t="str">
        <f>VLOOKUP(October_Schedule_Table[[#This Row],[Home Concat]],'Back to Back'!T:U,2,FALSE)</f>
        <v>yes</v>
      </c>
      <c r="X305" s="8" t="str">
        <f>VLOOKUP(October_Schedule_Table[[#This Row],[Away Concat]],'Back to Back'!T:U,2,FALSE)</f>
        <v>no</v>
      </c>
      <c r="Y305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05" s="8"/>
    </row>
    <row r="306" spans="1:26" x14ac:dyDescent="0.2">
      <c r="A306" s="2">
        <v>43430</v>
      </c>
      <c r="B306" s="16">
        <v>11</v>
      </c>
      <c r="C306" s="16">
        <v>26</v>
      </c>
      <c r="D306" s="16">
        <v>2018</v>
      </c>
      <c r="E306" s="1" t="s">
        <v>12</v>
      </c>
      <c r="F306" s="1" t="s">
        <v>34</v>
      </c>
      <c r="G306" s="1" t="str">
        <f>LEFT(October_Schedule_Table[[#This Row],[Visitor/Neutral]],3)</f>
        <v>Min</v>
      </c>
      <c r="H306" s="1">
        <v>102</v>
      </c>
      <c r="I306" s="1" t="s">
        <v>36</v>
      </c>
      <c r="J306" s="1" t="str">
        <f>LEFT(October_Schedule_Table[[#This Row],[Home/Neutral]],3)</f>
        <v>Cle</v>
      </c>
      <c r="K306" s="1">
        <v>95</v>
      </c>
      <c r="L306" s="1">
        <f>mean-0.5*home+VLOOKUP(October_Schedule_Table[[#This Row],[Visitor/Neutral]],lookup,2,FALSE)+VLOOKUP(October_Schedule_Table[[#This Row],[Home/Neutral]],lookup,3,FALSE)</f>
        <v>114.65156238057989</v>
      </c>
      <c r="M306" s="1">
        <f>mean+0.5*home+VLOOKUP(October_Schedule_Table[[#This Row],[Visitor/Neutral]],lookup,3,FALSE)+VLOOKUP(October_Schedule_Table[[#This Row],[Home/Neutral]],lookup,2,FALSE)</f>
        <v>109.39947452894572</v>
      </c>
      <c r="N306" s="1">
        <f>(October_Schedule_Table[[#This Row],[PTS2]]-October_Schedule_Table[[#This Row],[Home Pre]])^2+(October_Schedule_Table[[#This Row],[PTS]]-October_Schedule_Table[[#This Row],[Away Pre]])^2</f>
        <v>367.40689737946076</v>
      </c>
      <c r="O306" s="1">
        <f t="shared" si="6"/>
        <v>1.1929782852853184</v>
      </c>
      <c r="P306" s="8">
        <f>October_Schedule_Table[[#This Row],[PTS2]]-October_Schedule_Table[[#This Row],[PTS]]</f>
        <v>-7</v>
      </c>
      <c r="Q306" s="8">
        <f>October_Schedule_Table[[#This Row],[Home Pre]]-October_Schedule_Table[[#This Row],[Away Pre]]</f>
        <v>-5.2520878516341725</v>
      </c>
      <c r="R306" s="8">
        <f>October_Schedule_Table[[#This Row],[Actual]]-October_Schedule_Table[[#This Row],[Predicted]]</f>
        <v>-1.7479121483658275</v>
      </c>
      <c r="S306" s="8">
        <f>October_Schedule_Table[[#This Row],[PTS2]]-October_Schedule_Table[[#This Row],[Home Pre]]</f>
        <v>-14.399474528945717</v>
      </c>
      <c r="T306" s="8">
        <f>October_Schedule_Table[[#This Row],[PTS]]-October_Schedule_Table[[#This Row],[Away Pre]]</f>
        <v>-12.65156238057989</v>
      </c>
      <c r="U306" s="8" t="str">
        <f>CONCATENATE(October_Schedule_Table[[#This Row],[Away Short]],October_Schedule_Table[[#This Row],[PTS]],October_Schedule_Table[[#This Row],[PTS2]])</f>
        <v>Min10295</v>
      </c>
      <c r="V306" s="8" t="str">
        <f>CONCATENATE(October_Schedule_Table[[#This Row],[Home Short]],October_Schedule_Table[[#This Row],[PTS]],October_Schedule_Table[[#This Row],[PTS2]])</f>
        <v>Cle10295</v>
      </c>
      <c r="W306" s="8" t="str">
        <f>VLOOKUP(October_Schedule_Table[[#This Row],[Home Concat]],'Back to Back'!T:U,2,FALSE)</f>
        <v>no</v>
      </c>
      <c r="X306" s="8" t="str">
        <f>VLOOKUP(October_Schedule_Table[[#This Row],[Away Concat]],'Back to Back'!T:U,2,FALSE)</f>
        <v>no</v>
      </c>
      <c r="Y30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06" s="8"/>
    </row>
    <row r="307" spans="1:26" x14ac:dyDescent="0.2">
      <c r="A307" s="2">
        <v>43430</v>
      </c>
      <c r="B307" s="16">
        <v>11</v>
      </c>
      <c r="C307" s="16">
        <v>26</v>
      </c>
      <c r="D307" s="16">
        <v>2018</v>
      </c>
      <c r="E307" s="1" t="s">
        <v>9</v>
      </c>
      <c r="F307" s="1" t="s">
        <v>27</v>
      </c>
      <c r="G307" s="1" t="str">
        <f>LEFT(October_Schedule_Table[[#This Row],[Visitor/Neutral]],3)</f>
        <v>Orl</v>
      </c>
      <c r="H307" s="1">
        <v>110</v>
      </c>
      <c r="I307" s="1" t="s">
        <v>11</v>
      </c>
      <c r="J307" s="1" t="str">
        <f>LEFT(October_Schedule_Table[[#This Row],[Home/Neutral]],3)</f>
        <v>Gol</v>
      </c>
      <c r="K307" s="1">
        <v>116</v>
      </c>
      <c r="L307" s="1">
        <f>mean-0.5*home+VLOOKUP(October_Schedule_Table[[#This Row],[Visitor/Neutral]],lookup,2,FALSE)+VLOOKUP(October_Schedule_Table[[#This Row],[Home/Neutral]],lookup,3,FALSE)</f>
        <v>106.390005464146</v>
      </c>
      <c r="M307" s="1">
        <f>mean+0.5*home+VLOOKUP(October_Schedule_Table[[#This Row],[Visitor/Neutral]],lookup,3,FALSE)+VLOOKUP(October_Schedule_Table[[#This Row],[Home/Neutral]],lookup,2,FALSE)</f>
        <v>114.37969667497865</v>
      </c>
      <c r="N307" s="1">
        <f>(October_Schedule_Table[[#This Row],[PTS2]]-October_Schedule_Table[[#This Row],[Home Pre]])^2+(October_Schedule_Table[[#This Row],[PTS]]-October_Schedule_Table[[#This Row],[Away Pre]])^2</f>
        <v>15.65744341397099</v>
      </c>
      <c r="O307" s="1">
        <f t="shared" si="6"/>
        <v>1.1936945019865104</v>
      </c>
      <c r="P307" s="8">
        <f>October_Schedule_Table[[#This Row],[PTS2]]-October_Schedule_Table[[#This Row],[PTS]]</f>
        <v>6</v>
      </c>
      <c r="Q307" s="8">
        <f>October_Schedule_Table[[#This Row],[Home Pre]]-October_Schedule_Table[[#This Row],[Away Pre]]</f>
        <v>7.9896912108326461</v>
      </c>
      <c r="R307" s="8">
        <f>October_Schedule_Table[[#This Row],[Actual]]-October_Schedule_Table[[#This Row],[Predicted]]</f>
        <v>-1.9896912108326461</v>
      </c>
      <c r="S307" s="8">
        <f>October_Schedule_Table[[#This Row],[PTS2]]-October_Schedule_Table[[#This Row],[Home Pre]]</f>
        <v>1.6203033250213537</v>
      </c>
      <c r="T307" s="8">
        <f>October_Schedule_Table[[#This Row],[PTS]]-October_Schedule_Table[[#This Row],[Away Pre]]</f>
        <v>3.6099945358539998</v>
      </c>
      <c r="U307" s="8" t="str">
        <f>CONCATENATE(October_Schedule_Table[[#This Row],[Away Short]],October_Schedule_Table[[#This Row],[PTS]],October_Schedule_Table[[#This Row],[PTS2]])</f>
        <v>Orl110116</v>
      </c>
      <c r="V307" s="8" t="str">
        <f>CONCATENATE(October_Schedule_Table[[#This Row],[Home Short]],October_Schedule_Table[[#This Row],[PTS]],October_Schedule_Table[[#This Row],[PTS2]])</f>
        <v>Gol110116</v>
      </c>
      <c r="W307" s="8" t="str">
        <f>VLOOKUP(October_Schedule_Table[[#This Row],[Home Concat]],'Back to Back'!T:U,2,FALSE)</f>
        <v>no</v>
      </c>
      <c r="X307" s="8" t="str">
        <f>VLOOKUP(October_Schedule_Table[[#This Row],[Away Concat]],'Back to Back'!T:U,2,FALSE)</f>
        <v>yes</v>
      </c>
      <c r="Y30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07" s="8"/>
    </row>
    <row r="308" spans="1:26" x14ac:dyDescent="0.2">
      <c r="A308" s="2">
        <v>43430</v>
      </c>
      <c r="B308" s="16">
        <v>11</v>
      </c>
      <c r="C308" s="16">
        <v>26</v>
      </c>
      <c r="D308" s="16">
        <v>2018</v>
      </c>
      <c r="E308" s="1" t="s">
        <v>6</v>
      </c>
      <c r="F308" s="1" t="s">
        <v>8</v>
      </c>
      <c r="G308" s="1" t="str">
        <f>LEFT(October_Schedule_Table[[#This Row],[Visitor/Neutral]],3)</f>
        <v>Bos</v>
      </c>
      <c r="H308" s="1">
        <v>124</v>
      </c>
      <c r="I308" s="1" t="s">
        <v>17</v>
      </c>
      <c r="J308" s="1" t="str">
        <f>LEFT(October_Schedule_Table[[#This Row],[Home/Neutral]],3)</f>
        <v>New</v>
      </c>
      <c r="K308" s="1">
        <v>107</v>
      </c>
      <c r="L308" s="1">
        <f>mean-0.5*home+VLOOKUP(October_Schedule_Table[[#This Row],[Visitor/Neutral]],lookup,2,FALSE)+VLOOKUP(October_Schedule_Table[[#This Row],[Home/Neutral]],lookup,3,FALSE)</f>
        <v>117.09296786126821</v>
      </c>
      <c r="M308" s="1">
        <f>mean+0.5*home+VLOOKUP(October_Schedule_Table[[#This Row],[Visitor/Neutral]],lookup,3,FALSE)+VLOOKUP(October_Schedule_Table[[#This Row],[Home/Neutral]],lookup,2,FALSE)</f>
        <v>114.06245431836751</v>
      </c>
      <c r="N308" s="1">
        <f>(October_Schedule_Table[[#This Row],[PTS2]]-October_Schedule_Table[[#This Row],[Home Pre]])^2+(October_Schedule_Table[[#This Row],[PTS]]-October_Schedule_Table[[#This Row],[Away Pre]])^2</f>
        <v>97.585353964501849</v>
      </c>
      <c r="O308" s="1">
        <f t="shared" si="6"/>
        <v>1.1944111486757159</v>
      </c>
      <c r="P308" s="8">
        <f>October_Schedule_Table[[#This Row],[PTS2]]-October_Schedule_Table[[#This Row],[PTS]]</f>
        <v>-17</v>
      </c>
      <c r="Q308" s="8">
        <f>October_Schedule_Table[[#This Row],[Home Pre]]-October_Schedule_Table[[#This Row],[Away Pre]]</f>
        <v>-3.0305135429006924</v>
      </c>
      <c r="R308" s="8">
        <f>October_Schedule_Table[[#This Row],[Actual]]-October_Schedule_Table[[#This Row],[Predicted]]</f>
        <v>-13.969486457099308</v>
      </c>
      <c r="S308" s="8">
        <f>October_Schedule_Table[[#This Row],[PTS2]]-October_Schedule_Table[[#This Row],[Home Pre]]</f>
        <v>-7.0624543183675144</v>
      </c>
      <c r="T308" s="8">
        <f>October_Schedule_Table[[#This Row],[PTS]]-October_Schedule_Table[[#This Row],[Away Pre]]</f>
        <v>6.9070321387317932</v>
      </c>
      <c r="U308" s="8" t="str">
        <f>CONCATENATE(October_Schedule_Table[[#This Row],[Away Short]],October_Schedule_Table[[#This Row],[PTS]],October_Schedule_Table[[#This Row],[PTS2]])</f>
        <v>Bos124107</v>
      </c>
      <c r="V308" s="8" t="str">
        <f>CONCATENATE(October_Schedule_Table[[#This Row],[Home Short]],October_Schedule_Table[[#This Row],[PTS]],October_Schedule_Table[[#This Row],[PTS2]])</f>
        <v>New124107</v>
      </c>
      <c r="W308" s="8" t="str">
        <f>VLOOKUP(October_Schedule_Table[[#This Row],[Home Concat]],'Back to Back'!T:U,2,FALSE)</f>
        <v>no</v>
      </c>
      <c r="X308" s="8" t="str">
        <f>VLOOKUP(October_Schedule_Table[[#This Row],[Away Concat]],'Back to Back'!T:U,2,FALSE)</f>
        <v>no</v>
      </c>
      <c r="Y30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08" s="8"/>
    </row>
    <row r="309" spans="1:26" x14ac:dyDescent="0.2">
      <c r="A309" s="2">
        <v>43430</v>
      </c>
      <c r="B309" s="16">
        <v>11</v>
      </c>
      <c r="C309" s="16">
        <v>26</v>
      </c>
      <c r="D309" s="16">
        <v>2018</v>
      </c>
      <c r="E309" s="1" t="s">
        <v>42</v>
      </c>
      <c r="F309" s="1" t="s">
        <v>20</v>
      </c>
      <c r="G309" s="1" t="str">
        <f>LEFT(October_Schedule_Table[[#This Row],[Visitor/Neutral]],3)</f>
        <v>Ind</v>
      </c>
      <c r="H309" s="1">
        <v>121</v>
      </c>
      <c r="I309" s="1" t="s">
        <v>31</v>
      </c>
      <c r="J309" s="1" t="str">
        <f>LEFT(October_Schedule_Table[[#This Row],[Home/Neutral]],3)</f>
        <v>Uta</v>
      </c>
      <c r="K309" s="1">
        <v>88</v>
      </c>
      <c r="L309" s="1">
        <f>mean-0.5*home+VLOOKUP(October_Schedule_Table[[#This Row],[Visitor/Neutral]],lookup,2,FALSE)+VLOOKUP(October_Schedule_Table[[#This Row],[Home/Neutral]],lookup,3,FALSE)</f>
        <v>101.34684878214817</v>
      </c>
      <c r="M309" s="1">
        <f>mean+0.5*home+VLOOKUP(October_Schedule_Table[[#This Row],[Visitor/Neutral]],lookup,3,FALSE)+VLOOKUP(October_Schedule_Table[[#This Row],[Home/Neutral]],lookup,2,FALSE)</f>
        <v>107.38413218679341</v>
      </c>
      <c r="N309" s="1">
        <f>(October_Schedule_Table[[#This Row],[PTS2]]-October_Schedule_Table[[#This Row],[Home Pre]])^2+(October_Schedule_Table[[#This Row],[PTS]]-October_Schedule_Table[[#This Row],[Away Pre]])^2</f>
        <v>761.99093342683091</v>
      </c>
      <c r="O309" s="1">
        <f t="shared" si="6"/>
        <v>1.1951282256110827</v>
      </c>
      <c r="P309" s="8">
        <f>October_Schedule_Table[[#This Row],[PTS2]]-October_Schedule_Table[[#This Row],[PTS]]</f>
        <v>-33</v>
      </c>
      <c r="Q309" s="8">
        <f>October_Schedule_Table[[#This Row],[Home Pre]]-October_Schedule_Table[[#This Row],[Away Pre]]</f>
        <v>6.0372834046452368</v>
      </c>
      <c r="R309" s="8">
        <f>October_Schedule_Table[[#This Row],[Actual]]-October_Schedule_Table[[#This Row],[Predicted]]</f>
        <v>-39.037283404645237</v>
      </c>
      <c r="S309" s="8">
        <f>October_Schedule_Table[[#This Row],[PTS2]]-October_Schedule_Table[[#This Row],[Home Pre]]</f>
        <v>-19.384132186793408</v>
      </c>
      <c r="T309" s="8">
        <f>October_Schedule_Table[[#This Row],[PTS]]-October_Schedule_Table[[#This Row],[Away Pre]]</f>
        <v>19.653151217851828</v>
      </c>
      <c r="U309" s="8" t="str">
        <f>CONCATENATE(October_Schedule_Table[[#This Row],[Away Short]],October_Schedule_Table[[#This Row],[PTS]],October_Schedule_Table[[#This Row],[PTS2]])</f>
        <v>Ind12188</v>
      </c>
      <c r="V309" s="8" t="str">
        <f>CONCATENATE(October_Schedule_Table[[#This Row],[Home Short]],October_Schedule_Table[[#This Row],[PTS]],October_Schedule_Table[[#This Row],[PTS2]])</f>
        <v>Uta12188</v>
      </c>
      <c r="W309" s="8" t="str">
        <f>VLOOKUP(October_Schedule_Table[[#This Row],[Home Concat]],'Back to Back'!T:U,2,FALSE)</f>
        <v>yes</v>
      </c>
      <c r="X309" s="8" t="str">
        <f>VLOOKUP(October_Schedule_Table[[#This Row],[Away Concat]],'Back to Back'!T:U,2,FALSE)</f>
        <v>no</v>
      </c>
      <c r="Y30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09" s="8"/>
    </row>
    <row r="310" spans="1:26" x14ac:dyDescent="0.2">
      <c r="A310" s="2">
        <v>43430</v>
      </c>
      <c r="B310" s="16">
        <v>11</v>
      </c>
      <c r="C310" s="16">
        <v>26</v>
      </c>
      <c r="D310" s="16">
        <v>2018</v>
      </c>
      <c r="E310" s="1" t="s">
        <v>12</v>
      </c>
      <c r="F310" s="1" t="s">
        <v>18</v>
      </c>
      <c r="G310" s="1" t="str">
        <f>LEFT(October_Schedule_Table[[#This Row],[Visitor/Neutral]],3)</f>
        <v>Hou</v>
      </c>
      <c r="H310" s="1">
        <v>131</v>
      </c>
      <c r="I310" s="1" t="s">
        <v>41</v>
      </c>
      <c r="J310" s="1" t="str">
        <f>LEFT(October_Schedule_Table[[#This Row],[Home/Neutral]],3)</f>
        <v>Was</v>
      </c>
      <c r="K310" s="1">
        <v>135</v>
      </c>
      <c r="L310" s="1">
        <f>mean-0.5*home+VLOOKUP(October_Schedule_Table[[#This Row],[Visitor/Neutral]],lookup,2,FALSE)+VLOOKUP(October_Schedule_Table[[#This Row],[Home/Neutral]],lookup,3,FALSE)</f>
        <v>119.41129914232522</v>
      </c>
      <c r="M310" s="1">
        <f>mean+0.5*home+VLOOKUP(October_Schedule_Table[[#This Row],[Visitor/Neutral]],lookup,3,FALSE)+VLOOKUP(October_Schedule_Table[[#This Row],[Home/Neutral]],lookup,2,FALSE)</f>
        <v>113.08267387630829</v>
      </c>
      <c r="N310" s="1">
        <f>(October_Schedule_Table[[#This Row],[PTS2]]-October_Schedule_Table[[#This Row],[Home Pre]])^2+(October_Schedule_Table[[#This Row],[PTS]]-October_Schedule_Table[[#This Row],[Away Pre]])^2</f>
        <v>614.66717198093124</v>
      </c>
      <c r="O310" s="1">
        <f t="shared" si="6"/>
        <v>1.1958457330509134</v>
      </c>
      <c r="P310" s="8">
        <f>October_Schedule_Table[[#This Row],[PTS2]]-October_Schedule_Table[[#This Row],[PTS]]</f>
        <v>4</v>
      </c>
      <c r="Q310" s="8">
        <f>October_Schedule_Table[[#This Row],[Home Pre]]-October_Schedule_Table[[#This Row],[Away Pre]]</f>
        <v>-6.3286252660169282</v>
      </c>
      <c r="R310" s="8">
        <f>October_Schedule_Table[[#This Row],[Actual]]-October_Schedule_Table[[#This Row],[Predicted]]</f>
        <v>10.328625266016928</v>
      </c>
      <c r="S310" s="8">
        <f>October_Schedule_Table[[#This Row],[PTS2]]-October_Schedule_Table[[#This Row],[Home Pre]]</f>
        <v>21.917326123691709</v>
      </c>
      <c r="T310" s="8">
        <f>October_Schedule_Table[[#This Row],[PTS]]-October_Schedule_Table[[#This Row],[Away Pre]]</f>
        <v>11.58870085767478</v>
      </c>
      <c r="U310" s="8" t="str">
        <f>CONCATENATE(October_Schedule_Table[[#This Row],[Away Short]],October_Schedule_Table[[#This Row],[PTS]],October_Schedule_Table[[#This Row],[PTS2]])</f>
        <v>Hou131135</v>
      </c>
      <c r="V310" s="8" t="str">
        <f>CONCATENATE(October_Schedule_Table[[#This Row],[Home Short]],October_Schedule_Table[[#This Row],[PTS]],October_Schedule_Table[[#This Row],[PTS2]])</f>
        <v>Was131135</v>
      </c>
      <c r="W310" s="8" t="str">
        <f>VLOOKUP(October_Schedule_Table[[#This Row],[Home Concat]],'Back to Back'!T:U,2,FALSE)</f>
        <v>no</v>
      </c>
      <c r="X310" s="8" t="str">
        <f>VLOOKUP(October_Schedule_Table[[#This Row],[Away Concat]],'Back to Back'!T:U,2,FALSE)</f>
        <v>no</v>
      </c>
      <c r="Y31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10" s="8"/>
    </row>
    <row r="311" spans="1:26" x14ac:dyDescent="0.2">
      <c r="A311" s="2">
        <v>43431</v>
      </c>
      <c r="B311" s="16">
        <v>11</v>
      </c>
      <c r="C311" s="16">
        <v>27</v>
      </c>
      <c r="D311" s="16">
        <v>2018</v>
      </c>
      <c r="E311" s="1" t="s">
        <v>42</v>
      </c>
      <c r="F311" s="1" t="s">
        <v>39</v>
      </c>
      <c r="G311" s="1" t="s">
        <v>242</v>
      </c>
      <c r="H311" s="1">
        <v>85</v>
      </c>
      <c r="I311" s="1" t="s">
        <v>21</v>
      </c>
      <c r="J311" s="1" t="str">
        <f>LEFT(October_Schedule_Table[[#This Row],[Home/Neutral]],3)</f>
        <v>Den</v>
      </c>
      <c r="K311" s="1">
        <v>117</v>
      </c>
      <c r="L311" s="1">
        <f>mean-0.5*home+VLOOKUP(October_Schedule_Table[[#This Row],[Visitor/Neutral]],lookup,2,FALSE)+VLOOKUP(October_Schedule_Table[[#This Row],[Home/Neutral]],lookup,3,FALSE)</f>
        <v>105.01239546800805</v>
      </c>
      <c r="M311" s="1">
        <f>mean+0.5*home+VLOOKUP(October_Schedule_Table[[#This Row],[Visitor/Neutral]],lookup,3,FALSE)+VLOOKUP(October_Schedule_Table[[#This Row],[Home/Neutral]],lookup,2,FALSE)</f>
        <v>113.36912807116168</v>
      </c>
      <c r="N311" s="1">
        <f>(October_Schedule_Table[[#This Row],[PTS2]]-October_Schedule_Table[[#This Row],[Home Pre]])^2+(October_Schedule_Table[[#This Row],[PTS]]-October_Schedule_Table[[#This Row],[Away Pre]])^2</f>
        <v>413.67920333157531</v>
      </c>
      <c r="O311" s="1">
        <f t="shared" si="6"/>
        <v>1.1965636712536656</v>
      </c>
      <c r="P311" s="8">
        <f>October_Schedule_Table[[#This Row],[PTS2]]-October_Schedule_Table[[#This Row],[PTS]]</f>
        <v>32</v>
      </c>
      <c r="Q311" s="8">
        <f>October_Schedule_Table[[#This Row],[Home Pre]]-October_Schedule_Table[[#This Row],[Away Pre]]</f>
        <v>8.3567326031536311</v>
      </c>
      <c r="R311" s="8">
        <f>October_Schedule_Table[[#This Row],[Actual]]-October_Schedule_Table[[#This Row],[Predicted]]</f>
        <v>23.643267396846369</v>
      </c>
      <c r="S311" s="8">
        <f>October_Schedule_Table[[#This Row],[PTS2]]-October_Schedule_Table[[#This Row],[Home Pre]]</f>
        <v>3.6308719288383173</v>
      </c>
      <c r="T311" s="8">
        <f>October_Schedule_Table[[#This Row],[PTS]]-October_Schedule_Table[[#This Row],[Away Pre]]</f>
        <v>-20.012395468008052</v>
      </c>
      <c r="U311" s="8" t="str">
        <f>CONCATENATE(October_Schedule_Table[[#This Row],[Away Short]],October_Schedule_Table[[#This Row],[PTS]],October_Schedule_Table[[#This Row],[PTS2]])</f>
        <v>LAL85117</v>
      </c>
      <c r="V311" s="8" t="str">
        <f>CONCATENATE(October_Schedule_Table[[#This Row],[Home Short]],October_Schedule_Table[[#This Row],[PTS]],October_Schedule_Table[[#This Row],[PTS2]])</f>
        <v>Den85117</v>
      </c>
      <c r="W311" s="8" t="str">
        <f>VLOOKUP(October_Schedule_Table[[#This Row],[Home Concat]],'Back to Back'!T:U,2,FALSE)</f>
        <v>no</v>
      </c>
      <c r="X311" s="8" t="str">
        <f>VLOOKUP(October_Schedule_Table[[#This Row],[Away Concat]],'Back to Back'!T:U,2,FALSE)</f>
        <v>no</v>
      </c>
      <c r="Y31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11" s="8"/>
    </row>
    <row r="312" spans="1:26" x14ac:dyDescent="0.2">
      <c r="A312" s="2">
        <v>43431</v>
      </c>
      <c r="B312" s="16">
        <v>11</v>
      </c>
      <c r="C312" s="16">
        <v>27</v>
      </c>
      <c r="D312" s="16">
        <v>2018</v>
      </c>
      <c r="E312" s="1" t="s">
        <v>12</v>
      </c>
      <c r="F312" s="1" t="s">
        <v>25</v>
      </c>
      <c r="G312" s="1" t="s">
        <v>243</v>
      </c>
      <c r="H312" s="1">
        <v>108</v>
      </c>
      <c r="I312" s="1" t="s">
        <v>16</v>
      </c>
      <c r="J312" s="1" t="str">
        <f>LEFT(October_Schedule_Table[[#This Row],[Home/Neutral]],3)</f>
        <v>Det</v>
      </c>
      <c r="K312" s="1">
        <v>115</v>
      </c>
      <c r="L312" s="1">
        <f>mean-0.5*home+VLOOKUP(October_Schedule_Table[[#This Row],[Visitor/Neutral]],lookup,2,FALSE)+VLOOKUP(October_Schedule_Table[[#This Row],[Home/Neutral]],lookup,3,FALSE)</f>
        <v>98.616078114829094</v>
      </c>
      <c r="M312" s="1">
        <f>mean+0.5*home+VLOOKUP(October_Schedule_Table[[#This Row],[Visitor/Neutral]],lookup,3,FALSE)+VLOOKUP(October_Schedule_Table[[#This Row],[Home/Neutral]],lookup,2,FALSE)</f>
        <v>110.47910817601475</v>
      </c>
      <c r="N312" s="1">
        <f>(October_Schedule_Table[[#This Row],[PTS2]]-October_Schedule_Table[[#This Row],[Home Pre]])^2+(October_Schedule_Table[[#This Row],[PTS]]-October_Schedule_Table[[#This Row],[Away Pre]])^2</f>
        <v>108.4964528311662</v>
      </c>
      <c r="O312" s="1">
        <f t="shared" si="6"/>
        <v>1.1972820404779525</v>
      </c>
      <c r="P312" s="8">
        <f>October_Schedule_Table[[#This Row],[PTS2]]-October_Schedule_Table[[#This Row],[PTS]]</f>
        <v>7</v>
      </c>
      <c r="Q312" s="8">
        <f>October_Schedule_Table[[#This Row],[Home Pre]]-October_Schedule_Table[[#This Row],[Away Pre]]</f>
        <v>11.863030061185654</v>
      </c>
      <c r="R312" s="8">
        <f>October_Schedule_Table[[#This Row],[Actual]]-October_Schedule_Table[[#This Row],[Predicted]]</f>
        <v>-4.8630300611856541</v>
      </c>
      <c r="S312" s="8">
        <f>October_Schedule_Table[[#This Row],[PTS2]]-October_Schedule_Table[[#This Row],[Home Pre]]</f>
        <v>4.5208918239852522</v>
      </c>
      <c r="T312" s="8">
        <f>October_Schedule_Table[[#This Row],[PTS]]-October_Schedule_Table[[#This Row],[Away Pre]]</f>
        <v>9.3839218851709063</v>
      </c>
      <c r="U312" s="8" t="str">
        <f>CONCATENATE(October_Schedule_Table[[#This Row],[Away Short]],October_Schedule_Table[[#This Row],[PTS]],October_Schedule_Table[[#This Row],[PTS2]])</f>
        <v>NYK108115</v>
      </c>
      <c r="V312" s="8" t="str">
        <f>CONCATENATE(October_Schedule_Table[[#This Row],[Home Short]],October_Schedule_Table[[#This Row],[PTS]],October_Schedule_Table[[#This Row],[PTS2]])</f>
        <v>Det108115</v>
      </c>
      <c r="W312" s="8" t="str">
        <f>VLOOKUP(October_Schedule_Table[[#This Row],[Home Concat]],'Back to Back'!T:U,2,FALSE)</f>
        <v>no</v>
      </c>
      <c r="X312" s="8" t="str">
        <f>VLOOKUP(October_Schedule_Table[[#This Row],[Away Concat]],'Back to Back'!T:U,2,FALSE)</f>
        <v>no</v>
      </c>
      <c r="Y31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12" s="8"/>
    </row>
    <row r="313" spans="1:26" x14ac:dyDescent="0.2">
      <c r="A313" s="2">
        <v>43431</v>
      </c>
      <c r="B313" s="16">
        <v>11</v>
      </c>
      <c r="C313" s="16">
        <v>27</v>
      </c>
      <c r="D313" s="16">
        <v>2018</v>
      </c>
      <c r="E313" s="1" t="s">
        <v>6</v>
      </c>
      <c r="F313" s="1" t="s">
        <v>37</v>
      </c>
      <c r="G313" s="1" t="str">
        <f>LEFT(October_Schedule_Table[[#This Row],[Visitor/Neutral]],3)</f>
        <v>Tor</v>
      </c>
      <c r="H313" s="1">
        <v>122</v>
      </c>
      <c r="I313" s="1" t="s">
        <v>19</v>
      </c>
      <c r="J313" s="1" t="str">
        <f>LEFT(October_Schedule_Table[[#This Row],[Home/Neutral]],3)</f>
        <v>Mem</v>
      </c>
      <c r="K313" s="1">
        <v>114</v>
      </c>
      <c r="L313" s="1">
        <f>mean-0.5*home+VLOOKUP(October_Schedule_Table[[#This Row],[Visitor/Neutral]],lookup,2,FALSE)+VLOOKUP(October_Schedule_Table[[#This Row],[Home/Neutral]],lookup,3,FALSE)</f>
        <v>108.01129306759418</v>
      </c>
      <c r="M313" s="1">
        <f>mean+0.5*home+VLOOKUP(October_Schedule_Table[[#This Row],[Visitor/Neutral]],lookup,3,FALSE)+VLOOKUP(October_Schedule_Table[[#This Row],[Home/Neutral]],lookup,2,FALSE)</f>
        <v>102.85959008809756</v>
      </c>
      <c r="N313" s="1">
        <f>(October_Schedule_Table[[#This Row],[PTS2]]-October_Schedule_Table[[#This Row],[Home Pre]])^2+(October_Schedule_Table[[#This Row],[PTS]]-October_Schedule_Table[[#This Row],[Away Pre]])^2</f>
        <v>319.79265464595272</v>
      </c>
      <c r="O313" s="1">
        <f t="shared" si="6"/>
        <v>1.198000840982542</v>
      </c>
      <c r="P313" s="8">
        <f>October_Schedule_Table[[#This Row],[PTS2]]-October_Schedule_Table[[#This Row],[PTS]]</f>
        <v>-8</v>
      </c>
      <c r="Q313" s="8">
        <f>October_Schedule_Table[[#This Row],[Home Pre]]-October_Schedule_Table[[#This Row],[Away Pre]]</f>
        <v>-5.1517029794966192</v>
      </c>
      <c r="R313" s="8">
        <f>October_Schedule_Table[[#This Row],[Actual]]-October_Schedule_Table[[#This Row],[Predicted]]</f>
        <v>-2.8482970205033808</v>
      </c>
      <c r="S313" s="8">
        <f>October_Schedule_Table[[#This Row],[PTS2]]-October_Schedule_Table[[#This Row],[Home Pre]]</f>
        <v>11.140409911902438</v>
      </c>
      <c r="T313" s="8">
        <f>October_Schedule_Table[[#This Row],[PTS]]-October_Schedule_Table[[#This Row],[Away Pre]]</f>
        <v>13.988706932405819</v>
      </c>
      <c r="U313" s="8" t="str">
        <f>CONCATENATE(October_Schedule_Table[[#This Row],[Away Short]],October_Schedule_Table[[#This Row],[PTS]],October_Schedule_Table[[#This Row],[PTS2]])</f>
        <v>Tor122114</v>
      </c>
      <c r="V313" s="8" t="str">
        <f>CONCATENATE(October_Schedule_Table[[#This Row],[Home Short]],October_Schedule_Table[[#This Row],[PTS]],October_Schedule_Table[[#This Row],[PTS2]])</f>
        <v>Mem122114</v>
      </c>
      <c r="W313" s="8" t="str">
        <f>VLOOKUP(October_Schedule_Table[[#This Row],[Home Concat]],'Back to Back'!T:U,2,FALSE)</f>
        <v>no</v>
      </c>
      <c r="X313" s="8" t="str">
        <f>VLOOKUP(October_Schedule_Table[[#This Row],[Away Concat]],'Back to Back'!T:U,2,FALSE)</f>
        <v>no</v>
      </c>
      <c r="Y31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13" s="8"/>
    </row>
    <row r="314" spans="1:26" x14ac:dyDescent="0.2">
      <c r="A314" s="2">
        <v>43431</v>
      </c>
      <c r="B314" s="16">
        <v>11</v>
      </c>
      <c r="C314" s="16">
        <v>27</v>
      </c>
      <c r="D314" s="16">
        <v>2018</v>
      </c>
      <c r="E314" s="1" t="s">
        <v>23</v>
      </c>
      <c r="F314" s="1" t="s">
        <v>24</v>
      </c>
      <c r="G314" s="1" t="str">
        <f>LEFT(October_Schedule_Table[[#This Row],[Visitor/Neutral]],3)</f>
        <v>Atl</v>
      </c>
      <c r="H314" s="1">
        <v>115</v>
      </c>
      <c r="I314" s="1" t="s">
        <v>26</v>
      </c>
      <c r="J314" s="1" t="str">
        <f>LEFT(October_Schedule_Table[[#This Row],[Home/Neutral]],3)</f>
        <v>Mia</v>
      </c>
      <c r="K314" s="1">
        <v>113</v>
      </c>
      <c r="L314" s="1">
        <f>mean-0.5*home+VLOOKUP(October_Schedule_Table[[#This Row],[Visitor/Neutral]],lookup,2,FALSE)+VLOOKUP(October_Schedule_Table[[#This Row],[Home/Neutral]],lookup,3,FALSE)</f>
        <v>107.53467087202544</v>
      </c>
      <c r="M314" s="1">
        <f>mean+0.5*home+VLOOKUP(October_Schedule_Table[[#This Row],[Visitor/Neutral]],lookup,3,FALSE)+VLOOKUP(October_Schedule_Table[[#This Row],[Home/Neutral]],lookup,2,FALSE)</f>
        <v>115.41853971698616</v>
      </c>
      <c r="N314" s="1">
        <f>(October_Schedule_Table[[#This Row],[PTS2]]-October_Schedule_Table[[#This Row],[Home Pre]])^2+(October_Schedule_Table[[#This Row],[PTS]]-October_Schedule_Table[[#This Row],[Away Pre]])^2</f>
        <v>61.580473351624839</v>
      </c>
      <c r="O314" s="1">
        <f t="shared" si="6"/>
        <v>1.1987200730263579</v>
      </c>
      <c r="P314" s="8">
        <f>October_Schedule_Table[[#This Row],[PTS2]]-October_Schedule_Table[[#This Row],[PTS]]</f>
        <v>-2</v>
      </c>
      <c r="Q314" s="8">
        <f>October_Schedule_Table[[#This Row],[Home Pre]]-October_Schedule_Table[[#This Row],[Away Pre]]</f>
        <v>7.8838688449607162</v>
      </c>
      <c r="R314" s="8">
        <f>October_Schedule_Table[[#This Row],[Actual]]-October_Schedule_Table[[#This Row],[Predicted]]</f>
        <v>-9.8838688449607162</v>
      </c>
      <c r="S314" s="8">
        <f>October_Schedule_Table[[#This Row],[PTS2]]-October_Schedule_Table[[#This Row],[Home Pre]]</f>
        <v>-2.4185397169861602</v>
      </c>
      <c r="T314" s="8">
        <f>October_Schedule_Table[[#This Row],[PTS]]-October_Schedule_Table[[#This Row],[Away Pre]]</f>
        <v>7.4653291279745559</v>
      </c>
      <c r="U314" s="8" t="str">
        <f>CONCATENATE(October_Schedule_Table[[#This Row],[Away Short]],October_Schedule_Table[[#This Row],[PTS]],October_Schedule_Table[[#This Row],[PTS2]])</f>
        <v>Atl115113</v>
      </c>
      <c r="V314" s="8" t="str">
        <f>CONCATENATE(October_Schedule_Table[[#This Row],[Home Short]],October_Schedule_Table[[#This Row],[PTS]],October_Schedule_Table[[#This Row],[PTS2]])</f>
        <v>Mia115113</v>
      </c>
      <c r="W314" s="8" t="str">
        <f>VLOOKUP(October_Schedule_Table[[#This Row],[Home Concat]],'Back to Back'!T:U,2,FALSE)</f>
        <v>no</v>
      </c>
      <c r="X314" s="8" t="str">
        <f>VLOOKUP(October_Schedule_Table[[#This Row],[Away Concat]],'Back to Back'!T:U,2,FALSE)</f>
        <v>no</v>
      </c>
      <c r="Y31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14" s="8"/>
    </row>
    <row r="315" spans="1:26" x14ac:dyDescent="0.2">
      <c r="A315" s="2">
        <v>43431</v>
      </c>
      <c r="B315" s="16">
        <v>11</v>
      </c>
      <c r="C315" s="16">
        <v>27</v>
      </c>
      <c r="D315" s="16">
        <v>2018</v>
      </c>
      <c r="E315" s="1" t="s">
        <v>42</v>
      </c>
      <c r="F315" s="1" t="s">
        <v>20</v>
      </c>
      <c r="G315" s="1" t="str">
        <f>LEFT(October_Schedule_Table[[#This Row],[Visitor/Neutral]],3)</f>
        <v>Ind</v>
      </c>
      <c r="H315" s="1">
        <v>109</v>
      </c>
      <c r="I315" s="1" t="s">
        <v>29</v>
      </c>
      <c r="J315" s="1" t="str">
        <f>LEFT(October_Schedule_Table[[#This Row],[Home/Neutral]],3)</f>
        <v>Pho</v>
      </c>
      <c r="K315" s="1">
        <v>104</v>
      </c>
      <c r="L315" s="1">
        <f>mean-0.5*home+VLOOKUP(October_Schedule_Table[[#This Row],[Visitor/Neutral]],lookup,2,FALSE)+VLOOKUP(October_Schedule_Table[[#This Row],[Home/Neutral]],lookup,3,FALSE)</f>
        <v>111.82799234575833</v>
      </c>
      <c r="M315" s="1">
        <f>mean+0.5*home+VLOOKUP(October_Schedule_Table[[#This Row],[Visitor/Neutral]],lookup,3,FALSE)+VLOOKUP(October_Schedule_Table[[#This Row],[Home/Neutral]],lookup,2,FALSE)</f>
        <v>103.44357744103833</v>
      </c>
      <c r="N315" s="1">
        <f>(October_Schedule_Table[[#This Row],[PTS2]]-October_Schedule_Table[[#This Row],[Home Pre]])^2+(October_Schedule_Table[[#This Row],[PTS]]-October_Schedule_Table[[#This Row],[Away Pre]])^2</f>
        <v>8.3071467717891689</v>
      </c>
      <c r="O315" s="1">
        <f t="shared" si="6"/>
        <v>1.199439736868479</v>
      </c>
      <c r="P315" s="8">
        <f>October_Schedule_Table[[#This Row],[PTS2]]-October_Schedule_Table[[#This Row],[PTS]]</f>
        <v>-5</v>
      </c>
      <c r="Q315" s="8">
        <f>October_Schedule_Table[[#This Row],[Home Pre]]-October_Schedule_Table[[#This Row],[Away Pre]]</f>
        <v>-8.3844149047200034</v>
      </c>
      <c r="R315" s="8">
        <f>October_Schedule_Table[[#This Row],[Actual]]-October_Schedule_Table[[#This Row],[Predicted]]</f>
        <v>3.3844149047200034</v>
      </c>
      <c r="S315" s="8">
        <f>October_Schedule_Table[[#This Row],[PTS2]]-October_Schedule_Table[[#This Row],[Home Pre]]</f>
        <v>0.55642255896167114</v>
      </c>
      <c r="T315" s="8">
        <f>October_Schedule_Table[[#This Row],[PTS]]-October_Schedule_Table[[#This Row],[Away Pre]]</f>
        <v>-2.8279923457583322</v>
      </c>
      <c r="U315" s="8" t="str">
        <f>CONCATENATE(October_Schedule_Table[[#This Row],[Away Short]],October_Schedule_Table[[#This Row],[PTS]],October_Schedule_Table[[#This Row],[PTS2]])</f>
        <v>Ind109104</v>
      </c>
      <c r="V315" s="8" t="str">
        <f>CONCATENATE(October_Schedule_Table[[#This Row],[Home Short]],October_Schedule_Table[[#This Row],[PTS]],October_Schedule_Table[[#This Row],[PTS2]])</f>
        <v>Pho109104</v>
      </c>
      <c r="W315" s="8" t="str">
        <f>VLOOKUP(October_Schedule_Table[[#This Row],[Home Concat]],'Back to Back'!T:U,2,FALSE)</f>
        <v>no</v>
      </c>
      <c r="X315" s="8" t="str">
        <f>VLOOKUP(October_Schedule_Table[[#This Row],[Away Concat]],'Back to Back'!T:U,2,FALSE)</f>
        <v>yes</v>
      </c>
      <c r="Y31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15" s="8"/>
    </row>
    <row r="316" spans="1:26" x14ac:dyDescent="0.2">
      <c r="A316" s="2">
        <v>43432</v>
      </c>
      <c r="B316" s="16">
        <v>11</v>
      </c>
      <c r="C316" s="16">
        <v>28</v>
      </c>
      <c r="D316" s="16">
        <v>2018</v>
      </c>
      <c r="E316" s="1" t="s">
        <v>23</v>
      </c>
      <c r="F316" s="1" t="s">
        <v>31</v>
      </c>
      <c r="G316" s="1" t="str">
        <f>LEFT(October_Schedule_Table[[#This Row],[Visitor/Neutral]],3)</f>
        <v>Uta</v>
      </c>
      <c r="H316" s="1">
        <v>101</v>
      </c>
      <c r="I316" s="1" t="s">
        <v>15</v>
      </c>
      <c r="J316" s="1" t="str">
        <f>LEFT(October_Schedule_Table[[#This Row],[Home/Neutral]],3)</f>
        <v>Bro</v>
      </c>
      <c r="K316" s="1">
        <v>91</v>
      </c>
      <c r="L316" s="1">
        <f>mean-0.5*home+VLOOKUP(October_Schedule_Table[[#This Row],[Visitor/Neutral]],lookup,2,FALSE)+VLOOKUP(October_Schedule_Table[[#This Row],[Home/Neutral]],lookup,3,FALSE)</f>
        <v>111.86338816957735</v>
      </c>
      <c r="M316" s="1">
        <f>mean+0.5*home+VLOOKUP(October_Schedule_Table[[#This Row],[Visitor/Neutral]],lookup,3,FALSE)+VLOOKUP(October_Schedule_Table[[#This Row],[Home/Neutral]],lookup,2,FALSE)</f>
        <v>108.95371156049279</v>
      </c>
      <c r="N316" s="1">
        <f>(October_Schedule_Table[[#This Row],[PTS2]]-October_Schedule_Table[[#This Row],[Home Pre]])^2+(October_Schedule_Table[[#This Row],[PTS]]-October_Schedule_Table[[#This Row],[Away Pre]])^2</f>
        <v>440.34896132028564</v>
      </c>
      <c r="O316" s="1">
        <f t="shared" si="6"/>
        <v>1.20015983276814</v>
      </c>
      <c r="P316" s="8">
        <f>October_Schedule_Table[[#This Row],[PTS2]]-October_Schedule_Table[[#This Row],[PTS]]</f>
        <v>-10</v>
      </c>
      <c r="Q316" s="8">
        <f>October_Schedule_Table[[#This Row],[Home Pre]]-October_Schedule_Table[[#This Row],[Away Pre]]</f>
        <v>-2.9096766090845563</v>
      </c>
      <c r="R316" s="8">
        <f>October_Schedule_Table[[#This Row],[Actual]]-October_Schedule_Table[[#This Row],[Predicted]]</f>
        <v>-7.0903233909154437</v>
      </c>
      <c r="S316" s="8">
        <f>October_Schedule_Table[[#This Row],[PTS2]]-October_Schedule_Table[[#This Row],[Home Pre]]</f>
        <v>-17.953711560492792</v>
      </c>
      <c r="T316" s="8">
        <f>October_Schedule_Table[[#This Row],[PTS]]-October_Schedule_Table[[#This Row],[Away Pre]]</f>
        <v>-10.863388169577348</v>
      </c>
      <c r="U316" s="8" t="str">
        <f>CONCATENATE(October_Schedule_Table[[#This Row],[Away Short]],October_Schedule_Table[[#This Row],[PTS]],October_Schedule_Table[[#This Row],[PTS2]])</f>
        <v>Uta10191</v>
      </c>
      <c r="V316" s="8" t="str">
        <f>CONCATENATE(October_Schedule_Table[[#This Row],[Home Short]],October_Schedule_Table[[#This Row],[PTS]],October_Schedule_Table[[#This Row],[PTS2]])</f>
        <v>Bro10191</v>
      </c>
      <c r="W316" s="8" t="str">
        <f>VLOOKUP(October_Schedule_Table[[#This Row],[Home Concat]],'Back to Back'!T:U,2,FALSE)</f>
        <v>no</v>
      </c>
      <c r="X316" s="8" t="str">
        <f>VLOOKUP(October_Schedule_Table[[#This Row],[Away Concat]],'Back to Back'!T:U,2,FALSE)</f>
        <v>no</v>
      </c>
      <c r="Y31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16" s="8"/>
    </row>
    <row r="317" spans="1:26" x14ac:dyDescent="0.2">
      <c r="A317" s="2">
        <v>43432</v>
      </c>
      <c r="B317" s="16">
        <v>11</v>
      </c>
      <c r="C317" s="16">
        <v>28</v>
      </c>
      <c r="D317" s="16">
        <v>2018</v>
      </c>
      <c r="E317" s="1" t="s">
        <v>12</v>
      </c>
      <c r="F317" s="1" t="s">
        <v>24</v>
      </c>
      <c r="G317" s="1" t="str">
        <f>LEFT(October_Schedule_Table[[#This Row],[Visitor/Neutral]],3)</f>
        <v>Atl</v>
      </c>
      <c r="H317" s="1">
        <v>94</v>
      </c>
      <c r="I317" s="1" t="s">
        <v>14</v>
      </c>
      <c r="J317" s="1" t="str">
        <f>LEFT(October_Schedule_Table[[#This Row],[Home/Neutral]],3)</f>
        <v>Cha</v>
      </c>
      <c r="K317" s="1">
        <v>108</v>
      </c>
      <c r="L317" s="1">
        <f>mean-0.5*home+VLOOKUP(October_Schedule_Table[[#This Row],[Visitor/Neutral]],lookup,2,FALSE)+VLOOKUP(October_Schedule_Table[[#This Row],[Home/Neutral]],lookup,3,FALSE)</f>
        <v>113.7213420049374</v>
      </c>
      <c r="M317" s="1">
        <f>mean+0.5*home+VLOOKUP(October_Schedule_Table[[#This Row],[Visitor/Neutral]],lookup,3,FALSE)+VLOOKUP(October_Schedule_Table[[#This Row],[Home/Neutral]],lookup,2,FALSE)</f>
        <v>120.63091348741914</v>
      </c>
      <c r="N317" s="1">
        <f>(October_Schedule_Table[[#This Row],[PTS2]]-October_Schedule_Table[[#This Row],[Home Pre]])^2+(October_Schedule_Table[[#This Row],[PTS]]-October_Schedule_Table[[#This Row],[Away Pre]])^2</f>
        <v>548.47130600237483</v>
      </c>
      <c r="O317" s="1">
        <f t="shared" si="6"/>
        <v>1.2008803609847309</v>
      </c>
      <c r="P317" s="8">
        <f>October_Schedule_Table[[#This Row],[PTS2]]-October_Schedule_Table[[#This Row],[PTS]]</f>
        <v>14</v>
      </c>
      <c r="Q317" s="8">
        <f>October_Schedule_Table[[#This Row],[Home Pre]]-October_Schedule_Table[[#This Row],[Away Pre]]</f>
        <v>6.9095714824817378</v>
      </c>
      <c r="R317" s="8">
        <f>October_Schedule_Table[[#This Row],[Actual]]-October_Schedule_Table[[#This Row],[Predicted]]</f>
        <v>7.0904285175182622</v>
      </c>
      <c r="S317" s="8">
        <f>October_Schedule_Table[[#This Row],[PTS2]]-October_Schedule_Table[[#This Row],[Home Pre]]</f>
        <v>-12.630913487419136</v>
      </c>
      <c r="T317" s="8">
        <f>October_Schedule_Table[[#This Row],[PTS]]-October_Schedule_Table[[#This Row],[Away Pre]]</f>
        <v>-19.721342004937398</v>
      </c>
      <c r="U317" s="8" t="str">
        <f>CONCATENATE(October_Schedule_Table[[#This Row],[Away Short]],October_Schedule_Table[[#This Row],[PTS]],October_Schedule_Table[[#This Row],[PTS2]])</f>
        <v>Atl94108</v>
      </c>
      <c r="V317" s="8" t="str">
        <f>CONCATENATE(October_Schedule_Table[[#This Row],[Home Short]],October_Schedule_Table[[#This Row],[PTS]],October_Schedule_Table[[#This Row],[PTS2]])</f>
        <v>Cha94108</v>
      </c>
      <c r="W317" s="8" t="str">
        <f>VLOOKUP(October_Schedule_Table[[#This Row],[Home Concat]],'Back to Back'!T:U,2,FALSE)</f>
        <v>no</v>
      </c>
      <c r="X317" s="8" t="str">
        <f>VLOOKUP(October_Schedule_Table[[#This Row],[Away Concat]],'Back to Back'!T:U,2,FALSE)</f>
        <v>yes</v>
      </c>
      <c r="Y31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17" s="8"/>
    </row>
    <row r="318" spans="1:26" x14ac:dyDescent="0.2">
      <c r="A318" s="2">
        <v>43432</v>
      </c>
      <c r="B318" s="16">
        <v>11</v>
      </c>
      <c r="C318" s="16">
        <v>28</v>
      </c>
      <c r="D318" s="16">
        <v>2018</v>
      </c>
      <c r="E318" s="1" t="s">
        <v>6</v>
      </c>
      <c r="F318" s="1" t="s">
        <v>28</v>
      </c>
      <c r="G318" s="1" t="str">
        <f>LEFT(October_Schedule_Table[[#This Row],[Visitor/Neutral]],3)</f>
        <v>Dal</v>
      </c>
      <c r="H318" s="1">
        <v>128</v>
      </c>
      <c r="I318" s="1" t="s">
        <v>18</v>
      </c>
      <c r="J318" s="1" t="str">
        <f>LEFT(October_Schedule_Table[[#This Row],[Home/Neutral]],3)</f>
        <v>Hou</v>
      </c>
      <c r="K318" s="1">
        <v>108</v>
      </c>
      <c r="L318" s="1">
        <f>mean-0.5*home+VLOOKUP(October_Schedule_Table[[#This Row],[Visitor/Neutral]],lookup,2,FALSE)+VLOOKUP(October_Schedule_Table[[#This Row],[Home/Neutral]],lookup,3,FALSE)</f>
        <v>104.73786486938508</v>
      </c>
      <c r="M318" s="1">
        <f>mean+0.5*home+VLOOKUP(October_Schedule_Table[[#This Row],[Visitor/Neutral]],lookup,3,FALSE)+VLOOKUP(October_Schedule_Table[[#This Row],[Home/Neutral]],lookup,2,FALSE)</f>
        <v>114.38238810411301</v>
      </c>
      <c r="N318" s="1">
        <f>(October_Schedule_Table[[#This Row],[PTS2]]-October_Schedule_Table[[#This Row],[Home Pre]])^2+(October_Schedule_Table[[#This Row],[PTS]]-October_Schedule_Table[[#This Row],[Away Pre]])^2</f>
        <v>581.86180874651211</v>
      </c>
      <c r="O318" s="1">
        <f t="shared" si="6"/>
        <v>1.2016013217777977</v>
      </c>
      <c r="P318" s="8">
        <f>October_Schedule_Table[[#This Row],[PTS2]]-October_Schedule_Table[[#This Row],[PTS]]</f>
        <v>-20</v>
      </c>
      <c r="Q318" s="8">
        <f>October_Schedule_Table[[#This Row],[Home Pre]]-October_Schedule_Table[[#This Row],[Away Pre]]</f>
        <v>9.6445232347279273</v>
      </c>
      <c r="R318" s="8">
        <f>October_Schedule_Table[[#This Row],[Actual]]-October_Schedule_Table[[#This Row],[Predicted]]</f>
        <v>-29.644523234727927</v>
      </c>
      <c r="S318" s="8">
        <f>October_Schedule_Table[[#This Row],[PTS2]]-October_Schedule_Table[[#This Row],[Home Pre]]</f>
        <v>-6.3823881041130051</v>
      </c>
      <c r="T318" s="8">
        <f>October_Schedule_Table[[#This Row],[PTS]]-October_Schedule_Table[[#This Row],[Away Pre]]</f>
        <v>23.262135130614922</v>
      </c>
      <c r="U318" s="8" t="str">
        <f>CONCATENATE(October_Schedule_Table[[#This Row],[Away Short]],October_Schedule_Table[[#This Row],[PTS]],October_Schedule_Table[[#This Row],[PTS2]])</f>
        <v>Dal128108</v>
      </c>
      <c r="V318" s="8" t="str">
        <f>CONCATENATE(October_Schedule_Table[[#This Row],[Home Short]],October_Schedule_Table[[#This Row],[PTS]],October_Schedule_Table[[#This Row],[PTS2]])</f>
        <v>Hou128108</v>
      </c>
      <c r="W318" s="8" t="str">
        <f>VLOOKUP(October_Schedule_Table[[#This Row],[Home Concat]],'Back to Back'!T:U,2,FALSE)</f>
        <v>no</v>
      </c>
      <c r="X318" s="8" t="str">
        <f>VLOOKUP(October_Schedule_Table[[#This Row],[Away Concat]],'Back to Back'!T:U,2,FALSE)</f>
        <v>no</v>
      </c>
      <c r="Y31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18" s="8"/>
    </row>
    <row r="319" spans="1:26" x14ac:dyDescent="0.2">
      <c r="A319" s="2">
        <v>43432</v>
      </c>
      <c r="B319" s="16">
        <v>11</v>
      </c>
      <c r="C319" s="16">
        <v>28</v>
      </c>
      <c r="D319" s="16">
        <v>2018</v>
      </c>
      <c r="E319" s="1" t="s">
        <v>9</v>
      </c>
      <c r="F319" s="1" t="s">
        <v>29</v>
      </c>
      <c r="G319" s="1" t="str">
        <f>LEFT(October_Schedule_Table[[#This Row],[Visitor/Neutral]],3)</f>
        <v>Pho</v>
      </c>
      <c r="H319" s="1">
        <v>99</v>
      </c>
      <c r="I319" s="1" t="s">
        <v>22</v>
      </c>
      <c r="J319" s="1" t="s">
        <v>241</v>
      </c>
      <c r="K319" s="1">
        <v>115</v>
      </c>
      <c r="L319" s="1">
        <f>mean-0.5*home+VLOOKUP(October_Schedule_Table[[#This Row],[Visitor/Neutral]],lookup,2,FALSE)+VLOOKUP(October_Schedule_Table[[#This Row],[Home/Neutral]],lookup,3,FALSE)</f>
        <v>110.11811054758769</v>
      </c>
      <c r="M319" s="1">
        <f>mean+0.5*home+VLOOKUP(October_Schedule_Table[[#This Row],[Visitor/Neutral]],lookup,3,FALSE)+VLOOKUP(October_Schedule_Table[[#This Row],[Home/Neutral]],lookup,2,FALSE)</f>
        <v>122.33357719959785</v>
      </c>
      <c r="N319" s="1">
        <f>(October_Schedule_Table[[#This Row],[PTS2]]-October_Schedule_Table[[#This Row],[Home Pre]])^2+(October_Schedule_Table[[#This Row],[PTS]]-October_Schedule_Table[[#This Row],[Away Pre]])^2</f>
        <v>177.39373669084216</v>
      </c>
      <c r="O319" s="1">
        <f t="shared" si="6"/>
        <v>1.2023227154070419</v>
      </c>
      <c r="P319" s="8">
        <f>October_Schedule_Table[[#This Row],[PTS2]]-October_Schedule_Table[[#This Row],[PTS]]</f>
        <v>16</v>
      </c>
      <c r="Q319" s="8">
        <f>October_Schedule_Table[[#This Row],[Home Pre]]-October_Schedule_Table[[#This Row],[Away Pre]]</f>
        <v>12.215466652010164</v>
      </c>
      <c r="R319" s="8">
        <f>October_Schedule_Table[[#This Row],[Actual]]-October_Schedule_Table[[#This Row],[Predicted]]</f>
        <v>3.7845333479898358</v>
      </c>
      <c r="S319" s="8">
        <f>October_Schedule_Table[[#This Row],[PTS2]]-October_Schedule_Table[[#This Row],[Home Pre]]</f>
        <v>-7.3335771995978547</v>
      </c>
      <c r="T319" s="8">
        <f>October_Schedule_Table[[#This Row],[PTS]]-October_Schedule_Table[[#This Row],[Away Pre]]</f>
        <v>-11.11811054758769</v>
      </c>
      <c r="U319" s="8" t="str">
        <f>CONCATENATE(October_Schedule_Table[[#This Row],[Away Short]],October_Schedule_Table[[#This Row],[PTS]],October_Schedule_Table[[#This Row],[PTS2]])</f>
        <v>Pho99115</v>
      </c>
      <c r="V319" s="8" t="str">
        <f>CONCATENATE(October_Schedule_Table[[#This Row],[Home Short]],October_Schedule_Table[[#This Row],[PTS]],October_Schedule_Table[[#This Row],[PTS2]])</f>
        <v>LAC99115</v>
      </c>
      <c r="W319" s="8" t="str">
        <f>VLOOKUP(October_Schedule_Table[[#This Row],[Home Concat]],'Back to Back'!T:U,2,FALSE)</f>
        <v>no</v>
      </c>
      <c r="X319" s="8" t="str">
        <f>VLOOKUP(October_Schedule_Table[[#This Row],[Away Concat]],'Back to Back'!T:U,2,FALSE)</f>
        <v>yes</v>
      </c>
      <c r="Y31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19" s="8"/>
    </row>
    <row r="320" spans="1:26" x14ac:dyDescent="0.2">
      <c r="A320" s="2">
        <v>43432</v>
      </c>
      <c r="B320" s="16">
        <v>11</v>
      </c>
      <c r="C320" s="16">
        <v>28</v>
      </c>
      <c r="D320" s="16">
        <v>2018</v>
      </c>
      <c r="E320" s="1" t="s">
        <v>6</v>
      </c>
      <c r="F320" s="1" t="s">
        <v>38</v>
      </c>
      <c r="G320" s="1" t="str">
        <f>LEFT(October_Schedule_Table[[#This Row],[Visitor/Neutral]],3)</f>
        <v>Chi</v>
      </c>
      <c r="H320" s="1">
        <v>113</v>
      </c>
      <c r="I320" s="1" t="s">
        <v>13</v>
      </c>
      <c r="J320" s="1" t="str">
        <f>LEFT(October_Schedule_Table[[#This Row],[Home/Neutral]],3)</f>
        <v>Mil</v>
      </c>
      <c r="K320" s="1">
        <v>116</v>
      </c>
      <c r="L320" s="1">
        <f>mean-0.5*home+VLOOKUP(October_Schedule_Table[[#This Row],[Visitor/Neutral]],lookup,2,FALSE)+VLOOKUP(October_Schedule_Table[[#This Row],[Home/Neutral]],lookup,3,FALSE)</f>
        <v>102.86228655324493</v>
      </c>
      <c r="M320" s="1">
        <f>mean+0.5*home+VLOOKUP(October_Schedule_Table[[#This Row],[Visitor/Neutral]],lookup,3,FALSE)+VLOOKUP(October_Schedule_Table[[#This Row],[Home/Neutral]],lookup,2,FALSE)</f>
        <v>121.70600792035647</v>
      </c>
      <c r="N320" s="1">
        <f>(October_Schedule_Table[[#This Row],[PTS2]]-October_Schedule_Table[[#This Row],[Home Pre]])^2+(October_Schedule_Table[[#This Row],[PTS]]-October_Schedule_Table[[#This Row],[Away Pre]])^2</f>
        <v>135.33176031568937</v>
      </c>
      <c r="O320" s="1">
        <f t="shared" si="6"/>
        <v>1.2030445421323215</v>
      </c>
      <c r="P320" s="8">
        <f>October_Schedule_Table[[#This Row],[PTS2]]-October_Schedule_Table[[#This Row],[PTS]]</f>
        <v>3</v>
      </c>
      <c r="Q320" s="8">
        <f>October_Schedule_Table[[#This Row],[Home Pre]]-October_Schedule_Table[[#This Row],[Away Pre]]</f>
        <v>18.843721367111542</v>
      </c>
      <c r="R320" s="8">
        <f>October_Schedule_Table[[#This Row],[Actual]]-October_Schedule_Table[[#This Row],[Predicted]]</f>
        <v>-15.843721367111542</v>
      </c>
      <c r="S320" s="8">
        <f>October_Schedule_Table[[#This Row],[PTS2]]-October_Schedule_Table[[#This Row],[Home Pre]]</f>
        <v>-5.7060079203564698</v>
      </c>
      <c r="T320" s="8">
        <f>October_Schedule_Table[[#This Row],[PTS]]-October_Schedule_Table[[#This Row],[Away Pre]]</f>
        <v>10.137713446755072</v>
      </c>
      <c r="U320" s="8" t="str">
        <f>CONCATENATE(October_Schedule_Table[[#This Row],[Away Short]],October_Schedule_Table[[#This Row],[PTS]],October_Schedule_Table[[#This Row],[PTS2]])</f>
        <v>Chi113116</v>
      </c>
      <c r="V320" s="8" t="str">
        <f>CONCATENATE(October_Schedule_Table[[#This Row],[Home Short]],October_Schedule_Table[[#This Row],[PTS]],October_Schedule_Table[[#This Row],[PTS2]])</f>
        <v>Mil113116</v>
      </c>
      <c r="W320" s="8" t="str">
        <f>VLOOKUP(October_Schedule_Table[[#This Row],[Home Concat]],'Back to Back'!T:U,2,FALSE)</f>
        <v>no</v>
      </c>
      <c r="X320" s="8" t="str">
        <f>VLOOKUP(October_Schedule_Table[[#This Row],[Away Concat]],'Back to Back'!T:U,2,FALSE)</f>
        <v>no</v>
      </c>
      <c r="Y32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20" s="8"/>
    </row>
    <row r="321" spans="1:26" x14ac:dyDescent="0.2">
      <c r="A321" s="2">
        <v>43432</v>
      </c>
      <c r="B321" s="16">
        <v>11</v>
      </c>
      <c r="C321" s="16">
        <v>28</v>
      </c>
      <c r="D321" s="16">
        <v>2018</v>
      </c>
      <c r="E321" s="1" t="s">
        <v>6</v>
      </c>
      <c r="F321" s="1" t="s">
        <v>35</v>
      </c>
      <c r="G321" s="1" t="str">
        <f>LEFT(October_Schedule_Table[[#This Row],[Visitor/Neutral]],3)</f>
        <v>San</v>
      </c>
      <c r="H321" s="1">
        <v>89</v>
      </c>
      <c r="I321" s="1" t="s">
        <v>34</v>
      </c>
      <c r="J321" s="1" t="str">
        <f>LEFT(October_Schedule_Table[[#This Row],[Home/Neutral]],3)</f>
        <v>Min</v>
      </c>
      <c r="K321" s="1">
        <v>128</v>
      </c>
      <c r="L321" s="1">
        <f>mean-0.5*home+VLOOKUP(October_Schedule_Table[[#This Row],[Visitor/Neutral]],lookup,2,FALSE)+VLOOKUP(October_Schedule_Table[[#This Row],[Home/Neutral]],lookup,3,FALSE)</f>
        <v>112.93889246223739</v>
      </c>
      <c r="M321" s="1">
        <f>mean+0.5*home+VLOOKUP(October_Schedule_Table[[#This Row],[Visitor/Neutral]],lookup,3,FALSE)+VLOOKUP(October_Schedule_Table[[#This Row],[Home/Neutral]],lookup,2,FALSE)</f>
        <v>112.43305112316834</v>
      </c>
      <c r="N321" s="1">
        <f>(October_Schedule_Table[[#This Row],[PTS2]]-October_Schedule_Table[[#This Row],[Home Pre]])^2+(October_Schedule_Table[[#This Row],[PTS]]-October_Schedule_Table[[#This Row],[Away Pre]])^2</f>
        <v>815.40046965245665</v>
      </c>
      <c r="O321" s="1">
        <f t="shared" si="6"/>
        <v>1.2037668022136498</v>
      </c>
      <c r="P321" s="8">
        <f>October_Schedule_Table[[#This Row],[PTS2]]-October_Schedule_Table[[#This Row],[PTS]]</f>
        <v>39</v>
      </c>
      <c r="Q321" s="8">
        <f>October_Schedule_Table[[#This Row],[Home Pre]]-October_Schedule_Table[[#This Row],[Away Pre]]</f>
        <v>-0.50584133906905038</v>
      </c>
      <c r="R321" s="8">
        <f>October_Schedule_Table[[#This Row],[Actual]]-October_Schedule_Table[[#This Row],[Predicted]]</f>
        <v>39.50584133906905</v>
      </c>
      <c r="S321" s="8">
        <f>October_Schedule_Table[[#This Row],[PTS2]]-October_Schedule_Table[[#This Row],[Home Pre]]</f>
        <v>15.56694887683166</v>
      </c>
      <c r="T321" s="8">
        <f>October_Schedule_Table[[#This Row],[PTS]]-October_Schedule_Table[[#This Row],[Away Pre]]</f>
        <v>-23.938892462237391</v>
      </c>
      <c r="U321" s="8" t="str">
        <f>CONCATENATE(October_Schedule_Table[[#This Row],[Away Short]],October_Schedule_Table[[#This Row],[PTS]],October_Schedule_Table[[#This Row],[PTS2]])</f>
        <v>San89128</v>
      </c>
      <c r="V321" s="8" t="str">
        <f>CONCATENATE(October_Schedule_Table[[#This Row],[Home Short]],October_Schedule_Table[[#This Row],[PTS]],October_Schedule_Table[[#This Row],[PTS2]])</f>
        <v>Min89128</v>
      </c>
      <c r="W321" s="8" t="str">
        <f>VLOOKUP(October_Schedule_Table[[#This Row],[Home Concat]],'Back to Back'!T:U,2,FALSE)</f>
        <v>no</v>
      </c>
      <c r="X321" s="8" t="str">
        <f>VLOOKUP(October_Schedule_Table[[#This Row],[Away Concat]],'Back to Back'!T:U,2,FALSE)</f>
        <v>no</v>
      </c>
      <c r="Y32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21" s="8"/>
    </row>
    <row r="322" spans="1:26" x14ac:dyDescent="0.2">
      <c r="A322" s="2">
        <v>43432</v>
      </c>
      <c r="B322" s="16">
        <v>11</v>
      </c>
      <c r="C322" s="16">
        <v>28</v>
      </c>
      <c r="D322" s="16">
        <v>2018</v>
      </c>
      <c r="E322" s="1" t="s">
        <v>6</v>
      </c>
      <c r="F322" s="1" t="s">
        <v>41</v>
      </c>
      <c r="G322" s="1" t="str">
        <f>LEFT(October_Schedule_Table[[#This Row],[Visitor/Neutral]],3)</f>
        <v>Was</v>
      </c>
      <c r="H322" s="1">
        <v>104</v>
      </c>
      <c r="I322" s="1" t="s">
        <v>17</v>
      </c>
      <c r="J322" s="1" t="str">
        <f>LEFT(October_Schedule_Table[[#This Row],[Home/Neutral]],3)</f>
        <v>New</v>
      </c>
      <c r="K322" s="1">
        <v>125</v>
      </c>
      <c r="L322" s="1">
        <f>mean-0.5*home+VLOOKUP(October_Schedule_Table[[#This Row],[Visitor/Neutral]],lookup,2,FALSE)+VLOOKUP(October_Schedule_Table[[#This Row],[Home/Neutral]],lookup,3,FALSE)</f>
        <v>119.03878445880294</v>
      </c>
      <c r="M322" s="1">
        <f>mean+0.5*home+VLOOKUP(October_Schedule_Table[[#This Row],[Visitor/Neutral]],lookup,3,FALSE)+VLOOKUP(October_Schedule_Table[[#This Row],[Home/Neutral]],lookup,2,FALSE)</f>
        <v>122.89305955000839</v>
      </c>
      <c r="N322" s="1">
        <f>(October_Schedule_Table[[#This Row],[PTS2]]-October_Schedule_Table[[#This Row],[Home Pre]])^2+(October_Schedule_Table[[#This Row],[PTS]]-October_Schedule_Table[[#This Row],[Away Pre]])^2</f>
        <v>230.60423605814358</v>
      </c>
      <c r="O322" s="1">
        <f t="shared" si="6"/>
        <v>1.2044894959111967</v>
      </c>
      <c r="P322" s="8">
        <f>October_Schedule_Table[[#This Row],[PTS2]]-October_Schedule_Table[[#This Row],[PTS]]</f>
        <v>21</v>
      </c>
      <c r="Q322" s="8">
        <f>October_Schedule_Table[[#This Row],[Home Pre]]-October_Schedule_Table[[#This Row],[Away Pre]]</f>
        <v>3.8542750912054515</v>
      </c>
      <c r="R322" s="8">
        <f>October_Schedule_Table[[#This Row],[Actual]]-October_Schedule_Table[[#This Row],[Predicted]]</f>
        <v>17.145724908794548</v>
      </c>
      <c r="S322" s="8">
        <f>October_Schedule_Table[[#This Row],[PTS2]]-October_Schedule_Table[[#This Row],[Home Pre]]</f>
        <v>2.1069404499916118</v>
      </c>
      <c r="T322" s="8">
        <f>October_Schedule_Table[[#This Row],[PTS]]-October_Schedule_Table[[#This Row],[Away Pre]]</f>
        <v>-15.038784458802937</v>
      </c>
      <c r="U322" s="8" t="str">
        <f>CONCATENATE(October_Schedule_Table[[#This Row],[Away Short]],October_Schedule_Table[[#This Row],[PTS]],October_Schedule_Table[[#This Row],[PTS2]])</f>
        <v>Was104125</v>
      </c>
      <c r="V322" s="8" t="str">
        <f>CONCATENATE(October_Schedule_Table[[#This Row],[Home Short]],October_Schedule_Table[[#This Row],[PTS]],October_Schedule_Table[[#This Row],[PTS2]])</f>
        <v>New104125</v>
      </c>
      <c r="W322" s="8" t="str">
        <f>VLOOKUP(October_Schedule_Table[[#This Row],[Home Concat]],'Back to Back'!T:U,2,FALSE)</f>
        <v>no</v>
      </c>
      <c r="X322" s="8" t="str">
        <f>VLOOKUP(October_Schedule_Table[[#This Row],[Away Concat]],'Back to Back'!T:U,2,FALSE)</f>
        <v>no</v>
      </c>
      <c r="Y32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22" s="8"/>
    </row>
    <row r="323" spans="1:26" x14ac:dyDescent="0.2">
      <c r="A323" s="2">
        <v>43432</v>
      </c>
      <c r="B323" s="16">
        <v>11</v>
      </c>
      <c r="C323" s="16">
        <v>28</v>
      </c>
      <c r="D323" s="16">
        <v>2018</v>
      </c>
      <c r="E323" s="1" t="s">
        <v>6</v>
      </c>
      <c r="F323" s="1" t="s">
        <v>36</v>
      </c>
      <c r="G323" s="1" t="str">
        <f>LEFT(October_Schedule_Table[[#This Row],[Visitor/Neutral]],3)</f>
        <v>Cle</v>
      </c>
      <c r="H323" s="1">
        <v>83</v>
      </c>
      <c r="I323" s="1" t="s">
        <v>10</v>
      </c>
      <c r="J323" s="1" t="str">
        <f>LEFT(October_Schedule_Table[[#This Row],[Home/Neutral]],3)</f>
        <v>Okl</v>
      </c>
      <c r="K323" s="1">
        <v>100</v>
      </c>
      <c r="L323" s="1">
        <f>mean-0.5*home+VLOOKUP(October_Schedule_Table[[#This Row],[Visitor/Neutral]],lookup,2,FALSE)+VLOOKUP(October_Schedule_Table[[#This Row],[Home/Neutral]],lookup,3,FALSE)</f>
        <v>103.93637256026446</v>
      </c>
      <c r="M323" s="1">
        <f>mean+0.5*home+VLOOKUP(October_Schedule_Table[[#This Row],[Visitor/Neutral]],lookup,3,FALSE)+VLOOKUP(October_Schedule_Table[[#This Row],[Home/Neutral]],lookup,2,FALSE)</f>
        <v>119.36591194971759</v>
      </c>
      <c r="N323" s="1">
        <f>(October_Schedule_Table[[#This Row],[PTS2]]-October_Schedule_Table[[#This Row],[Home Pre]])^2+(October_Schedule_Table[[#This Row],[PTS]]-October_Schedule_Table[[#This Row],[Away Pre]])^2</f>
        <v>813.37024162640887</v>
      </c>
      <c r="O323" s="1">
        <f t="shared" si="6"/>
        <v>1.205212623485288</v>
      </c>
      <c r="P323" s="8">
        <f>October_Schedule_Table[[#This Row],[PTS2]]-October_Schedule_Table[[#This Row],[PTS]]</f>
        <v>17</v>
      </c>
      <c r="Q323" s="8">
        <f>October_Schedule_Table[[#This Row],[Home Pre]]-October_Schedule_Table[[#This Row],[Away Pre]]</f>
        <v>15.429539389453126</v>
      </c>
      <c r="R323" s="8">
        <f>October_Schedule_Table[[#This Row],[Actual]]-October_Schedule_Table[[#This Row],[Predicted]]</f>
        <v>1.5704606105468741</v>
      </c>
      <c r="S323" s="8">
        <f>October_Schedule_Table[[#This Row],[PTS2]]-October_Schedule_Table[[#This Row],[Home Pre]]</f>
        <v>-19.365911949717585</v>
      </c>
      <c r="T323" s="8">
        <f>October_Schedule_Table[[#This Row],[PTS]]-October_Schedule_Table[[#This Row],[Away Pre]]</f>
        <v>-20.936372560264459</v>
      </c>
      <c r="U323" s="8" t="str">
        <f>CONCATENATE(October_Schedule_Table[[#This Row],[Away Short]],October_Schedule_Table[[#This Row],[PTS]],October_Schedule_Table[[#This Row],[PTS2]])</f>
        <v>Cle83100</v>
      </c>
      <c r="V323" s="8" t="str">
        <f>CONCATENATE(October_Schedule_Table[[#This Row],[Home Short]],October_Schedule_Table[[#This Row],[PTS]],October_Schedule_Table[[#This Row],[PTS2]])</f>
        <v>Okl83100</v>
      </c>
      <c r="W323" s="8" t="str">
        <f>VLOOKUP(October_Schedule_Table[[#This Row],[Home Concat]],'Back to Back'!T:U,2,FALSE)</f>
        <v>no</v>
      </c>
      <c r="X323" s="8" t="str">
        <f>VLOOKUP(October_Schedule_Table[[#This Row],[Away Concat]],'Back to Back'!T:U,2,FALSE)</f>
        <v>no</v>
      </c>
      <c r="Y32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23" s="8"/>
    </row>
    <row r="324" spans="1:26" x14ac:dyDescent="0.2">
      <c r="A324" s="2">
        <v>43432</v>
      </c>
      <c r="B324" s="16">
        <v>11</v>
      </c>
      <c r="C324" s="16">
        <v>28</v>
      </c>
      <c r="D324" s="16">
        <v>2018</v>
      </c>
      <c r="E324" s="1" t="s">
        <v>12</v>
      </c>
      <c r="F324" s="1" t="s">
        <v>25</v>
      </c>
      <c r="G324" s="1" t="s">
        <v>243</v>
      </c>
      <c r="H324" s="1">
        <v>91</v>
      </c>
      <c r="I324" s="1" t="s">
        <v>7</v>
      </c>
      <c r="J324" s="1" t="str">
        <f>LEFT(October_Schedule_Table[[#This Row],[Home/Neutral]],3)</f>
        <v>Phi</v>
      </c>
      <c r="K324" s="1">
        <v>117</v>
      </c>
      <c r="L324" s="1">
        <f>mean-0.5*home+VLOOKUP(October_Schedule_Table[[#This Row],[Visitor/Neutral]],lookup,2,FALSE)+VLOOKUP(October_Schedule_Table[[#This Row],[Home/Neutral]],lookup,3,FALSE)</f>
        <v>104.41817498250253</v>
      </c>
      <c r="M324" s="1">
        <f>mean+0.5*home+VLOOKUP(October_Schedule_Table[[#This Row],[Visitor/Neutral]],lookup,3,FALSE)+VLOOKUP(October_Schedule_Table[[#This Row],[Home/Neutral]],lookup,2,FALSE)</f>
        <v>118.76886725543939</v>
      </c>
      <c r="N324" s="1">
        <f>(October_Schedule_Table[[#This Row],[PTS2]]-October_Schedule_Table[[#This Row],[Home Pre]])^2+(October_Schedule_Table[[#This Row],[PTS]]-October_Schedule_Table[[#This Row],[Away Pre]])^2</f>
        <v>183.17631122842258</v>
      </c>
      <c r="O324" s="1">
        <f t="shared" si="6"/>
        <v>1.2059361851964059</v>
      </c>
      <c r="P324" s="8">
        <f>October_Schedule_Table[[#This Row],[PTS2]]-October_Schedule_Table[[#This Row],[PTS]]</f>
        <v>26</v>
      </c>
      <c r="Q324" s="8">
        <f>October_Schedule_Table[[#This Row],[Home Pre]]-October_Schedule_Table[[#This Row],[Away Pre]]</f>
        <v>14.350692272936854</v>
      </c>
      <c r="R324" s="8">
        <f>October_Schedule_Table[[#This Row],[Actual]]-October_Schedule_Table[[#This Row],[Predicted]]</f>
        <v>11.649307727063146</v>
      </c>
      <c r="S324" s="8">
        <f>October_Schedule_Table[[#This Row],[PTS2]]-October_Schedule_Table[[#This Row],[Home Pre]]</f>
        <v>-1.7688672554393889</v>
      </c>
      <c r="T324" s="8">
        <f>October_Schedule_Table[[#This Row],[PTS]]-October_Schedule_Table[[#This Row],[Away Pre]]</f>
        <v>-13.418174982502535</v>
      </c>
      <c r="U324" s="8" t="str">
        <f>CONCATENATE(October_Schedule_Table[[#This Row],[Away Short]],October_Schedule_Table[[#This Row],[PTS]],October_Schedule_Table[[#This Row],[PTS2]])</f>
        <v>NYK91117</v>
      </c>
      <c r="V324" s="8" t="str">
        <f>CONCATENATE(October_Schedule_Table[[#This Row],[Home Short]],October_Schedule_Table[[#This Row],[PTS]],October_Schedule_Table[[#This Row],[PTS2]])</f>
        <v>Phi91117</v>
      </c>
      <c r="W324" s="8" t="str">
        <f>VLOOKUP(October_Schedule_Table[[#This Row],[Home Concat]],'Back to Back'!T:U,2,FALSE)</f>
        <v>no</v>
      </c>
      <c r="X324" s="8" t="str">
        <f>VLOOKUP(October_Schedule_Table[[#This Row],[Away Concat]],'Back to Back'!T:U,2,FALSE)</f>
        <v>yes</v>
      </c>
      <c r="Y32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24" s="8"/>
    </row>
    <row r="325" spans="1:26" x14ac:dyDescent="0.2">
      <c r="A325" s="2">
        <v>43432</v>
      </c>
      <c r="B325" s="16">
        <v>11</v>
      </c>
      <c r="C325" s="16">
        <v>28</v>
      </c>
      <c r="D325" s="16">
        <v>2018</v>
      </c>
      <c r="E325" s="1" t="s">
        <v>30</v>
      </c>
      <c r="F325" s="1" t="s">
        <v>27</v>
      </c>
      <c r="G325" s="1" t="str">
        <f>LEFT(October_Schedule_Table[[#This Row],[Visitor/Neutral]],3)</f>
        <v>Orl</v>
      </c>
      <c r="H325" s="1">
        <v>112</v>
      </c>
      <c r="I325" s="1" t="s">
        <v>40</v>
      </c>
      <c r="J325" s="1" t="str">
        <f>LEFT(October_Schedule_Table[[#This Row],[Home/Neutral]],3)</f>
        <v>Por</v>
      </c>
      <c r="K325" s="1">
        <v>115</v>
      </c>
      <c r="L325" s="1">
        <f>mean-0.5*home+VLOOKUP(October_Schedule_Table[[#This Row],[Visitor/Neutral]],lookup,2,FALSE)+VLOOKUP(October_Schedule_Table[[#This Row],[Home/Neutral]],lookup,3,FALSE)</f>
        <v>105.70602210311466</v>
      </c>
      <c r="M325" s="1">
        <f>mean+0.5*home+VLOOKUP(October_Schedule_Table[[#This Row],[Visitor/Neutral]],lookup,3,FALSE)+VLOOKUP(October_Schedule_Table[[#This Row],[Home/Neutral]],lookup,2,FALSE)</f>
        <v>111.94870290478291</v>
      </c>
      <c r="N325" s="1">
        <f>(October_Schedule_Table[[#This Row],[PTS2]]-October_Schedule_Table[[#This Row],[Home Pre]])^2+(October_Schedule_Table[[#This Row],[PTS]]-October_Schedule_Table[[#This Row],[Away Pre]])^2</f>
        <v>48.924571729761453</v>
      </c>
      <c r="O325" s="1">
        <f t="shared" si="6"/>
        <v>1.2066601813051892</v>
      </c>
      <c r="P325" s="8">
        <f>October_Schedule_Table[[#This Row],[PTS2]]-October_Schedule_Table[[#This Row],[PTS]]</f>
        <v>3</v>
      </c>
      <c r="Q325" s="8">
        <f>October_Schedule_Table[[#This Row],[Home Pre]]-October_Schedule_Table[[#This Row],[Away Pre]]</f>
        <v>6.2426808016682429</v>
      </c>
      <c r="R325" s="8">
        <f>October_Schedule_Table[[#This Row],[Actual]]-October_Schedule_Table[[#This Row],[Predicted]]</f>
        <v>-3.2426808016682429</v>
      </c>
      <c r="S325" s="8">
        <f>October_Schedule_Table[[#This Row],[PTS2]]-October_Schedule_Table[[#This Row],[Home Pre]]</f>
        <v>3.0512970952170946</v>
      </c>
      <c r="T325" s="8">
        <f>October_Schedule_Table[[#This Row],[PTS]]-October_Schedule_Table[[#This Row],[Away Pre]]</f>
        <v>6.2939778968853375</v>
      </c>
      <c r="U325" s="8" t="str">
        <f>CONCATENATE(October_Schedule_Table[[#This Row],[Away Short]],October_Schedule_Table[[#This Row],[PTS]],October_Schedule_Table[[#This Row],[PTS2]])</f>
        <v>Orl112115</v>
      </c>
      <c r="V325" s="8" t="str">
        <f>CONCATENATE(October_Schedule_Table[[#This Row],[Home Short]],October_Schedule_Table[[#This Row],[PTS]],October_Schedule_Table[[#This Row],[PTS2]])</f>
        <v>Por112115</v>
      </c>
      <c r="W325" s="8" t="str">
        <f>VLOOKUP(October_Schedule_Table[[#This Row],[Home Concat]],'Back to Back'!T:U,2,FALSE)</f>
        <v>no</v>
      </c>
      <c r="X325" s="8" t="str">
        <f>VLOOKUP(October_Schedule_Table[[#This Row],[Away Concat]],'Back to Back'!T:U,2,FALSE)</f>
        <v>no</v>
      </c>
      <c r="Y32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25" s="8"/>
    </row>
    <row r="326" spans="1:26" x14ac:dyDescent="0.2">
      <c r="A326" s="2">
        <v>43433</v>
      </c>
      <c r="B326" s="16">
        <v>11</v>
      </c>
      <c r="C326" s="16">
        <v>29</v>
      </c>
      <c r="D326" s="16">
        <v>2018</v>
      </c>
      <c r="E326" s="1" t="s">
        <v>9</v>
      </c>
      <c r="F326" s="1" t="s">
        <v>20</v>
      </c>
      <c r="G326" s="1" t="str">
        <f>LEFT(October_Schedule_Table[[#This Row],[Visitor/Neutral]],3)</f>
        <v>Ind</v>
      </c>
      <c r="H326" s="1">
        <v>96</v>
      </c>
      <c r="I326" s="1" t="s">
        <v>39</v>
      </c>
      <c r="J326" s="1" t="s">
        <v>242</v>
      </c>
      <c r="K326" s="1">
        <v>104</v>
      </c>
      <c r="L326" s="1">
        <f>mean-0.5*home+VLOOKUP(October_Schedule_Table[[#This Row],[Visitor/Neutral]],lookup,2,FALSE)+VLOOKUP(October_Schedule_Table[[#This Row],[Home/Neutral]],lookup,3,FALSE)</f>
        <v>108.12847668500238</v>
      </c>
      <c r="M326" s="1">
        <f>mean+0.5*home+VLOOKUP(October_Schedule_Table[[#This Row],[Visitor/Neutral]],lookup,3,FALSE)+VLOOKUP(October_Schedule_Table[[#This Row],[Home/Neutral]],lookup,2,FALSE)</f>
        <v>106.68834622418514</v>
      </c>
      <c r="N326" s="1">
        <f>(October_Schedule_Table[[#This Row],[PTS2]]-October_Schedule_Table[[#This Row],[Home Pre]])^2+(October_Schedule_Table[[#This Row],[PTS]]-October_Schedule_Table[[#This Row],[Away Pre]])^2</f>
        <v>154.32715211973689</v>
      </c>
      <c r="O326" s="1">
        <f t="shared" si="6"/>
        <v>1.2073846120724328</v>
      </c>
      <c r="P326" s="8">
        <f>October_Schedule_Table[[#This Row],[PTS2]]-October_Schedule_Table[[#This Row],[PTS]]</f>
        <v>8</v>
      </c>
      <c r="Q326" s="8">
        <f>October_Schedule_Table[[#This Row],[Home Pre]]-October_Schedule_Table[[#This Row],[Away Pre]]</f>
        <v>-1.4401304608172438</v>
      </c>
      <c r="R326" s="8">
        <f>October_Schedule_Table[[#This Row],[Actual]]-October_Schedule_Table[[#This Row],[Predicted]]</f>
        <v>9.4401304608172438</v>
      </c>
      <c r="S326" s="8">
        <f>October_Schedule_Table[[#This Row],[PTS2]]-October_Schedule_Table[[#This Row],[Home Pre]]</f>
        <v>-2.688346224185139</v>
      </c>
      <c r="T326" s="8">
        <f>October_Schedule_Table[[#This Row],[PTS]]-October_Schedule_Table[[#This Row],[Away Pre]]</f>
        <v>-12.128476685002383</v>
      </c>
      <c r="U326" s="8" t="str">
        <f>CONCATENATE(October_Schedule_Table[[#This Row],[Away Short]],October_Schedule_Table[[#This Row],[PTS]],October_Schedule_Table[[#This Row],[PTS2]])</f>
        <v>Ind96104</v>
      </c>
      <c r="V326" s="8" t="str">
        <f>CONCATENATE(October_Schedule_Table[[#This Row],[Home Short]],October_Schedule_Table[[#This Row],[PTS]],October_Schedule_Table[[#This Row],[PTS2]])</f>
        <v>LAL96104</v>
      </c>
      <c r="W326" s="8" t="str">
        <f>VLOOKUP(October_Schedule_Table[[#This Row],[Home Concat]],'Back to Back'!T:U,2,FALSE)</f>
        <v>no</v>
      </c>
      <c r="X326" s="8" t="str">
        <f>VLOOKUP(October_Schedule_Table[[#This Row],[Away Concat]],'Back to Back'!T:U,2,FALSE)</f>
        <v>no</v>
      </c>
      <c r="Y32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26" s="8"/>
    </row>
    <row r="327" spans="1:26" x14ac:dyDescent="0.2">
      <c r="A327" s="2">
        <v>43433</v>
      </c>
      <c r="B327" s="16">
        <v>11</v>
      </c>
      <c r="C327" s="16">
        <v>29</v>
      </c>
      <c r="D327" s="16">
        <v>2018</v>
      </c>
      <c r="E327" s="1" t="s">
        <v>9</v>
      </c>
      <c r="F327" s="1" t="s">
        <v>22</v>
      </c>
      <c r="G327" s="1" t="s">
        <v>241</v>
      </c>
      <c r="H327" s="1">
        <v>133</v>
      </c>
      <c r="I327" s="1" t="s">
        <v>32</v>
      </c>
      <c r="J327" s="1" t="str">
        <f>LEFT(October_Schedule_Table[[#This Row],[Home/Neutral]],3)</f>
        <v>Sac</v>
      </c>
      <c r="K327" s="1">
        <v>121</v>
      </c>
      <c r="L327" s="1">
        <f>mean-0.5*home+VLOOKUP(October_Schedule_Table[[#This Row],[Visitor/Neutral]],lookup,2,FALSE)+VLOOKUP(October_Schedule_Table[[#This Row],[Home/Neutral]],lookup,3,FALSE)</f>
        <v>117.82098171641685</v>
      </c>
      <c r="M327" s="1">
        <f>mean+0.5*home+VLOOKUP(October_Schedule_Table[[#This Row],[Visitor/Neutral]],lookup,3,FALSE)+VLOOKUP(October_Schedule_Table[[#This Row],[Home/Neutral]],lookup,2,FALSE)</f>
        <v>118.83351838864165</v>
      </c>
      <c r="N327" s="1">
        <f>(October_Schedule_Table[[#This Row],[PTS2]]-October_Schedule_Table[[#This Row],[Home Pre]])^2+(October_Schedule_Table[[#This Row],[PTS]]-October_Schedule_Table[[#This Row],[Away Pre]])^2</f>
        <v>235.09623862570535</v>
      </c>
      <c r="O327" s="1">
        <f t="shared" si="6"/>
        <v>1.2081094777590884</v>
      </c>
      <c r="P327" s="8">
        <f>October_Schedule_Table[[#This Row],[PTS2]]-October_Schedule_Table[[#This Row],[PTS]]</f>
        <v>-12</v>
      </c>
      <c r="Q327" s="8">
        <f>October_Schedule_Table[[#This Row],[Home Pre]]-October_Schedule_Table[[#This Row],[Away Pre]]</f>
        <v>1.0125366722247975</v>
      </c>
      <c r="R327" s="8">
        <f>October_Schedule_Table[[#This Row],[Actual]]-October_Schedule_Table[[#This Row],[Predicted]]</f>
        <v>-13.012536672224797</v>
      </c>
      <c r="S327" s="8">
        <f>October_Schedule_Table[[#This Row],[PTS2]]-October_Schedule_Table[[#This Row],[Home Pre]]</f>
        <v>2.1664816113583498</v>
      </c>
      <c r="T327" s="8">
        <f>October_Schedule_Table[[#This Row],[PTS]]-October_Schedule_Table[[#This Row],[Away Pre]]</f>
        <v>15.179018283583147</v>
      </c>
      <c r="U327" s="8" t="str">
        <f>CONCATENATE(October_Schedule_Table[[#This Row],[Away Short]],October_Schedule_Table[[#This Row],[PTS]],October_Schedule_Table[[#This Row],[PTS2]])</f>
        <v>LAC133121</v>
      </c>
      <c r="V327" s="8" t="str">
        <f>CONCATENATE(October_Schedule_Table[[#This Row],[Home Short]],October_Schedule_Table[[#This Row],[PTS]],October_Schedule_Table[[#This Row],[PTS2]])</f>
        <v>Sac133121</v>
      </c>
      <c r="W327" s="8" t="str">
        <f>VLOOKUP(October_Schedule_Table[[#This Row],[Home Concat]],'Back to Back'!T:U,2,FALSE)</f>
        <v>no</v>
      </c>
      <c r="X327" s="8" t="str">
        <f>VLOOKUP(October_Schedule_Table[[#This Row],[Away Concat]],'Back to Back'!T:U,2,FALSE)</f>
        <v>yes</v>
      </c>
      <c r="Y32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27" s="8"/>
    </row>
    <row r="328" spans="1:26" x14ac:dyDescent="0.2">
      <c r="A328" s="2">
        <v>43433</v>
      </c>
      <c r="B328" s="16">
        <v>11</v>
      </c>
      <c r="C328" s="16">
        <v>29</v>
      </c>
      <c r="D328" s="16">
        <v>2018</v>
      </c>
      <c r="E328" s="1" t="s">
        <v>6</v>
      </c>
      <c r="F328" s="1" t="s">
        <v>11</v>
      </c>
      <c r="G328" s="1" t="str">
        <f>LEFT(October_Schedule_Table[[#This Row],[Visitor/Neutral]],3)</f>
        <v>Gol</v>
      </c>
      <c r="H328" s="1">
        <v>128</v>
      </c>
      <c r="I328" s="1" t="s">
        <v>37</v>
      </c>
      <c r="J328" s="1" t="str">
        <f>LEFT(October_Schedule_Table[[#This Row],[Home/Neutral]],3)</f>
        <v>Tor</v>
      </c>
      <c r="K328" s="1">
        <v>131</v>
      </c>
      <c r="L328" s="1">
        <f>mean-0.5*home+VLOOKUP(October_Schedule_Table[[#This Row],[Visitor/Neutral]],lookup,2,FALSE)+VLOOKUP(October_Schedule_Table[[#This Row],[Home/Neutral]],lookup,3,FALSE)</f>
        <v>113.86319048052822</v>
      </c>
      <c r="M328" s="1">
        <f>mean+0.5*home+VLOOKUP(October_Schedule_Table[[#This Row],[Visitor/Neutral]],lookup,3,FALSE)+VLOOKUP(October_Schedule_Table[[#This Row],[Home/Neutral]],lookup,2,FALSE)</f>
        <v>115.61594906290682</v>
      </c>
      <c r="N328" s="1">
        <f>(October_Schedule_Table[[#This Row],[PTS2]]-October_Schedule_Table[[#This Row],[Home Pre]])^2+(October_Schedule_Table[[#This Row],[PTS]]-October_Schedule_Table[[#This Row],[Away Pre]])^2</f>
        <v>436.51840662490554</v>
      </c>
      <c r="O328" s="1">
        <f t="shared" si="6"/>
        <v>1.2088347786262643</v>
      </c>
      <c r="P328" s="8">
        <f>October_Schedule_Table[[#This Row],[PTS2]]-October_Schedule_Table[[#This Row],[PTS]]</f>
        <v>3</v>
      </c>
      <c r="Q328" s="8">
        <f>October_Schedule_Table[[#This Row],[Home Pre]]-October_Schedule_Table[[#This Row],[Away Pre]]</f>
        <v>1.752758582378604</v>
      </c>
      <c r="R328" s="8">
        <f>October_Schedule_Table[[#This Row],[Actual]]-October_Schedule_Table[[#This Row],[Predicted]]</f>
        <v>1.247241417621396</v>
      </c>
      <c r="S328" s="8">
        <f>October_Schedule_Table[[#This Row],[PTS2]]-October_Schedule_Table[[#This Row],[Home Pre]]</f>
        <v>15.384050937093178</v>
      </c>
      <c r="T328" s="8">
        <f>October_Schedule_Table[[#This Row],[PTS]]-October_Schedule_Table[[#This Row],[Away Pre]]</f>
        <v>14.136809519471782</v>
      </c>
      <c r="U328" s="8" t="str">
        <f>CONCATENATE(October_Schedule_Table[[#This Row],[Away Short]],October_Schedule_Table[[#This Row],[PTS]],October_Schedule_Table[[#This Row],[PTS2]])</f>
        <v>Gol128131</v>
      </c>
      <c r="V328" s="8" t="str">
        <f>CONCATENATE(October_Schedule_Table[[#This Row],[Home Short]],October_Schedule_Table[[#This Row],[PTS]],October_Schedule_Table[[#This Row],[PTS2]])</f>
        <v>Tor128131</v>
      </c>
      <c r="W328" s="8" t="str">
        <f>VLOOKUP(October_Schedule_Table[[#This Row],[Home Concat]],'Back to Back'!T:U,2,FALSE)</f>
        <v>no</v>
      </c>
      <c r="X328" s="8" t="str">
        <f>VLOOKUP(October_Schedule_Table[[#This Row],[Away Concat]],'Back to Back'!T:U,2,FALSE)</f>
        <v>no</v>
      </c>
      <c r="Y32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28" s="8"/>
    </row>
    <row r="329" spans="1:26" x14ac:dyDescent="0.2">
      <c r="A329" s="2">
        <v>43434</v>
      </c>
      <c r="B329" s="16">
        <v>11</v>
      </c>
      <c r="C329" s="16">
        <v>30</v>
      </c>
      <c r="D329" s="16">
        <v>2018</v>
      </c>
      <c r="E329" s="1" t="s">
        <v>12</v>
      </c>
      <c r="F329" s="1" t="s">
        <v>36</v>
      </c>
      <c r="G329" s="1" t="str">
        <f>LEFT(October_Schedule_Table[[#This Row],[Visitor/Neutral]],3)</f>
        <v>Cle</v>
      </c>
      <c r="H329" s="1">
        <v>95</v>
      </c>
      <c r="I329" s="1" t="s">
        <v>8</v>
      </c>
      <c r="J329" s="1" t="str">
        <f>LEFT(October_Schedule_Table[[#This Row],[Home/Neutral]],3)</f>
        <v>Bos</v>
      </c>
      <c r="K329" s="1">
        <v>128</v>
      </c>
      <c r="L329" s="1">
        <f>mean-0.5*home+VLOOKUP(October_Schedule_Table[[#This Row],[Visitor/Neutral]],lookup,2,FALSE)+VLOOKUP(October_Schedule_Table[[#This Row],[Home/Neutral]],lookup,3,FALSE)</f>
        <v>101.32959688631031</v>
      </c>
      <c r="M329" s="1">
        <f>mean+0.5*home+VLOOKUP(October_Schedule_Table[[#This Row],[Visitor/Neutral]],lookup,3,FALSE)+VLOOKUP(October_Schedule_Table[[#This Row],[Home/Neutral]],lookup,2,FALSE)</f>
        <v>117.0292505357846</v>
      </c>
      <c r="N329" s="1">
        <f>(October_Schedule_Table[[#This Row],[PTS2]]-October_Schedule_Table[[#This Row],[Home Pre]])^2+(October_Schedule_Table[[#This Row],[PTS]]-October_Schedule_Table[[#This Row],[Away Pre]])^2</f>
        <v>160.42114054977174</v>
      </c>
      <c r="O329" s="1">
        <f t="shared" si="6"/>
        <v>1.2095605149352255</v>
      </c>
      <c r="P329" s="8">
        <f>October_Schedule_Table[[#This Row],[PTS2]]-October_Schedule_Table[[#This Row],[PTS]]</f>
        <v>33</v>
      </c>
      <c r="Q329" s="8">
        <f>October_Schedule_Table[[#This Row],[Home Pre]]-October_Schedule_Table[[#This Row],[Away Pre]]</f>
        <v>15.699653649474286</v>
      </c>
      <c r="R329" s="8">
        <f>October_Schedule_Table[[#This Row],[Actual]]-October_Schedule_Table[[#This Row],[Predicted]]</f>
        <v>17.300346350525714</v>
      </c>
      <c r="S329" s="8">
        <f>October_Schedule_Table[[#This Row],[PTS2]]-October_Schedule_Table[[#This Row],[Home Pre]]</f>
        <v>10.970749464215402</v>
      </c>
      <c r="T329" s="8">
        <f>October_Schedule_Table[[#This Row],[PTS]]-October_Schedule_Table[[#This Row],[Away Pre]]</f>
        <v>-6.3295968863103127</v>
      </c>
      <c r="U329" s="8" t="str">
        <f>CONCATENATE(October_Schedule_Table[[#This Row],[Away Short]],October_Schedule_Table[[#This Row],[PTS]],October_Schedule_Table[[#This Row],[PTS2]])</f>
        <v>Cle95128</v>
      </c>
      <c r="V329" s="8" t="str">
        <f>CONCATENATE(October_Schedule_Table[[#This Row],[Home Short]],October_Schedule_Table[[#This Row],[PTS]],October_Schedule_Table[[#This Row],[PTS2]])</f>
        <v>Bos95128</v>
      </c>
      <c r="W329" s="8" t="str">
        <f>VLOOKUP(October_Schedule_Table[[#This Row],[Home Concat]],'Back to Back'!T:U,2,FALSE)</f>
        <v>no</v>
      </c>
      <c r="X329" s="8" t="str">
        <f>VLOOKUP(October_Schedule_Table[[#This Row],[Away Concat]],'Back to Back'!T:U,2,FALSE)</f>
        <v>no</v>
      </c>
      <c r="Y32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29" s="8"/>
    </row>
    <row r="330" spans="1:26" x14ac:dyDescent="0.2">
      <c r="A330" s="2">
        <v>43434</v>
      </c>
      <c r="B330" s="16">
        <v>11</v>
      </c>
      <c r="C330" s="16">
        <v>30</v>
      </c>
      <c r="D330" s="16">
        <v>2018</v>
      </c>
      <c r="E330" s="1" t="s">
        <v>23</v>
      </c>
      <c r="F330" s="1" t="s">
        <v>19</v>
      </c>
      <c r="G330" s="1" t="str">
        <f>LEFT(October_Schedule_Table[[#This Row],[Visitor/Neutral]],3)</f>
        <v>Mem</v>
      </c>
      <c r="H330" s="1">
        <v>131</v>
      </c>
      <c r="I330" s="1" t="s">
        <v>15</v>
      </c>
      <c r="J330" s="1" t="str">
        <f>LEFT(October_Schedule_Table[[#This Row],[Home/Neutral]],3)</f>
        <v>Bro</v>
      </c>
      <c r="K330" s="1">
        <v>125</v>
      </c>
      <c r="L330" s="1">
        <f>mean-0.5*home+VLOOKUP(October_Schedule_Table[[#This Row],[Visitor/Neutral]],lookup,2,FALSE)+VLOOKUP(October_Schedule_Table[[#This Row],[Home/Neutral]],lookup,3,FALSE)</f>
        <v>103.75422020754499</v>
      </c>
      <c r="M330" s="1">
        <f>mean+0.5*home+VLOOKUP(October_Schedule_Table[[#This Row],[Visitor/Neutral]],lookup,3,FALSE)+VLOOKUP(October_Schedule_Table[[#This Row],[Home/Neutral]],lookup,2,FALSE)</f>
        <v>108.89917781813371</v>
      </c>
      <c r="N330" s="1">
        <f>(October_Schedule_Table[[#This Row],[PTS2]]-October_Schedule_Table[[#This Row],[Home Pre]])^2+(October_Schedule_Table[[#This Row],[PTS]]-October_Schedule_Table[[#This Row],[Away Pre]])^2</f>
        <v>1001.5689914310274</v>
      </c>
      <c r="O330" s="1">
        <f t="shared" si="6"/>
        <v>1.2102866869473941</v>
      </c>
      <c r="P330" s="8">
        <f>October_Schedule_Table[[#This Row],[PTS2]]-October_Schedule_Table[[#This Row],[PTS]]</f>
        <v>-6</v>
      </c>
      <c r="Q330" s="8">
        <f>October_Schedule_Table[[#This Row],[Home Pre]]-October_Schedule_Table[[#This Row],[Away Pre]]</f>
        <v>5.1449576105887189</v>
      </c>
      <c r="R330" s="8">
        <f>October_Schedule_Table[[#This Row],[Actual]]-October_Schedule_Table[[#This Row],[Predicted]]</f>
        <v>-11.144957610588719</v>
      </c>
      <c r="S330" s="8">
        <f>October_Schedule_Table[[#This Row],[PTS2]]-October_Schedule_Table[[#This Row],[Home Pre]]</f>
        <v>16.100822181866292</v>
      </c>
      <c r="T330" s="8">
        <f>October_Schedule_Table[[#This Row],[PTS]]-October_Schedule_Table[[#This Row],[Away Pre]]</f>
        <v>27.245779792455011</v>
      </c>
      <c r="U330" s="8" t="str">
        <f>CONCATENATE(October_Schedule_Table[[#This Row],[Away Short]],October_Schedule_Table[[#This Row],[PTS]],October_Schedule_Table[[#This Row],[PTS2]])</f>
        <v>Mem131125</v>
      </c>
      <c r="V330" s="8" t="str">
        <f>CONCATENATE(October_Schedule_Table[[#This Row],[Home Short]],October_Schedule_Table[[#This Row],[PTS]],October_Schedule_Table[[#This Row],[PTS2]])</f>
        <v>Bro131125</v>
      </c>
      <c r="W330" s="8" t="str">
        <f>VLOOKUP(October_Schedule_Table[[#This Row],[Home Concat]],'Back to Back'!T:U,2,FALSE)</f>
        <v>no</v>
      </c>
      <c r="X330" s="8" t="str">
        <f>VLOOKUP(October_Schedule_Table[[#This Row],[Away Concat]],'Back to Back'!T:U,2,FALSE)</f>
        <v>no</v>
      </c>
      <c r="Y33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30" s="8"/>
    </row>
    <row r="331" spans="1:26" x14ac:dyDescent="0.2">
      <c r="A331" s="2">
        <v>43434</v>
      </c>
      <c r="B331" s="16">
        <v>11</v>
      </c>
      <c r="C331" s="16">
        <v>30</v>
      </c>
      <c r="D331" s="16">
        <v>2018</v>
      </c>
      <c r="E331" s="1" t="s">
        <v>12</v>
      </c>
      <c r="F331" s="1" t="s">
        <v>31</v>
      </c>
      <c r="G331" s="1" t="str">
        <f>LEFT(October_Schedule_Table[[#This Row],[Visitor/Neutral]],3)</f>
        <v>Uta</v>
      </c>
      <c r="H331" s="1">
        <v>119</v>
      </c>
      <c r="I331" s="1" t="s">
        <v>14</v>
      </c>
      <c r="J331" s="1" t="str">
        <f>LEFT(October_Schedule_Table[[#This Row],[Home/Neutral]],3)</f>
        <v>Cha</v>
      </c>
      <c r="K331" s="1">
        <v>111</v>
      </c>
      <c r="L331" s="1">
        <f>mean-0.5*home+VLOOKUP(October_Schedule_Table[[#This Row],[Visitor/Neutral]],lookup,2,FALSE)+VLOOKUP(October_Schedule_Table[[#This Row],[Home/Neutral]],lookup,3,FALSE)</f>
        <v>111.17367016939517</v>
      </c>
      <c r="M331" s="1">
        <f>mean+0.5*home+VLOOKUP(October_Schedule_Table[[#This Row],[Visitor/Neutral]],lookup,3,FALSE)+VLOOKUP(October_Schedule_Table[[#This Row],[Home/Neutral]],lookup,2,FALSE)</f>
        <v>106.94589901592805</v>
      </c>
      <c r="N331" s="1">
        <f>(October_Schedule_Table[[#This Row],[PTS2]]-October_Schedule_Table[[#This Row],[Home Pre]])^2+(October_Schedule_Table[[#This Row],[PTS]]-October_Schedule_Table[[#This Row],[Away Pre]])^2</f>
        <v>77.687173406468247</v>
      </c>
      <c r="O331" s="1">
        <f t="shared" si="6"/>
        <v>1.2110132949243488</v>
      </c>
      <c r="P331" s="8">
        <f>October_Schedule_Table[[#This Row],[PTS2]]-October_Schedule_Table[[#This Row],[PTS]]</f>
        <v>-8</v>
      </c>
      <c r="Q331" s="8">
        <f>October_Schedule_Table[[#This Row],[Home Pre]]-October_Schedule_Table[[#This Row],[Away Pre]]</f>
        <v>-4.227771153467117</v>
      </c>
      <c r="R331" s="8">
        <f>October_Schedule_Table[[#This Row],[Actual]]-October_Schedule_Table[[#This Row],[Predicted]]</f>
        <v>-3.772228846532883</v>
      </c>
      <c r="S331" s="8">
        <f>October_Schedule_Table[[#This Row],[PTS2]]-October_Schedule_Table[[#This Row],[Home Pre]]</f>
        <v>4.0541009840719511</v>
      </c>
      <c r="T331" s="8">
        <f>October_Schedule_Table[[#This Row],[PTS]]-October_Schedule_Table[[#This Row],[Away Pre]]</f>
        <v>7.8263298306048341</v>
      </c>
      <c r="U331" s="8" t="str">
        <f>CONCATENATE(October_Schedule_Table[[#This Row],[Away Short]],October_Schedule_Table[[#This Row],[PTS]],October_Schedule_Table[[#This Row],[PTS2]])</f>
        <v>Uta119111</v>
      </c>
      <c r="V331" s="8" t="str">
        <f>CONCATENATE(October_Schedule_Table[[#This Row],[Home Short]],October_Schedule_Table[[#This Row],[PTS]],October_Schedule_Table[[#This Row],[PTS2]])</f>
        <v>Cha119111</v>
      </c>
      <c r="W331" s="8" t="str">
        <f>VLOOKUP(October_Schedule_Table[[#This Row],[Home Concat]],'Back to Back'!T:U,2,FALSE)</f>
        <v>no</v>
      </c>
      <c r="X331" s="8" t="str">
        <f>VLOOKUP(October_Schedule_Table[[#This Row],[Away Concat]],'Back to Back'!T:U,2,FALSE)</f>
        <v>no</v>
      </c>
      <c r="Y33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31" s="8"/>
    </row>
    <row r="332" spans="1:26" x14ac:dyDescent="0.2">
      <c r="A332" s="2">
        <v>43434</v>
      </c>
      <c r="B332" s="16">
        <v>11</v>
      </c>
      <c r="C332" s="16">
        <v>30</v>
      </c>
      <c r="D332" s="16">
        <v>2018</v>
      </c>
      <c r="E332" s="1" t="s">
        <v>12</v>
      </c>
      <c r="F332" s="1" t="s">
        <v>38</v>
      </c>
      <c r="G332" s="1" t="str">
        <f>LEFT(October_Schedule_Table[[#This Row],[Visitor/Neutral]],3)</f>
        <v>Chi</v>
      </c>
      <c r="H332" s="1">
        <v>88</v>
      </c>
      <c r="I332" s="1" t="s">
        <v>16</v>
      </c>
      <c r="J332" s="1" t="str">
        <f>LEFT(October_Schedule_Table[[#This Row],[Home/Neutral]],3)</f>
        <v>Det</v>
      </c>
      <c r="K332" s="1">
        <v>107</v>
      </c>
      <c r="L332" s="1">
        <f>mean-0.5*home+VLOOKUP(October_Schedule_Table[[#This Row],[Visitor/Neutral]],lookup,2,FALSE)+VLOOKUP(October_Schedule_Table[[#This Row],[Home/Neutral]],lookup,3,FALSE)</f>
        <v>99.767024727070975</v>
      </c>
      <c r="M332" s="1">
        <f>mean+0.5*home+VLOOKUP(October_Schedule_Table[[#This Row],[Visitor/Neutral]],lookup,3,FALSE)+VLOOKUP(October_Schedule_Table[[#This Row],[Home/Neutral]],lookup,2,FALSE)</f>
        <v>110.610866470772</v>
      </c>
      <c r="N332" s="1">
        <f>(October_Schedule_Table[[#This Row],[PTS2]]-October_Schedule_Table[[#This Row],[Home Pre]])^2+(October_Schedule_Table[[#This Row],[PTS]]-October_Schedule_Table[[#This Row],[Away Pre]])^2</f>
        <v>151.50122759724516</v>
      </c>
      <c r="O332" s="1">
        <f t="shared" ref="O332:O395" si="7">1/(0.9994)*O331</f>
        <v>1.2117403391278256</v>
      </c>
      <c r="P332" s="8">
        <f>October_Schedule_Table[[#This Row],[PTS2]]-October_Schedule_Table[[#This Row],[PTS]]</f>
        <v>19</v>
      </c>
      <c r="Q332" s="8">
        <f>October_Schedule_Table[[#This Row],[Home Pre]]-October_Schedule_Table[[#This Row],[Away Pre]]</f>
        <v>10.84384174370102</v>
      </c>
      <c r="R332" s="8">
        <f>October_Schedule_Table[[#This Row],[Actual]]-October_Schedule_Table[[#This Row],[Predicted]]</f>
        <v>8.1561582562989798</v>
      </c>
      <c r="S332" s="8">
        <f>October_Schedule_Table[[#This Row],[PTS2]]-October_Schedule_Table[[#This Row],[Home Pre]]</f>
        <v>-3.6108664707719953</v>
      </c>
      <c r="T332" s="8">
        <f>October_Schedule_Table[[#This Row],[PTS]]-October_Schedule_Table[[#This Row],[Away Pre]]</f>
        <v>-11.767024727070975</v>
      </c>
      <c r="U332" s="8" t="str">
        <f>CONCATENATE(October_Schedule_Table[[#This Row],[Away Short]],October_Schedule_Table[[#This Row],[PTS]],October_Schedule_Table[[#This Row],[PTS2]])</f>
        <v>Chi88107</v>
      </c>
      <c r="V332" s="8" t="str">
        <f>CONCATENATE(October_Schedule_Table[[#This Row],[Home Short]],October_Schedule_Table[[#This Row],[PTS]],October_Schedule_Table[[#This Row],[PTS2]])</f>
        <v>Det88107</v>
      </c>
      <c r="W332" s="8" t="str">
        <f>VLOOKUP(October_Schedule_Table[[#This Row],[Home Concat]],'Back to Back'!T:U,2,FALSE)</f>
        <v>no</v>
      </c>
      <c r="X332" s="8" t="str">
        <f>VLOOKUP(October_Schedule_Table[[#This Row],[Away Concat]],'Back to Back'!T:U,2,FALSE)</f>
        <v>no</v>
      </c>
      <c r="Y33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32" s="8"/>
    </row>
    <row r="333" spans="1:26" x14ac:dyDescent="0.2">
      <c r="A333" s="2">
        <v>43434</v>
      </c>
      <c r="B333" s="16">
        <v>11</v>
      </c>
      <c r="C333" s="16">
        <v>30</v>
      </c>
      <c r="D333" s="16">
        <v>2018</v>
      </c>
      <c r="E333" s="1" t="s">
        <v>9</v>
      </c>
      <c r="F333" s="1" t="s">
        <v>28</v>
      </c>
      <c r="G333" s="1" t="str">
        <f>LEFT(October_Schedule_Table[[#This Row],[Visitor/Neutral]],3)</f>
        <v>Dal</v>
      </c>
      <c r="H333" s="1">
        <v>103</v>
      </c>
      <c r="I333" s="1" t="s">
        <v>39</v>
      </c>
      <c r="J333" s="1" t="s">
        <v>242</v>
      </c>
      <c r="K333" s="1">
        <v>114</v>
      </c>
      <c r="L333" s="1">
        <f>mean-0.5*home+VLOOKUP(October_Schedule_Table[[#This Row],[Visitor/Neutral]],lookup,2,FALSE)+VLOOKUP(October_Schedule_Table[[#This Row],[Home/Neutral]],lookup,3,FALSE)</f>
        <v>109.28282305143736</v>
      </c>
      <c r="M333" s="1">
        <f>mean+0.5*home+VLOOKUP(October_Schedule_Table[[#This Row],[Visitor/Neutral]],lookup,3,FALSE)+VLOOKUP(October_Schedule_Table[[#This Row],[Home/Neutral]],lookup,2,FALSE)</f>
        <v>111.34198790020831</v>
      </c>
      <c r="N333" s="1">
        <f>(October_Schedule_Table[[#This Row],[PTS2]]-October_Schedule_Table[[#This Row],[Home Pre]])^2+(October_Schedule_Table[[#This Row],[PTS]]-October_Schedule_Table[[#This Row],[Away Pre]])^2</f>
        <v>46.538893818311706</v>
      </c>
      <c r="O333" s="1">
        <f t="shared" si="7"/>
        <v>1.2124678198197176</v>
      </c>
      <c r="P333" s="8">
        <f>October_Schedule_Table[[#This Row],[PTS2]]-October_Schedule_Table[[#This Row],[PTS]]</f>
        <v>11</v>
      </c>
      <c r="Q333" s="8">
        <f>October_Schedule_Table[[#This Row],[Home Pre]]-October_Schedule_Table[[#This Row],[Away Pre]]</f>
        <v>2.0591648487709477</v>
      </c>
      <c r="R333" s="8">
        <f>October_Schedule_Table[[#This Row],[Actual]]-October_Schedule_Table[[#This Row],[Predicted]]</f>
        <v>8.9408351512290523</v>
      </c>
      <c r="S333" s="8">
        <f>October_Schedule_Table[[#This Row],[PTS2]]-October_Schedule_Table[[#This Row],[Home Pre]]</f>
        <v>2.6580120997916907</v>
      </c>
      <c r="T333" s="8">
        <f>October_Schedule_Table[[#This Row],[PTS]]-October_Schedule_Table[[#This Row],[Away Pre]]</f>
        <v>-6.2828230514373615</v>
      </c>
      <c r="U333" s="8" t="str">
        <f>CONCATENATE(October_Schedule_Table[[#This Row],[Away Short]],October_Schedule_Table[[#This Row],[PTS]],October_Schedule_Table[[#This Row],[PTS2]])</f>
        <v>Dal103114</v>
      </c>
      <c r="V333" s="8" t="str">
        <f>CONCATENATE(October_Schedule_Table[[#This Row],[Home Short]],October_Schedule_Table[[#This Row],[PTS]],October_Schedule_Table[[#This Row],[PTS2]])</f>
        <v>LAL103114</v>
      </c>
      <c r="W333" s="8" t="str">
        <f>VLOOKUP(October_Schedule_Table[[#This Row],[Home Concat]],'Back to Back'!T:U,2,FALSE)</f>
        <v>yes</v>
      </c>
      <c r="X333" s="8" t="str">
        <f>VLOOKUP(October_Schedule_Table[[#This Row],[Away Concat]],'Back to Back'!T:U,2,FALSE)</f>
        <v>no</v>
      </c>
      <c r="Y333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33" s="8"/>
    </row>
    <row r="334" spans="1:26" x14ac:dyDescent="0.2">
      <c r="A334" s="2">
        <v>43434</v>
      </c>
      <c r="B334" s="16">
        <v>11</v>
      </c>
      <c r="C334" s="16">
        <v>30</v>
      </c>
      <c r="D334" s="16">
        <v>2018</v>
      </c>
      <c r="E334" s="1" t="s">
        <v>6</v>
      </c>
      <c r="F334" s="1" t="s">
        <v>17</v>
      </c>
      <c r="G334" s="1" t="str">
        <f>LEFT(October_Schedule_Table[[#This Row],[Visitor/Neutral]],3)</f>
        <v>New</v>
      </c>
      <c r="H334" s="1">
        <v>101</v>
      </c>
      <c r="I334" s="1" t="s">
        <v>26</v>
      </c>
      <c r="J334" s="1" t="str">
        <f>LEFT(October_Schedule_Table[[#This Row],[Home/Neutral]],3)</f>
        <v>Mia</v>
      </c>
      <c r="K334" s="1">
        <v>106</v>
      </c>
      <c r="L334" s="1">
        <f>mean-0.5*home+VLOOKUP(October_Schedule_Table[[#This Row],[Visitor/Neutral]],lookup,2,FALSE)+VLOOKUP(October_Schedule_Table[[#This Row],[Home/Neutral]],lookup,3,FALSE)</f>
        <v>108.09827411823181</v>
      </c>
      <c r="M334" s="1">
        <f>mean+0.5*home+VLOOKUP(October_Schedule_Table[[#This Row],[Visitor/Neutral]],lookup,3,FALSE)+VLOOKUP(October_Schedule_Table[[#This Row],[Home/Neutral]],lookup,2,FALSE)</f>
        <v>112.64140511602264</v>
      </c>
      <c r="N334" s="1">
        <f>(October_Schedule_Table[[#This Row],[PTS2]]-October_Schedule_Table[[#This Row],[Home Pre]])^2+(October_Schedule_Table[[#This Row],[PTS]]-October_Schedule_Table[[#This Row],[Away Pre]])^2</f>
        <v>94.493757372691306</v>
      </c>
      <c r="O334" s="1">
        <f t="shared" si="7"/>
        <v>1.213195737262075</v>
      </c>
      <c r="P334" s="8">
        <f>October_Schedule_Table[[#This Row],[PTS2]]-October_Schedule_Table[[#This Row],[PTS]]</f>
        <v>5</v>
      </c>
      <c r="Q334" s="8">
        <f>October_Schedule_Table[[#This Row],[Home Pre]]-October_Schedule_Table[[#This Row],[Away Pre]]</f>
        <v>4.5431309977908256</v>
      </c>
      <c r="R334" s="8">
        <f>October_Schedule_Table[[#This Row],[Actual]]-October_Schedule_Table[[#This Row],[Predicted]]</f>
        <v>0.45686900220917437</v>
      </c>
      <c r="S334" s="8">
        <f>October_Schedule_Table[[#This Row],[PTS2]]-October_Schedule_Table[[#This Row],[Home Pre]]</f>
        <v>-6.6414051160226393</v>
      </c>
      <c r="T334" s="8">
        <f>October_Schedule_Table[[#This Row],[PTS]]-October_Schedule_Table[[#This Row],[Away Pre]]</f>
        <v>-7.0982741182318136</v>
      </c>
      <c r="U334" s="8" t="str">
        <f>CONCATENATE(October_Schedule_Table[[#This Row],[Away Short]],October_Schedule_Table[[#This Row],[PTS]],October_Schedule_Table[[#This Row],[PTS2]])</f>
        <v>New101106</v>
      </c>
      <c r="V334" s="8" t="str">
        <f>CONCATENATE(October_Schedule_Table[[#This Row],[Home Short]],October_Schedule_Table[[#This Row],[PTS]],October_Schedule_Table[[#This Row],[PTS2]])</f>
        <v>Mia101106</v>
      </c>
      <c r="W334" s="8" t="str">
        <f>VLOOKUP(October_Schedule_Table[[#This Row],[Home Concat]],'Back to Back'!T:U,2,FALSE)</f>
        <v>no</v>
      </c>
      <c r="X334" s="8" t="str">
        <f>VLOOKUP(October_Schedule_Table[[#This Row],[Away Concat]],'Back to Back'!T:U,2,FALSE)</f>
        <v>no</v>
      </c>
      <c r="Y33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34" s="8"/>
    </row>
    <row r="335" spans="1:26" x14ac:dyDescent="0.2">
      <c r="A335" s="2">
        <v>43434</v>
      </c>
      <c r="B335" s="16">
        <v>11</v>
      </c>
      <c r="C335" s="16">
        <v>30</v>
      </c>
      <c r="D335" s="16">
        <v>2018</v>
      </c>
      <c r="E335" s="1" t="s">
        <v>6</v>
      </c>
      <c r="F335" s="1" t="s">
        <v>24</v>
      </c>
      <c r="G335" s="1" t="str">
        <f>LEFT(October_Schedule_Table[[#This Row],[Visitor/Neutral]],3)</f>
        <v>Atl</v>
      </c>
      <c r="H335" s="1">
        <v>109</v>
      </c>
      <c r="I335" s="1" t="s">
        <v>10</v>
      </c>
      <c r="J335" s="1" t="str">
        <f>LEFT(October_Schedule_Table[[#This Row],[Home/Neutral]],3)</f>
        <v>Okl</v>
      </c>
      <c r="K335" s="1">
        <v>124</v>
      </c>
      <c r="L335" s="1">
        <f>mean-0.5*home+VLOOKUP(October_Schedule_Table[[#This Row],[Visitor/Neutral]],lookup,2,FALSE)+VLOOKUP(October_Schedule_Table[[#This Row],[Home/Neutral]],lookup,3,FALSE)</f>
        <v>113.3905271788843</v>
      </c>
      <c r="M335" s="1">
        <f>mean+0.5*home+VLOOKUP(October_Schedule_Table[[#This Row],[Visitor/Neutral]],lookup,3,FALSE)+VLOOKUP(October_Schedule_Table[[#This Row],[Home/Neutral]],lookup,2,FALSE)</f>
        <v>124.92186344339571</v>
      </c>
      <c r="N335" s="1">
        <f>(October_Schedule_Table[[#This Row],[PTS2]]-October_Schedule_Table[[#This Row],[Home Pre]])^2+(October_Schedule_Table[[#This Row],[PTS]]-October_Schedule_Table[[#This Row],[Away Pre]])^2</f>
        <v>20.126561116791105</v>
      </c>
      <c r="O335" s="1">
        <f t="shared" si="7"/>
        <v>1.2139240917171052</v>
      </c>
      <c r="P335" s="8">
        <f>October_Schedule_Table[[#This Row],[PTS2]]-October_Schedule_Table[[#This Row],[PTS]]</f>
        <v>15</v>
      </c>
      <c r="Q335" s="8">
        <f>October_Schedule_Table[[#This Row],[Home Pre]]-October_Schedule_Table[[#This Row],[Away Pre]]</f>
        <v>11.53133626451141</v>
      </c>
      <c r="R335" s="8">
        <f>October_Schedule_Table[[#This Row],[Actual]]-October_Schedule_Table[[#This Row],[Predicted]]</f>
        <v>3.4686637354885903</v>
      </c>
      <c r="S335" s="8">
        <f>October_Schedule_Table[[#This Row],[PTS2]]-October_Schedule_Table[[#This Row],[Home Pre]]</f>
        <v>-0.9218634433957078</v>
      </c>
      <c r="T335" s="8">
        <f>October_Schedule_Table[[#This Row],[PTS]]-October_Schedule_Table[[#This Row],[Away Pre]]</f>
        <v>-4.3905271788842981</v>
      </c>
      <c r="U335" s="8" t="str">
        <f>CONCATENATE(October_Schedule_Table[[#This Row],[Away Short]],October_Schedule_Table[[#This Row],[PTS]],October_Schedule_Table[[#This Row],[PTS2]])</f>
        <v>Atl109124</v>
      </c>
      <c r="V335" s="8" t="str">
        <f>CONCATENATE(October_Schedule_Table[[#This Row],[Home Short]],October_Schedule_Table[[#This Row],[PTS]],October_Schedule_Table[[#This Row],[PTS2]])</f>
        <v>Okl109124</v>
      </c>
      <c r="W335" s="8" t="str">
        <f>VLOOKUP(October_Schedule_Table[[#This Row],[Home Concat]],'Back to Back'!T:U,2,FALSE)</f>
        <v>no</v>
      </c>
      <c r="X335" s="8" t="str">
        <f>VLOOKUP(October_Schedule_Table[[#This Row],[Away Concat]],'Back to Back'!T:U,2,FALSE)</f>
        <v>no</v>
      </c>
      <c r="Y33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35" s="8"/>
    </row>
    <row r="336" spans="1:26" x14ac:dyDescent="0.2">
      <c r="A336" s="2">
        <v>43434</v>
      </c>
      <c r="B336" s="16">
        <v>11</v>
      </c>
      <c r="C336" s="16">
        <v>30</v>
      </c>
      <c r="D336" s="16">
        <v>2018</v>
      </c>
      <c r="E336" s="1" t="s">
        <v>12</v>
      </c>
      <c r="F336" s="1" t="s">
        <v>41</v>
      </c>
      <c r="G336" s="1" t="str">
        <f>LEFT(October_Schedule_Table[[#This Row],[Visitor/Neutral]],3)</f>
        <v>Was</v>
      </c>
      <c r="H336" s="1">
        <v>98</v>
      </c>
      <c r="I336" s="1" t="s">
        <v>7</v>
      </c>
      <c r="J336" s="1" t="str">
        <f>LEFT(October_Schedule_Table[[#This Row],[Home/Neutral]],3)</f>
        <v>Phi</v>
      </c>
      <c r="K336" s="1">
        <v>123</v>
      </c>
      <c r="L336" s="1">
        <f>mean-0.5*home+VLOOKUP(October_Schedule_Table[[#This Row],[Visitor/Neutral]],lookup,2,FALSE)+VLOOKUP(October_Schedule_Table[[#This Row],[Home/Neutral]],lookup,3,FALSE)</f>
        <v>114.81690267572424</v>
      </c>
      <c r="M336" s="1">
        <f>mean+0.5*home+VLOOKUP(October_Schedule_Table[[#This Row],[Visitor/Neutral]],lookup,3,FALSE)+VLOOKUP(October_Schedule_Table[[#This Row],[Home/Neutral]],lookup,2,FALSE)</f>
        <v>123.00121758050733</v>
      </c>
      <c r="N336" s="1">
        <f>(October_Schedule_Table[[#This Row],[PTS2]]-October_Schedule_Table[[#This Row],[Home Pre]])^2+(October_Schedule_Table[[#This Row],[PTS]]-October_Schedule_Table[[#This Row],[Away Pre]])^2</f>
        <v>282.80821708728325</v>
      </c>
      <c r="O336" s="1">
        <f t="shared" si="7"/>
        <v>1.2146528834471737</v>
      </c>
      <c r="P336" s="8">
        <f>October_Schedule_Table[[#This Row],[PTS2]]-October_Schedule_Table[[#This Row],[PTS]]</f>
        <v>25</v>
      </c>
      <c r="Q336" s="8">
        <f>October_Schedule_Table[[#This Row],[Home Pre]]-October_Schedule_Table[[#This Row],[Away Pre]]</f>
        <v>8.1843149047830934</v>
      </c>
      <c r="R336" s="8">
        <f>October_Schedule_Table[[#This Row],[Actual]]-October_Schedule_Table[[#This Row],[Predicted]]</f>
        <v>16.815685095216907</v>
      </c>
      <c r="S336" s="8">
        <f>October_Schedule_Table[[#This Row],[PTS2]]-October_Schedule_Table[[#This Row],[Home Pre]]</f>
        <v>-1.2175805073297852E-3</v>
      </c>
      <c r="T336" s="8">
        <f>October_Schedule_Table[[#This Row],[PTS]]-October_Schedule_Table[[#This Row],[Away Pre]]</f>
        <v>-16.816902675724236</v>
      </c>
      <c r="U336" s="8" t="str">
        <f>CONCATENATE(October_Schedule_Table[[#This Row],[Away Short]],October_Schedule_Table[[#This Row],[PTS]],October_Schedule_Table[[#This Row],[PTS2]])</f>
        <v>Was98123</v>
      </c>
      <c r="V336" s="8" t="str">
        <f>CONCATENATE(October_Schedule_Table[[#This Row],[Home Short]],October_Schedule_Table[[#This Row],[PTS]],October_Schedule_Table[[#This Row],[PTS2]])</f>
        <v>Phi98123</v>
      </c>
      <c r="W336" s="8" t="str">
        <f>VLOOKUP(October_Schedule_Table[[#This Row],[Home Concat]],'Back to Back'!T:U,2,FALSE)</f>
        <v>no</v>
      </c>
      <c r="X336" s="8" t="str">
        <f>VLOOKUP(October_Schedule_Table[[#This Row],[Away Concat]],'Back to Back'!T:U,2,FALSE)</f>
        <v>no</v>
      </c>
      <c r="Y33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36" s="8"/>
    </row>
    <row r="337" spans="1:26" x14ac:dyDescent="0.2">
      <c r="A337" s="2">
        <v>43434</v>
      </c>
      <c r="B337" s="16">
        <v>11</v>
      </c>
      <c r="C337" s="16">
        <v>30</v>
      </c>
      <c r="D337" s="16">
        <v>2018</v>
      </c>
      <c r="E337" s="1" t="s">
        <v>42</v>
      </c>
      <c r="F337" s="1" t="s">
        <v>27</v>
      </c>
      <c r="G337" s="1" t="str">
        <f>LEFT(October_Schedule_Table[[#This Row],[Visitor/Neutral]],3)</f>
        <v>Orl</v>
      </c>
      <c r="H337" s="1">
        <v>99</v>
      </c>
      <c r="I337" s="1" t="s">
        <v>29</v>
      </c>
      <c r="J337" s="1" t="str">
        <f>LEFT(October_Schedule_Table[[#This Row],[Home/Neutral]],3)</f>
        <v>Pho</v>
      </c>
      <c r="K337" s="1">
        <v>85</v>
      </c>
      <c r="L337" s="1">
        <f>mean-0.5*home+VLOOKUP(October_Schedule_Table[[#This Row],[Visitor/Neutral]],lookup,2,FALSE)+VLOOKUP(October_Schedule_Table[[#This Row],[Home/Neutral]],lookup,3,FALSE)</f>
        <v>112.0361263420336</v>
      </c>
      <c r="M337" s="1">
        <f>mean+0.5*home+VLOOKUP(October_Schedule_Table[[#This Row],[Visitor/Neutral]],lookup,3,FALSE)+VLOOKUP(October_Schedule_Table[[#This Row],[Home/Neutral]],lookup,2,FALSE)</f>
        <v>104.82960993159428</v>
      </c>
      <c r="N337" s="1">
        <f>(October_Schedule_Table[[#This Row],[PTS2]]-October_Schedule_Table[[#This Row],[Home Pre]])^2+(October_Schedule_Table[[#This Row],[PTS]]-October_Schedule_Table[[#This Row],[Away Pre]])^2</f>
        <v>563.15402004464465</v>
      </c>
      <c r="O337" s="1">
        <f t="shared" si="7"/>
        <v>1.2153821127148026</v>
      </c>
      <c r="P337" s="8">
        <f>October_Schedule_Table[[#This Row],[PTS2]]-October_Schedule_Table[[#This Row],[PTS]]</f>
        <v>-14</v>
      </c>
      <c r="Q337" s="8">
        <f>October_Schedule_Table[[#This Row],[Home Pre]]-October_Schedule_Table[[#This Row],[Away Pre]]</f>
        <v>-7.2065164104393205</v>
      </c>
      <c r="R337" s="8">
        <f>October_Schedule_Table[[#This Row],[Actual]]-October_Schedule_Table[[#This Row],[Predicted]]</f>
        <v>-6.7934835895606795</v>
      </c>
      <c r="S337" s="8">
        <f>October_Schedule_Table[[#This Row],[PTS2]]-October_Schedule_Table[[#This Row],[Home Pre]]</f>
        <v>-19.829609931594277</v>
      </c>
      <c r="T337" s="8">
        <f>October_Schedule_Table[[#This Row],[PTS]]-October_Schedule_Table[[#This Row],[Away Pre]]</f>
        <v>-13.036126342033597</v>
      </c>
      <c r="U337" s="8" t="str">
        <f>CONCATENATE(October_Schedule_Table[[#This Row],[Away Short]],October_Schedule_Table[[#This Row],[PTS]],October_Schedule_Table[[#This Row],[PTS2]])</f>
        <v>Orl9985</v>
      </c>
      <c r="V337" s="8" t="str">
        <f>CONCATENATE(October_Schedule_Table[[#This Row],[Home Short]],October_Schedule_Table[[#This Row],[PTS]],October_Schedule_Table[[#This Row],[PTS2]])</f>
        <v>Pho9985</v>
      </c>
      <c r="W337" s="8" t="str">
        <f>VLOOKUP(October_Schedule_Table[[#This Row],[Home Concat]],'Back to Back'!T:U,2,FALSE)</f>
        <v>no</v>
      </c>
      <c r="X337" s="8" t="str">
        <f>VLOOKUP(October_Schedule_Table[[#This Row],[Away Concat]],'Back to Back'!T:U,2,FALSE)</f>
        <v>no</v>
      </c>
      <c r="Y33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37" s="8"/>
    </row>
    <row r="338" spans="1:26" x14ac:dyDescent="0.2">
      <c r="A338" s="2">
        <v>43434</v>
      </c>
      <c r="B338" s="16">
        <v>11</v>
      </c>
      <c r="C338" s="16">
        <v>30</v>
      </c>
      <c r="D338" s="16">
        <v>2018</v>
      </c>
      <c r="E338" s="1" t="s">
        <v>9</v>
      </c>
      <c r="F338" s="1" t="s">
        <v>21</v>
      </c>
      <c r="G338" s="1" t="str">
        <f>LEFT(October_Schedule_Table[[#This Row],[Visitor/Neutral]],3)</f>
        <v>Den</v>
      </c>
      <c r="H338" s="1">
        <v>113</v>
      </c>
      <c r="I338" s="1" t="s">
        <v>40</v>
      </c>
      <c r="J338" s="1" t="str">
        <f>LEFT(October_Schedule_Table[[#This Row],[Home/Neutral]],3)</f>
        <v>Por</v>
      </c>
      <c r="K338" s="1">
        <v>112</v>
      </c>
      <c r="L338" s="1">
        <f>mean-0.5*home+VLOOKUP(October_Schedule_Table[[#This Row],[Visitor/Neutral]],lookup,2,FALSE)+VLOOKUP(October_Schedule_Table[[#This Row],[Home/Neutral]],lookup,3,FALSE)</f>
        <v>108.0234399257677</v>
      </c>
      <c r="M338" s="1">
        <f>mean+0.5*home+VLOOKUP(October_Schedule_Table[[#This Row],[Visitor/Neutral]],lookup,3,FALSE)+VLOOKUP(October_Schedule_Table[[#This Row],[Home/Neutral]],lookup,2,FALSE)</f>
        <v>111.60181922528086</v>
      </c>
      <c r="N338" s="1">
        <f>(October_Schedule_Table[[#This Row],[PTS2]]-October_Schedule_Table[[#This Row],[Home Pre]])^2+(October_Schedule_Table[[#This Row],[PTS]]-October_Schedule_Table[[#This Row],[Away Pre]])^2</f>
        <v>24.924698101798889</v>
      </c>
      <c r="O338" s="1">
        <f t="shared" si="7"/>
        <v>1.2161117797826722</v>
      </c>
      <c r="P338" s="8">
        <f>October_Schedule_Table[[#This Row],[PTS2]]-October_Schedule_Table[[#This Row],[PTS]]</f>
        <v>-1</v>
      </c>
      <c r="Q338" s="8">
        <f>October_Schedule_Table[[#This Row],[Home Pre]]-October_Schedule_Table[[#This Row],[Away Pre]]</f>
        <v>3.5783792995131591</v>
      </c>
      <c r="R338" s="8">
        <f>October_Schedule_Table[[#This Row],[Actual]]-October_Schedule_Table[[#This Row],[Predicted]]</f>
        <v>-4.5783792995131591</v>
      </c>
      <c r="S338" s="8">
        <f>October_Schedule_Table[[#This Row],[PTS2]]-October_Schedule_Table[[#This Row],[Home Pre]]</f>
        <v>0.39818077471913682</v>
      </c>
      <c r="T338" s="8">
        <f>October_Schedule_Table[[#This Row],[PTS]]-October_Schedule_Table[[#This Row],[Away Pre]]</f>
        <v>4.976560074232296</v>
      </c>
      <c r="U338" s="8" t="str">
        <f>CONCATENATE(October_Schedule_Table[[#This Row],[Away Short]],October_Schedule_Table[[#This Row],[PTS]],October_Schedule_Table[[#This Row],[PTS2]])</f>
        <v>Den113112</v>
      </c>
      <c r="V338" s="8" t="str">
        <f>CONCATENATE(October_Schedule_Table[[#This Row],[Home Short]],October_Schedule_Table[[#This Row],[PTS]],October_Schedule_Table[[#This Row],[PTS2]])</f>
        <v>Por113112</v>
      </c>
      <c r="W338" s="8" t="str">
        <f>VLOOKUP(October_Schedule_Table[[#This Row],[Home Concat]],'Back to Back'!T:U,2,FALSE)</f>
        <v>no</v>
      </c>
      <c r="X338" s="8" t="str">
        <f>VLOOKUP(October_Schedule_Table[[#This Row],[Away Concat]],'Back to Back'!T:U,2,FALSE)</f>
        <v>no</v>
      </c>
      <c r="Y33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38" s="8"/>
    </row>
    <row r="339" spans="1:26" x14ac:dyDescent="0.2">
      <c r="A339" s="2">
        <v>43434</v>
      </c>
      <c r="B339" s="16">
        <v>11</v>
      </c>
      <c r="C339" s="16">
        <v>30</v>
      </c>
      <c r="D339" s="16">
        <v>2018</v>
      </c>
      <c r="E339" s="1" t="s">
        <v>6</v>
      </c>
      <c r="F339" s="1" t="s">
        <v>18</v>
      </c>
      <c r="G339" s="1" t="str">
        <f>LEFT(October_Schedule_Table[[#This Row],[Visitor/Neutral]],3)</f>
        <v>Hou</v>
      </c>
      <c r="H339" s="1">
        <v>136</v>
      </c>
      <c r="I339" s="1" t="s">
        <v>35</v>
      </c>
      <c r="J339" s="1" t="str">
        <f>LEFT(October_Schedule_Table[[#This Row],[Home/Neutral]],3)</f>
        <v>San</v>
      </c>
      <c r="K339" s="1">
        <v>105</v>
      </c>
      <c r="L339" s="1">
        <f>mean-0.5*home+VLOOKUP(October_Schedule_Table[[#This Row],[Visitor/Neutral]],lookup,2,FALSE)+VLOOKUP(October_Schedule_Table[[#This Row],[Home/Neutral]],lookup,3,FALSE)</f>
        <v>111.25828064843417</v>
      </c>
      <c r="M339" s="1">
        <f>mean+0.5*home+VLOOKUP(October_Schedule_Table[[#This Row],[Visitor/Neutral]],lookup,3,FALSE)+VLOOKUP(October_Schedule_Table[[#This Row],[Home/Neutral]],lookup,2,FALSE)</f>
        <v>110.0180182594453</v>
      </c>
      <c r="N339" s="1">
        <f>(October_Schedule_Table[[#This Row],[PTS2]]-October_Schedule_Table[[#This Row],[Home Pre]])^2+(October_Schedule_Table[[#This Row],[PTS]]-October_Schedule_Table[[#This Row],[Away Pre]])^2</f>
        <v>637.33318372377369</v>
      </c>
      <c r="O339" s="1">
        <f t="shared" si="7"/>
        <v>1.2168418849136204</v>
      </c>
      <c r="P339" s="8">
        <f>October_Schedule_Table[[#This Row],[PTS2]]-October_Schedule_Table[[#This Row],[PTS]]</f>
        <v>-31</v>
      </c>
      <c r="Q339" s="8">
        <f>October_Schedule_Table[[#This Row],[Home Pre]]-October_Schedule_Table[[#This Row],[Away Pre]]</f>
        <v>-1.2402623889888673</v>
      </c>
      <c r="R339" s="8">
        <f>October_Schedule_Table[[#This Row],[Actual]]-October_Schedule_Table[[#This Row],[Predicted]]</f>
        <v>-29.759737611011133</v>
      </c>
      <c r="S339" s="8">
        <f>October_Schedule_Table[[#This Row],[PTS2]]-October_Schedule_Table[[#This Row],[Home Pre]]</f>
        <v>-5.0180182594452987</v>
      </c>
      <c r="T339" s="8">
        <f>October_Schedule_Table[[#This Row],[PTS]]-October_Schedule_Table[[#This Row],[Away Pre]]</f>
        <v>24.741719351565834</v>
      </c>
      <c r="U339" s="8" t="str">
        <f>CONCATENATE(October_Schedule_Table[[#This Row],[Away Short]],October_Schedule_Table[[#This Row],[PTS]],October_Schedule_Table[[#This Row],[PTS2]])</f>
        <v>Hou136105</v>
      </c>
      <c r="V339" s="8" t="str">
        <f>CONCATENATE(October_Schedule_Table[[#This Row],[Home Short]],October_Schedule_Table[[#This Row],[PTS]],October_Schedule_Table[[#This Row],[PTS2]])</f>
        <v>San136105</v>
      </c>
      <c r="W339" s="8" t="str">
        <f>VLOOKUP(October_Schedule_Table[[#This Row],[Home Concat]],'Back to Back'!T:U,2,FALSE)</f>
        <v>no</v>
      </c>
      <c r="X339" s="8" t="str">
        <f>VLOOKUP(October_Schedule_Table[[#This Row],[Away Concat]],'Back to Back'!T:U,2,FALSE)</f>
        <v>no</v>
      </c>
      <c r="Y33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39" s="8"/>
    </row>
    <row r="340" spans="1:26" x14ac:dyDescent="0.2">
      <c r="A340" s="2">
        <v>43435</v>
      </c>
      <c r="B340" s="16">
        <v>12</v>
      </c>
      <c r="C340" s="16">
        <v>1</v>
      </c>
      <c r="D340" s="16">
        <v>2018</v>
      </c>
      <c r="E340" s="1" t="s">
        <v>6</v>
      </c>
      <c r="F340" s="1" t="s">
        <v>37</v>
      </c>
      <c r="G340" s="1" t="str">
        <f>LEFT(October_Schedule_Table[[#This Row],[Visitor/Neutral]],3)</f>
        <v>Tor</v>
      </c>
      <c r="H340" s="1">
        <v>106</v>
      </c>
      <c r="I340" s="1" t="s">
        <v>36</v>
      </c>
      <c r="J340" s="1" t="str">
        <f>LEFT(October_Schedule_Table[[#This Row],[Home/Neutral]],3)</f>
        <v>Cle</v>
      </c>
      <c r="K340" s="1">
        <v>95</v>
      </c>
      <c r="L340" s="1">
        <f>mean-0.5*home+VLOOKUP(October_Schedule_Table[[#This Row],[Visitor/Neutral]],lookup,2,FALSE)+VLOOKUP(October_Schedule_Table[[#This Row],[Home/Neutral]],lookup,3,FALSE)</f>
        <v>116.19488978776623</v>
      </c>
      <c r="M340" s="1">
        <f>mean+0.5*home+VLOOKUP(October_Schedule_Table[[#This Row],[Visitor/Neutral]],lookup,3,FALSE)+VLOOKUP(October_Schedule_Table[[#This Row],[Home/Neutral]],lookup,2,FALSE)</f>
        <v>104.06227526705231</v>
      </c>
      <c r="N340" s="1">
        <f>(October_Schedule_Table[[#This Row],[PTS2]]-October_Schedule_Table[[#This Row],[Home Pre]])^2+(October_Schedule_Table[[#This Row],[PTS]]-October_Schedule_Table[[#This Row],[Away Pre]])^2</f>
        <v>186.06061080052825</v>
      </c>
      <c r="O340" s="1">
        <f t="shared" si="7"/>
        <v>1.2175724283706428</v>
      </c>
      <c r="P340" s="8">
        <f>October_Schedule_Table[[#This Row],[PTS2]]-October_Schedule_Table[[#This Row],[PTS]]</f>
        <v>-11</v>
      </c>
      <c r="Q340" s="8">
        <f>October_Schedule_Table[[#This Row],[Home Pre]]-October_Schedule_Table[[#This Row],[Away Pre]]</f>
        <v>-12.132614520713915</v>
      </c>
      <c r="R340" s="8">
        <f>October_Schedule_Table[[#This Row],[Actual]]-October_Schedule_Table[[#This Row],[Predicted]]</f>
        <v>1.1326145207139149</v>
      </c>
      <c r="S340" s="8">
        <f>October_Schedule_Table[[#This Row],[PTS2]]-October_Schedule_Table[[#This Row],[Home Pre]]</f>
        <v>-9.0622752670523141</v>
      </c>
      <c r="T340" s="8">
        <f>October_Schedule_Table[[#This Row],[PTS]]-October_Schedule_Table[[#This Row],[Away Pre]]</f>
        <v>-10.194889787766229</v>
      </c>
      <c r="U340" s="8" t="str">
        <f>CONCATENATE(October_Schedule_Table[[#This Row],[Away Short]],October_Schedule_Table[[#This Row],[PTS]],October_Schedule_Table[[#This Row],[PTS2]])</f>
        <v>Tor10695</v>
      </c>
      <c r="V340" s="8" t="str">
        <f>CONCATENATE(October_Schedule_Table[[#This Row],[Home Short]],October_Schedule_Table[[#This Row],[PTS]],October_Schedule_Table[[#This Row],[PTS2]])</f>
        <v>Cle10695</v>
      </c>
      <c r="W340" s="8" t="str">
        <f>VLOOKUP(October_Schedule_Table[[#This Row],[Home Concat]],'Back to Back'!T:U,2,FALSE)</f>
        <v>yes</v>
      </c>
      <c r="X340" s="8" t="str">
        <f>VLOOKUP(October_Schedule_Table[[#This Row],[Away Concat]],'Back to Back'!T:U,2,FALSE)</f>
        <v>no</v>
      </c>
      <c r="Y340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40" s="8"/>
    </row>
    <row r="341" spans="1:26" x14ac:dyDescent="0.2">
      <c r="A341" s="2">
        <v>43435</v>
      </c>
      <c r="B341" s="16">
        <v>12</v>
      </c>
      <c r="C341" s="16">
        <v>1</v>
      </c>
      <c r="D341" s="16">
        <v>2018</v>
      </c>
      <c r="E341" s="1" t="s">
        <v>12</v>
      </c>
      <c r="F341" s="1" t="s">
        <v>11</v>
      </c>
      <c r="G341" s="1" t="str">
        <f>LEFT(October_Schedule_Table[[#This Row],[Visitor/Neutral]],3)</f>
        <v>Gol</v>
      </c>
      <c r="H341" s="1">
        <v>102</v>
      </c>
      <c r="I341" s="1" t="s">
        <v>16</v>
      </c>
      <c r="J341" s="1" t="str">
        <f>LEFT(October_Schedule_Table[[#This Row],[Home/Neutral]],3)</f>
        <v>Det</v>
      </c>
      <c r="K341" s="1">
        <v>111</v>
      </c>
      <c r="L341" s="1">
        <f>mean-0.5*home+VLOOKUP(October_Schedule_Table[[#This Row],[Visitor/Neutral]],lookup,2,FALSE)+VLOOKUP(October_Schedule_Table[[#This Row],[Home/Neutral]],lookup,3,FALSE)</f>
        <v>112.21164747137203</v>
      </c>
      <c r="M341" s="1">
        <f>mean+0.5*home+VLOOKUP(October_Schedule_Table[[#This Row],[Visitor/Neutral]],lookup,3,FALSE)+VLOOKUP(October_Schedule_Table[[#This Row],[Home/Neutral]],lookup,2,FALSE)</f>
        <v>108.19801053974378</v>
      </c>
      <c r="N341" s="1">
        <f>(October_Schedule_Table[[#This Row],[PTS2]]-October_Schedule_Table[[#This Row],[Home Pre]])^2+(October_Schedule_Table[[#This Row],[PTS]]-October_Schedule_Table[[#This Row],[Away Pre]])^2</f>
        <v>112.12888901496578</v>
      </c>
      <c r="O341" s="1">
        <f t="shared" si="7"/>
        <v>1.2183034104168931</v>
      </c>
      <c r="P341" s="8">
        <f>October_Schedule_Table[[#This Row],[PTS2]]-October_Schedule_Table[[#This Row],[PTS]]</f>
        <v>9</v>
      </c>
      <c r="Q341" s="8">
        <f>October_Schedule_Table[[#This Row],[Home Pre]]-October_Schedule_Table[[#This Row],[Away Pre]]</f>
        <v>-4.0136369316282554</v>
      </c>
      <c r="R341" s="8">
        <f>October_Schedule_Table[[#This Row],[Actual]]-October_Schedule_Table[[#This Row],[Predicted]]</f>
        <v>13.013636931628255</v>
      </c>
      <c r="S341" s="8">
        <f>October_Schedule_Table[[#This Row],[PTS2]]-October_Schedule_Table[[#This Row],[Home Pre]]</f>
        <v>2.8019894602562232</v>
      </c>
      <c r="T341" s="8">
        <f>October_Schedule_Table[[#This Row],[PTS]]-October_Schedule_Table[[#This Row],[Away Pre]]</f>
        <v>-10.211647471372032</v>
      </c>
      <c r="U341" s="8" t="str">
        <f>CONCATENATE(October_Schedule_Table[[#This Row],[Away Short]],October_Schedule_Table[[#This Row],[PTS]],October_Schedule_Table[[#This Row],[PTS2]])</f>
        <v>Gol102111</v>
      </c>
      <c r="V341" s="8" t="str">
        <f>CONCATENATE(October_Schedule_Table[[#This Row],[Home Short]],October_Schedule_Table[[#This Row],[PTS]],October_Schedule_Table[[#This Row],[PTS2]])</f>
        <v>Det102111</v>
      </c>
      <c r="W341" s="8" t="str">
        <f>VLOOKUP(October_Schedule_Table[[#This Row],[Home Concat]],'Back to Back'!T:U,2,FALSE)</f>
        <v>yes</v>
      </c>
      <c r="X341" s="8" t="str">
        <f>VLOOKUP(October_Schedule_Table[[#This Row],[Away Concat]],'Back to Back'!T:U,2,FALSE)</f>
        <v>no</v>
      </c>
      <c r="Y341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41" s="8"/>
    </row>
    <row r="342" spans="1:26" x14ac:dyDescent="0.2">
      <c r="A342" s="2">
        <v>43435</v>
      </c>
      <c r="B342" s="16">
        <v>12</v>
      </c>
      <c r="C342" s="16">
        <v>1</v>
      </c>
      <c r="D342" s="16">
        <v>2018</v>
      </c>
      <c r="E342" s="1" t="s">
        <v>6</v>
      </c>
      <c r="F342" s="1" t="s">
        <v>38</v>
      </c>
      <c r="G342" s="1" t="str">
        <f>LEFT(October_Schedule_Table[[#This Row],[Visitor/Neutral]],3)</f>
        <v>Chi</v>
      </c>
      <c r="H342" s="1">
        <v>105</v>
      </c>
      <c r="I342" s="1" t="s">
        <v>18</v>
      </c>
      <c r="J342" s="1" t="str">
        <f>LEFT(October_Schedule_Table[[#This Row],[Home/Neutral]],3)</f>
        <v>Hou</v>
      </c>
      <c r="K342" s="1">
        <v>121</v>
      </c>
      <c r="L342" s="1">
        <f>mean-0.5*home+VLOOKUP(October_Schedule_Table[[#This Row],[Visitor/Neutral]],lookup,2,FALSE)+VLOOKUP(October_Schedule_Table[[#This Row],[Home/Neutral]],lookup,3,FALSE)</f>
        <v>101.11979322809748</v>
      </c>
      <c r="M342" s="1">
        <f>mean+0.5*home+VLOOKUP(October_Schedule_Table[[#This Row],[Visitor/Neutral]],lookup,3,FALSE)+VLOOKUP(October_Schedule_Table[[#This Row],[Home/Neutral]],lookup,2,FALSE)</f>
        <v>118.02580667924552</v>
      </c>
      <c r="N342" s="1">
        <f>(October_Schedule_Table[[#This Row],[PTS2]]-October_Schedule_Table[[#This Row],[Home Pre]])^2+(October_Schedule_Table[[#This Row],[PTS]]-October_Schedule_Table[[#This Row],[Away Pre]])^2</f>
        <v>23.901830501938754</v>
      </c>
      <c r="O342" s="1">
        <f t="shared" si="7"/>
        <v>1.2190348313156825</v>
      </c>
      <c r="P342" s="8">
        <f>October_Schedule_Table[[#This Row],[PTS2]]-October_Schedule_Table[[#This Row],[PTS]]</f>
        <v>16</v>
      </c>
      <c r="Q342" s="8">
        <f>October_Schedule_Table[[#This Row],[Home Pre]]-October_Schedule_Table[[#This Row],[Away Pre]]</f>
        <v>16.906013451148041</v>
      </c>
      <c r="R342" s="8">
        <f>October_Schedule_Table[[#This Row],[Actual]]-October_Schedule_Table[[#This Row],[Predicted]]</f>
        <v>-0.90601345114804133</v>
      </c>
      <c r="S342" s="8">
        <f>October_Schedule_Table[[#This Row],[PTS2]]-October_Schedule_Table[[#This Row],[Home Pre]]</f>
        <v>2.9741933207544804</v>
      </c>
      <c r="T342" s="8">
        <f>October_Schedule_Table[[#This Row],[PTS]]-October_Schedule_Table[[#This Row],[Away Pre]]</f>
        <v>3.8802067719025217</v>
      </c>
      <c r="U342" s="8" t="str">
        <f>CONCATENATE(October_Schedule_Table[[#This Row],[Away Short]],October_Schedule_Table[[#This Row],[PTS]],October_Schedule_Table[[#This Row],[PTS2]])</f>
        <v>Chi105121</v>
      </c>
      <c r="V342" s="8" t="str">
        <f>CONCATENATE(October_Schedule_Table[[#This Row],[Home Short]],October_Schedule_Table[[#This Row],[PTS]],October_Schedule_Table[[#This Row],[PTS2]])</f>
        <v>Hou105121</v>
      </c>
      <c r="W342" s="8" t="str">
        <f>VLOOKUP(October_Schedule_Table[[#This Row],[Home Concat]],'Back to Back'!T:U,2,FALSE)</f>
        <v>yes</v>
      </c>
      <c r="X342" s="8" t="str">
        <f>VLOOKUP(October_Schedule_Table[[#This Row],[Away Concat]],'Back to Back'!T:U,2,FALSE)</f>
        <v>yes</v>
      </c>
      <c r="Y342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43435Chicago BullsHouston Rockets</v>
      </c>
      <c r="Z342" s="8"/>
    </row>
    <row r="343" spans="1:26" x14ac:dyDescent="0.2">
      <c r="A343" s="2">
        <v>43435</v>
      </c>
      <c r="B343" s="16">
        <v>12</v>
      </c>
      <c r="C343" s="16">
        <v>1</v>
      </c>
      <c r="D343" s="16">
        <v>2018</v>
      </c>
      <c r="E343" s="1" t="s">
        <v>6</v>
      </c>
      <c r="F343" s="1" t="s">
        <v>8</v>
      </c>
      <c r="G343" s="1" t="str">
        <f>LEFT(October_Schedule_Table[[#This Row],[Visitor/Neutral]],3)</f>
        <v>Bos</v>
      </c>
      <c r="H343" s="1">
        <v>118</v>
      </c>
      <c r="I343" s="1" t="s">
        <v>34</v>
      </c>
      <c r="J343" s="1" t="str">
        <f>LEFT(October_Schedule_Table[[#This Row],[Home/Neutral]],3)</f>
        <v>Min</v>
      </c>
      <c r="K343" s="1">
        <v>109</v>
      </c>
      <c r="L343" s="1">
        <f>mean-0.5*home+VLOOKUP(October_Schedule_Table[[#This Row],[Visitor/Neutral]],lookup,2,FALSE)+VLOOKUP(October_Schedule_Table[[#This Row],[Home/Neutral]],lookup,3,FALSE)</f>
        <v>114.05773148156565</v>
      </c>
      <c r="M343" s="1">
        <f>mean+0.5*home+VLOOKUP(October_Schedule_Table[[#This Row],[Visitor/Neutral]],lookup,3,FALSE)+VLOOKUP(October_Schedule_Table[[#This Row],[Home/Neutral]],lookup,2,FALSE)</f>
        <v>111.75546438541852</v>
      </c>
      <c r="N343" s="1">
        <f>(October_Schedule_Table[[#This Row],[PTS2]]-October_Schedule_Table[[#This Row],[Home Pre]])^2+(October_Schedule_Table[[#This Row],[PTS]]-October_Schedule_Table[[#This Row],[Away Pre]])^2</f>
        <v>23.134065050748401</v>
      </c>
      <c r="O343" s="1">
        <f t="shared" si="7"/>
        <v>1.2197666913304808</v>
      </c>
      <c r="P343" s="8">
        <f>October_Schedule_Table[[#This Row],[PTS2]]-October_Schedule_Table[[#This Row],[PTS]]</f>
        <v>-9</v>
      </c>
      <c r="Q343" s="8">
        <f>October_Schedule_Table[[#This Row],[Home Pre]]-October_Schedule_Table[[#This Row],[Away Pre]]</f>
        <v>-2.3022670961471334</v>
      </c>
      <c r="R343" s="8">
        <f>October_Schedule_Table[[#This Row],[Actual]]-October_Schedule_Table[[#This Row],[Predicted]]</f>
        <v>-6.6977329038528666</v>
      </c>
      <c r="S343" s="8">
        <f>October_Schedule_Table[[#This Row],[PTS2]]-October_Schedule_Table[[#This Row],[Home Pre]]</f>
        <v>-2.7554643854185201</v>
      </c>
      <c r="T343" s="8">
        <f>October_Schedule_Table[[#This Row],[PTS]]-October_Schedule_Table[[#This Row],[Away Pre]]</f>
        <v>3.9422685184343464</v>
      </c>
      <c r="U343" s="8" t="str">
        <f>CONCATENATE(October_Schedule_Table[[#This Row],[Away Short]],October_Schedule_Table[[#This Row],[PTS]],October_Schedule_Table[[#This Row],[PTS2]])</f>
        <v>Bos118109</v>
      </c>
      <c r="V343" s="8" t="str">
        <f>CONCATENATE(October_Schedule_Table[[#This Row],[Home Short]],October_Schedule_Table[[#This Row],[PTS]],October_Schedule_Table[[#This Row],[PTS2]])</f>
        <v>Min118109</v>
      </c>
      <c r="W343" s="8" t="str">
        <f>VLOOKUP(October_Schedule_Table[[#This Row],[Home Concat]],'Back to Back'!T:U,2,FALSE)</f>
        <v>no</v>
      </c>
      <c r="X343" s="8" t="str">
        <f>VLOOKUP(October_Schedule_Table[[#This Row],[Away Concat]],'Back to Back'!T:U,2,FALSE)</f>
        <v>yes</v>
      </c>
      <c r="Y34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43" s="8"/>
    </row>
    <row r="344" spans="1:26" x14ac:dyDescent="0.2">
      <c r="A344" s="2">
        <v>43435</v>
      </c>
      <c r="B344" s="16">
        <v>12</v>
      </c>
      <c r="C344" s="16">
        <v>1</v>
      </c>
      <c r="D344" s="16">
        <v>2018</v>
      </c>
      <c r="E344" s="1" t="s">
        <v>45</v>
      </c>
      <c r="F344" s="1" t="s">
        <v>13</v>
      </c>
      <c r="G344" s="1" t="str">
        <f>LEFT(October_Schedule_Table[[#This Row],[Visitor/Neutral]],3)</f>
        <v>Mil</v>
      </c>
      <c r="H344" s="1">
        <v>134</v>
      </c>
      <c r="I344" s="1" t="s">
        <v>25</v>
      </c>
      <c r="J344" s="1" t="s">
        <v>243</v>
      </c>
      <c r="K344" s="1">
        <v>136</v>
      </c>
      <c r="L344" s="1">
        <f>mean-0.5*home+VLOOKUP(October_Schedule_Table[[#This Row],[Visitor/Neutral]],lookup,2,FALSE)+VLOOKUP(October_Schedule_Table[[#This Row],[Home/Neutral]],lookup,3,FALSE)</f>
        <v>118.85915005836823</v>
      </c>
      <c r="M344" s="1">
        <f>mean+0.5*home+VLOOKUP(October_Schedule_Table[[#This Row],[Visitor/Neutral]],lookup,3,FALSE)+VLOOKUP(October_Schedule_Table[[#This Row],[Home/Neutral]],lookup,2,FALSE)</f>
        <v>104.42643950823404</v>
      </c>
      <c r="N344" s="1">
        <f>(October_Schedule_Table[[#This Row],[PTS2]]-October_Schedule_Table[[#This Row],[Home Pre]])^2+(October_Schedule_Table[[#This Row],[PTS]]-October_Schedule_Table[[#This Row],[Away Pre]])^2</f>
        <v>1226.1350590822151</v>
      </c>
      <c r="O344" s="1">
        <f t="shared" si="7"/>
        <v>1.2204989907249157</v>
      </c>
      <c r="P344" s="8">
        <f>October_Schedule_Table[[#This Row],[PTS2]]-October_Schedule_Table[[#This Row],[PTS]]</f>
        <v>2</v>
      </c>
      <c r="Q344" s="8">
        <f>October_Schedule_Table[[#This Row],[Home Pre]]-October_Schedule_Table[[#This Row],[Away Pre]]</f>
        <v>-14.432710550134189</v>
      </c>
      <c r="R344" s="8">
        <f>October_Schedule_Table[[#This Row],[Actual]]-October_Schedule_Table[[#This Row],[Predicted]]</f>
        <v>16.432710550134189</v>
      </c>
      <c r="S344" s="8">
        <f>October_Schedule_Table[[#This Row],[PTS2]]-October_Schedule_Table[[#This Row],[Home Pre]]</f>
        <v>31.57356049176596</v>
      </c>
      <c r="T344" s="8">
        <f>October_Schedule_Table[[#This Row],[PTS]]-October_Schedule_Table[[#This Row],[Away Pre]]</f>
        <v>15.140849941631771</v>
      </c>
      <c r="U344" s="8" t="str">
        <f>CONCATENATE(October_Schedule_Table[[#This Row],[Away Short]],October_Schedule_Table[[#This Row],[PTS]],October_Schedule_Table[[#This Row],[PTS2]])</f>
        <v>Mil134136</v>
      </c>
      <c r="V344" s="8" t="str">
        <f>CONCATENATE(October_Schedule_Table[[#This Row],[Home Short]],October_Schedule_Table[[#This Row],[PTS]],October_Schedule_Table[[#This Row],[PTS2]])</f>
        <v>NYK134136</v>
      </c>
      <c r="W344" s="8" t="str">
        <f>VLOOKUP(October_Schedule_Table[[#This Row],[Home Concat]],'Back to Back'!T:U,2,FALSE)</f>
        <v>no</v>
      </c>
      <c r="X344" s="8" t="str">
        <f>VLOOKUP(October_Schedule_Table[[#This Row],[Away Concat]],'Back to Back'!T:U,2,FALSE)</f>
        <v>no</v>
      </c>
      <c r="Y34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44" s="8"/>
    </row>
    <row r="345" spans="1:26" x14ac:dyDescent="0.2">
      <c r="A345" s="2">
        <v>43435</v>
      </c>
      <c r="B345" s="16">
        <v>12</v>
      </c>
      <c r="C345" s="16">
        <v>1</v>
      </c>
      <c r="D345" s="16">
        <v>2018</v>
      </c>
      <c r="E345" s="1" t="s">
        <v>30</v>
      </c>
      <c r="F345" s="1" t="s">
        <v>20</v>
      </c>
      <c r="G345" s="1" t="str">
        <f>LEFT(October_Schedule_Table[[#This Row],[Visitor/Neutral]],3)</f>
        <v>Ind</v>
      </c>
      <c r="H345" s="1">
        <v>110</v>
      </c>
      <c r="I345" s="1" t="s">
        <v>32</v>
      </c>
      <c r="J345" s="1" t="str">
        <f>LEFT(October_Schedule_Table[[#This Row],[Home/Neutral]],3)</f>
        <v>Sac</v>
      </c>
      <c r="K345" s="1">
        <v>111</v>
      </c>
      <c r="L345" s="1">
        <f>mean-0.5*home+VLOOKUP(October_Schedule_Table[[#This Row],[Visitor/Neutral]],lookup,2,FALSE)+VLOOKUP(October_Schedule_Table[[#This Row],[Home/Neutral]],lookup,3,FALSE)</f>
        <v>110.03049642980832</v>
      </c>
      <c r="M345" s="1">
        <f>mean+0.5*home+VLOOKUP(October_Schedule_Table[[#This Row],[Visitor/Neutral]],lookup,3,FALSE)+VLOOKUP(October_Schedule_Table[[#This Row],[Home/Neutral]],lookup,2,FALSE)</f>
        <v>109.4438857148613</v>
      </c>
      <c r="N345" s="1">
        <f>(October_Schedule_Table[[#This Row],[PTS2]]-October_Schedule_Table[[#This Row],[Home Pre]])^2+(October_Schedule_Table[[#This Row],[PTS]]-October_Schedule_Table[[#This Row],[Away Pre]])^2</f>
        <v>2.4224217006437958</v>
      </c>
      <c r="O345" s="1">
        <f t="shared" si="7"/>
        <v>1.2212317297627735</v>
      </c>
      <c r="P345" s="8">
        <f>October_Schedule_Table[[#This Row],[PTS2]]-October_Schedule_Table[[#This Row],[PTS]]</f>
        <v>1</v>
      </c>
      <c r="Q345" s="8">
        <f>October_Schedule_Table[[#This Row],[Home Pre]]-October_Schedule_Table[[#This Row],[Away Pre]]</f>
        <v>-0.5866107149470281</v>
      </c>
      <c r="R345" s="8">
        <f>October_Schedule_Table[[#This Row],[Actual]]-October_Schedule_Table[[#This Row],[Predicted]]</f>
        <v>1.5866107149470281</v>
      </c>
      <c r="S345" s="8">
        <f>October_Schedule_Table[[#This Row],[PTS2]]-October_Schedule_Table[[#This Row],[Home Pre]]</f>
        <v>1.5561142851387046</v>
      </c>
      <c r="T345" s="8">
        <f>October_Schedule_Table[[#This Row],[PTS]]-October_Schedule_Table[[#This Row],[Away Pre]]</f>
        <v>-3.0496429808323455E-2</v>
      </c>
      <c r="U345" s="8" t="str">
        <f>CONCATENATE(October_Schedule_Table[[#This Row],[Away Short]],October_Schedule_Table[[#This Row],[PTS]],October_Schedule_Table[[#This Row],[PTS2]])</f>
        <v>Ind110111</v>
      </c>
      <c r="V345" s="8" t="str">
        <f>CONCATENATE(October_Schedule_Table[[#This Row],[Home Short]],October_Schedule_Table[[#This Row],[PTS]],October_Schedule_Table[[#This Row],[PTS2]])</f>
        <v>Sac110111</v>
      </c>
      <c r="W345" s="8" t="str">
        <f>VLOOKUP(October_Schedule_Table[[#This Row],[Home Concat]],'Back to Back'!T:U,2,FALSE)</f>
        <v>no</v>
      </c>
      <c r="X345" s="8" t="str">
        <f>VLOOKUP(October_Schedule_Table[[#This Row],[Away Concat]],'Back to Back'!T:U,2,FALSE)</f>
        <v>no</v>
      </c>
      <c r="Y34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45" s="8"/>
    </row>
    <row r="346" spans="1:26" x14ac:dyDescent="0.2">
      <c r="A346" s="2">
        <v>43435</v>
      </c>
      <c r="B346" s="16">
        <v>12</v>
      </c>
      <c r="C346" s="16">
        <v>1</v>
      </c>
      <c r="D346" s="16">
        <v>2018</v>
      </c>
      <c r="E346" s="1" t="s">
        <v>12</v>
      </c>
      <c r="F346" s="1" t="s">
        <v>15</v>
      </c>
      <c r="G346" s="1" t="str">
        <f>LEFT(October_Schedule_Table[[#This Row],[Visitor/Neutral]],3)</f>
        <v>Bro</v>
      </c>
      <c r="H346" s="1">
        <v>88</v>
      </c>
      <c r="I346" s="1" t="s">
        <v>41</v>
      </c>
      <c r="J346" s="1" t="str">
        <f>LEFT(October_Schedule_Table[[#This Row],[Home/Neutral]],3)</f>
        <v>Was</v>
      </c>
      <c r="K346" s="1">
        <v>102</v>
      </c>
      <c r="L346" s="1">
        <f>mean-0.5*home+VLOOKUP(October_Schedule_Table[[#This Row],[Visitor/Neutral]],lookup,2,FALSE)+VLOOKUP(October_Schedule_Table[[#This Row],[Home/Neutral]],lookup,3,FALSE)</f>
        <v>117.58708264032327</v>
      </c>
      <c r="M346" s="1">
        <f>mean+0.5*home+VLOOKUP(October_Schedule_Table[[#This Row],[Visitor/Neutral]],lookup,3,FALSE)+VLOOKUP(October_Schedule_Table[[#This Row],[Home/Neutral]],lookup,2,FALSE)</f>
        <v>116.99117807111639</v>
      </c>
      <c r="N346" s="1">
        <f>(October_Schedule_Table[[#This Row],[PTS2]]-October_Schedule_Table[[#This Row],[Home Pre]])^2+(October_Schedule_Table[[#This Row],[PTS]]-October_Schedule_Table[[#This Row],[Away Pre]])^2</f>
        <v>1100.13087912524</v>
      </c>
      <c r="O346" s="1">
        <f t="shared" si="7"/>
        <v>1.2219649087079985</v>
      </c>
      <c r="P346" s="8">
        <f>October_Schedule_Table[[#This Row],[PTS2]]-October_Schedule_Table[[#This Row],[PTS]]</f>
        <v>14</v>
      </c>
      <c r="Q346" s="8">
        <f>October_Schedule_Table[[#This Row],[Home Pre]]-October_Schedule_Table[[#This Row],[Away Pre]]</f>
        <v>-0.59590456920687984</v>
      </c>
      <c r="R346" s="8">
        <f>October_Schedule_Table[[#This Row],[Actual]]-October_Schedule_Table[[#This Row],[Predicted]]</f>
        <v>14.59590456920688</v>
      </c>
      <c r="S346" s="8">
        <f>October_Schedule_Table[[#This Row],[PTS2]]-October_Schedule_Table[[#This Row],[Home Pre]]</f>
        <v>-14.991178071116394</v>
      </c>
      <c r="T346" s="8">
        <f>October_Schedule_Table[[#This Row],[PTS]]-October_Schedule_Table[[#This Row],[Away Pre]]</f>
        <v>-29.587082640323274</v>
      </c>
      <c r="U346" s="8" t="str">
        <f>CONCATENATE(October_Schedule_Table[[#This Row],[Away Short]],October_Schedule_Table[[#This Row],[PTS]],October_Schedule_Table[[#This Row],[PTS2]])</f>
        <v>Bro88102</v>
      </c>
      <c r="V346" s="8" t="str">
        <f>CONCATENATE(October_Schedule_Table[[#This Row],[Home Short]],October_Schedule_Table[[#This Row],[PTS]],October_Schedule_Table[[#This Row],[PTS2]])</f>
        <v>Was88102</v>
      </c>
      <c r="W346" s="8" t="str">
        <f>VLOOKUP(October_Schedule_Table[[#This Row],[Home Concat]],'Back to Back'!T:U,2,FALSE)</f>
        <v>yes</v>
      </c>
      <c r="X346" s="8" t="str">
        <f>VLOOKUP(October_Schedule_Table[[#This Row],[Away Concat]],'Back to Back'!T:U,2,FALSE)</f>
        <v>yes</v>
      </c>
      <c r="Y346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43435Brooklyn NetsWashington Wizards</v>
      </c>
      <c r="Z346" s="8"/>
    </row>
    <row r="347" spans="1:26" x14ac:dyDescent="0.2">
      <c r="A347" s="2">
        <v>43436</v>
      </c>
      <c r="B347" s="16">
        <v>12</v>
      </c>
      <c r="C347" s="16">
        <v>2</v>
      </c>
      <c r="D347" s="16">
        <v>2018</v>
      </c>
      <c r="E347" s="1" t="s">
        <v>45</v>
      </c>
      <c r="F347" s="1" t="s">
        <v>17</v>
      </c>
      <c r="G347" s="1" t="str">
        <f>LEFT(October_Schedule_Table[[#This Row],[Visitor/Neutral]],3)</f>
        <v>New</v>
      </c>
      <c r="H347" s="1">
        <v>119</v>
      </c>
      <c r="I347" s="1" t="s">
        <v>14</v>
      </c>
      <c r="J347" s="1" t="str">
        <f>LEFT(October_Schedule_Table[[#This Row],[Home/Neutral]],3)</f>
        <v>Cha</v>
      </c>
      <c r="K347" s="1">
        <v>109</v>
      </c>
      <c r="L347" s="1">
        <f>mean-0.5*home+VLOOKUP(October_Schedule_Table[[#This Row],[Visitor/Neutral]],lookup,2,FALSE)+VLOOKUP(October_Schedule_Table[[#This Row],[Home/Neutral]],lookup,3,FALSE)</f>
        <v>114.28494525114377</v>
      </c>
      <c r="M347" s="1">
        <f>mean+0.5*home+VLOOKUP(October_Schedule_Table[[#This Row],[Visitor/Neutral]],lookup,3,FALSE)+VLOOKUP(October_Schedule_Table[[#This Row],[Home/Neutral]],lookup,2,FALSE)</f>
        <v>117.85377888645561</v>
      </c>
      <c r="N347" s="1">
        <f>(October_Schedule_Table[[#This Row],[PTS2]]-October_Schedule_Table[[#This Row],[Home Pre]])^2+(October_Schedule_Table[[#This Row],[PTS]]-October_Schedule_Table[[#This Row],[Away Pre]])^2</f>
        <v>100.62114185495895</v>
      </c>
      <c r="O347" s="1">
        <f t="shared" si="7"/>
        <v>1.2226985278246933</v>
      </c>
      <c r="P347" s="8">
        <f>October_Schedule_Table[[#This Row],[PTS2]]-October_Schedule_Table[[#This Row],[PTS]]</f>
        <v>-10</v>
      </c>
      <c r="Q347" s="8">
        <f>October_Schedule_Table[[#This Row],[Home Pre]]-October_Schedule_Table[[#This Row],[Away Pre]]</f>
        <v>3.5688336353118473</v>
      </c>
      <c r="R347" s="8">
        <f>October_Schedule_Table[[#This Row],[Actual]]-October_Schedule_Table[[#This Row],[Predicted]]</f>
        <v>-13.568833635311847</v>
      </c>
      <c r="S347" s="8">
        <f>October_Schedule_Table[[#This Row],[PTS2]]-October_Schedule_Table[[#This Row],[Home Pre]]</f>
        <v>-8.8537788864556148</v>
      </c>
      <c r="T347" s="8">
        <f>October_Schedule_Table[[#This Row],[PTS]]-October_Schedule_Table[[#This Row],[Away Pre]]</f>
        <v>4.7150547488562324</v>
      </c>
      <c r="U347" s="8" t="str">
        <f>CONCATENATE(October_Schedule_Table[[#This Row],[Away Short]],October_Schedule_Table[[#This Row],[PTS]],October_Schedule_Table[[#This Row],[PTS2]])</f>
        <v>New119109</v>
      </c>
      <c r="V347" s="8" t="str">
        <f>CONCATENATE(October_Schedule_Table[[#This Row],[Home Short]],October_Schedule_Table[[#This Row],[PTS]],October_Schedule_Table[[#This Row],[PTS2]])</f>
        <v>Cha119109</v>
      </c>
      <c r="W347" s="8" t="str">
        <f>VLOOKUP(October_Schedule_Table[[#This Row],[Home Concat]],'Back to Back'!T:U,2,FALSE)</f>
        <v>no</v>
      </c>
      <c r="X347" s="8" t="str">
        <f>VLOOKUP(October_Schedule_Table[[#This Row],[Away Concat]],'Back to Back'!T:U,2,FALSE)</f>
        <v>no</v>
      </c>
      <c r="Y34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47" s="8"/>
    </row>
    <row r="348" spans="1:26" x14ac:dyDescent="0.2">
      <c r="A348" s="2">
        <v>43436</v>
      </c>
      <c r="B348" s="16">
        <v>12</v>
      </c>
      <c r="C348" s="16">
        <v>2</v>
      </c>
      <c r="D348" s="16">
        <v>2018</v>
      </c>
      <c r="E348" s="1" t="s">
        <v>12</v>
      </c>
      <c r="F348" s="1" t="s">
        <v>22</v>
      </c>
      <c r="G348" s="1" t="s">
        <v>241</v>
      </c>
      <c r="H348" s="1">
        <v>110</v>
      </c>
      <c r="I348" s="1" t="s">
        <v>28</v>
      </c>
      <c r="J348" s="1" t="str">
        <f>LEFT(October_Schedule_Table[[#This Row],[Home/Neutral]],3)</f>
        <v>Dal</v>
      </c>
      <c r="K348" s="1">
        <v>114</v>
      </c>
      <c r="L348" s="1">
        <f>mean-0.5*home+VLOOKUP(October_Schedule_Table[[#This Row],[Visitor/Neutral]],lookup,2,FALSE)+VLOOKUP(October_Schedule_Table[[#This Row],[Home/Neutral]],lookup,3,FALSE)</f>
        <v>112.74179411037497</v>
      </c>
      <c r="M348" s="1">
        <f>mean+0.5*home+VLOOKUP(October_Schedule_Table[[#This Row],[Visitor/Neutral]],lookup,3,FALSE)+VLOOKUP(October_Schedule_Table[[#This Row],[Home/Neutral]],lookup,2,FALSE)</f>
        <v>113.5567457551896</v>
      </c>
      <c r="N348" s="1">
        <f>(October_Schedule_Table[[#This Row],[PTS2]]-October_Schedule_Table[[#This Row],[Home Pre]])^2+(October_Schedule_Table[[#This Row],[PTS]]-October_Schedule_Table[[#This Row],[Away Pre]])^2</f>
        <v>7.7139092692293065</v>
      </c>
      <c r="O348" s="1">
        <f t="shared" si="7"/>
        <v>1.2234325873771197</v>
      </c>
      <c r="P348" s="8">
        <f>October_Schedule_Table[[#This Row],[PTS2]]-October_Schedule_Table[[#This Row],[PTS]]</f>
        <v>4</v>
      </c>
      <c r="Q348" s="8">
        <f>October_Schedule_Table[[#This Row],[Home Pre]]-October_Schedule_Table[[#This Row],[Away Pre]]</f>
        <v>0.81495164481462723</v>
      </c>
      <c r="R348" s="8">
        <f>October_Schedule_Table[[#This Row],[Actual]]-October_Schedule_Table[[#This Row],[Predicted]]</f>
        <v>3.1850483551853728</v>
      </c>
      <c r="S348" s="8">
        <f>October_Schedule_Table[[#This Row],[PTS2]]-October_Schedule_Table[[#This Row],[Home Pre]]</f>
        <v>0.44325424481040443</v>
      </c>
      <c r="T348" s="8">
        <f>October_Schedule_Table[[#This Row],[PTS]]-October_Schedule_Table[[#This Row],[Away Pre]]</f>
        <v>-2.7417941103749683</v>
      </c>
      <c r="U348" s="8" t="str">
        <f>CONCATENATE(October_Schedule_Table[[#This Row],[Away Short]],October_Schedule_Table[[#This Row],[PTS]],October_Schedule_Table[[#This Row],[PTS2]])</f>
        <v>LAC110114</v>
      </c>
      <c r="V348" s="8" t="str">
        <f>CONCATENATE(October_Schedule_Table[[#This Row],[Home Short]],October_Schedule_Table[[#This Row],[PTS]],October_Schedule_Table[[#This Row],[PTS2]])</f>
        <v>Dal110114</v>
      </c>
      <c r="W348" s="8" t="str">
        <f>VLOOKUP(October_Schedule_Table[[#This Row],[Home Concat]],'Back to Back'!T:U,2,FALSE)</f>
        <v>no</v>
      </c>
      <c r="X348" s="8" t="str">
        <f>VLOOKUP(October_Schedule_Table[[#This Row],[Away Concat]],'Back to Back'!T:U,2,FALSE)</f>
        <v>no</v>
      </c>
      <c r="Y34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48" s="8"/>
    </row>
    <row r="349" spans="1:26" x14ac:dyDescent="0.2">
      <c r="A349" s="2">
        <v>43436</v>
      </c>
      <c r="B349" s="16">
        <v>12</v>
      </c>
      <c r="C349" s="16">
        <v>2</v>
      </c>
      <c r="D349" s="16">
        <v>2018</v>
      </c>
      <c r="E349" s="1" t="s">
        <v>61</v>
      </c>
      <c r="F349" s="1" t="s">
        <v>29</v>
      </c>
      <c r="G349" s="1" t="str">
        <f>LEFT(October_Schedule_Table[[#This Row],[Visitor/Neutral]],3)</f>
        <v>Pho</v>
      </c>
      <c r="H349" s="1">
        <v>96</v>
      </c>
      <c r="I349" s="1" t="s">
        <v>39</v>
      </c>
      <c r="J349" s="1" t="s">
        <v>242</v>
      </c>
      <c r="K349" s="1">
        <v>120</v>
      </c>
      <c r="L349" s="1">
        <f>mean-0.5*home+VLOOKUP(October_Schedule_Table[[#This Row],[Visitor/Neutral]],lookup,2,FALSE)+VLOOKUP(October_Schedule_Table[[#This Row],[Home/Neutral]],lookup,3,FALSE)</f>
        <v>108.55928741106645</v>
      </c>
      <c r="M349" s="1">
        <f>mean+0.5*home+VLOOKUP(October_Schedule_Table[[#This Row],[Visitor/Neutral]],lookup,3,FALSE)+VLOOKUP(October_Schedule_Table[[#This Row],[Home/Neutral]],lookup,2,FALSE)</f>
        <v>118.2186714222002</v>
      </c>
      <c r="N349" s="1">
        <f>(October_Schedule_Table[[#This Row],[PTS2]]-October_Schedule_Table[[#This Row],[Home Pre]])^2+(October_Schedule_Table[[#This Row],[PTS]]-October_Schedule_Table[[#This Row],[Away Pre]])^2</f>
        <v>160.90883177585846</v>
      </c>
      <c r="O349" s="1">
        <f t="shared" si="7"/>
        <v>1.2241670876296975</v>
      </c>
      <c r="P349" s="8">
        <f>October_Schedule_Table[[#This Row],[PTS2]]-October_Schedule_Table[[#This Row],[PTS]]</f>
        <v>24</v>
      </c>
      <c r="Q349" s="8">
        <f>October_Schedule_Table[[#This Row],[Home Pre]]-October_Schedule_Table[[#This Row],[Away Pre]]</f>
        <v>9.6593840111337528</v>
      </c>
      <c r="R349" s="8">
        <f>October_Schedule_Table[[#This Row],[Actual]]-October_Schedule_Table[[#This Row],[Predicted]]</f>
        <v>14.340615988866247</v>
      </c>
      <c r="S349" s="8">
        <f>October_Schedule_Table[[#This Row],[PTS2]]-October_Schedule_Table[[#This Row],[Home Pre]]</f>
        <v>1.7813285777997976</v>
      </c>
      <c r="T349" s="8">
        <f>October_Schedule_Table[[#This Row],[PTS]]-October_Schedule_Table[[#This Row],[Away Pre]]</f>
        <v>-12.55928741106645</v>
      </c>
      <c r="U349" s="8" t="str">
        <f>CONCATENATE(October_Schedule_Table[[#This Row],[Away Short]],October_Schedule_Table[[#This Row],[PTS]],October_Schedule_Table[[#This Row],[PTS2]])</f>
        <v>Pho96120</v>
      </c>
      <c r="V349" s="8" t="str">
        <f>CONCATENATE(October_Schedule_Table[[#This Row],[Home Short]],October_Schedule_Table[[#This Row],[PTS]],October_Schedule_Table[[#This Row],[PTS2]])</f>
        <v>LAL96120</v>
      </c>
      <c r="W349" s="8" t="str">
        <f>VLOOKUP(October_Schedule_Table[[#This Row],[Home Concat]],'Back to Back'!T:U,2,FALSE)</f>
        <v>no</v>
      </c>
      <c r="X349" s="8" t="str">
        <f>VLOOKUP(October_Schedule_Table[[#This Row],[Away Concat]],'Back to Back'!T:U,2,FALSE)</f>
        <v>no</v>
      </c>
      <c r="Y34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49" s="8"/>
    </row>
    <row r="350" spans="1:26" x14ac:dyDescent="0.2">
      <c r="A350" s="2">
        <v>43436</v>
      </c>
      <c r="B350" s="16">
        <v>12</v>
      </c>
      <c r="C350" s="16">
        <v>2</v>
      </c>
      <c r="D350" s="16">
        <v>2018</v>
      </c>
      <c r="E350" s="1" t="s">
        <v>43</v>
      </c>
      <c r="F350" s="1" t="s">
        <v>31</v>
      </c>
      <c r="G350" s="1" t="str">
        <f>LEFT(October_Schedule_Table[[#This Row],[Visitor/Neutral]],3)</f>
        <v>Uta</v>
      </c>
      <c r="H350" s="1">
        <v>100</v>
      </c>
      <c r="I350" s="1" t="s">
        <v>26</v>
      </c>
      <c r="J350" s="1" t="str">
        <f>LEFT(October_Schedule_Table[[#This Row],[Home/Neutral]],3)</f>
        <v>Mia</v>
      </c>
      <c r="K350" s="1">
        <v>102</v>
      </c>
      <c r="L350" s="1">
        <f>mean-0.5*home+VLOOKUP(October_Schedule_Table[[#This Row],[Visitor/Neutral]],lookup,2,FALSE)+VLOOKUP(October_Schedule_Table[[#This Row],[Home/Neutral]],lookup,3,FALSE)</f>
        <v>104.98699903648321</v>
      </c>
      <c r="M350" s="1">
        <f>mean+0.5*home+VLOOKUP(October_Schedule_Table[[#This Row],[Visitor/Neutral]],lookup,3,FALSE)+VLOOKUP(October_Schedule_Table[[#This Row],[Home/Neutral]],lookup,2,FALSE)</f>
        <v>101.73352524549507</v>
      </c>
      <c r="N350" s="1">
        <f>(October_Schedule_Table[[#This Row],[PTS2]]-October_Schedule_Table[[#This Row],[Home Pre]])^2+(October_Schedule_Table[[#This Row],[PTS]]-October_Schedule_Table[[#This Row],[Away Pre]])^2</f>
        <v>24.941168184672946</v>
      </c>
      <c r="O350" s="1">
        <f t="shared" si="7"/>
        <v>1.2249020288470058</v>
      </c>
      <c r="P350" s="8">
        <f>October_Schedule_Table[[#This Row],[PTS2]]-October_Schedule_Table[[#This Row],[PTS]]</f>
        <v>2</v>
      </c>
      <c r="Q350" s="8">
        <f>October_Schedule_Table[[#This Row],[Home Pre]]-October_Schedule_Table[[#This Row],[Away Pre]]</f>
        <v>-3.2534737909881386</v>
      </c>
      <c r="R350" s="8">
        <f>October_Schedule_Table[[#This Row],[Actual]]-October_Schedule_Table[[#This Row],[Predicted]]</f>
        <v>5.2534737909881386</v>
      </c>
      <c r="S350" s="8">
        <f>October_Schedule_Table[[#This Row],[PTS2]]-October_Schedule_Table[[#This Row],[Home Pre]]</f>
        <v>0.26647475450492664</v>
      </c>
      <c r="T350" s="8">
        <f>October_Schedule_Table[[#This Row],[PTS]]-October_Schedule_Table[[#This Row],[Away Pre]]</f>
        <v>-4.986999036483212</v>
      </c>
      <c r="U350" s="8" t="str">
        <f>CONCATENATE(October_Schedule_Table[[#This Row],[Away Short]],October_Schedule_Table[[#This Row],[PTS]],October_Schedule_Table[[#This Row],[PTS2]])</f>
        <v>Uta100102</v>
      </c>
      <c r="V350" s="8" t="str">
        <f>CONCATENATE(October_Schedule_Table[[#This Row],[Home Short]],October_Schedule_Table[[#This Row],[PTS]],October_Schedule_Table[[#This Row],[PTS2]])</f>
        <v>Mia100102</v>
      </c>
      <c r="W350" s="8" t="str">
        <f>VLOOKUP(October_Schedule_Table[[#This Row],[Home Concat]],'Back to Back'!T:U,2,FALSE)</f>
        <v>no</v>
      </c>
      <c r="X350" s="8" t="str">
        <f>VLOOKUP(October_Schedule_Table[[#This Row],[Away Concat]],'Back to Back'!T:U,2,FALSE)</f>
        <v>no</v>
      </c>
      <c r="Y35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50" s="8"/>
    </row>
    <row r="351" spans="1:26" x14ac:dyDescent="0.2">
      <c r="A351" s="2">
        <v>43436</v>
      </c>
      <c r="B351" s="16">
        <v>12</v>
      </c>
      <c r="C351" s="16">
        <v>2</v>
      </c>
      <c r="D351" s="16">
        <v>2018</v>
      </c>
      <c r="E351" s="1" t="s">
        <v>43</v>
      </c>
      <c r="F351" s="1" t="s">
        <v>19</v>
      </c>
      <c r="G351" s="1" t="str">
        <f>LEFT(October_Schedule_Table[[#This Row],[Visitor/Neutral]],3)</f>
        <v>Mem</v>
      </c>
      <c r="H351" s="1">
        <v>95</v>
      </c>
      <c r="I351" s="1" t="s">
        <v>7</v>
      </c>
      <c r="J351" s="1" t="str">
        <f>LEFT(October_Schedule_Table[[#This Row],[Home/Neutral]],3)</f>
        <v>Phi</v>
      </c>
      <c r="K351" s="1">
        <v>103</v>
      </c>
      <c r="L351" s="1">
        <f>mean-0.5*home+VLOOKUP(October_Schedule_Table[[#This Row],[Visitor/Neutral]],lookup,2,FALSE)+VLOOKUP(October_Schedule_Table[[#This Row],[Home/Neutral]],lookup,3,FALSE)</f>
        <v>104.29504437938382</v>
      </c>
      <c r="M351" s="1">
        <f>mean+0.5*home+VLOOKUP(October_Schedule_Table[[#This Row],[Visitor/Neutral]],lookup,3,FALSE)+VLOOKUP(October_Schedule_Table[[#This Row],[Home/Neutral]],lookup,2,FALSE)</f>
        <v>111.59821319108677</v>
      </c>
      <c r="N351" s="1">
        <f>(October_Schedule_Table[[#This Row],[PTS2]]-October_Schedule_Table[[#This Row],[Home Pre]])^2+(October_Schedule_Table[[#This Row],[PTS]]-October_Schedule_Table[[#This Row],[Away Pre]])^2</f>
        <v>160.3271200940934</v>
      </c>
      <c r="O351" s="1">
        <f t="shared" si="7"/>
        <v>1.2256374112937822</v>
      </c>
      <c r="P351" s="8">
        <f>October_Schedule_Table[[#This Row],[PTS2]]-October_Schedule_Table[[#This Row],[PTS]]</f>
        <v>8</v>
      </c>
      <c r="Q351" s="8">
        <f>October_Schedule_Table[[#This Row],[Home Pre]]-October_Schedule_Table[[#This Row],[Away Pre]]</f>
        <v>7.3031688117029461</v>
      </c>
      <c r="R351" s="8">
        <f>October_Schedule_Table[[#This Row],[Actual]]-October_Schedule_Table[[#This Row],[Predicted]]</f>
        <v>0.69683118829705393</v>
      </c>
      <c r="S351" s="8">
        <f>October_Schedule_Table[[#This Row],[PTS2]]-October_Schedule_Table[[#This Row],[Home Pre]]</f>
        <v>-8.5982131910867707</v>
      </c>
      <c r="T351" s="8">
        <f>October_Schedule_Table[[#This Row],[PTS]]-October_Schedule_Table[[#This Row],[Away Pre]]</f>
        <v>-9.2950443793838247</v>
      </c>
      <c r="U351" s="8" t="str">
        <f>CONCATENATE(October_Schedule_Table[[#This Row],[Away Short]],October_Schedule_Table[[#This Row],[PTS]],October_Schedule_Table[[#This Row],[PTS2]])</f>
        <v>Mem95103</v>
      </c>
      <c r="V351" s="8" t="str">
        <f>CONCATENATE(October_Schedule_Table[[#This Row],[Home Short]],October_Schedule_Table[[#This Row],[PTS]],October_Schedule_Table[[#This Row],[PTS2]])</f>
        <v>Phi95103</v>
      </c>
      <c r="W351" s="8" t="str">
        <f>VLOOKUP(October_Schedule_Table[[#This Row],[Home Concat]],'Back to Back'!T:U,2,FALSE)</f>
        <v>no</v>
      </c>
      <c r="X351" s="8" t="str">
        <f>VLOOKUP(October_Schedule_Table[[#This Row],[Away Concat]],'Back to Back'!T:U,2,FALSE)</f>
        <v>no</v>
      </c>
      <c r="Y35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51" s="8"/>
    </row>
    <row r="352" spans="1:26" x14ac:dyDescent="0.2">
      <c r="A352" s="2">
        <v>43436</v>
      </c>
      <c r="B352" s="16">
        <v>12</v>
      </c>
      <c r="C352" s="16">
        <v>2</v>
      </c>
      <c r="D352" s="16">
        <v>2018</v>
      </c>
      <c r="E352" s="1" t="s">
        <v>12</v>
      </c>
      <c r="F352" s="1" t="s">
        <v>40</v>
      </c>
      <c r="G352" s="1" t="str">
        <f>LEFT(October_Schedule_Table[[#This Row],[Visitor/Neutral]],3)</f>
        <v>Por</v>
      </c>
      <c r="H352" s="1">
        <v>118</v>
      </c>
      <c r="I352" s="1" t="s">
        <v>35</v>
      </c>
      <c r="J352" s="1" t="str">
        <f>LEFT(October_Schedule_Table[[#This Row],[Home/Neutral]],3)</f>
        <v>San</v>
      </c>
      <c r="K352" s="1">
        <v>131</v>
      </c>
      <c r="L352" s="1">
        <f>mean-0.5*home+VLOOKUP(October_Schedule_Table[[#This Row],[Visitor/Neutral]],lookup,2,FALSE)+VLOOKUP(October_Schedule_Table[[#This Row],[Home/Neutral]],lookup,3,FALSE)</f>
        <v>112.09220463457129</v>
      </c>
      <c r="M352" s="1">
        <f>mean+0.5*home+VLOOKUP(October_Schedule_Table[[#This Row],[Visitor/Neutral]],lookup,3,FALSE)+VLOOKUP(October_Schedule_Table[[#This Row],[Home/Neutral]],lookup,2,FALSE)</f>
        <v>111.9323878633346</v>
      </c>
      <c r="N352" s="1">
        <f>(October_Schedule_Table[[#This Row],[PTS2]]-October_Schedule_Table[[#This Row],[Home Pre]])^2+(October_Schedule_Table[[#This Row],[PTS]]-October_Schedule_Table[[#This Row],[Away Pre]])^2</f>
        <v>398.47587867409072</v>
      </c>
      <c r="O352" s="1">
        <f t="shared" si="7"/>
        <v>1.2263732352349233</v>
      </c>
      <c r="P352" s="8">
        <f>October_Schedule_Table[[#This Row],[PTS2]]-October_Schedule_Table[[#This Row],[PTS]]</f>
        <v>13</v>
      </c>
      <c r="Q352" s="8">
        <f>October_Schedule_Table[[#This Row],[Home Pre]]-October_Schedule_Table[[#This Row],[Away Pre]]</f>
        <v>-0.15981677123669158</v>
      </c>
      <c r="R352" s="8">
        <f>October_Schedule_Table[[#This Row],[Actual]]-October_Schedule_Table[[#This Row],[Predicted]]</f>
        <v>13.159816771236692</v>
      </c>
      <c r="S352" s="8">
        <f>October_Schedule_Table[[#This Row],[PTS2]]-October_Schedule_Table[[#This Row],[Home Pre]]</f>
        <v>19.067612136665403</v>
      </c>
      <c r="T352" s="8">
        <f>October_Schedule_Table[[#This Row],[PTS]]-October_Schedule_Table[[#This Row],[Away Pre]]</f>
        <v>5.9077953654287114</v>
      </c>
      <c r="U352" s="8" t="str">
        <f>CONCATENATE(October_Schedule_Table[[#This Row],[Away Short]],October_Schedule_Table[[#This Row],[PTS]],October_Schedule_Table[[#This Row],[PTS2]])</f>
        <v>Por118131</v>
      </c>
      <c r="V352" s="8" t="str">
        <f>CONCATENATE(October_Schedule_Table[[#This Row],[Home Short]],October_Schedule_Table[[#This Row],[PTS]],October_Schedule_Table[[#This Row],[PTS2]])</f>
        <v>San118131</v>
      </c>
      <c r="W352" s="8" t="str">
        <f>VLOOKUP(October_Schedule_Table[[#This Row],[Home Concat]],'Back to Back'!T:U,2,FALSE)</f>
        <v>no</v>
      </c>
      <c r="X352" s="8" t="str">
        <f>VLOOKUP(October_Schedule_Table[[#This Row],[Away Concat]],'Back to Back'!T:U,2,FALSE)</f>
        <v>no</v>
      </c>
      <c r="Y35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52" s="8"/>
    </row>
    <row r="353" spans="1:26" x14ac:dyDescent="0.2">
      <c r="A353" s="2">
        <v>43437</v>
      </c>
      <c r="B353" s="16">
        <v>12</v>
      </c>
      <c r="C353" s="16">
        <v>3</v>
      </c>
      <c r="D353" s="16">
        <v>2018</v>
      </c>
      <c r="E353" s="1" t="s">
        <v>23</v>
      </c>
      <c r="F353" s="1" t="s">
        <v>11</v>
      </c>
      <c r="G353" s="1" t="str">
        <f>LEFT(October_Schedule_Table[[#This Row],[Visitor/Neutral]],3)</f>
        <v>Gol</v>
      </c>
      <c r="H353" s="1">
        <v>128</v>
      </c>
      <c r="I353" s="1" t="s">
        <v>24</v>
      </c>
      <c r="J353" s="1" t="str">
        <f>LEFT(October_Schedule_Table[[#This Row],[Home/Neutral]],3)</f>
        <v>Atl</v>
      </c>
      <c r="K353" s="1">
        <v>111</v>
      </c>
      <c r="L353" s="1">
        <f>mean-0.5*home+VLOOKUP(October_Schedule_Table[[#This Row],[Visitor/Neutral]],lookup,2,FALSE)+VLOOKUP(October_Schedule_Table[[#This Row],[Home/Neutral]],lookup,3,FALSE)</f>
        <v>125.01276072308769</v>
      </c>
      <c r="M353" s="1">
        <f>mean+0.5*home+VLOOKUP(October_Schedule_Table[[#This Row],[Visitor/Neutral]],lookup,3,FALSE)+VLOOKUP(October_Schedule_Table[[#This Row],[Home/Neutral]],lookup,2,FALSE)</f>
        <v>115.81600834246311</v>
      </c>
      <c r="N353" s="1">
        <f>(October_Schedule_Table[[#This Row],[PTS2]]-October_Schedule_Table[[#This Row],[Home Pre]])^2+(October_Schedule_Table[[#This Row],[PTS]]-October_Schedule_Table[[#This Row],[Away Pre]])^2</f>
        <v>32.117534852201793</v>
      </c>
      <c r="O353" s="1">
        <f t="shared" si="7"/>
        <v>1.2271095009354847</v>
      </c>
      <c r="P353" s="8">
        <f>October_Schedule_Table[[#This Row],[PTS2]]-October_Schedule_Table[[#This Row],[PTS]]</f>
        <v>-17</v>
      </c>
      <c r="Q353" s="8">
        <f>October_Schedule_Table[[#This Row],[Home Pre]]-October_Schedule_Table[[#This Row],[Away Pre]]</f>
        <v>-9.1967523806245879</v>
      </c>
      <c r="R353" s="8">
        <f>October_Schedule_Table[[#This Row],[Actual]]-October_Schedule_Table[[#This Row],[Predicted]]</f>
        <v>-7.8032476193754121</v>
      </c>
      <c r="S353" s="8">
        <f>October_Schedule_Table[[#This Row],[PTS2]]-October_Schedule_Table[[#This Row],[Home Pre]]</f>
        <v>-4.8160083424631068</v>
      </c>
      <c r="T353" s="8">
        <f>October_Schedule_Table[[#This Row],[PTS]]-October_Schedule_Table[[#This Row],[Away Pre]]</f>
        <v>2.9872392769123053</v>
      </c>
      <c r="U353" s="8" t="str">
        <f>CONCATENATE(October_Schedule_Table[[#This Row],[Away Short]],October_Schedule_Table[[#This Row],[PTS]],October_Schedule_Table[[#This Row],[PTS2]])</f>
        <v>Gol128111</v>
      </c>
      <c r="V353" s="8" t="str">
        <f>CONCATENATE(October_Schedule_Table[[#This Row],[Home Short]],October_Schedule_Table[[#This Row],[PTS]],October_Schedule_Table[[#This Row],[PTS2]])</f>
        <v>Atl128111</v>
      </c>
      <c r="W353" s="8" t="str">
        <f>VLOOKUP(October_Schedule_Table[[#This Row],[Home Concat]],'Back to Back'!T:U,2,FALSE)</f>
        <v>no</v>
      </c>
      <c r="X353" s="8" t="str">
        <f>VLOOKUP(October_Schedule_Table[[#This Row],[Away Concat]],'Back to Back'!T:U,2,FALSE)</f>
        <v>no</v>
      </c>
      <c r="Y35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53" s="8"/>
    </row>
    <row r="354" spans="1:26" x14ac:dyDescent="0.2">
      <c r="A354" s="2">
        <v>43437</v>
      </c>
      <c r="B354" s="16">
        <v>12</v>
      </c>
      <c r="C354" s="16">
        <v>3</v>
      </c>
      <c r="D354" s="16">
        <v>2018</v>
      </c>
      <c r="E354" s="1" t="s">
        <v>23</v>
      </c>
      <c r="F354" s="1" t="s">
        <v>36</v>
      </c>
      <c r="G354" s="1" t="str">
        <f>LEFT(October_Schedule_Table[[#This Row],[Visitor/Neutral]],3)</f>
        <v>Cle</v>
      </c>
      <c r="H354" s="1">
        <v>99</v>
      </c>
      <c r="I354" s="1" t="s">
        <v>15</v>
      </c>
      <c r="J354" s="1" t="str">
        <f>LEFT(October_Schedule_Table[[#This Row],[Home/Neutral]],3)</f>
        <v>Bro</v>
      </c>
      <c r="K354" s="1">
        <v>97</v>
      </c>
      <c r="L354" s="1">
        <f>mean-0.5*home+VLOOKUP(October_Schedule_Table[[#This Row],[Visitor/Neutral]],lookup,2,FALSE)+VLOOKUP(October_Schedule_Table[[#This Row],[Home/Neutral]],lookup,3,FALSE)</f>
        <v>104.95690538649974</v>
      </c>
      <c r="M354" s="1">
        <f>mean+0.5*home+VLOOKUP(October_Schedule_Table[[#This Row],[Visitor/Neutral]],lookup,3,FALSE)+VLOOKUP(October_Schedule_Table[[#This Row],[Home/Neutral]],lookup,2,FALSE)</f>
        <v>117.08277453830576</v>
      </c>
      <c r="N354" s="1">
        <f>(October_Schedule_Table[[#This Row],[PTS2]]-October_Schedule_Table[[#This Row],[Home Pre]])^2+(October_Schedule_Table[[#This Row],[PTS]]-October_Schedule_Table[[#This Row],[Away Pre]])^2</f>
        <v>438.80255494013159</v>
      </c>
      <c r="O354" s="1">
        <f t="shared" si="7"/>
        <v>1.2278462086606812</v>
      </c>
      <c r="P354" s="8">
        <f>October_Schedule_Table[[#This Row],[PTS2]]-October_Schedule_Table[[#This Row],[PTS]]</f>
        <v>-2</v>
      </c>
      <c r="Q354" s="8">
        <f>October_Schedule_Table[[#This Row],[Home Pre]]-October_Schedule_Table[[#This Row],[Away Pre]]</f>
        <v>12.125869151806015</v>
      </c>
      <c r="R354" s="8">
        <f>October_Schedule_Table[[#This Row],[Actual]]-October_Schedule_Table[[#This Row],[Predicted]]</f>
        <v>-14.125869151806015</v>
      </c>
      <c r="S354" s="8">
        <f>October_Schedule_Table[[#This Row],[PTS2]]-October_Schedule_Table[[#This Row],[Home Pre]]</f>
        <v>-20.082774538305756</v>
      </c>
      <c r="T354" s="8">
        <f>October_Schedule_Table[[#This Row],[PTS]]-October_Schedule_Table[[#This Row],[Away Pre]]</f>
        <v>-5.9569053864997414</v>
      </c>
      <c r="U354" s="8" t="str">
        <f>CONCATENATE(October_Schedule_Table[[#This Row],[Away Short]],October_Schedule_Table[[#This Row],[PTS]],October_Schedule_Table[[#This Row],[PTS2]])</f>
        <v>Cle9997</v>
      </c>
      <c r="V354" s="8" t="str">
        <f>CONCATENATE(October_Schedule_Table[[#This Row],[Home Short]],October_Schedule_Table[[#This Row],[PTS]],October_Schedule_Table[[#This Row],[PTS2]])</f>
        <v>Bro9997</v>
      </c>
      <c r="W354" s="8" t="str">
        <f>VLOOKUP(October_Schedule_Table[[#This Row],[Home Concat]],'Back to Back'!T:U,2,FALSE)</f>
        <v>no</v>
      </c>
      <c r="X354" s="8" t="str">
        <f>VLOOKUP(October_Schedule_Table[[#This Row],[Away Concat]],'Back to Back'!T:U,2,FALSE)</f>
        <v>no</v>
      </c>
      <c r="Y35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54" s="8"/>
    </row>
    <row r="355" spans="1:26" x14ac:dyDescent="0.2">
      <c r="A355" s="2">
        <v>43437</v>
      </c>
      <c r="B355" s="16">
        <v>12</v>
      </c>
      <c r="C355" s="16">
        <v>3</v>
      </c>
      <c r="D355" s="16">
        <v>2018</v>
      </c>
      <c r="E355" s="1" t="s">
        <v>12</v>
      </c>
      <c r="F355" s="1" t="s">
        <v>10</v>
      </c>
      <c r="G355" s="1" t="str">
        <f>LEFT(October_Schedule_Table[[#This Row],[Visitor/Neutral]],3)</f>
        <v>Okl</v>
      </c>
      <c r="H355" s="1">
        <v>110</v>
      </c>
      <c r="I355" s="1" t="s">
        <v>16</v>
      </c>
      <c r="J355" s="1" t="str">
        <f>LEFT(October_Schedule_Table[[#This Row],[Home/Neutral]],3)</f>
        <v>Det</v>
      </c>
      <c r="K355" s="1">
        <v>83</v>
      </c>
      <c r="L355" s="1">
        <f>mean-0.5*home+VLOOKUP(October_Schedule_Table[[#This Row],[Visitor/Neutral]],lookup,2,FALSE)+VLOOKUP(October_Schedule_Table[[#This Row],[Home/Neutral]],lookup,3,FALSE)</f>
        <v>109.40565062444905</v>
      </c>
      <c r="M355" s="1">
        <f>mean+0.5*home+VLOOKUP(October_Schedule_Table[[#This Row],[Visitor/Neutral]],lookup,3,FALSE)+VLOOKUP(October_Schedule_Table[[#This Row],[Home/Neutral]],lookup,2,FALSE)</f>
        <v>108.48762894339596</v>
      </c>
      <c r="N355" s="1">
        <f>(October_Schedule_Table[[#This Row],[PTS2]]-October_Schedule_Table[[#This Row],[Home Pre]])^2+(October_Schedule_Table[[#This Row],[PTS]]-October_Schedule_Table[[#This Row],[Away Pre]])^2</f>
        <v>649.97248033645337</v>
      </c>
      <c r="O355" s="1">
        <f t="shared" si="7"/>
        <v>1.2285833586758867</v>
      </c>
      <c r="P355" s="8">
        <f>October_Schedule_Table[[#This Row],[PTS2]]-October_Schedule_Table[[#This Row],[PTS]]</f>
        <v>-27</v>
      </c>
      <c r="Q355" s="8">
        <f>October_Schedule_Table[[#This Row],[Home Pre]]-October_Schedule_Table[[#This Row],[Away Pre]]</f>
        <v>-0.91802168105309079</v>
      </c>
      <c r="R355" s="8">
        <f>October_Schedule_Table[[#This Row],[Actual]]-October_Schedule_Table[[#This Row],[Predicted]]</f>
        <v>-26.081978318946909</v>
      </c>
      <c r="S355" s="8">
        <f>October_Schedule_Table[[#This Row],[PTS2]]-October_Schedule_Table[[#This Row],[Home Pre]]</f>
        <v>-25.487628943395961</v>
      </c>
      <c r="T355" s="8">
        <f>October_Schedule_Table[[#This Row],[PTS]]-October_Schedule_Table[[#This Row],[Away Pre]]</f>
        <v>0.59434937555094791</v>
      </c>
      <c r="U355" s="8" t="str">
        <f>CONCATENATE(October_Schedule_Table[[#This Row],[Away Short]],October_Schedule_Table[[#This Row],[PTS]],October_Schedule_Table[[#This Row],[PTS2]])</f>
        <v>Okl11083</v>
      </c>
      <c r="V355" s="8" t="str">
        <f>CONCATENATE(October_Schedule_Table[[#This Row],[Home Short]],October_Schedule_Table[[#This Row],[PTS]],October_Schedule_Table[[#This Row],[PTS2]])</f>
        <v>Det11083</v>
      </c>
      <c r="W355" s="8" t="str">
        <f>VLOOKUP(October_Schedule_Table[[#This Row],[Home Concat]],'Back to Back'!T:U,2,FALSE)</f>
        <v>no</v>
      </c>
      <c r="X355" s="8" t="str">
        <f>VLOOKUP(October_Schedule_Table[[#This Row],[Away Concat]],'Back to Back'!T:U,2,FALSE)</f>
        <v>no</v>
      </c>
      <c r="Y35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55" s="8"/>
    </row>
    <row r="356" spans="1:26" x14ac:dyDescent="0.2">
      <c r="A356" s="2">
        <v>43437</v>
      </c>
      <c r="B356" s="16">
        <v>12</v>
      </c>
      <c r="C356" s="16">
        <v>3</v>
      </c>
      <c r="D356" s="16">
        <v>2018</v>
      </c>
      <c r="E356" s="1" t="s">
        <v>6</v>
      </c>
      <c r="F356" s="1" t="s">
        <v>18</v>
      </c>
      <c r="G356" s="1" t="str">
        <f>LEFT(October_Schedule_Table[[#This Row],[Visitor/Neutral]],3)</f>
        <v>Hou</v>
      </c>
      <c r="H356" s="1">
        <v>91</v>
      </c>
      <c r="I356" s="1" t="s">
        <v>34</v>
      </c>
      <c r="J356" s="1" t="str">
        <f>LEFT(October_Schedule_Table[[#This Row],[Home/Neutral]],3)</f>
        <v>Min</v>
      </c>
      <c r="K356" s="1">
        <v>103</v>
      </c>
      <c r="L356" s="1">
        <f>mean-0.5*home+VLOOKUP(October_Schedule_Table[[#This Row],[Visitor/Neutral]],lookup,2,FALSE)+VLOOKUP(October_Schedule_Table[[#This Row],[Home/Neutral]],lookup,3,FALSE)</f>
        <v>115.93547198608876</v>
      </c>
      <c r="M356" s="1">
        <f>mean+0.5*home+VLOOKUP(October_Schedule_Table[[#This Row],[Visitor/Neutral]],lookup,3,FALSE)+VLOOKUP(October_Schedule_Table[[#This Row],[Home/Neutral]],lookup,2,FALSE)</f>
        <v>111.47426869079985</v>
      </c>
      <c r="N356" s="1">
        <f>(October_Schedule_Table[[#This Row],[PTS2]]-October_Schedule_Table[[#This Row],[Home Pre]])^2+(October_Schedule_Table[[#This Row],[PTS]]-October_Schedule_Table[[#This Row],[Away Pre]])^2</f>
        <v>693.59099301288768</v>
      </c>
      <c r="O356" s="1">
        <f t="shared" si="7"/>
        <v>1.2293209512466348</v>
      </c>
      <c r="P356" s="8">
        <f>October_Schedule_Table[[#This Row],[PTS2]]-October_Schedule_Table[[#This Row],[PTS]]</f>
        <v>12</v>
      </c>
      <c r="Q356" s="8">
        <f>October_Schedule_Table[[#This Row],[Home Pre]]-October_Schedule_Table[[#This Row],[Away Pre]]</f>
        <v>-4.4612032952889109</v>
      </c>
      <c r="R356" s="8">
        <f>October_Schedule_Table[[#This Row],[Actual]]-October_Schedule_Table[[#This Row],[Predicted]]</f>
        <v>16.461203295288911</v>
      </c>
      <c r="S356" s="8">
        <f>October_Schedule_Table[[#This Row],[PTS2]]-October_Schedule_Table[[#This Row],[Home Pre]]</f>
        <v>-8.4742686907998461</v>
      </c>
      <c r="T356" s="8">
        <f>October_Schedule_Table[[#This Row],[PTS]]-October_Schedule_Table[[#This Row],[Away Pre]]</f>
        <v>-24.935471986088757</v>
      </c>
      <c r="U356" s="8" t="str">
        <f>CONCATENATE(October_Schedule_Table[[#This Row],[Away Short]],October_Schedule_Table[[#This Row],[PTS]],October_Schedule_Table[[#This Row],[PTS2]])</f>
        <v>Hou91103</v>
      </c>
      <c r="V356" s="8" t="str">
        <f>CONCATENATE(October_Schedule_Table[[#This Row],[Home Short]],October_Schedule_Table[[#This Row],[PTS]],October_Schedule_Table[[#This Row],[PTS2]])</f>
        <v>Min91103</v>
      </c>
      <c r="W356" s="8" t="str">
        <f>VLOOKUP(October_Schedule_Table[[#This Row],[Home Concat]],'Back to Back'!T:U,2,FALSE)</f>
        <v>no</v>
      </c>
      <c r="X356" s="8" t="str">
        <f>VLOOKUP(October_Schedule_Table[[#This Row],[Away Concat]],'Back to Back'!T:U,2,FALSE)</f>
        <v>no</v>
      </c>
      <c r="Y35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56" s="8"/>
    </row>
    <row r="357" spans="1:26" x14ac:dyDescent="0.2">
      <c r="A357" s="2">
        <v>43437</v>
      </c>
      <c r="B357" s="16">
        <v>12</v>
      </c>
      <c r="C357" s="16">
        <v>3</v>
      </c>
      <c r="D357" s="16">
        <v>2018</v>
      </c>
      <c r="E357" s="1" t="s">
        <v>6</v>
      </c>
      <c r="F357" s="1" t="s">
        <v>22</v>
      </c>
      <c r="G357" s="1" t="s">
        <v>241</v>
      </c>
      <c r="H357" s="1">
        <v>129</v>
      </c>
      <c r="I357" s="1" t="s">
        <v>17</v>
      </c>
      <c r="J357" s="1" t="str">
        <f>LEFT(October_Schedule_Table[[#This Row],[Home/Neutral]],3)</f>
        <v>New</v>
      </c>
      <c r="K357" s="1">
        <v>126</v>
      </c>
      <c r="L357" s="1">
        <f>mean-0.5*home+VLOOKUP(October_Schedule_Table[[#This Row],[Visitor/Neutral]],lookup,2,FALSE)+VLOOKUP(October_Schedule_Table[[#This Row],[Home/Neutral]],lookup,3,FALSE)</f>
        <v>120.04521393928427</v>
      </c>
      <c r="M357" s="1">
        <f>mean+0.5*home+VLOOKUP(October_Schedule_Table[[#This Row],[Visitor/Neutral]],lookup,3,FALSE)+VLOOKUP(October_Schedule_Table[[#This Row],[Home/Neutral]],lookup,2,FALSE)</f>
        <v>119.88503994232236</v>
      </c>
      <c r="N357" s="1">
        <f>(October_Schedule_Table[[#This Row],[PTS2]]-October_Schedule_Table[[#This Row],[Home Pre]])^2+(October_Schedule_Table[[#This Row],[PTS]]-October_Schedule_Table[[#This Row],[Away Pre]])^2</f>
        <v>117.58092990018167</v>
      </c>
      <c r="O357" s="1">
        <f t="shared" si="7"/>
        <v>1.230058986638618</v>
      </c>
      <c r="P357" s="8">
        <f>October_Schedule_Table[[#This Row],[PTS2]]-October_Schedule_Table[[#This Row],[PTS]]</f>
        <v>-3</v>
      </c>
      <c r="Q357" s="8">
        <f>October_Schedule_Table[[#This Row],[Home Pre]]-October_Schedule_Table[[#This Row],[Away Pre]]</f>
        <v>-0.16017399696190182</v>
      </c>
      <c r="R357" s="8">
        <f>October_Schedule_Table[[#This Row],[Actual]]-October_Schedule_Table[[#This Row],[Predicted]]</f>
        <v>-2.8398260030380982</v>
      </c>
      <c r="S357" s="8">
        <f>October_Schedule_Table[[#This Row],[PTS2]]-October_Schedule_Table[[#This Row],[Home Pre]]</f>
        <v>6.1149600576776351</v>
      </c>
      <c r="T357" s="8">
        <f>October_Schedule_Table[[#This Row],[PTS]]-October_Schedule_Table[[#This Row],[Away Pre]]</f>
        <v>8.9547860607157332</v>
      </c>
      <c r="U357" s="8" t="str">
        <f>CONCATENATE(October_Schedule_Table[[#This Row],[Away Short]],October_Schedule_Table[[#This Row],[PTS]],October_Schedule_Table[[#This Row],[PTS2]])</f>
        <v>LAC129126</v>
      </c>
      <c r="V357" s="8" t="str">
        <f>CONCATENATE(October_Schedule_Table[[#This Row],[Home Short]],October_Schedule_Table[[#This Row],[PTS]],October_Schedule_Table[[#This Row],[PTS2]])</f>
        <v>New129126</v>
      </c>
      <c r="W357" s="8" t="str">
        <f>VLOOKUP(October_Schedule_Table[[#This Row],[Home Concat]],'Back to Back'!T:U,2,FALSE)</f>
        <v>yes</v>
      </c>
      <c r="X357" s="8" t="str">
        <f>VLOOKUP(October_Schedule_Table[[#This Row],[Away Concat]],'Back to Back'!T:U,2,FALSE)</f>
        <v>yes</v>
      </c>
      <c r="Y357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43437Los Angeles ClippersNew Orleans Pelicans</v>
      </c>
      <c r="Z357" s="8"/>
    </row>
    <row r="358" spans="1:26" x14ac:dyDescent="0.2">
      <c r="A358" s="2">
        <v>43437</v>
      </c>
      <c r="B358" s="16">
        <v>12</v>
      </c>
      <c r="C358" s="16">
        <v>3</v>
      </c>
      <c r="D358" s="16">
        <v>2018</v>
      </c>
      <c r="E358" s="1" t="s">
        <v>23</v>
      </c>
      <c r="F358" s="1" t="s">
        <v>41</v>
      </c>
      <c r="G358" s="1" t="str">
        <f>LEFT(October_Schedule_Table[[#This Row],[Visitor/Neutral]],3)</f>
        <v>Was</v>
      </c>
      <c r="H358" s="1">
        <v>110</v>
      </c>
      <c r="I358" s="1" t="s">
        <v>25</v>
      </c>
      <c r="J358" s="1" t="s">
        <v>243</v>
      </c>
      <c r="K358" s="1">
        <v>107</v>
      </c>
      <c r="L358" s="1">
        <f>mean-0.5*home+VLOOKUP(October_Schedule_Table[[#This Row],[Visitor/Neutral]],lookup,2,FALSE)+VLOOKUP(October_Schedule_Table[[#This Row],[Home/Neutral]],lookup,3,FALSE)</f>
        <v>115.24702491026891</v>
      </c>
      <c r="M358" s="1">
        <f>mean+0.5*home+VLOOKUP(October_Schedule_Table[[#This Row],[Visitor/Neutral]],lookup,3,FALSE)+VLOOKUP(October_Schedule_Table[[#This Row],[Home/Neutral]],lookup,2,FALSE)</f>
        <v>111.79574710934614</v>
      </c>
      <c r="N358" s="1">
        <f>(October_Schedule_Table[[#This Row],[PTS2]]-October_Schedule_Table[[#This Row],[Home Pre]])^2+(October_Schedule_Table[[#This Row],[PTS]]-October_Schedule_Table[[#This Row],[Away Pre]])^2</f>
        <v>50.530460745784254</v>
      </c>
      <c r="O358" s="1">
        <f t="shared" si="7"/>
        <v>1.2307974651176887</v>
      </c>
      <c r="P358" s="8">
        <f>October_Schedule_Table[[#This Row],[PTS2]]-October_Schedule_Table[[#This Row],[PTS]]</f>
        <v>-3</v>
      </c>
      <c r="Q358" s="8">
        <f>October_Schedule_Table[[#This Row],[Home Pre]]-October_Schedule_Table[[#This Row],[Away Pre]]</f>
        <v>-3.4512778009227674</v>
      </c>
      <c r="R358" s="8">
        <f>October_Schedule_Table[[#This Row],[Actual]]-October_Schedule_Table[[#This Row],[Predicted]]</f>
        <v>0.45127780092276737</v>
      </c>
      <c r="S358" s="8">
        <f>October_Schedule_Table[[#This Row],[PTS2]]-October_Schedule_Table[[#This Row],[Home Pre]]</f>
        <v>-4.7957471093461379</v>
      </c>
      <c r="T358" s="8">
        <f>October_Schedule_Table[[#This Row],[PTS]]-October_Schedule_Table[[#This Row],[Away Pre]]</f>
        <v>-5.2470249102689053</v>
      </c>
      <c r="U358" s="8" t="str">
        <f>CONCATENATE(October_Schedule_Table[[#This Row],[Away Short]],October_Schedule_Table[[#This Row],[PTS]],October_Schedule_Table[[#This Row],[PTS2]])</f>
        <v>Was110107</v>
      </c>
      <c r="V358" s="8" t="str">
        <f>CONCATENATE(October_Schedule_Table[[#This Row],[Home Short]],October_Schedule_Table[[#This Row],[PTS]],October_Schedule_Table[[#This Row],[PTS2]])</f>
        <v>NYK110107</v>
      </c>
      <c r="W358" s="8" t="str">
        <f>VLOOKUP(October_Schedule_Table[[#This Row],[Home Concat]],'Back to Back'!T:U,2,FALSE)</f>
        <v>no</v>
      </c>
      <c r="X358" s="8" t="str">
        <f>VLOOKUP(October_Schedule_Table[[#This Row],[Away Concat]],'Back to Back'!T:U,2,FALSE)</f>
        <v>no</v>
      </c>
      <c r="Y35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58" s="8"/>
    </row>
    <row r="359" spans="1:26" x14ac:dyDescent="0.2">
      <c r="A359" s="2">
        <v>43437</v>
      </c>
      <c r="B359" s="16">
        <v>12</v>
      </c>
      <c r="C359" s="16">
        <v>3</v>
      </c>
      <c r="D359" s="16">
        <v>2018</v>
      </c>
      <c r="E359" s="1" t="s">
        <v>23</v>
      </c>
      <c r="F359" s="1" t="s">
        <v>21</v>
      </c>
      <c r="G359" s="1" t="str">
        <f>LEFT(October_Schedule_Table[[#This Row],[Visitor/Neutral]],3)</f>
        <v>Den</v>
      </c>
      <c r="H359" s="1">
        <v>106</v>
      </c>
      <c r="I359" s="1" t="s">
        <v>37</v>
      </c>
      <c r="J359" s="1" t="str">
        <f>LEFT(October_Schedule_Table[[#This Row],[Home/Neutral]],3)</f>
        <v>Tor</v>
      </c>
      <c r="K359" s="1">
        <v>103</v>
      </c>
      <c r="L359" s="1">
        <f>mean-0.5*home+VLOOKUP(October_Schedule_Table[[#This Row],[Visitor/Neutral]],lookup,2,FALSE)+VLOOKUP(October_Schedule_Table[[#This Row],[Home/Neutral]],lookup,3,FALSE)</f>
        <v>106.40784483000809</v>
      </c>
      <c r="M359" s="1">
        <f>mean+0.5*home+VLOOKUP(October_Schedule_Table[[#This Row],[Visitor/Neutral]],lookup,3,FALSE)+VLOOKUP(October_Schedule_Table[[#This Row],[Home/Neutral]],lookup,2,FALSE)</f>
        <v>110.77089355383326</v>
      </c>
      <c r="N359" s="1">
        <f>(October_Schedule_Table[[#This Row],[PTS2]]-October_Schedule_Table[[#This Row],[Home Pre]])^2+(October_Schedule_Table[[#This Row],[PTS]]-October_Schedule_Table[[#This Row],[Away Pre]])^2</f>
        <v>60.553124030371656</v>
      </c>
      <c r="O359" s="1">
        <f t="shared" si="7"/>
        <v>1.2315363869498588</v>
      </c>
      <c r="P359" s="8">
        <f>October_Schedule_Table[[#This Row],[PTS2]]-October_Schedule_Table[[#This Row],[PTS]]</f>
        <v>-3</v>
      </c>
      <c r="Q359" s="8">
        <f>October_Schedule_Table[[#This Row],[Home Pre]]-October_Schedule_Table[[#This Row],[Away Pre]]</f>
        <v>4.3630487238251732</v>
      </c>
      <c r="R359" s="8">
        <f>October_Schedule_Table[[#This Row],[Actual]]-October_Schedule_Table[[#This Row],[Predicted]]</f>
        <v>-7.3630487238251732</v>
      </c>
      <c r="S359" s="8">
        <f>October_Schedule_Table[[#This Row],[PTS2]]-October_Schedule_Table[[#This Row],[Home Pre]]</f>
        <v>-7.7708935538332611</v>
      </c>
      <c r="T359" s="8">
        <f>October_Schedule_Table[[#This Row],[PTS]]-October_Schedule_Table[[#This Row],[Away Pre]]</f>
        <v>-0.40784483000808791</v>
      </c>
      <c r="U359" s="8" t="str">
        <f>CONCATENATE(October_Schedule_Table[[#This Row],[Away Short]],October_Schedule_Table[[#This Row],[PTS]],October_Schedule_Table[[#This Row],[PTS2]])</f>
        <v>Den106103</v>
      </c>
      <c r="V359" s="8" t="str">
        <f>CONCATENATE(October_Schedule_Table[[#This Row],[Home Short]],October_Schedule_Table[[#This Row],[PTS]],October_Schedule_Table[[#This Row],[PTS2]])</f>
        <v>Tor106103</v>
      </c>
      <c r="W359" s="8" t="str">
        <f>VLOOKUP(October_Schedule_Table[[#This Row],[Home Concat]],'Back to Back'!T:U,2,FALSE)</f>
        <v>no</v>
      </c>
      <c r="X359" s="8" t="str">
        <f>VLOOKUP(October_Schedule_Table[[#This Row],[Away Concat]],'Back to Back'!T:U,2,FALSE)</f>
        <v>no</v>
      </c>
      <c r="Y35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59" s="8"/>
    </row>
    <row r="360" spans="1:26" x14ac:dyDescent="0.2">
      <c r="A360" s="2">
        <v>43438</v>
      </c>
      <c r="B360" s="16">
        <v>12</v>
      </c>
      <c r="C360" s="16">
        <v>4</v>
      </c>
      <c r="D360" s="16">
        <v>2018</v>
      </c>
      <c r="E360" s="1" t="s">
        <v>33</v>
      </c>
      <c r="F360" s="1" t="s">
        <v>40</v>
      </c>
      <c r="G360" s="1" t="str">
        <f>LEFT(October_Schedule_Table[[#This Row],[Visitor/Neutral]],3)</f>
        <v>Por</v>
      </c>
      <c r="H360" s="1">
        <v>102</v>
      </c>
      <c r="I360" s="1" t="s">
        <v>28</v>
      </c>
      <c r="J360" s="1" t="str">
        <f>LEFT(October_Schedule_Table[[#This Row],[Home/Neutral]],3)</f>
        <v>Dal</v>
      </c>
      <c r="K360" s="1">
        <v>111</v>
      </c>
      <c r="L360" s="1">
        <f>mean-0.5*home+VLOOKUP(October_Schedule_Table[[#This Row],[Visitor/Neutral]],lookup,2,FALSE)+VLOOKUP(October_Schedule_Table[[#This Row],[Home/Neutral]],lookup,3,FALSE)</f>
        <v>112.50121252301913</v>
      </c>
      <c r="M360" s="1">
        <f>mean+0.5*home+VLOOKUP(October_Schedule_Table[[#This Row],[Visitor/Neutral]],lookup,3,FALSE)+VLOOKUP(October_Schedule_Table[[#This Row],[Home/Neutral]],lookup,2,FALSE)</f>
        <v>109.36733404050537</v>
      </c>
      <c r="N360" s="1">
        <f>(October_Schedule_Table[[#This Row],[PTS2]]-October_Schedule_Table[[#This Row],[Home Pre]])^2+(October_Schedule_Table[[#This Row],[PTS]]-October_Schedule_Table[[#This Row],[Away Pre]])^2</f>
        <v>112.94106258890642</v>
      </c>
      <c r="O360" s="1">
        <f t="shared" si="7"/>
        <v>1.2322757524012997</v>
      </c>
      <c r="P360" s="8">
        <f>October_Schedule_Table[[#This Row],[PTS2]]-October_Schedule_Table[[#This Row],[PTS]]</f>
        <v>9</v>
      </c>
      <c r="Q360" s="8">
        <f>October_Schedule_Table[[#This Row],[Home Pre]]-October_Schedule_Table[[#This Row],[Away Pre]]</f>
        <v>-3.1338784825137651</v>
      </c>
      <c r="R360" s="8">
        <f>October_Schedule_Table[[#This Row],[Actual]]-October_Schedule_Table[[#This Row],[Predicted]]</f>
        <v>12.133878482513765</v>
      </c>
      <c r="S360" s="8">
        <f>October_Schedule_Table[[#This Row],[PTS2]]-October_Schedule_Table[[#This Row],[Home Pre]]</f>
        <v>1.6326659594946307</v>
      </c>
      <c r="T360" s="8">
        <f>October_Schedule_Table[[#This Row],[PTS]]-October_Schedule_Table[[#This Row],[Away Pre]]</f>
        <v>-10.501212523019134</v>
      </c>
      <c r="U360" s="8" t="str">
        <f>CONCATENATE(October_Schedule_Table[[#This Row],[Away Short]],October_Schedule_Table[[#This Row],[PTS]],October_Schedule_Table[[#This Row],[PTS2]])</f>
        <v>Por102111</v>
      </c>
      <c r="V360" s="8" t="str">
        <f>CONCATENATE(October_Schedule_Table[[#This Row],[Home Short]],October_Schedule_Table[[#This Row],[PTS]],October_Schedule_Table[[#This Row],[PTS2]])</f>
        <v>Dal102111</v>
      </c>
      <c r="W360" s="8" t="str">
        <f>VLOOKUP(October_Schedule_Table[[#This Row],[Home Concat]],'Back to Back'!T:U,2,FALSE)</f>
        <v>no</v>
      </c>
      <c r="X360" s="8" t="str">
        <f>VLOOKUP(October_Schedule_Table[[#This Row],[Away Concat]],'Back to Back'!T:U,2,FALSE)</f>
        <v>no</v>
      </c>
      <c r="Y36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60" s="8"/>
    </row>
    <row r="361" spans="1:26" x14ac:dyDescent="0.2">
      <c r="A361" s="2">
        <v>43438</v>
      </c>
      <c r="B361" s="16">
        <v>12</v>
      </c>
      <c r="C361" s="16">
        <v>4</v>
      </c>
      <c r="D361" s="16">
        <v>2018</v>
      </c>
      <c r="E361" s="1" t="s">
        <v>12</v>
      </c>
      <c r="F361" s="1" t="s">
        <v>38</v>
      </c>
      <c r="G361" s="1" t="str">
        <f>LEFT(October_Schedule_Table[[#This Row],[Visitor/Neutral]],3)</f>
        <v>Chi</v>
      </c>
      <c r="H361" s="1">
        <v>90</v>
      </c>
      <c r="I361" s="1" t="s">
        <v>20</v>
      </c>
      <c r="J361" s="1" t="str">
        <f>LEFT(October_Schedule_Table[[#This Row],[Home/Neutral]],3)</f>
        <v>Ind</v>
      </c>
      <c r="K361" s="1">
        <v>96</v>
      </c>
      <c r="L361" s="1">
        <f>mean-0.5*home+VLOOKUP(October_Schedule_Table[[#This Row],[Visitor/Neutral]],lookup,2,FALSE)+VLOOKUP(October_Schedule_Table[[#This Row],[Home/Neutral]],lookup,3,FALSE)</f>
        <v>97.833941872890648</v>
      </c>
      <c r="M361" s="1">
        <f>mean+0.5*home+VLOOKUP(October_Schedule_Table[[#This Row],[Visitor/Neutral]],lookup,3,FALSE)+VLOOKUP(October_Schedule_Table[[#This Row],[Home/Neutral]],lookup,2,FALSE)</f>
        <v>111.30982696612995</v>
      </c>
      <c r="N361" s="1">
        <f>(October_Schedule_Table[[#This Row],[PTS2]]-October_Schedule_Table[[#This Row],[Home Pre]])^2+(October_Schedule_Table[[#This Row],[PTS]]-October_Schedule_Table[[#This Row],[Away Pre]])^2</f>
        <v>295.76144700066914</v>
      </c>
      <c r="O361" s="1">
        <f t="shared" si="7"/>
        <v>1.2330155617383427</v>
      </c>
      <c r="P361" s="8">
        <f>October_Schedule_Table[[#This Row],[PTS2]]-October_Schedule_Table[[#This Row],[PTS]]</f>
        <v>6</v>
      </c>
      <c r="Q361" s="8">
        <f>October_Schedule_Table[[#This Row],[Home Pre]]-October_Schedule_Table[[#This Row],[Away Pre]]</f>
        <v>13.475885093239299</v>
      </c>
      <c r="R361" s="8">
        <f>October_Schedule_Table[[#This Row],[Actual]]-October_Schedule_Table[[#This Row],[Predicted]]</f>
        <v>-7.4758850932392988</v>
      </c>
      <c r="S361" s="8">
        <f>October_Schedule_Table[[#This Row],[PTS2]]-October_Schedule_Table[[#This Row],[Home Pre]]</f>
        <v>-15.309826966129947</v>
      </c>
      <c r="T361" s="8">
        <f>October_Schedule_Table[[#This Row],[PTS]]-October_Schedule_Table[[#This Row],[Away Pre]]</f>
        <v>-7.833941872890648</v>
      </c>
      <c r="U361" s="8" t="str">
        <f>CONCATENATE(October_Schedule_Table[[#This Row],[Away Short]],October_Schedule_Table[[#This Row],[PTS]],October_Schedule_Table[[#This Row],[PTS2]])</f>
        <v>Chi9096</v>
      </c>
      <c r="V361" s="8" t="str">
        <f>CONCATENATE(October_Schedule_Table[[#This Row],[Home Short]],October_Schedule_Table[[#This Row],[PTS]],October_Schedule_Table[[#This Row],[PTS2]])</f>
        <v>Ind9096</v>
      </c>
      <c r="W361" s="8" t="str">
        <f>VLOOKUP(October_Schedule_Table[[#This Row],[Home Concat]],'Back to Back'!T:U,2,FALSE)</f>
        <v>no</v>
      </c>
      <c r="X361" s="8" t="str">
        <f>VLOOKUP(October_Schedule_Table[[#This Row],[Away Concat]],'Back to Back'!T:U,2,FALSE)</f>
        <v>no</v>
      </c>
      <c r="Y36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61" s="8"/>
    </row>
    <row r="362" spans="1:26" x14ac:dyDescent="0.2">
      <c r="A362" s="2">
        <v>43438</v>
      </c>
      <c r="B362" s="16">
        <v>12</v>
      </c>
      <c r="C362" s="16">
        <v>4</v>
      </c>
      <c r="D362" s="16">
        <v>2018</v>
      </c>
      <c r="E362" s="1" t="s">
        <v>23</v>
      </c>
      <c r="F362" s="1" t="s">
        <v>27</v>
      </c>
      <c r="G362" s="1" t="str">
        <f>LEFT(October_Schedule_Table[[#This Row],[Visitor/Neutral]],3)</f>
        <v>Orl</v>
      </c>
      <c r="H362" s="1">
        <v>105</v>
      </c>
      <c r="I362" s="1" t="s">
        <v>26</v>
      </c>
      <c r="J362" s="1" t="str">
        <f>LEFT(October_Schedule_Table[[#This Row],[Home/Neutral]],3)</f>
        <v>Mia</v>
      </c>
      <c r="K362" s="1">
        <v>90</v>
      </c>
      <c r="L362" s="1">
        <f>mean-0.5*home+VLOOKUP(October_Schedule_Table[[#This Row],[Visitor/Neutral]],lookup,2,FALSE)+VLOOKUP(October_Schedule_Table[[#This Row],[Home/Neutral]],lookup,3,FALSE)</f>
        <v>100.82376756093933</v>
      </c>
      <c r="M362" s="1">
        <f>mean+0.5*home+VLOOKUP(October_Schedule_Table[[#This Row],[Visitor/Neutral]],lookup,3,FALSE)+VLOOKUP(October_Schedule_Table[[#This Row],[Home/Neutral]],lookup,2,FALSE)</f>
        <v>102.07037610164612</v>
      </c>
      <c r="N362" s="1">
        <f>(October_Schedule_Table[[#This Row],[PTS2]]-October_Schedule_Table[[#This Row],[Home Pre]])^2+(October_Schedule_Table[[#This Row],[PTS]]-October_Schedule_Table[[#This Row],[Away Pre]])^2</f>
        <v>163.13489662025236</v>
      </c>
      <c r="O362" s="1">
        <f t="shared" si="7"/>
        <v>1.2337558152274792</v>
      </c>
      <c r="P362" s="8">
        <f>October_Schedule_Table[[#This Row],[PTS2]]-October_Schedule_Table[[#This Row],[PTS]]</f>
        <v>-15</v>
      </c>
      <c r="Q362" s="8">
        <f>October_Schedule_Table[[#This Row],[Home Pre]]-October_Schedule_Table[[#This Row],[Away Pre]]</f>
        <v>1.2466085407067879</v>
      </c>
      <c r="R362" s="8">
        <f>October_Schedule_Table[[#This Row],[Actual]]-October_Schedule_Table[[#This Row],[Predicted]]</f>
        <v>-16.246608540706788</v>
      </c>
      <c r="S362" s="8">
        <f>October_Schedule_Table[[#This Row],[PTS2]]-October_Schedule_Table[[#This Row],[Home Pre]]</f>
        <v>-12.070376101646119</v>
      </c>
      <c r="T362" s="8">
        <f>October_Schedule_Table[[#This Row],[PTS]]-October_Schedule_Table[[#This Row],[Away Pre]]</f>
        <v>4.1762324390606693</v>
      </c>
      <c r="U362" s="8" t="str">
        <f>CONCATENATE(October_Schedule_Table[[#This Row],[Away Short]],October_Schedule_Table[[#This Row],[PTS]],October_Schedule_Table[[#This Row],[PTS2]])</f>
        <v>Orl10590</v>
      </c>
      <c r="V362" s="8" t="str">
        <f>CONCATENATE(October_Schedule_Table[[#This Row],[Home Short]],October_Schedule_Table[[#This Row],[PTS]],October_Schedule_Table[[#This Row],[PTS2]])</f>
        <v>Mia10590</v>
      </c>
      <c r="W362" s="8" t="str">
        <f>VLOOKUP(October_Schedule_Table[[#This Row],[Home Concat]],'Back to Back'!T:U,2,FALSE)</f>
        <v>no</v>
      </c>
      <c r="X362" s="8" t="str">
        <f>VLOOKUP(October_Schedule_Table[[#This Row],[Away Concat]],'Back to Back'!T:U,2,FALSE)</f>
        <v>no</v>
      </c>
      <c r="Y36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62" s="8"/>
    </row>
    <row r="363" spans="1:26" x14ac:dyDescent="0.2">
      <c r="A363" s="2">
        <v>43438</v>
      </c>
      <c r="B363" s="16">
        <v>12</v>
      </c>
      <c r="C363" s="16">
        <v>4</v>
      </c>
      <c r="D363" s="16">
        <v>2018</v>
      </c>
      <c r="E363" s="1" t="s">
        <v>42</v>
      </c>
      <c r="F363" s="1" t="s">
        <v>32</v>
      </c>
      <c r="G363" s="1" t="str">
        <f>LEFT(October_Schedule_Table[[#This Row],[Visitor/Neutral]],3)</f>
        <v>Sac</v>
      </c>
      <c r="H363" s="1">
        <v>122</v>
      </c>
      <c r="I363" s="1" t="s">
        <v>29</v>
      </c>
      <c r="J363" s="1" t="str">
        <f>LEFT(October_Schedule_Table[[#This Row],[Home/Neutral]],3)</f>
        <v>Pho</v>
      </c>
      <c r="K363" s="1">
        <v>105</v>
      </c>
      <c r="L363" s="1">
        <f>mean-0.5*home+VLOOKUP(October_Schedule_Table[[#This Row],[Visitor/Neutral]],lookup,2,FALSE)+VLOOKUP(October_Schedule_Table[[#This Row],[Home/Neutral]],lookup,3,FALSE)</f>
        <v>118.25911134564537</v>
      </c>
      <c r="M363" s="1">
        <f>mean+0.5*home+VLOOKUP(October_Schedule_Table[[#This Row],[Visitor/Neutral]],lookup,3,FALSE)+VLOOKUP(October_Schedule_Table[[#This Row],[Home/Neutral]],lookup,2,FALSE)</f>
        <v>113.17640672310338</v>
      </c>
      <c r="N363" s="1">
        <f>(October_Schedule_Table[[#This Row],[PTS2]]-October_Schedule_Table[[#This Row],[Home Pre]])^2+(October_Schedule_Table[[#This Row],[PTS]]-October_Schedule_Table[[#This Row],[Away Pre]])^2</f>
        <v>80.847874825889434</v>
      </c>
      <c r="O363" s="1">
        <f t="shared" si="7"/>
        <v>1.2344965131353605</v>
      </c>
      <c r="P363" s="8">
        <f>October_Schedule_Table[[#This Row],[PTS2]]-October_Schedule_Table[[#This Row],[PTS]]</f>
        <v>-17</v>
      </c>
      <c r="Q363" s="8">
        <f>October_Schedule_Table[[#This Row],[Home Pre]]-October_Schedule_Table[[#This Row],[Away Pre]]</f>
        <v>-5.0827046225419821</v>
      </c>
      <c r="R363" s="8">
        <f>October_Schedule_Table[[#This Row],[Actual]]-October_Schedule_Table[[#This Row],[Predicted]]</f>
        <v>-11.917295377458018</v>
      </c>
      <c r="S363" s="8">
        <f>October_Schedule_Table[[#This Row],[PTS2]]-October_Schedule_Table[[#This Row],[Home Pre]]</f>
        <v>-8.1764067231033835</v>
      </c>
      <c r="T363" s="8">
        <f>October_Schedule_Table[[#This Row],[PTS]]-October_Schedule_Table[[#This Row],[Away Pre]]</f>
        <v>3.7408886543546345</v>
      </c>
      <c r="U363" s="8" t="str">
        <f>CONCATENATE(October_Schedule_Table[[#This Row],[Away Short]],October_Schedule_Table[[#This Row],[PTS]],October_Schedule_Table[[#This Row],[PTS2]])</f>
        <v>Sac122105</v>
      </c>
      <c r="V363" s="8" t="str">
        <f>CONCATENATE(October_Schedule_Table[[#This Row],[Home Short]],October_Schedule_Table[[#This Row],[PTS]],October_Schedule_Table[[#This Row],[PTS2]])</f>
        <v>Pho122105</v>
      </c>
      <c r="W363" s="8" t="str">
        <f>VLOOKUP(October_Schedule_Table[[#This Row],[Home Concat]],'Back to Back'!T:U,2,FALSE)</f>
        <v>no</v>
      </c>
      <c r="X363" s="8" t="str">
        <f>VLOOKUP(October_Schedule_Table[[#This Row],[Away Concat]],'Back to Back'!T:U,2,FALSE)</f>
        <v>no</v>
      </c>
      <c r="Y36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63" s="8"/>
    </row>
    <row r="364" spans="1:26" x14ac:dyDescent="0.2">
      <c r="A364" s="2">
        <v>43438</v>
      </c>
      <c r="B364" s="16">
        <v>12</v>
      </c>
      <c r="C364" s="16">
        <v>4</v>
      </c>
      <c r="D364" s="16">
        <v>2018</v>
      </c>
      <c r="E364" s="1" t="s">
        <v>42</v>
      </c>
      <c r="F364" s="1" t="s">
        <v>35</v>
      </c>
      <c r="G364" s="1" t="str">
        <f>LEFT(October_Schedule_Table[[#This Row],[Visitor/Neutral]],3)</f>
        <v>San</v>
      </c>
      <c r="H364" s="1">
        <v>105</v>
      </c>
      <c r="I364" s="1" t="s">
        <v>31</v>
      </c>
      <c r="J364" s="1" t="str">
        <f>LEFT(October_Schedule_Table[[#This Row],[Home/Neutral]],3)</f>
        <v>Uta</v>
      </c>
      <c r="K364" s="1">
        <v>139</v>
      </c>
      <c r="L364" s="1">
        <f>mean-0.5*home+VLOOKUP(October_Schedule_Table[[#This Row],[Visitor/Neutral]],lookup,2,FALSE)+VLOOKUP(October_Schedule_Table[[#This Row],[Home/Neutral]],lookup,3,FALSE)</f>
        <v>105.06624897141238</v>
      </c>
      <c r="M364" s="1">
        <f>mean+0.5*home+VLOOKUP(October_Schedule_Table[[#This Row],[Visitor/Neutral]],lookup,3,FALSE)+VLOOKUP(October_Schedule_Table[[#This Row],[Home/Neutral]],lookup,2,FALSE)</f>
        <v>111.62876597436873</v>
      </c>
      <c r="N364" s="1">
        <f>(October_Schedule_Table[[#This Row],[PTS2]]-October_Schedule_Table[[#This Row],[Home Pre]])^2+(October_Schedule_Table[[#This Row],[PTS]]-October_Schedule_Table[[#This Row],[Away Pre]])^2</f>
        <v>749.18884101208801</v>
      </c>
      <c r="O364" s="1">
        <f t="shared" si="7"/>
        <v>1.2352376557287978</v>
      </c>
      <c r="P364" s="8">
        <f>October_Schedule_Table[[#This Row],[PTS2]]-October_Schedule_Table[[#This Row],[PTS]]</f>
        <v>34</v>
      </c>
      <c r="Q364" s="8">
        <f>October_Schedule_Table[[#This Row],[Home Pre]]-October_Schedule_Table[[#This Row],[Away Pre]]</f>
        <v>6.5625170029563549</v>
      </c>
      <c r="R364" s="8">
        <f>October_Schedule_Table[[#This Row],[Actual]]-October_Schedule_Table[[#This Row],[Predicted]]</f>
        <v>27.437482997043645</v>
      </c>
      <c r="S364" s="8">
        <f>October_Schedule_Table[[#This Row],[PTS2]]-October_Schedule_Table[[#This Row],[Home Pre]]</f>
        <v>27.371234025631267</v>
      </c>
      <c r="T364" s="8">
        <f>October_Schedule_Table[[#This Row],[PTS]]-October_Schedule_Table[[#This Row],[Away Pre]]</f>
        <v>-6.6248971412377955E-2</v>
      </c>
      <c r="U364" s="8" t="str">
        <f>CONCATENATE(October_Schedule_Table[[#This Row],[Away Short]],October_Schedule_Table[[#This Row],[PTS]],October_Schedule_Table[[#This Row],[PTS2]])</f>
        <v>San105139</v>
      </c>
      <c r="V364" s="8" t="str">
        <f>CONCATENATE(October_Schedule_Table[[#This Row],[Home Short]],October_Schedule_Table[[#This Row],[PTS]],October_Schedule_Table[[#This Row],[PTS2]])</f>
        <v>Uta105139</v>
      </c>
      <c r="W364" s="8" t="str">
        <f>VLOOKUP(October_Schedule_Table[[#This Row],[Home Concat]],'Back to Back'!T:U,2,FALSE)</f>
        <v>no</v>
      </c>
      <c r="X364" s="8" t="str">
        <f>VLOOKUP(October_Schedule_Table[[#This Row],[Away Concat]],'Back to Back'!T:U,2,FALSE)</f>
        <v>no</v>
      </c>
      <c r="Y36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64" s="8"/>
    </row>
    <row r="365" spans="1:26" x14ac:dyDescent="0.2">
      <c r="A365" s="2">
        <v>43439</v>
      </c>
      <c r="B365" s="16">
        <v>12</v>
      </c>
      <c r="C365" s="16">
        <v>5</v>
      </c>
      <c r="D365" s="16">
        <v>2018</v>
      </c>
      <c r="E365" s="1" t="s">
        <v>23</v>
      </c>
      <c r="F365" s="1" t="s">
        <v>41</v>
      </c>
      <c r="G365" s="1" t="str">
        <f>LEFT(October_Schedule_Table[[#This Row],[Visitor/Neutral]],3)</f>
        <v>Was</v>
      </c>
      <c r="H365" s="1">
        <v>131</v>
      </c>
      <c r="I365" s="1" t="s">
        <v>24</v>
      </c>
      <c r="J365" s="1" t="str">
        <f>LEFT(October_Schedule_Table[[#This Row],[Home/Neutral]],3)</f>
        <v>Atl</v>
      </c>
      <c r="K365" s="1">
        <v>117</v>
      </c>
      <c r="L365" s="1">
        <f>mean-0.5*home+VLOOKUP(October_Schedule_Table[[#This Row],[Visitor/Neutral]],lookup,2,FALSE)+VLOOKUP(October_Schedule_Table[[#This Row],[Home/Neutral]],lookup,3,FALSE)</f>
        <v>121.81591905976646</v>
      </c>
      <c r="M365" s="1">
        <f>mean+0.5*home+VLOOKUP(October_Schedule_Table[[#This Row],[Visitor/Neutral]],lookup,3,FALSE)+VLOOKUP(October_Schedule_Table[[#This Row],[Home/Neutral]],lookup,2,FALSE)</f>
        <v>122.32945630380202</v>
      </c>
      <c r="N365" s="1">
        <f>(October_Schedule_Table[[#This Row],[PTS2]]-October_Schedule_Table[[#This Row],[Home Pre]])^2+(October_Schedule_Table[[#This Row],[PTS]]-October_Schedule_Table[[#This Row],[Away Pre]])^2</f>
        <v>112.75044721089611</v>
      </c>
      <c r="O365" s="1">
        <f t="shared" si="7"/>
        <v>1.2359792432747627</v>
      </c>
      <c r="P365" s="8">
        <f>October_Schedule_Table[[#This Row],[PTS2]]-October_Schedule_Table[[#This Row],[PTS]]</f>
        <v>-14</v>
      </c>
      <c r="Q365" s="8">
        <f>October_Schedule_Table[[#This Row],[Home Pre]]-October_Schedule_Table[[#This Row],[Away Pre]]</f>
        <v>0.513537244035561</v>
      </c>
      <c r="R365" s="8">
        <f>October_Schedule_Table[[#This Row],[Actual]]-October_Schedule_Table[[#This Row],[Predicted]]</f>
        <v>-14.513537244035561</v>
      </c>
      <c r="S365" s="8">
        <f>October_Schedule_Table[[#This Row],[PTS2]]-October_Schedule_Table[[#This Row],[Home Pre]]</f>
        <v>-5.3294563038020186</v>
      </c>
      <c r="T365" s="8">
        <f>October_Schedule_Table[[#This Row],[PTS]]-October_Schedule_Table[[#This Row],[Away Pre]]</f>
        <v>9.1840809402335424</v>
      </c>
      <c r="U365" s="8" t="str">
        <f>CONCATENATE(October_Schedule_Table[[#This Row],[Away Short]],October_Schedule_Table[[#This Row],[PTS]],October_Schedule_Table[[#This Row],[PTS2]])</f>
        <v>Was131117</v>
      </c>
      <c r="V365" s="8" t="str">
        <f>CONCATENATE(October_Schedule_Table[[#This Row],[Home Short]],October_Schedule_Table[[#This Row],[PTS]],October_Schedule_Table[[#This Row],[PTS2]])</f>
        <v>Atl131117</v>
      </c>
      <c r="W365" s="8" t="str">
        <f>VLOOKUP(October_Schedule_Table[[#This Row],[Home Concat]],'Back to Back'!T:U,2,FALSE)</f>
        <v>no</v>
      </c>
      <c r="X365" s="8" t="str">
        <f>VLOOKUP(October_Schedule_Table[[#This Row],[Away Concat]],'Back to Back'!T:U,2,FALSE)</f>
        <v>no</v>
      </c>
      <c r="Y36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65" s="8"/>
    </row>
    <row r="366" spans="1:26" x14ac:dyDescent="0.2">
      <c r="A366" s="2">
        <v>43439</v>
      </c>
      <c r="B366" s="16">
        <v>12</v>
      </c>
      <c r="C366" s="16">
        <v>5</v>
      </c>
      <c r="D366" s="16">
        <v>2018</v>
      </c>
      <c r="E366" s="1" t="s">
        <v>23</v>
      </c>
      <c r="F366" s="1" t="s">
        <v>10</v>
      </c>
      <c r="G366" s="1" t="str">
        <f>LEFT(October_Schedule_Table[[#This Row],[Visitor/Neutral]],3)</f>
        <v>Okl</v>
      </c>
      <c r="H366" s="1">
        <v>114</v>
      </c>
      <c r="I366" s="1" t="s">
        <v>15</v>
      </c>
      <c r="J366" s="1" t="str">
        <f>LEFT(October_Schedule_Table[[#This Row],[Home/Neutral]],3)</f>
        <v>Bro</v>
      </c>
      <c r="K366" s="1">
        <v>112</v>
      </c>
      <c r="L366" s="1">
        <f>mean-0.5*home+VLOOKUP(October_Schedule_Table[[#This Row],[Visitor/Neutral]],lookup,2,FALSE)+VLOOKUP(October_Schedule_Table[[#This Row],[Home/Neutral]],lookup,3,FALSE)</f>
        <v>114.66692332028366</v>
      </c>
      <c r="M366" s="1">
        <f>mean+0.5*home+VLOOKUP(October_Schedule_Table[[#This Row],[Visitor/Neutral]],lookup,3,FALSE)+VLOOKUP(October_Schedule_Table[[#This Row],[Home/Neutral]],lookup,2,FALSE)</f>
        <v>114.07835264986754</v>
      </c>
      <c r="N366" s="1">
        <f>(October_Schedule_Table[[#This Row],[PTS2]]-October_Schedule_Table[[#This Row],[Home Pre]])^2+(October_Schedule_Table[[#This Row],[PTS]]-October_Schedule_Table[[#This Row],[Away Pre]])^2</f>
        <v>4.7643364523496041</v>
      </c>
      <c r="O366" s="1">
        <f t="shared" si="7"/>
        <v>1.236721276040387</v>
      </c>
      <c r="P366" s="8">
        <f>October_Schedule_Table[[#This Row],[PTS2]]-October_Schedule_Table[[#This Row],[PTS]]</f>
        <v>-2</v>
      </c>
      <c r="Q366" s="8">
        <f>October_Schedule_Table[[#This Row],[Home Pre]]-October_Schedule_Table[[#This Row],[Away Pre]]</f>
        <v>-0.58857067041611799</v>
      </c>
      <c r="R366" s="8">
        <f>October_Schedule_Table[[#This Row],[Actual]]-October_Schedule_Table[[#This Row],[Predicted]]</f>
        <v>-1.411429329583882</v>
      </c>
      <c r="S366" s="8">
        <f>October_Schedule_Table[[#This Row],[PTS2]]-October_Schedule_Table[[#This Row],[Home Pre]]</f>
        <v>-2.07835264986754</v>
      </c>
      <c r="T366" s="8">
        <f>October_Schedule_Table[[#This Row],[PTS]]-October_Schedule_Table[[#This Row],[Away Pre]]</f>
        <v>-0.66692332028365797</v>
      </c>
      <c r="U366" s="8" t="str">
        <f>CONCATENATE(October_Schedule_Table[[#This Row],[Away Short]],October_Schedule_Table[[#This Row],[PTS]],October_Schedule_Table[[#This Row],[PTS2]])</f>
        <v>Okl114112</v>
      </c>
      <c r="V366" s="8" t="str">
        <f>CONCATENATE(October_Schedule_Table[[#This Row],[Home Short]],October_Schedule_Table[[#This Row],[PTS]],October_Schedule_Table[[#This Row],[PTS2]])</f>
        <v>Bro114112</v>
      </c>
      <c r="W366" s="8" t="str">
        <f>VLOOKUP(October_Schedule_Table[[#This Row],[Home Concat]],'Back to Back'!T:U,2,FALSE)</f>
        <v>no</v>
      </c>
      <c r="X366" s="8" t="str">
        <f>VLOOKUP(October_Schedule_Table[[#This Row],[Away Concat]],'Back to Back'!T:U,2,FALSE)</f>
        <v>no</v>
      </c>
      <c r="Y36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66" s="8"/>
    </row>
    <row r="367" spans="1:26" x14ac:dyDescent="0.2">
      <c r="A367" s="2">
        <v>43439</v>
      </c>
      <c r="B367" s="16">
        <v>12</v>
      </c>
      <c r="C367" s="16">
        <v>5</v>
      </c>
      <c r="D367" s="16">
        <v>2018</v>
      </c>
      <c r="E367" s="1" t="s">
        <v>12</v>
      </c>
      <c r="F367" s="1" t="s">
        <v>11</v>
      </c>
      <c r="G367" s="1" t="str">
        <f>LEFT(October_Schedule_Table[[#This Row],[Visitor/Neutral]],3)</f>
        <v>Gol</v>
      </c>
      <c r="H367" s="1">
        <v>129</v>
      </c>
      <c r="I367" s="1" t="s">
        <v>36</v>
      </c>
      <c r="J367" s="1" t="str">
        <f>LEFT(October_Schedule_Table[[#This Row],[Home/Neutral]],3)</f>
        <v>Cle</v>
      </c>
      <c r="K367" s="1">
        <v>105</v>
      </c>
      <c r="L367" s="1">
        <f>mean-0.5*home+VLOOKUP(October_Schedule_Table[[#This Row],[Visitor/Neutral]],lookup,2,FALSE)+VLOOKUP(October_Schedule_Table[[#This Row],[Home/Neutral]],lookup,3,FALSE)</f>
        <v>119.45680922940957</v>
      </c>
      <c r="M367" s="1">
        <f>mean+0.5*home+VLOOKUP(October_Schedule_Table[[#This Row],[Visitor/Neutral]],lookup,3,FALSE)+VLOOKUP(October_Schedule_Table[[#This Row],[Home/Neutral]],lookup,2,FALSE)</f>
        <v>106.36185372384327</v>
      </c>
      <c r="N367" s="1">
        <f>(October_Schedule_Table[[#This Row],[PTS2]]-October_Schedule_Table[[#This Row],[Home Pre]])^2+(October_Schedule_Table[[#This Row],[PTS]]-October_Schedule_Table[[#This Row],[Away Pre]])^2</f>
        <v>92.927135649028102</v>
      </c>
      <c r="O367" s="1">
        <f t="shared" si="7"/>
        <v>1.2374637542929627</v>
      </c>
      <c r="P367" s="8">
        <f>October_Schedule_Table[[#This Row],[PTS2]]-October_Schedule_Table[[#This Row],[PTS]]</f>
        <v>-24</v>
      </c>
      <c r="Q367" s="8">
        <f>October_Schedule_Table[[#This Row],[Home Pre]]-October_Schedule_Table[[#This Row],[Away Pre]]</f>
        <v>-13.094955505566304</v>
      </c>
      <c r="R367" s="8">
        <f>October_Schedule_Table[[#This Row],[Actual]]-October_Schedule_Table[[#This Row],[Predicted]]</f>
        <v>-10.905044494433696</v>
      </c>
      <c r="S367" s="8">
        <f>October_Schedule_Table[[#This Row],[PTS2]]-October_Schedule_Table[[#This Row],[Home Pre]]</f>
        <v>-1.361853723843268</v>
      </c>
      <c r="T367" s="8">
        <f>October_Schedule_Table[[#This Row],[PTS]]-October_Schedule_Table[[#This Row],[Away Pre]]</f>
        <v>9.543190770590428</v>
      </c>
      <c r="U367" s="8" t="str">
        <f>CONCATENATE(October_Schedule_Table[[#This Row],[Away Short]],October_Schedule_Table[[#This Row],[PTS]],October_Schedule_Table[[#This Row],[PTS2]])</f>
        <v>Gol129105</v>
      </c>
      <c r="V367" s="8" t="str">
        <f>CONCATENATE(October_Schedule_Table[[#This Row],[Home Short]],October_Schedule_Table[[#This Row],[PTS]],October_Schedule_Table[[#This Row],[PTS2]])</f>
        <v>Cle129105</v>
      </c>
      <c r="W367" s="8" t="str">
        <f>VLOOKUP(October_Schedule_Table[[#This Row],[Home Concat]],'Back to Back'!T:U,2,FALSE)</f>
        <v>no</v>
      </c>
      <c r="X367" s="8" t="str">
        <f>VLOOKUP(October_Schedule_Table[[#This Row],[Away Concat]],'Back to Back'!T:U,2,FALSE)</f>
        <v>no</v>
      </c>
      <c r="Y36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67" s="8"/>
    </row>
    <row r="368" spans="1:26" x14ac:dyDescent="0.2">
      <c r="A368" s="2">
        <v>43439</v>
      </c>
      <c r="B368" s="16">
        <v>12</v>
      </c>
      <c r="C368" s="16">
        <v>5</v>
      </c>
      <c r="D368" s="16">
        <v>2018</v>
      </c>
      <c r="E368" s="1" t="s">
        <v>9</v>
      </c>
      <c r="F368" s="1" t="s">
        <v>35</v>
      </c>
      <c r="G368" s="1" t="str">
        <f>LEFT(October_Schedule_Table[[#This Row],[Visitor/Neutral]],3)</f>
        <v>San</v>
      </c>
      <c r="H368" s="1">
        <v>113</v>
      </c>
      <c r="I368" s="1" t="s">
        <v>39</v>
      </c>
      <c r="J368" s="1" t="s">
        <v>242</v>
      </c>
      <c r="K368" s="1">
        <v>121</v>
      </c>
      <c r="L368" s="1">
        <f>mean-0.5*home+VLOOKUP(October_Schedule_Table[[#This Row],[Visitor/Neutral]],lookup,2,FALSE)+VLOOKUP(October_Schedule_Table[[#This Row],[Home/Neutral]],lookup,3,FALSE)</f>
        <v>111.84787687426659</v>
      </c>
      <c r="M368" s="1">
        <f>mean+0.5*home+VLOOKUP(October_Schedule_Table[[#This Row],[Visitor/Neutral]],lookup,3,FALSE)+VLOOKUP(October_Schedule_Table[[#This Row],[Home/Neutral]],lookup,2,FALSE)</f>
        <v>110.93298001176046</v>
      </c>
      <c r="N368" s="1">
        <f>(October_Schedule_Table[[#This Row],[PTS2]]-October_Schedule_Table[[#This Row],[Home Pre]])^2+(October_Schedule_Table[[#This Row],[PTS]]-October_Schedule_Table[[#This Row],[Away Pre]])^2</f>
        <v>102.67227914046408</v>
      </c>
      <c r="O368" s="1">
        <f t="shared" si="7"/>
        <v>1.2382066782999428</v>
      </c>
      <c r="P368" s="8">
        <f>October_Schedule_Table[[#This Row],[PTS2]]-October_Schedule_Table[[#This Row],[PTS]]</f>
        <v>8</v>
      </c>
      <c r="Q368" s="8">
        <f>October_Schedule_Table[[#This Row],[Home Pre]]-October_Schedule_Table[[#This Row],[Away Pre]]</f>
        <v>-0.91489686250612579</v>
      </c>
      <c r="R368" s="8">
        <f>October_Schedule_Table[[#This Row],[Actual]]-October_Schedule_Table[[#This Row],[Predicted]]</f>
        <v>8.9148968625061258</v>
      </c>
      <c r="S368" s="8">
        <f>October_Schedule_Table[[#This Row],[PTS2]]-October_Schedule_Table[[#This Row],[Home Pre]]</f>
        <v>10.067019988239537</v>
      </c>
      <c r="T368" s="8">
        <f>October_Schedule_Table[[#This Row],[PTS]]-October_Schedule_Table[[#This Row],[Away Pre]]</f>
        <v>1.1521231257334108</v>
      </c>
      <c r="U368" s="8" t="str">
        <f>CONCATENATE(October_Schedule_Table[[#This Row],[Away Short]],October_Schedule_Table[[#This Row],[PTS]],October_Schedule_Table[[#This Row],[PTS2]])</f>
        <v>San113121</v>
      </c>
      <c r="V368" s="8" t="str">
        <f>CONCATENATE(October_Schedule_Table[[#This Row],[Home Short]],October_Schedule_Table[[#This Row],[PTS]],October_Schedule_Table[[#This Row],[PTS2]])</f>
        <v>LAL113121</v>
      </c>
      <c r="W368" s="8" t="str">
        <f>VLOOKUP(October_Schedule_Table[[#This Row],[Home Concat]],'Back to Back'!T:U,2,FALSE)</f>
        <v>no</v>
      </c>
      <c r="X368" s="8" t="str">
        <f>VLOOKUP(October_Schedule_Table[[#This Row],[Away Concat]],'Back to Back'!T:U,2,FALSE)</f>
        <v>yes</v>
      </c>
      <c r="Y36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68" s="8"/>
    </row>
    <row r="369" spans="1:26" x14ac:dyDescent="0.2">
      <c r="A369" s="2">
        <v>43439</v>
      </c>
      <c r="B369" s="16">
        <v>12</v>
      </c>
      <c r="C369" s="16">
        <v>5</v>
      </c>
      <c r="D369" s="16">
        <v>2018</v>
      </c>
      <c r="E369" s="1" t="s">
        <v>6</v>
      </c>
      <c r="F369" s="1" t="s">
        <v>22</v>
      </c>
      <c r="G369" s="1" t="s">
        <v>241</v>
      </c>
      <c r="H369" s="1">
        <v>86</v>
      </c>
      <c r="I369" s="1" t="s">
        <v>19</v>
      </c>
      <c r="J369" s="1" t="str">
        <f>LEFT(October_Schedule_Table[[#This Row],[Home/Neutral]],3)</f>
        <v>Mem</v>
      </c>
      <c r="K369" s="1">
        <v>96</v>
      </c>
      <c r="L369" s="1">
        <f>mean-0.5*home+VLOOKUP(October_Schedule_Table[[#This Row],[Visitor/Neutral]],lookup,2,FALSE)+VLOOKUP(October_Schedule_Table[[#This Row],[Home/Neutral]],lookup,3,FALSE)</f>
        <v>109.08280032639762</v>
      </c>
      <c r="M369" s="1">
        <f>mean+0.5*home+VLOOKUP(October_Schedule_Table[[#This Row],[Visitor/Neutral]],lookup,3,FALSE)+VLOOKUP(October_Schedule_Table[[#This Row],[Home/Neutral]],lookup,2,FALSE)</f>
        <v>108.6645968985414</v>
      </c>
      <c r="N369" s="1">
        <f>(October_Schedule_Table[[#This Row],[PTS2]]-October_Schedule_Table[[#This Row],[Home Pre]])^2+(October_Schedule_Table[[#This Row],[PTS]]-October_Schedule_Table[[#This Row],[Away Pre]])^2</f>
        <v>693.20768551088656</v>
      </c>
      <c r="O369" s="1">
        <f t="shared" si="7"/>
        <v>1.2389500483289402</v>
      </c>
      <c r="P369" s="8">
        <f>October_Schedule_Table[[#This Row],[PTS2]]-October_Schedule_Table[[#This Row],[PTS]]</f>
        <v>10</v>
      </c>
      <c r="Q369" s="8">
        <f>October_Schedule_Table[[#This Row],[Home Pre]]-October_Schedule_Table[[#This Row],[Away Pre]]</f>
        <v>-0.41820342785621278</v>
      </c>
      <c r="R369" s="8">
        <f>October_Schedule_Table[[#This Row],[Actual]]-October_Schedule_Table[[#This Row],[Predicted]]</f>
        <v>10.418203427856213</v>
      </c>
      <c r="S369" s="8">
        <f>October_Schedule_Table[[#This Row],[PTS2]]-October_Schedule_Table[[#This Row],[Home Pre]]</f>
        <v>-12.664596898541404</v>
      </c>
      <c r="T369" s="8">
        <f>October_Schedule_Table[[#This Row],[PTS]]-October_Schedule_Table[[#This Row],[Away Pre]]</f>
        <v>-23.082800326397617</v>
      </c>
      <c r="U369" s="8" t="str">
        <f>CONCATENATE(October_Schedule_Table[[#This Row],[Away Short]],October_Schedule_Table[[#This Row],[PTS]],October_Schedule_Table[[#This Row],[PTS2]])</f>
        <v>LAC8696</v>
      </c>
      <c r="V369" s="8" t="str">
        <f>CONCATENATE(October_Schedule_Table[[#This Row],[Home Short]],October_Schedule_Table[[#This Row],[PTS]],October_Schedule_Table[[#This Row],[PTS2]])</f>
        <v>Mem8696</v>
      </c>
      <c r="W369" s="8" t="str">
        <f>VLOOKUP(October_Schedule_Table[[#This Row],[Home Concat]],'Back to Back'!T:U,2,FALSE)</f>
        <v>no</v>
      </c>
      <c r="X369" s="8" t="str">
        <f>VLOOKUP(October_Schedule_Table[[#This Row],[Away Concat]],'Back to Back'!T:U,2,FALSE)</f>
        <v>no</v>
      </c>
      <c r="Y36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69" s="8"/>
    </row>
    <row r="370" spans="1:26" x14ac:dyDescent="0.2">
      <c r="A370" s="2">
        <v>43439</v>
      </c>
      <c r="B370" s="16">
        <v>12</v>
      </c>
      <c r="C370" s="16">
        <v>5</v>
      </c>
      <c r="D370" s="16">
        <v>2018</v>
      </c>
      <c r="E370" s="1" t="s">
        <v>6</v>
      </c>
      <c r="F370" s="1" t="s">
        <v>16</v>
      </c>
      <c r="G370" s="1" t="str">
        <f>LEFT(October_Schedule_Table[[#This Row],[Visitor/Neutral]],3)</f>
        <v>Det</v>
      </c>
      <c r="H370" s="1">
        <v>92</v>
      </c>
      <c r="I370" s="1" t="s">
        <v>13</v>
      </c>
      <c r="J370" s="1" t="str">
        <f>LEFT(October_Schedule_Table[[#This Row],[Home/Neutral]],3)</f>
        <v>Mil</v>
      </c>
      <c r="K370" s="1">
        <v>115</v>
      </c>
      <c r="L370" s="1">
        <f>mean-0.5*home+VLOOKUP(October_Schedule_Table[[#This Row],[Visitor/Neutral]],lookup,2,FALSE)+VLOOKUP(October_Schedule_Table[[#This Row],[Home/Neutral]],lookup,3,FALSE)</f>
        <v>104.6270513327396</v>
      </c>
      <c r="M370" s="1">
        <f>mean+0.5*home+VLOOKUP(October_Schedule_Table[[#This Row],[Visitor/Neutral]],lookup,3,FALSE)+VLOOKUP(October_Schedule_Table[[#This Row],[Home/Neutral]],lookup,2,FALSE)</f>
        <v>115.34203052338111</v>
      </c>
      <c r="N370" s="1">
        <f>(October_Schedule_Table[[#This Row],[PTS2]]-October_Schedule_Table[[#This Row],[Home Pre]])^2+(October_Schedule_Table[[#This Row],[PTS]]-October_Schedule_Table[[#This Row],[Away Pre]])^2</f>
        <v>159.55941023856522</v>
      </c>
      <c r="O370" s="1">
        <f t="shared" si="7"/>
        <v>1.2396938646477289</v>
      </c>
      <c r="P370" s="8">
        <f>October_Schedule_Table[[#This Row],[PTS2]]-October_Schedule_Table[[#This Row],[PTS]]</f>
        <v>23</v>
      </c>
      <c r="Q370" s="8">
        <f>October_Schedule_Table[[#This Row],[Home Pre]]-October_Schedule_Table[[#This Row],[Away Pre]]</f>
        <v>10.714979190641515</v>
      </c>
      <c r="R370" s="8">
        <f>October_Schedule_Table[[#This Row],[Actual]]-October_Schedule_Table[[#This Row],[Predicted]]</f>
        <v>12.285020809358485</v>
      </c>
      <c r="S370" s="8">
        <f>October_Schedule_Table[[#This Row],[PTS2]]-October_Schedule_Table[[#This Row],[Home Pre]]</f>
        <v>-0.34203052338111206</v>
      </c>
      <c r="T370" s="8">
        <f>October_Schedule_Table[[#This Row],[PTS]]-October_Schedule_Table[[#This Row],[Away Pre]]</f>
        <v>-12.627051332739597</v>
      </c>
      <c r="U370" s="8" t="str">
        <f>CONCATENATE(October_Schedule_Table[[#This Row],[Away Short]],October_Schedule_Table[[#This Row],[PTS]],October_Schedule_Table[[#This Row],[PTS2]])</f>
        <v>Det92115</v>
      </c>
      <c r="V370" s="8" t="str">
        <f>CONCATENATE(October_Schedule_Table[[#This Row],[Home Short]],October_Schedule_Table[[#This Row],[PTS]],October_Schedule_Table[[#This Row],[PTS2]])</f>
        <v>Mil92115</v>
      </c>
      <c r="W370" s="8" t="str">
        <f>VLOOKUP(October_Schedule_Table[[#This Row],[Home Concat]],'Back to Back'!T:U,2,FALSE)</f>
        <v>no</v>
      </c>
      <c r="X370" s="8" t="str">
        <f>VLOOKUP(October_Schedule_Table[[#This Row],[Away Concat]],'Back to Back'!T:U,2,FALSE)</f>
        <v>no</v>
      </c>
      <c r="Y37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70" s="8"/>
    </row>
    <row r="371" spans="1:26" x14ac:dyDescent="0.2">
      <c r="A371" s="2">
        <v>43439</v>
      </c>
      <c r="B371" s="16">
        <v>12</v>
      </c>
      <c r="C371" s="16">
        <v>5</v>
      </c>
      <c r="D371" s="16">
        <v>2018</v>
      </c>
      <c r="E371" s="1" t="s">
        <v>6</v>
      </c>
      <c r="F371" s="1" t="s">
        <v>14</v>
      </c>
      <c r="G371" s="1" t="str">
        <f>LEFT(October_Schedule_Table[[#This Row],[Visitor/Neutral]],3)</f>
        <v>Cha</v>
      </c>
      <c r="H371" s="1">
        <v>104</v>
      </c>
      <c r="I371" s="1" t="s">
        <v>34</v>
      </c>
      <c r="J371" s="1" t="str">
        <f>LEFT(October_Schedule_Table[[#This Row],[Home/Neutral]],3)</f>
        <v>Min</v>
      </c>
      <c r="K371" s="1">
        <v>121</v>
      </c>
      <c r="L371" s="1">
        <f>mean-0.5*home+VLOOKUP(October_Schedule_Table[[#This Row],[Visitor/Neutral]],lookup,2,FALSE)+VLOOKUP(October_Schedule_Table[[#This Row],[Home/Neutral]],lookup,3,FALSE)</f>
        <v>112.10344293952207</v>
      </c>
      <c r="M371" s="1">
        <f>mean+0.5*home+VLOOKUP(October_Schedule_Table[[#This Row],[Visitor/Neutral]],lookup,3,FALSE)+VLOOKUP(October_Schedule_Table[[#This Row],[Home/Neutral]],lookup,2,FALSE)</f>
        <v>114.69305488542577</v>
      </c>
      <c r="N371" s="1">
        <f>(October_Schedule_Table[[#This Row],[PTS2]]-October_Schedule_Table[[#This Row],[Home Pre]])^2+(October_Schedule_Table[[#This Row],[PTS]]-October_Schedule_Table[[#This Row],[Away Pre]])^2</f>
        <v>105.44334415234187</v>
      </c>
      <c r="O371" s="1">
        <f t="shared" si="7"/>
        <v>1.2404381275242435</v>
      </c>
      <c r="P371" s="8">
        <f>October_Schedule_Table[[#This Row],[PTS2]]-October_Schedule_Table[[#This Row],[PTS]]</f>
        <v>17</v>
      </c>
      <c r="Q371" s="8">
        <f>October_Schedule_Table[[#This Row],[Home Pre]]-October_Schedule_Table[[#This Row],[Away Pre]]</f>
        <v>2.5896119459036981</v>
      </c>
      <c r="R371" s="8">
        <f>October_Schedule_Table[[#This Row],[Actual]]-October_Schedule_Table[[#This Row],[Predicted]]</f>
        <v>14.410388054096302</v>
      </c>
      <c r="S371" s="8">
        <f>October_Schedule_Table[[#This Row],[PTS2]]-October_Schedule_Table[[#This Row],[Home Pre]]</f>
        <v>6.3069451145742335</v>
      </c>
      <c r="T371" s="8">
        <f>October_Schedule_Table[[#This Row],[PTS]]-October_Schedule_Table[[#This Row],[Away Pre]]</f>
        <v>-8.1034429395220684</v>
      </c>
      <c r="U371" s="8" t="str">
        <f>CONCATENATE(October_Schedule_Table[[#This Row],[Away Short]],October_Schedule_Table[[#This Row],[PTS]],October_Schedule_Table[[#This Row],[PTS2]])</f>
        <v>Cha104121</v>
      </c>
      <c r="V371" s="8" t="str">
        <f>CONCATENATE(October_Schedule_Table[[#This Row],[Home Short]],October_Schedule_Table[[#This Row],[PTS]],October_Schedule_Table[[#This Row],[PTS2]])</f>
        <v>Min104121</v>
      </c>
      <c r="W371" s="8" t="str">
        <f>VLOOKUP(October_Schedule_Table[[#This Row],[Home Concat]],'Back to Back'!T:U,2,FALSE)</f>
        <v>no</v>
      </c>
      <c r="X371" s="8" t="str">
        <f>VLOOKUP(October_Schedule_Table[[#This Row],[Away Concat]],'Back to Back'!T:U,2,FALSE)</f>
        <v>no</v>
      </c>
      <c r="Y37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71" s="8"/>
    </row>
    <row r="372" spans="1:26" x14ac:dyDescent="0.2">
      <c r="A372" s="2">
        <v>43439</v>
      </c>
      <c r="B372" s="16">
        <v>12</v>
      </c>
      <c r="C372" s="16">
        <v>5</v>
      </c>
      <c r="D372" s="16">
        <v>2018</v>
      </c>
      <c r="E372" s="1" t="s">
        <v>6</v>
      </c>
      <c r="F372" s="1" t="s">
        <v>28</v>
      </c>
      <c r="G372" s="1" t="str">
        <f>LEFT(October_Schedule_Table[[#This Row],[Visitor/Neutral]],3)</f>
        <v>Dal</v>
      </c>
      <c r="H372" s="1">
        <v>106</v>
      </c>
      <c r="I372" s="1" t="s">
        <v>17</v>
      </c>
      <c r="J372" s="1" t="str">
        <f>LEFT(October_Schedule_Table[[#This Row],[Home/Neutral]],3)</f>
        <v>New</v>
      </c>
      <c r="K372" s="1">
        <v>132</v>
      </c>
      <c r="L372" s="1">
        <f>mean-0.5*home+VLOOKUP(October_Schedule_Table[[#This Row],[Visitor/Neutral]],lookup,2,FALSE)+VLOOKUP(October_Schedule_Table[[#This Row],[Home/Neutral]],lookup,3,FALSE)</f>
        <v>113.40907501911072</v>
      </c>
      <c r="M372" s="1">
        <f>mean+0.5*home+VLOOKUP(October_Schedule_Table[[#This Row],[Visitor/Neutral]],lookup,3,FALSE)+VLOOKUP(October_Schedule_Table[[#This Row],[Home/Neutral]],lookup,2,FALSE)</f>
        <v>115.14904894456518</v>
      </c>
      <c r="N372" s="1">
        <f>(October_Schedule_Table[[#This Row],[PTS2]]-October_Schedule_Table[[#This Row],[Home Pre]])^2+(October_Schedule_Table[[#This Row],[PTS]]-October_Schedule_Table[[#This Row],[Away Pre]])^2</f>
        <v>338.84894411147036</v>
      </c>
      <c r="O372" s="1">
        <f t="shared" si="7"/>
        <v>1.2411828372265796</v>
      </c>
      <c r="P372" s="8">
        <f>October_Schedule_Table[[#This Row],[PTS2]]-October_Schedule_Table[[#This Row],[PTS]]</f>
        <v>26</v>
      </c>
      <c r="Q372" s="8">
        <f>October_Schedule_Table[[#This Row],[Home Pre]]-October_Schedule_Table[[#This Row],[Away Pre]]</f>
        <v>1.7399739254544642</v>
      </c>
      <c r="R372" s="8">
        <f>October_Schedule_Table[[#This Row],[Actual]]-October_Schedule_Table[[#This Row],[Predicted]]</f>
        <v>24.260026074545536</v>
      </c>
      <c r="S372" s="8">
        <f>October_Schedule_Table[[#This Row],[PTS2]]-October_Schedule_Table[[#This Row],[Home Pre]]</f>
        <v>16.85095105543482</v>
      </c>
      <c r="T372" s="8">
        <f>October_Schedule_Table[[#This Row],[PTS]]-October_Schedule_Table[[#This Row],[Away Pre]]</f>
        <v>-7.4090750191107162</v>
      </c>
      <c r="U372" s="8" t="str">
        <f>CONCATENATE(October_Schedule_Table[[#This Row],[Away Short]],October_Schedule_Table[[#This Row],[PTS]],October_Schedule_Table[[#This Row],[PTS2]])</f>
        <v>Dal106132</v>
      </c>
      <c r="V372" s="8" t="str">
        <f>CONCATENATE(October_Schedule_Table[[#This Row],[Home Short]],October_Schedule_Table[[#This Row],[PTS]],October_Schedule_Table[[#This Row],[PTS2]])</f>
        <v>New106132</v>
      </c>
      <c r="W372" s="8" t="str">
        <f>VLOOKUP(October_Schedule_Table[[#This Row],[Home Concat]],'Back to Back'!T:U,2,FALSE)</f>
        <v>no</v>
      </c>
      <c r="X372" s="8" t="str">
        <f>VLOOKUP(October_Schedule_Table[[#This Row],[Away Concat]],'Back to Back'!T:U,2,FALSE)</f>
        <v>yes</v>
      </c>
      <c r="Y37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72" s="8"/>
    </row>
    <row r="373" spans="1:26" x14ac:dyDescent="0.2">
      <c r="A373" s="2">
        <v>43439</v>
      </c>
      <c r="B373" s="16">
        <v>12</v>
      </c>
      <c r="C373" s="16">
        <v>5</v>
      </c>
      <c r="D373" s="16">
        <v>2018</v>
      </c>
      <c r="E373" s="1" t="s">
        <v>12</v>
      </c>
      <c r="F373" s="1" t="s">
        <v>21</v>
      </c>
      <c r="G373" s="1" t="str">
        <f>LEFT(October_Schedule_Table[[#This Row],[Visitor/Neutral]],3)</f>
        <v>Den</v>
      </c>
      <c r="H373" s="1">
        <v>124</v>
      </c>
      <c r="I373" s="1" t="s">
        <v>27</v>
      </c>
      <c r="J373" s="1" t="str">
        <f>LEFT(October_Schedule_Table[[#This Row],[Home/Neutral]],3)</f>
        <v>Orl</v>
      </c>
      <c r="K373" s="1">
        <v>118</v>
      </c>
      <c r="L373" s="1">
        <f>mean-0.5*home+VLOOKUP(October_Schedule_Table[[#This Row],[Visitor/Neutral]],lookup,2,FALSE)+VLOOKUP(October_Schedule_Table[[#This Row],[Home/Neutral]],lookup,3,FALSE)</f>
        <v>104.20925145722752</v>
      </c>
      <c r="M373" s="1">
        <f>mean+0.5*home+VLOOKUP(October_Schedule_Table[[#This Row],[Visitor/Neutral]],lookup,3,FALSE)+VLOOKUP(October_Schedule_Table[[#This Row],[Home/Neutral]],lookup,2,FALSE)</f>
        <v>104.26004952230343</v>
      </c>
      <c r="N373" s="1">
        <f>(October_Schedule_Table[[#This Row],[PTS2]]-October_Schedule_Table[[#This Row],[Home Pre]])^2+(October_Schedule_Table[[#This Row],[PTS]]-October_Schedule_Table[[#This Row],[Away Pre]])^2</f>
        <v>580.45996701280501</v>
      </c>
      <c r="O373" s="1">
        <f t="shared" si="7"/>
        <v>1.2419279940229935</v>
      </c>
      <c r="P373" s="8">
        <f>October_Schedule_Table[[#This Row],[PTS2]]-October_Schedule_Table[[#This Row],[PTS]]</f>
        <v>-6</v>
      </c>
      <c r="Q373" s="8">
        <f>October_Schedule_Table[[#This Row],[Home Pre]]-October_Schedule_Table[[#This Row],[Away Pre]]</f>
        <v>5.0798065075909449E-2</v>
      </c>
      <c r="R373" s="8">
        <f>October_Schedule_Table[[#This Row],[Actual]]-October_Schedule_Table[[#This Row],[Predicted]]</f>
        <v>-6.0507980650759094</v>
      </c>
      <c r="S373" s="8">
        <f>October_Schedule_Table[[#This Row],[PTS2]]-October_Schedule_Table[[#This Row],[Home Pre]]</f>
        <v>13.739950477696567</v>
      </c>
      <c r="T373" s="8">
        <f>October_Schedule_Table[[#This Row],[PTS]]-October_Schedule_Table[[#This Row],[Away Pre]]</f>
        <v>19.790748542772477</v>
      </c>
      <c r="U373" s="8" t="str">
        <f>CONCATENATE(October_Schedule_Table[[#This Row],[Away Short]],October_Schedule_Table[[#This Row],[PTS]],October_Schedule_Table[[#This Row],[PTS2]])</f>
        <v>Den124118</v>
      </c>
      <c r="V373" s="8" t="str">
        <f>CONCATENATE(October_Schedule_Table[[#This Row],[Home Short]],October_Schedule_Table[[#This Row],[PTS]],October_Schedule_Table[[#This Row],[PTS2]])</f>
        <v>Orl124118</v>
      </c>
      <c r="W373" s="8" t="str">
        <f>VLOOKUP(October_Schedule_Table[[#This Row],[Home Concat]],'Back to Back'!T:U,2,FALSE)</f>
        <v>yes</v>
      </c>
      <c r="X373" s="8" t="str">
        <f>VLOOKUP(October_Schedule_Table[[#This Row],[Away Concat]],'Back to Back'!T:U,2,FALSE)</f>
        <v>no</v>
      </c>
      <c r="Y373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73" s="8"/>
    </row>
    <row r="374" spans="1:26" x14ac:dyDescent="0.2">
      <c r="A374" s="2">
        <v>43439</v>
      </c>
      <c r="B374" s="16">
        <v>12</v>
      </c>
      <c r="C374" s="16">
        <v>5</v>
      </c>
      <c r="D374" s="16">
        <v>2018</v>
      </c>
      <c r="E374" s="1" t="s">
        <v>6</v>
      </c>
      <c r="F374" s="1" t="s">
        <v>7</v>
      </c>
      <c r="G374" s="1" t="str">
        <f>LEFT(October_Schedule_Table[[#This Row],[Visitor/Neutral]],3)</f>
        <v>Phi</v>
      </c>
      <c r="H374" s="1">
        <v>102</v>
      </c>
      <c r="I374" s="1" t="s">
        <v>37</v>
      </c>
      <c r="J374" s="1" t="str">
        <f>LEFT(October_Schedule_Table[[#This Row],[Home/Neutral]],3)</f>
        <v>Tor</v>
      </c>
      <c r="K374" s="1">
        <v>113</v>
      </c>
      <c r="L374" s="1">
        <f>mean-0.5*home+VLOOKUP(October_Schedule_Table[[#This Row],[Visitor/Neutral]],lookup,2,FALSE)+VLOOKUP(October_Schedule_Table[[#This Row],[Home/Neutral]],lookup,3,FALSE)</f>
        <v>111.47309159514647</v>
      </c>
      <c r="M374" s="1">
        <f>mean+0.5*home+VLOOKUP(October_Schedule_Table[[#This Row],[Visitor/Neutral]],lookup,3,FALSE)+VLOOKUP(October_Schedule_Table[[#This Row],[Home/Neutral]],lookup,2,FALSE)</f>
        <v>117.46692446463312</v>
      </c>
      <c r="N374" s="1">
        <f>(October_Schedule_Table[[#This Row],[PTS2]]-October_Schedule_Table[[#This Row],[Home Pre]])^2+(October_Schedule_Table[[#This Row],[PTS]]-October_Schedule_Table[[#This Row],[Away Pre]])^2</f>
        <v>109.69287854277263</v>
      </c>
      <c r="O374" s="1">
        <f t="shared" si="7"/>
        <v>1.2426735981819026</v>
      </c>
      <c r="P374" s="8">
        <f>October_Schedule_Table[[#This Row],[PTS2]]-October_Schedule_Table[[#This Row],[PTS]]</f>
        <v>11</v>
      </c>
      <c r="Q374" s="8">
        <f>October_Schedule_Table[[#This Row],[Home Pre]]-October_Schedule_Table[[#This Row],[Away Pre]]</f>
        <v>5.9938328694866527</v>
      </c>
      <c r="R374" s="8">
        <f>October_Schedule_Table[[#This Row],[Actual]]-October_Schedule_Table[[#This Row],[Predicted]]</f>
        <v>5.0061671305133473</v>
      </c>
      <c r="S374" s="8">
        <f>October_Schedule_Table[[#This Row],[PTS2]]-October_Schedule_Table[[#This Row],[Home Pre]]</f>
        <v>-4.4669244646331236</v>
      </c>
      <c r="T374" s="8">
        <f>October_Schedule_Table[[#This Row],[PTS]]-October_Schedule_Table[[#This Row],[Away Pre]]</f>
        <v>-9.4730915951464709</v>
      </c>
      <c r="U374" s="8" t="str">
        <f>CONCATENATE(October_Schedule_Table[[#This Row],[Away Short]],October_Schedule_Table[[#This Row],[PTS]],October_Schedule_Table[[#This Row],[PTS2]])</f>
        <v>Phi102113</v>
      </c>
      <c r="V374" s="8" t="str">
        <f>CONCATENATE(October_Schedule_Table[[#This Row],[Home Short]],October_Schedule_Table[[#This Row],[PTS]],October_Schedule_Table[[#This Row],[PTS2]])</f>
        <v>Tor102113</v>
      </c>
      <c r="W374" s="8" t="str">
        <f>VLOOKUP(October_Schedule_Table[[#This Row],[Home Concat]],'Back to Back'!T:U,2,FALSE)</f>
        <v>no</v>
      </c>
      <c r="X374" s="8" t="str">
        <f>VLOOKUP(October_Schedule_Table[[#This Row],[Away Concat]],'Back to Back'!T:U,2,FALSE)</f>
        <v>no</v>
      </c>
      <c r="Y37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74" s="8"/>
    </row>
    <row r="375" spans="1:26" x14ac:dyDescent="0.2">
      <c r="A375" s="2">
        <v>43440</v>
      </c>
      <c r="B375" s="16">
        <v>12</v>
      </c>
      <c r="C375" s="16">
        <v>6</v>
      </c>
      <c r="D375" s="16">
        <v>2018</v>
      </c>
      <c r="E375" s="1" t="s">
        <v>6</v>
      </c>
      <c r="F375" s="1" t="s">
        <v>25</v>
      </c>
      <c r="G375" s="1" t="s">
        <v>243</v>
      </c>
      <c r="H375" s="1">
        <v>100</v>
      </c>
      <c r="I375" s="1" t="s">
        <v>8</v>
      </c>
      <c r="J375" s="1" t="str">
        <f>LEFT(October_Schedule_Table[[#This Row],[Home/Neutral]],3)</f>
        <v>Bos</v>
      </c>
      <c r="K375" s="1">
        <v>128</v>
      </c>
      <c r="L375" s="1">
        <f>mean-0.5*home+VLOOKUP(October_Schedule_Table[[#This Row],[Visitor/Neutral]],lookup,2,FALSE)+VLOOKUP(October_Schedule_Table[[#This Row],[Home/Neutral]],lookup,3,FALSE)</f>
        <v>100.25004231047427</v>
      </c>
      <c r="M375" s="1">
        <f>mean+0.5*home+VLOOKUP(October_Schedule_Table[[#This Row],[Visitor/Neutral]],lookup,3,FALSE)+VLOOKUP(October_Schedule_Table[[#This Row],[Home/Neutral]],lookup,2,FALSE)</f>
        <v>116.01630787996517</v>
      </c>
      <c r="N375" s="1">
        <f>(October_Schedule_Table[[#This Row],[PTS2]]-October_Schedule_Table[[#This Row],[Home Pre]])^2+(October_Schedule_Table[[#This Row],[PTS]]-October_Schedule_Table[[#This Row],[Away Pre]])^2</f>
        <v>143.67139798481222</v>
      </c>
      <c r="O375" s="1">
        <f t="shared" si="7"/>
        <v>1.2434196499718859</v>
      </c>
      <c r="P375" s="8">
        <f>October_Schedule_Table[[#This Row],[PTS2]]-October_Schedule_Table[[#This Row],[PTS]]</f>
        <v>28</v>
      </c>
      <c r="Q375" s="8">
        <f>October_Schedule_Table[[#This Row],[Home Pre]]-October_Schedule_Table[[#This Row],[Away Pre]]</f>
        <v>15.766265569490898</v>
      </c>
      <c r="R375" s="8">
        <f>October_Schedule_Table[[#This Row],[Actual]]-October_Schedule_Table[[#This Row],[Predicted]]</f>
        <v>12.233734430509102</v>
      </c>
      <c r="S375" s="8">
        <f>October_Schedule_Table[[#This Row],[PTS2]]-October_Schedule_Table[[#This Row],[Home Pre]]</f>
        <v>11.983692120034831</v>
      </c>
      <c r="T375" s="8">
        <f>October_Schedule_Table[[#This Row],[PTS]]-October_Schedule_Table[[#This Row],[Away Pre]]</f>
        <v>-0.25004231047427083</v>
      </c>
      <c r="U375" s="8" t="str">
        <f>CONCATENATE(October_Schedule_Table[[#This Row],[Away Short]],October_Schedule_Table[[#This Row],[PTS]],October_Schedule_Table[[#This Row],[PTS2]])</f>
        <v>NYK100128</v>
      </c>
      <c r="V375" s="8" t="str">
        <f>CONCATENATE(October_Schedule_Table[[#This Row],[Home Short]],October_Schedule_Table[[#This Row],[PTS]],October_Schedule_Table[[#This Row],[PTS2]])</f>
        <v>Bos100128</v>
      </c>
      <c r="W375" s="8" t="str">
        <f>VLOOKUP(October_Schedule_Table[[#This Row],[Home Concat]],'Back to Back'!T:U,2,FALSE)</f>
        <v>no</v>
      </c>
      <c r="X375" s="8" t="str">
        <f>VLOOKUP(October_Schedule_Table[[#This Row],[Away Concat]],'Back to Back'!T:U,2,FALSE)</f>
        <v>no</v>
      </c>
      <c r="Y37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75" s="8"/>
    </row>
    <row r="376" spans="1:26" x14ac:dyDescent="0.2">
      <c r="A376" s="2">
        <v>43440</v>
      </c>
      <c r="B376" s="16">
        <v>12</v>
      </c>
      <c r="C376" s="16">
        <v>6</v>
      </c>
      <c r="D376" s="16">
        <v>2018</v>
      </c>
      <c r="E376" s="1" t="s">
        <v>30</v>
      </c>
      <c r="F376" s="1" t="s">
        <v>29</v>
      </c>
      <c r="G376" s="1" t="str">
        <f>LEFT(October_Schedule_Table[[#This Row],[Visitor/Neutral]],3)</f>
        <v>Pho</v>
      </c>
      <c r="H376" s="1">
        <v>86</v>
      </c>
      <c r="I376" s="1" t="s">
        <v>40</v>
      </c>
      <c r="J376" s="1" t="str">
        <f>LEFT(October_Schedule_Table[[#This Row],[Home/Neutral]],3)</f>
        <v>Por</v>
      </c>
      <c r="K376" s="1">
        <v>108</v>
      </c>
      <c r="L376" s="1">
        <f>mean-0.5*home+VLOOKUP(October_Schedule_Table[[#This Row],[Visitor/Neutral]],lookup,2,FALSE)+VLOOKUP(October_Schedule_Table[[#This Row],[Home/Neutral]],lookup,3,FALSE)</f>
        <v>105.92869883290346</v>
      </c>
      <c r="M376" s="1">
        <f>mean+0.5*home+VLOOKUP(October_Schedule_Table[[#This Row],[Visitor/Neutral]],lookup,3,FALSE)+VLOOKUP(October_Schedule_Table[[#This Row],[Home/Neutral]],lookup,2,FALSE)</f>
        <v>122.09299561224202</v>
      </c>
      <c r="N376" s="1">
        <f>(October_Schedule_Table[[#This Row],[PTS2]]-October_Schedule_Table[[#This Row],[Home Pre]])^2+(October_Schedule_Table[[#This Row],[PTS]]-October_Schedule_Table[[#This Row],[Away Pre]])^2</f>
        <v>595.76556249924079</v>
      </c>
      <c r="O376" s="1">
        <f t="shared" si="7"/>
        <v>1.2441661496616829</v>
      </c>
      <c r="P376" s="8">
        <f>October_Schedule_Table[[#This Row],[PTS2]]-October_Schedule_Table[[#This Row],[PTS]]</f>
        <v>22</v>
      </c>
      <c r="Q376" s="8">
        <f>October_Schedule_Table[[#This Row],[Home Pre]]-October_Schedule_Table[[#This Row],[Away Pre]]</f>
        <v>16.164296779338557</v>
      </c>
      <c r="R376" s="8">
        <f>October_Schedule_Table[[#This Row],[Actual]]-October_Schedule_Table[[#This Row],[Predicted]]</f>
        <v>5.8357032206614434</v>
      </c>
      <c r="S376" s="8">
        <f>October_Schedule_Table[[#This Row],[PTS2]]-October_Schedule_Table[[#This Row],[Home Pre]]</f>
        <v>-14.092995612242021</v>
      </c>
      <c r="T376" s="8">
        <f>October_Schedule_Table[[#This Row],[PTS]]-October_Schedule_Table[[#This Row],[Away Pre]]</f>
        <v>-19.928698832903464</v>
      </c>
      <c r="U376" s="8" t="str">
        <f>CONCATENATE(October_Schedule_Table[[#This Row],[Away Short]],October_Schedule_Table[[#This Row],[PTS]],October_Schedule_Table[[#This Row],[PTS2]])</f>
        <v>Pho86108</v>
      </c>
      <c r="V376" s="8" t="str">
        <f>CONCATENATE(October_Schedule_Table[[#This Row],[Home Short]],October_Schedule_Table[[#This Row],[PTS]],October_Schedule_Table[[#This Row],[PTS2]])</f>
        <v>Por86108</v>
      </c>
      <c r="W376" s="8" t="str">
        <f>VLOOKUP(October_Schedule_Table[[#This Row],[Home Concat]],'Back to Back'!T:U,2,FALSE)</f>
        <v>no</v>
      </c>
      <c r="X376" s="8" t="str">
        <f>VLOOKUP(October_Schedule_Table[[#This Row],[Away Concat]],'Back to Back'!T:U,2,FALSE)</f>
        <v>no</v>
      </c>
      <c r="Y37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76" s="8"/>
    </row>
    <row r="377" spans="1:26" x14ac:dyDescent="0.2">
      <c r="A377" s="2">
        <v>43440</v>
      </c>
      <c r="B377" s="16">
        <v>12</v>
      </c>
      <c r="C377" s="16">
        <v>6</v>
      </c>
      <c r="D377" s="16">
        <v>2018</v>
      </c>
      <c r="E377" s="1" t="s">
        <v>9</v>
      </c>
      <c r="F377" s="1" t="s">
        <v>18</v>
      </c>
      <c r="G377" s="1" t="str">
        <f>LEFT(October_Schedule_Table[[#This Row],[Visitor/Neutral]],3)</f>
        <v>Hou</v>
      </c>
      <c r="H377" s="1">
        <v>91</v>
      </c>
      <c r="I377" s="1" t="s">
        <v>31</v>
      </c>
      <c r="J377" s="1" t="str">
        <f>LEFT(October_Schedule_Table[[#This Row],[Home/Neutral]],3)</f>
        <v>Uta</v>
      </c>
      <c r="K377" s="1">
        <v>118</v>
      </c>
      <c r="L377" s="1">
        <f>mean-0.5*home+VLOOKUP(October_Schedule_Table[[#This Row],[Visitor/Neutral]],lookup,2,FALSE)+VLOOKUP(October_Schedule_Table[[#This Row],[Home/Neutral]],lookup,3,FALSE)</f>
        <v>108.06282849526374</v>
      </c>
      <c r="M377" s="1">
        <f>mean+0.5*home+VLOOKUP(October_Schedule_Table[[#This Row],[Visitor/Neutral]],lookup,3,FALSE)+VLOOKUP(October_Schedule_Table[[#This Row],[Home/Neutral]],lookup,2,FALSE)</f>
        <v>110.66998354200024</v>
      </c>
      <c r="N377" s="1">
        <f>(October_Schedule_Table[[#This Row],[PTS2]]-October_Schedule_Table[[#This Row],[Home Pre]])^2+(October_Schedule_Table[[#This Row],[PTS]]-October_Schedule_Table[[#This Row],[Away Pre]])^2</f>
        <v>344.86925753333179</v>
      </c>
      <c r="O377" s="1">
        <f t="shared" si="7"/>
        <v>1.2449130975201952</v>
      </c>
      <c r="P377" s="8">
        <f>October_Schedule_Table[[#This Row],[PTS2]]-October_Schedule_Table[[#This Row],[PTS]]</f>
        <v>27</v>
      </c>
      <c r="Q377" s="8">
        <f>October_Schedule_Table[[#This Row],[Home Pre]]-October_Schedule_Table[[#This Row],[Away Pre]]</f>
        <v>2.6071550467364943</v>
      </c>
      <c r="R377" s="8">
        <f>October_Schedule_Table[[#This Row],[Actual]]-October_Schedule_Table[[#This Row],[Predicted]]</f>
        <v>24.392844953263506</v>
      </c>
      <c r="S377" s="8">
        <f>October_Schedule_Table[[#This Row],[PTS2]]-October_Schedule_Table[[#This Row],[Home Pre]]</f>
        <v>7.3300164579997613</v>
      </c>
      <c r="T377" s="8">
        <f>October_Schedule_Table[[#This Row],[PTS]]-October_Schedule_Table[[#This Row],[Away Pre]]</f>
        <v>-17.062828495263744</v>
      </c>
      <c r="U377" s="8" t="str">
        <f>CONCATENATE(October_Schedule_Table[[#This Row],[Away Short]],October_Schedule_Table[[#This Row],[PTS]],October_Schedule_Table[[#This Row],[PTS2]])</f>
        <v>Hou91118</v>
      </c>
      <c r="V377" s="8" t="str">
        <f>CONCATENATE(October_Schedule_Table[[#This Row],[Home Short]],October_Schedule_Table[[#This Row],[PTS]],October_Schedule_Table[[#This Row],[PTS2]])</f>
        <v>Uta91118</v>
      </c>
      <c r="W377" s="8" t="str">
        <f>VLOOKUP(October_Schedule_Table[[#This Row],[Home Concat]],'Back to Back'!T:U,2,FALSE)</f>
        <v>no</v>
      </c>
      <c r="X377" s="8" t="str">
        <f>VLOOKUP(October_Schedule_Table[[#This Row],[Away Concat]],'Back to Back'!T:U,2,FALSE)</f>
        <v>no</v>
      </c>
      <c r="Y37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77" s="8"/>
    </row>
    <row r="378" spans="1:26" x14ac:dyDescent="0.2">
      <c r="A378" s="2">
        <v>43441</v>
      </c>
      <c r="B378" s="16">
        <v>12</v>
      </c>
      <c r="C378" s="16">
        <v>7</v>
      </c>
      <c r="D378" s="16">
        <v>2018</v>
      </c>
      <c r="E378" s="1" t="s">
        <v>23</v>
      </c>
      <c r="F378" s="1" t="s">
        <v>37</v>
      </c>
      <c r="G378" s="1" t="str">
        <f>LEFT(October_Schedule_Table[[#This Row],[Visitor/Neutral]],3)</f>
        <v>Tor</v>
      </c>
      <c r="H378" s="1">
        <v>105</v>
      </c>
      <c r="I378" s="1" t="s">
        <v>15</v>
      </c>
      <c r="J378" s="1" t="str">
        <f>LEFT(October_Schedule_Table[[#This Row],[Home/Neutral]],3)</f>
        <v>Bro</v>
      </c>
      <c r="K378" s="1">
        <v>106</v>
      </c>
      <c r="L378" s="1">
        <f>mean-0.5*home+VLOOKUP(October_Schedule_Table[[#This Row],[Visitor/Neutral]],lookup,2,FALSE)+VLOOKUP(October_Schedule_Table[[#This Row],[Home/Neutral]],lookup,3,FALSE)</f>
        <v>114.2110007255633</v>
      </c>
      <c r="M378" s="1">
        <f>mean+0.5*home+VLOOKUP(October_Schedule_Table[[#This Row],[Visitor/Neutral]],lookup,3,FALSE)+VLOOKUP(October_Schedule_Table[[#This Row],[Home/Neutral]],lookup,2,FALSE)</f>
        <v>111.4891557894244</v>
      </c>
      <c r="N378" s="1">
        <f>(October_Schedule_Table[[#This Row],[PTS2]]-October_Schedule_Table[[#This Row],[Home Pre]])^2+(October_Schedule_Table[[#This Row],[PTS]]-October_Schedule_Table[[#This Row],[Away Pre]])^2</f>
        <v>114.97336564689897</v>
      </c>
      <c r="O378" s="1">
        <f t="shared" si="7"/>
        <v>1.2456604938164852</v>
      </c>
      <c r="P378" s="8">
        <f>October_Schedule_Table[[#This Row],[PTS2]]-October_Schedule_Table[[#This Row],[PTS]]</f>
        <v>1</v>
      </c>
      <c r="Q378" s="8">
        <f>October_Schedule_Table[[#This Row],[Home Pre]]-October_Schedule_Table[[#This Row],[Away Pre]]</f>
        <v>-2.7218449361388934</v>
      </c>
      <c r="R378" s="8">
        <f>October_Schedule_Table[[#This Row],[Actual]]-October_Schedule_Table[[#This Row],[Predicted]]</f>
        <v>3.7218449361388934</v>
      </c>
      <c r="S378" s="8">
        <f>October_Schedule_Table[[#This Row],[PTS2]]-October_Schedule_Table[[#This Row],[Home Pre]]</f>
        <v>-5.4891557894244016</v>
      </c>
      <c r="T378" s="8">
        <f>October_Schedule_Table[[#This Row],[PTS]]-October_Schedule_Table[[#This Row],[Away Pre]]</f>
        <v>-9.2110007255632951</v>
      </c>
      <c r="U378" s="8" t="str">
        <f>CONCATENATE(October_Schedule_Table[[#This Row],[Away Short]],October_Schedule_Table[[#This Row],[PTS]],October_Schedule_Table[[#This Row],[PTS2]])</f>
        <v>Tor105106</v>
      </c>
      <c r="V378" s="8" t="str">
        <f>CONCATENATE(October_Schedule_Table[[#This Row],[Home Short]],October_Schedule_Table[[#This Row],[PTS]],October_Schedule_Table[[#This Row],[PTS2]])</f>
        <v>Bro105106</v>
      </c>
      <c r="W378" s="8" t="str">
        <f>VLOOKUP(October_Schedule_Table[[#This Row],[Home Concat]],'Back to Back'!T:U,2,FALSE)</f>
        <v>no</v>
      </c>
      <c r="X378" s="8" t="str">
        <f>VLOOKUP(October_Schedule_Table[[#This Row],[Away Concat]],'Back to Back'!T:U,2,FALSE)</f>
        <v>no</v>
      </c>
      <c r="Y37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78" s="8"/>
    </row>
    <row r="379" spans="1:26" x14ac:dyDescent="0.2">
      <c r="A379" s="2">
        <v>43441</v>
      </c>
      <c r="B379" s="16">
        <v>12</v>
      </c>
      <c r="C379" s="16">
        <v>7</v>
      </c>
      <c r="D379" s="16">
        <v>2018</v>
      </c>
      <c r="E379" s="1" t="s">
        <v>6</v>
      </c>
      <c r="F379" s="1" t="s">
        <v>10</v>
      </c>
      <c r="G379" s="1" t="str">
        <f>LEFT(October_Schedule_Table[[#This Row],[Visitor/Neutral]],3)</f>
        <v>Okl</v>
      </c>
      <c r="H379" s="1">
        <v>112</v>
      </c>
      <c r="I379" s="1" t="s">
        <v>38</v>
      </c>
      <c r="J379" s="1" t="str">
        <f>LEFT(October_Schedule_Table[[#This Row],[Home/Neutral]],3)</f>
        <v>Chi</v>
      </c>
      <c r="K379" s="1">
        <v>114</v>
      </c>
      <c r="L379" s="1">
        <f>mean-0.5*home+VLOOKUP(October_Schedule_Table[[#This Row],[Visitor/Neutral]],lookup,2,FALSE)+VLOOKUP(October_Schedule_Table[[#This Row],[Home/Neutral]],lookup,3,FALSE)</f>
        <v>115.76962802142441</v>
      </c>
      <c r="M379" s="1">
        <f>mean+0.5*home+VLOOKUP(October_Schedule_Table[[#This Row],[Visitor/Neutral]],lookup,3,FALSE)+VLOOKUP(October_Schedule_Table[[#This Row],[Home/Neutral]],lookup,2,FALSE)</f>
        <v>106.72286416390129</v>
      </c>
      <c r="N379" s="1">
        <f>(October_Schedule_Table[[#This Row],[PTS2]]-October_Schedule_Table[[#This Row],[Home Pre]])^2+(October_Schedule_Table[[#This Row],[PTS]]-October_Schedule_Table[[#This Row],[Away Pre]])^2</f>
        <v>67.166801396940158</v>
      </c>
      <c r="O379" s="1">
        <f t="shared" si="7"/>
        <v>1.2464083388197773</v>
      </c>
      <c r="P379" s="8">
        <f>October_Schedule_Table[[#This Row],[PTS2]]-October_Schedule_Table[[#This Row],[PTS]]</f>
        <v>2</v>
      </c>
      <c r="Q379" s="8">
        <f>October_Schedule_Table[[#This Row],[Home Pre]]-October_Schedule_Table[[#This Row],[Away Pre]]</f>
        <v>-9.0467638575231177</v>
      </c>
      <c r="R379" s="8">
        <f>October_Schedule_Table[[#This Row],[Actual]]-October_Schedule_Table[[#This Row],[Predicted]]</f>
        <v>11.046763857523118</v>
      </c>
      <c r="S379" s="8">
        <f>October_Schedule_Table[[#This Row],[PTS2]]-October_Schedule_Table[[#This Row],[Home Pre]]</f>
        <v>7.277135836098708</v>
      </c>
      <c r="T379" s="8">
        <f>October_Schedule_Table[[#This Row],[PTS]]-October_Schedule_Table[[#This Row],[Away Pre]]</f>
        <v>-3.7696280214244098</v>
      </c>
      <c r="U379" s="8" t="str">
        <f>CONCATENATE(October_Schedule_Table[[#This Row],[Away Short]],October_Schedule_Table[[#This Row],[PTS]],October_Schedule_Table[[#This Row],[PTS2]])</f>
        <v>Okl112114</v>
      </c>
      <c r="V379" s="8" t="str">
        <f>CONCATENATE(October_Schedule_Table[[#This Row],[Home Short]],October_Schedule_Table[[#This Row],[PTS]],October_Schedule_Table[[#This Row],[PTS2]])</f>
        <v>Chi112114</v>
      </c>
      <c r="W379" s="8" t="str">
        <f>VLOOKUP(October_Schedule_Table[[#This Row],[Home Concat]],'Back to Back'!T:U,2,FALSE)</f>
        <v>no</v>
      </c>
      <c r="X379" s="8" t="str">
        <f>VLOOKUP(October_Schedule_Table[[#This Row],[Away Concat]],'Back to Back'!T:U,2,FALSE)</f>
        <v>no</v>
      </c>
      <c r="Y37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79" s="8"/>
    </row>
    <row r="380" spans="1:26" x14ac:dyDescent="0.2">
      <c r="A380" s="2">
        <v>43441</v>
      </c>
      <c r="B380" s="16">
        <v>12</v>
      </c>
      <c r="C380" s="16">
        <v>7</v>
      </c>
      <c r="D380" s="16">
        <v>2018</v>
      </c>
      <c r="E380" s="1" t="s">
        <v>12</v>
      </c>
      <c r="F380" s="1" t="s">
        <v>21</v>
      </c>
      <c r="G380" s="1" t="str">
        <f>LEFT(October_Schedule_Table[[#This Row],[Visitor/Neutral]],3)</f>
        <v>Den</v>
      </c>
      <c r="H380" s="1">
        <v>107</v>
      </c>
      <c r="I380" s="1" t="s">
        <v>14</v>
      </c>
      <c r="J380" s="1" t="str">
        <f>LEFT(October_Schedule_Table[[#This Row],[Home/Neutral]],3)</f>
        <v>Cha</v>
      </c>
      <c r="K380" s="1">
        <v>113</v>
      </c>
      <c r="L380" s="1">
        <f>mean-0.5*home+VLOOKUP(October_Schedule_Table[[#This Row],[Visitor/Neutral]],lookup,2,FALSE)+VLOOKUP(October_Schedule_Table[[#This Row],[Home/Neutral]],lookup,3,FALSE)</f>
        <v>109.32785651650433</v>
      </c>
      <c r="M380" s="1">
        <f>mean+0.5*home+VLOOKUP(October_Schedule_Table[[#This Row],[Visitor/Neutral]],lookup,3,FALSE)+VLOOKUP(October_Schedule_Table[[#This Row],[Home/Neutral]],lookup,2,FALSE)</f>
        <v>106.93586619257705</v>
      </c>
      <c r="N380" s="1">
        <f>(October_Schedule_Table[[#This Row],[PTS2]]-October_Schedule_Table[[#This Row],[Home Pre]])^2+(October_Schedule_Table[[#This Row],[PTS]]-October_Schedule_Table[[#This Row],[Away Pre]])^2</f>
        <v>42.192634795761599</v>
      </c>
      <c r="O380" s="1">
        <f t="shared" si="7"/>
        <v>1.247156632799457</v>
      </c>
      <c r="P380" s="8">
        <f>October_Schedule_Table[[#This Row],[PTS2]]-October_Schedule_Table[[#This Row],[PTS]]</f>
        <v>6</v>
      </c>
      <c r="Q380" s="8">
        <f>October_Schedule_Table[[#This Row],[Home Pre]]-October_Schedule_Table[[#This Row],[Away Pre]]</f>
        <v>-2.3919903239272742</v>
      </c>
      <c r="R380" s="8">
        <f>October_Schedule_Table[[#This Row],[Actual]]-October_Schedule_Table[[#This Row],[Predicted]]</f>
        <v>8.3919903239272742</v>
      </c>
      <c r="S380" s="8">
        <f>October_Schedule_Table[[#This Row],[PTS2]]-October_Schedule_Table[[#This Row],[Home Pre]]</f>
        <v>6.0641338074229481</v>
      </c>
      <c r="T380" s="8">
        <f>October_Schedule_Table[[#This Row],[PTS]]-October_Schedule_Table[[#This Row],[Away Pre]]</f>
        <v>-2.3278565165043261</v>
      </c>
      <c r="U380" s="8" t="str">
        <f>CONCATENATE(October_Schedule_Table[[#This Row],[Away Short]],October_Schedule_Table[[#This Row],[PTS]],October_Schedule_Table[[#This Row],[PTS2]])</f>
        <v>Den107113</v>
      </c>
      <c r="V380" s="8" t="str">
        <f>CONCATENATE(October_Schedule_Table[[#This Row],[Home Short]],October_Schedule_Table[[#This Row],[PTS]],October_Schedule_Table[[#This Row],[PTS2]])</f>
        <v>Cha107113</v>
      </c>
      <c r="W380" s="8" t="str">
        <f>VLOOKUP(October_Schedule_Table[[#This Row],[Home Concat]],'Back to Back'!T:U,2,FALSE)</f>
        <v>no</v>
      </c>
      <c r="X380" s="8" t="str">
        <f>VLOOKUP(October_Schedule_Table[[#This Row],[Away Concat]],'Back to Back'!T:U,2,FALSE)</f>
        <v>no</v>
      </c>
      <c r="Y38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80" s="8"/>
    </row>
    <row r="381" spans="1:26" x14ac:dyDescent="0.2">
      <c r="A381" s="2">
        <v>43441</v>
      </c>
      <c r="B381" s="16">
        <v>12</v>
      </c>
      <c r="C381" s="16">
        <v>7</v>
      </c>
      <c r="D381" s="16">
        <v>2018</v>
      </c>
      <c r="E381" s="1" t="s">
        <v>23</v>
      </c>
      <c r="F381" s="1" t="s">
        <v>32</v>
      </c>
      <c r="G381" s="1" t="str">
        <f>LEFT(October_Schedule_Table[[#This Row],[Visitor/Neutral]],3)</f>
        <v>Sac</v>
      </c>
      <c r="H381" s="1">
        <v>129</v>
      </c>
      <c r="I381" s="1" t="s">
        <v>36</v>
      </c>
      <c r="J381" s="1" t="str">
        <f>LEFT(October_Schedule_Table[[#This Row],[Home/Neutral]],3)</f>
        <v>Cle</v>
      </c>
      <c r="K381" s="1">
        <v>110</v>
      </c>
      <c r="L381" s="1">
        <f>mean-0.5*home+VLOOKUP(October_Schedule_Table[[#This Row],[Visitor/Neutral]],lookup,2,FALSE)+VLOOKUP(October_Schedule_Table[[#This Row],[Home/Neutral]],lookup,3,FALSE)</f>
        <v>115.90703075984817</v>
      </c>
      <c r="M381" s="1">
        <f>mean+0.5*home+VLOOKUP(October_Schedule_Table[[#This Row],[Visitor/Neutral]],lookup,3,FALSE)+VLOOKUP(October_Schedule_Table[[#This Row],[Home/Neutral]],lookup,2,FALSE)</f>
        <v>110.21047868578086</v>
      </c>
      <c r="N381" s="1">
        <f>(October_Schedule_Table[[#This Row],[PTS2]]-October_Schedule_Table[[#This Row],[Home Pre]])^2+(October_Schedule_Table[[#This Row],[PTS]]-October_Schedule_Table[[#This Row],[Away Pre]])^2</f>
        <v>171.47014480073005</v>
      </c>
      <c r="O381" s="1">
        <f t="shared" si="7"/>
        <v>1.247905376025072</v>
      </c>
      <c r="P381" s="8">
        <f>October_Schedule_Table[[#This Row],[PTS2]]-October_Schedule_Table[[#This Row],[PTS]]</f>
        <v>-19</v>
      </c>
      <c r="Q381" s="8">
        <f>October_Schedule_Table[[#This Row],[Home Pre]]-October_Schedule_Table[[#This Row],[Away Pre]]</f>
        <v>-5.6965520740673128</v>
      </c>
      <c r="R381" s="8">
        <f>October_Schedule_Table[[#This Row],[Actual]]-October_Schedule_Table[[#This Row],[Predicted]]</f>
        <v>-13.303447925932687</v>
      </c>
      <c r="S381" s="8">
        <f>October_Schedule_Table[[#This Row],[PTS2]]-October_Schedule_Table[[#This Row],[Home Pre]]</f>
        <v>-0.21047868578085627</v>
      </c>
      <c r="T381" s="8">
        <f>October_Schedule_Table[[#This Row],[PTS]]-October_Schedule_Table[[#This Row],[Away Pre]]</f>
        <v>13.092969240151831</v>
      </c>
      <c r="U381" s="8" t="str">
        <f>CONCATENATE(October_Schedule_Table[[#This Row],[Away Short]],October_Schedule_Table[[#This Row],[PTS]],October_Schedule_Table[[#This Row],[PTS2]])</f>
        <v>Sac129110</v>
      </c>
      <c r="V381" s="8" t="str">
        <f>CONCATENATE(October_Schedule_Table[[#This Row],[Home Short]],October_Schedule_Table[[#This Row],[PTS]],October_Schedule_Table[[#This Row],[PTS2]])</f>
        <v>Cle129110</v>
      </c>
      <c r="W381" s="8" t="str">
        <f>VLOOKUP(October_Schedule_Table[[#This Row],[Home Concat]],'Back to Back'!T:U,2,FALSE)</f>
        <v>no</v>
      </c>
      <c r="X381" s="8" t="str">
        <f>VLOOKUP(October_Schedule_Table[[#This Row],[Away Concat]],'Back to Back'!T:U,2,FALSE)</f>
        <v>no</v>
      </c>
      <c r="Y38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81" s="8"/>
    </row>
    <row r="382" spans="1:26" x14ac:dyDescent="0.2">
      <c r="A382" s="2">
        <v>43441</v>
      </c>
      <c r="B382" s="16">
        <v>12</v>
      </c>
      <c r="C382" s="16">
        <v>7</v>
      </c>
      <c r="D382" s="16">
        <v>2018</v>
      </c>
      <c r="E382" s="1" t="s">
        <v>12</v>
      </c>
      <c r="F382" s="1" t="s">
        <v>7</v>
      </c>
      <c r="G382" s="1" t="str">
        <f>LEFT(October_Schedule_Table[[#This Row],[Visitor/Neutral]],3)</f>
        <v>Phi</v>
      </c>
      <c r="H382" s="1">
        <v>117</v>
      </c>
      <c r="I382" s="1" t="s">
        <v>16</v>
      </c>
      <c r="J382" s="1" t="str">
        <f>LEFT(October_Schedule_Table[[#This Row],[Home/Neutral]],3)</f>
        <v>Det</v>
      </c>
      <c r="K382" s="1">
        <v>111</v>
      </c>
      <c r="L382" s="1">
        <f>mean-0.5*home+VLOOKUP(October_Schedule_Table[[#This Row],[Visitor/Neutral]],lookup,2,FALSE)+VLOOKUP(October_Schedule_Table[[#This Row],[Home/Neutral]],lookup,3,FALSE)</f>
        <v>109.82154858599029</v>
      </c>
      <c r="M382" s="1">
        <f>mean+0.5*home+VLOOKUP(October_Schedule_Table[[#This Row],[Visitor/Neutral]],lookup,3,FALSE)+VLOOKUP(October_Schedule_Table[[#This Row],[Home/Neutral]],lookup,2,FALSE)</f>
        <v>110.04898594147008</v>
      </c>
      <c r="N382" s="1">
        <f>(October_Schedule_Table[[#This Row],[PTS2]]-October_Schedule_Table[[#This Row],[Home Pre]])^2+(October_Schedule_Table[[#This Row],[PTS]]-October_Schedule_Table[[#This Row],[Away Pre]])^2</f>
        <v>52.434592442819621</v>
      </c>
      <c r="O382" s="1">
        <f t="shared" si="7"/>
        <v>1.248654568766332</v>
      </c>
      <c r="P382" s="8">
        <f>October_Schedule_Table[[#This Row],[PTS2]]-October_Schedule_Table[[#This Row],[PTS]]</f>
        <v>-6</v>
      </c>
      <c r="Q382" s="8">
        <f>October_Schedule_Table[[#This Row],[Home Pre]]-October_Schedule_Table[[#This Row],[Away Pre]]</f>
        <v>0.22743735547979327</v>
      </c>
      <c r="R382" s="8">
        <f>October_Schedule_Table[[#This Row],[Actual]]-October_Schedule_Table[[#This Row],[Predicted]]</f>
        <v>-6.2274373554797933</v>
      </c>
      <c r="S382" s="8">
        <f>October_Schedule_Table[[#This Row],[PTS2]]-October_Schedule_Table[[#This Row],[Home Pre]]</f>
        <v>0.95101405852992116</v>
      </c>
      <c r="T382" s="8">
        <f>October_Schedule_Table[[#This Row],[PTS]]-October_Schedule_Table[[#This Row],[Away Pre]]</f>
        <v>7.1784514140097144</v>
      </c>
      <c r="U382" s="8" t="str">
        <f>CONCATENATE(October_Schedule_Table[[#This Row],[Away Short]],October_Schedule_Table[[#This Row],[PTS]],October_Schedule_Table[[#This Row],[PTS2]])</f>
        <v>Phi117111</v>
      </c>
      <c r="V382" s="8" t="str">
        <f>CONCATENATE(October_Schedule_Table[[#This Row],[Home Short]],October_Schedule_Table[[#This Row],[PTS]],October_Schedule_Table[[#This Row],[PTS2]])</f>
        <v>Det117111</v>
      </c>
      <c r="W382" s="8" t="str">
        <f>VLOOKUP(October_Schedule_Table[[#This Row],[Home Concat]],'Back to Back'!T:U,2,FALSE)</f>
        <v>no</v>
      </c>
      <c r="X382" s="8" t="str">
        <f>VLOOKUP(October_Schedule_Table[[#This Row],[Away Concat]],'Back to Back'!T:U,2,FALSE)</f>
        <v>no</v>
      </c>
      <c r="Y38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82" s="8"/>
    </row>
    <row r="383" spans="1:26" x14ac:dyDescent="0.2">
      <c r="A383" s="2">
        <v>43441</v>
      </c>
      <c r="B383" s="16">
        <v>12</v>
      </c>
      <c r="C383" s="16">
        <v>7</v>
      </c>
      <c r="D383" s="16">
        <v>2018</v>
      </c>
      <c r="E383" s="1" t="s">
        <v>44</v>
      </c>
      <c r="F383" s="1" t="s">
        <v>11</v>
      </c>
      <c r="G383" s="1" t="str">
        <f>LEFT(October_Schedule_Table[[#This Row],[Visitor/Neutral]],3)</f>
        <v>Gol</v>
      </c>
      <c r="H383" s="1">
        <v>105</v>
      </c>
      <c r="I383" s="1" t="s">
        <v>13</v>
      </c>
      <c r="J383" s="1" t="str">
        <f>LEFT(October_Schedule_Table[[#This Row],[Home/Neutral]],3)</f>
        <v>Mil</v>
      </c>
      <c r="K383" s="1">
        <v>95</v>
      </c>
      <c r="L383" s="1">
        <f>mean-0.5*home+VLOOKUP(October_Schedule_Table[[#This Row],[Visitor/Neutral]],lookup,2,FALSE)+VLOOKUP(October_Schedule_Table[[#This Row],[Home/Neutral]],lookup,3,FALSE)</f>
        <v>115.30690929754599</v>
      </c>
      <c r="M383" s="1">
        <f>mean+0.5*home+VLOOKUP(October_Schedule_Table[[#This Row],[Visitor/Neutral]],lookup,3,FALSE)+VLOOKUP(October_Schedule_Table[[#This Row],[Home/Neutral]],lookup,2,FALSE)</f>
        <v>119.29315198932825</v>
      </c>
      <c r="N383" s="1">
        <f>(October_Schedule_Table[[#This Row],[PTS2]]-October_Schedule_Table[[#This Row],[Home Pre]])^2+(October_Schedule_Table[[#This Row],[PTS]]-October_Schedule_Table[[#This Row],[Away Pre]])^2</f>
        <v>696.38961284444304</v>
      </c>
      <c r="O383" s="1">
        <f t="shared" si="7"/>
        <v>1.2494042112931079</v>
      </c>
      <c r="P383" s="8">
        <f>October_Schedule_Table[[#This Row],[PTS2]]-October_Schedule_Table[[#This Row],[PTS]]</f>
        <v>-10</v>
      </c>
      <c r="Q383" s="8">
        <f>October_Schedule_Table[[#This Row],[Home Pre]]-October_Schedule_Table[[#This Row],[Away Pre]]</f>
        <v>3.986242691782266</v>
      </c>
      <c r="R383" s="8">
        <f>October_Schedule_Table[[#This Row],[Actual]]-October_Schedule_Table[[#This Row],[Predicted]]</f>
        <v>-13.986242691782266</v>
      </c>
      <c r="S383" s="8">
        <f>October_Schedule_Table[[#This Row],[PTS2]]-October_Schedule_Table[[#This Row],[Home Pre]]</f>
        <v>-24.293151989328251</v>
      </c>
      <c r="T383" s="8">
        <f>October_Schedule_Table[[#This Row],[PTS]]-October_Schedule_Table[[#This Row],[Away Pre]]</f>
        <v>-10.306909297545985</v>
      </c>
      <c r="U383" s="8" t="str">
        <f>CONCATENATE(October_Schedule_Table[[#This Row],[Away Short]],October_Schedule_Table[[#This Row],[PTS]],October_Schedule_Table[[#This Row],[PTS2]])</f>
        <v>Gol10595</v>
      </c>
      <c r="V383" s="8" t="str">
        <f>CONCATENATE(October_Schedule_Table[[#This Row],[Home Short]],October_Schedule_Table[[#This Row],[PTS]],October_Schedule_Table[[#This Row],[PTS2]])</f>
        <v>Mil10595</v>
      </c>
      <c r="W383" s="8" t="str">
        <f>VLOOKUP(October_Schedule_Table[[#This Row],[Home Concat]],'Back to Back'!T:U,2,FALSE)</f>
        <v>no</v>
      </c>
      <c r="X383" s="8" t="str">
        <f>VLOOKUP(October_Schedule_Table[[#This Row],[Away Concat]],'Back to Back'!T:U,2,FALSE)</f>
        <v>no</v>
      </c>
      <c r="Y38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83" s="8"/>
    </row>
    <row r="384" spans="1:26" x14ac:dyDescent="0.2">
      <c r="A384" s="2">
        <v>43441</v>
      </c>
      <c r="B384" s="16">
        <v>12</v>
      </c>
      <c r="C384" s="16">
        <v>7</v>
      </c>
      <c r="D384" s="16">
        <v>2018</v>
      </c>
      <c r="E384" s="1" t="s">
        <v>6</v>
      </c>
      <c r="F384" s="1" t="s">
        <v>19</v>
      </c>
      <c r="G384" s="1" t="str">
        <f>LEFT(October_Schedule_Table[[#This Row],[Visitor/Neutral]],3)</f>
        <v>Mem</v>
      </c>
      <c r="H384" s="1">
        <v>107</v>
      </c>
      <c r="I384" s="1" t="s">
        <v>17</v>
      </c>
      <c r="J384" s="1" t="str">
        <f>LEFT(October_Schedule_Table[[#This Row],[Home/Neutral]],3)</f>
        <v>New</v>
      </c>
      <c r="K384" s="1">
        <v>103</v>
      </c>
      <c r="L384" s="1">
        <f>mean-0.5*home+VLOOKUP(October_Schedule_Table[[#This Row],[Visitor/Neutral]],lookup,2,FALSE)+VLOOKUP(October_Schedule_Table[[#This Row],[Home/Neutral]],lookup,3,FALSE)</f>
        <v>108.51692616246252</v>
      </c>
      <c r="M384" s="1">
        <f>mean+0.5*home+VLOOKUP(October_Schedule_Table[[#This Row],[Visitor/Neutral]],lookup,3,FALSE)+VLOOKUP(October_Schedule_Table[[#This Row],[Home/Neutral]],lookup,2,FALSE)</f>
        <v>111.49005516058783</v>
      </c>
      <c r="N384" s="1">
        <f>(October_Schedule_Table[[#This Row],[PTS2]]-October_Schedule_Table[[#This Row],[Home Pre]])^2+(October_Schedule_Table[[#This Row],[PTS]]-October_Schedule_Table[[#This Row],[Away Pre]])^2</f>
        <v>74.382101612187313</v>
      </c>
      <c r="O384" s="1">
        <f t="shared" si="7"/>
        <v>1.2501543038754332</v>
      </c>
      <c r="P384" s="8">
        <f>October_Schedule_Table[[#This Row],[PTS2]]-October_Schedule_Table[[#This Row],[PTS]]</f>
        <v>-4</v>
      </c>
      <c r="Q384" s="8">
        <f>October_Schedule_Table[[#This Row],[Home Pre]]-October_Schedule_Table[[#This Row],[Away Pre]]</f>
        <v>2.9731289981253042</v>
      </c>
      <c r="R384" s="8">
        <f>October_Schedule_Table[[#This Row],[Actual]]-October_Schedule_Table[[#This Row],[Predicted]]</f>
        <v>-6.9731289981253042</v>
      </c>
      <c r="S384" s="8">
        <f>October_Schedule_Table[[#This Row],[PTS2]]-October_Schedule_Table[[#This Row],[Home Pre]]</f>
        <v>-8.4900551605878292</v>
      </c>
      <c r="T384" s="8">
        <f>October_Schedule_Table[[#This Row],[PTS]]-October_Schedule_Table[[#This Row],[Away Pre]]</f>
        <v>-1.516926162462525</v>
      </c>
      <c r="U384" s="8" t="str">
        <f>CONCATENATE(October_Schedule_Table[[#This Row],[Away Short]],October_Schedule_Table[[#This Row],[PTS]],October_Schedule_Table[[#This Row],[PTS2]])</f>
        <v>Mem107103</v>
      </c>
      <c r="V384" s="8" t="str">
        <f>CONCATENATE(October_Schedule_Table[[#This Row],[Home Short]],October_Schedule_Table[[#This Row],[PTS]],October_Schedule_Table[[#This Row],[PTS2]])</f>
        <v>New107103</v>
      </c>
      <c r="W384" s="8" t="str">
        <f>VLOOKUP(October_Schedule_Table[[#This Row],[Home Concat]],'Back to Back'!T:U,2,FALSE)</f>
        <v>no</v>
      </c>
      <c r="X384" s="8" t="str">
        <f>VLOOKUP(October_Schedule_Table[[#This Row],[Away Concat]],'Back to Back'!T:U,2,FALSE)</f>
        <v>no</v>
      </c>
      <c r="Y38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84" s="8"/>
    </row>
    <row r="385" spans="1:26" x14ac:dyDescent="0.2">
      <c r="A385" s="2">
        <v>43441</v>
      </c>
      <c r="B385" s="16">
        <v>12</v>
      </c>
      <c r="C385" s="16">
        <v>7</v>
      </c>
      <c r="D385" s="16">
        <v>2018</v>
      </c>
      <c r="E385" s="1" t="s">
        <v>12</v>
      </c>
      <c r="F385" s="1" t="s">
        <v>20</v>
      </c>
      <c r="G385" s="1" t="str">
        <f>LEFT(October_Schedule_Table[[#This Row],[Visitor/Neutral]],3)</f>
        <v>Ind</v>
      </c>
      <c r="H385" s="1">
        <v>112</v>
      </c>
      <c r="I385" s="1" t="s">
        <v>27</v>
      </c>
      <c r="J385" s="1" t="str">
        <f>LEFT(October_Schedule_Table[[#This Row],[Home/Neutral]],3)</f>
        <v>Orl</v>
      </c>
      <c r="K385" s="1">
        <v>90</v>
      </c>
      <c r="L385" s="1">
        <f>mean-0.5*home+VLOOKUP(October_Schedule_Table[[#This Row],[Visitor/Neutral]],lookup,2,FALSE)+VLOOKUP(October_Schedule_Table[[#This Row],[Home/Neutral]],lookup,3,FALSE)</f>
        <v>101.68369963829922</v>
      </c>
      <c r="M385" s="1">
        <f>mean+0.5*home+VLOOKUP(October_Schedule_Table[[#This Row],[Visitor/Neutral]],lookup,3,FALSE)+VLOOKUP(October_Schedule_Table[[#This Row],[Home/Neutral]],lookup,2,FALSE)</f>
        <v>103.22090071124953</v>
      </c>
      <c r="N385" s="1">
        <f>(October_Schedule_Table[[#This Row],[PTS2]]-October_Schedule_Table[[#This Row],[Home Pre]])^2+(October_Schedule_Table[[#This Row],[PTS]]-October_Schedule_Table[[#This Row],[Away Pre]])^2</f>
        <v>281.21826876954594</v>
      </c>
      <c r="O385" s="1">
        <f t="shared" si="7"/>
        <v>1.2509048467835033</v>
      </c>
      <c r="P385" s="8">
        <f>October_Schedule_Table[[#This Row],[PTS2]]-October_Schedule_Table[[#This Row],[PTS]]</f>
        <v>-22</v>
      </c>
      <c r="Q385" s="8">
        <f>October_Schedule_Table[[#This Row],[Home Pre]]-October_Schedule_Table[[#This Row],[Away Pre]]</f>
        <v>1.5372010729503103</v>
      </c>
      <c r="R385" s="8">
        <f>October_Schedule_Table[[#This Row],[Actual]]-October_Schedule_Table[[#This Row],[Predicted]]</f>
        <v>-23.53720107295031</v>
      </c>
      <c r="S385" s="8">
        <f>October_Schedule_Table[[#This Row],[PTS2]]-October_Schedule_Table[[#This Row],[Home Pre]]</f>
        <v>-13.220900711249527</v>
      </c>
      <c r="T385" s="8">
        <f>October_Schedule_Table[[#This Row],[PTS]]-October_Schedule_Table[[#This Row],[Away Pre]]</f>
        <v>10.316300361700783</v>
      </c>
      <c r="U385" s="8" t="str">
        <f>CONCATENATE(October_Schedule_Table[[#This Row],[Away Short]],October_Schedule_Table[[#This Row],[PTS]],October_Schedule_Table[[#This Row],[PTS2]])</f>
        <v>Ind11290</v>
      </c>
      <c r="V385" s="8" t="str">
        <f>CONCATENATE(October_Schedule_Table[[#This Row],[Home Short]],October_Schedule_Table[[#This Row],[PTS]],October_Schedule_Table[[#This Row],[PTS2]])</f>
        <v>Orl11290</v>
      </c>
      <c r="W385" s="8" t="str">
        <f>VLOOKUP(October_Schedule_Table[[#This Row],[Home Concat]],'Back to Back'!T:U,2,FALSE)</f>
        <v>no</v>
      </c>
      <c r="X385" s="8" t="str">
        <f>VLOOKUP(October_Schedule_Table[[#This Row],[Away Concat]],'Back to Back'!T:U,2,FALSE)</f>
        <v>no</v>
      </c>
      <c r="Y38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85" s="8"/>
    </row>
    <row r="386" spans="1:26" x14ac:dyDescent="0.2">
      <c r="A386" s="2">
        <v>43441</v>
      </c>
      <c r="B386" s="16">
        <v>12</v>
      </c>
      <c r="C386" s="16">
        <v>7</v>
      </c>
      <c r="D386" s="16">
        <v>2018</v>
      </c>
      <c r="E386" s="1" t="s">
        <v>42</v>
      </c>
      <c r="F386" s="1" t="s">
        <v>26</v>
      </c>
      <c r="G386" s="1" t="str">
        <f>LEFT(October_Schedule_Table[[#This Row],[Visitor/Neutral]],3)</f>
        <v>Mia</v>
      </c>
      <c r="H386" s="1">
        <v>115</v>
      </c>
      <c r="I386" s="1" t="s">
        <v>29</v>
      </c>
      <c r="J386" s="1" t="str">
        <f>LEFT(October_Schedule_Table[[#This Row],[Home/Neutral]],3)</f>
        <v>Pho</v>
      </c>
      <c r="K386" s="1">
        <v>98</v>
      </c>
      <c r="L386" s="1">
        <f>mean-0.5*home+VLOOKUP(October_Schedule_Table[[#This Row],[Visitor/Neutral]],lookup,2,FALSE)+VLOOKUP(October_Schedule_Table[[#This Row],[Home/Neutral]],lookup,3,FALSE)</f>
        <v>109.49956924187424</v>
      </c>
      <c r="M386" s="1">
        <f>mean+0.5*home+VLOOKUP(October_Schedule_Table[[#This Row],[Visitor/Neutral]],lookup,3,FALSE)+VLOOKUP(October_Schedule_Table[[#This Row],[Home/Neutral]],lookup,2,FALSE)</f>
        <v>103.76154385795913</v>
      </c>
      <c r="N386" s="1">
        <f>(October_Schedule_Table[[#This Row],[PTS2]]-October_Schedule_Table[[#This Row],[Home Pre]])^2+(October_Schedule_Table[[#This Row],[PTS]]-October_Schedule_Table[[#This Row],[Away Pre]])^2</f>
        <v>63.450126152122436</v>
      </c>
      <c r="O386" s="1">
        <f t="shared" si="7"/>
        <v>1.2516558402876761</v>
      </c>
      <c r="P386" s="8">
        <f>October_Schedule_Table[[#This Row],[PTS2]]-October_Schedule_Table[[#This Row],[PTS]]</f>
        <v>-17</v>
      </c>
      <c r="Q386" s="8">
        <f>October_Schedule_Table[[#This Row],[Home Pre]]-October_Schedule_Table[[#This Row],[Away Pre]]</f>
        <v>-5.7380253839151152</v>
      </c>
      <c r="R386" s="8">
        <f>October_Schedule_Table[[#This Row],[Actual]]-October_Schedule_Table[[#This Row],[Predicted]]</f>
        <v>-11.261974616084885</v>
      </c>
      <c r="S386" s="8">
        <f>October_Schedule_Table[[#This Row],[PTS2]]-October_Schedule_Table[[#This Row],[Home Pre]]</f>
        <v>-5.7615438579591256</v>
      </c>
      <c r="T386" s="8">
        <f>October_Schedule_Table[[#This Row],[PTS]]-October_Schedule_Table[[#This Row],[Away Pre]]</f>
        <v>5.5004307581257592</v>
      </c>
      <c r="U386" s="8" t="str">
        <f>CONCATENATE(October_Schedule_Table[[#This Row],[Away Short]],October_Schedule_Table[[#This Row],[PTS]],October_Schedule_Table[[#This Row],[PTS2]])</f>
        <v>Mia11598</v>
      </c>
      <c r="V386" s="8" t="str">
        <f>CONCATENATE(October_Schedule_Table[[#This Row],[Home Short]],October_Schedule_Table[[#This Row],[PTS]],October_Schedule_Table[[#This Row],[PTS2]])</f>
        <v>Pho11598</v>
      </c>
      <c r="W386" s="8" t="str">
        <f>VLOOKUP(October_Schedule_Table[[#This Row],[Home Concat]],'Back to Back'!T:U,2,FALSE)</f>
        <v>yes</v>
      </c>
      <c r="X386" s="8" t="str">
        <f>VLOOKUP(October_Schedule_Table[[#This Row],[Away Concat]],'Back to Back'!T:U,2,FALSE)</f>
        <v>no</v>
      </c>
      <c r="Y386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86" s="8"/>
    </row>
    <row r="387" spans="1:26" x14ac:dyDescent="0.2">
      <c r="A387" s="2">
        <v>43441</v>
      </c>
      <c r="B387" s="16">
        <v>12</v>
      </c>
      <c r="C387" s="16">
        <v>7</v>
      </c>
      <c r="D387" s="16">
        <v>2018</v>
      </c>
      <c r="E387" s="1" t="s">
        <v>33</v>
      </c>
      <c r="F387" s="1" t="s">
        <v>39</v>
      </c>
      <c r="G387" s="1" t="s">
        <v>242</v>
      </c>
      <c r="H387" s="1">
        <v>120</v>
      </c>
      <c r="I387" s="1" t="s">
        <v>35</v>
      </c>
      <c r="J387" s="1" t="str">
        <f>LEFT(October_Schedule_Table[[#This Row],[Home/Neutral]],3)</f>
        <v>San</v>
      </c>
      <c r="K387" s="1">
        <v>133</v>
      </c>
      <c r="L387" s="1">
        <f>mean-0.5*home+VLOOKUP(October_Schedule_Table[[#This Row],[Visitor/Neutral]],lookup,2,FALSE)+VLOOKUP(October_Schedule_Table[[#This Row],[Home/Neutral]],lookup,3,FALSE)</f>
        <v>108.21788044452947</v>
      </c>
      <c r="M387" s="1">
        <f>mean+0.5*home+VLOOKUP(October_Schedule_Table[[#This Row],[Visitor/Neutral]],lookup,3,FALSE)+VLOOKUP(October_Schedule_Table[[#This Row],[Home/Neutral]],lookup,2,FALSE)</f>
        <v>114.56297644149758</v>
      </c>
      <c r="N387" s="1">
        <f>(October_Schedule_Table[[#This Row],[PTS2]]-October_Schedule_Table[[#This Row],[Home Pre]])^2+(October_Schedule_Table[[#This Row],[PTS]]-October_Schedule_Table[[#This Row],[Away Pre]])^2</f>
        <v>478.74217891617423</v>
      </c>
      <c r="O387" s="1">
        <f t="shared" si="7"/>
        <v>1.2524072846584713</v>
      </c>
      <c r="P387" s="8">
        <f>October_Schedule_Table[[#This Row],[PTS2]]-October_Schedule_Table[[#This Row],[PTS]]</f>
        <v>13</v>
      </c>
      <c r="Q387" s="8">
        <f>October_Schedule_Table[[#This Row],[Home Pre]]-October_Schedule_Table[[#This Row],[Away Pre]]</f>
        <v>6.3450959969681122</v>
      </c>
      <c r="R387" s="8">
        <f>October_Schedule_Table[[#This Row],[Actual]]-October_Schedule_Table[[#This Row],[Predicted]]</f>
        <v>6.6549040030318878</v>
      </c>
      <c r="S387" s="8">
        <f>October_Schedule_Table[[#This Row],[PTS2]]-October_Schedule_Table[[#This Row],[Home Pre]]</f>
        <v>18.437023558502418</v>
      </c>
      <c r="T387" s="8">
        <f>October_Schedule_Table[[#This Row],[PTS]]-October_Schedule_Table[[#This Row],[Away Pre]]</f>
        <v>11.78211955547053</v>
      </c>
      <c r="U387" s="8" t="str">
        <f>CONCATENATE(October_Schedule_Table[[#This Row],[Away Short]],October_Schedule_Table[[#This Row],[PTS]],October_Schedule_Table[[#This Row],[PTS2]])</f>
        <v>LAL120133</v>
      </c>
      <c r="V387" s="8" t="str">
        <f>CONCATENATE(October_Schedule_Table[[#This Row],[Home Short]],October_Schedule_Table[[#This Row],[PTS]],October_Schedule_Table[[#This Row],[PTS2]])</f>
        <v>San120133</v>
      </c>
      <c r="W387" s="8" t="str">
        <f>VLOOKUP(October_Schedule_Table[[#This Row],[Home Concat]],'Back to Back'!T:U,2,FALSE)</f>
        <v>no</v>
      </c>
      <c r="X387" s="8" t="str">
        <f>VLOOKUP(October_Schedule_Table[[#This Row],[Away Concat]],'Back to Back'!T:U,2,FALSE)</f>
        <v>no</v>
      </c>
      <c r="Y38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87" s="8"/>
    </row>
    <row r="388" spans="1:26" x14ac:dyDescent="0.2">
      <c r="A388" s="2">
        <v>43442</v>
      </c>
      <c r="B388" s="16">
        <v>12</v>
      </c>
      <c r="C388" s="16">
        <v>8</v>
      </c>
      <c r="D388" s="16">
        <v>2018</v>
      </c>
      <c r="E388" s="1" t="s">
        <v>23</v>
      </c>
      <c r="F388" s="1" t="s">
        <v>21</v>
      </c>
      <c r="G388" s="1" t="str">
        <f>LEFT(October_Schedule_Table[[#This Row],[Visitor/Neutral]],3)</f>
        <v>Den</v>
      </c>
      <c r="H388" s="1">
        <v>98</v>
      </c>
      <c r="I388" s="1" t="s">
        <v>24</v>
      </c>
      <c r="J388" s="1" t="str">
        <f>LEFT(October_Schedule_Table[[#This Row],[Home/Neutral]],3)</f>
        <v>Atl</v>
      </c>
      <c r="K388" s="1">
        <v>106</v>
      </c>
      <c r="L388" s="1">
        <f>mean-0.5*home+VLOOKUP(October_Schedule_Table[[#This Row],[Visitor/Neutral]],lookup,2,FALSE)+VLOOKUP(October_Schedule_Table[[#This Row],[Home/Neutral]],lookup,3,FALSE)</f>
        <v>117.55741507256757</v>
      </c>
      <c r="M388" s="1">
        <f>mean+0.5*home+VLOOKUP(October_Schedule_Table[[#This Row],[Visitor/Neutral]],lookup,3,FALSE)+VLOOKUP(October_Schedule_Table[[#This Row],[Home/Neutral]],lookup,2,FALSE)</f>
        <v>110.97095283338955</v>
      </c>
      <c r="N388" s="1">
        <f>(October_Schedule_Table[[#This Row],[PTS2]]-October_Schedule_Table[[#This Row],[Home Pre]])^2+(October_Schedule_Table[[#This Row],[PTS]]-October_Schedule_Table[[#This Row],[Away Pre]])^2</f>
        <v>407.20285639247658</v>
      </c>
      <c r="O388" s="1">
        <f t="shared" si="7"/>
        <v>1.2531591801665714</v>
      </c>
      <c r="P388" s="8">
        <f>October_Schedule_Table[[#This Row],[PTS2]]-October_Schedule_Table[[#This Row],[PTS]]</f>
        <v>8</v>
      </c>
      <c r="Q388" s="8">
        <f>October_Schedule_Table[[#This Row],[Home Pre]]-October_Schedule_Table[[#This Row],[Away Pre]]</f>
        <v>-6.5864622391780188</v>
      </c>
      <c r="R388" s="8">
        <f>October_Schedule_Table[[#This Row],[Actual]]-October_Schedule_Table[[#This Row],[Predicted]]</f>
        <v>14.586462239178019</v>
      </c>
      <c r="S388" s="8">
        <f>October_Schedule_Table[[#This Row],[PTS2]]-October_Schedule_Table[[#This Row],[Home Pre]]</f>
        <v>-4.9709528333895463</v>
      </c>
      <c r="T388" s="8">
        <f>October_Schedule_Table[[#This Row],[PTS]]-October_Schedule_Table[[#This Row],[Away Pre]]</f>
        <v>-19.557415072567565</v>
      </c>
      <c r="U388" s="8" t="str">
        <f>CONCATENATE(October_Schedule_Table[[#This Row],[Away Short]],October_Schedule_Table[[#This Row],[PTS]],October_Schedule_Table[[#This Row],[PTS2]])</f>
        <v>Den98106</v>
      </c>
      <c r="V388" s="8" t="str">
        <f>CONCATENATE(October_Schedule_Table[[#This Row],[Home Short]],October_Schedule_Table[[#This Row],[PTS]],October_Schedule_Table[[#This Row],[PTS2]])</f>
        <v>Atl98106</v>
      </c>
      <c r="W388" s="8" t="str">
        <f>VLOOKUP(October_Schedule_Table[[#This Row],[Home Concat]],'Back to Back'!T:U,2,FALSE)</f>
        <v>no</v>
      </c>
      <c r="X388" s="8" t="str">
        <f>VLOOKUP(October_Schedule_Table[[#This Row],[Away Concat]],'Back to Back'!T:U,2,FALSE)</f>
        <v>yes</v>
      </c>
      <c r="Y38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88" s="8"/>
    </row>
    <row r="389" spans="1:26" x14ac:dyDescent="0.2">
      <c r="A389" s="2">
        <v>43442</v>
      </c>
      <c r="B389" s="16">
        <v>12</v>
      </c>
      <c r="C389" s="16">
        <v>8</v>
      </c>
      <c r="D389" s="16">
        <v>2018</v>
      </c>
      <c r="E389" s="1" t="s">
        <v>6</v>
      </c>
      <c r="F389" s="1" t="s">
        <v>8</v>
      </c>
      <c r="G389" s="1" t="str">
        <f>LEFT(October_Schedule_Table[[#This Row],[Visitor/Neutral]],3)</f>
        <v>Bos</v>
      </c>
      <c r="H389" s="1">
        <v>133</v>
      </c>
      <c r="I389" s="1" t="s">
        <v>38</v>
      </c>
      <c r="J389" s="1" t="str">
        <f>LEFT(October_Schedule_Table[[#This Row],[Home/Neutral]],3)</f>
        <v>Chi</v>
      </c>
      <c r="K389" s="1">
        <v>77</v>
      </c>
      <c r="L389" s="1">
        <f>mean-0.5*home+VLOOKUP(October_Schedule_Table[[#This Row],[Visitor/Neutral]],lookup,2,FALSE)+VLOOKUP(October_Schedule_Table[[#This Row],[Home/Neutral]],lookup,3,FALSE)</f>
        <v>113.43296660749142</v>
      </c>
      <c r="M389" s="1">
        <f>mean+0.5*home+VLOOKUP(October_Schedule_Table[[#This Row],[Visitor/Neutral]],lookup,3,FALSE)+VLOOKUP(October_Schedule_Table[[#This Row],[Home/Neutral]],lookup,2,FALSE)</f>
        <v>104.11608848994715</v>
      </c>
      <c r="N389" s="1">
        <f>(October_Schedule_Table[[#This Row],[PTS2]]-October_Schedule_Table[[#This Row],[Home Pre]])^2+(October_Schedule_Table[[#This Row],[PTS]]-October_Schedule_Table[[#This Row],[Away Pre]])^2</f>
        <v>1118.1510507781898</v>
      </c>
      <c r="O389" s="1">
        <f t="shared" si="7"/>
        <v>1.2539115270828212</v>
      </c>
      <c r="P389" s="8">
        <f>October_Schedule_Table[[#This Row],[PTS2]]-October_Schedule_Table[[#This Row],[PTS]]</f>
        <v>-56</v>
      </c>
      <c r="Q389" s="8">
        <f>October_Schedule_Table[[#This Row],[Home Pre]]-October_Schedule_Table[[#This Row],[Away Pre]]</f>
        <v>-9.3168781175442774</v>
      </c>
      <c r="R389" s="8">
        <f>October_Schedule_Table[[#This Row],[Actual]]-October_Schedule_Table[[#This Row],[Predicted]]</f>
        <v>-46.683121882455723</v>
      </c>
      <c r="S389" s="8">
        <f>October_Schedule_Table[[#This Row],[PTS2]]-October_Schedule_Table[[#This Row],[Home Pre]]</f>
        <v>-27.116088489947145</v>
      </c>
      <c r="T389" s="8">
        <f>October_Schedule_Table[[#This Row],[PTS]]-October_Schedule_Table[[#This Row],[Away Pre]]</f>
        <v>19.567033392508577</v>
      </c>
      <c r="U389" s="8" t="str">
        <f>CONCATENATE(October_Schedule_Table[[#This Row],[Away Short]],October_Schedule_Table[[#This Row],[PTS]],October_Schedule_Table[[#This Row],[PTS2]])</f>
        <v>Bos13377</v>
      </c>
      <c r="V389" s="8" t="str">
        <f>CONCATENATE(October_Schedule_Table[[#This Row],[Home Short]],October_Schedule_Table[[#This Row],[PTS]],October_Schedule_Table[[#This Row],[PTS2]])</f>
        <v>Chi13377</v>
      </c>
      <c r="W389" s="8" t="str">
        <f>VLOOKUP(October_Schedule_Table[[#This Row],[Home Concat]],'Back to Back'!T:U,2,FALSE)</f>
        <v>yes</v>
      </c>
      <c r="X389" s="8" t="str">
        <f>VLOOKUP(October_Schedule_Table[[#This Row],[Away Concat]],'Back to Back'!T:U,2,FALSE)</f>
        <v>no</v>
      </c>
      <c r="Y38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89" s="8"/>
    </row>
    <row r="390" spans="1:26" x14ac:dyDescent="0.2">
      <c r="A390" s="2">
        <v>43442</v>
      </c>
      <c r="B390" s="16">
        <v>12</v>
      </c>
      <c r="C390" s="16">
        <v>8</v>
      </c>
      <c r="D390" s="16">
        <v>2018</v>
      </c>
      <c r="E390" s="1" t="s">
        <v>23</v>
      </c>
      <c r="F390" s="1" t="s">
        <v>41</v>
      </c>
      <c r="G390" s="1" t="str">
        <f>LEFT(October_Schedule_Table[[#This Row],[Visitor/Neutral]],3)</f>
        <v>Was</v>
      </c>
      <c r="H390" s="1">
        <v>101</v>
      </c>
      <c r="I390" s="1" t="s">
        <v>36</v>
      </c>
      <c r="J390" s="1" t="str">
        <f>LEFT(October_Schedule_Table[[#This Row],[Home/Neutral]],3)</f>
        <v>Cle</v>
      </c>
      <c r="K390" s="1">
        <v>116</v>
      </c>
      <c r="L390" s="1">
        <f>mean-0.5*home+VLOOKUP(October_Schedule_Table[[#This Row],[Visitor/Neutral]],lookup,2,FALSE)+VLOOKUP(October_Schedule_Table[[#This Row],[Home/Neutral]],lookup,3,FALSE)</f>
        <v>116.25996756608833</v>
      </c>
      <c r="M390" s="1">
        <f>mean+0.5*home+VLOOKUP(October_Schedule_Table[[#This Row],[Visitor/Neutral]],lookup,3,FALSE)+VLOOKUP(October_Schedule_Table[[#This Row],[Home/Neutral]],lookup,2,FALSE)</f>
        <v>112.87530168518218</v>
      </c>
      <c r="N390" s="1">
        <f>(October_Schedule_Table[[#This Row],[PTS2]]-October_Schedule_Table[[#This Row],[Home Pre]])^2+(October_Schedule_Table[[#This Row],[PTS]]-October_Schedule_Table[[#This Row],[Away Pre]])^2</f>
        <v>242.63034967669327</v>
      </c>
      <c r="O390" s="1">
        <f t="shared" si="7"/>
        <v>1.2546643256782282</v>
      </c>
      <c r="P390" s="8">
        <f>October_Schedule_Table[[#This Row],[PTS2]]-October_Schedule_Table[[#This Row],[PTS]]</f>
        <v>15</v>
      </c>
      <c r="Q390" s="8">
        <f>October_Schedule_Table[[#This Row],[Home Pre]]-October_Schedule_Table[[#This Row],[Away Pre]]</f>
        <v>-3.3846658809061552</v>
      </c>
      <c r="R390" s="8">
        <f>October_Schedule_Table[[#This Row],[Actual]]-October_Schedule_Table[[#This Row],[Predicted]]</f>
        <v>18.384665880906155</v>
      </c>
      <c r="S390" s="8">
        <f>October_Schedule_Table[[#This Row],[PTS2]]-October_Schedule_Table[[#This Row],[Home Pre]]</f>
        <v>3.1246983148178202</v>
      </c>
      <c r="T390" s="8">
        <f>October_Schedule_Table[[#This Row],[PTS]]-October_Schedule_Table[[#This Row],[Away Pre]]</f>
        <v>-15.259967566088335</v>
      </c>
      <c r="U390" s="8" t="str">
        <f>CONCATENATE(October_Schedule_Table[[#This Row],[Away Short]],October_Schedule_Table[[#This Row],[PTS]],October_Schedule_Table[[#This Row],[PTS2]])</f>
        <v>Was101116</v>
      </c>
      <c r="V390" s="8" t="str">
        <f>CONCATENATE(October_Schedule_Table[[#This Row],[Home Short]],October_Schedule_Table[[#This Row],[PTS]],October_Schedule_Table[[#This Row],[PTS2]])</f>
        <v>Cle101116</v>
      </c>
      <c r="W390" s="8" t="str">
        <f>VLOOKUP(October_Schedule_Table[[#This Row],[Home Concat]],'Back to Back'!T:U,2,FALSE)</f>
        <v>yes</v>
      </c>
      <c r="X390" s="8" t="str">
        <f>VLOOKUP(October_Schedule_Table[[#This Row],[Away Concat]],'Back to Back'!T:U,2,FALSE)</f>
        <v>no</v>
      </c>
      <c r="Y390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90" s="8"/>
    </row>
    <row r="391" spans="1:26" x14ac:dyDescent="0.2">
      <c r="A391" s="2">
        <v>43442</v>
      </c>
      <c r="B391" s="16">
        <v>12</v>
      </c>
      <c r="C391" s="16">
        <v>8</v>
      </c>
      <c r="D391" s="16">
        <v>2018</v>
      </c>
      <c r="E391" s="1" t="s">
        <v>43</v>
      </c>
      <c r="F391" s="1" t="s">
        <v>18</v>
      </c>
      <c r="G391" s="1" t="str">
        <f>LEFT(October_Schedule_Table[[#This Row],[Visitor/Neutral]],3)</f>
        <v>Hou</v>
      </c>
      <c r="H391" s="1">
        <v>104</v>
      </c>
      <c r="I391" s="1" t="s">
        <v>28</v>
      </c>
      <c r="J391" s="1" t="str">
        <f>LEFT(October_Schedule_Table[[#This Row],[Home/Neutral]],3)</f>
        <v>Dal</v>
      </c>
      <c r="K391" s="1">
        <v>107</v>
      </c>
      <c r="L391" s="1">
        <f>mean-0.5*home+VLOOKUP(October_Schedule_Table[[#This Row],[Visitor/Neutral]],lookup,2,FALSE)+VLOOKUP(October_Schedule_Table[[#This Row],[Home/Neutral]],lookup,3,FALSE)</f>
        <v>111.66728853688201</v>
      </c>
      <c r="M391" s="1">
        <f>mean+0.5*home+VLOOKUP(October_Schedule_Table[[#This Row],[Visitor/Neutral]],lookup,3,FALSE)+VLOOKUP(October_Schedule_Table[[#This Row],[Home/Neutral]],lookup,2,FALSE)</f>
        <v>107.45296443661607</v>
      </c>
      <c r="N391" s="1">
        <f>(October_Schedule_Table[[#This Row],[PTS2]]-October_Schedule_Table[[#This Row],[Home Pre]])^2+(October_Schedule_Table[[#This Row],[PTS]]-October_Schedule_Table[[#This Row],[Away Pre]])^2</f>
        <v>58.992490288641214</v>
      </c>
      <c r="O391" s="1">
        <f t="shared" si="7"/>
        <v>1.2554175762239626</v>
      </c>
      <c r="P391" s="8">
        <f>October_Schedule_Table[[#This Row],[PTS2]]-October_Schedule_Table[[#This Row],[PTS]]</f>
        <v>3</v>
      </c>
      <c r="Q391" s="8">
        <f>October_Schedule_Table[[#This Row],[Home Pre]]-October_Schedule_Table[[#This Row],[Away Pre]]</f>
        <v>-4.2143241002659408</v>
      </c>
      <c r="R391" s="8">
        <f>October_Schedule_Table[[#This Row],[Actual]]-October_Schedule_Table[[#This Row],[Predicted]]</f>
        <v>7.2143241002659408</v>
      </c>
      <c r="S391" s="8">
        <f>October_Schedule_Table[[#This Row],[PTS2]]-October_Schedule_Table[[#This Row],[Home Pre]]</f>
        <v>-0.452964436616071</v>
      </c>
      <c r="T391" s="8">
        <f>October_Schedule_Table[[#This Row],[PTS]]-October_Schedule_Table[[#This Row],[Away Pre]]</f>
        <v>-7.6672885368820118</v>
      </c>
      <c r="U391" s="8" t="str">
        <f>CONCATENATE(October_Schedule_Table[[#This Row],[Away Short]],October_Schedule_Table[[#This Row],[PTS]],October_Schedule_Table[[#This Row],[PTS2]])</f>
        <v>Hou104107</v>
      </c>
      <c r="V391" s="8" t="str">
        <f>CONCATENATE(October_Schedule_Table[[#This Row],[Home Short]],October_Schedule_Table[[#This Row],[PTS]],October_Schedule_Table[[#This Row],[PTS2]])</f>
        <v>Dal104107</v>
      </c>
      <c r="W391" s="8" t="str">
        <f>VLOOKUP(October_Schedule_Table[[#This Row],[Home Concat]],'Back to Back'!T:U,2,FALSE)</f>
        <v>no</v>
      </c>
      <c r="X391" s="8" t="str">
        <f>VLOOKUP(October_Schedule_Table[[#This Row],[Away Concat]],'Back to Back'!T:U,2,FALSE)</f>
        <v>no</v>
      </c>
      <c r="Y39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91" s="8"/>
    </row>
    <row r="392" spans="1:26" x14ac:dyDescent="0.2">
      <c r="A392" s="2">
        <v>43442</v>
      </c>
      <c r="B392" s="16">
        <v>12</v>
      </c>
      <c r="C392" s="16">
        <v>8</v>
      </c>
      <c r="D392" s="16">
        <v>2018</v>
      </c>
      <c r="E392" s="1" t="s">
        <v>12</v>
      </c>
      <c r="F392" s="1" t="s">
        <v>32</v>
      </c>
      <c r="G392" s="1" t="str">
        <f>LEFT(October_Schedule_Table[[#This Row],[Visitor/Neutral]],3)</f>
        <v>Sac</v>
      </c>
      <c r="H392" s="1">
        <v>97</v>
      </c>
      <c r="I392" s="1" t="s">
        <v>20</v>
      </c>
      <c r="J392" s="1" t="str">
        <f>LEFT(October_Schedule_Table[[#This Row],[Home/Neutral]],3)</f>
        <v>Ind</v>
      </c>
      <c r="K392" s="1">
        <v>107</v>
      </c>
      <c r="L392" s="1">
        <f>mean-0.5*home+VLOOKUP(October_Schedule_Table[[#This Row],[Visitor/Neutral]],lookup,2,FALSE)+VLOOKUP(October_Schedule_Table[[#This Row],[Home/Neutral]],lookup,3,FALSE)</f>
        <v>106.7287861476303</v>
      </c>
      <c r="M392" s="1">
        <f>mean+0.5*home+VLOOKUP(October_Schedule_Table[[#This Row],[Visitor/Neutral]],lookup,3,FALSE)+VLOOKUP(October_Schedule_Table[[#This Row],[Home/Neutral]],lookup,2,FALSE)</f>
        <v>112.74559599703932</v>
      </c>
      <c r="N392" s="1">
        <f>(October_Schedule_Table[[#This Row],[PTS2]]-October_Schedule_Table[[#This Row],[Home Pre]])^2+(October_Schedule_Table[[#This Row],[PTS]]-October_Schedule_Table[[#This Row],[Away Pre]])^2</f>
        <v>127.66115326751748</v>
      </c>
      <c r="O392" s="1">
        <f t="shared" si="7"/>
        <v>1.2561712789913575</v>
      </c>
      <c r="P392" s="8">
        <f>October_Schedule_Table[[#This Row],[PTS2]]-October_Schedule_Table[[#This Row],[PTS]]</f>
        <v>10</v>
      </c>
      <c r="Q392" s="8">
        <f>October_Schedule_Table[[#This Row],[Home Pre]]-October_Schedule_Table[[#This Row],[Away Pre]]</f>
        <v>6.0168098494090145</v>
      </c>
      <c r="R392" s="8">
        <f>October_Schedule_Table[[#This Row],[Actual]]-October_Schedule_Table[[#This Row],[Predicted]]</f>
        <v>3.9831901505909855</v>
      </c>
      <c r="S392" s="8">
        <f>October_Schedule_Table[[#This Row],[PTS2]]-October_Schedule_Table[[#This Row],[Home Pre]]</f>
        <v>-5.7455959970393167</v>
      </c>
      <c r="T392" s="8">
        <f>October_Schedule_Table[[#This Row],[PTS]]-October_Schedule_Table[[#This Row],[Away Pre]]</f>
        <v>-9.7287861476303021</v>
      </c>
      <c r="U392" s="8" t="str">
        <f>CONCATENATE(October_Schedule_Table[[#This Row],[Away Short]],October_Schedule_Table[[#This Row],[PTS]],October_Schedule_Table[[#This Row],[PTS2]])</f>
        <v>Sac97107</v>
      </c>
      <c r="V392" s="8" t="str">
        <f>CONCATENATE(October_Schedule_Table[[#This Row],[Home Short]],October_Schedule_Table[[#This Row],[PTS]],October_Schedule_Table[[#This Row],[PTS2]])</f>
        <v>Ind97107</v>
      </c>
      <c r="W392" s="8" t="str">
        <f>VLOOKUP(October_Schedule_Table[[#This Row],[Home Concat]],'Back to Back'!T:U,2,FALSE)</f>
        <v>yes</v>
      </c>
      <c r="X392" s="8" t="str">
        <f>VLOOKUP(October_Schedule_Table[[#This Row],[Away Concat]],'Back to Back'!T:U,2,FALSE)</f>
        <v>yes</v>
      </c>
      <c r="Y392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43442Sacramento KingsIndiana Pacers</v>
      </c>
      <c r="Z392" s="8"/>
    </row>
    <row r="393" spans="1:26" x14ac:dyDescent="0.2">
      <c r="A393" s="2">
        <v>43442</v>
      </c>
      <c r="B393" s="16">
        <v>12</v>
      </c>
      <c r="C393" s="16">
        <v>8</v>
      </c>
      <c r="D393" s="16">
        <v>2018</v>
      </c>
      <c r="E393" s="1" t="s">
        <v>9</v>
      </c>
      <c r="F393" s="1" t="s">
        <v>26</v>
      </c>
      <c r="G393" s="1" t="str">
        <f>LEFT(October_Schedule_Table[[#This Row],[Visitor/Neutral]],3)</f>
        <v>Mia</v>
      </c>
      <c r="H393" s="1">
        <v>121</v>
      </c>
      <c r="I393" s="1" t="s">
        <v>22</v>
      </c>
      <c r="J393" s="1" t="s">
        <v>241</v>
      </c>
      <c r="K393" s="1">
        <v>98</v>
      </c>
      <c r="L393" s="1">
        <f>mean-0.5*home+VLOOKUP(October_Schedule_Table[[#This Row],[Visitor/Neutral]],lookup,2,FALSE)+VLOOKUP(October_Schedule_Table[[#This Row],[Home/Neutral]],lookup,3,FALSE)</f>
        <v>107.35887671763953</v>
      </c>
      <c r="M393" s="1">
        <f>mean+0.5*home+VLOOKUP(October_Schedule_Table[[#This Row],[Visitor/Neutral]],lookup,3,FALSE)+VLOOKUP(October_Schedule_Table[[#This Row],[Home/Neutral]],lookup,2,FALSE)</f>
        <v>111.12121841850359</v>
      </c>
      <c r="N393" s="1">
        <f>(October_Schedule_Table[[#This Row],[PTS2]]-October_Schedule_Table[[#This Row],[Home Pre]])^2+(October_Schedule_Table[[#This Row],[PTS]]-October_Schedule_Table[[#This Row],[Away Pre]])^2</f>
        <v>358.24661719063465</v>
      </c>
      <c r="O393" s="1">
        <f t="shared" si="7"/>
        <v>1.2569254342519087</v>
      </c>
      <c r="P393" s="8">
        <f>October_Schedule_Table[[#This Row],[PTS2]]-October_Schedule_Table[[#This Row],[PTS]]</f>
        <v>-23</v>
      </c>
      <c r="Q393" s="8">
        <f>October_Schedule_Table[[#This Row],[Home Pre]]-October_Schedule_Table[[#This Row],[Away Pre]]</f>
        <v>3.7623417008640558</v>
      </c>
      <c r="R393" s="8">
        <f>October_Schedule_Table[[#This Row],[Actual]]-October_Schedule_Table[[#This Row],[Predicted]]</f>
        <v>-26.762341700864056</v>
      </c>
      <c r="S393" s="8">
        <f>October_Schedule_Table[[#This Row],[PTS2]]-October_Schedule_Table[[#This Row],[Home Pre]]</f>
        <v>-13.121218418503588</v>
      </c>
      <c r="T393" s="8">
        <f>October_Schedule_Table[[#This Row],[PTS]]-October_Schedule_Table[[#This Row],[Away Pre]]</f>
        <v>13.641123282360468</v>
      </c>
      <c r="U393" s="8" t="str">
        <f>CONCATENATE(October_Schedule_Table[[#This Row],[Away Short]],October_Schedule_Table[[#This Row],[PTS]],October_Schedule_Table[[#This Row],[PTS2]])</f>
        <v>Mia12198</v>
      </c>
      <c r="V393" s="8" t="str">
        <f>CONCATENATE(October_Schedule_Table[[#This Row],[Home Short]],October_Schedule_Table[[#This Row],[PTS]],October_Schedule_Table[[#This Row],[PTS2]])</f>
        <v>LAC12198</v>
      </c>
      <c r="W393" s="8" t="str">
        <f>VLOOKUP(October_Schedule_Table[[#This Row],[Home Concat]],'Back to Back'!T:U,2,FALSE)</f>
        <v>no</v>
      </c>
      <c r="X393" s="8" t="str">
        <f>VLOOKUP(October_Schedule_Table[[#This Row],[Away Concat]],'Back to Back'!T:U,2,FALSE)</f>
        <v>yes</v>
      </c>
      <c r="Y39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93" s="8"/>
    </row>
    <row r="394" spans="1:26" x14ac:dyDescent="0.2">
      <c r="A394" s="2">
        <v>43442</v>
      </c>
      <c r="B394" s="16">
        <v>12</v>
      </c>
      <c r="C394" s="16">
        <v>8</v>
      </c>
      <c r="D394" s="16">
        <v>2018</v>
      </c>
      <c r="E394" s="1" t="s">
        <v>6</v>
      </c>
      <c r="F394" s="1" t="s">
        <v>39</v>
      </c>
      <c r="G394" s="1" t="s">
        <v>242</v>
      </c>
      <c r="H394" s="1">
        <v>111</v>
      </c>
      <c r="I394" s="1" t="s">
        <v>19</v>
      </c>
      <c r="J394" s="1" t="str">
        <f>LEFT(October_Schedule_Table[[#This Row],[Home/Neutral]],3)</f>
        <v>Mem</v>
      </c>
      <c r="K394" s="1">
        <v>88</v>
      </c>
      <c r="L394" s="1">
        <f>mean-0.5*home+VLOOKUP(October_Schedule_Table[[#This Row],[Visitor/Neutral]],lookup,2,FALSE)+VLOOKUP(October_Schedule_Table[[#This Row],[Home/Neutral]],lookup,3,FALSE)</f>
        <v>104.96789454899996</v>
      </c>
      <c r="M394" s="1">
        <f>mean+0.5*home+VLOOKUP(October_Schedule_Table[[#This Row],[Visitor/Neutral]],lookup,3,FALSE)+VLOOKUP(October_Schedule_Table[[#This Row],[Home/Neutral]],lookup,2,FALSE)</f>
        <v>107.10577376202016</v>
      </c>
      <c r="N394" s="1">
        <f>(October_Schedule_Table[[#This Row],[PTS2]]-October_Schedule_Table[[#This Row],[Home Pre]])^2+(October_Schedule_Table[[#This Row],[PTS]]-October_Schedule_Table[[#This Row],[Away Pre]])^2</f>
        <v>401.41688721748244</v>
      </c>
      <c r="O394" s="1">
        <f t="shared" si="7"/>
        <v>1.2576800422772751</v>
      </c>
      <c r="P394" s="8">
        <f>October_Schedule_Table[[#This Row],[PTS2]]-October_Schedule_Table[[#This Row],[PTS]]</f>
        <v>-23</v>
      </c>
      <c r="Q394" s="8">
        <f>October_Schedule_Table[[#This Row],[Home Pre]]-October_Schedule_Table[[#This Row],[Away Pre]]</f>
        <v>2.1378792130201987</v>
      </c>
      <c r="R394" s="8">
        <f>October_Schedule_Table[[#This Row],[Actual]]-October_Schedule_Table[[#This Row],[Predicted]]</f>
        <v>-25.137879213020199</v>
      </c>
      <c r="S394" s="8">
        <f>October_Schedule_Table[[#This Row],[PTS2]]-October_Schedule_Table[[#This Row],[Home Pre]]</f>
        <v>-19.105773762020164</v>
      </c>
      <c r="T394" s="8">
        <f>October_Schedule_Table[[#This Row],[PTS]]-October_Schedule_Table[[#This Row],[Away Pre]]</f>
        <v>6.0321054510000351</v>
      </c>
      <c r="U394" s="8" t="str">
        <f>CONCATENATE(October_Schedule_Table[[#This Row],[Away Short]],October_Schedule_Table[[#This Row],[PTS]],October_Schedule_Table[[#This Row],[PTS2]])</f>
        <v>LAL11188</v>
      </c>
      <c r="V394" s="8" t="str">
        <f>CONCATENATE(October_Schedule_Table[[#This Row],[Home Short]],October_Schedule_Table[[#This Row],[PTS]],October_Schedule_Table[[#This Row],[PTS2]])</f>
        <v>Mem11188</v>
      </c>
      <c r="W394" s="8" t="str">
        <f>VLOOKUP(October_Schedule_Table[[#This Row],[Home Concat]],'Back to Back'!T:U,2,FALSE)</f>
        <v>yes</v>
      </c>
      <c r="X394" s="8" t="str">
        <f>VLOOKUP(October_Schedule_Table[[#This Row],[Away Concat]],'Back to Back'!T:U,2,FALSE)</f>
        <v>yes</v>
      </c>
      <c r="Y394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43442Los Angeles LakersMemphis Grizzlies</v>
      </c>
      <c r="Z394" s="8"/>
    </row>
    <row r="395" spans="1:26" x14ac:dyDescent="0.2">
      <c r="A395" s="2">
        <v>43442</v>
      </c>
      <c r="B395" s="16">
        <v>12</v>
      </c>
      <c r="C395" s="16">
        <v>8</v>
      </c>
      <c r="D395" s="16">
        <v>2018</v>
      </c>
      <c r="E395" s="1" t="s">
        <v>23</v>
      </c>
      <c r="F395" s="1" t="s">
        <v>15</v>
      </c>
      <c r="G395" s="1" t="str">
        <f>LEFT(October_Schedule_Table[[#This Row],[Visitor/Neutral]],3)</f>
        <v>Bro</v>
      </c>
      <c r="H395" s="1">
        <v>112</v>
      </c>
      <c r="I395" s="1" t="s">
        <v>25</v>
      </c>
      <c r="J395" s="1" t="s">
        <v>243</v>
      </c>
      <c r="K395" s="1">
        <v>104</v>
      </c>
      <c r="L395" s="1">
        <f>mean-0.5*home+VLOOKUP(October_Schedule_Table[[#This Row],[Visitor/Neutral]],lookup,2,FALSE)+VLOOKUP(October_Schedule_Table[[#This Row],[Home/Neutral]],lookup,3,FALSE)</f>
        <v>113.35473231525533</v>
      </c>
      <c r="M395" s="1">
        <f>mean+0.5*home+VLOOKUP(October_Schedule_Table[[#This Row],[Visitor/Neutral]],lookup,3,FALSE)+VLOOKUP(October_Schedule_Table[[#This Row],[Home/Neutral]],lookup,2,FALSE)</f>
        <v>106.59245037789469</v>
      </c>
      <c r="N395" s="1">
        <f>(October_Schedule_Table[[#This Row],[PTS2]]-October_Schedule_Table[[#This Row],[Home Pre]])^2+(October_Schedule_Table[[#This Row],[PTS]]-October_Schedule_Table[[#This Row],[Away Pre]])^2</f>
        <v>8.5560986078434116</v>
      </c>
      <c r="O395" s="1">
        <f t="shared" si="7"/>
        <v>1.2584351033392789</v>
      </c>
      <c r="P395" s="8">
        <f>October_Schedule_Table[[#This Row],[PTS2]]-October_Schedule_Table[[#This Row],[PTS]]</f>
        <v>-8</v>
      </c>
      <c r="Q395" s="8">
        <f>October_Schedule_Table[[#This Row],[Home Pre]]-October_Schedule_Table[[#This Row],[Away Pre]]</f>
        <v>-6.7622819373606404</v>
      </c>
      <c r="R395" s="8">
        <f>October_Schedule_Table[[#This Row],[Actual]]-October_Schedule_Table[[#This Row],[Predicted]]</f>
        <v>-1.2377180626393596</v>
      </c>
      <c r="S395" s="8">
        <f>October_Schedule_Table[[#This Row],[PTS2]]-October_Schedule_Table[[#This Row],[Home Pre]]</f>
        <v>-2.5924503778946928</v>
      </c>
      <c r="T395" s="8">
        <f>October_Schedule_Table[[#This Row],[PTS]]-October_Schedule_Table[[#This Row],[Away Pre]]</f>
        <v>-1.3547323152553332</v>
      </c>
      <c r="U395" s="8" t="str">
        <f>CONCATENATE(October_Schedule_Table[[#This Row],[Away Short]],October_Schedule_Table[[#This Row],[PTS]],October_Schedule_Table[[#This Row],[PTS2]])</f>
        <v>Bro112104</v>
      </c>
      <c r="V395" s="8" t="str">
        <f>CONCATENATE(October_Schedule_Table[[#This Row],[Home Short]],October_Schedule_Table[[#This Row],[PTS]],October_Schedule_Table[[#This Row],[PTS2]])</f>
        <v>NYK112104</v>
      </c>
      <c r="W395" s="8" t="str">
        <f>VLOOKUP(October_Schedule_Table[[#This Row],[Home Concat]],'Back to Back'!T:U,2,FALSE)</f>
        <v>no</v>
      </c>
      <c r="X395" s="8" t="str">
        <f>VLOOKUP(October_Schedule_Table[[#This Row],[Away Concat]],'Back to Back'!T:U,2,FALSE)</f>
        <v>yes</v>
      </c>
      <c r="Y39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95" s="8"/>
    </row>
    <row r="396" spans="1:26" x14ac:dyDescent="0.2">
      <c r="A396" s="2">
        <v>43442</v>
      </c>
      <c r="B396" s="16">
        <v>12</v>
      </c>
      <c r="C396" s="16">
        <v>8</v>
      </c>
      <c r="D396" s="16">
        <v>2018</v>
      </c>
      <c r="E396" s="1" t="s">
        <v>30</v>
      </c>
      <c r="F396" s="1" t="s">
        <v>34</v>
      </c>
      <c r="G396" s="1" t="str">
        <f>LEFT(October_Schedule_Table[[#This Row],[Visitor/Neutral]],3)</f>
        <v>Min</v>
      </c>
      <c r="H396" s="1">
        <v>105</v>
      </c>
      <c r="I396" s="1" t="s">
        <v>40</v>
      </c>
      <c r="J396" s="1" t="str">
        <f>LEFT(October_Schedule_Table[[#This Row],[Home/Neutral]],3)</f>
        <v>Por</v>
      </c>
      <c r="K396" s="1">
        <v>113</v>
      </c>
      <c r="L396" s="1">
        <f>mean-0.5*home+VLOOKUP(October_Schedule_Table[[#This Row],[Visitor/Neutral]],lookup,2,FALSE)+VLOOKUP(October_Schedule_Table[[#This Row],[Home/Neutral]],lookup,3,FALSE)</f>
        <v>110.67353872745815</v>
      </c>
      <c r="M396" s="1">
        <f>mean+0.5*home+VLOOKUP(October_Schedule_Table[[#This Row],[Visitor/Neutral]],lookup,3,FALSE)+VLOOKUP(October_Schedule_Table[[#This Row],[Home/Neutral]],lookup,2,FALSE)</f>
        <v>119.48449553945687</v>
      </c>
      <c r="N396" s="1">
        <f>(October_Schedule_Table[[#This Row],[PTS2]]-October_Schedule_Table[[#This Row],[Home Pre]])^2+(October_Schedule_Table[[#This Row],[PTS]]-October_Schedule_Table[[#This Row],[Away Pre]])^2</f>
        <v>74.237724093203539</v>
      </c>
      <c r="O396" s="1">
        <f t="shared" ref="O396:O459" si="8">1/(0.9994)*O395</f>
        <v>1.2591906177099048</v>
      </c>
      <c r="P396" s="8">
        <f>October_Schedule_Table[[#This Row],[PTS2]]-October_Schedule_Table[[#This Row],[PTS]]</f>
        <v>8</v>
      </c>
      <c r="Q396" s="8">
        <f>October_Schedule_Table[[#This Row],[Home Pre]]-October_Schedule_Table[[#This Row],[Away Pre]]</f>
        <v>8.8109568119987216</v>
      </c>
      <c r="R396" s="8">
        <f>October_Schedule_Table[[#This Row],[Actual]]-October_Schedule_Table[[#This Row],[Predicted]]</f>
        <v>-0.81095681199872161</v>
      </c>
      <c r="S396" s="8">
        <f>October_Schedule_Table[[#This Row],[PTS2]]-October_Schedule_Table[[#This Row],[Home Pre]]</f>
        <v>-6.4844955394568728</v>
      </c>
      <c r="T396" s="8">
        <f>October_Schedule_Table[[#This Row],[PTS]]-October_Schedule_Table[[#This Row],[Away Pre]]</f>
        <v>-5.6735387274581512</v>
      </c>
      <c r="U396" s="8" t="str">
        <f>CONCATENATE(October_Schedule_Table[[#This Row],[Away Short]],October_Schedule_Table[[#This Row],[PTS]],October_Schedule_Table[[#This Row],[PTS2]])</f>
        <v>Min105113</v>
      </c>
      <c r="V396" s="8" t="str">
        <f>CONCATENATE(October_Schedule_Table[[#This Row],[Home Short]],October_Schedule_Table[[#This Row],[PTS]],October_Schedule_Table[[#This Row],[PTS2]])</f>
        <v>Por105113</v>
      </c>
      <c r="W396" s="8" t="str">
        <f>VLOOKUP(October_Schedule_Table[[#This Row],[Home Concat]],'Back to Back'!T:U,2,FALSE)</f>
        <v>no</v>
      </c>
      <c r="X396" s="8" t="str">
        <f>VLOOKUP(October_Schedule_Table[[#This Row],[Away Concat]],'Back to Back'!T:U,2,FALSE)</f>
        <v>no</v>
      </c>
      <c r="Y39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96" s="8"/>
    </row>
    <row r="397" spans="1:26" x14ac:dyDescent="0.2">
      <c r="A397" s="2">
        <v>43443</v>
      </c>
      <c r="B397" s="16">
        <v>12</v>
      </c>
      <c r="C397" s="16">
        <v>9</v>
      </c>
      <c r="D397" s="16">
        <v>2018</v>
      </c>
      <c r="E397" s="1" t="s">
        <v>23</v>
      </c>
      <c r="F397" s="1" t="s">
        <v>14</v>
      </c>
      <c r="G397" s="1" t="str">
        <f>LEFT(October_Schedule_Table[[#This Row],[Visitor/Neutral]],3)</f>
        <v>Cha</v>
      </c>
      <c r="H397" s="1">
        <v>119</v>
      </c>
      <c r="I397" s="1" t="s">
        <v>25</v>
      </c>
      <c r="J397" s="1" t="s">
        <v>243</v>
      </c>
      <c r="K397" s="1">
        <v>107</v>
      </c>
      <c r="L397" s="1">
        <f>mean-0.5*home+VLOOKUP(October_Schedule_Table[[#This Row],[Visitor/Neutral]],lookup,2,FALSE)+VLOOKUP(October_Schedule_Table[[#This Row],[Home/Neutral]],lookup,3,FALSE)</f>
        <v>111.34691977069059</v>
      </c>
      <c r="M397" s="1">
        <f>mean+0.5*home+VLOOKUP(October_Schedule_Table[[#This Row],[Visitor/Neutral]],lookup,3,FALSE)+VLOOKUP(October_Schedule_Table[[#This Row],[Home/Neutral]],lookup,2,FALSE)</f>
        <v>105.90273237771251</v>
      </c>
      <c r="N397" s="1">
        <f>(October_Schedule_Table[[#This Row],[PTS2]]-October_Schedule_Table[[#This Row],[Home Pre]])^2+(October_Schedule_Table[[#This Row],[PTS]]-October_Schedule_Table[[#This Row],[Away Pre]])^2</f>
        <v>59.773633231167004</v>
      </c>
      <c r="O397" s="1">
        <f t="shared" si="8"/>
        <v>1.2599465856613017</v>
      </c>
      <c r="P397" s="8">
        <f>October_Schedule_Table[[#This Row],[PTS2]]-October_Schedule_Table[[#This Row],[PTS]]</f>
        <v>-12</v>
      </c>
      <c r="Q397" s="8">
        <f>October_Schedule_Table[[#This Row],[Home Pre]]-October_Schedule_Table[[#This Row],[Away Pre]]</f>
        <v>-5.4441873929780797</v>
      </c>
      <c r="R397" s="8">
        <f>October_Schedule_Table[[#This Row],[Actual]]-October_Schedule_Table[[#This Row],[Predicted]]</f>
        <v>-6.5558126070219203</v>
      </c>
      <c r="S397" s="8">
        <f>October_Schedule_Table[[#This Row],[PTS2]]-October_Schedule_Table[[#This Row],[Home Pre]]</f>
        <v>1.0972676222874895</v>
      </c>
      <c r="T397" s="8">
        <f>October_Schedule_Table[[#This Row],[PTS]]-October_Schedule_Table[[#This Row],[Away Pre]]</f>
        <v>7.6530802293094098</v>
      </c>
      <c r="U397" s="8" t="str">
        <f>CONCATENATE(October_Schedule_Table[[#This Row],[Away Short]],October_Schedule_Table[[#This Row],[PTS]],October_Schedule_Table[[#This Row],[PTS2]])</f>
        <v>Cha119107</v>
      </c>
      <c r="V397" s="8" t="str">
        <f>CONCATENATE(October_Schedule_Table[[#This Row],[Home Short]],October_Schedule_Table[[#This Row],[PTS]],October_Schedule_Table[[#This Row],[PTS2]])</f>
        <v>NYK119107</v>
      </c>
      <c r="W397" s="8" t="str">
        <f>VLOOKUP(October_Schedule_Table[[#This Row],[Home Concat]],'Back to Back'!T:U,2,FALSE)</f>
        <v>yes</v>
      </c>
      <c r="X397" s="8" t="str">
        <f>VLOOKUP(October_Schedule_Table[[#This Row],[Away Concat]],'Back to Back'!T:U,2,FALSE)</f>
        <v>no</v>
      </c>
      <c r="Y39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97" s="8"/>
    </row>
    <row r="398" spans="1:26" x14ac:dyDescent="0.2">
      <c r="A398" s="2">
        <v>43443</v>
      </c>
      <c r="B398" s="16">
        <v>12</v>
      </c>
      <c r="C398" s="16">
        <v>9</v>
      </c>
      <c r="D398" s="16">
        <v>2018</v>
      </c>
      <c r="E398" s="1" t="s">
        <v>12</v>
      </c>
      <c r="F398" s="1" t="s">
        <v>31</v>
      </c>
      <c r="G398" s="1" t="str">
        <f>LEFT(October_Schedule_Table[[#This Row],[Visitor/Neutral]],3)</f>
        <v>Uta</v>
      </c>
      <c r="H398" s="1">
        <v>97</v>
      </c>
      <c r="I398" s="1" t="s">
        <v>35</v>
      </c>
      <c r="J398" s="1" t="str">
        <f>LEFT(October_Schedule_Table[[#This Row],[Home/Neutral]],3)</f>
        <v>San</v>
      </c>
      <c r="K398" s="1">
        <v>110</v>
      </c>
      <c r="L398" s="1">
        <f>mean-0.5*home+VLOOKUP(October_Schedule_Table[[#This Row],[Visitor/Neutral]],lookup,2,FALSE)+VLOOKUP(October_Schedule_Table[[#This Row],[Home/Neutral]],lookup,3,FALSE)</f>
        <v>108.91366640713774</v>
      </c>
      <c r="M398" s="1">
        <f>mean+0.5*home+VLOOKUP(October_Schedule_Table[[#This Row],[Visitor/Neutral]],lookup,3,FALSE)+VLOOKUP(October_Schedule_Table[[#This Row],[Home/Neutral]],lookup,2,FALSE)</f>
        <v>107.78134853864337</v>
      </c>
      <c r="N398" s="1">
        <f>(October_Schedule_Table[[#This Row],[PTS2]]-October_Schedule_Table[[#This Row],[Home Pre]])^2+(October_Schedule_Table[[#This Row],[PTS]]-October_Schedule_Table[[#This Row],[Away Pre]])^2</f>
        <v>146.85786156754216</v>
      </c>
      <c r="O398" s="1">
        <f t="shared" si="8"/>
        <v>1.2607030074657812</v>
      </c>
      <c r="P398" s="8">
        <f>October_Schedule_Table[[#This Row],[PTS2]]-October_Schedule_Table[[#This Row],[PTS]]</f>
        <v>13</v>
      </c>
      <c r="Q398" s="8">
        <f>October_Schedule_Table[[#This Row],[Home Pre]]-October_Schedule_Table[[#This Row],[Away Pre]]</f>
        <v>-1.1323178684943684</v>
      </c>
      <c r="R398" s="8">
        <f>October_Schedule_Table[[#This Row],[Actual]]-October_Schedule_Table[[#This Row],[Predicted]]</f>
        <v>14.132317868494368</v>
      </c>
      <c r="S398" s="8">
        <f>October_Schedule_Table[[#This Row],[PTS2]]-October_Schedule_Table[[#This Row],[Home Pre]]</f>
        <v>2.2186514613566288</v>
      </c>
      <c r="T398" s="8">
        <f>October_Schedule_Table[[#This Row],[PTS]]-October_Schedule_Table[[#This Row],[Away Pre]]</f>
        <v>-11.91366640713774</v>
      </c>
      <c r="U398" s="8" t="str">
        <f>CONCATENATE(October_Schedule_Table[[#This Row],[Away Short]],October_Schedule_Table[[#This Row],[PTS]],October_Schedule_Table[[#This Row],[PTS2]])</f>
        <v>Uta97110</v>
      </c>
      <c r="V398" s="8" t="str">
        <f>CONCATENATE(October_Schedule_Table[[#This Row],[Home Short]],October_Schedule_Table[[#This Row],[PTS]],October_Schedule_Table[[#This Row],[PTS2]])</f>
        <v>San97110</v>
      </c>
      <c r="W398" s="8" t="str">
        <f>VLOOKUP(October_Schedule_Table[[#This Row],[Home Concat]],'Back to Back'!T:U,2,FALSE)</f>
        <v>no</v>
      </c>
      <c r="X398" s="8" t="str">
        <f>VLOOKUP(October_Schedule_Table[[#This Row],[Away Concat]],'Back to Back'!T:U,2,FALSE)</f>
        <v>no</v>
      </c>
      <c r="Y39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98" s="8"/>
    </row>
    <row r="399" spans="1:26" x14ac:dyDescent="0.2">
      <c r="A399" s="2">
        <v>43443</v>
      </c>
      <c r="B399" s="16">
        <v>12</v>
      </c>
      <c r="C399" s="16">
        <v>9</v>
      </c>
      <c r="D399" s="16">
        <v>2018</v>
      </c>
      <c r="E399" s="1" t="s">
        <v>43</v>
      </c>
      <c r="F399" s="1" t="s">
        <v>13</v>
      </c>
      <c r="G399" s="1" t="str">
        <f>LEFT(October_Schedule_Table[[#This Row],[Visitor/Neutral]],3)</f>
        <v>Mil</v>
      </c>
      <c r="H399" s="1">
        <v>104</v>
      </c>
      <c r="I399" s="1" t="s">
        <v>37</v>
      </c>
      <c r="J399" s="1" t="str">
        <f>LEFT(October_Schedule_Table[[#This Row],[Home/Neutral]],3)</f>
        <v>Tor</v>
      </c>
      <c r="K399" s="1">
        <v>99</v>
      </c>
      <c r="L399" s="1">
        <f>mean-0.5*home+VLOOKUP(October_Schedule_Table[[#This Row],[Visitor/Neutral]],lookup,2,FALSE)+VLOOKUP(October_Schedule_Table[[#This Row],[Home/Neutral]],lookup,3,FALSE)</f>
        <v>114.2784739653063</v>
      </c>
      <c r="M399" s="1">
        <f>mean+0.5*home+VLOOKUP(October_Schedule_Table[[#This Row],[Visitor/Neutral]],lookup,3,FALSE)+VLOOKUP(October_Schedule_Table[[#This Row],[Home/Neutral]],lookup,2,FALSE)</f>
        <v>114.76008942313364</v>
      </c>
      <c r="N399" s="1">
        <f>(October_Schedule_Table[[#This Row],[PTS2]]-October_Schedule_Table[[#This Row],[Home Pre]])^2+(October_Schedule_Table[[#This Row],[PTS]]-October_Schedule_Table[[#This Row],[Away Pre]])^2</f>
        <v>354.02744568064816</v>
      </c>
      <c r="O399" s="1">
        <f t="shared" si="8"/>
        <v>1.2614598833958188</v>
      </c>
      <c r="P399" s="8">
        <f>October_Schedule_Table[[#This Row],[PTS2]]-October_Schedule_Table[[#This Row],[PTS]]</f>
        <v>-5</v>
      </c>
      <c r="Q399" s="8">
        <f>October_Schedule_Table[[#This Row],[Home Pre]]-October_Schedule_Table[[#This Row],[Away Pre]]</f>
        <v>0.48161545782733128</v>
      </c>
      <c r="R399" s="8">
        <f>October_Schedule_Table[[#This Row],[Actual]]-October_Schedule_Table[[#This Row],[Predicted]]</f>
        <v>-5.4816154578273313</v>
      </c>
      <c r="S399" s="8">
        <f>October_Schedule_Table[[#This Row],[PTS2]]-October_Schedule_Table[[#This Row],[Home Pre]]</f>
        <v>-15.760089423133635</v>
      </c>
      <c r="T399" s="8">
        <f>October_Schedule_Table[[#This Row],[PTS]]-October_Schedule_Table[[#This Row],[Away Pre]]</f>
        <v>-10.278473965306304</v>
      </c>
      <c r="U399" s="8" t="str">
        <f>CONCATENATE(October_Schedule_Table[[#This Row],[Away Short]],October_Schedule_Table[[#This Row],[PTS]],October_Schedule_Table[[#This Row],[PTS2]])</f>
        <v>Mil10499</v>
      </c>
      <c r="V399" s="8" t="str">
        <f>CONCATENATE(October_Schedule_Table[[#This Row],[Home Short]],October_Schedule_Table[[#This Row],[PTS]],October_Schedule_Table[[#This Row],[PTS2]])</f>
        <v>Tor10499</v>
      </c>
      <c r="W399" s="8" t="str">
        <f>VLOOKUP(October_Schedule_Table[[#This Row],[Home Concat]],'Back to Back'!T:U,2,FALSE)</f>
        <v>no</v>
      </c>
      <c r="X399" s="8" t="str">
        <f>VLOOKUP(October_Schedule_Table[[#This Row],[Away Concat]],'Back to Back'!T:U,2,FALSE)</f>
        <v>no</v>
      </c>
      <c r="Y39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399" s="8"/>
    </row>
    <row r="400" spans="1:26" x14ac:dyDescent="0.2">
      <c r="A400" s="2">
        <v>43444</v>
      </c>
      <c r="B400" s="16">
        <v>12</v>
      </c>
      <c r="C400" s="16">
        <v>10</v>
      </c>
      <c r="D400" s="16">
        <v>2018</v>
      </c>
      <c r="E400" s="1" t="s">
        <v>23</v>
      </c>
      <c r="F400" s="1" t="s">
        <v>17</v>
      </c>
      <c r="G400" s="1" t="str">
        <f>LEFT(October_Schedule_Table[[#This Row],[Visitor/Neutral]],3)</f>
        <v>New</v>
      </c>
      <c r="H400" s="1">
        <v>100</v>
      </c>
      <c r="I400" s="1" t="s">
        <v>8</v>
      </c>
      <c r="J400" s="1" t="str">
        <f>LEFT(October_Schedule_Table[[#This Row],[Home/Neutral]],3)</f>
        <v>Bos</v>
      </c>
      <c r="K400" s="1">
        <v>113</v>
      </c>
      <c r="L400" s="1">
        <f>mean-0.5*home+VLOOKUP(October_Schedule_Table[[#This Row],[Visitor/Neutral]],lookup,2,FALSE)+VLOOKUP(October_Schedule_Table[[#This Row],[Home/Neutral]],lookup,3,FALSE)</f>
        <v>111.34735475113652</v>
      </c>
      <c r="M400" s="1">
        <f>mean+0.5*home+VLOOKUP(October_Schedule_Table[[#This Row],[Visitor/Neutral]],lookup,3,FALSE)+VLOOKUP(October_Schedule_Table[[#This Row],[Home/Neutral]],lookup,2,FALSE)</f>
        <v>119.8080674284992</v>
      </c>
      <c r="N400" s="1">
        <f>(October_Schedule_Table[[#This Row],[PTS2]]-October_Schedule_Table[[#This Row],[Home Pre]])^2+(October_Schedule_Table[[#This Row],[PTS]]-October_Schedule_Table[[#This Row],[Away Pre]])^2</f>
        <v>175.11224195913229</v>
      </c>
      <c r="O400" s="1">
        <f t="shared" si="8"/>
        <v>1.2622172137240533</v>
      </c>
      <c r="P400" s="8">
        <f>October_Schedule_Table[[#This Row],[PTS2]]-October_Schedule_Table[[#This Row],[PTS]]</f>
        <v>13</v>
      </c>
      <c r="Q400" s="8">
        <f>October_Schedule_Table[[#This Row],[Home Pre]]-October_Schedule_Table[[#This Row],[Away Pre]]</f>
        <v>8.4607126773626788</v>
      </c>
      <c r="R400" s="8">
        <f>October_Schedule_Table[[#This Row],[Actual]]-October_Schedule_Table[[#This Row],[Predicted]]</f>
        <v>4.5392873226373212</v>
      </c>
      <c r="S400" s="8">
        <f>October_Schedule_Table[[#This Row],[PTS2]]-October_Schedule_Table[[#This Row],[Home Pre]]</f>
        <v>-6.8080674284992</v>
      </c>
      <c r="T400" s="8">
        <f>October_Schedule_Table[[#This Row],[PTS]]-October_Schedule_Table[[#This Row],[Away Pre]]</f>
        <v>-11.347354751136521</v>
      </c>
      <c r="U400" s="8" t="str">
        <f>CONCATENATE(October_Schedule_Table[[#This Row],[Away Short]],October_Schedule_Table[[#This Row],[PTS]],October_Schedule_Table[[#This Row],[PTS2]])</f>
        <v>New100113</v>
      </c>
      <c r="V400" s="8" t="str">
        <f>CONCATENATE(October_Schedule_Table[[#This Row],[Home Short]],October_Schedule_Table[[#This Row],[PTS]],October_Schedule_Table[[#This Row],[PTS2]])</f>
        <v>Bos100113</v>
      </c>
      <c r="W400" s="8" t="str">
        <f>VLOOKUP(October_Schedule_Table[[#This Row],[Home Concat]],'Back to Back'!T:U,2,FALSE)</f>
        <v>no</v>
      </c>
      <c r="X400" s="8" t="str">
        <f>VLOOKUP(October_Schedule_Table[[#This Row],[Away Concat]],'Back to Back'!T:U,2,FALSE)</f>
        <v>no</v>
      </c>
      <c r="Y40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00" s="8"/>
    </row>
    <row r="401" spans="1:26" x14ac:dyDescent="0.2">
      <c r="A401" s="2">
        <v>43444</v>
      </c>
      <c r="B401" s="16">
        <v>12</v>
      </c>
      <c r="C401" s="16">
        <v>10</v>
      </c>
      <c r="D401" s="16">
        <v>2018</v>
      </c>
      <c r="E401" s="1" t="s">
        <v>6</v>
      </c>
      <c r="F401" s="1" t="s">
        <v>32</v>
      </c>
      <c r="G401" s="1" t="str">
        <f>LEFT(October_Schedule_Table[[#This Row],[Visitor/Neutral]],3)</f>
        <v>Sac</v>
      </c>
      <c r="H401" s="1">
        <v>108</v>
      </c>
      <c r="I401" s="1" t="s">
        <v>38</v>
      </c>
      <c r="J401" s="1" t="str">
        <f>LEFT(October_Schedule_Table[[#This Row],[Home/Neutral]],3)</f>
        <v>Chi</v>
      </c>
      <c r="K401" s="1">
        <v>89</v>
      </c>
      <c r="L401" s="1">
        <f>mean-0.5*home+VLOOKUP(October_Schedule_Table[[#This Row],[Visitor/Neutral]],lookup,2,FALSE)+VLOOKUP(October_Schedule_Table[[#This Row],[Home/Neutral]],lookup,3,FALSE)</f>
        <v>115.02584639878599</v>
      </c>
      <c r="M401" s="1">
        <f>mean+0.5*home+VLOOKUP(October_Schedule_Table[[#This Row],[Visitor/Neutral]],lookup,3,FALSE)+VLOOKUP(October_Schedule_Table[[#This Row],[Home/Neutral]],lookup,2,FALSE)</f>
        <v>110.2818707221867</v>
      </c>
      <c r="N401" s="1">
        <f>(October_Schedule_Table[[#This Row],[PTS2]]-October_Schedule_Table[[#This Row],[Home Pre]])^2+(October_Schedule_Table[[#This Row],[PTS]]-October_Schedule_Table[[#This Row],[Away Pre]])^2</f>
        <v>502.2805390552013</v>
      </c>
      <c r="O401" s="1">
        <f t="shared" si="8"/>
        <v>1.2629749987232872</v>
      </c>
      <c r="P401" s="8">
        <f>October_Schedule_Table[[#This Row],[PTS2]]-October_Schedule_Table[[#This Row],[PTS]]</f>
        <v>-19</v>
      </c>
      <c r="Q401" s="8">
        <f>October_Schedule_Table[[#This Row],[Home Pre]]-October_Schedule_Table[[#This Row],[Away Pre]]</f>
        <v>-4.7439756765992911</v>
      </c>
      <c r="R401" s="8">
        <f>October_Schedule_Table[[#This Row],[Actual]]-October_Schedule_Table[[#This Row],[Predicted]]</f>
        <v>-14.256024323400709</v>
      </c>
      <c r="S401" s="8">
        <f>October_Schedule_Table[[#This Row],[PTS2]]-October_Schedule_Table[[#This Row],[Home Pre]]</f>
        <v>-21.281870722186696</v>
      </c>
      <c r="T401" s="8">
        <f>October_Schedule_Table[[#This Row],[PTS]]-October_Schedule_Table[[#This Row],[Away Pre]]</f>
        <v>-7.0258463987859869</v>
      </c>
      <c r="U401" s="8" t="str">
        <f>CONCATENATE(October_Schedule_Table[[#This Row],[Away Short]],October_Schedule_Table[[#This Row],[PTS]],October_Schedule_Table[[#This Row],[PTS2]])</f>
        <v>Sac10889</v>
      </c>
      <c r="V401" s="8" t="str">
        <f>CONCATENATE(October_Schedule_Table[[#This Row],[Home Short]],October_Schedule_Table[[#This Row],[PTS]],October_Schedule_Table[[#This Row],[PTS2]])</f>
        <v>Chi10889</v>
      </c>
      <c r="W401" s="8" t="str">
        <f>VLOOKUP(October_Schedule_Table[[#This Row],[Home Concat]],'Back to Back'!T:U,2,FALSE)</f>
        <v>no</v>
      </c>
      <c r="X401" s="8" t="str">
        <f>VLOOKUP(October_Schedule_Table[[#This Row],[Away Concat]],'Back to Back'!T:U,2,FALSE)</f>
        <v>no</v>
      </c>
      <c r="Y40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01" s="8"/>
    </row>
    <row r="402" spans="1:26" x14ac:dyDescent="0.2">
      <c r="A402" s="2">
        <v>43444</v>
      </c>
      <c r="B402" s="16">
        <v>12</v>
      </c>
      <c r="C402" s="16">
        <v>10</v>
      </c>
      <c r="D402" s="16">
        <v>2018</v>
      </c>
      <c r="E402" s="1" t="s">
        <v>33</v>
      </c>
      <c r="F402" s="1" t="s">
        <v>27</v>
      </c>
      <c r="G402" s="1" t="str">
        <f>LEFT(October_Schedule_Table[[#This Row],[Visitor/Neutral]],3)</f>
        <v>Orl</v>
      </c>
      <c r="H402" s="1">
        <v>76</v>
      </c>
      <c r="I402" s="1" t="s">
        <v>28</v>
      </c>
      <c r="J402" s="1" t="str">
        <f>LEFT(October_Schedule_Table[[#This Row],[Home/Neutral]],3)</f>
        <v>Dal</v>
      </c>
      <c r="K402" s="1">
        <v>101</v>
      </c>
      <c r="L402" s="1">
        <f>mean-0.5*home+VLOOKUP(October_Schedule_Table[[#This Row],[Visitor/Neutral]],lookup,2,FALSE)+VLOOKUP(October_Schedule_Table[[#This Row],[Home/Neutral]],lookup,3,FALSE)</f>
        <v>105.1594428200417</v>
      </c>
      <c r="M402" s="1">
        <f>mean+0.5*home+VLOOKUP(October_Schedule_Table[[#This Row],[Visitor/Neutral]],lookup,3,FALSE)+VLOOKUP(October_Schedule_Table[[#This Row],[Home/Neutral]],lookup,2,FALSE)</f>
        <v>105.55314557196519</v>
      </c>
      <c r="N402" s="1">
        <f>(October_Schedule_Table[[#This Row],[PTS2]]-October_Schedule_Table[[#This Row],[Home Pre]])^2+(October_Schedule_Table[[#This Row],[PTS]]-October_Schedule_Table[[#This Row],[Away Pre]])^2</f>
        <v>871.00424017478781</v>
      </c>
      <c r="O402" s="1">
        <f t="shared" si="8"/>
        <v>1.2637332386664872</v>
      </c>
      <c r="P402" s="8">
        <f>October_Schedule_Table[[#This Row],[PTS2]]-October_Schedule_Table[[#This Row],[PTS]]</f>
        <v>25</v>
      </c>
      <c r="Q402" s="8">
        <f>October_Schedule_Table[[#This Row],[Home Pre]]-October_Schedule_Table[[#This Row],[Away Pre]]</f>
        <v>0.39370275192348458</v>
      </c>
      <c r="R402" s="8">
        <f>October_Schedule_Table[[#This Row],[Actual]]-October_Schedule_Table[[#This Row],[Predicted]]</f>
        <v>24.606297248076515</v>
      </c>
      <c r="S402" s="8">
        <f>October_Schedule_Table[[#This Row],[PTS2]]-October_Schedule_Table[[#This Row],[Home Pre]]</f>
        <v>-4.5531455719651888</v>
      </c>
      <c r="T402" s="8">
        <f>October_Schedule_Table[[#This Row],[PTS]]-October_Schedule_Table[[#This Row],[Away Pre]]</f>
        <v>-29.159442820041704</v>
      </c>
      <c r="U402" s="8" t="str">
        <f>CONCATENATE(October_Schedule_Table[[#This Row],[Away Short]],October_Schedule_Table[[#This Row],[PTS]],October_Schedule_Table[[#This Row],[PTS2]])</f>
        <v>Orl76101</v>
      </c>
      <c r="V402" s="8" t="str">
        <f>CONCATENATE(October_Schedule_Table[[#This Row],[Home Short]],October_Schedule_Table[[#This Row],[PTS]],October_Schedule_Table[[#This Row],[PTS2]])</f>
        <v>Dal76101</v>
      </c>
      <c r="W402" s="8" t="str">
        <f>VLOOKUP(October_Schedule_Table[[#This Row],[Home Concat]],'Back to Back'!T:U,2,FALSE)</f>
        <v>no</v>
      </c>
      <c r="X402" s="8" t="str">
        <f>VLOOKUP(October_Schedule_Table[[#This Row],[Away Concat]],'Back to Back'!T:U,2,FALSE)</f>
        <v>no</v>
      </c>
      <c r="Y40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02" s="8"/>
    </row>
    <row r="403" spans="1:26" x14ac:dyDescent="0.2">
      <c r="A403" s="2">
        <v>43444</v>
      </c>
      <c r="B403" s="16">
        <v>12</v>
      </c>
      <c r="C403" s="16">
        <v>10</v>
      </c>
      <c r="D403" s="16">
        <v>2018</v>
      </c>
      <c r="E403" s="1" t="s">
        <v>42</v>
      </c>
      <c r="F403" s="1" t="s">
        <v>19</v>
      </c>
      <c r="G403" s="1" t="str">
        <f>LEFT(October_Schedule_Table[[#This Row],[Visitor/Neutral]],3)</f>
        <v>Mem</v>
      </c>
      <c r="H403" s="1">
        <v>99</v>
      </c>
      <c r="I403" s="1" t="s">
        <v>21</v>
      </c>
      <c r="J403" s="1" t="str">
        <f>LEFT(October_Schedule_Table[[#This Row],[Home/Neutral]],3)</f>
        <v>Den</v>
      </c>
      <c r="K403" s="1">
        <v>105</v>
      </c>
      <c r="L403" s="1">
        <f>mean-0.5*home+VLOOKUP(October_Schedule_Table[[#This Row],[Visitor/Neutral]],lookup,2,FALSE)+VLOOKUP(October_Schedule_Table[[#This Row],[Home/Neutral]],lookup,3,FALSE)</f>
        <v>97.599013468583962</v>
      </c>
      <c r="M403" s="1">
        <f>mean+0.5*home+VLOOKUP(October_Schedule_Table[[#This Row],[Visitor/Neutral]],lookup,3,FALSE)+VLOOKUP(October_Schedule_Table[[#This Row],[Home/Neutral]],lookup,2,FALSE)</f>
        <v>106.53296642594839</v>
      </c>
      <c r="N403" s="1">
        <f>(October_Schedule_Table[[#This Row],[PTS2]]-October_Schedule_Table[[#This Row],[Home Pre]])^2+(October_Schedule_Table[[#This Row],[PTS]]-October_Schedule_Table[[#This Row],[Away Pre]])^2</f>
        <v>4.3127493242941144</v>
      </c>
      <c r="O403" s="1">
        <f t="shared" si="8"/>
        <v>1.2644919338267835</v>
      </c>
      <c r="P403" s="8">
        <f>October_Schedule_Table[[#This Row],[PTS2]]-October_Schedule_Table[[#This Row],[PTS]]</f>
        <v>6</v>
      </c>
      <c r="Q403" s="8">
        <f>October_Schedule_Table[[#This Row],[Home Pre]]-October_Schedule_Table[[#This Row],[Away Pre]]</f>
        <v>8.9339529573644256</v>
      </c>
      <c r="R403" s="8">
        <f>October_Schedule_Table[[#This Row],[Actual]]-October_Schedule_Table[[#This Row],[Predicted]]</f>
        <v>-2.9339529573644256</v>
      </c>
      <c r="S403" s="8">
        <f>October_Schedule_Table[[#This Row],[PTS2]]-October_Schedule_Table[[#This Row],[Home Pre]]</f>
        <v>-1.5329664259483877</v>
      </c>
      <c r="T403" s="8">
        <f>October_Schedule_Table[[#This Row],[PTS]]-October_Schedule_Table[[#This Row],[Away Pre]]</f>
        <v>1.4009865314160379</v>
      </c>
      <c r="U403" s="8" t="str">
        <f>CONCATENATE(October_Schedule_Table[[#This Row],[Away Short]],October_Schedule_Table[[#This Row],[PTS]],October_Schedule_Table[[#This Row],[PTS2]])</f>
        <v>Mem99105</v>
      </c>
      <c r="V403" s="8" t="str">
        <f>CONCATENATE(October_Schedule_Table[[#This Row],[Home Short]],October_Schedule_Table[[#This Row],[PTS]],October_Schedule_Table[[#This Row],[PTS2]])</f>
        <v>Den99105</v>
      </c>
      <c r="W403" s="8" t="str">
        <f>VLOOKUP(October_Schedule_Table[[#This Row],[Home Concat]],'Back to Back'!T:U,2,FALSE)</f>
        <v>no</v>
      </c>
      <c r="X403" s="8" t="str">
        <f>VLOOKUP(October_Schedule_Table[[#This Row],[Away Concat]],'Back to Back'!T:U,2,FALSE)</f>
        <v>no</v>
      </c>
      <c r="Y40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03" s="8"/>
    </row>
    <row r="404" spans="1:26" x14ac:dyDescent="0.2">
      <c r="A404" s="2">
        <v>43444</v>
      </c>
      <c r="B404" s="16">
        <v>12</v>
      </c>
      <c r="C404" s="16">
        <v>10</v>
      </c>
      <c r="D404" s="16">
        <v>2018</v>
      </c>
      <c r="E404" s="1" t="s">
        <v>9</v>
      </c>
      <c r="F404" s="1" t="s">
        <v>34</v>
      </c>
      <c r="G404" s="1" t="str">
        <f>LEFT(October_Schedule_Table[[#This Row],[Visitor/Neutral]],3)</f>
        <v>Min</v>
      </c>
      <c r="H404" s="1">
        <v>108</v>
      </c>
      <c r="I404" s="1" t="s">
        <v>11</v>
      </c>
      <c r="J404" s="1" t="str">
        <f>LEFT(October_Schedule_Table[[#This Row],[Home/Neutral]],3)</f>
        <v>Gol</v>
      </c>
      <c r="K404" s="1">
        <v>116</v>
      </c>
      <c r="L404" s="1">
        <f>mean-0.5*home+VLOOKUP(October_Schedule_Table[[#This Row],[Visitor/Neutral]],lookup,2,FALSE)+VLOOKUP(October_Schedule_Table[[#This Row],[Home/Neutral]],lookup,3,FALSE)</f>
        <v>111.35752208848949</v>
      </c>
      <c r="M404" s="1">
        <f>mean+0.5*home+VLOOKUP(October_Schedule_Table[[#This Row],[Visitor/Neutral]],lookup,3,FALSE)+VLOOKUP(October_Schedule_Table[[#This Row],[Home/Neutral]],lookup,2,FALSE)</f>
        <v>121.91548930965261</v>
      </c>
      <c r="N404" s="1">
        <f>(October_Schedule_Table[[#This Row],[PTS2]]-October_Schedule_Table[[#This Row],[Home Pre]])^2+(October_Schedule_Table[[#This Row],[PTS]]-October_Schedule_Table[[#This Row],[Away Pre]])^2</f>
        <v>46.265968347309176</v>
      </c>
      <c r="O404" s="1">
        <f t="shared" si="8"/>
        <v>1.26525108447747</v>
      </c>
      <c r="P404" s="8">
        <f>October_Schedule_Table[[#This Row],[PTS2]]-October_Schedule_Table[[#This Row],[PTS]]</f>
        <v>8</v>
      </c>
      <c r="Q404" s="8">
        <f>October_Schedule_Table[[#This Row],[Home Pre]]-October_Schedule_Table[[#This Row],[Away Pre]]</f>
        <v>10.557967221163125</v>
      </c>
      <c r="R404" s="8">
        <f>October_Schedule_Table[[#This Row],[Actual]]-October_Schedule_Table[[#This Row],[Predicted]]</f>
        <v>-2.5579672211631248</v>
      </c>
      <c r="S404" s="8">
        <f>October_Schedule_Table[[#This Row],[PTS2]]-October_Schedule_Table[[#This Row],[Home Pre]]</f>
        <v>-5.9154893096526138</v>
      </c>
      <c r="T404" s="8">
        <f>October_Schedule_Table[[#This Row],[PTS]]-October_Schedule_Table[[#This Row],[Away Pre]]</f>
        <v>-3.357522088489489</v>
      </c>
      <c r="U404" s="8" t="str">
        <f>CONCATENATE(October_Schedule_Table[[#This Row],[Away Short]],October_Schedule_Table[[#This Row],[PTS]],October_Schedule_Table[[#This Row],[PTS2]])</f>
        <v>Min108116</v>
      </c>
      <c r="V404" s="8" t="str">
        <f>CONCATENATE(October_Schedule_Table[[#This Row],[Home Short]],October_Schedule_Table[[#This Row],[PTS]],October_Schedule_Table[[#This Row],[PTS2]])</f>
        <v>Gol108116</v>
      </c>
      <c r="W404" s="8" t="str">
        <f>VLOOKUP(October_Schedule_Table[[#This Row],[Home Concat]],'Back to Back'!T:U,2,FALSE)</f>
        <v>no</v>
      </c>
      <c r="X404" s="8" t="str">
        <f>VLOOKUP(October_Schedule_Table[[#This Row],[Away Concat]],'Back to Back'!T:U,2,FALSE)</f>
        <v>no</v>
      </c>
      <c r="Y40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04" s="8"/>
    </row>
    <row r="405" spans="1:26" x14ac:dyDescent="0.2">
      <c r="A405" s="2">
        <v>43444</v>
      </c>
      <c r="B405" s="16">
        <v>12</v>
      </c>
      <c r="C405" s="16">
        <v>10</v>
      </c>
      <c r="D405" s="16">
        <v>2018</v>
      </c>
      <c r="E405" s="1" t="s">
        <v>12</v>
      </c>
      <c r="F405" s="1" t="s">
        <v>41</v>
      </c>
      <c r="G405" s="1" t="str">
        <f>LEFT(October_Schedule_Table[[#This Row],[Visitor/Neutral]],3)</f>
        <v>Was</v>
      </c>
      <c r="H405" s="1">
        <v>101</v>
      </c>
      <c r="I405" s="1" t="s">
        <v>20</v>
      </c>
      <c r="J405" s="1" t="str">
        <f>LEFT(October_Schedule_Table[[#This Row],[Home/Neutral]],3)</f>
        <v>Ind</v>
      </c>
      <c r="K405" s="1">
        <v>109</v>
      </c>
      <c r="L405" s="1">
        <f>mean-0.5*home+VLOOKUP(October_Schedule_Table[[#This Row],[Visitor/Neutral]],lookup,2,FALSE)+VLOOKUP(October_Schedule_Table[[#This Row],[Home/Neutral]],lookup,3,FALSE)</f>
        <v>107.08172295387047</v>
      </c>
      <c r="M405" s="1">
        <f>mean+0.5*home+VLOOKUP(October_Schedule_Table[[#This Row],[Visitor/Neutral]],lookup,3,FALSE)+VLOOKUP(October_Schedule_Table[[#This Row],[Home/Neutral]],lookup,2,FALSE)</f>
        <v>115.41041899644063</v>
      </c>
      <c r="N405" s="1">
        <f>(October_Schedule_Table[[#This Row],[PTS2]]-October_Schedule_Table[[#This Row],[Home Pre]])^2+(October_Schedule_Table[[#This Row],[PTS]]-October_Schedule_Table[[#This Row],[Away Pre]])^2</f>
        <v>78.080825797561772</v>
      </c>
      <c r="O405" s="1">
        <f t="shared" si="8"/>
        <v>1.2660106908920052</v>
      </c>
      <c r="P405" s="8">
        <f>October_Schedule_Table[[#This Row],[PTS2]]-October_Schedule_Table[[#This Row],[PTS]]</f>
        <v>8</v>
      </c>
      <c r="Q405" s="8">
        <f>October_Schedule_Table[[#This Row],[Home Pre]]-October_Schedule_Table[[#This Row],[Away Pre]]</f>
        <v>8.3286960425701579</v>
      </c>
      <c r="R405" s="8">
        <f>October_Schedule_Table[[#This Row],[Actual]]-October_Schedule_Table[[#This Row],[Predicted]]</f>
        <v>-0.32869604257015794</v>
      </c>
      <c r="S405" s="8">
        <f>October_Schedule_Table[[#This Row],[PTS2]]-October_Schedule_Table[[#This Row],[Home Pre]]</f>
        <v>-6.410418996440626</v>
      </c>
      <c r="T405" s="8">
        <f>October_Schedule_Table[[#This Row],[PTS]]-October_Schedule_Table[[#This Row],[Away Pre]]</f>
        <v>-6.081722953870468</v>
      </c>
      <c r="U405" s="8" t="str">
        <f>CONCATENATE(October_Schedule_Table[[#This Row],[Away Short]],October_Schedule_Table[[#This Row],[PTS]],October_Schedule_Table[[#This Row],[PTS2]])</f>
        <v>Was101109</v>
      </c>
      <c r="V405" s="8" t="str">
        <f>CONCATENATE(October_Schedule_Table[[#This Row],[Home Short]],October_Schedule_Table[[#This Row],[PTS]],October_Schedule_Table[[#This Row],[PTS2]])</f>
        <v>Ind101109</v>
      </c>
      <c r="W405" s="8" t="str">
        <f>VLOOKUP(October_Schedule_Table[[#This Row],[Home Concat]],'Back to Back'!T:U,2,FALSE)</f>
        <v>no</v>
      </c>
      <c r="X405" s="8" t="str">
        <f>VLOOKUP(October_Schedule_Table[[#This Row],[Away Concat]],'Back to Back'!T:U,2,FALSE)</f>
        <v>no</v>
      </c>
      <c r="Y40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05" s="8"/>
    </row>
    <row r="406" spans="1:26" x14ac:dyDescent="0.2">
      <c r="A406" s="2">
        <v>43444</v>
      </c>
      <c r="B406" s="16">
        <v>12</v>
      </c>
      <c r="C406" s="16">
        <v>10</v>
      </c>
      <c r="D406" s="16">
        <v>2018</v>
      </c>
      <c r="E406" s="1" t="s">
        <v>9</v>
      </c>
      <c r="F406" s="1" t="s">
        <v>26</v>
      </c>
      <c r="G406" s="1" t="str">
        <f>LEFT(October_Schedule_Table[[#This Row],[Visitor/Neutral]],3)</f>
        <v>Mia</v>
      </c>
      <c r="H406" s="1">
        <v>105</v>
      </c>
      <c r="I406" s="1" t="s">
        <v>39</v>
      </c>
      <c r="J406" s="1" t="s">
        <v>242</v>
      </c>
      <c r="K406" s="1">
        <v>108</v>
      </c>
      <c r="L406" s="1">
        <f>mean-0.5*home+VLOOKUP(October_Schedule_Table[[#This Row],[Visitor/Neutral]],lookup,2,FALSE)+VLOOKUP(October_Schedule_Table[[#This Row],[Home/Neutral]],lookup,3,FALSE)</f>
        <v>105.80005358111829</v>
      </c>
      <c r="M406" s="1">
        <f>mean+0.5*home+VLOOKUP(October_Schedule_Table[[#This Row],[Visitor/Neutral]],lookup,3,FALSE)+VLOOKUP(October_Schedule_Table[[#This Row],[Home/Neutral]],lookup,2,FALSE)</f>
        <v>107.00631264110594</v>
      </c>
      <c r="N406" s="1">
        <f>(October_Schedule_Table[[#This Row],[PTS2]]-October_Schedule_Table[[#This Row],[Home Pre]])^2+(October_Schedule_Table[[#This Row],[PTS]]-October_Schedule_Table[[#This Row],[Away Pre]])^2</f>
        <v>1.6275002998860633</v>
      </c>
      <c r="O406" s="1">
        <f t="shared" si="8"/>
        <v>1.2667707533440118</v>
      </c>
      <c r="P406" s="8">
        <f>October_Schedule_Table[[#This Row],[PTS2]]-October_Schedule_Table[[#This Row],[PTS]]</f>
        <v>3</v>
      </c>
      <c r="Q406" s="8">
        <f>October_Schedule_Table[[#This Row],[Home Pre]]-October_Schedule_Table[[#This Row],[Away Pre]]</f>
        <v>1.2062590599876444</v>
      </c>
      <c r="R406" s="8">
        <f>October_Schedule_Table[[#This Row],[Actual]]-October_Schedule_Table[[#This Row],[Predicted]]</f>
        <v>1.7937409400123556</v>
      </c>
      <c r="S406" s="8">
        <f>October_Schedule_Table[[#This Row],[PTS2]]-October_Schedule_Table[[#This Row],[Home Pre]]</f>
        <v>0.99368735889406423</v>
      </c>
      <c r="T406" s="8">
        <f>October_Schedule_Table[[#This Row],[PTS]]-October_Schedule_Table[[#This Row],[Away Pre]]</f>
        <v>-0.80005358111829139</v>
      </c>
      <c r="U406" s="8" t="str">
        <f>CONCATENATE(October_Schedule_Table[[#This Row],[Away Short]],October_Schedule_Table[[#This Row],[PTS]],October_Schedule_Table[[#This Row],[PTS2]])</f>
        <v>Mia105108</v>
      </c>
      <c r="V406" s="8" t="str">
        <f>CONCATENATE(October_Schedule_Table[[#This Row],[Home Short]],October_Schedule_Table[[#This Row],[PTS]],October_Schedule_Table[[#This Row],[PTS2]])</f>
        <v>LAL105108</v>
      </c>
      <c r="W406" s="8" t="str">
        <f>VLOOKUP(October_Schedule_Table[[#This Row],[Home Concat]],'Back to Back'!T:U,2,FALSE)</f>
        <v>no</v>
      </c>
      <c r="X406" s="8" t="str">
        <f>VLOOKUP(October_Schedule_Table[[#This Row],[Away Concat]],'Back to Back'!T:U,2,FALSE)</f>
        <v>no</v>
      </c>
      <c r="Y40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06" s="8"/>
    </row>
    <row r="407" spans="1:26" x14ac:dyDescent="0.2">
      <c r="A407" s="2">
        <v>43444</v>
      </c>
      <c r="B407" s="16">
        <v>12</v>
      </c>
      <c r="C407" s="16">
        <v>10</v>
      </c>
      <c r="D407" s="16">
        <v>2018</v>
      </c>
      <c r="E407" s="1" t="s">
        <v>6</v>
      </c>
      <c r="F407" s="1" t="s">
        <v>36</v>
      </c>
      <c r="G407" s="1" t="str">
        <f>LEFT(October_Schedule_Table[[#This Row],[Visitor/Neutral]],3)</f>
        <v>Cle</v>
      </c>
      <c r="H407" s="1">
        <v>92</v>
      </c>
      <c r="I407" s="1" t="s">
        <v>13</v>
      </c>
      <c r="J407" s="1" t="str">
        <f>LEFT(October_Schedule_Table[[#This Row],[Home/Neutral]],3)</f>
        <v>Mil</v>
      </c>
      <c r="K407" s="1">
        <v>108</v>
      </c>
      <c r="L407" s="1">
        <f>mean-0.5*home+VLOOKUP(October_Schedule_Table[[#This Row],[Visitor/Neutral]],lookup,2,FALSE)+VLOOKUP(October_Schedule_Table[[#This Row],[Home/Neutral]],lookup,3,FALSE)</f>
        <v>102.79089451683909</v>
      </c>
      <c r="M407" s="1">
        <f>mean+0.5*home+VLOOKUP(October_Schedule_Table[[#This Row],[Visitor/Neutral]],lookup,3,FALSE)+VLOOKUP(October_Schedule_Table[[#This Row],[Home/Neutral]],lookup,2,FALSE)</f>
        <v>122.58719228141865</v>
      </c>
      <c r="N407" s="1">
        <f>(October_Schedule_Table[[#This Row],[PTS2]]-October_Schedule_Table[[#This Row],[Home Pre]])^2+(October_Schedule_Table[[#This Row],[PTS]]-October_Schedule_Table[[#This Row],[Away Pre]])^2</f>
        <v>329.22958312862778</v>
      </c>
      <c r="O407" s="1">
        <f t="shared" si="8"/>
        <v>1.2675312721072762</v>
      </c>
      <c r="P407" s="8">
        <f>October_Schedule_Table[[#This Row],[PTS2]]-October_Schedule_Table[[#This Row],[PTS]]</f>
        <v>16</v>
      </c>
      <c r="Q407" s="8">
        <f>October_Schedule_Table[[#This Row],[Home Pre]]-October_Schedule_Table[[#This Row],[Away Pre]]</f>
        <v>19.796297764579563</v>
      </c>
      <c r="R407" s="8">
        <f>October_Schedule_Table[[#This Row],[Actual]]-October_Schedule_Table[[#This Row],[Predicted]]</f>
        <v>-3.7962977645795632</v>
      </c>
      <c r="S407" s="8">
        <f>October_Schedule_Table[[#This Row],[PTS2]]-October_Schedule_Table[[#This Row],[Home Pre]]</f>
        <v>-14.587192281418652</v>
      </c>
      <c r="T407" s="8">
        <f>October_Schedule_Table[[#This Row],[PTS]]-October_Schedule_Table[[#This Row],[Away Pre]]</f>
        <v>-10.790894516839089</v>
      </c>
      <c r="U407" s="8" t="str">
        <f>CONCATENATE(October_Schedule_Table[[#This Row],[Away Short]],October_Schedule_Table[[#This Row],[PTS]],October_Schedule_Table[[#This Row],[PTS2]])</f>
        <v>Cle92108</v>
      </c>
      <c r="V407" s="8" t="str">
        <f>CONCATENATE(October_Schedule_Table[[#This Row],[Home Short]],October_Schedule_Table[[#This Row],[PTS]],October_Schedule_Table[[#This Row],[PTS2]])</f>
        <v>Mil92108</v>
      </c>
      <c r="W407" s="8" t="str">
        <f>VLOOKUP(October_Schedule_Table[[#This Row],[Home Concat]],'Back to Back'!T:U,2,FALSE)</f>
        <v>yes</v>
      </c>
      <c r="X407" s="8" t="str">
        <f>VLOOKUP(October_Schedule_Table[[#This Row],[Away Concat]],'Back to Back'!T:U,2,FALSE)</f>
        <v>no</v>
      </c>
      <c r="Y40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07" s="8"/>
    </row>
    <row r="408" spans="1:26" x14ac:dyDescent="0.2">
      <c r="A408" s="2">
        <v>43444</v>
      </c>
      <c r="B408" s="16">
        <v>12</v>
      </c>
      <c r="C408" s="16">
        <v>10</v>
      </c>
      <c r="D408" s="16">
        <v>2018</v>
      </c>
      <c r="E408" s="1" t="s">
        <v>6</v>
      </c>
      <c r="F408" s="1" t="s">
        <v>31</v>
      </c>
      <c r="G408" s="1" t="str">
        <f>LEFT(October_Schedule_Table[[#This Row],[Visitor/Neutral]],3)</f>
        <v>Uta</v>
      </c>
      <c r="H408" s="1">
        <v>113</v>
      </c>
      <c r="I408" s="1" t="s">
        <v>10</v>
      </c>
      <c r="J408" s="1" t="str">
        <f>LEFT(October_Schedule_Table[[#This Row],[Home/Neutral]],3)</f>
        <v>Okl</v>
      </c>
      <c r="K408" s="1">
        <v>122</v>
      </c>
      <c r="L408" s="1">
        <f>mean-0.5*home+VLOOKUP(October_Schedule_Table[[#This Row],[Visitor/Neutral]],lookup,2,FALSE)+VLOOKUP(October_Schedule_Table[[#This Row],[Home/Neutral]],lookup,3,FALSE)</f>
        <v>110.84285534334207</v>
      </c>
      <c r="M408" s="1">
        <f>mean+0.5*home+VLOOKUP(October_Schedule_Table[[#This Row],[Visitor/Neutral]],lookup,3,FALSE)+VLOOKUP(October_Schedule_Table[[#This Row],[Home/Neutral]],lookup,2,FALSE)</f>
        <v>111.23684897190462</v>
      </c>
      <c r="N408" s="1">
        <f>(October_Schedule_Table[[#This Row],[PTS2]]-October_Schedule_Table[[#This Row],[Home Pre]])^2+(October_Schedule_Table[[#This Row],[PTS]]-October_Schedule_Table[[#This Row],[Away Pre]])^2</f>
        <v>120.49869312333848</v>
      </c>
      <c r="O408" s="1">
        <f t="shared" si="8"/>
        <v>1.2682922474557499</v>
      </c>
      <c r="P408" s="8">
        <f>October_Schedule_Table[[#This Row],[PTS2]]-October_Schedule_Table[[#This Row],[PTS]]</f>
        <v>9</v>
      </c>
      <c r="Q408" s="8">
        <f>October_Schedule_Table[[#This Row],[Home Pre]]-October_Schedule_Table[[#This Row],[Away Pre]]</f>
        <v>0.39399362856255493</v>
      </c>
      <c r="R408" s="8">
        <f>October_Schedule_Table[[#This Row],[Actual]]-October_Schedule_Table[[#This Row],[Predicted]]</f>
        <v>8.6060063714374451</v>
      </c>
      <c r="S408" s="8">
        <f>October_Schedule_Table[[#This Row],[PTS2]]-October_Schedule_Table[[#This Row],[Home Pre]]</f>
        <v>10.763151028095379</v>
      </c>
      <c r="T408" s="8">
        <f>October_Schedule_Table[[#This Row],[PTS]]-October_Schedule_Table[[#This Row],[Away Pre]]</f>
        <v>2.157144656657934</v>
      </c>
      <c r="U408" s="8" t="str">
        <f>CONCATENATE(October_Schedule_Table[[#This Row],[Away Short]],October_Schedule_Table[[#This Row],[PTS]],October_Schedule_Table[[#This Row],[PTS2]])</f>
        <v>Uta113122</v>
      </c>
      <c r="V408" s="8" t="str">
        <f>CONCATENATE(October_Schedule_Table[[#This Row],[Home Short]],October_Schedule_Table[[#This Row],[PTS]],October_Schedule_Table[[#This Row],[PTS2]])</f>
        <v>Okl113122</v>
      </c>
      <c r="W408" s="8" t="str">
        <f>VLOOKUP(October_Schedule_Table[[#This Row],[Home Concat]],'Back to Back'!T:U,2,FALSE)</f>
        <v>no</v>
      </c>
      <c r="X408" s="8" t="str">
        <f>VLOOKUP(October_Schedule_Table[[#This Row],[Away Concat]],'Back to Back'!T:U,2,FALSE)</f>
        <v>yes</v>
      </c>
      <c r="Y40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08" s="8"/>
    </row>
    <row r="409" spans="1:26" x14ac:dyDescent="0.2">
      <c r="A409" s="2">
        <v>43444</v>
      </c>
      <c r="B409" s="16">
        <v>12</v>
      </c>
      <c r="C409" s="16">
        <v>10</v>
      </c>
      <c r="D409" s="16">
        <v>2018</v>
      </c>
      <c r="E409" s="1" t="s">
        <v>12</v>
      </c>
      <c r="F409" s="1" t="s">
        <v>16</v>
      </c>
      <c r="G409" s="1" t="str">
        <f>LEFT(October_Schedule_Table[[#This Row],[Visitor/Neutral]],3)</f>
        <v>Det</v>
      </c>
      <c r="H409" s="1">
        <v>102</v>
      </c>
      <c r="I409" s="1" t="s">
        <v>7</v>
      </c>
      <c r="J409" s="1" t="str">
        <f>LEFT(October_Schedule_Table[[#This Row],[Home/Neutral]],3)</f>
        <v>Phi</v>
      </c>
      <c r="K409" s="1">
        <v>116</v>
      </c>
      <c r="L409" s="1">
        <f>mean-0.5*home+VLOOKUP(October_Schedule_Table[[#This Row],[Visitor/Neutral]],lookup,2,FALSE)+VLOOKUP(October_Schedule_Table[[#This Row],[Home/Neutral]],lookup,3,FALSE)</f>
        <v>107.33388637423909</v>
      </c>
      <c r="M409" s="1">
        <f>mean+0.5*home+VLOOKUP(October_Schedule_Table[[#This Row],[Visitor/Neutral]],lookup,3,FALSE)+VLOOKUP(October_Schedule_Table[[#This Row],[Home/Neutral]],lookup,2,FALSE)</f>
        <v>112.53664815322128</v>
      </c>
      <c r="N409" s="1">
        <f>(October_Schedule_Table[[#This Row],[PTS2]]-October_Schedule_Table[[#This Row],[Home Pre]])^2+(October_Schedule_Table[[#This Row],[PTS]]-October_Schedule_Table[[#This Row],[Away Pre]])^2</f>
        <v>40.44514986787896</v>
      </c>
      <c r="O409" s="1">
        <f t="shared" si="8"/>
        <v>1.2690536796635481</v>
      </c>
      <c r="P409" s="8">
        <f>October_Schedule_Table[[#This Row],[PTS2]]-October_Schedule_Table[[#This Row],[PTS]]</f>
        <v>14</v>
      </c>
      <c r="Q409" s="8">
        <f>October_Schedule_Table[[#This Row],[Home Pre]]-October_Schedule_Table[[#This Row],[Away Pre]]</f>
        <v>5.2027617789821932</v>
      </c>
      <c r="R409" s="8">
        <f>October_Schedule_Table[[#This Row],[Actual]]-October_Schedule_Table[[#This Row],[Predicted]]</f>
        <v>8.7972382210178068</v>
      </c>
      <c r="S409" s="8">
        <f>October_Schedule_Table[[#This Row],[PTS2]]-October_Schedule_Table[[#This Row],[Home Pre]]</f>
        <v>3.4633518467787212</v>
      </c>
      <c r="T409" s="8">
        <f>October_Schedule_Table[[#This Row],[PTS]]-October_Schedule_Table[[#This Row],[Away Pre]]</f>
        <v>-5.3338863742390856</v>
      </c>
      <c r="U409" s="8" t="str">
        <f>CONCATENATE(October_Schedule_Table[[#This Row],[Away Short]],October_Schedule_Table[[#This Row],[PTS]],October_Schedule_Table[[#This Row],[PTS2]])</f>
        <v>Det102116</v>
      </c>
      <c r="V409" s="8" t="str">
        <f>CONCATENATE(October_Schedule_Table[[#This Row],[Home Short]],October_Schedule_Table[[#This Row],[PTS]],October_Schedule_Table[[#This Row],[PTS2]])</f>
        <v>Phi102116</v>
      </c>
      <c r="W409" s="8" t="str">
        <f>VLOOKUP(October_Schedule_Table[[#This Row],[Home Concat]],'Back to Back'!T:U,2,FALSE)</f>
        <v>no</v>
      </c>
      <c r="X409" s="8" t="str">
        <f>VLOOKUP(October_Schedule_Table[[#This Row],[Away Concat]],'Back to Back'!T:U,2,FALSE)</f>
        <v>no</v>
      </c>
      <c r="Y40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09" s="8"/>
    </row>
    <row r="410" spans="1:26" x14ac:dyDescent="0.2">
      <c r="A410" s="2">
        <v>43444</v>
      </c>
      <c r="B410" s="16">
        <v>12</v>
      </c>
      <c r="C410" s="16">
        <v>10</v>
      </c>
      <c r="D410" s="16">
        <v>2018</v>
      </c>
      <c r="E410" s="1" t="s">
        <v>42</v>
      </c>
      <c r="F410" s="1" t="s">
        <v>22</v>
      </c>
      <c r="G410" s="1" t="s">
        <v>241</v>
      </c>
      <c r="H410" s="1">
        <v>123</v>
      </c>
      <c r="I410" s="1" t="s">
        <v>29</v>
      </c>
      <c r="J410" s="1" t="str">
        <f>LEFT(October_Schedule_Table[[#This Row],[Home/Neutral]],3)</f>
        <v>Pho</v>
      </c>
      <c r="K410" s="1">
        <v>119</v>
      </c>
      <c r="L410" s="1">
        <f>mean-0.5*home+VLOOKUP(October_Schedule_Table[[#This Row],[Visitor/Neutral]],lookup,2,FALSE)+VLOOKUP(October_Schedule_Table[[#This Row],[Home/Neutral]],lookup,3,FALSE)</f>
        <v>119.61847763236686</v>
      </c>
      <c r="M410" s="1">
        <f>mean+0.5*home+VLOOKUP(October_Schedule_Table[[#This Row],[Visitor/Neutral]],lookup,3,FALSE)+VLOOKUP(October_Schedule_Table[[#This Row],[Home/Neutral]],lookup,2,FALSE)</f>
        <v>112.83321011481868</v>
      </c>
      <c r="N410" s="1">
        <f>(October_Schedule_Table[[#This Row],[PTS2]]-October_Schedule_Table[[#This Row],[Home Pre]])^2+(October_Schedule_Table[[#This Row],[PTS]]-October_Schedule_Table[[#This Row],[Away Pre]])^2</f>
        <v>49.463991010777825</v>
      </c>
      <c r="O410" s="1">
        <f t="shared" si="8"/>
        <v>1.2698155690049511</v>
      </c>
      <c r="P410" s="8">
        <f>October_Schedule_Table[[#This Row],[PTS2]]-October_Schedule_Table[[#This Row],[PTS]]</f>
        <v>-4</v>
      </c>
      <c r="Q410" s="8">
        <f>October_Schedule_Table[[#This Row],[Home Pre]]-October_Schedule_Table[[#This Row],[Away Pre]]</f>
        <v>-6.7852675175481778</v>
      </c>
      <c r="R410" s="8">
        <f>October_Schedule_Table[[#This Row],[Actual]]-October_Schedule_Table[[#This Row],[Predicted]]</f>
        <v>2.7852675175481778</v>
      </c>
      <c r="S410" s="8">
        <f>October_Schedule_Table[[#This Row],[PTS2]]-October_Schedule_Table[[#This Row],[Home Pre]]</f>
        <v>6.1667898851813163</v>
      </c>
      <c r="T410" s="8">
        <f>October_Schedule_Table[[#This Row],[PTS]]-October_Schedule_Table[[#This Row],[Away Pre]]</f>
        <v>3.3815223676331385</v>
      </c>
      <c r="U410" s="8" t="str">
        <f>CONCATENATE(October_Schedule_Table[[#This Row],[Away Short]],October_Schedule_Table[[#This Row],[PTS]],October_Schedule_Table[[#This Row],[PTS2]])</f>
        <v>LAC123119</v>
      </c>
      <c r="V410" s="8" t="str">
        <f>CONCATENATE(October_Schedule_Table[[#This Row],[Home Short]],October_Schedule_Table[[#This Row],[PTS]],October_Schedule_Table[[#This Row],[PTS2]])</f>
        <v>Pho123119</v>
      </c>
      <c r="W410" s="8" t="str">
        <f>VLOOKUP(October_Schedule_Table[[#This Row],[Home Concat]],'Back to Back'!T:U,2,FALSE)</f>
        <v>no</v>
      </c>
      <c r="X410" s="8" t="str">
        <f>VLOOKUP(October_Schedule_Table[[#This Row],[Away Concat]],'Back to Back'!T:U,2,FALSE)</f>
        <v>no</v>
      </c>
      <c r="Y41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10" s="8"/>
    </row>
    <row r="411" spans="1:26" x14ac:dyDescent="0.2">
      <c r="A411" s="2">
        <v>43445</v>
      </c>
      <c r="B411" s="16">
        <v>12</v>
      </c>
      <c r="C411" s="16">
        <v>11</v>
      </c>
      <c r="D411" s="16">
        <v>2018</v>
      </c>
      <c r="E411" s="1" t="s">
        <v>6</v>
      </c>
      <c r="F411" s="1" t="s">
        <v>40</v>
      </c>
      <c r="G411" s="1" t="str">
        <f>LEFT(October_Schedule_Table[[#This Row],[Visitor/Neutral]],3)</f>
        <v>Por</v>
      </c>
      <c r="H411" s="1">
        <v>104</v>
      </c>
      <c r="I411" s="1" t="s">
        <v>18</v>
      </c>
      <c r="J411" s="1" t="str">
        <f>LEFT(October_Schedule_Table[[#This Row],[Home/Neutral]],3)</f>
        <v>Hou</v>
      </c>
      <c r="K411" s="1">
        <v>111</v>
      </c>
      <c r="L411" s="1">
        <f>mean-0.5*home+VLOOKUP(October_Schedule_Table[[#This Row],[Visitor/Neutral]],lookup,2,FALSE)+VLOOKUP(October_Schedule_Table[[#This Row],[Home/Neutral]],lookup,3,FALSE)</f>
        <v>111.13342220220279</v>
      </c>
      <c r="M411" s="1">
        <f>mean+0.5*home+VLOOKUP(October_Schedule_Table[[#This Row],[Visitor/Neutral]],lookup,3,FALSE)+VLOOKUP(October_Schedule_Table[[#This Row],[Home/Neutral]],lookup,2,FALSE)</f>
        <v>114.92896738718596</v>
      </c>
      <c r="N411" s="1">
        <f>(October_Schedule_Table[[#This Row],[PTS2]]-October_Schedule_Table[[#This Row],[Home Pre]])^2+(October_Schedule_Table[[#This Row],[PTS]]-October_Schedule_Table[[#This Row],[Away Pre]])^2</f>
        <v>66.322497044450671</v>
      </c>
      <c r="O411" s="1">
        <f t="shared" si="8"/>
        <v>1.2705779157544037</v>
      </c>
      <c r="P411" s="8">
        <f>October_Schedule_Table[[#This Row],[PTS2]]-October_Schedule_Table[[#This Row],[PTS]]</f>
        <v>7</v>
      </c>
      <c r="Q411" s="8">
        <f>October_Schedule_Table[[#This Row],[Home Pre]]-October_Schedule_Table[[#This Row],[Away Pre]]</f>
        <v>3.795545184983169</v>
      </c>
      <c r="R411" s="8">
        <f>October_Schedule_Table[[#This Row],[Actual]]-October_Schedule_Table[[#This Row],[Predicted]]</f>
        <v>3.204454815016831</v>
      </c>
      <c r="S411" s="8">
        <f>October_Schedule_Table[[#This Row],[PTS2]]-October_Schedule_Table[[#This Row],[Home Pre]]</f>
        <v>-3.9289673871859634</v>
      </c>
      <c r="T411" s="8">
        <f>October_Schedule_Table[[#This Row],[PTS]]-October_Schedule_Table[[#This Row],[Away Pre]]</f>
        <v>-7.1334222022027944</v>
      </c>
      <c r="U411" s="8" t="str">
        <f>CONCATENATE(October_Schedule_Table[[#This Row],[Away Short]],October_Schedule_Table[[#This Row],[PTS]],October_Schedule_Table[[#This Row],[PTS2]])</f>
        <v>Por104111</v>
      </c>
      <c r="V411" s="8" t="str">
        <f>CONCATENATE(October_Schedule_Table[[#This Row],[Home Short]],October_Schedule_Table[[#This Row],[PTS]],October_Schedule_Table[[#This Row],[PTS2]])</f>
        <v>Hou104111</v>
      </c>
      <c r="W411" s="8" t="str">
        <f>VLOOKUP(October_Schedule_Table[[#This Row],[Home Concat]],'Back to Back'!T:U,2,FALSE)</f>
        <v>no</v>
      </c>
      <c r="X411" s="8" t="str">
        <f>VLOOKUP(October_Schedule_Table[[#This Row],[Away Concat]],'Back to Back'!T:U,2,FALSE)</f>
        <v>no</v>
      </c>
      <c r="Y41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11" s="8"/>
    </row>
    <row r="412" spans="1:26" x14ac:dyDescent="0.2">
      <c r="A412" s="2">
        <v>43445</v>
      </c>
      <c r="B412" s="16">
        <v>12</v>
      </c>
      <c r="C412" s="16">
        <v>11</v>
      </c>
      <c r="D412" s="16">
        <v>2018</v>
      </c>
      <c r="E412" s="1" t="s">
        <v>9</v>
      </c>
      <c r="F412" s="1" t="s">
        <v>37</v>
      </c>
      <c r="G412" s="1" t="str">
        <f>LEFT(October_Schedule_Table[[#This Row],[Visitor/Neutral]],3)</f>
        <v>Tor</v>
      </c>
      <c r="H412" s="1">
        <v>123</v>
      </c>
      <c r="I412" s="1" t="s">
        <v>22</v>
      </c>
      <c r="J412" s="1" t="s">
        <v>241</v>
      </c>
      <c r="K412" s="1">
        <v>99</v>
      </c>
      <c r="L412" s="1">
        <f>mean-0.5*home+VLOOKUP(October_Schedule_Table[[#This Row],[Visitor/Neutral]],lookup,2,FALSE)+VLOOKUP(October_Schedule_Table[[#This Row],[Home/Neutral]],lookup,3,FALSE)</f>
        <v>116.40627784932872</v>
      </c>
      <c r="M412" s="1">
        <f>mean+0.5*home+VLOOKUP(October_Schedule_Table[[#This Row],[Visitor/Neutral]],lookup,3,FALSE)+VLOOKUP(October_Schedule_Table[[#This Row],[Home/Neutral]],lookup,2,FALSE)</f>
        <v>114.3878778649193</v>
      </c>
      <c r="N412" s="1">
        <f>(October_Schedule_Table[[#This Row],[PTS2]]-October_Schedule_Table[[#This Row],[Home Pre]])^2+(October_Schedule_Table[[#This Row],[PTS]]-October_Schedule_Table[[#This Row],[Away Pre]])^2</f>
        <v>280.2639569859266</v>
      </c>
      <c r="O412" s="1">
        <f t="shared" si="8"/>
        <v>1.2713407201865157</v>
      </c>
      <c r="P412" s="8">
        <f>October_Schedule_Table[[#This Row],[PTS2]]-October_Schedule_Table[[#This Row],[PTS]]</f>
        <v>-24</v>
      </c>
      <c r="Q412" s="8">
        <f>October_Schedule_Table[[#This Row],[Home Pre]]-October_Schedule_Table[[#This Row],[Away Pre]]</f>
        <v>-2.0183999844094132</v>
      </c>
      <c r="R412" s="8">
        <f>October_Schedule_Table[[#This Row],[Actual]]-October_Schedule_Table[[#This Row],[Predicted]]</f>
        <v>-21.981600015590587</v>
      </c>
      <c r="S412" s="8">
        <f>October_Schedule_Table[[#This Row],[PTS2]]-October_Schedule_Table[[#This Row],[Home Pre]]</f>
        <v>-15.387877864919304</v>
      </c>
      <c r="T412" s="8">
        <f>October_Schedule_Table[[#This Row],[PTS]]-October_Schedule_Table[[#This Row],[Away Pre]]</f>
        <v>6.5937221506712831</v>
      </c>
      <c r="U412" s="8" t="str">
        <f>CONCATENATE(October_Schedule_Table[[#This Row],[Away Short]],October_Schedule_Table[[#This Row],[PTS]],October_Schedule_Table[[#This Row],[PTS2]])</f>
        <v>Tor12399</v>
      </c>
      <c r="V412" s="8" t="str">
        <f>CONCATENATE(October_Schedule_Table[[#This Row],[Home Short]],October_Schedule_Table[[#This Row],[PTS]],October_Schedule_Table[[#This Row],[PTS2]])</f>
        <v>LAC12399</v>
      </c>
      <c r="W412" s="8" t="str">
        <f>VLOOKUP(October_Schedule_Table[[#This Row],[Home Concat]],'Back to Back'!T:U,2,FALSE)</f>
        <v>yes</v>
      </c>
      <c r="X412" s="8" t="str">
        <f>VLOOKUP(October_Schedule_Table[[#This Row],[Away Concat]],'Back to Back'!T:U,2,FALSE)</f>
        <v>no</v>
      </c>
      <c r="Y412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12" s="8"/>
    </row>
    <row r="413" spans="1:26" x14ac:dyDescent="0.2">
      <c r="A413" s="2">
        <v>43445</v>
      </c>
      <c r="B413" s="16">
        <v>12</v>
      </c>
      <c r="C413" s="16">
        <v>11</v>
      </c>
      <c r="D413" s="16">
        <v>2018</v>
      </c>
      <c r="E413" s="1" t="s">
        <v>33</v>
      </c>
      <c r="F413" s="1" t="s">
        <v>29</v>
      </c>
      <c r="G413" s="1" t="str">
        <f>LEFT(October_Schedule_Table[[#This Row],[Visitor/Neutral]],3)</f>
        <v>Pho</v>
      </c>
      <c r="H413" s="1">
        <v>86</v>
      </c>
      <c r="I413" s="1" t="s">
        <v>35</v>
      </c>
      <c r="J413" s="1" t="str">
        <f>LEFT(October_Schedule_Table[[#This Row],[Home/Neutral]],3)</f>
        <v>San</v>
      </c>
      <c r="K413" s="1">
        <v>111</v>
      </c>
      <c r="L413" s="1">
        <f>mean-0.5*home+VLOOKUP(October_Schedule_Table[[#This Row],[Visitor/Neutral]],lookup,2,FALSE)+VLOOKUP(October_Schedule_Table[[#This Row],[Home/Neutral]],lookup,3,FALSE)</f>
        <v>104.97311166138266</v>
      </c>
      <c r="M413" s="1">
        <f>mean+0.5*home+VLOOKUP(October_Schedule_Table[[#This Row],[Visitor/Neutral]],lookup,3,FALSE)+VLOOKUP(October_Schedule_Table[[#This Row],[Home/Neutral]],lookup,2,FALSE)</f>
        <v>118.26249210225353</v>
      </c>
      <c r="N413" s="1">
        <f>(October_Schedule_Table[[#This Row],[PTS2]]-October_Schedule_Table[[#This Row],[Home Pre]])^2+(October_Schedule_Table[[#This Row],[PTS]]-October_Schedule_Table[[#This Row],[Away Pre]])^2</f>
        <v>412.72275765058959</v>
      </c>
      <c r="O413" s="1">
        <f t="shared" si="8"/>
        <v>1.2721039825760614</v>
      </c>
      <c r="P413" s="8">
        <f>October_Schedule_Table[[#This Row],[PTS2]]-October_Schedule_Table[[#This Row],[PTS]]</f>
        <v>25</v>
      </c>
      <c r="Q413" s="8">
        <f>October_Schedule_Table[[#This Row],[Home Pre]]-October_Schedule_Table[[#This Row],[Away Pre]]</f>
        <v>13.289380440870872</v>
      </c>
      <c r="R413" s="8">
        <f>October_Schedule_Table[[#This Row],[Actual]]-October_Schedule_Table[[#This Row],[Predicted]]</f>
        <v>11.710619559129128</v>
      </c>
      <c r="S413" s="8">
        <f>October_Schedule_Table[[#This Row],[PTS2]]-October_Schedule_Table[[#This Row],[Home Pre]]</f>
        <v>-7.2624921022535318</v>
      </c>
      <c r="T413" s="8">
        <f>October_Schedule_Table[[#This Row],[PTS]]-October_Schedule_Table[[#This Row],[Away Pre]]</f>
        <v>-18.97311166138266</v>
      </c>
      <c r="U413" s="8" t="str">
        <f>CONCATENATE(October_Schedule_Table[[#This Row],[Away Short]],October_Schedule_Table[[#This Row],[PTS]],October_Schedule_Table[[#This Row],[PTS2]])</f>
        <v>Pho86111</v>
      </c>
      <c r="V413" s="8" t="str">
        <f>CONCATENATE(October_Schedule_Table[[#This Row],[Home Short]],October_Schedule_Table[[#This Row],[PTS]],October_Schedule_Table[[#This Row],[PTS2]])</f>
        <v>San86111</v>
      </c>
      <c r="W413" s="8" t="str">
        <f>VLOOKUP(October_Schedule_Table[[#This Row],[Home Concat]],'Back to Back'!T:U,2,FALSE)</f>
        <v>no</v>
      </c>
      <c r="X413" s="8" t="str">
        <f>VLOOKUP(October_Schedule_Table[[#This Row],[Away Concat]],'Back to Back'!T:U,2,FALSE)</f>
        <v>yes</v>
      </c>
      <c r="Y41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13" s="8"/>
    </row>
    <row r="414" spans="1:26" x14ac:dyDescent="0.2">
      <c r="A414" s="2">
        <v>43446</v>
      </c>
      <c r="B414" s="16">
        <v>12</v>
      </c>
      <c r="C414" s="16">
        <v>12</v>
      </c>
      <c r="D414" s="16">
        <v>2018</v>
      </c>
      <c r="E414" s="1" t="s">
        <v>12</v>
      </c>
      <c r="F414" s="1" t="s">
        <v>16</v>
      </c>
      <c r="G414" s="1" t="str">
        <f>LEFT(October_Schedule_Table[[#This Row],[Visitor/Neutral]],3)</f>
        <v>Det</v>
      </c>
      <c r="H414" s="1">
        <v>107</v>
      </c>
      <c r="I414" s="1" t="s">
        <v>14</v>
      </c>
      <c r="J414" s="1" t="str">
        <f>LEFT(October_Schedule_Table[[#This Row],[Home/Neutral]],3)</f>
        <v>Cha</v>
      </c>
      <c r="K414" s="1">
        <v>108</v>
      </c>
      <c r="L414" s="1">
        <f>mean-0.5*home+VLOOKUP(October_Schedule_Table[[#This Row],[Visitor/Neutral]],lookup,2,FALSE)+VLOOKUP(October_Schedule_Table[[#This Row],[Home/Neutral]],lookup,3,FALSE)</f>
        <v>106.10334420221807</v>
      </c>
      <c r="M414" s="1">
        <f>mean+0.5*home+VLOOKUP(October_Schedule_Table[[#This Row],[Visitor/Neutral]],lookup,3,FALSE)+VLOOKUP(October_Schedule_Table[[#This Row],[Home/Neutral]],lookup,2,FALSE)</f>
        <v>107.82980023570347</v>
      </c>
      <c r="N414" s="1">
        <f>(October_Schedule_Table[[#This Row],[PTS2]]-October_Schedule_Table[[#This Row],[Home Pre]])^2+(October_Schedule_Table[[#This Row],[PTS]]-October_Schedule_Table[[#This Row],[Away Pre]])^2</f>
        <v>0.83295957946254628</v>
      </c>
      <c r="O414" s="1">
        <f t="shared" si="8"/>
        <v>1.2728677031979803</v>
      </c>
      <c r="P414" s="8">
        <f>October_Schedule_Table[[#This Row],[PTS2]]-October_Schedule_Table[[#This Row],[PTS]]</f>
        <v>1</v>
      </c>
      <c r="Q414" s="8">
        <f>October_Schedule_Table[[#This Row],[Home Pre]]-October_Schedule_Table[[#This Row],[Away Pre]]</f>
        <v>1.7264560334854053</v>
      </c>
      <c r="R414" s="8">
        <f>October_Schedule_Table[[#This Row],[Actual]]-October_Schedule_Table[[#This Row],[Predicted]]</f>
        <v>-0.72645603348540533</v>
      </c>
      <c r="S414" s="8">
        <f>October_Schedule_Table[[#This Row],[PTS2]]-October_Schedule_Table[[#This Row],[Home Pre]]</f>
        <v>0.17019976429652672</v>
      </c>
      <c r="T414" s="8">
        <f>October_Schedule_Table[[#This Row],[PTS]]-October_Schedule_Table[[#This Row],[Away Pre]]</f>
        <v>0.89665579778193205</v>
      </c>
      <c r="U414" s="8" t="str">
        <f>CONCATENATE(October_Schedule_Table[[#This Row],[Away Short]],October_Schedule_Table[[#This Row],[PTS]],October_Schedule_Table[[#This Row],[PTS2]])</f>
        <v>Det107108</v>
      </c>
      <c r="V414" s="8" t="str">
        <f>CONCATENATE(October_Schedule_Table[[#This Row],[Home Short]],October_Schedule_Table[[#This Row],[PTS]],October_Schedule_Table[[#This Row],[PTS2]])</f>
        <v>Cha107108</v>
      </c>
      <c r="W414" s="8" t="str">
        <f>VLOOKUP(October_Schedule_Table[[#This Row],[Home Concat]],'Back to Back'!T:U,2,FALSE)</f>
        <v>no</v>
      </c>
      <c r="X414" s="8" t="str">
        <f>VLOOKUP(October_Schedule_Table[[#This Row],[Away Concat]],'Back to Back'!T:U,2,FALSE)</f>
        <v>no</v>
      </c>
      <c r="Y41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14" s="8"/>
    </row>
    <row r="415" spans="1:26" x14ac:dyDescent="0.2">
      <c r="A415" s="2">
        <v>43446</v>
      </c>
      <c r="B415" s="16">
        <v>12</v>
      </c>
      <c r="C415" s="16">
        <v>12</v>
      </c>
      <c r="D415" s="16">
        <v>2018</v>
      </c>
      <c r="E415" s="1" t="s">
        <v>12</v>
      </c>
      <c r="F415" s="1" t="s">
        <v>25</v>
      </c>
      <c r="G415" s="1" t="s">
        <v>243</v>
      </c>
      <c r="H415" s="1">
        <v>106</v>
      </c>
      <c r="I415" s="1" t="s">
        <v>36</v>
      </c>
      <c r="J415" s="1" t="str">
        <f>LEFT(October_Schedule_Table[[#This Row],[Home/Neutral]],3)</f>
        <v>Cle</v>
      </c>
      <c r="K415" s="1">
        <v>113</v>
      </c>
      <c r="L415" s="1">
        <f>mean-0.5*home+VLOOKUP(October_Schedule_Table[[#This Row],[Visitor/Neutral]],lookup,2,FALSE)+VLOOKUP(October_Schedule_Table[[#This Row],[Home/Neutral]],lookup,3,FALSE)</f>
        <v>105.86123987286663</v>
      </c>
      <c r="M415" s="1">
        <f>mean+0.5*home+VLOOKUP(October_Schedule_Table[[#This Row],[Visitor/Neutral]],lookup,3,FALSE)+VLOOKUP(October_Schedule_Table[[#This Row],[Home/Neutral]],lookup,2,FALSE)</f>
        <v>108.64295136011424</v>
      </c>
      <c r="N415" s="1">
        <f>(October_Schedule_Table[[#This Row],[PTS2]]-October_Schedule_Table[[#This Row],[Home Pre]])^2+(October_Schedule_Table[[#This Row],[PTS]]-October_Schedule_Table[[#This Row],[Away Pre]])^2</f>
        <v>19.003127223212427</v>
      </c>
      <c r="O415" s="1">
        <f t="shared" si="8"/>
        <v>1.2736318823273767</v>
      </c>
      <c r="P415" s="8">
        <f>October_Schedule_Table[[#This Row],[PTS2]]-October_Schedule_Table[[#This Row],[PTS]]</f>
        <v>7</v>
      </c>
      <c r="Q415" s="8">
        <f>October_Schedule_Table[[#This Row],[Home Pre]]-October_Schedule_Table[[#This Row],[Away Pre]]</f>
        <v>2.7817114872476054</v>
      </c>
      <c r="R415" s="8">
        <f>October_Schedule_Table[[#This Row],[Actual]]-October_Schedule_Table[[#This Row],[Predicted]]</f>
        <v>4.2182885127523946</v>
      </c>
      <c r="S415" s="8">
        <f>October_Schedule_Table[[#This Row],[PTS2]]-October_Schedule_Table[[#This Row],[Home Pre]]</f>
        <v>4.3570486398857611</v>
      </c>
      <c r="T415" s="8">
        <f>October_Schedule_Table[[#This Row],[PTS]]-October_Schedule_Table[[#This Row],[Away Pre]]</f>
        <v>0.1387601271333665</v>
      </c>
      <c r="U415" s="8" t="str">
        <f>CONCATENATE(October_Schedule_Table[[#This Row],[Away Short]],October_Schedule_Table[[#This Row],[PTS]],October_Schedule_Table[[#This Row],[PTS2]])</f>
        <v>NYK106113</v>
      </c>
      <c r="V415" s="8" t="str">
        <f>CONCATENATE(October_Schedule_Table[[#This Row],[Home Short]],October_Schedule_Table[[#This Row],[PTS]],October_Schedule_Table[[#This Row],[PTS2]])</f>
        <v>Cle106113</v>
      </c>
      <c r="W415" s="8" t="str">
        <f>VLOOKUP(October_Schedule_Table[[#This Row],[Home Concat]],'Back to Back'!T:U,2,FALSE)</f>
        <v>no</v>
      </c>
      <c r="X415" s="8" t="str">
        <f>VLOOKUP(October_Schedule_Table[[#This Row],[Away Concat]],'Back to Back'!T:U,2,FALSE)</f>
        <v>no</v>
      </c>
      <c r="Y41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15" s="8"/>
    </row>
    <row r="416" spans="1:26" x14ac:dyDescent="0.2">
      <c r="A416" s="2">
        <v>43446</v>
      </c>
      <c r="B416" s="16">
        <v>12</v>
      </c>
      <c r="C416" s="16">
        <v>12</v>
      </c>
      <c r="D416" s="16">
        <v>2018</v>
      </c>
      <c r="E416" s="1" t="s">
        <v>33</v>
      </c>
      <c r="F416" s="1" t="s">
        <v>24</v>
      </c>
      <c r="G416" s="1" t="str">
        <f>LEFT(October_Schedule_Table[[#This Row],[Visitor/Neutral]],3)</f>
        <v>Atl</v>
      </c>
      <c r="H416" s="1">
        <v>107</v>
      </c>
      <c r="I416" s="1" t="s">
        <v>28</v>
      </c>
      <c r="J416" s="1" t="str">
        <f>LEFT(October_Schedule_Table[[#This Row],[Home/Neutral]],3)</f>
        <v>Dal</v>
      </c>
      <c r="K416" s="1">
        <v>114</v>
      </c>
      <c r="L416" s="1">
        <f>mean-0.5*home+VLOOKUP(October_Schedule_Table[[#This Row],[Visitor/Neutral]],lookup,2,FALSE)+VLOOKUP(October_Schedule_Table[[#This Row],[Home/Neutral]],lookup,3,FALSE)</f>
        <v>111.87034613112782</v>
      </c>
      <c r="M416" s="1">
        <f>mean+0.5*home+VLOOKUP(October_Schedule_Table[[#This Row],[Visitor/Neutral]],lookup,3,FALSE)+VLOOKUP(October_Schedule_Table[[#This Row],[Home/Neutral]],lookup,2,FALSE)</f>
        <v>118.90130918730523</v>
      </c>
      <c r="N416" s="1">
        <f>(October_Schedule_Table[[#This Row],[PTS2]]-October_Schedule_Table[[#This Row],[Home Pre]])^2+(October_Schedule_Table[[#This Row],[PTS]]-October_Schedule_Table[[#This Row],[Away Pre]])^2</f>
        <v>47.743103186554364</v>
      </c>
      <c r="O416" s="1">
        <f t="shared" si="8"/>
        <v>1.2743965202395204</v>
      </c>
      <c r="P416" s="8">
        <f>October_Schedule_Table[[#This Row],[PTS2]]-October_Schedule_Table[[#This Row],[PTS]]</f>
        <v>7</v>
      </c>
      <c r="Q416" s="8">
        <f>October_Schedule_Table[[#This Row],[Home Pre]]-October_Schedule_Table[[#This Row],[Away Pre]]</f>
        <v>7.0309630561774128</v>
      </c>
      <c r="R416" s="8">
        <f>October_Schedule_Table[[#This Row],[Actual]]-October_Schedule_Table[[#This Row],[Predicted]]</f>
        <v>-3.0963056177412795E-2</v>
      </c>
      <c r="S416" s="8">
        <f>October_Schedule_Table[[#This Row],[PTS2]]-October_Schedule_Table[[#This Row],[Home Pre]]</f>
        <v>-4.9013091873052304</v>
      </c>
      <c r="T416" s="8">
        <f>October_Schedule_Table[[#This Row],[PTS]]-October_Schedule_Table[[#This Row],[Away Pre]]</f>
        <v>-4.8703461311278176</v>
      </c>
      <c r="U416" s="8" t="str">
        <f>CONCATENATE(October_Schedule_Table[[#This Row],[Away Short]],October_Schedule_Table[[#This Row],[PTS]],October_Schedule_Table[[#This Row],[PTS2]])</f>
        <v>Atl107114</v>
      </c>
      <c r="V416" s="8" t="str">
        <f>CONCATENATE(October_Schedule_Table[[#This Row],[Home Short]],October_Schedule_Table[[#This Row],[PTS]],October_Schedule_Table[[#This Row],[PTS2]])</f>
        <v>Dal107114</v>
      </c>
      <c r="W416" s="8" t="str">
        <f>VLOOKUP(October_Schedule_Table[[#This Row],[Home Concat]],'Back to Back'!T:U,2,FALSE)</f>
        <v>no</v>
      </c>
      <c r="X416" s="8" t="str">
        <f>VLOOKUP(October_Schedule_Table[[#This Row],[Away Concat]],'Back to Back'!T:U,2,FALSE)</f>
        <v>no</v>
      </c>
      <c r="Y41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16" s="8"/>
    </row>
    <row r="417" spans="1:26" x14ac:dyDescent="0.2">
      <c r="A417" s="2">
        <v>43446</v>
      </c>
      <c r="B417" s="16">
        <v>12</v>
      </c>
      <c r="C417" s="16">
        <v>12</v>
      </c>
      <c r="D417" s="16">
        <v>2018</v>
      </c>
      <c r="E417" s="1" t="s">
        <v>9</v>
      </c>
      <c r="F417" s="1" t="s">
        <v>37</v>
      </c>
      <c r="G417" s="1" t="str">
        <f>LEFT(October_Schedule_Table[[#This Row],[Visitor/Neutral]],3)</f>
        <v>Tor</v>
      </c>
      <c r="H417" s="1">
        <v>113</v>
      </c>
      <c r="I417" s="1" t="s">
        <v>11</v>
      </c>
      <c r="J417" s="1" t="str">
        <f>LEFT(October_Schedule_Table[[#This Row],[Home/Neutral]],3)</f>
        <v>Gol</v>
      </c>
      <c r="K417" s="1">
        <v>93</v>
      </c>
      <c r="L417" s="1">
        <f>mean-0.5*home+VLOOKUP(October_Schedule_Table[[#This Row],[Visitor/Neutral]],lookup,2,FALSE)+VLOOKUP(October_Schedule_Table[[#This Row],[Home/Neutral]],lookup,3,FALSE)</f>
        <v>112.90084949567583</v>
      </c>
      <c r="M417" s="1">
        <f>mean+0.5*home+VLOOKUP(October_Schedule_Table[[#This Row],[Visitor/Neutral]],lookup,3,FALSE)+VLOOKUP(October_Schedule_Table[[#This Row],[Home/Neutral]],lookup,2,FALSE)</f>
        <v>116.57829004775921</v>
      </c>
      <c r="N417" s="1">
        <f>(October_Schedule_Table[[#This Row],[PTS2]]-October_Schedule_Table[[#This Row],[Home Pre]])^2+(October_Schedule_Table[[#This Row],[PTS]]-October_Schedule_Table[[#This Row],[Away Pre]])^2</f>
        <v>555.94559239876878</v>
      </c>
      <c r="O417" s="1">
        <f t="shared" si="8"/>
        <v>1.2751616172098463</v>
      </c>
      <c r="P417" s="8">
        <f>October_Schedule_Table[[#This Row],[PTS2]]-October_Schedule_Table[[#This Row],[PTS]]</f>
        <v>-20</v>
      </c>
      <c r="Q417" s="8">
        <f>October_Schedule_Table[[#This Row],[Home Pre]]-October_Schedule_Table[[#This Row],[Away Pre]]</f>
        <v>3.6774405520833824</v>
      </c>
      <c r="R417" s="8">
        <f>October_Schedule_Table[[#This Row],[Actual]]-October_Schedule_Table[[#This Row],[Predicted]]</f>
        <v>-23.677440552083382</v>
      </c>
      <c r="S417" s="8">
        <f>October_Schedule_Table[[#This Row],[PTS2]]-October_Schedule_Table[[#This Row],[Home Pre]]</f>
        <v>-23.578290047759211</v>
      </c>
      <c r="T417" s="8">
        <f>October_Schedule_Table[[#This Row],[PTS]]-October_Schedule_Table[[#This Row],[Away Pre]]</f>
        <v>9.9150504324171607E-2</v>
      </c>
      <c r="U417" s="8" t="str">
        <f>CONCATENATE(October_Schedule_Table[[#This Row],[Away Short]],October_Schedule_Table[[#This Row],[PTS]],October_Schedule_Table[[#This Row],[PTS2]])</f>
        <v>Tor11393</v>
      </c>
      <c r="V417" s="8" t="str">
        <f>CONCATENATE(October_Schedule_Table[[#This Row],[Home Short]],October_Schedule_Table[[#This Row],[PTS]],October_Schedule_Table[[#This Row],[PTS2]])</f>
        <v>Gol11393</v>
      </c>
      <c r="W417" s="8" t="str">
        <f>VLOOKUP(October_Schedule_Table[[#This Row],[Home Concat]],'Back to Back'!T:U,2,FALSE)</f>
        <v>no</v>
      </c>
      <c r="X417" s="8" t="str">
        <f>VLOOKUP(October_Schedule_Table[[#This Row],[Away Concat]],'Back to Back'!T:U,2,FALSE)</f>
        <v>yes</v>
      </c>
      <c r="Y41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17" s="8"/>
    </row>
    <row r="418" spans="1:26" x14ac:dyDescent="0.2">
      <c r="A418" s="2">
        <v>43446</v>
      </c>
      <c r="B418" s="16">
        <v>12</v>
      </c>
      <c r="C418" s="16">
        <v>12</v>
      </c>
      <c r="D418" s="16">
        <v>2018</v>
      </c>
      <c r="E418" s="1" t="s">
        <v>12</v>
      </c>
      <c r="F418" s="1" t="s">
        <v>13</v>
      </c>
      <c r="G418" s="1" t="str">
        <f>LEFT(October_Schedule_Table[[#This Row],[Visitor/Neutral]],3)</f>
        <v>Mil</v>
      </c>
      <c r="H418" s="1">
        <v>97</v>
      </c>
      <c r="I418" s="1" t="s">
        <v>20</v>
      </c>
      <c r="J418" s="1" t="str">
        <f>LEFT(October_Schedule_Table[[#This Row],[Home/Neutral]],3)</f>
        <v>Ind</v>
      </c>
      <c r="K418" s="1">
        <v>113</v>
      </c>
      <c r="L418" s="1">
        <f>mean-0.5*home+VLOOKUP(October_Schedule_Table[[#This Row],[Visitor/Neutral]],lookup,2,FALSE)+VLOOKUP(October_Schedule_Table[[#This Row],[Home/Neutral]],lookup,3,FALSE)</f>
        <v>110.69384810196979</v>
      </c>
      <c r="M418" s="1">
        <f>mean+0.5*home+VLOOKUP(October_Schedule_Table[[#This Row],[Visitor/Neutral]],lookup,3,FALSE)+VLOOKUP(October_Schedule_Table[[#This Row],[Home/Neutral]],lookup,2,FALSE)</f>
        <v>108.04111139532853</v>
      </c>
      <c r="N418" s="1">
        <f>(October_Schedule_Table[[#This Row],[PTS2]]-October_Schedule_Table[[#This Row],[Home Pre]])^2+(October_Schedule_Table[[#This Row],[PTS]]-October_Schedule_Table[[#This Row],[Away Pre]])^2</f>
        <v>212.11205203336226</v>
      </c>
      <c r="O418" s="1">
        <f t="shared" si="8"/>
        <v>1.2759271735139548</v>
      </c>
      <c r="P418" s="8">
        <f>October_Schedule_Table[[#This Row],[PTS2]]-October_Schedule_Table[[#This Row],[PTS]]</f>
        <v>16</v>
      </c>
      <c r="Q418" s="8">
        <f>October_Schedule_Table[[#This Row],[Home Pre]]-October_Schedule_Table[[#This Row],[Away Pre]]</f>
        <v>-2.6527367066412637</v>
      </c>
      <c r="R418" s="8">
        <f>October_Schedule_Table[[#This Row],[Actual]]-October_Schedule_Table[[#This Row],[Predicted]]</f>
        <v>18.652736706641264</v>
      </c>
      <c r="S418" s="8">
        <f>October_Schedule_Table[[#This Row],[PTS2]]-October_Schedule_Table[[#This Row],[Home Pre]]</f>
        <v>4.958888604671472</v>
      </c>
      <c r="T418" s="8">
        <f>October_Schedule_Table[[#This Row],[PTS]]-October_Schedule_Table[[#This Row],[Away Pre]]</f>
        <v>-13.693848101969792</v>
      </c>
      <c r="U418" s="8" t="str">
        <f>CONCATENATE(October_Schedule_Table[[#This Row],[Away Short]],October_Schedule_Table[[#This Row],[PTS]],October_Schedule_Table[[#This Row],[PTS2]])</f>
        <v>Mil97113</v>
      </c>
      <c r="V418" s="8" t="str">
        <f>CONCATENATE(October_Schedule_Table[[#This Row],[Home Short]],October_Schedule_Table[[#This Row],[PTS]],October_Schedule_Table[[#This Row],[PTS2]])</f>
        <v>Ind97113</v>
      </c>
      <c r="W418" s="8" t="str">
        <f>VLOOKUP(October_Schedule_Table[[#This Row],[Home Concat]],'Back to Back'!T:U,2,FALSE)</f>
        <v>no</v>
      </c>
      <c r="X418" s="8" t="str">
        <f>VLOOKUP(October_Schedule_Table[[#This Row],[Away Concat]],'Back to Back'!T:U,2,FALSE)</f>
        <v>no</v>
      </c>
      <c r="Y41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18" s="8"/>
    </row>
    <row r="419" spans="1:26" x14ac:dyDescent="0.2">
      <c r="A419" s="2">
        <v>43446</v>
      </c>
      <c r="B419" s="16">
        <v>12</v>
      </c>
      <c r="C419" s="16">
        <v>12</v>
      </c>
      <c r="D419" s="16">
        <v>2018</v>
      </c>
      <c r="E419" s="1" t="s">
        <v>6</v>
      </c>
      <c r="F419" s="1" t="s">
        <v>40</v>
      </c>
      <c r="G419" s="1" t="str">
        <f>LEFT(October_Schedule_Table[[#This Row],[Visitor/Neutral]],3)</f>
        <v>Por</v>
      </c>
      <c r="H419" s="1">
        <v>83</v>
      </c>
      <c r="I419" s="1" t="s">
        <v>19</v>
      </c>
      <c r="J419" s="1" t="str">
        <f>LEFT(October_Schedule_Table[[#This Row],[Home/Neutral]],3)</f>
        <v>Mem</v>
      </c>
      <c r="K419" s="1">
        <v>92</v>
      </c>
      <c r="L419" s="1">
        <f>mean-0.5*home+VLOOKUP(October_Schedule_Table[[#This Row],[Visitor/Neutral]],lookup,2,FALSE)+VLOOKUP(October_Schedule_Table[[#This Row],[Home/Neutral]],lookup,3,FALSE)</f>
        <v>108.84221873904178</v>
      </c>
      <c r="M419" s="1">
        <f>mean+0.5*home+VLOOKUP(October_Schedule_Table[[#This Row],[Visitor/Neutral]],lookup,3,FALSE)+VLOOKUP(October_Schedule_Table[[#This Row],[Home/Neutral]],lookup,2,FALSE)</f>
        <v>104.47518518385718</v>
      </c>
      <c r="N419" s="1">
        <f>(October_Schedule_Table[[#This Row],[PTS2]]-October_Schedule_Table[[#This Row],[Home Pre]])^2+(October_Schedule_Table[[#This Row],[PTS]]-October_Schedule_Table[[#This Row],[Away Pre]])^2</f>
        <v>823.45051472801197</v>
      </c>
      <c r="O419" s="1">
        <f t="shared" si="8"/>
        <v>1.2766931894276115</v>
      </c>
      <c r="P419" s="8">
        <f>October_Schedule_Table[[#This Row],[PTS2]]-October_Schedule_Table[[#This Row],[PTS]]</f>
        <v>9</v>
      </c>
      <c r="Q419" s="8">
        <f>October_Schedule_Table[[#This Row],[Home Pre]]-October_Schedule_Table[[#This Row],[Away Pre]]</f>
        <v>-4.3670335551846051</v>
      </c>
      <c r="R419" s="8">
        <f>October_Schedule_Table[[#This Row],[Actual]]-October_Schedule_Table[[#This Row],[Predicted]]</f>
        <v>13.367033555184605</v>
      </c>
      <c r="S419" s="8">
        <f>October_Schedule_Table[[#This Row],[PTS2]]-October_Schedule_Table[[#This Row],[Home Pre]]</f>
        <v>-12.475185183857178</v>
      </c>
      <c r="T419" s="8">
        <f>October_Schedule_Table[[#This Row],[PTS]]-October_Schedule_Table[[#This Row],[Away Pre]]</f>
        <v>-25.842218739041783</v>
      </c>
      <c r="U419" s="8" t="str">
        <f>CONCATENATE(October_Schedule_Table[[#This Row],[Away Short]],October_Schedule_Table[[#This Row],[PTS]],October_Schedule_Table[[#This Row],[PTS2]])</f>
        <v>Por8392</v>
      </c>
      <c r="V419" s="8" t="str">
        <f>CONCATENATE(October_Schedule_Table[[#This Row],[Home Short]],October_Schedule_Table[[#This Row],[PTS]],October_Schedule_Table[[#This Row],[PTS2]])</f>
        <v>Mem8392</v>
      </c>
      <c r="W419" s="8" t="str">
        <f>VLOOKUP(October_Schedule_Table[[#This Row],[Home Concat]],'Back to Back'!T:U,2,FALSE)</f>
        <v>no</v>
      </c>
      <c r="X419" s="8" t="str">
        <f>VLOOKUP(October_Schedule_Table[[#This Row],[Away Concat]],'Back to Back'!T:U,2,FALSE)</f>
        <v>yes</v>
      </c>
      <c r="Y41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19" s="8"/>
    </row>
    <row r="420" spans="1:26" x14ac:dyDescent="0.2">
      <c r="A420" s="2">
        <v>43446</v>
      </c>
      <c r="B420" s="16">
        <v>12</v>
      </c>
      <c r="C420" s="16">
        <v>12</v>
      </c>
      <c r="D420" s="16">
        <v>2018</v>
      </c>
      <c r="E420" s="1" t="s">
        <v>6</v>
      </c>
      <c r="F420" s="1" t="s">
        <v>10</v>
      </c>
      <c r="G420" s="1" t="str">
        <f>LEFT(October_Schedule_Table[[#This Row],[Visitor/Neutral]],3)</f>
        <v>Okl</v>
      </c>
      <c r="H420" s="1">
        <v>114</v>
      </c>
      <c r="I420" s="1" t="s">
        <v>17</v>
      </c>
      <c r="J420" s="1" t="str">
        <f>LEFT(October_Schedule_Table[[#This Row],[Home/Neutral]],3)</f>
        <v>New</v>
      </c>
      <c r="K420" s="1">
        <v>118</v>
      </c>
      <c r="L420" s="1">
        <f>mean-0.5*home+VLOOKUP(October_Schedule_Table[[#This Row],[Visitor/Neutral]],lookup,2,FALSE)+VLOOKUP(October_Schedule_Table[[#This Row],[Home/Neutral]],lookup,3,FALSE)</f>
        <v>119.42962927520119</v>
      </c>
      <c r="M420" s="1">
        <f>mean+0.5*home+VLOOKUP(October_Schedule_Table[[#This Row],[Visitor/Neutral]],lookup,3,FALSE)+VLOOKUP(October_Schedule_Table[[#This Row],[Home/Neutral]],lookup,2,FALSE)</f>
        <v>116.66922999232166</v>
      </c>
      <c r="N420" s="1">
        <f>(October_Schedule_Table[[#This Row],[PTS2]]-October_Schedule_Table[[#This Row],[Home Pre]])^2+(October_Schedule_Table[[#This Row],[PTS]]-October_Schedule_Table[[#This Row],[Away Pre]])^2</f>
        <v>31.251822879458047</v>
      </c>
      <c r="O420" s="1">
        <f t="shared" si="8"/>
        <v>1.2774596652267476</v>
      </c>
      <c r="P420" s="8">
        <f>October_Schedule_Table[[#This Row],[PTS2]]-October_Schedule_Table[[#This Row],[PTS]]</f>
        <v>4</v>
      </c>
      <c r="Q420" s="8">
        <f>October_Schedule_Table[[#This Row],[Home Pre]]-October_Schedule_Table[[#This Row],[Away Pre]]</f>
        <v>-2.7603992828795327</v>
      </c>
      <c r="R420" s="8">
        <f>October_Schedule_Table[[#This Row],[Actual]]-October_Schedule_Table[[#This Row],[Predicted]]</f>
        <v>6.7603992828795327</v>
      </c>
      <c r="S420" s="8">
        <f>October_Schedule_Table[[#This Row],[PTS2]]-October_Schedule_Table[[#This Row],[Home Pre]]</f>
        <v>1.3307700076783391</v>
      </c>
      <c r="T420" s="8">
        <f>October_Schedule_Table[[#This Row],[PTS]]-October_Schedule_Table[[#This Row],[Away Pre]]</f>
        <v>-5.4296292752011936</v>
      </c>
      <c r="U420" s="8" t="str">
        <f>CONCATENATE(October_Schedule_Table[[#This Row],[Away Short]],October_Schedule_Table[[#This Row],[PTS]],October_Schedule_Table[[#This Row],[PTS2]])</f>
        <v>Okl114118</v>
      </c>
      <c r="V420" s="8" t="str">
        <f>CONCATENATE(October_Schedule_Table[[#This Row],[Home Short]],October_Schedule_Table[[#This Row],[PTS]],October_Schedule_Table[[#This Row],[PTS2]])</f>
        <v>New114118</v>
      </c>
      <c r="W420" s="8" t="str">
        <f>VLOOKUP(October_Schedule_Table[[#This Row],[Home Concat]],'Back to Back'!T:U,2,FALSE)</f>
        <v>no</v>
      </c>
      <c r="X420" s="8" t="str">
        <f>VLOOKUP(October_Schedule_Table[[#This Row],[Away Concat]],'Back to Back'!T:U,2,FALSE)</f>
        <v>no</v>
      </c>
      <c r="Y42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20" s="8"/>
    </row>
    <row r="421" spans="1:26" x14ac:dyDescent="0.2">
      <c r="A421" s="2">
        <v>43446</v>
      </c>
      <c r="B421" s="16">
        <v>12</v>
      </c>
      <c r="C421" s="16">
        <v>12</v>
      </c>
      <c r="D421" s="16">
        <v>2018</v>
      </c>
      <c r="E421" s="1" t="s">
        <v>12</v>
      </c>
      <c r="F421" s="1" t="s">
        <v>15</v>
      </c>
      <c r="G421" s="1" t="str">
        <f>LEFT(October_Schedule_Table[[#This Row],[Visitor/Neutral]],3)</f>
        <v>Bro</v>
      </c>
      <c r="H421" s="1">
        <v>127</v>
      </c>
      <c r="I421" s="1" t="s">
        <v>7</v>
      </c>
      <c r="J421" s="1" t="str">
        <f>LEFT(October_Schedule_Table[[#This Row],[Home/Neutral]],3)</f>
        <v>Phi</v>
      </c>
      <c r="K421" s="1">
        <v>124</v>
      </c>
      <c r="L421" s="1">
        <f>mean-0.5*home+VLOOKUP(October_Schedule_Table[[#This Row],[Visitor/Neutral]],lookup,2,FALSE)+VLOOKUP(October_Schedule_Table[[#This Row],[Home/Neutral]],lookup,3,FALSE)</f>
        <v>112.92461008071066</v>
      </c>
      <c r="M421" s="1">
        <f>mean+0.5*home+VLOOKUP(October_Schedule_Table[[#This Row],[Visitor/Neutral]],lookup,3,FALSE)+VLOOKUP(October_Schedule_Table[[#This Row],[Home/Neutral]],lookup,2,FALSE)</f>
        <v>117.79792084905588</v>
      </c>
      <c r="N421" s="1">
        <f>(October_Schedule_Table[[#This Row],[PTS2]]-October_Schedule_Table[[#This Row],[Home Pre]])^2+(October_Schedule_Table[[#This Row],[PTS]]-October_Schedule_Table[[#This Row],[Away Pre]])^2</f>
        <v>236.58238717460753</v>
      </c>
      <c r="O421" s="1">
        <f t="shared" si="8"/>
        <v>1.2782266011874601</v>
      </c>
      <c r="P421" s="8">
        <f>October_Schedule_Table[[#This Row],[PTS2]]-October_Schedule_Table[[#This Row],[PTS]]</f>
        <v>-3</v>
      </c>
      <c r="Q421" s="8">
        <f>October_Schedule_Table[[#This Row],[Home Pre]]-October_Schedule_Table[[#This Row],[Away Pre]]</f>
        <v>4.8733107683452204</v>
      </c>
      <c r="R421" s="8">
        <f>October_Schedule_Table[[#This Row],[Actual]]-October_Schedule_Table[[#This Row],[Predicted]]</f>
        <v>-7.8733107683452204</v>
      </c>
      <c r="S421" s="8">
        <f>October_Schedule_Table[[#This Row],[PTS2]]-October_Schedule_Table[[#This Row],[Home Pre]]</f>
        <v>6.2020791509441153</v>
      </c>
      <c r="T421" s="8">
        <f>October_Schedule_Table[[#This Row],[PTS]]-October_Schedule_Table[[#This Row],[Away Pre]]</f>
        <v>14.075389919289336</v>
      </c>
      <c r="U421" s="8" t="str">
        <f>CONCATENATE(October_Schedule_Table[[#This Row],[Away Short]],October_Schedule_Table[[#This Row],[PTS]],October_Schedule_Table[[#This Row],[PTS2]])</f>
        <v>Bro127124</v>
      </c>
      <c r="V421" s="8" t="str">
        <f>CONCATENATE(October_Schedule_Table[[#This Row],[Home Short]],October_Schedule_Table[[#This Row],[PTS]],October_Schedule_Table[[#This Row],[PTS2]])</f>
        <v>Phi127124</v>
      </c>
      <c r="W421" s="8" t="str">
        <f>VLOOKUP(October_Schedule_Table[[#This Row],[Home Concat]],'Back to Back'!T:U,2,FALSE)</f>
        <v>no</v>
      </c>
      <c r="X421" s="8" t="str">
        <f>VLOOKUP(October_Schedule_Table[[#This Row],[Away Concat]],'Back to Back'!T:U,2,FALSE)</f>
        <v>no</v>
      </c>
      <c r="Y42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21" s="8"/>
    </row>
    <row r="422" spans="1:26" x14ac:dyDescent="0.2">
      <c r="A422" s="2">
        <v>43446</v>
      </c>
      <c r="B422" s="16">
        <v>12</v>
      </c>
      <c r="C422" s="16">
        <v>12</v>
      </c>
      <c r="D422" s="16">
        <v>2018</v>
      </c>
      <c r="E422" s="1" t="s">
        <v>30</v>
      </c>
      <c r="F422" s="1" t="s">
        <v>34</v>
      </c>
      <c r="G422" s="1" t="str">
        <f>LEFT(October_Schedule_Table[[#This Row],[Visitor/Neutral]],3)</f>
        <v>Min</v>
      </c>
      <c r="H422" s="1">
        <v>130</v>
      </c>
      <c r="I422" s="1" t="s">
        <v>32</v>
      </c>
      <c r="J422" s="1" t="str">
        <f>LEFT(October_Schedule_Table[[#This Row],[Home/Neutral]],3)</f>
        <v>Sac</v>
      </c>
      <c r="K422" s="1">
        <v>141</v>
      </c>
      <c r="L422" s="1">
        <f>mean-0.5*home+VLOOKUP(October_Schedule_Table[[#This Row],[Visitor/Neutral]],lookup,2,FALSE)+VLOOKUP(October_Schedule_Table[[#This Row],[Home/Neutral]],lookup,3,FALSE)</f>
        <v>115.20614705042708</v>
      </c>
      <c r="M422" s="1">
        <f>mean+0.5*home+VLOOKUP(October_Schedule_Table[[#This Row],[Visitor/Neutral]],lookup,3,FALSE)+VLOOKUP(October_Schedule_Table[[#This Row],[Home/Neutral]],lookup,2,FALSE)</f>
        <v>118.36571084009121</v>
      </c>
      <c r="N422" s="1">
        <f>(October_Schedule_Table[[#This Row],[PTS2]]-October_Schedule_Table[[#This Row],[Home Pre]])^2+(October_Schedule_Table[[#This Row],[PTS]]-October_Schedule_Table[[#This Row],[Away Pre]])^2</f>
        <v>731.16913086795194</v>
      </c>
      <c r="O422" s="1">
        <f t="shared" si="8"/>
        <v>1.2789939975860118</v>
      </c>
      <c r="P422" s="8">
        <f>October_Schedule_Table[[#This Row],[PTS2]]-October_Schedule_Table[[#This Row],[PTS]]</f>
        <v>11</v>
      </c>
      <c r="Q422" s="8">
        <f>October_Schedule_Table[[#This Row],[Home Pre]]-October_Schedule_Table[[#This Row],[Away Pre]]</f>
        <v>3.1595637896641335</v>
      </c>
      <c r="R422" s="8">
        <f>October_Schedule_Table[[#This Row],[Actual]]-October_Schedule_Table[[#This Row],[Predicted]]</f>
        <v>7.8404362103358665</v>
      </c>
      <c r="S422" s="8">
        <f>October_Schedule_Table[[#This Row],[PTS2]]-October_Schedule_Table[[#This Row],[Home Pre]]</f>
        <v>22.634289159908789</v>
      </c>
      <c r="T422" s="8">
        <f>October_Schedule_Table[[#This Row],[PTS]]-October_Schedule_Table[[#This Row],[Away Pre]]</f>
        <v>14.793852949572923</v>
      </c>
      <c r="U422" s="8" t="str">
        <f>CONCATENATE(October_Schedule_Table[[#This Row],[Away Short]],October_Schedule_Table[[#This Row],[PTS]],October_Schedule_Table[[#This Row],[PTS2]])</f>
        <v>Min130141</v>
      </c>
      <c r="V422" s="8" t="str">
        <f>CONCATENATE(October_Schedule_Table[[#This Row],[Home Short]],October_Schedule_Table[[#This Row],[PTS]],October_Schedule_Table[[#This Row],[PTS2]])</f>
        <v>Sac130141</v>
      </c>
      <c r="W422" s="8" t="str">
        <f>VLOOKUP(October_Schedule_Table[[#This Row],[Home Concat]],'Back to Back'!T:U,2,FALSE)</f>
        <v>no</v>
      </c>
      <c r="X422" s="8" t="str">
        <f>VLOOKUP(October_Schedule_Table[[#This Row],[Away Concat]],'Back to Back'!T:U,2,FALSE)</f>
        <v>no</v>
      </c>
      <c r="Y42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22" s="8"/>
    </row>
    <row r="423" spans="1:26" x14ac:dyDescent="0.2">
      <c r="A423" s="2">
        <v>43446</v>
      </c>
      <c r="B423" s="16">
        <v>12</v>
      </c>
      <c r="C423" s="16">
        <v>12</v>
      </c>
      <c r="D423" s="16">
        <v>2018</v>
      </c>
      <c r="E423" s="1" t="s">
        <v>42</v>
      </c>
      <c r="F423" s="1" t="s">
        <v>26</v>
      </c>
      <c r="G423" s="1" t="str">
        <f>LEFT(October_Schedule_Table[[#This Row],[Visitor/Neutral]],3)</f>
        <v>Mia</v>
      </c>
      <c r="H423" s="1">
        <v>84</v>
      </c>
      <c r="I423" s="1" t="s">
        <v>31</v>
      </c>
      <c r="J423" s="1" t="str">
        <f>LEFT(October_Schedule_Table[[#This Row],[Home/Neutral]],3)</f>
        <v>Uta</v>
      </c>
      <c r="K423" s="1">
        <v>111</v>
      </c>
      <c r="L423" s="1">
        <f>mean-0.5*home+VLOOKUP(October_Schedule_Table[[#This Row],[Visitor/Neutral]],lookup,2,FALSE)+VLOOKUP(October_Schedule_Table[[#This Row],[Home/Neutral]],lookup,3,FALSE)</f>
        <v>99.01842567826408</v>
      </c>
      <c r="M423" s="1">
        <f>mean+0.5*home+VLOOKUP(October_Schedule_Table[[#This Row],[Visitor/Neutral]],lookup,3,FALSE)+VLOOKUP(October_Schedule_Table[[#This Row],[Home/Neutral]],lookup,2,FALSE)</f>
        <v>107.70209860371421</v>
      </c>
      <c r="N423" s="1">
        <f>(October_Schedule_Table[[#This Row],[PTS2]]-October_Schedule_Table[[#This Row],[Home Pre]])^2+(October_Schedule_Table[[#This Row],[PTS]]-October_Schedule_Table[[#This Row],[Away Pre]])^2</f>
        <v>236.42926347316569</v>
      </c>
      <c r="O423" s="1">
        <f t="shared" si="8"/>
        <v>1.2797618546988312</v>
      </c>
      <c r="P423" s="8">
        <f>October_Schedule_Table[[#This Row],[PTS2]]-October_Schedule_Table[[#This Row],[PTS]]</f>
        <v>27</v>
      </c>
      <c r="Q423" s="8">
        <f>October_Schedule_Table[[#This Row],[Home Pre]]-October_Schedule_Table[[#This Row],[Away Pre]]</f>
        <v>8.683672925450125</v>
      </c>
      <c r="R423" s="8">
        <f>October_Schedule_Table[[#This Row],[Actual]]-October_Schedule_Table[[#This Row],[Predicted]]</f>
        <v>18.316327074549875</v>
      </c>
      <c r="S423" s="8">
        <f>October_Schedule_Table[[#This Row],[PTS2]]-October_Schedule_Table[[#This Row],[Home Pre]]</f>
        <v>3.2979013962857948</v>
      </c>
      <c r="T423" s="8">
        <f>October_Schedule_Table[[#This Row],[PTS]]-October_Schedule_Table[[#This Row],[Away Pre]]</f>
        <v>-15.01842567826408</v>
      </c>
      <c r="U423" s="8" t="str">
        <f>CONCATENATE(October_Schedule_Table[[#This Row],[Away Short]],October_Schedule_Table[[#This Row],[PTS]],October_Schedule_Table[[#This Row],[PTS2]])</f>
        <v>Mia84111</v>
      </c>
      <c r="V423" s="8" t="str">
        <f>CONCATENATE(October_Schedule_Table[[#This Row],[Home Short]],October_Schedule_Table[[#This Row],[PTS]],October_Schedule_Table[[#This Row],[PTS2]])</f>
        <v>Uta84111</v>
      </c>
      <c r="W423" s="8" t="str">
        <f>VLOOKUP(October_Schedule_Table[[#This Row],[Home Concat]],'Back to Back'!T:U,2,FALSE)</f>
        <v>no</v>
      </c>
      <c r="X423" s="8" t="str">
        <f>VLOOKUP(October_Schedule_Table[[#This Row],[Away Concat]],'Back to Back'!T:U,2,FALSE)</f>
        <v>no</v>
      </c>
      <c r="Y42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23" s="8"/>
    </row>
    <row r="424" spans="1:26" x14ac:dyDescent="0.2">
      <c r="A424" s="2">
        <v>43446</v>
      </c>
      <c r="B424" s="16">
        <v>12</v>
      </c>
      <c r="C424" s="16">
        <v>12</v>
      </c>
      <c r="D424" s="16">
        <v>2018</v>
      </c>
      <c r="E424" s="1" t="s">
        <v>12</v>
      </c>
      <c r="F424" s="1" t="s">
        <v>8</v>
      </c>
      <c r="G424" s="1" t="str">
        <f>LEFT(October_Schedule_Table[[#This Row],[Visitor/Neutral]],3)</f>
        <v>Bos</v>
      </c>
      <c r="H424" s="1">
        <v>130</v>
      </c>
      <c r="I424" s="1" t="s">
        <v>41</v>
      </c>
      <c r="J424" s="1" t="str">
        <f>LEFT(October_Schedule_Table[[#This Row],[Home/Neutral]],3)</f>
        <v>Was</v>
      </c>
      <c r="K424" s="1">
        <v>125</v>
      </c>
      <c r="L424" s="1">
        <f>mean-0.5*home+VLOOKUP(October_Schedule_Table[[#This Row],[Visitor/Neutral]],lookup,2,FALSE)+VLOOKUP(October_Schedule_Table[[#This Row],[Home/Neutral]],lookup,3,FALSE)</f>
        <v>117.53355863780212</v>
      </c>
      <c r="M424" s="1">
        <f>mean+0.5*home+VLOOKUP(October_Schedule_Table[[#This Row],[Visitor/Neutral]],lookup,3,FALSE)+VLOOKUP(October_Schedule_Table[[#This Row],[Home/Neutral]],lookup,2,FALSE)</f>
        <v>113.36386957092697</v>
      </c>
      <c r="N424" s="1">
        <f>(October_Schedule_Table[[#This Row],[PTS2]]-October_Schedule_Table[[#This Row],[Home Pre]])^2+(October_Schedule_Table[[#This Row],[PTS]]-October_Schedule_Table[[#This Row],[Away Pre]])^2</f>
        <v>290.81169159951764</v>
      </c>
      <c r="O424" s="1">
        <f t="shared" si="8"/>
        <v>1.2805301728025127</v>
      </c>
      <c r="P424" s="8">
        <f>October_Schedule_Table[[#This Row],[PTS2]]-October_Schedule_Table[[#This Row],[PTS]]</f>
        <v>-5</v>
      </c>
      <c r="Q424" s="8">
        <f>October_Schedule_Table[[#This Row],[Home Pre]]-October_Schedule_Table[[#This Row],[Away Pre]]</f>
        <v>-4.1696890668751507</v>
      </c>
      <c r="R424" s="8">
        <f>October_Schedule_Table[[#This Row],[Actual]]-October_Schedule_Table[[#This Row],[Predicted]]</f>
        <v>-0.83031093312484927</v>
      </c>
      <c r="S424" s="8">
        <f>October_Schedule_Table[[#This Row],[PTS2]]-October_Schedule_Table[[#This Row],[Home Pre]]</f>
        <v>11.636130429073035</v>
      </c>
      <c r="T424" s="8">
        <f>October_Schedule_Table[[#This Row],[PTS]]-October_Schedule_Table[[#This Row],[Away Pre]]</f>
        <v>12.466441362197884</v>
      </c>
      <c r="U424" s="8" t="str">
        <f>CONCATENATE(October_Schedule_Table[[#This Row],[Away Short]],October_Schedule_Table[[#This Row],[PTS]],October_Schedule_Table[[#This Row],[PTS2]])</f>
        <v>Bos130125</v>
      </c>
      <c r="V424" s="8" t="str">
        <f>CONCATENATE(October_Schedule_Table[[#This Row],[Home Short]],October_Schedule_Table[[#This Row],[PTS]],October_Schedule_Table[[#This Row],[PTS2]])</f>
        <v>Was130125</v>
      </c>
      <c r="W424" s="8" t="str">
        <f>VLOOKUP(October_Schedule_Table[[#This Row],[Home Concat]],'Back to Back'!T:U,2,FALSE)</f>
        <v>no</v>
      </c>
      <c r="X424" s="8" t="str">
        <f>VLOOKUP(October_Schedule_Table[[#This Row],[Away Concat]],'Back to Back'!T:U,2,FALSE)</f>
        <v>no</v>
      </c>
      <c r="Y42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24" s="8"/>
    </row>
    <row r="425" spans="1:26" x14ac:dyDescent="0.2">
      <c r="A425" s="2">
        <v>43447</v>
      </c>
      <c r="B425" s="16">
        <v>12</v>
      </c>
      <c r="C425" s="16">
        <v>13</v>
      </c>
      <c r="D425" s="16">
        <v>2018</v>
      </c>
      <c r="E425" s="1" t="s">
        <v>6</v>
      </c>
      <c r="F425" s="1" t="s">
        <v>39</v>
      </c>
      <c r="G425" s="1" t="s">
        <v>242</v>
      </c>
      <c r="H425" s="1">
        <v>111</v>
      </c>
      <c r="I425" s="1" t="s">
        <v>18</v>
      </c>
      <c r="J425" s="1" t="str">
        <f>LEFT(October_Schedule_Table[[#This Row],[Home/Neutral]],3)</f>
        <v>Hou</v>
      </c>
      <c r="K425" s="1">
        <v>126</v>
      </c>
      <c r="L425" s="1">
        <f>mean-0.5*home+VLOOKUP(October_Schedule_Table[[#This Row],[Visitor/Neutral]],lookup,2,FALSE)+VLOOKUP(October_Schedule_Table[[#This Row],[Home/Neutral]],lookup,3,FALSE)</f>
        <v>107.25909801216098</v>
      </c>
      <c r="M425" s="1">
        <f>mean+0.5*home+VLOOKUP(October_Schedule_Table[[#This Row],[Visitor/Neutral]],lookup,3,FALSE)+VLOOKUP(October_Schedule_Table[[#This Row],[Home/Neutral]],lookup,2,FALSE)</f>
        <v>117.55955596534895</v>
      </c>
      <c r="N425" s="1">
        <f>(October_Schedule_Table[[#This Row],[PTS2]]-October_Schedule_Table[[#This Row],[Home Pre]])^2+(October_Schedule_Table[[#This Row],[PTS]]-October_Schedule_Table[[#This Row],[Away Pre]])^2</f>
        <v>85.235443184694475</v>
      </c>
      <c r="O425" s="1">
        <f t="shared" si="8"/>
        <v>1.2812989521738172</v>
      </c>
      <c r="P425" s="8">
        <f>October_Schedule_Table[[#This Row],[PTS2]]-October_Schedule_Table[[#This Row],[PTS]]</f>
        <v>15</v>
      </c>
      <c r="Q425" s="8">
        <f>October_Schedule_Table[[#This Row],[Home Pre]]-October_Schedule_Table[[#This Row],[Away Pre]]</f>
        <v>10.300457953187973</v>
      </c>
      <c r="R425" s="8">
        <f>October_Schedule_Table[[#This Row],[Actual]]-October_Schedule_Table[[#This Row],[Predicted]]</f>
        <v>4.6995420468120273</v>
      </c>
      <c r="S425" s="8">
        <f>October_Schedule_Table[[#This Row],[PTS2]]-October_Schedule_Table[[#This Row],[Home Pre]]</f>
        <v>8.4404440346510512</v>
      </c>
      <c r="T425" s="8">
        <f>October_Schedule_Table[[#This Row],[PTS]]-October_Schedule_Table[[#This Row],[Away Pre]]</f>
        <v>3.7409019878390239</v>
      </c>
      <c r="U425" s="8" t="str">
        <f>CONCATENATE(October_Schedule_Table[[#This Row],[Away Short]],October_Schedule_Table[[#This Row],[PTS]],October_Schedule_Table[[#This Row],[PTS2]])</f>
        <v>LAL111126</v>
      </c>
      <c r="V425" s="8" t="str">
        <f>CONCATENATE(October_Schedule_Table[[#This Row],[Home Short]],October_Schedule_Table[[#This Row],[PTS]],October_Schedule_Table[[#This Row],[PTS2]])</f>
        <v>Hou111126</v>
      </c>
      <c r="W425" s="8" t="str">
        <f>VLOOKUP(October_Schedule_Table[[#This Row],[Home Concat]],'Back to Back'!T:U,2,FALSE)</f>
        <v>no</v>
      </c>
      <c r="X425" s="8" t="str">
        <f>VLOOKUP(October_Schedule_Table[[#This Row],[Away Concat]],'Back to Back'!T:U,2,FALSE)</f>
        <v>no</v>
      </c>
      <c r="Y42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25" s="8"/>
    </row>
    <row r="426" spans="1:26" x14ac:dyDescent="0.2">
      <c r="A426" s="2">
        <v>43447</v>
      </c>
      <c r="B426" s="16">
        <v>12</v>
      </c>
      <c r="C426" s="16">
        <v>13</v>
      </c>
      <c r="D426" s="16">
        <v>2018</v>
      </c>
      <c r="E426" s="1" t="s">
        <v>44</v>
      </c>
      <c r="F426" s="1" t="s">
        <v>38</v>
      </c>
      <c r="G426" s="1" t="str">
        <f>LEFT(October_Schedule_Table[[#This Row],[Visitor/Neutral]],3)</f>
        <v>Chi</v>
      </c>
      <c r="H426" s="1">
        <v>91</v>
      </c>
      <c r="I426" s="1" t="s">
        <v>27</v>
      </c>
      <c r="J426" s="1" t="str">
        <f>LEFT(October_Schedule_Table[[#This Row],[Home/Neutral]],3)</f>
        <v>Orl</v>
      </c>
      <c r="K426" s="1">
        <v>97</v>
      </c>
      <c r="L426" s="1">
        <f>mean-0.5*home+VLOOKUP(October_Schedule_Table[[#This Row],[Visitor/Neutral]],lookup,2,FALSE)+VLOOKUP(October_Schedule_Table[[#This Row],[Home/Neutral]],lookup,3,FALSE)</f>
        <v>99.219974363446596</v>
      </c>
      <c r="M426" s="1">
        <f>mean+0.5*home+VLOOKUP(October_Schedule_Table[[#This Row],[Visitor/Neutral]],lookup,3,FALSE)+VLOOKUP(October_Schedule_Table[[#This Row],[Home/Neutral]],lookup,2,FALSE)</f>
        <v>111.51796096240521</v>
      </c>
      <c r="N426" s="1">
        <f>(October_Schedule_Table[[#This Row],[PTS2]]-October_Schedule_Table[[#This Row],[Home Pre]])^2+(October_Schedule_Table[[#This Row],[PTS]]-October_Schedule_Table[[#This Row],[Away Pre]])^2</f>
        <v>278.33916904164096</v>
      </c>
      <c r="O426" s="1">
        <f t="shared" si="8"/>
        <v>1.2820681930896711</v>
      </c>
      <c r="P426" s="8">
        <f>October_Schedule_Table[[#This Row],[PTS2]]-October_Schedule_Table[[#This Row],[PTS]]</f>
        <v>6</v>
      </c>
      <c r="Q426" s="8">
        <f>October_Schedule_Table[[#This Row],[Home Pre]]-October_Schedule_Table[[#This Row],[Away Pre]]</f>
        <v>12.297986598958616</v>
      </c>
      <c r="R426" s="8">
        <f>October_Schedule_Table[[#This Row],[Actual]]-October_Schedule_Table[[#This Row],[Predicted]]</f>
        <v>-6.2979865989586159</v>
      </c>
      <c r="S426" s="8">
        <f>October_Schedule_Table[[#This Row],[PTS2]]-October_Schedule_Table[[#This Row],[Home Pre]]</f>
        <v>-14.517960962405212</v>
      </c>
      <c r="T426" s="8">
        <f>October_Schedule_Table[[#This Row],[PTS]]-October_Schedule_Table[[#This Row],[Away Pre]]</f>
        <v>-8.219974363446596</v>
      </c>
      <c r="U426" s="8" t="str">
        <f>CONCATENATE(October_Schedule_Table[[#This Row],[Away Short]],October_Schedule_Table[[#This Row],[PTS]],October_Schedule_Table[[#This Row],[PTS2]])</f>
        <v>Chi9197</v>
      </c>
      <c r="V426" s="8" t="str">
        <f>CONCATENATE(October_Schedule_Table[[#This Row],[Home Short]],October_Schedule_Table[[#This Row],[PTS]],October_Schedule_Table[[#This Row],[PTS2]])</f>
        <v>Orl9197</v>
      </c>
      <c r="W426" s="8" t="str">
        <f>VLOOKUP(October_Schedule_Table[[#This Row],[Home Concat]],'Back to Back'!T:U,2,FALSE)</f>
        <v>no</v>
      </c>
      <c r="X426" s="8" t="str">
        <f>VLOOKUP(October_Schedule_Table[[#This Row],[Away Concat]],'Back to Back'!T:U,2,FALSE)</f>
        <v>no</v>
      </c>
      <c r="Y42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26" s="8"/>
    </row>
    <row r="427" spans="1:26" x14ac:dyDescent="0.2">
      <c r="A427" s="2">
        <v>43447</v>
      </c>
      <c r="B427" s="16">
        <v>12</v>
      </c>
      <c r="C427" s="16">
        <v>13</v>
      </c>
      <c r="D427" s="16">
        <v>2018</v>
      </c>
      <c r="E427" s="1" t="s">
        <v>9</v>
      </c>
      <c r="F427" s="1" t="s">
        <v>28</v>
      </c>
      <c r="G427" s="1" t="str">
        <f>LEFT(October_Schedule_Table[[#This Row],[Visitor/Neutral]],3)</f>
        <v>Dal</v>
      </c>
      <c r="H427" s="1">
        <v>89</v>
      </c>
      <c r="I427" s="1" t="s">
        <v>29</v>
      </c>
      <c r="J427" s="1" t="str">
        <f>LEFT(October_Schedule_Table[[#This Row],[Home/Neutral]],3)</f>
        <v>Pho</v>
      </c>
      <c r="K427" s="1">
        <v>99</v>
      </c>
      <c r="L427" s="1">
        <f>mean-0.5*home+VLOOKUP(October_Schedule_Table[[#This Row],[Visitor/Neutral]],lookup,2,FALSE)+VLOOKUP(October_Schedule_Table[[#This Row],[Home/Neutral]],lookup,3,FALSE)</f>
        <v>112.98233871219331</v>
      </c>
      <c r="M427" s="1">
        <f>mean+0.5*home+VLOOKUP(October_Schedule_Table[[#This Row],[Visitor/Neutral]],lookup,3,FALSE)+VLOOKUP(October_Schedule_Table[[#This Row],[Home/Neutral]],lookup,2,FALSE)</f>
        <v>108.0972191170615</v>
      </c>
      <c r="N427" s="1">
        <f>(October_Schedule_Table[[#This Row],[PTS2]]-October_Schedule_Table[[#This Row],[Home Pre]])^2+(October_Schedule_Table[[#This Row],[PTS]]-October_Schedule_Table[[#This Row],[Away Pre]])^2</f>
        <v>657.91196577019514</v>
      </c>
      <c r="O427" s="1">
        <f t="shared" si="8"/>
        <v>1.2828378958271676</v>
      </c>
      <c r="P427" s="8">
        <f>October_Schedule_Table[[#This Row],[PTS2]]-October_Schedule_Table[[#This Row],[PTS]]</f>
        <v>10</v>
      </c>
      <c r="Q427" s="8">
        <f>October_Schedule_Table[[#This Row],[Home Pre]]-October_Schedule_Table[[#This Row],[Away Pre]]</f>
        <v>-4.8851195951318118</v>
      </c>
      <c r="R427" s="8">
        <f>October_Schedule_Table[[#This Row],[Actual]]-October_Schedule_Table[[#This Row],[Predicted]]</f>
        <v>14.885119595131812</v>
      </c>
      <c r="S427" s="8">
        <f>October_Schedule_Table[[#This Row],[PTS2]]-October_Schedule_Table[[#This Row],[Home Pre]]</f>
        <v>-9.0972191170614991</v>
      </c>
      <c r="T427" s="8">
        <f>October_Schedule_Table[[#This Row],[PTS]]-October_Schedule_Table[[#This Row],[Away Pre]]</f>
        <v>-23.982338712193311</v>
      </c>
      <c r="U427" s="8" t="str">
        <f>CONCATENATE(October_Schedule_Table[[#This Row],[Away Short]],October_Schedule_Table[[#This Row],[PTS]],October_Schedule_Table[[#This Row],[PTS2]])</f>
        <v>Dal8999</v>
      </c>
      <c r="V427" s="8" t="str">
        <f>CONCATENATE(October_Schedule_Table[[#This Row],[Home Short]],October_Schedule_Table[[#This Row],[PTS]],October_Schedule_Table[[#This Row],[PTS2]])</f>
        <v>Pho8999</v>
      </c>
      <c r="W427" s="8" t="str">
        <f>VLOOKUP(October_Schedule_Table[[#This Row],[Home Concat]],'Back to Back'!T:U,2,FALSE)</f>
        <v>no</v>
      </c>
      <c r="X427" s="8" t="str">
        <f>VLOOKUP(October_Schedule_Table[[#This Row],[Away Concat]],'Back to Back'!T:U,2,FALSE)</f>
        <v>yes</v>
      </c>
      <c r="Y42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27" s="8"/>
    </row>
    <row r="428" spans="1:26" x14ac:dyDescent="0.2">
      <c r="A428" s="2">
        <v>43447</v>
      </c>
      <c r="B428" s="16">
        <v>12</v>
      </c>
      <c r="C428" s="16">
        <v>13</v>
      </c>
      <c r="D428" s="16">
        <v>2018</v>
      </c>
      <c r="E428" s="1" t="s">
        <v>33</v>
      </c>
      <c r="F428" s="1" t="s">
        <v>22</v>
      </c>
      <c r="G428" s="1" t="s">
        <v>241</v>
      </c>
      <c r="H428" s="1">
        <v>87</v>
      </c>
      <c r="I428" s="1" t="s">
        <v>35</v>
      </c>
      <c r="J428" s="1" t="str">
        <f>LEFT(October_Schedule_Table[[#This Row],[Home/Neutral]],3)</f>
        <v>San</v>
      </c>
      <c r="K428" s="1">
        <v>125</v>
      </c>
      <c r="L428" s="1">
        <f>mean-0.5*home+VLOOKUP(October_Schedule_Table[[#This Row],[Visitor/Neutral]],lookup,2,FALSE)+VLOOKUP(October_Schedule_Table[[#This Row],[Home/Neutral]],lookup,3,FALSE)</f>
        <v>112.33278622192712</v>
      </c>
      <c r="M428" s="1">
        <f>mean+0.5*home+VLOOKUP(October_Schedule_Table[[#This Row],[Visitor/Neutral]],lookup,3,FALSE)+VLOOKUP(October_Schedule_Table[[#This Row],[Home/Neutral]],lookup,2,FALSE)</f>
        <v>116.12179957801882</v>
      </c>
      <c r="N428" s="1">
        <f>(October_Schedule_Table[[#This Row],[PTS2]]-October_Schedule_Table[[#This Row],[Home Pre]])^2+(October_Schedule_Table[[#This Row],[PTS]]-October_Schedule_Table[[#This Row],[Away Pre]])^2</f>
        <v>720.57250049872744</v>
      </c>
      <c r="O428" s="1">
        <f t="shared" si="8"/>
        <v>1.2836080606635658</v>
      </c>
      <c r="P428" s="8">
        <f>October_Schedule_Table[[#This Row],[PTS2]]-October_Schedule_Table[[#This Row],[PTS]]</f>
        <v>38</v>
      </c>
      <c r="Q428" s="8">
        <f>October_Schedule_Table[[#This Row],[Home Pre]]-October_Schedule_Table[[#This Row],[Away Pre]]</f>
        <v>3.7890133560917008</v>
      </c>
      <c r="R428" s="8">
        <f>October_Schedule_Table[[#This Row],[Actual]]-October_Schedule_Table[[#This Row],[Predicted]]</f>
        <v>34.210986643908299</v>
      </c>
      <c r="S428" s="8">
        <f>October_Schedule_Table[[#This Row],[PTS2]]-October_Schedule_Table[[#This Row],[Home Pre]]</f>
        <v>8.8782004219811768</v>
      </c>
      <c r="T428" s="8">
        <f>October_Schedule_Table[[#This Row],[PTS]]-October_Schedule_Table[[#This Row],[Away Pre]]</f>
        <v>-25.332786221927122</v>
      </c>
      <c r="U428" s="8" t="str">
        <f>CONCATENATE(October_Schedule_Table[[#This Row],[Away Short]],October_Schedule_Table[[#This Row],[PTS]],October_Schedule_Table[[#This Row],[PTS2]])</f>
        <v>LAC87125</v>
      </c>
      <c r="V428" s="8" t="str">
        <f>CONCATENATE(October_Schedule_Table[[#This Row],[Home Short]],October_Schedule_Table[[#This Row],[PTS]],October_Schedule_Table[[#This Row],[PTS2]])</f>
        <v>San87125</v>
      </c>
      <c r="W428" s="8" t="str">
        <f>VLOOKUP(October_Schedule_Table[[#This Row],[Home Concat]],'Back to Back'!T:U,2,FALSE)</f>
        <v>no</v>
      </c>
      <c r="X428" s="8" t="str">
        <f>VLOOKUP(October_Schedule_Table[[#This Row],[Away Concat]],'Back to Back'!T:U,2,FALSE)</f>
        <v>no</v>
      </c>
      <c r="Y42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28" s="8"/>
    </row>
    <row r="429" spans="1:26" x14ac:dyDescent="0.2">
      <c r="A429" s="2">
        <v>43448</v>
      </c>
      <c r="B429" s="16">
        <v>12</v>
      </c>
      <c r="C429" s="16">
        <v>14</v>
      </c>
      <c r="D429" s="16">
        <v>2018</v>
      </c>
      <c r="E429" s="1" t="s">
        <v>12</v>
      </c>
      <c r="F429" s="1" t="s">
        <v>24</v>
      </c>
      <c r="G429" s="1" t="str">
        <f>LEFT(October_Schedule_Table[[#This Row],[Visitor/Neutral]],3)</f>
        <v>Atl</v>
      </c>
      <c r="H429" s="1">
        <v>108</v>
      </c>
      <c r="I429" s="1" t="s">
        <v>8</v>
      </c>
      <c r="J429" s="1" t="str">
        <f>LEFT(October_Schedule_Table[[#This Row],[Home/Neutral]],3)</f>
        <v>Bos</v>
      </c>
      <c r="K429" s="1">
        <v>129</v>
      </c>
      <c r="L429" s="1">
        <f>mean-0.5*home+VLOOKUP(October_Schedule_Table[[#This Row],[Visitor/Neutral]],lookup,2,FALSE)+VLOOKUP(October_Schedule_Table[[#This Row],[Home/Neutral]],lookup,3,FALSE)</f>
        <v>110.78375150493015</v>
      </c>
      <c r="M429" s="1">
        <f>mean+0.5*home+VLOOKUP(October_Schedule_Table[[#This Row],[Visitor/Neutral]],lookup,3,FALSE)+VLOOKUP(October_Schedule_Table[[#This Row],[Home/Neutral]],lookup,2,FALSE)</f>
        <v>122.58520202946272</v>
      </c>
      <c r="N429" s="1">
        <f>(October_Schedule_Table[[#This Row],[PTS2]]-October_Schedule_Table[[#This Row],[Home Pre]])^2+(October_Schedule_Table[[#This Row],[PTS]]-October_Schedule_Table[[#This Row],[Away Pre]])^2</f>
        <v>48.898905444010083</v>
      </c>
      <c r="O429" s="1">
        <f t="shared" si="8"/>
        <v>1.2843786878762917</v>
      </c>
      <c r="P429" s="8">
        <f>October_Schedule_Table[[#This Row],[PTS2]]-October_Schedule_Table[[#This Row],[PTS]]</f>
        <v>21</v>
      </c>
      <c r="Q429" s="8">
        <f>October_Schedule_Table[[#This Row],[Home Pre]]-October_Schedule_Table[[#This Row],[Away Pre]]</f>
        <v>11.801450524532569</v>
      </c>
      <c r="R429" s="8">
        <f>October_Schedule_Table[[#This Row],[Actual]]-October_Schedule_Table[[#This Row],[Predicted]]</f>
        <v>9.1985494754674306</v>
      </c>
      <c r="S429" s="8">
        <f>October_Schedule_Table[[#This Row],[PTS2]]-October_Schedule_Table[[#This Row],[Home Pre]]</f>
        <v>6.4147979705372791</v>
      </c>
      <c r="T429" s="8">
        <f>October_Schedule_Table[[#This Row],[PTS]]-October_Schedule_Table[[#This Row],[Away Pre]]</f>
        <v>-2.7837515049301516</v>
      </c>
      <c r="U429" s="8" t="str">
        <f>CONCATENATE(October_Schedule_Table[[#This Row],[Away Short]],October_Schedule_Table[[#This Row],[PTS]],October_Schedule_Table[[#This Row],[PTS2]])</f>
        <v>Atl108129</v>
      </c>
      <c r="V429" s="8" t="str">
        <f>CONCATENATE(October_Schedule_Table[[#This Row],[Home Short]],October_Schedule_Table[[#This Row],[PTS]],October_Schedule_Table[[#This Row],[PTS2]])</f>
        <v>Bos108129</v>
      </c>
      <c r="W429" s="8" t="str">
        <f>VLOOKUP(October_Schedule_Table[[#This Row],[Home Concat]],'Back to Back'!T:U,2,FALSE)</f>
        <v>no</v>
      </c>
      <c r="X429" s="8" t="str">
        <f>VLOOKUP(October_Schedule_Table[[#This Row],[Away Concat]],'Back to Back'!T:U,2,FALSE)</f>
        <v>no</v>
      </c>
      <c r="Y42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29" s="8"/>
    </row>
    <row r="430" spans="1:26" x14ac:dyDescent="0.2">
      <c r="A430" s="2">
        <v>43448</v>
      </c>
      <c r="B430" s="16">
        <v>12</v>
      </c>
      <c r="C430" s="16">
        <v>14</v>
      </c>
      <c r="D430" s="16">
        <v>2018</v>
      </c>
      <c r="E430" s="1" t="s">
        <v>23</v>
      </c>
      <c r="F430" s="1" t="s">
        <v>41</v>
      </c>
      <c r="G430" s="1" t="str">
        <f>LEFT(October_Schedule_Table[[#This Row],[Visitor/Neutral]],3)</f>
        <v>Was</v>
      </c>
      <c r="H430" s="1">
        <v>118</v>
      </c>
      <c r="I430" s="1" t="s">
        <v>15</v>
      </c>
      <c r="J430" s="1" t="str">
        <f>LEFT(October_Schedule_Table[[#This Row],[Home/Neutral]],3)</f>
        <v>Bro</v>
      </c>
      <c r="K430" s="1">
        <v>125</v>
      </c>
      <c r="L430" s="1">
        <f>mean-0.5*home+VLOOKUP(October_Schedule_Table[[#This Row],[Visitor/Neutral]],lookup,2,FALSE)+VLOOKUP(October_Schedule_Table[[#This Row],[Home/Neutral]],lookup,3,FALSE)</f>
        <v>114.2760785038854</v>
      </c>
      <c r="M430" s="1">
        <f>mean+0.5*home+VLOOKUP(October_Schedule_Table[[#This Row],[Visitor/Neutral]],lookup,3,FALSE)+VLOOKUP(October_Schedule_Table[[#This Row],[Home/Neutral]],lookup,2,FALSE)</f>
        <v>120.30218220755427</v>
      </c>
      <c r="N430" s="1">
        <f>(October_Schedule_Table[[#This Row],[PTS2]]-October_Schedule_Table[[#This Row],[Home Pre]])^2+(October_Schedule_Table[[#This Row],[PTS]]-October_Schedule_Table[[#This Row],[Away Pre]])^2</f>
        <v>35.937083320244092</v>
      </c>
      <c r="O430" s="1">
        <f t="shared" si="8"/>
        <v>1.2851497777429375</v>
      </c>
      <c r="P430" s="8">
        <f>October_Schedule_Table[[#This Row],[PTS2]]-October_Schedule_Table[[#This Row],[PTS]]</f>
        <v>7</v>
      </c>
      <c r="Q430" s="8">
        <f>October_Schedule_Table[[#This Row],[Home Pre]]-October_Schedule_Table[[#This Row],[Away Pre]]</f>
        <v>6.0261037036688663</v>
      </c>
      <c r="R430" s="8">
        <f>October_Schedule_Table[[#This Row],[Actual]]-October_Schedule_Table[[#This Row],[Predicted]]</f>
        <v>0.97389629633113373</v>
      </c>
      <c r="S430" s="8">
        <f>October_Schedule_Table[[#This Row],[PTS2]]-October_Schedule_Table[[#This Row],[Home Pre]]</f>
        <v>4.6978177924457327</v>
      </c>
      <c r="T430" s="8">
        <f>October_Schedule_Table[[#This Row],[PTS]]-October_Schedule_Table[[#This Row],[Away Pre]]</f>
        <v>3.723921496114599</v>
      </c>
      <c r="U430" s="8" t="str">
        <f>CONCATENATE(October_Schedule_Table[[#This Row],[Away Short]],October_Schedule_Table[[#This Row],[PTS]],October_Schedule_Table[[#This Row],[PTS2]])</f>
        <v>Was118125</v>
      </c>
      <c r="V430" s="8" t="str">
        <f>CONCATENATE(October_Schedule_Table[[#This Row],[Home Short]],October_Schedule_Table[[#This Row],[PTS]],October_Schedule_Table[[#This Row],[PTS2]])</f>
        <v>Bro118125</v>
      </c>
      <c r="W430" s="8" t="str">
        <f>VLOOKUP(October_Schedule_Table[[#This Row],[Home Concat]],'Back to Back'!T:U,2,FALSE)</f>
        <v>no</v>
      </c>
      <c r="X430" s="8" t="str">
        <f>VLOOKUP(October_Schedule_Table[[#This Row],[Away Concat]],'Back to Back'!T:U,2,FALSE)</f>
        <v>no</v>
      </c>
      <c r="Y43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30" s="8"/>
    </row>
    <row r="431" spans="1:26" x14ac:dyDescent="0.2">
      <c r="A431" s="2">
        <v>43448</v>
      </c>
      <c r="B431" s="16">
        <v>12</v>
      </c>
      <c r="C431" s="16">
        <v>14</v>
      </c>
      <c r="D431" s="16">
        <v>2018</v>
      </c>
      <c r="E431" s="1" t="s">
        <v>12</v>
      </c>
      <c r="F431" s="1" t="s">
        <v>25</v>
      </c>
      <c r="G431" s="1" t="s">
        <v>243</v>
      </c>
      <c r="H431" s="1">
        <v>126</v>
      </c>
      <c r="I431" s="1" t="s">
        <v>14</v>
      </c>
      <c r="J431" s="1" t="str">
        <f>LEFT(October_Schedule_Table[[#This Row],[Home/Neutral]],3)</f>
        <v>Cha</v>
      </c>
      <c r="K431" s="1">
        <v>124</v>
      </c>
      <c r="L431" s="1">
        <f>mean-0.5*home+VLOOKUP(October_Schedule_Table[[#This Row],[Visitor/Neutral]],lookup,2,FALSE)+VLOOKUP(October_Schedule_Table[[#This Row],[Home/Neutral]],lookup,3,FALSE)</f>
        <v>103.18763281048152</v>
      </c>
      <c r="M431" s="1">
        <f>mean+0.5*home+VLOOKUP(October_Schedule_Table[[#This Row],[Visitor/Neutral]],lookup,3,FALSE)+VLOOKUP(October_Schedule_Table[[#This Row],[Home/Neutral]],lookup,2,FALSE)</f>
        <v>114.06201933792158</v>
      </c>
      <c r="N431" s="1">
        <f>(October_Schedule_Table[[#This Row],[PTS2]]-October_Schedule_Table[[#This Row],[Home Pre]])^2+(October_Schedule_Table[[#This Row],[PTS]]-October_Schedule_Table[[#This Row],[Away Pre]])^2</f>
        <v>619.16755642926398</v>
      </c>
      <c r="O431" s="1">
        <f t="shared" si="8"/>
        <v>1.2859213305412622</v>
      </c>
      <c r="P431" s="8">
        <f>October_Schedule_Table[[#This Row],[PTS2]]-October_Schedule_Table[[#This Row],[PTS]]</f>
        <v>-2</v>
      </c>
      <c r="Q431" s="8">
        <f>October_Schedule_Table[[#This Row],[Home Pre]]-October_Schedule_Table[[#This Row],[Away Pre]]</f>
        <v>10.874386527440066</v>
      </c>
      <c r="R431" s="8">
        <f>October_Schedule_Table[[#This Row],[Actual]]-October_Schedule_Table[[#This Row],[Predicted]]</f>
        <v>-12.874386527440066</v>
      </c>
      <c r="S431" s="8">
        <f>October_Schedule_Table[[#This Row],[PTS2]]-October_Schedule_Table[[#This Row],[Home Pre]]</f>
        <v>9.9379806620784166</v>
      </c>
      <c r="T431" s="8">
        <f>October_Schedule_Table[[#This Row],[PTS]]-October_Schedule_Table[[#This Row],[Away Pre]]</f>
        <v>22.812367189518483</v>
      </c>
      <c r="U431" s="8" t="str">
        <f>CONCATENATE(October_Schedule_Table[[#This Row],[Away Short]],October_Schedule_Table[[#This Row],[PTS]],October_Schedule_Table[[#This Row],[PTS2]])</f>
        <v>NYK126124</v>
      </c>
      <c r="V431" s="8" t="str">
        <f>CONCATENATE(October_Schedule_Table[[#This Row],[Home Short]],October_Schedule_Table[[#This Row],[PTS]],October_Schedule_Table[[#This Row],[PTS2]])</f>
        <v>Cha126124</v>
      </c>
      <c r="W431" s="8" t="str">
        <f>VLOOKUP(October_Schedule_Table[[#This Row],[Home Concat]],'Back to Back'!T:U,2,FALSE)</f>
        <v>no</v>
      </c>
      <c r="X431" s="8" t="str">
        <f>VLOOKUP(October_Schedule_Table[[#This Row],[Away Concat]],'Back to Back'!T:U,2,FALSE)</f>
        <v>no</v>
      </c>
      <c r="Y43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31" s="8"/>
    </row>
    <row r="432" spans="1:26" x14ac:dyDescent="0.2">
      <c r="A432" s="2">
        <v>43448</v>
      </c>
      <c r="B432" s="16">
        <v>12</v>
      </c>
      <c r="C432" s="16">
        <v>14</v>
      </c>
      <c r="D432" s="16">
        <v>2018</v>
      </c>
      <c r="E432" s="1" t="s">
        <v>23</v>
      </c>
      <c r="F432" s="1" t="s">
        <v>13</v>
      </c>
      <c r="G432" s="1" t="str">
        <f>LEFT(October_Schedule_Table[[#This Row],[Visitor/Neutral]],3)</f>
        <v>Mil</v>
      </c>
      <c r="H432" s="1">
        <v>114</v>
      </c>
      <c r="I432" s="1" t="s">
        <v>36</v>
      </c>
      <c r="J432" s="1" t="str">
        <f>LEFT(October_Schedule_Table[[#This Row],[Home/Neutral]],3)</f>
        <v>Cle</v>
      </c>
      <c r="K432" s="1">
        <v>102</v>
      </c>
      <c r="L432" s="1">
        <f>mean-0.5*home+VLOOKUP(October_Schedule_Table[[#This Row],[Visitor/Neutral]],lookup,2,FALSE)+VLOOKUP(October_Schedule_Table[[#This Row],[Home/Neutral]],lookup,3,FALSE)</f>
        <v>119.87209271418766</v>
      </c>
      <c r="M432" s="1">
        <f>mean+0.5*home+VLOOKUP(October_Schedule_Table[[#This Row],[Visitor/Neutral]],lookup,3,FALSE)+VLOOKUP(October_Schedule_Table[[#This Row],[Home/Neutral]],lookup,2,FALSE)</f>
        <v>105.50599408407008</v>
      </c>
      <c r="N432" s="1">
        <f>(October_Schedule_Table[[#This Row],[PTS2]]-October_Schedule_Table[[#This Row],[Home Pre]])^2+(October_Schedule_Table[[#This Row],[PTS]]-October_Schedule_Table[[#This Row],[Away Pre]])^2</f>
        <v>46.773467361550196</v>
      </c>
      <c r="O432" s="1">
        <f t="shared" si="8"/>
        <v>1.2866933465491919</v>
      </c>
      <c r="P432" s="8">
        <f>October_Schedule_Table[[#This Row],[PTS2]]-October_Schedule_Table[[#This Row],[PTS]]</f>
        <v>-12</v>
      </c>
      <c r="Q432" s="8">
        <f>October_Schedule_Table[[#This Row],[Home Pre]]-October_Schedule_Table[[#This Row],[Away Pre]]</f>
        <v>-14.366098630117577</v>
      </c>
      <c r="R432" s="8">
        <f>October_Schedule_Table[[#This Row],[Actual]]-October_Schedule_Table[[#This Row],[Predicted]]</f>
        <v>2.3660986301175768</v>
      </c>
      <c r="S432" s="8">
        <f>October_Schedule_Table[[#This Row],[PTS2]]-October_Schedule_Table[[#This Row],[Home Pre]]</f>
        <v>-3.5059940840700818</v>
      </c>
      <c r="T432" s="8">
        <f>October_Schedule_Table[[#This Row],[PTS]]-October_Schedule_Table[[#This Row],[Away Pre]]</f>
        <v>-5.8720927141876587</v>
      </c>
      <c r="U432" s="8" t="str">
        <f>CONCATENATE(October_Schedule_Table[[#This Row],[Away Short]],October_Schedule_Table[[#This Row],[PTS]],October_Schedule_Table[[#This Row],[PTS2]])</f>
        <v>Mil114102</v>
      </c>
      <c r="V432" s="8" t="str">
        <f>CONCATENATE(October_Schedule_Table[[#This Row],[Home Short]],October_Schedule_Table[[#This Row],[PTS]],October_Schedule_Table[[#This Row],[PTS2]])</f>
        <v>Cle114102</v>
      </c>
      <c r="W432" s="8" t="str">
        <f>VLOOKUP(October_Schedule_Table[[#This Row],[Home Concat]],'Back to Back'!T:U,2,FALSE)</f>
        <v>no</v>
      </c>
      <c r="X432" s="8" t="str">
        <f>VLOOKUP(October_Schedule_Table[[#This Row],[Away Concat]],'Back to Back'!T:U,2,FALSE)</f>
        <v>no</v>
      </c>
      <c r="Y43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32" s="8"/>
    </row>
    <row r="433" spans="1:26" x14ac:dyDescent="0.2">
      <c r="A433" s="2">
        <v>43448</v>
      </c>
      <c r="B433" s="16">
        <v>12</v>
      </c>
      <c r="C433" s="16">
        <v>14</v>
      </c>
      <c r="D433" s="16">
        <v>2018</v>
      </c>
      <c r="E433" s="1" t="s">
        <v>30</v>
      </c>
      <c r="F433" s="1" t="s">
        <v>10</v>
      </c>
      <c r="G433" s="1" t="str">
        <f>LEFT(October_Schedule_Table[[#This Row],[Visitor/Neutral]],3)</f>
        <v>Okl</v>
      </c>
      <c r="H433" s="1">
        <v>98</v>
      </c>
      <c r="I433" s="1" t="s">
        <v>21</v>
      </c>
      <c r="J433" s="1" t="str">
        <f>LEFT(October_Schedule_Table[[#This Row],[Home/Neutral]],3)</f>
        <v>Den</v>
      </c>
      <c r="K433" s="1">
        <v>109</v>
      </c>
      <c r="L433" s="1">
        <f>mean-0.5*home+VLOOKUP(October_Schedule_Table[[#This Row],[Visitor/Neutral]],lookup,2,FALSE)+VLOOKUP(October_Schedule_Table[[#This Row],[Home/Neutral]],lookup,3,FALSE)</f>
        <v>108.51171658132263</v>
      </c>
      <c r="M433" s="1">
        <f>mean+0.5*home+VLOOKUP(October_Schedule_Table[[#This Row],[Visitor/Neutral]],lookup,3,FALSE)+VLOOKUP(October_Schedule_Table[[#This Row],[Home/Neutral]],lookup,2,FALSE)</f>
        <v>111.71214125768222</v>
      </c>
      <c r="N433" s="1">
        <f>(October_Schedule_Table[[#This Row],[PTS2]]-October_Schedule_Table[[#This Row],[Home Pre]])^2+(October_Schedule_Table[[#This Row],[PTS]]-October_Schedule_Table[[#This Row],[Away Pre]])^2</f>
        <v>117.85189568767522</v>
      </c>
      <c r="O433" s="1">
        <f t="shared" si="8"/>
        <v>1.2874658260448189</v>
      </c>
      <c r="P433" s="8">
        <f>October_Schedule_Table[[#This Row],[PTS2]]-October_Schedule_Table[[#This Row],[PTS]]</f>
        <v>11</v>
      </c>
      <c r="Q433" s="8">
        <f>October_Schedule_Table[[#This Row],[Home Pre]]-October_Schedule_Table[[#This Row],[Away Pre]]</f>
        <v>3.2004246763595887</v>
      </c>
      <c r="R433" s="8">
        <f>October_Schedule_Table[[#This Row],[Actual]]-October_Schedule_Table[[#This Row],[Predicted]]</f>
        <v>7.7995753236404113</v>
      </c>
      <c r="S433" s="8">
        <f>October_Schedule_Table[[#This Row],[PTS2]]-October_Schedule_Table[[#This Row],[Home Pre]]</f>
        <v>-2.7121412576822195</v>
      </c>
      <c r="T433" s="8">
        <f>October_Schedule_Table[[#This Row],[PTS]]-October_Schedule_Table[[#This Row],[Away Pre]]</f>
        <v>-10.511716581322631</v>
      </c>
      <c r="U433" s="8" t="str">
        <f>CONCATENATE(October_Schedule_Table[[#This Row],[Away Short]],October_Schedule_Table[[#This Row],[PTS]],October_Schedule_Table[[#This Row],[PTS2]])</f>
        <v>Okl98109</v>
      </c>
      <c r="V433" s="8" t="str">
        <f>CONCATENATE(October_Schedule_Table[[#This Row],[Home Short]],October_Schedule_Table[[#This Row],[PTS]],October_Schedule_Table[[#This Row],[PTS2]])</f>
        <v>Den98109</v>
      </c>
      <c r="W433" s="8" t="str">
        <f>VLOOKUP(October_Schedule_Table[[#This Row],[Home Concat]],'Back to Back'!T:U,2,FALSE)</f>
        <v>no</v>
      </c>
      <c r="X433" s="8" t="str">
        <f>VLOOKUP(October_Schedule_Table[[#This Row],[Away Concat]],'Back to Back'!T:U,2,FALSE)</f>
        <v>no</v>
      </c>
      <c r="Y43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33" s="8"/>
    </row>
    <row r="434" spans="1:26" x14ac:dyDescent="0.2">
      <c r="A434" s="2">
        <v>43448</v>
      </c>
      <c r="B434" s="16">
        <v>12</v>
      </c>
      <c r="C434" s="16">
        <v>14</v>
      </c>
      <c r="D434" s="16">
        <v>2018</v>
      </c>
      <c r="E434" s="1" t="s">
        <v>6</v>
      </c>
      <c r="F434" s="1" t="s">
        <v>26</v>
      </c>
      <c r="G434" s="1" t="str">
        <f>LEFT(October_Schedule_Table[[#This Row],[Visitor/Neutral]],3)</f>
        <v>Mia</v>
      </c>
      <c r="H434" s="1">
        <v>100</v>
      </c>
      <c r="I434" s="1" t="s">
        <v>19</v>
      </c>
      <c r="J434" s="1" t="str">
        <f>LEFT(October_Schedule_Table[[#This Row],[Home/Neutral]],3)</f>
        <v>Mem</v>
      </c>
      <c r="K434" s="1">
        <v>97</v>
      </c>
      <c r="L434" s="1">
        <f>mean-0.5*home+VLOOKUP(October_Schedule_Table[[#This Row],[Visitor/Neutral]],lookup,2,FALSE)+VLOOKUP(October_Schedule_Table[[#This Row],[Home/Neutral]],lookup,3,FALSE)</f>
        <v>98.963891935904996</v>
      </c>
      <c r="M434" s="1">
        <f>mean+0.5*home+VLOOKUP(October_Schedule_Table[[#This Row],[Visitor/Neutral]],lookup,3,FALSE)+VLOOKUP(October_Schedule_Table[[#This Row],[Home/Neutral]],lookup,2,FALSE)</f>
        <v>99.592930641681846</v>
      </c>
      <c r="N434" s="1">
        <f>(October_Schedule_Table[[#This Row],[PTS2]]-October_Schedule_Table[[#This Row],[Home Pre]])^2+(October_Schedule_Table[[#This Row],[PTS]]-October_Schedule_Table[[#This Row],[Away Pre]])^2</f>
        <v>7.7968092330553276</v>
      </c>
      <c r="O434" s="1">
        <f t="shared" si="8"/>
        <v>1.2882387693064028</v>
      </c>
      <c r="P434" s="8">
        <f>October_Schedule_Table[[#This Row],[PTS2]]-October_Schedule_Table[[#This Row],[PTS]]</f>
        <v>-3</v>
      </c>
      <c r="Q434" s="8">
        <f>October_Schedule_Table[[#This Row],[Home Pre]]-October_Schedule_Table[[#This Row],[Away Pre]]</f>
        <v>0.62903870577684984</v>
      </c>
      <c r="R434" s="8">
        <f>October_Schedule_Table[[#This Row],[Actual]]-October_Schedule_Table[[#This Row],[Predicted]]</f>
        <v>-3.6290387057768498</v>
      </c>
      <c r="S434" s="8">
        <f>October_Schedule_Table[[#This Row],[PTS2]]-October_Schedule_Table[[#This Row],[Home Pre]]</f>
        <v>-2.5929306416818463</v>
      </c>
      <c r="T434" s="8">
        <f>October_Schedule_Table[[#This Row],[PTS]]-October_Schedule_Table[[#This Row],[Away Pre]]</f>
        <v>1.0361080640950036</v>
      </c>
      <c r="U434" s="8" t="str">
        <f>CONCATENATE(October_Schedule_Table[[#This Row],[Away Short]],October_Schedule_Table[[#This Row],[PTS]],October_Schedule_Table[[#This Row],[PTS2]])</f>
        <v>Mia10097</v>
      </c>
      <c r="V434" s="8" t="str">
        <f>CONCATENATE(October_Schedule_Table[[#This Row],[Home Short]],October_Schedule_Table[[#This Row],[PTS]],October_Schedule_Table[[#This Row],[PTS2]])</f>
        <v>Mem10097</v>
      </c>
      <c r="W434" s="8" t="str">
        <f>VLOOKUP(October_Schedule_Table[[#This Row],[Home Concat]],'Back to Back'!T:U,2,FALSE)</f>
        <v>no</v>
      </c>
      <c r="X434" s="8" t="str">
        <f>VLOOKUP(October_Schedule_Table[[#This Row],[Away Concat]],'Back to Back'!T:U,2,FALSE)</f>
        <v>no</v>
      </c>
      <c r="Y43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34" s="8"/>
    </row>
    <row r="435" spans="1:26" x14ac:dyDescent="0.2">
      <c r="A435" s="2">
        <v>43448</v>
      </c>
      <c r="B435" s="16">
        <v>12</v>
      </c>
      <c r="C435" s="16">
        <v>14</v>
      </c>
      <c r="D435" s="16">
        <v>2018</v>
      </c>
      <c r="E435" s="1" t="s">
        <v>23</v>
      </c>
      <c r="F435" s="1" t="s">
        <v>20</v>
      </c>
      <c r="G435" s="1" t="str">
        <f>LEFT(October_Schedule_Table[[#This Row],[Visitor/Neutral]],3)</f>
        <v>Ind</v>
      </c>
      <c r="H435" s="1">
        <v>113</v>
      </c>
      <c r="I435" s="1" t="s">
        <v>7</v>
      </c>
      <c r="J435" s="1" t="str">
        <f>LEFT(October_Schedule_Table[[#This Row],[Home/Neutral]],3)</f>
        <v>Phi</v>
      </c>
      <c r="K435" s="1">
        <v>101</v>
      </c>
      <c r="L435" s="1">
        <f>mean-0.5*home+VLOOKUP(October_Schedule_Table[[#This Row],[Visitor/Neutral]],lookup,2,FALSE)+VLOOKUP(October_Schedule_Table[[#This Row],[Home/Neutral]],lookup,3,FALSE)</f>
        <v>108.03284686959704</v>
      </c>
      <c r="M435" s="1">
        <f>mean+0.5*home+VLOOKUP(October_Schedule_Table[[#This Row],[Visitor/Neutral]],lookup,3,FALSE)+VLOOKUP(October_Schedule_Table[[#This Row],[Home/Neutral]],lookup,2,FALSE)</f>
        <v>110.60356529904095</v>
      </c>
      <c r="N435" s="1">
        <f>(October_Schedule_Table[[#This Row],[PTS2]]-October_Schedule_Table[[#This Row],[Home Pre]])^2+(October_Schedule_Table[[#This Row],[PTS]]-October_Schedule_Table[[#This Row],[Away Pre]])^2</f>
        <v>116.90107667381548</v>
      </c>
      <c r="O435" s="1">
        <f t="shared" si="8"/>
        <v>1.2890121766123703</v>
      </c>
      <c r="P435" s="8">
        <f>October_Schedule_Table[[#This Row],[PTS2]]-October_Schedule_Table[[#This Row],[PTS]]</f>
        <v>-12</v>
      </c>
      <c r="Q435" s="8">
        <f>October_Schedule_Table[[#This Row],[Home Pre]]-October_Schedule_Table[[#This Row],[Away Pre]]</f>
        <v>2.5707184294439145</v>
      </c>
      <c r="R435" s="8">
        <f>October_Schedule_Table[[#This Row],[Actual]]-October_Schedule_Table[[#This Row],[Predicted]]</f>
        <v>-14.570718429443914</v>
      </c>
      <c r="S435" s="8">
        <f>October_Schedule_Table[[#This Row],[PTS2]]-October_Schedule_Table[[#This Row],[Home Pre]]</f>
        <v>-9.6035652990409517</v>
      </c>
      <c r="T435" s="8">
        <f>October_Schedule_Table[[#This Row],[PTS]]-October_Schedule_Table[[#This Row],[Away Pre]]</f>
        <v>4.9671531304029628</v>
      </c>
      <c r="U435" s="8" t="str">
        <f>CONCATENATE(October_Schedule_Table[[#This Row],[Away Short]],October_Schedule_Table[[#This Row],[PTS]],October_Schedule_Table[[#This Row],[PTS2]])</f>
        <v>Ind113101</v>
      </c>
      <c r="V435" s="8" t="str">
        <f>CONCATENATE(October_Schedule_Table[[#This Row],[Home Short]],October_Schedule_Table[[#This Row],[PTS]],October_Schedule_Table[[#This Row],[PTS2]])</f>
        <v>Phi113101</v>
      </c>
      <c r="W435" s="8" t="str">
        <f>VLOOKUP(October_Schedule_Table[[#This Row],[Home Concat]],'Back to Back'!T:U,2,FALSE)</f>
        <v>no</v>
      </c>
      <c r="X435" s="8" t="str">
        <f>VLOOKUP(October_Schedule_Table[[#This Row],[Away Concat]],'Back to Back'!T:U,2,FALSE)</f>
        <v>no</v>
      </c>
      <c r="Y43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35" s="8"/>
    </row>
    <row r="436" spans="1:26" x14ac:dyDescent="0.2">
      <c r="A436" s="2">
        <v>43448</v>
      </c>
      <c r="B436" s="16">
        <v>12</v>
      </c>
      <c r="C436" s="16">
        <v>14</v>
      </c>
      <c r="D436" s="16">
        <v>2018</v>
      </c>
      <c r="E436" s="1" t="s">
        <v>30</v>
      </c>
      <c r="F436" s="1" t="s">
        <v>37</v>
      </c>
      <c r="G436" s="1" t="str">
        <f>LEFT(October_Schedule_Table[[#This Row],[Visitor/Neutral]],3)</f>
        <v>Tor</v>
      </c>
      <c r="H436" s="1">
        <v>122</v>
      </c>
      <c r="I436" s="1" t="s">
        <v>40</v>
      </c>
      <c r="J436" s="1" t="str">
        <f>LEFT(October_Schedule_Table[[#This Row],[Home/Neutral]],3)</f>
        <v>Por</v>
      </c>
      <c r="K436" s="1">
        <v>128</v>
      </c>
      <c r="L436" s="1">
        <f>mean-0.5*home+VLOOKUP(October_Schedule_Table[[#This Row],[Visitor/Neutral]],lookup,2,FALSE)+VLOOKUP(October_Schedule_Table[[#This Row],[Home/Neutral]],lookup,3,FALSE)</f>
        <v>112.21686613464449</v>
      </c>
      <c r="M436" s="1">
        <f>mean+0.5*home+VLOOKUP(October_Schedule_Table[[#This Row],[Visitor/Neutral]],lookup,3,FALSE)+VLOOKUP(October_Schedule_Table[[#This Row],[Home/Neutral]],lookup,2,FALSE)</f>
        <v>114.14729627756347</v>
      </c>
      <c r="N436" s="1">
        <f>(October_Schedule_Table[[#This Row],[PTS2]]-October_Schedule_Table[[#This Row],[Home Pre]])^2+(October_Schedule_Table[[#This Row],[PTS]]-October_Schedule_Table[[#This Row],[Away Pre]])^2</f>
        <v>287.60710864907276</v>
      </c>
      <c r="O436" s="1">
        <f t="shared" si="8"/>
        <v>1.2897860482413153</v>
      </c>
      <c r="P436" s="8">
        <f>October_Schedule_Table[[#This Row],[PTS2]]-October_Schedule_Table[[#This Row],[PTS]]</f>
        <v>6</v>
      </c>
      <c r="Q436" s="8">
        <f>October_Schedule_Table[[#This Row],[Home Pre]]-October_Schedule_Table[[#This Row],[Away Pre]]</f>
        <v>1.9304301429189792</v>
      </c>
      <c r="R436" s="8">
        <f>October_Schedule_Table[[#This Row],[Actual]]-October_Schedule_Table[[#This Row],[Predicted]]</f>
        <v>4.0695698570810208</v>
      </c>
      <c r="S436" s="8">
        <f>October_Schedule_Table[[#This Row],[PTS2]]-October_Schedule_Table[[#This Row],[Home Pre]]</f>
        <v>13.85270372243653</v>
      </c>
      <c r="T436" s="8">
        <f>October_Schedule_Table[[#This Row],[PTS]]-October_Schedule_Table[[#This Row],[Away Pre]]</f>
        <v>9.7831338653555093</v>
      </c>
      <c r="U436" s="8" t="str">
        <f>CONCATENATE(October_Schedule_Table[[#This Row],[Away Short]],October_Schedule_Table[[#This Row],[PTS]],October_Schedule_Table[[#This Row],[PTS2]])</f>
        <v>Tor122128</v>
      </c>
      <c r="V436" s="8" t="str">
        <f>CONCATENATE(October_Schedule_Table[[#This Row],[Home Short]],October_Schedule_Table[[#This Row],[PTS]],October_Schedule_Table[[#This Row],[PTS2]])</f>
        <v>Por122128</v>
      </c>
      <c r="W436" s="8" t="str">
        <f>VLOOKUP(October_Schedule_Table[[#This Row],[Home Concat]],'Back to Back'!T:U,2,FALSE)</f>
        <v>no</v>
      </c>
      <c r="X436" s="8" t="str">
        <f>VLOOKUP(October_Schedule_Table[[#This Row],[Away Concat]],'Back to Back'!T:U,2,FALSE)</f>
        <v>no</v>
      </c>
      <c r="Y43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36" s="8"/>
    </row>
    <row r="437" spans="1:26" x14ac:dyDescent="0.2">
      <c r="A437" s="2">
        <v>43448</v>
      </c>
      <c r="B437" s="16">
        <v>12</v>
      </c>
      <c r="C437" s="16">
        <v>14</v>
      </c>
      <c r="D437" s="16">
        <v>2018</v>
      </c>
      <c r="E437" s="1" t="s">
        <v>30</v>
      </c>
      <c r="F437" s="1" t="s">
        <v>11</v>
      </c>
      <c r="G437" s="1" t="str">
        <f>LEFT(October_Schedule_Table[[#This Row],[Visitor/Neutral]],3)</f>
        <v>Gol</v>
      </c>
      <c r="H437" s="1">
        <v>130</v>
      </c>
      <c r="I437" s="1" t="s">
        <v>32</v>
      </c>
      <c r="J437" s="1" t="str">
        <f>LEFT(October_Schedule_Table[[#This Row],[Home/Neutral]],3)</f>
        <v>Sac</v>
      </c>
      <c r="K437" s="1">
        <v>125</v>
      </c>
      <c r="L437" s="1">
        <f>mean-0.5*home+VLOOKUP(October_Schedule_Table[[#This Row],[Visitor/Neutral]],lookup,2,FALSE)+VLOOKUP(October_Schedule_Table[[#This Row],[Home/Neutral]],lookup,3,FALSE)</f>
        <v>120.01139389925676</v>
      </c>
      <c r="M437" s="1">
        <f>mean+0.5*home+VLOOKUP(October_Schedule_Table[[#This Row],[Visitor/Neutral]],lookup,3,FALSE)+VLOOKUP(October_Schedule_Table[[#This Row],[Home/Neutral]],lookup,2,FALSE)</f>
        <v>115.32809003498876</v>
      </c>
      <c r="N437" s="1">
        <f>(October_Schedule_Table[[#This Row],[PTS2]]-October_Schedule_Table[[#This Row],[Home Pre]])^2+(October_Schedule_Table[[#This Row],[PTS]]-October_Schedule_Table[[#This Row],[Away Pre]])^2</f>
        <v>193.31809420708879</v>
      </c>
      <c r="O437" s="1">
        <f t="shared" si="8"/>
        <v>1.2905603844719986</v>
      </c>
      <c r="P437" s="8">
        <f>October_Schedule_Table[[#This Row],[PTS2]]-October_Schedule_Table[[#This Row],[PTS]]</f>
        <v>-5</v>
      </c>
      <c r="Q437" s="8">
        <f>October_Schedule_Table[[#This Row],[Home Pre]]-October_Schedule_Table[[#This Row],[Away Pre]]</f>
        <v>-4.6833038642679981</v>
      </c>
      <c r="R437" s="8">
        <f>October_Schedule_Table[[#This Row],[Actual]]-October_Schedule_Table[[#This Row],[Predicted]]</f>
        <v>-0.31669613573200195</v>
      </c>
      <c r="S437" s="8">
        <f>October_Schedule_Table[[#This Row],[PTS2]]-October_Schedule_Table[[#This Row],[Home Pre]]</f>
        <v>9.6719099650112383</v>
      </c>
      <c r="T437" s="8">
        <f>October_Schedule_Table[[#This Row],[PTS]]-October_Schedule_Table[[#This Row],[Away Pre]]</f>
        <v>9.9886061007432403</v>
      </c>
      <c r="U437" s="8" t="str">
        <f>CONCATENATE(October_Schedule_Table[[#This Row],[Away Short]],October_Schedule_Table[[#This Row],[PTS]],October_Schedule_Table[[#This Row],[PTS2]])</f>
        <v>Gol130125</v>
      </c>
      <c r="V437" s="8" t="str">
        <f>CONCATENATE(October_Schedule_Table[[#This Row],[Home Short]],October_Schedule_Table[[#This Row],[PTS]],October_Schedule_Table[[#This Row],[PTS2]])</f>
        <v>Sac130125</v>
      </c>
      <c r="W437" s="8" t="str">
        <f>VLOOKUP(October_Schedule_Table[[#This Row],[Home Concat]],'Back to Back'!T:U,2,FALSE)</f>
        <v>no</v>
      </c>
      <c r="X437" s="8" t="str">
        <f>VLOOKUP(October_Schedule_Table[[#This Row],[Away Concat]],'Back to Back'!T:U,2,FALSE)</f>
        <v>no</v>
      </c>
      <c r="Y43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37" s="8"/>
    </row>
    <row r="438" spans="1:26" x14ac:dyDescent="0.2">
      <c r="A438" s="2">
        <v>43449</v>
      </c>
      <c r="B438" s="16">
        <v>12</v>
      </c>
      <c r="C438" s="16">
        <v>15</v>
      </c>
      <c r="D438" s="16">
        <v>2018</v>
      </c>
      <c r="E438" s="1" t="s">
        <v>6</v>
      </c>
      <c r="F438" s="1" t="s">
        <v>18</v>
      </c>
      <c r="G438" s="1" t="str">
        <f>LEFT(October_Schedule_Table[[#This Row],[Visitor/Neutral]],3)</f>
        <v>Hou</v>
      </c>
      <c r="H438" s="1">
        <v>105</v>
      </c>
      <c r="I438" s="1" t="s">
        <v>19</v>
      </c>
      <c r="J438" s="1" t="str">
        <f>LEFT(October_Schedule_Table[[#This Row],[Home/Neutral]],3)</f>
        <v>Mem</v>
      </c>
      <c r="K438" s="1">
        <v>97</v>
      </c>
      <c r="L438" s="1">
        <f>mean-0.5*home+VLOOKUP(October_Schedule_Table[[#This Row],[Visitor/Neutral]],lookup,2,FALSE)+VLOOKUP(October_Schedule_Table[[#This Row],[Home/Neutral]],lookup,3,FALSE)</f>
        <v>108.00829475290466</v>
      </c>
      <c r="M438" s="1">
        <f>mean+0.5*home+VLOOKUP(October_Schedule_Table[[#This Row],[Visitor/Neutral]],lookup,3,FALSE)+VLOOKUP(October_Schedule_Table[[#This Row],[Home/Neutral]],lookup,2,FALSE)</f>
        <v>102.56081557996788</v>
      </c>
      <c r="N438" s="1">
        <f>(October_Schedule_Table[[#This Row],[PTS2]]-October_Schedule_Table[[#This Row],[Home Pre]])^2+(October_Schedule_Table[[#This Row],[PTS]]-October_Schedule_Table[[#This Row],[Away Pre]])^2</f>
        <v>39.972507234767221</v>
      </c>
      <c r="O438" s="1">
        <f t="shared" si="8"/>
        <v>1.2913351855833488</v>
      </c>
      <c r="P438" s="8">
        <f>October_Schedule_Table[[#This Row],[PTS2]]-October_Schedule_Table[[#This Row],[PTS]]</f>
        <v>-8</v>
      </c>
      <c r="Q438" s="8">
        <f>October_Schedule_Table[[#This Row],[Home Pre]]-October_Schedule_Table[[#This Row],[Away Pre]]</f>
        <v>-5.4474791729367809</v>
      </c>
      <c r="R438" s="8">
        <f>October_Schedule_Table[[#This Row],[Actual]]-October_Schedule_Table[[#This Row],[Predicted]]</f>
        <v>-2.5525208270632191</v>
      </c>
      <c r="S438" s="8">
        <f>October_Schedule_Table[[#This Row],[PTS2]]-October_Schedule_Table[[#This Row],[Home Pre]]</f>
        <v>-5.5608155799678798</v>
      </c>
      <c r="T438" s="8">
        <f>October_Schedule_Table[[#This Row],[PTS]]-October_Schedule_Table[[#This Row],[Away Pre]]</f>
        <v>-3.0082947529046606</v>
      </c>
      <c r="U438" s="8" t="str">
        <f>CONCATENATE(October_Schedule_Table[[#This Row],[Away Short]],October_Schedule_Table[[#This Row],[PTS]],October_Schedule_Table[[#This Row],[PTS2]])</f>
        <v>Hou10597</v>
      </c>
      <c r="V438" s="8" t="str">
        <f>CONCATENATE(October_Schedule_Table[[#This Row],[Home Short]],October_Schedule_Table[[#This Row],[PTS]],October_Schedule_Table[[#This Row],[PTS2]])</f>
        <v>Mem10597</v>
      </c>
      <c r="W438" s="8" t="str">
        <f>VLOOKUP(October_Schedule_Table[[#This Row],[Home Concat]],'Back to Back'!T:U,2,FALSE)</f>
        <v>yes</v>
      </c>
      <c r="X438" s="8" t="str">
        <f>VLOOKUP(October_Schedule_Table[[#This Row],[Away Concat]],'Back to Back'!T:U,2,FALSE)</f>
        <v>no</v>
      </c>
      <c r="Y438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38" s="8"/>
    </row>
    <row r="439" spans="1:26" x14ac:dyDescent="0.2">
      <c r="A439" s="2">
        <v>43449</v>
      </c>
      <c r="B439" s="16">
        <v>12</v>
      </c>
      <c r="C439" s="16">
        <v>15</v>
      </c>
      <c r="D439" s="16">
        <v>2018</v>
      </c>
      <c r="E439" s="1" t="s">
        <v>42</v>
      </c>
      <c r="F439" s="1" t="s">
        <v>22</v>
      </c>
      <c r="G439" s="1" t="s">
        <v>241</v>
      </c>
      <c r="H439" s="1">
        <v>104</v>
      </c>
      <c r="I439" s="1" t="s">
        <v>10</v>
      </c>
      <c r="J439" s="1" t="str">
        <f>LEFT(October_Schedule_Table[[#This Row],[Home/Neutral]],3)</f>
        <v>Okl</v>
      </c>
      <c r="K439" s="1">
        <v>110</v>
      </c>
      <c r="L439" s="1">
        <f>mean-0.5*home+VLOOKUP(October_Schedule_Table[[#This Row],[Visitor/Neutral]],lookup,2,FALSE)+VLOOKUP(October_Schedule_Table[[#This Row],[Home/Neutral]],lookup,3,FALSE)</f>
        <v>114.26197515813145</v>
      </c>
      <c r="M439" s="1">
        <f>mean+0.5*home+VLOOKUP(October_Schedule_Table[[#This Row],[Visitor/Neutral]],lookup,3,FALSE)+VLOOKUP(October_Schedule_Table[[#This Row],[Home/Neutral]],lookup,2,FALSE)</f>
        <v>119.57730001128007</v>
      </c>
      <c r="N439" s="1">
        <f>(October_Schedule_Table[[#This Row],[PTS2]]-October_Schedule_Table[[#This Row],[Home Pre]])^2+(October_Schedule_Table[[#This Row],[PTS]]-October_Schedule_Table[[#This Row],[Away Pre]])^2</f>
        <v>197.03280965217226</v>
      </c>
      <c r="O439" s="1">
        <f t="shared" si="8"/>
        <v>1.2921104518544615</v>
      </c>
      <c r="P439" s="8">
        <f>October_Schedule_Table[[#This Row],[PTS2]]-October_Schedule_Table[[#This Row],[PTS]]</f>
        <v>6</v>
      </c>
      <c r="Q439" s="8">
        <f>October_Schedule_Table[[#This Row],[Home Pre]]-October_Schedule_Table[[#This Row],[Away Pre]]</f>
        <v>5.3153248531486241</v>
      </c>
      <c r="R439" s="8">
        <f>October_Schedule_Table[[#This Row],[Actual]]-October_Schedule_Table[[#This Row],[Predicted]]</f>
        <v>0.68467514685137587</v>
      </c>
      <c r="S439" s="8">
        <f>October_Schedule_Table[[#This Row],[PTS2]]-October_Schedule_Table[[#This Row],[Home Pre]]</f>
        <v>-9.577300011280073</v>
      </c>
      <c r="T439" s="8">
        <f>October_Schedule_Table[[#This Row],[PTS]]-October_Schedule_Table[[#This Row],[Away Pre]]</f>
        <v>-10.261975158131449</v>
      </c>
      <c r="U439" s="8" t="str">
        <f>CONCATENATE(October_Schedule_Table[[#This Row],[Away Short]],October_Schedule_Table[[#This Row],[PTS]],October_Schedule_Table[[#This Row],[PTS2]])</f>
        <v>LAC104110</v>
      </c>
      <c r="V439" s="8" t="str">
        <f>CONCATENATE(October_Schedule_Table[[#This Row],[Home Short]],October_Schedule_Table[[#This Row],[PTS]],October_Schedule_Table[[#This Row],[PTS2]])</f>
        <v>Okl104110</v>
      </c>
      <c r="W439" s="8" t="str">
        <f>VLOOKUP(October_Schedule_Table[[#This Row],[Home Concat]],'Back to Back'!T:U,2,FALSE)</f>
        <v>yes</v>
      </c>
      <c r="X439" s="8" t="str">
        <f>VLOOKUP(October_Schedule_Table[[#This Row],[Away Concat]],'Back to Back'!T:U,2,FALSE)</f>
        <v>no</v>
      </c>
      <c r="Y43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39" s="8"/>
    </row>
    <row r="440" spans="1:26" x14ac:dyDescent="0.2">
      <c r="A440" s="2">
        <v>43449</v>
      </c>
      <c r="B440" s="16">
        <v>12</v>
      </c>
      <c r="C440" s="16">
        <v>15</v>
      </c>
      <c r="D440" s="16">
        <v>2018</v>
      </c>
      <c r="E440" s="1" t="s">
        <v>45</v>
      </c>
      <c r="F440" s="1" t="s">
        <v>31</v>
      </c>
      <c r="G440" s="1" t="str">
        <f>LEFT(October_Schedule_Table[[#This Row],[Visitor/Neutral]],3)</f>
        <v>Uta</v>
      </c>
      <c r="H440" s="1">
        <v>89</v>
      </c>
      <c r="I440" s="1" t="s">
        <v>27</v>
      </c>
      <c r="J440" s="1" t="str">
        <f>LEFT(October_Schedule_Table[[#This Row],[Home/Neutral]],3)</f>
        <v>Orl</v>
      </c>
      <c r="K440" s="1">
        <v>96</v>
      </c>
      <c r="L440" s="1">
        <f>mean-0.5*home+VLOOKUP(October_Schedule_Table[[#This Row],[Visitor/Neutral]],lookup,2,FALSE)+VLOOKUP(October_Schedule_Table[[#This Row],[Home/Neutral]],lookup,3,FALSE)</f>
        <v>106.05506511011836</v>
      </c>
      <c r="M440" s="1">
        <f>mean+0.5*home+VLOOKUP(October_Schedule_Table[[#This Row],[Visitor/Neutral]],lookup,3,FALSE)+VLOOKUP(October_Schedule_Table[[#This Row],[Home/Neutral]],lookup,2,FALSE)</f>
        <v>104.27008234565443</v>
      </c>
      <c r="N440" s="1">
        <f>(October_Schedule_Table[[#This Row],[PTS2]]-October_Schedule_Table[[#This Row],[Home Pre]])^2+(October_Schedule_Table[[#This Row],[PTS]]-October_Schedule_Table[[#This Row],[Away Pre]])^2</f>
        <v>359.2695079142818</v>
      </c>
      <c r="O440" s="1">
        <f t="shared" si="8"/>
        <v>1.2928861835646004</v>
      </c>
      <c r="P440" s="8">
        <f>October_Schedule_Table[[#This Row],[PTS2]]-October_Schedule_Table[[#This Row],[PTS]]</f>
        <v>7</v>
      </c>
      <c r="Q440" s="8">
        <f>October_Schedule_Table[[#This Row],[Home Pre]]-October_Schedule_Table[[#This Row],[Away Pre]]</f>
        <v>-1.7849827644639333</v>
      </c>
      <c r="R440" s="8">
        <f>October_Schedule_Table[[#This Row],[Actual]]-October_Schedule_Table[[#This Row],[Predicted]]</f>
        <v>8.7849827644639333</v>
      </c>
      <c r="S440" s="8">
        <f>October_Schedule_Table[[#This Row],[PTS2]]-October_Schedule_Table[[#This Row],[Home Pre]]</f>
        <v>-8.2700823456544299</v>
      </c>
      <c r="T440" s="8">
        <f>October_Schedule_Table[[#This Row],[PTS]]-October_Schedule_Table[[#This Row],[Away Pre]]</f>
        <v>-17.055065110118363</v>
      </c>
      <c r="U440" s="8" t="str">
        <f>CONCATENATE(October_Schedule_Table[[#This Row],[Away Short]],October_Schedule_Table[[#This Row],[PTS]],October_Schedule_Table[[#This Row],[PTS2]])</f>
        <v>Uta8996</v>
      </c>
      <c r="V440" s="8" t="str">
        <f>CONCATENATE(October_Schedule_Table[[#This Row],[Home Short]],October_Schedule_Table[[#This Row],[PTS]],October_Schedule_Table[[#This Row],[PTS2]])</f>
        <v>Orl8996</v>
      </c>
      <c r="W440" s="8" t="str">
        <f>VLOOKUP(October_Schedule_Table[[#This Row],[Home Concat]],'Back to Back'!T:U,2,FALSE)</f>
        <v>no</v>
      </c>
      <c r="X440" s="8" t="str">
        <f>VLOOKUP(October_Schedule_Table[[#This Row],[Away Concat]],'Back to Back'!T:U,2,FALSE)</f>
        <v>no</v>
      </c>
      <c r="Y44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40" s="8"/>
    </row>
    <row r="441" spans="1:26" x14ac:dyDescent="0.2">
      <c r="A441" s="2">
        <v>43449</v>
      </c>
      <c r="B441" s="16">
        <v>12</v>
      </c>
      <c r="C441" s="16">
        <v>15</v>
      </c>
      <c r="D441" s="16">
        <v>2018</v>
      </c>
      <c r="E441" s="1" t="s">
        <v>42</v>
      </c>
      <c r="F441" s="1" t="s">
        <v>34</v>
      </c>
      <c r="G441" s="1" t="str">
        <f>LEFT(October_Schedule_Table[[#This Row],[Visitor/Neutral]],3)</f>
        <v>Min</v>
      </c>
      <c r="H441" s="1">
        <v>99</v>
      </c>
      <c r="I441" s="1" t="s">
        <v>29</v>
      </c>
      <c r="J441" s="1" t="str">
        <f>LEFT(October_Schedule_Table[[#This Row],[Home/Neutral]],3)</f>
        <v>Pho</v>
      </c>
      <c r="K441" s="1">
        <v>107</v>
      </c>
      <c r="L441" s="1">
        <f>mean-0.5*home+VLOOKUP(October_Schedule_Table[[#This Row],[Visitor/Neutral]],lookup,2,FALSE)+VLOOKUP(October_Schedule_Table[[#This Row],[Home/Neutral]],lookup,3,FALSE)</f>
        <v>117.00364296637709</v>
      </c>
      <c r="M441" s="1">
        <f>mean+0.5*home+VLOOKUP(October_Schedule_Table[[#This Row],[Visitor/Neutral]],lookup,3,FALSE)+VLOOKUP(October_Schedule_Table[[#This Row],[Home/Neutral]],lookup,2,FALSE)</f>
        <v>112.36540256626824</v>
      </c>
      <c r="N441" s="1">
        <f>(October_Schedule_Table[[#This Row],[PTS2]]-October_Schedule_Table[[#This Row],[Home Pre]])^2+(October_Schedule_Table[[#This Row],[PTS]]-October_Schedule_Table[[#This Row],[Away Pre]])^2</f>
        <v>352.91870475889698</v>
      </c>
      <c r="O441" s="1">
        <f t="shared" si="8"/>
        <v>1.2936623809931964</v>
      </c>
      <c r="P441" s="8">
        <f>October_Schedule_Table[[#This Row],[PTS2]]-October_Schedule_Table[[#This Row],[PTS]]</f>
        <v>8</v>
      </c>
      <c r="Q441" s="8">
        <f>October_Schedule_Table[[#This Row],[Home Pre]]-October_Schedule_Table[[#This Row],[Away Pre]]</f>
        <v>-4.6382404001088418</v>
      </c>
      <c r="R441" s="8">
        <f>October_Schedule_Table[[#This Row],[Actual]]-October_Schedule_Table[[#This Row],[Predicted]]</f>
        <v>12.638240400108842</v>
      </c>
      <c r="S441" s="8">
        <f>October_Schedule_Table[[#This Row],[PTS2]]-October_Schedule_Table[[#This Row],[Home Pre]]</f>
        <v>-5.3654025662682443</v>
      </c>
      <c r="T441" s="8">
        <f>October_Schedule_Table[[#This Row],[PTS]]-October_Schedule_Table[[#This Row],[Away Pre]]</f>
        <v>-18.003642966377086</v>
      </c>
      <c r="U441" s="8" t="str">
        <f>CONCATENATE(October_Schedule_Table[[#This Row],[Away Short]],October_Schedule_Table[[#This Row],[PTS]],October_Schedule_Table[[#This Row],[PTS2]])</f>
        <v>Min99107</v>
      </c>
      <c r="V441" s="8" t="str">
        <f>CONCATENATE(October_Schedule_Table[[#This Row],[Home Short]],October_Schedule_Table[[#This Row],[PTS]],October_Schedule_Table[[#This Row],[PTS2]])</f>
        <v>Pho99107</v>
      </c>
      <c r="W441" s="8" t="str">
        <f>VLOOKUP(October_Schedule_Table[[#This Row],[Home Concat]],'Back to Back'!T:U,2,FALSE)</f>
        <v>no</v>
      </c>
      <c r="X441" s="8" t="str">
        <f>VLOOKUP(October_Schedule_Table[[#This Row],[Away Concat]],'Back to Back'!T:U,2,FALSE)</f>
        <v>no</v>
      </c>
      <c r="Y44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41" s="8"/>
    </row>
    <row r="442" spans="1:26" x14ac:dyDescent="0.2">
      <c r="A442" s="2">
        <v>43449</v>
      </c>
      <c r="B442" s="16">
        <v>12</v>
      </c>
      <c r="C442" s="16">
        <v>15</v>
      </c>
      <c r="D442" s="16">
        <v>2018</v>
      </c>
      <c r="E442" s="1" t="s">
        <v>33</v>
      </c>
      <c r="F442" s="1" t="s">
        <v>38</v>
      </c>
      <c r="G442" s="1" t="str">
        <f>LEFT(October_Schedule_Table[[#This Row],[Visitor/Neutral]],3)</f>
        <v>Chi</v>
      </c>
      <c r="H442" s="1">
        <v>98</v>
      </c>
      <c r="I442" s="1" t="s">
        <v>35</v>
      </c>
      <c r="J442" s="1" t="str">
        <f>LEFT(October_Schedule_Table[[#This Row],[Home/Neutral]],3)</f>
        <v>San</v>
      </c>
      <c r="K442" s="1">
        <v>93</v>
      </c>
      <c r="L442" s="1">
        <f>mean-0.5*home+VLOOKUP(October_Schedule_Table[[#This Row],[Visitor/Neutral]],lookup,2,FALSE)+VLOOKUP(October_Schedule_Table[[#This Row],[Home/Neutral]],lookup,3,FALSE)</f>
        <v>102.07857566046597</v>
      </c>
      <c r="M442" s="1">
        <f>mean+0.5*home+VLOOKUP(October_Schedule_Table[[#This Row],[Visitor/Neutral]],lookup,3,FALSE)+VLOOKUP(October_Schedule_Table[[#This Row],[Home/Neutral]],lookup,2,FALSE)</f>
        <v>115.02922715539415</v>
      </c>
      <c r="N442" s="1">
        <f>(October_Schedule_Table[[#This Row],[PTS2]]-October_Schedule_Table[[#This Row],[Home Pre]])^2+(October_Schedule_Table[[#This Row],[PTS]]-October_Schedule_Table[[#This Row],[Away Pre]])^2</f>
        <v>501.92162848210063</v>
      </c>
      <c r="O442" s="1">
        <f t="shared" si="8"/>
        <v>1.2944390444198484</v>
      </c>
      <c r="P442" s="8">
        <f>October_Schedule_Table[[#This Row],[PTS2]]-October_Schedule_Table[[#This Row],[PTS]]</f>
        <v>-5</v>
      </c>
      <c r="Q442" s="8">
        <f>October_Schedule_Table[[#This Row],[Home Pre]]-October_Schedule_Table[[#This Row],[Away Pre]]</f>
        <v>12.950651494928181</v>
      </c>
      <c r="R442" s="8">
        <f>October_Schedule_Table[[#This Row],[Actual]]-October_Schedule_Table[[#This Row],[Predicted]]</f>
        <v>-17.950651494928181</v>
      </c>
      <c r="S442" s="8">
        <f>October_Schedule_Table[[#This Row],[PTS2]]-October_Schedule_Table[[#This Row],[Home Pre]]</f>
        <v>-22.029227155394153</v>
      </c>
      <c r="T442" s="8">
        <f>October_Schedule_Table[[#This Row],[PTS]]-October_Schedule_Table[[#This Row],[Away Pre]]</f>
        <v>-4.0785756604659724</v>
      </c>
      <c r="U442" s="8" t="str">
        <f>CONCATENATE(October_Schedule_Table[[#This Row],[Away Short]],October_Schedule_Table[[#This Row],[PTS]],October_Schedule_Table[[#This Row],[PTS2]])</f>
        <v>Chi9893</v>
      </c>
      <c r="V442" s="8" t="str">
        <f>CONCATENATE(October_Schedule_Table[[#This Row],[Home Short]],October_Schedule_Table[[#This Row],[PTS]],October_Schedule_Table[[#This Row],[PTS2]])</f>
        <v>San9893</v>
      </c>
      <c r="W442" s="8" t="str">
        <f>VLOOKUP(October_Schedule_Table[[#This Row],[Home Concat]],'Back to Back'!T:U,2,FALSE)</f>
        <v>no</v>
      </c>
      <c r="X442" s="8" t="str">
        <f>VLOOKUP(October_Schedule_Table[[#This Row],[Away Concat]],'Back to Back'!T:U,2,FALSE)</f>
        <v>no</v>
      </c>
      <c r="Y44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42" s="8"/>
    </row>
    <row r="443" spans="1:26" x14ac:dyDescent="0.2">
      <c r="A443" s="2">
        <v>43450</v>
      </c>
      <c r="B443" s="16">
        <v>12</v>
      </c>
      <c r="C443" s="16">
        <v>16</v>
      </c>
      <c r="D443" s="16">
        <v>2018</v>
      </c>
      <c r="E443" s="1" t="s">
        <v>62</v>
      </c>
      <c r="F443" s="1" t="s">
        <v>24</v>
      </c>
      <c r="G443" s="1" t="str">
        <f>LEFT(October_Schedule_Table[[#This Row],[Visitor/Neutral]],3)</f>
        <v>Atl</v>
      </c>
      <c r="H443" s="1">
        <v>127</v>
      </c>
      <c r="I443" s="1" t="s">
        <v>15</v>
      </c>
      <c r="J443" s="1" t="str">
        <f>LEFT(October_Schedule_Table[[#This Row],[Home/Neutral]],3)</f>
        <v>Bro</v>
      </c>
      <c r="K443" s="1">
        <v>144</v>
      </c>
      <c r="L443" s="1">
        <f>mean-0.5*home+VLOOKUP(October_Schedule_Table[[#This Row],[Visitor/Neutral]],lookup,2,FALSE)+VLOOKUP(October_Schedule_Table[[#This Row],[Home/Neutral]],lookup,3,FALSE)</f>
        <v>114.41106000511958</v>
      </c>
      <c r="M443" s="1">
        <f>mean+0.5*home+VLOOKUP(October_Schedule_Table[[#This Row],[Visitor/Neutral]],lookup,3,FALSE)+VLOOKUP(October_Schedule_Table[[#This Row],[Home/Neutral]],lookup,2,FALSE)</f>
        <v>122.63872603198388</v>
      </c>
      <c r="N443" s="1">
        <f>(October_Schedule_Table[[#This Row],[PTS2]]-October_Schedule_Table[[#This Row],[Home Pre]])^2+(October_Schedule_Table[[#This Row],[PTS]]-October_Schedule_Table[[#This Row],[Away Pre]])^2</f>
        <v>614.78543573134311</v>
      </c>
      <c r="O443" s="1">
        <f t="shared" si="8"/>
        <v>1.2952161741243231</v>
      </c>
      <c r="P443" s="8">
        <f>October_Schedule_Table[[#This Row],[PTS2]]-October_Schedule_Table[[#This Row],[PTS]]</f>
        <v>17</v>
      </c>
      <c r="Q443" s="8">
        <f>October_Schedule_Table[[#This Row],[Home Pre]]-October_Schedule_Table[[#This Row],[Away Pre]]</f>
        <v>8.2276660268642985</v>
      </c>
      <c r="R443" s="8">
        <f>October_Schedule_Table[[#This Row],[Actual]]-October_Schedule_Table[[#This Row],[Predicted]]</f>
        <v>8.7723339731357015</v>
      </c>
      <c r="S443" s="8">
        <f>October_Schedule_Table[[#This Row],[PTS2]]-October_Schedule_Table[[#This Row],[Home Pre]]</f>
        <v>21.361273968016121</v>
      </c>
      <c r="T443" s="8">
        <f>October_Schedule_Table[[#This Row],[PTS]]-October_Schedule_Table[[#This Row],[Away Pre]]</f>
        <v>12.58893999488042</v>
      </c>
      <c r="U443" s="8" t="str">
        <f>CONCATENATE(October_Schedule_Table[[#This Row],[Away Short]],October_Schedule_Table[[#This Row],[PTS]],October_Schedule_Table[[#This Row],[PTS2]])</f>
        <v>Atl127144</v>
      </c>
      <c r="V443" s="8" t="str">
        <f>CONCATENATE(October_Schedule_Table[[#This Row],[Home Short]],October_Schedule_Table[[#This Row],[PTS]],October_Schedule_Table[[#This Row],[PTS2]])</f>
        <v>Bro127144</v>
      </c>
      <c r="W443" s="8" t="str">
        <f>VLOOKUP(October_Schedule_Table[[#This Row],[Home Concat]],'Back to Back'!T:U,2,FALSE)</f>
        <v>no</v>
      </c>
      <c r="X443" s="8" t="str">
        <f>VLOOKUP(October_Schedule_Table[[#This Row],[Away Concat]],'Back to Back'!T:U,2,FALSE)</f>
        <v>no</v>
      </c>
      <c r="Y44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43" s="8"/>
    </row>
    <row r="444" spans="1:26" x14ac:dyDescent="0.2">
      <c r="A444" s="2">
        <v>43450</v>
      </c>
      <c r="B444" s="16">
        <v>12</v>
      </c>
      <c r="C444" s="16">
        <v>16</v>
      </c>
      <c r="D444" s="16">
        <v>2018</v>
      </c>
      <c r="E444" s="1" t="s">
        <v>61</v>
      </c>
      <c r="F444" s="1" t="s">
        <v>7</v>
      </c>
      <c r="G444" s="1" t="str">
        <f>LEFT(October_Schedule_Table[[#This Row],[Visitor/Neutral]],3)</f>
        <v>Phi</v>
      </c>
      <c r="H444" s="1">
        <v>128</v>
      </c>
      <c r="I444" s="1" t="s">
        <v>36</v>
      </c>
      <c r="J444" s="1" t="str">
        <f>LEFT(October_Schedule_Table[[#This Row],[Home/Neutral]],3)</f>
        <v>Cle</v>
      </c>
      <c r="K444" s="1">
        <v>105</v>
      </c>
      <c r="L444" s="1">
        <f>mean-0.5*home+VLOOKUP(October_Schedule_Table[[#This Row],[Visitor/Neutral]],lookup,2,FALSE)+VLOOKUP(October_Schedule_Table[[#This Row],[Home/Neutral]],lookup,3,FALSE)</f>
        <v>117.06671034402783</v>
      </c>
      <c r="M444" s="1">
        <f>mean+0.5*home+VLOOKUP(October_Schedule_Table[[#This Row],[Visitor/Neutral]],lookup,3,FALSE)+VLOOKUP(October_Schedule_Table[[#This Row],[Home/Neutral]],lookup,2,FALSE)</f>
        <v>108.21282912556957</v>
      </c>
      <c r="N444" s="1">
        <f>(October_Schedule_Table[[#This Row],[PTS2]]-October_Schedule_Table[[#This Row],[Home Pre]])^2+(October_Schedule_Table[[#This Row],[PTS]]-October_Schedule_Table[[#This Row],[Away Pre]])^2</f>
        <v>129.85909369149627</v>
      </c>
      <c r="O444" s="1">
        <f t="shared" si="8"/>
        <v>1.2959937703865552</v>
      </c>
      <c r="P444" s="8">
        <f>October_Schedule_Table[[#This Row],[PTS2]]-October_Schedule_Table[[#This Row],[PTS]]</f>
        <v>-23</v>
      </c>
      <c r="Q444" s="8">
        <f>October_Schedule_Table[[#This Row],[Home Pre]]-October_Schedule_Table[[#This Row],[Away Pre]]</f>
        <v>-8.8538812184582554</v>
      </c>
      <c r="R444" s="8">
        <f>October_Schedule_Table[[#This Row],[Actual]]-October_Schedule_Table[[#This Row],[Predicted]]</f>
        <v>-14.146118781541745</v>
      </c>
      <c r="S444" s="8">
        <f>October_Schedule_Table[[#This Row],[PTS2]]-October_Schedule_Table[[#This Row],[Home Pre]]</f>
        <v>-3.21282912556957</v>
      </c>
      <c r="T444" s="8">
        <f>October_Schedule_Table[[#This Row],[PTS]]-October_Schedule_Table[[#This Row],[Away Pre]]</f>
        <v>10.933289655972175</v>
      </c>
      <c r="U444" s="8" t="str">
        <f>CONCATENATE(October_Schedule_Table[[#This Row],[Away Short]],October_Schedule_Table[[#This Row],[PTS]],October_Schedule_Table[[#This Row],[PTS2]])</f>
        <v>Phi128105</v>
      </c>
      <c r="V444" s="8" t="str">
        <f>CONCATENATE(October_Schedule_Table[[#This Row],[Home Short]],October_Schedule_Table[[#This Row],[PTS]],October_Schedule_Table[[#This Row],[PTS2]])</f>
        <v>Cle128105</v>
      </c>
      <c r="W444" s="8" t="str">
        <f>VLOOKUP(October_Schedule_Table[[#This Row],[Home Concat]],'Back to Back'!T:U,2,FALSE)</f>
        <v>no</v>
      </c>
      <c r="X444" s="8" t="str">
        <f>VLOOKUP(October_Schedule_Table[[#This Row],[Away Concat]],'Back to Back'!T:U,2,FALSE)</f>
        <v>no</v>
      </c>
      <c r="Y44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44" s="8"/>
    </row>
    <row r="445" spans="1:26" x14ac:dyDescent="0.2">
      <c r="A445" s="2">
        <v>43450</v>
      </c>
      <c r="B445" s="16">
        <v>12</v>
      </c>
      <c r="C445" s="16">
        <v>16</v>
      </c>
      <c r="D445" s="16">
        <v>2018</v>
      </c>
      <c r="E445" s="1" t="s">
        <v>12</v>
      </c>
      <c r="F445" s="1" t="s">
        <v>32</v>
      </c>
      <c r="G445" s="1" t="str">
        <f>LEFT(October_Schedule_Table[[#This Row],[Visitor/Neutral]],3)</f>
        <v>Sac</v>
      </c>
      <c r="H445" s="1">
        <v>120</v>
      </c>
      <c r="I445" s="1" t="s">
        <v>28</v>
      </c>
      <c r="J445" s="1" t="str">
        <f>LEFT(October_Schedule_Table[[#This Row],[Home/Neutral]],3)</f>
        <v>Dal</v>
      </c>
      <c r="K445" s="1">
        <v>113</v>
      </c>
      <c r="L445" s="1">
        <f>mean-0.5*home+VLOOKUP(October_Schedule_Table[[#This Row],[Visitor/Neutral]],lookup,2,FALSE)+VLOOKUP(October_Schedule_Table[[#This Row],[Home/Neutral]],lookup,3,FALSE)</f>
        <v>111.38242782365347</v>
      </c>
      <c r="M445" s="1">
        <f>mean+0.5*home+VLOOKUP(October_Schedule_Table[[#This Row],[Visitor/Neutral]],lookup,3,FALSE)+VLOOKUP(October_Schedule_Table[[#This Row],[Home/Neutral]],lookup,2,FALSE)</f>
        <v>113.8999423634743</v>
      </c>
      <c r="N445" s="1">
        <f>(October_Schedule_Table[[#This Row],[PTS2]]-October_Schedule_Table[[#This Row],[Home Pre]])^2+(October_Schedule_Table[[#This Row],[PTS]]-October_Schedule_Table[[#This Row],[Away Pre]])^2</f>
        <v>75.072446472117534</v>
      </c>
      <c r="O445" s="1">
        <f t="shared" si="8"/>
        <v>1.2967718334866472</v>
      </c>
      <c r="P445" s="8">
        <f>October_Schedule_Table[[#This Row],[PTS2]]-October_Schedule_Table[[#This Row],[PTS]]</f>
        <v>-7</v>
      </c>
      <c r="Q445" s="8">
        <f>October_Schedule_Table[[#This Row],[Home Pre]]-October_Schedule_Table[[#This Row],[Away Pre]]</f>
        <v>2.517514539820823</v>
      </c>
      <c r="R445" s="8">
        <f>October_Schedule_Table[[#This Row],[Actual]]-October_Schedule_Table[[#This Row],[Predicted]]</f>
        <v>-9.517514539820823</v>
      </c>
      <c r="S445" s="8">
        <f>October_Schedule_Table[[#This Row],[PTS2]]-October_Schedule_Table[[#This Row],[Home Pre]]</f>
        <v>-0.89994236347429535</v>
      </c>
      <c r="T445" s="8">
        <f>October_Schedule_Table[[#This Row],[PTS]]-October_Schedule_Table[[#This Row],[Away Pre]]</f>
        <v>8.6175721763465276</v>
      </c>
      <c r="U445" s="8" t="str">
        <f>CONCATENATE(October_Schedule_Table[[#This Row],[Away Short]],October_Schedule_Table[[#This Row],[PTS]],October_Schedule_Table[[#This Row],[PTS2]])</f>
        <v>Sac120113</v>
      </c>
      <c r="V445" s="8" t="str">
        <f>CONCATENATE(October_Schedule_Table[[#This Row],[Home Short]],October_Schedule_Table[[#This Row],[PTS]],October_Schedule_Table[[#This Row],[PTS2]])</f>
        <v>Dal120113</v>
      </c>
      <c r="W445" s="8" t="str">
        <f>VLOOKUP(October_Schedule_Table[[#This Row],[Home Concat]],'Back to Back'!T:U,2,FALSE)</f>
        <v>no</v>
      </c>
      <c r="X445" s="8" t="str">
        <f>VLOOKUP(October_Schedule_Table[[#This Row],[Away Concat]],'Back to Back'!T:U,2,FALSE)</f>
        <v>no</v>
      </c>
      <c r="Y44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45" s="8"/>
    </row>
    <row r="446" spans="1:26" x14ac:dyDescent="0.2">
      <c r="A446" s="2">
        <v>43450</v>
      </c>
      <c r="B446" s="16">
        <v>12</v>
      </c>
      <c r="C446" s="16">
        <v>16</v>
      </c>
      <c r="D446" s="16">
        <v>2018</v>
      </c>
      <c r="E446" s="1" t="s">
        <v>6</v>
      </c>
      <c r="F446" s="1" t="s">
        <v>37</v>
      </c>
      <c r="G446" s="1" t="str">
        <f>LEFT(October_Schedule_Table[[#This Row],[Visitor/Neutral]],3)</f>
        <v>Tor</v>
      </c>
      <c r="H446" s="1">
        <v>86</v>
      </c>
      <c r="I446" s="1" t="s">
        <v>21</v>
      </c>
      <c r="J446" s="1" t="str">
        <f>LEFT(October_Schedule_Table[[#This Row],[Home/Neutral]],3)</f>
        <v>Den</v>
      </c>
      <c r="K446" s="1">
        <v>95</v>
      </c>
      <c r="L446" s="1">
        <f>mean-0.5*home+VLOOKUP(October_Schedule_Table[[#This Row],[Visitor/Neutral]],lookup,2,FALSE)+VLOOKUP(October_Schedule_Table[[#This Row],[Home/Neutral]],lookup,3,FALSE)</f>
        <v>108.05579398660227</v>
      </c>
      <c r="M446" s="1">
        <f>mean+0.5*home+VLOOKUP(October_Schedule_Table[[#This Row],[Visitor/Neutral]],lookup,3,FALSE)+VLOOKUP(October_Schedule_Table[[#This Row],[Home/Neutral]],lookup,2,FALSE)</f>
        <v>109.12294439723908</v>
      </c>
      <c r="N446" s="1">
        <f>(October_Schedule_Table[[#This Row],[PTS2]]-October_Schedule_Table[[#This Row],[Home Pre]])^2+(October_Schedule_Table[[#This Row],[PTS]]-October_Schedule_Table[[#This Row],[Away Pre]])^2</f>
        <v>685.91560682694751</v>
      </c>
      <c r="O446" s="1">
        <f t="shared" si="8"/>
        <v>1.2975503637048702</v>
      </c>
      <c r="P446" s="8">
        <f>October_Schedule_Table[[#This Row],[PTS2]]-October_Schedule_Table[[#This Row],[PTS]]</f>
        <v>9</v>
      </c>
      <c r="Q446" s="8">
        <f>October_Schedule_Table[[#This Row],[Home Pre]]-October_Schedule_Table[[#This Row],[Away Pre]]</f>
        <v>1.0671504106368133</v>
      </c>
      <c r="R446" s="8">
        <f>October_Schedule_Table[[#This Row],[Actual]]-October_Schedule_Table[[#This Row],[Predicted]]</f>
        <v>7.9328495893631867</v>
      </c>
      <c r="S446" s="8">
        <f>October_Schedule_Table[[#This Row],[PTS2]]-October_Schedule_Table[[#This Row],[Home Pre]]</f>
        <v>-14.122944397239081</v>
      </c>
      <c r="T446" s="8">
        <f>October_Schedule_Table[[#This Row],[PTS]]-October_Schedule_Table[[#This Row],[Away Pre]]</f>
        <v>-22.055793986602268</v>
      </c>
      <c r="U446" s="8" t="str">
        <f>CONCATENATE(October_Schedule_Table[[#This Row],[Away Short]],October_Schedule_Table[[#This Row],[PTS]],October_Schedule_Table[[#This Row],[PTS2]])</f>
        <v>Tor8695</v>
      </c>
      <c r="V446" s="8" t="str">
        <f>CONCATENATE(October_Schedule_Table[[#This Row],[Home Short]],October_Schedule_Table[[#This Row],[PTS]],October_Schedule_Table[[#This Row],[PTS2]])</f>
        <v>Den8695</v>
      </c>
      <c r="W446" s="8" t="str">
        <f>VLOOKUP(October_Schedule_Table[[#This Row],[Home Concat]],'Back to Back'!T:U,2,FALSE)</f>
        <v>no</v>
      </c>
      <c r="X446" s="8" t="str">
        <f>VLOOKUP(October_Schedule_Table[[#This Row],[Away Concat]],'Back to Back'!T:U,2,FALSE)</f>
        <v>no</v>
      </c>
      <c r="Y44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46" s="8"/>
    </row>
    <row r="447" spans="1:26" x14ac:dyDescent="0.2">
      <c r="A447" s="2">
        <v>43450</v>
      </c>
      <c r="B447" s="16">
        <v>12</v>
      </c>
      <c r="C447" s="16">
        <v>16</v>
      </c>
      <c r="D447" s="16">
        <v>2018</v>
      </c>
      <c r="E447" s="1" t="s">
        <v>45</v>
      </c>
      <c r="F447" s="1" t="s">
        <v>25</v>
      </c>
      <c r="G447" s="1" t="s">
        <v>243</v>
      </c>
      <c r="H447" s="1">
        <v>99</v>
      </c>
      <c r="I447" s="1" t="s">
        <v>20</v>
      </c>
      <c r="J447" s="1" t="str">
        <f>LEFT(October_Schedule_Table[[#This Row],[Home/Neutral]],3)</f>
        <v>Ind</v>
      </c>
      <c r="K447" s="1">
        <v>110</v>
      </c>
      <c r="L447" s="1">
        <f>mean-0.5*home+VLOOKUP(October_Schedule_Table[[#This Row],[Visitor/Neutral]],lookup,2,FALSE)+VLOOKUP(October_Schedule_Table[[#This Row],[Home/Neutral]],lookup,3,FALSE)</f>
        <v>96.682995260648767</v>
      </c>
      <c r="M447" s="1">
        <f>mean+0.5*home+VLOOKUP(October_Schedule_Table[[#This Row],[Visitor/Neutral]],lookup,3,FALSE)+VLOOKUP(October_Schedule_Table[[#This Row],[Home/Neutral]],lookup,2,FALSE)</f>
        <v>111.1780686713727</v>
      </c>
      <c r="N447" s="1">
        <f>(October_Schedule_Table[[#This Row],[PTS2]]-October_Schedule_Table[[#This Row],[Home Pre]])^2+(October_Schedule_Table[[#This Row],[PTS]]-October_Schedule_Table[[#This Row],[Away Pre]])^2</f>
        <v>6.7563567566459142</v>
      </c>
      <c r="O447" s="1">
        <f t="shared" si="8"/>
        <v>1.2983293613216633</v>
      </c>
      <c r="P447" s="8">
        <f>October_Schedule_Table[[#This Row],[PTS2]]-October_Schedule_Table[[#This Row],[PTS]]</f>
        <v>11</v>
      </c>
      <c r="Q447" s="8">
        <f>October_Schedule_Table[[#This Row],[Home Pre]]-October_Schedule_Table[[#This Row],[Away Pre]]</f>
        <v>14.495073410723933</v>
      </c>
      <c r="R447" s="8">
        <f>October_Schedule_Table[[#This Row],[Actual]]-October_Schedule_Table[[#This Row],[Predicted]]</f>
        <v>-3.4950734107239327</v>
      </c>
      <c r="S447" s="8">
        <f>October_Schedule_Table[[#This Row],[PTS2]]-October_Schedule_Table[[#This Row],[Home Pre]]</f>
        <v>-1.1780686713726993</v>
      </c>
      <c r="T447" s="8">
        <f>October_Schedule_Table[[#This Row],[PTS]]-October_Schedule_Table[[#This Row],[Away Pre]]</f>
        <v>2.3170047393512334</v>
      </c>
      <c r="U447" s="8" t="str">
        <f>CONCATENATE(October_Schedule_Table[[#This Row],[Away Short]],October_Schedule_Table[[#This Row],[PTS]],October_Schedule_Table[[#This Row],[PTS2]])</f>
        <v>NYK99110</v>
      </c>
      <c r="V447" s="8" t="str">
        <f>CONCATENATE(October_Schedule_Table[[#This Row],[Home Short]],October_Schedule_Table[[#This Row],[PTS]],October_Schedule_Table[[#This Row],[PTS2]])</f>
        <v>Ind99110</v>
      </c>
      <c r="W447" s="8" t="str">
        <f>VLOOKUP(October_Schedule_Table[[#This Row],[Home Concat]],'Back to Back'!T:U,2,FALSE)</f>
        <v>no</v>
      </c>
      <c r="X447" s="8" t="str">
        <f>VLOOKUP(October_Schedule_Table[[#This Row],[Away Concat]],'Back to Back'!T:U,2,FALSE)</f>
        <v>no</v>
      </c>
      <c r="Y44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47" s="8"/>
    </row>
    <row r="448" spans="1:26" x14ac:dyDescent="0.2">
      <c r="A448" s="2">
        <v>43450</v>
      </c>
      <c r="B448" s="16">
        <v>12</v>
      </c>
      <c r="C448" s="16">
        <v>16</v>
      </c>
      <c r="D448" s="16">
        <v>2018</v>
      </c>
      <c r="E448" s="1" t="s">
        <v>12</v>
      </c>
      <c r="F448" s="1" t="s">
        <v>26</v>
      </c>
      <c r="G448" s="1" t="str">
        <f>LEFT(October_Schedule_Table[[#This Row],[Visitor/Neutral]],3)</f>
        <v>Mia</v>
      </c>
      <c r="H448" s="1">
        <v>102</v>
      </c>
      <c r="I448" s="1" t="s">
        <v>17</v>
      </c>
      <c r="J448" s="1" t="str">
        <f>LEFT(October_Schedule_Table[[#This Row],[Home/Neutral]],3)</f>
        <v>New</v>
      </c>
      <c r="K448" s="1">
        <v>96</v>
      </c>
      <c r="L448" s="1">
        <f>mean-0.5*home+VLOOKUP(October_Schedule_Table[[#This Row],[Visitor/Neutral]],lookup,2,FALSE)+VLOOKUP(October_Schedule_Table[[#This Row],[Home/Neutral]],lookup,3,FALSE)</f>
        <v>109.92630554879165</v>
      </c>
      <c r="M448" s="1">
        <f>mean+0.5*home+VLOOKUP(October_Schedule_Table[[#This Row],[Visitor/Neutral]],lookup,3,FALSE)+VLOOKUP(October_Schedule_Table[[#This Row],[Home/Neutral]],lookup,2,FALSE)</f>
        <v>110.81337368546281</v>
      </c>
      <c r="N448" s="1">
        <f>(October_Schedule_Table[[#This Row],[PTS2]]-October_Schedule_Table[[#This Row],[Home Pre]])^2+(October_Schedule_Table[[#This Row],[PTS]]-October_Schedule_Table[[#This Row],[Away Pre]])^2</f>
        <v>282.26235959796719</v>
      </c>
      <c r="O448" s="1">
        <f t="shared" si="8"/>
        <v>1.299108826617634</v>
      </c>
      <c r="P448" s="8">
        <f>October_Schedule_Table[[#This Row],[PTS2]]-October_Schedule_Table[[#This Row],[PTS]]</f>
        <v>-6</v>
      </c>
      <c r="Q448" s="8">
        <f>October_Schedule_Table[[#This Row],[Home Pre]]-October_Schedule_Table[[#This Row],[Away Pre]]</f>
        <v>0.8870681366711608</v>
      </c>
      <c r="R448" s="8">
        <f>October_Schedule_Table[[#This Row],[Actual]]-October_Schedule_Table[[#This Row],[Predicted]]</f>
        <v>-6.8870681366711608</v>
      </c>
      <c r="S448" s="8">
        <f>October_Schedule_Table[[#This Row],[PTS2]]-October_Schedule_Table[[#This Row],[Home Pre]]</f>
        <v>-14.813373685462807</v>
      </c>
      <c r="T448" s="8">
        <f>October_Schedule_Table[[#This Row],[PTS]]-October_Schedule_Table[[#This Row],[Away Pre]]</f>
        <v>-7.9263055487916461</v>
      </c>
      <c r="U448" s="8" t="str">
        <f>CONCATENATE(October_Schedule_Table[[#This Row],[Away Short]],October_Schedule_Table[[#This Row],[PTS]],October_Schedule_Table[[#This Row],[PTS2]])</f>
        <v>Mia10296</v>
      </c>
      <c r="V448" s="8" t="str">
        <f>CONCATENATE(October_Schedule_Table[[#This Row],[Home Short]],October_Schedule_Table[[#This Row],[PTS]],October_Schedule_Table[[#This Row],[PTS2]])</f>
        <v>New10296</v>
      </c>
      <c r="W448" s="8" t="str">
        <f>VLOOKUP(October_Schedule_Table[[#This Row],[Home Concat]],'Back to Back'!T:U,2,FALSE)</f>
        <v>no</v>
      </c>
      <c r="X448" s="8" t="str">
        <f>VLOOKUP(October_Schedule_Table[[#This Row],[Away Concat]],'Back to Back'!T:U,2,FALSE)</f>
        <v>no</v>
      </c>
      <c r="Y44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48" s="8"/>
    </row>
    <row r="449" spans="1:26" x14ac:dyDescent="0.2">
      <c r="A449" s="2">
        <v>43450</v>
      </c>
      <c r="B449" s="16">
        <v>12</v>
      </c>
      <c r="C449" s="16">
        <v>16</v>
      </c>
      <c r="D449" s="16">
        <v>2018</v>
      </c>
      <c r="E449" s="1" t="s">
        <v>43</v>
      </c>
      <c r="F449" s="1" t="s">
        <v>39</v>
      </c>
      <c r="G449" s="1" t="s">
        <v>242</v>
      </c>
      <c r="H449" s="1">
        <v>110</v>
      </c>
      <c r="I449" s="1" t="s">
        <v>41</v>
      </c>
      <c r="J449" s="1" t="str">
        <f>LEFT(October_Schedule_Table[[#This Row],[Home/Neutral]],3)</f>
        <v>Was</v>
      </c>
      <c r="K449" s="1">
        <v>128</v>
      </c>
      <c r="L449" s="1">
        <f>mean-0.5*home+VLOOKUP(October_Schedule_Table[[#This Row],[Visitor/Neutral]],lookup,2,FALSE)+VLOOKUP(October_Schedule_Table[[#This Row],[Home/Neutral]],lookup,3,FALSE)</f>
        <v>116.37089893842052</v>
      </c>
      <c r="M449" s="1">
        <f>mean+0.5*home+VLOOKUP(October_Schedule_Table[[#This Row],[Visitor/Neutral]],lookup,3,FALSE)+VLOOKUP(October_Schedule_Table[[#This Row],[Home/Neutral]],lookup,2,FALSE)</f>
        <v>117.62763205836058</v>
      </c>
      <c r="N449" s="1">
        <f>(October_Schedule_Table[[#This Row],[PTS2]]-October_Schedule_Table[[#This Row],[Home Pre]])^2+(October_Schedule_Table[[#This Row],[PTS]]-October_Schedule_Table[[#This Row],[Away Pre]])^2</f>
        <v>148.17437000031703</v>
      </c>
      <c r="O449" s="1">
        <f t="shared" si="8"/>
        <v>1.2998887598735582</v>
      </c>
      <c r="P449" s="8">
        <f>October_Schedule_Table[[#This Row],[PTS2]]-October_Schedule_Table[[#This Row],[PTS]]</f>
        <v>18</v>
      </c>
      <c r="Q449" s="8">
        <f>October_Schedule_Table[[#This Row],[Home Pre]]-October_Schedule_Table[[#This Row],[Away Pre]]</f>
        <v>1.2567331199400513</v>
      </c>
      <c r="R449" s="8">
        <f>October_Schedule_Table[[#This Row],[Actual]]-October_Schedule_Table[[#This Row],[Predicted]]</f>
        <v>16.743266880059949</v>
      </c>
      <c r="S449" s="8">
        <f>October_Schedule_Table[[#This Row],[PTS2]]-October_Schedule_Table[[#This Row],[Home Pre]]</f>
        <v>10.372367941639425</v>
      </c>
      <c r="T449" s="8">
        <f>October_Schedule_Table[[#This Row],[PTS]]-October_Schedule_Table[[#This Row],[Away Pre]]</f>
        <v>-6.3708989384205239</v>
      </c>
      <c r="U449" s="8" t="str">
        <f>CONCATENATE(October_Schedule_Table[[#This Row],[Away Short]],October_Schedule_Table[[#This Row],[PTS]],October_Schedule_Table[[#This Row],[PTS2]])</f>
        <v>LAL110128</v>
      </c>
      <c r="V449" s="8" t="str">
        <f>CONCATENATE(October_Schedule_Table[[#This Row],[Home Short]],October_Schedule_Table[[#This Row],[PTS]],October_Schedule_Table[[#This Row],[PTS2]])</f>
        <v>Was110128</v>
      </c>
      <c r="W449" s="8" t="str">
        <f>VLOOKUP(October_Schedule_Table[[#This Row],[Home Concat]],'Back to Back'!T:U,2,FALSE)</f>
        <v>no</v>
      </c>
      <c r="X449" s="8" t="str">
        <f>VLOOKUP(October_Schedule_Table[[#This Row],[Away Concat]],'Back to Back'!T:U,2,FALSE)</f>
        <v>no</v>
      </c>
      <c r="Y44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49" s="8"/>
    </row>
    <row r="450" spans="1:26" x14ac:dyDescent="0.2">
      <c r="A450" s="2">
        <v>43451</v>
      </c>
      <c r="B450" s="16">
        <v>12</v>
      </c>
      <c r="C450" s="16">
        <v>17</v>
      </c>
      <c r="D450" s="16">
        <v>2018</v>
      </c>
      <c r="E450" s="1" t="s">
        <v>12</v>
      </c>
      <c r="F450" s="1" t="s">
        <v>13</v>
      </c>
      <c r="G450" s="1" t="str">
        <f>LEFT(October_Schedule_Table[[#This Row],[Visitor/Neutral]],3)</f>
        <v>Mil</v>
      </c>
      <c r="H450" s="1">
        <v>107</v>
      </c>
      <c r="I450" s="1" t="s">
        <v>16</v>
      </c>
      <c r="J450" s="1" t="str">
        <f>LEFT(October_Schedule_Table[[#This Row],[Home/Neutral]],3)</f>
        <v>Det</v>
      </c>
      <c r="K450" s="1">
        <v>104</v>
      </c>
      <c r="L450" s="1">
        <f>mean-0.5*home+VLOOKUP(October_Schedule_Table[[#This Row],[Visitor/Neutral]],lookup,2,FALSE)+VLOOKUP(October_Schedule_Table[[#This Row],[Home/Neutral]],lookup,3,FALSE)</f>
        <v>112.62693095615012</v>
      </c>
      <c r="M450" s="1">
        <f>mean+0.5*home+VLOOKUP(October_Schedule_Table[[#This Row],[Visitor/Neutral]],lookup,3,FALSE)+VLOOKUP(October_Schedule_Table[[#This Row],[Home/Neutral]],lookup,2,FALSE)</f>
        <v>107.34215089997059</v>
      </c>
      <c r="N450" s="1">
        <f>(October_Schedule_Table[[#This Row],[PTS2]]-October_Schedule_Table[[#This Row],[Home Pre]])^2+(October_Schedule_Table[[#This Row],[PTS]]-October_Schedule_Table[[#This Row],[Away Pre]])^2</f>
        <v>42.832324623454724</v>
      </c>
      <c r="O450" s="1">
        <f t="shared" si="8"/>
        <v>1.3006691613703805</v>
      </c>
      <c r="P450" s="8">
        <f>October_Schedule_Table[[#This Row],[PTS2]]-October_Schedule_Table[[#This Row],[PTS]]</f>
        <v>-3</v>
      </c>
      <c r="Q450" s="8">
        <f>October_Schedule_Table[[#This Row],[Home Pre]]-October_Schedule_Table[[#This Row],[Away Pre]]</f>
        <v>-5.2847800561795282</v>
      </c>
      <c r="R450" s="8">
        <f>October_Schedule_Table[[#This Row],[Actual]]-October_Schedule_Table[[#This Row],[Predicted]]</f>
        <v>2.2847800561795282</v>
      </c>
      <c r="S450" s="8">
        <f>October_Schedule_Table[[#This Row],[PTS2]]-October_Schedule_Table[[#This Row],[Home Pre]]</f>
        <v>-3.3421508999705907</v>
      </c>
      <c r="T450" s="8">
        <f>October_Schedule_Table[[#This Row],[PTS]]-October_Schedule_Table[[#This Row],[Away Pre]]</f>
        <v>-5.6269309561501188</v>
      </c>
      <c r="U450" s="8" t="str">
        <f>CONCATENATE(October_Schedule_Table[[#This Row],[Away Short]],October_Schedule_Table[[#This Row],[PTS]],October_Schedule_Table[[#This Row],[PTS2]])</f>
        <v>Mil107104</v>
      </c>
      <c r="V450" s="8" t="str">
        <f>CONCATENATE(October_Schedule_Table[[#This Row],[Home Short]],October_Schedule_Table[[#This Row],[PTS]],October_Schedule_Table[[#This Row],[PTS2]])</f>
        <v>Det107104</v>
      </c>
      <c r="W450" s="8" t="str">
        <f>VLOOKUP(October_Schedule_Table[[#This Row],[Home Concat]],'Back to Back'!T:U,2,FALSE)</f>
        <v>no</v>
      </c>
      <c r="X450" s="8" t="str">
        <f>VLOOKUP(October_Schedule_Table[[#This Row],[Away Concat]],'Back to Back'!T:U,2,FALSE)</f>
        <v>no</v>
      </c>
      <c r="Y45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50" s="8"/>
    </row>
    <row r="451" spans="1:26" x14ac:dyDescent="0.2">
      <c r="A451" s="2">
        <v>43451</v>
      </c>
      <c r="B451" s="16">
        <v>12</v>
      </c>
      <c r="C451" s="16">
        <v>17</v>
      </c>
      <c r="D451" s="16">
        <v>2018</v>
      </c>
      <c r="E451" s="1" t="s">
        <v>9</v>
      </c>
      <c r="F451" s="1" t="s">
        <v>19</v>
      </c>
      <c r="G451" s="1" t="str">
        <f>LEFT(October_Schedule_Table[[#This Row],[Visitor/Neutral]],3)</f>
        <v>Mem</v>
      </c>
      <c r="H451" s="1">
        <v>93</v>
      </c>
      <c r="I451" s="1" t="s">
        <v>11</v>
      </c>
      <c r="J451" s="1" t="str">
        <f>LEFT(October_Schedule_Table[[#This Row],[Home/Neutral]],3)</f>
        <v>Gol</v>
      </c>
      <c r="K451" s="1">
        <v>110</v>
      </c>
      <c r="L451" s="1">
        <f>mean-0.5*home+VLOOKUP(October_Schedule_Table[[#This Row],[Visitor/Neutral]],lookup,2,FALSE)+VLOOKUP(October_Schedule_Table[[#This Row],[Home/Neutral]],lookup,3,FALSE)</f>
        <v>102.44406897765752</v>
      </c>
      <c r="M451" s="1">
        <f>mean+0.5*home+VLOOKUP(October_Schedule_Table[[#This Row],[Visitor/Neutral]],lookup,3,FALSE)+VLOOKUP(October_Schedule_Table[[#This Row],[Home/Neutral]],lookup,2,FALSE)</f>
        <v>113.98831207646852</v>
      </c>
      <c r="N451" s="1">
        <f>(October_Schedule_Table[[#This Row],[PTS2]]-October_Schedule_Table[[#This Row],[Home Pre]])^2+(October_Schedule_Table[[#This Row],[PTS]]-October_Schedule_Table[[#This Row],[Away Pre]])^2</f>
        <v>105.09707207405782</v>
      </c>
      <c r="O451" s="1">
        <f t="shared" si="8"/>
        <v>1.3014500313892141</v>
      </c>
      <c r="P451" s="8">
        <f>October_Schedule_Table[[#This Row],[PTS2]]-October_Schedule_Table[[#This Row],[PTS]]</f>
        <v>17</v>
      </c>
      <c r="Q451" s="8">
        <f>October_Schedule_Table[[#This Row],[Home Pre]]-October_Schedule_Table[[#This Row],[Away Pre]]</f>
        <v>11.544243098810995</v>
      </c>
      <c r="R451" s="8">
        <f>October_Schedule_Table[[#This Row],[Actual]]-October_Schedule_Table[[#This Row],[Predicted]]</f>
        <v>5.4557569011890052</v>
      </c>
      <c r="S451" s="8">
        <f>October_Schedule_Table[[#This Row],[PTS2]]-October_Schedule_Table[[#This Row],[Home Pre]]</f>
        <v>-3.9883120764685174</v>
      </c>
      <c r="T451" s="8">
        <f>October_Schedule_Table[[#This Row],[PTS]]-October_Schedule_Table[[#This Row],[Away Pre]]</f>
        <v>-9.4440689776575226</v>
      </c>
      <c r="U451" s="8" t="str">
        <f>CONCATENATE(October_Schedule_Table[[#This Row],[Away Short]],October_Schedule_Table[[#This Row],[PTS]],October_Schedule_Table[[#This Row],[PTS2]])</f>
        <v>Mem93110</v>
      </c>
      <c r="V451" s="8" t="str">
        <f>CONCATENATE(October_Schedule_Table[[#This Row],[Home Short]],October_Schedule_Table[[#This Row],[PTS]],October_Schedule_Table[[#This Row],[PTS2]])</f>
        <v>Gol93110</v>
      </c>
      <c r="W451" s="8" t="str">
        <f>VLOOKUP(October_Schedule_Table[[#This Row],[Home Concat]],'Back to Back'!T:U,2,FALSE)</f>
        <v>no</v>
      </c>
      <c r="X451" s="8" t="str">
        <f>VLOOKUP(October_Schedule_Table[[#This Row],[Away Concat]],'Back to Back'!T:U,2,FALSE)</f>
        <v>no</v>
      </c>
      <c r="Y45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51" s="8"/>
    </row>
    <row r="452" spans="1:26" x14ac:dyDescent="0.2">
      <c r="A452" s="2">
        <v>43451</v>
      </c>
      <c r="B452" s="16">
        <v>12</v>
      </c>
      <c r="C452" s="16">
        <v>17</v>
      </c>
      <c r="D452" s="16">
        <v>2018</v>
      </c>
      <c r="E452" s="1" t="s">
        <v>6</v>
      </c>
      <c r="F452" s="1" t="s">
        <v>31</v>
      </c>
      <c r="G452" s="1" t="str">
        <f>LEFT(October_Schedule_Table[[#This Row],[Visitor/Neutral]],3)</f>
        <v>Uta</v>
      </c>
      <c r="H452" s="1">
        <v>97</v>
      </c>
      <c r="I452" s="1" t="s">
        <v>18</v>
      </c>
      <c r="J452" s="1" t="str">
        <f>LEFT(October_Schedule_Table[[#This Row],[Home/Neutral]],3)</f>
        <v>Hou</v>
      </c>
      <c r="K452" s="1">
        <v>102</v>
      </c>
      <c r="L452" s="1">
        <f>mean-0.5*home+VLOOKUP(October_Schedule_Table[[#This Row],[Visitor/Neutral]],lookup,2,FALSE)+VLOOKUP(October_Schedule_Table[[#This Row],[Home/Neutral]],lookup,3,FALSE)</f>
        <v>107.95488397476925</v>
      </c>
      <c r="M452" s="1">
        <f>mean+0.5*home+VLOOKUP(October_Schedule_Table[[#This Row],[Visitor/Neutral]],lookup,3,FALSE)+VLOOKUP(October_Schedule_Table[[#This Row],[Home/Neutral]],lookup,2,FALSE)</f>
        <v>110.77792806249474</v>
      </c>
      <c r="N452" s="1">
        <f>(October_Schedule_Table[[#This Row],[PTS2]]-October_Schedule_Table[[#This Row],[Home Pre]])^2+(October_Schedule_Table[[#This Row],[PTS]]-October_Schedule_Table[[#This Row],[Away Pre]])^2</f>
        <v>197.06150397098864</v>
      </c>
      <c r="O452" s="1">
        <f t="shared" si="8"/>
        <v>1.3022313702113411</v>
      </c>
      <c r="P452" s="8">
        <f>October_Schedule_Table[[#This Row],[PTS2]]-October_Schedule_Table[[#This Row],[PTS]]</f>
        <v>5</v>
      </c>
      <c r="Q452" s="8">
        <f>October_Schedule_Table[[#This Row],[Home Pre]]-October_Schedule_Table[[#This Row],[Away Pre]]</f>
        <v>2.8230440877254921</v>
      </c>
      <c r="R452" s="8">
        <f>October_Schedule_Table[[#This Row],[Actual]]-October_Schedule_Table[[#This Row],[Predicted]]</f>
        <v>2.1769559122745079</v>
      </c>
      <c r="S452" s="8">
        <f>October_Schedule_Table[[#This Row],[PTS2]]-October_Schedule_Table[[#This Row],[Home Pre]]</f>
        <v>-8.7779280624947376</v>
      </c>
      <c r="T452" s="8">
        <f>October_Schedule_Table[[#This Row],[PTS]]-October_Schedule_Table[[#This Row],[Away Pre]]</f>
        <v>-10.954883974769245</v>
      </c>
      <c r="U452" s="8" t="str">
        <f>CONCATENATE(October_Schedule_Table[[#This Row],[Away Short]],October_Schedule_Table[[#This Row],[PTS]],October_Schedule_Table[[#This Row],[PTS2]])</f>
        <v>Uta97102</v>
      </c>
      <c r="V452" s="8" t="str">
        <f>CONCATENATE(October_Schedule_Table[[#This Row],[Home Short]],October_Schedule_Table[[#This Row],[PTS]],October_Schedule_Table[[#This Row],[PTS2]])</f>
        <v>Hou97102</v>
      </c>
      <c r="W452" s="8" t="str">
        <f>VLOOKUP(October_Schedule_Table[[#This Row],[Home Concat]],'Back to Back'!T:U,2,FALSE)</f>
        <v>no</v>
      </c>
      <c r="X452" s="8" t="str">
        <f>VLOOKUP(October_Schedule_Table[[#This Row],[Away Concat]],'Back to Back'!T:U,2,FALSE)</f>
        <v>no</v>
      </c>
      <c r="Y45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52" s="8"/>
    </row>
    <row r="453" spans="1:26" x14ac:dyDescent="0.2">
      <c r="A453" s="2">
        <v>43451</v>
      </c>
      <c r="B453" s="16">
        <v>12</v>
      </c>
      <c r="C453" s="16">
        <v>17</v>
      </c>
      <c r="D453" s="16">
        <v>2018</v>
      </c>
      <c r="E453" s="1" t="s">
        <v>9</v>
      </c>
      <c r="F453" s="1" t="s">
        <v>40</v>
      </c>
      <c r="G453" s="1" t="str">
        <f>LEFT(October_Schedule_Table[[#This Row],[Visitor/Neutral]],3)</f>
        <v>Por</v>
      </c>
      <c r="H453" s="1">
        <v>131</v>
      </c>
      <c r="I453" s="1" t="s">
        <v>22</v>
      </c>
      <c r="J453" s="1" t="s">
        <v>241</v>
      </c>
      <c r="K453" s="1">
        <v>127</v>
      </c>
      <c r="L453" s="1">
        <f>mean-0.5*home+VLOOKUP(October_Schedule_Table[[#This Row],[Visitor/Neutral]],lookup,2,FALSE)+VLOOKUP(October_Schedule_Table[[#This Row],[Home/Neutral]],lookup,3,FALSE)</f>
        <v>117.23720352077632</v>
      </c>
      <c r="M453" s="1">
        <f>mean+0.5*home+VLOOKUP(October_Schedule_Table[[#This Row],[Visitor/Neutral]],lookup,3,FALSE)+VLOOKUP(October_Schedule_Table[[#This Row],[Home/Neutral]],lookup,2,FALSE)</f>
        <v>116.00347296067892</v>
      </c>
      <c r="N453" s="1">
        <f>(October_Schedule_Table[[#This Row],[PTS2]]-October_Schedule_Table[[#This Row],[Home Pre]])^2+(October_Schedule_Table[[#This Row],[PTS]]-October_Schedule_Table[[#This Row],[Away Pre]])^2</f>
        <v>310.33817385505137</v>
      </c>
      <c r="O453" s="1">
        <f t="shared" si="8"/>
        <v>1.3030131781182122</v>
      </c>
      <c r="P453" s="8">
        <f>October_Schedule_Table[[#This Row],[PTS2]]-October_Schedule_Table[[#This Row],[PTS]]</f>
        <v>-4</v>
      </c>
      <c r="Q453" s="8">
        <f>October_Schedule_Table[[#This Row],[Home Pre]]-October_Schedule_Table[[#This Row],[Away Pre]]</f>
        <v>-1.2337305600973991</v>
      </c>
      <c r="R453" s="8">
        <f>October_Schedule_Table[[#This Row],[Actual]]-October_Schedule_Table[[#This Row],[Predicted]]</f>
        <v>-2.7662694399026009</v>
      </c>
      <c r="S453" s="8">
        <f>October_Schedule_Table[[#This Row],[PTS2]]-October_Schedule_Table[[#This Row],[Home Pre]]</f>
        <v>10.99652703932108</v>
      </c>
      <c r="T453" s="8">
        <f>October_Schedule_Table[[#This Row],[PTS]]-October_Schedule_Table[[#This Row],[Away Pre]]</f>
        <v>13.762796479223681</v>
      </c>
      <c r="U453" s="8" t="str">
        <f>CONCATENATE(October_Schedule_Table[[#This Row],[Away Short]],October_Schedule_Table[[#This Row],[PTS]],October_Schedule_Table[[#This Row],[PTS2]])</f>
        <v>Por131127</v>
      </c>
      <c r="V453" s="8" t="str">
        <f>CONCATENATE(October_Schedule_Table[[#This Row],[Home Short]],October_Schedule_Table[[#This Row],[PTS]],October_Schedule_Table[[#This Row],[PTS2]])</f>
        <v>LAC131127</v>
      </c>
      <c r="W453" s="8" t="str">
        <f>VLOOKUP(October_Schedule_Table[[#This Row],[Home Concat]],'Back to Back'!T:U,2,FALSE)</f>
        <v>no</v>
      </c>
      <c r="X453" s="8" t="str">
        <f>VLOOKUP(October_Schedule_Table[[#This Row],[Away Concat]],'Back to Back'!T:U,2,FALSE)</f>
        <v>no</v>
      </c>
      <c r="Y45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53" s="8"/>
    </row>
    <row r="454" spans="1:26" x14ac:dyDescent="0.2">
      <c r="A454" s="2">
        <v>43451</v>
      </c>
      <c r="B454" s="16">
        <v>12</v>
      </c>
      <c r="C454" s="16">
        <v>17</v>
      </c>
      <c r="D454" s="16">
        <v>2018</v>
      </c>
      <c r="E454" s="1" t="s">
        <v>6</v>
      </c>
      <c r="F454" s="1" t="s">
        <v>32</v>
      </c>
      <c r="G454" s="1" t="str">
        <f>LEFT(October_Schedule_Table[[#This Row],[Visitor/Neutral]],3)</f>
        <v>Sac</v>
      </c>
      <c r="H454" s="1">
        <v>105</v>
      </c>
      <c r="I454" s="1" t="s">
        <v>34</v>
      </c>
      <c r="J454" s="1" t="str">
        <f>LEFT(October_Schedule_Table[[#This Row],[Home/Neutral]],3)</f>
        <v>Min</v>
      </c>
      <c r="K454" s="1">
        <v>132</v>
      </c>
      <c r="L454" s="1">
        <f>mean-0.5*home+VLOOKUP(October_Schedule_Table[[#This Row],[Visitor/Neutral]],lookup,2,FALSE)+VLOOKUP(October_Schedule_Table[[#This Row],[Home/Neutral]],lookup,3,FALSE)</f>
        <v>115.65061127286022</v>
      </c>
      <c r="M454" s="1">
        <f>mean+0.5*home+VLOOKUP(October_Schedule_Table[[#This Row],[Visitor/Neutral]],lookup,3,FALSE)+VLOOKUP(October_Schedule_Table[[#This Row],[Home/Neutral]],lookup,2,FALSE)</f>
        <v>117.92124661765807</v>
      </c>
      <c r="N454" s="1">
        <f>(October_Schedule_Table[[#This Row],[PTS2]]-October_Schedule_Table[[#This Row],[Home Pre]])^2+(October_Schedule_Table[[#This Row],[PTS]]-October_Schedule_Table[[#This Row],[Away Pre]])^2</f>
        <v>311.64681728638146</v>
      </c>
      <c r="O454" s="1">
        <f t="shared" si="8"/>
        <v>1.303795455391447</v>
      </c>
      <c r="P454" s="8">
        <f>October_Schedule_Table[[#This Row],[PTS2]]-October_Schedule_Table[[#This Row],[PTS]]</f>
        <v>27</v>
      </c>
      <c r="Q454" s="8">
        <f>October_Schedule_Table[[#This Row],[Home Pre]]-October_Schedule_Table[[#This Row],[Away Pre]]</f>
        <v>2.2706353447978529</v>
      </c>
      <c r="R454" s="8">
        <f>October_Schedule_Table[[#This Row],[Actual]]-October_Schedule_Table[[#This Row],[Predicted]]</f>
        <v>24.729364655202147</v>
      </c>
      <c r="S454" s="8">
        <f>October_Schedule_Table[[#This Row],[PTS2]]-October_Schedule_Table[[#This Row],[Home Pre]]</f>
        <v>14.07875338234193</v>
      </c>
      <c r="T454" s="8">
        <f>October_Schedule_Table[[#This Row],[PTS]]-October_Schedule_Table[[#This Row],[Away Pre]]</f>
        <v>-10.650611272860218</v>
      </c>
      <c r="U454" s="8" t="str">
        <f>CONCATENATE(October_Schedule_Table[[#This Row],[Away Short]],October_Schedule_Table[[#This Row],[PTS]],October_Schedule_Table[[#This Row],[PTS2]])</f>
        <v>Sac105132</v>
      </c>
      <c r="V454" s="8" t="str">
        <f>CONCATENATE(October_Schedule_Table[[#This Row],[Home Short]],October_Schedule_Table[[#This Row],[PTS]],October_Schedule_Table[[#This Row],[PTS2]])</f>
        <v>Min105132</v>
      </c>
      <c r="W454" s="8" t="str">
        <f>VLOOKUP(October_Schedule_Table[[#This Row],[Home Concat]],'Back to Back'!T:U,2,FALSE)</f>
        <v>no</v>
      </c>
      <c r="X454" s="8" t="str">
        <f>VLOOKUP(October_Schedule_Table[[#This Row],[Away Concat]],'Back to Back'!T:U,2,FALSE)</f>
        <v>yes</v>
      </c>
      <c r="Y45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54" s="8"/>
    </row>
    <row r="455" spans="1:26" x14ac:dyDescent="0.2">
      <c r="A455" s="2">
        <v>43451</v>
      </c>
      <c r="B455" s="16">
        <v>12</v>
      </c>
      <c r="C455" s="16">
        <v>17</v>
      </c>
      <c r="D455" s="16">
        <v>2018</v>
      </c>
      <c r="E455" s="1" t="s">
        <v>23</v>
      </c>
      <c r="F455" s="1" t="s">
        <v>29</v>
      </c>
      <c r="G455" s="1" t="str">
        <f>LEFT(October_Schedule_Table[[#This Row],[Visitor/Neutral]],3)</f>
        <v>Pho</v>
      </c>
      <c r="H455" s="1">
        <v>128</v>
      </c>
      <c r="I455" s="1" t="s">
        <v>25</v>
      </c>
      <c r="J455" s="1" t="s">
        <v>243</v>
      </c>
      <c r="K455" s="1">
        <v>110</v>
      </c>
      <c r="L455" s="1">
        <f>mean-0.5*home+VLOOKUP(October_Schedule_Table[[#This Row],[Visitor/Neutral]],lookup,2,FALSE)+VLOOKUP(October_Schedule_Table[[#This Row],[Home/Neutral]],lookup,3,FALSE)</f>
        <v>108.89377983020577</v>
      </c>
      <c r="M455" s="1">
        <f>mean+0.5*home+VLOOKUP(October_Schedule_Table[[#This Row],[Visitor/Neutral]],lookup,3,FALSE)+VLOOKUP(October_Schedule_Table[[#This Row],[Home/Neutral]],lookup,2,FALSE)</f>
        <v>110.92842002589482</v>
      </c>
      <c r="N455" s="1">
        <f>(October_Schedule_Table[[#This Row],[PTS2]]-October_Schedule_Table[[#This Row],[Home Pre]])^2+(October_Schedule_Table[[#This Row],[PTS]]-October_Schedule_Table[[#This Row],[Away Pre]])^2</f>
        <v>365.90961292113428</v>
      </c>
      <c r="O455" s="1">
        <f t="shared" si="8"/>
        <v>1.3045782023128347</v>
      </c>
      <c r="P455" s="8">
        <f>October_Schedule_Table[[#This Row],[PTS2]]-October_Schedule_Table[[#This Row],[PTS]]</f>
        <v>-18</v>
      </c>
      <c r="Q455" s="8">
        <f>October_Schedule_Table[[#This Row],[Home Pre]]-October_Schedule_Table[[#This Row],[Away Pre]]</f>
        <v>2.0346401956890503</v>
      </c>
      <c r="R455" s="8">
        <f>October_Schedule_Table[[#This Row],[Actual]]-October_Schedule_Table[[#This Row],[Predicted]]</f>
        <v>-20.03464019568905</v>
      </c>
      <c r="S455" s="8">
        <f>October_Schedule_Table[[#This Row],[PTS2]]-October_Schedule_Table[[#This Row],[Home Pre]]</f>
        <v>-0.9284200258948232</v>
      </c>
      <c r="T455" s="8">
        <f>October_Schedule_Table[[#This Row],[PTS]]-October_Schedule_Table[[#This Row],[Away Pre]]</f>
        <v>19.106220169794227</v>
      </c>
      <c r="U455" s="8" t="str">
        <f>CONCATENATE(October_Schedule_Table[[#This Row],[Away Short]],October_Schedule_Table[[#This Row],[PTS]],October_Schedule_Table[[#This Row],[PTS2]])</f>
        <v>Pho128110</v>
      </c>
      <c r="V455" s="8" t="str">
        <f>CONCATENATE(October_Schedule_Table[[#This Row],[Home Short]],October_Schedule_Table[[#This Row],[PTS]],October_Schedule_Table[[#This Row],[PTS2]])</f>
        <v>NYK128110</v>
      </c>
      <c r="W455" s="8" t="str">
        <f>VLOOKUP(October_Schedule_Table[[#This Row],[Home Concat]],'Back to Back'!T:U,2,FALSE)</f>
        <v>yes</v>
      </c>
      <c r="X455" s="8" t="str">
        <f>VLOOKUP(October_Schedule_Table[[#This Row],[Away Concat]],'Back to Back'!T:U,2,FALSE)</f>
        <v>no</v>
      </c>
      <c r="Y455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55" s="8"/>
    </row>
    <row r="456" spans="1:26" x14ac:dyDescent="0.2">
      <c r="A456" s="2">
        <v>43451</v>
      </c>
      <c r="B456" s="16">
        <v>12</v>
      </c>
      <c r="C456" s="16">
        <v>17</v>
      </c>
      <c r="D456" s="16">
        <v>2018</v>
      </c>
      <c r="E456" s="1" t="s">
        <v>6</v>
      </c>
      <c r="F456" s="1" t="s">
        <v>38</v>
      </c>
      <c r="G456" s="1" t="str">
        <f>LEFT(October_Schedule_Table[[#This Row],[Visitor/Neutral]],3)</f>
        <v>Chi</v>
      </c>
      <c r="H456" s="1">
        <v>96</v>
      </c>
      <c r="I456" s="1" t="s">
        <v>10</v>
      </c>
      <c r="J456" s="1" t="str">
        <f>LEFT(October_Schedule_Table[[#This Row],[Home/Neutral]],3)</f>
        <v>Okl</v>
      </c>
      <c r="K456" s="1">
        <v>121</v>
      </c>
      <c r="L456" s="1">
        <f>mean-0.5*home+VLOOKUP(October_Schedule_Table[[#This Row],[Visitor/Neutral]],lookup,2,FALSE)+VLOOKUP(October_Schedule_Table[[#This Row],[Home/Neutral]],lookup,3,FALSE)</f>
        <v>104.0077645966703</v>
      </c>
      <c r="M456" s="1">
        <f>mean+0.5*home+VLOOKUP(October_Schedule_Table[[#This Row],[Visitor/Neutral]],lookup,3,FALSE)+VLOOKUP(October_Schedule_Table[[#This Row],[Home/Neutral]],lookup,2,FALSE)</f>
        <v>118.4847275886554</v>
      </c>
      <c r="N456" s="1">
        <f>(October_Schedule_Table[[#This Row],[PTS2]]-October_Schedule_Table[[#This Row],[Home Pre]])^2+(October_Schedule_Table[[#This Row],[PTS]]-October_Schedule_Table[[#This Row],[Away Pre]])^2</f>
        <v>70.450889138957493</v>
      </c>
      <c r="O456" s="1">
        <f t="shared" si="8"/>
        <v>1.3053614191643335</v>
      </c>
      <c r="P456" s="8">
        <f>October_Schedule_Table[[#This Row],[PTS2]]-October_Schedule_Table[[#This Row],[PTS]]</f>
        <v>25</v>
      </c>
      <c r="Q456" s="8">
        <f>October_Schedule_Table[[#This Row],[Home Pre]]-October_Schedule_Table[[#This Row],[Away Pre]]</f>
        <v>14.476962991985104</v>
      </c>
      <c r="R456" s="8">
        <f>October_Schedule_Table[[#This Row],[Actual]]-October_Schedule_Table[[#This Row],[Predicted]]</f>
        <v>10.523037008014896</v>
      </c>
      <c r="S456" s="8">
        <f>October_Schedule_Table[[#This Row],[PTS2]]-October_Schedule_Table[[#This Row],[Home Pre]]</f>
        <v>2.515272411344597</v>
      </c>
      <c r="T456" s="8">
        <f>October_Schedule_Table[[#This Row],[PTS]]-October_Schedule_Table[[#This Row],[Away Pre]]</f>
        <v>-8.0077645966702988</v>
      </c>
      <c r="U456" s="8" t="str">
        <f>CONCATENATE(October_Schedule_Table[[#This Row],[Away Short]],October_Schedule_Table[[#This Row],[PTS]],October_Schedule_Table[[#This Row],[PTS2]])</f>
        <v>Chi96121</v>
      </c>
      <c r="V456" s="8" t="str">
        <f>CONCATENATE(October_Schedule_Table[[#This Row],[Home Short]],October_Schedule_Table[[#This Row],[PTS]],October_Schedule_Table[[#This Row],[PTS2]])</f>
        <v>Okl96121</v>
      </c>
      <c r="W456" s="8" t="str">
        <f>VLOOKUP(October_Schedule_Table[[#This Row],[Home Concat]],'Back to Back'!T:U,2,FALSE)</f>
        <v>no</v>
      </c>
      <c r="X456" s="8" t="str">
        <f>VLOOKUP(October_Schedule_Table[[#This Row],[Away Concat]],'Back to Back'!T:U,2,FALSE)</f>
        <v>no</v>
      </c>
      <c r="Y45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56" s="8"/>
    </row>
    <row r="457" spans="1:26" x14ac:dyDescent="0.2">
      <c r="A457" s="2">
        <v>43451</v>
      </c>
      <c r="B457" s="16">
        <v>12</v>
      </c>
      <c r="C457" s="16">
        <v>17</v>
      </c>
      <c r="D457" s="16">
        <v>2018</v>
      </c>
      <c r="E457" s="1" t="s">
        <v>33</v>
      </c>
      <c r="F457" s="1" t="s">
        <v>7</v>
      </c>
      <c r="G457" s="1" t="str">
        <f>LEFT(October_Schedule_Table[[#This Row],[Visitor/Neutral]],3)</f>
        <v>Phi</v>
      </c>
      <c r="H457" s="1">
        <v>96</v>
      </c>
      <c r="I457" s="1" t="s">
        <v>35</v>
      </c>
      <c r="J457" s="1" t="str">
        <f>LEFT(October_Schedule_Table[[#This Row],[Home/Neutral]],3)</f>
        <v>San</v>
      </c>
      <c r="K457" s="1">
        <v>123</v>
      </c>
      <c r="L457" s="1">
        <f>mean-0.5*home+VLOOKUP(October_Schedule_Table[[#This Row],[Visitor/Neutral]],lookup,2,FALSE)+VLOOKUP(October_Schedule_Table[[#This Row],[Home/Neutral]],lookup,3,FALSE)</f>
        <v>112.13309951938528</v>
      </c>
      <c r="M457" s="1">
        <f>mean+0.5*home+VLOOKUP(October_Schedule_Table[[#This Row],[Visitor/Neutral]],lookup,3,FALSE)+VLOOKUP(October_Schedule_Table[[#This Row],[Home/Neutral]],lookup,2,FALSE)</f>
        <v>114.46734662609224</v>
      </c>
      <c r="N457" s="1">
        <f>(October_Schedule_Table[[#This Row],[PTS2]]-October_Schedule_Table[[#This Row],[Home Pre]])^2+(October_Schedule_Table[[#This Row],[PTS]]-October_Schedule_Table[[#This Row],[Away Pre]])^2</f>
        <v>333.08307370164914</v>
      </c>
      <c r="O457" s="1">
        <f t="shared" si="8"/>
        <v>1.3061451062280705</v>
      </c>
      <c r="P457" s="8">
        <f>October_Schedule_Table[[#This Row],[PTS2]]-October_Schedule_Table[[#This Row],[PTS]]</f>
        <v>27</v>
      </c>
      <c r="Q457" s="8">
        <f>October_Schedule_Table[[#This Row],[Home Pre]]-October_Schedule_Table[[#This Row],[Away Pre]]</f>
        <v>2.3342471067069539</v>
      </c>
      <c r="R457" s="8">
        <f>October_Schedule_Table[[#This Row],[Actual]]-October_Schedule_Table[[#This Row],[Predicted]]</f>
        <v>24.665752893293046</v>
      </c>
      <c r="S457" s="8">
        <f>October_Schedule_Table[[#This Row],[PTS2]]-October_Schedule_Table[[#This Row],[Home Pre]]</f>
        <v>8.5326533739077632</v>
      </c>
      <c r="T457" s="8">
        <f>October_Schedule_Table[[#This Row],[PTS]]-October_Schedule_Table[[#This Row],[Away Pre]]</f>
        <v>-16.133099519385283</v>
      </c>
      <c r="U457" s="8" t="str">
        <f>CONCATENATE(October_Schedule_Table[[#This Row],[Away Short]],October_Schedule_Table[[#This Row],[PTS]],October_Schedule_Table[[#This Row],[PTS2]])</f>
        <v>Phi96123</v>
      </c>
      <c r="V457" s="8" t="str">
        <f>CONCATENATE(October_Schedule_Table[[#This Row],[Home Short]],October_Schedule_Table[[#This Row],[PTS]],October_Schedule_Table[[#This Row],[PTS2]])</f>
        <v>San96123</v>
      </c>
      <c r="W457" s="8" t="str">
        <f>VLOOKUP(October_Schedule_Table[[#This Row],[Home Concat]],'Back to Back'!T:U,2,FALSE)</f>
        <v>no</v>
      </c>
      <c r="X457" s="8" t="str">
        <f>VLOOKUP(October_Schedule_Table[[#This Row],[Away Concat]],'Back to Back'!T:U,2,FALSE)</f>
        <v>yes</v>
      </c>
      <c r="Y45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57" s="8"/>
    </row>
    <row r="458" spans="1:26" x14ac:dyDescent="0.2">
      <c r="A458" s="2">
        <v>43452</v>
      </c>
      <c r="B458" s="16">
        <v>12</v>
      </c>
      <c r="C458" s="16">
        <v>18</v>
      </c>
      <c r="D458" s="16">
        <v>2018</v>
      </c>
      <c r="E458" s="1" t="s">
        <v>23</v>
      </c>
      <c r="F458" s="1" t="s">
        <v>41</v>
      </c>
      <c r="G458" s="1" t="str">
        <f>LEFT(October_Schedule_Table[[#This Row],[Visitor/Neutral]],3)</f>
        <v>Was</v>
      </c>
      <c r="H458" s="1">
        <v>110</v>
      </c>
      <c r="I458" s="1" t="s">
        <v>24</v>
      </c>
      <c r="J458" s="1" t="str">
        <f>LEFT(October_Schedule_Table[[#This Row],[Home/Neutral]],3)</f>
        <v>Atl</v>
      </c>
      <c r="K458" s="1">
        <v>118</v>
      </c>
      <c r="L458" s="1">
        <f>mean-0.5*home+VLOOKUP(October_Schedule_Table[[#This Row],[Visitor/Neutral]],lookup,2,FALSE)+VLOOKUP(October_Schedule_Table[[#This Row],[Home/Neutral]],lookup,3,FALSE)</f>
        <v>121.81591905976646</v>
      </c>
      <c r="M458" s="1">
        <f>mean+0.5*home+VLOOKUP(October_Schedule_Table[[#This Row],[Visitor/Neutral]],lookup,3,FALSE)+VLOOKUP(October_Schedule_Table[[#This Row],[Home/Neutral]],lookup,2,FALSE)</f>
        <v>122.32945630380202</v>
      </c>
      <c r="N458" s="1">
        <f>(October_Schedule_Table[[#This Row],[PTS2]]-October_Schedule_Table[[#This Row],[Home Pre]])^2+(October_Schedule_Table[[#This Row],[PTS]]-October_Schedule_Table[[#This Row],[Away Pre]])^2</f>
        <v>158.3601351134833</v>
      </c>
      <c r="O458" s="1">
        <f t="shared" si="8"/>
        <v>1.3069292637863423</v>
      </c>
      <c r="P458" s="8">
        <f>October_Schedule_Table[[#This Row],[PTS2]]-October_Schedule_Table[[#This Row],[PTS]]</f>
        <v>8</v>
      </c>
      <c r="Q458" s="8">
        <f>October_Schedule_Table[[#This Row],[Home Pre]]-October_Schedule_Table[[#This Row],[Away Pre]]</f>
        <v>0.513537244035561</v>
      </c>
      <c r="R458" s="8">
        <f>October_Schedule_Table[[#This Row],[Actual]]-October_Schedule_Table[[#This Row],[Predicted]]</f>
        <v>7.486462755964439</v>
      </c>
      <c r="S458" s="8">
        <f>October_Schedule_Table[[#This Row],[PTS2]]-October_Schedule_Table[[#This Row],[Home Pre]]</f>
        <v>-4.3294563038020186</v>
      </c>
      <c r="T458" s="8">
        <f>October_Schedule_Table[[#This Row],[PTS]]-October_Schedule_Table[[#This Row],[Away Pre]]</f>
        <v>-11.815919059766458</v>
      </c>
      <c r="U458" s="8" t="str">
        <f>CONCATENATE(October_Schedule_Table[[#This Row],[Away Short]],October_Schedule_Table[[#This Row],[PTS]],October_Schedule_Table[[#This Row],[PTS2]])</f>
        <v>Was110118</v>
      </c>
      <c r="V458" s="8" t="str">
        <f>CONCATENATE(October_Schedule_Table[[#This Row],[Home Short]],October_Schedule_Table[[#This Row],[PTS]],October_Schedule_Table[[#This Row],[PTS2]])</f>
        <v>Atl110118</v>
      </c>
      <c r="W458" s="8" t="str">
        <f>VLOOKUP(October_Schedule_Table[[#This Row],[Home Concat]],'Back to Back'!T:U,2,FALSE)</f>
        <v>no</v>
      </c>
      <c r="X458" s="8" t="str">
        <f>VLOOKUP(October_Schedule_Table[[#This Row],[Away Concat]],'Back to Back'!T:U,2,FALSE)</f>
        <v>no</v>
      </c>
      <c r="Y45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58" s="8"/>
    </row>
    <row r="459" spans="1:26" x14ac:dyDescent="0.2">
      <c r="A459" s="2">
        <v>43452</v>
      </c>
      <c r="B459" s="16">
        <v>12</v>
      </c>
      <c r="C459" s="16">
        <v>18</v>
      </c>
      <c r="D459" s="16">
        <v>2018</v>
      </c>
      <c r="E459" s="1" t="s">
        <v>23</v>
      </c>
      <c r="F459" s="1" t="s">
        <v>39</v>
      </c>
      <c r="G459" s="1" t="s">
        <v>242</v>
      </c>
      <c r="H459" s="1">
        <v>110</v>
      </c>
      <c r="I459" s="1" t="s">
        <v>15</v>
      </c>
      <c r="J459" s="1" t="str">
        <f>LEFT(October_Schedule_Table[[#This Row],[Home/Neutral]],3)</f>
        <v>Bro</v>
      </c>
      <c r="K459" s="1">
        <v>115</v>
      </c>
      <c r="L459" s="1">
        <f>mean-0.5*home+VLOOKUP(October_Schedule_Table[[#This Row],[Visitor/Neutral]],lookup,2,FALSE)+VLOOKUP(October_Schedule_Table[[#This Row],[Home/Neutral]],lookup,3,FALSE)</f>
        <v>111.16760220696908</v>
      </c>
      <c r="M459" s="1">
        <f>mean+0.5*home+VLOOKUP(October_Schedule_Table[[#This Row],[Visitor/Neutral]],lookup,3,FALSE)+VLOOKUP(October_Schedule_Table[[#This Row],[Home/Neutral]],lookup,2,FALSE)</f>
        <v>115.735339463347</v>
      </c>
      <c r="N459" s="1">
        <f>(October_Schedule_Table[[#This Row],[PTS2]]-October_Schedule_Table[[#This Row],[Home Pre]])^2+(October_Schedule_Table[[#This Row],[PTS]]-October_Schedule_Table[[#This Row],[Away Pre]])^2</f>
        <v>1.9040190400745223</v>
      </c>
      <c r="O459" s="1">
        <f t="shared" si="8"/>
        <v>1.3077138921216154</v>
      </c>
      <c r="P459" s="8">
        <f>October_Schedule_Table[[#This Row],[PTS2]]-October_Schedule_Table[[#This Row],[PTS]]</f>
        <v>5</v>
      </c>
      <c r="Q459" s="8">
        <f>October_Schedule_Table[[#This Row],[Home Pre]]-October_Schedule_Table[[#This Row],[Away Pre]]</f>
        <v>4.5677372563779244</v>
      </c>
      <c r="R459" s="8">
        <f>October_Schedule_Table[[#This Row],[Actual]]-October_Schedule_Table[[#This Row],[Predicted]]</f>
        <v>0.43226274362207562</v>
      </c>
      <c r="S459" s="8">
        <f>October_Schedule_Table[[#This Row],[PTS2]]-October_Schedule_Table[[#This Row],[Home Pre]]</f>
        <v>-0.73533946334700317</v>
      </c>
      <c r="T459" s="8">
        <f>October_Schedule_Table[[#This Row],[PTS]]-October_Schedule_Table[[#This Row],[Away Pre]]</f>
        <v>-1.1676022069690788</v>
      </c>
      <c r="U459" s="8" t="str">
        <f>CONCATENATE(October_Schedule_Table[[#This Row],[Away Short]],October_Schedule_Table[[#This Row],[PTS]],October_Schedule_Table[[#This Row],[PTS2]])</f>
        <v>LAL110115</v>
      </c>
      <c r="V459" s="8" t="str">
        <f>CONCATENATE(October_Schedule_Table[[#This Row],[Home Short]],October_Schedule_Table[[#This Row],[PTS]],October_Schedule_Table[[#This Row],[PTS2]])</f>
        <v>Bro110115</v>
      </c>
      <c r="W459" s="8" t="str">
        <f>VLOOKUP(October_Schedule_Table[[#This Row],[Home Concat]],'Back to Back'!T:U,2,FALSE)</f>
        <v>no</v>
      </c>
      <c r="X459" s="8" t="str">
        <f>VLOOKUP(October_Schedule_Table[[#This Row],[Away Concat]],'Back to Back'!T:U,2,FALSE)</f>
        <v>no</v>
      </c>
      <c r="Y45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59" s="8"/>
    </row>
    <row r="460" spans="1:26" x14ac:dyDescent="0.2">
      <c r="A460" s="2">
        <v>43452</v>
      </c>
      <c r="B460" s="16">
        <v>12</v>
      </c>
      <c r="C460" s="16">
        <v>18</v>
      </c>
      <c r="D460" s="16">
        <v>2018</v>
      </c>
      <c r="E460" s="1" t="s">
        <v>42</v>
      </c>
      <c r="F460" s="1" t="s">
        <v>28</v>
      </c>
      <c r="G460" s="1" t="str">
        <f>LEFT(October_Schedule_Table[[#This Row],[Visitor/Neutral]],3)</f>
        <v>Dal</v>
      </c>
      <c r="H460" s="1">
        <v>118</v>
      </c>
      <c r="I460" s="1" t="s">
        <v>21</v>
      </c>
      <c r="J460" s="1" t="str">
        <f>LEFT(October_Schedule_Table[[#This Row],[Home/Neutral]],3)</f>
        <v>Den</v>
      </c>
      <c r="K460" s="1">
        <v>126</v>
      </c>
      <c r="L460" s="1">
        <f>mean-0.5*home+VLOOKUP(October_Schedule_Table[[#This Row],[Visitor/Neutral]],lookup,2,FALSE)+VLOOKUP(October_Schedule_Table[[#This Row],[Home/Neutral]],lookup,3,FALSE)</f>
        <v>102.49116232523215</v>
      </c>
      <c r="M460" s="1">
        <f>mean+0.5*home+VLOOKUP(October_Schedule_Table[[#This Row],[Visitor/Neutral]],lookup,3,FALSE)+VLOOKUP(October_Schedule_Table[[#This Row],[Home/Neutral]],lookup,2,FALSE)</f>
        <v>110.19196020992574</v>
      </c>
      <c r="N460" s="1">
        <f>(October_Schedule_Table[[#This Row],[PTS2]]-October_Schedule_Table[[#This Row],[Home Pre]])^2+(October_Schedule_Table[[#This Row],[PTS]]-October_Schedule_Table[[#This Row],[Away Pre]])^2</f>
        <v>490.41816802686969</v>
      </c>
      <c r="O460" s="1">
        <f t="shared" ref="O460:O523" si="9">1/(0.9994)*O459</f>
        <v>1.3084989915165255</v>
      </c>
      <c r="P460" s="8">
        <f>October_Schedule_Table[[#This Row],[PTS2]]-October_Schedule_Table[[#This Row],[PTS]]</f>
        <v>8</v>
      </c>
      <c r="Q460" s="8">
        <f>October_Schedule_Table[[#This Row],[Home Pre]]-October_Schedule_Table[[#This Row],[Away Pre]]</f>
        <v>7.7007978846935856</v>
      </c>
      <c r="R460" s="8">
        <f>October_Schedule_Table[[#This Row],[Actual]]-October_Schedule_Table[[#This Row],[Predicted]]</f>
        <v>0.29920211530641438</v>
      </c>
      <c r="S460" s="8">
        <f>October_Schedule_Table[[#This Row],[PTS2]]-October_Schedule_Table[[#This Row],[Home Pre]]</f>
        <v>15.808039790074261</v>
      </c>
      <c r="T460" s="8">
        <f>October_Schedule_Table[[#This Row],[PTS]]-October_Schedule_Table[[#This Row],[Away Pre]]</f>
        <v>15.508837674767847</v>
      </c>
      <c r="U460" s="8" t="str">
        <f>CONCATENATE(October_Schedule_Table[[#This Row],[Away Short]],October_Schedule_Table[[#This Row],[PTS]],October_Schedule_Table[[#This Row],[PTS2]])</f>
        <v>Dal118126</v>
      </c>
      <c r="V460" s="8" t="str">
        <f>CONCATENATE(October_Schedule_Table[[#This Row],[Home Short]],October_Schedule_Table[[#This Row],[PTS]],October_Schedule_Table[[#This Row],[PTS2]])</f>
        <v>Den118126</v>
      </c>
      <c r="W460" s="8" t="str">
        <f>VLOOKUP(October_Schedule_Table[[#This Row],[Home Concat]],'Back to Back'!T:U,2,FALSE)</f>
        <v>no</v>
      </c>
      <c r="X460" s="8" t="str">
        <f>VLOOKUP(October_Schedule_Table[[#This Row],[Away Concat]],'Back to Back'!T:U,2,FALSE)</f>
        <v>no</v>
      </c>
      <c r="Y46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60" s="8"/>
    </row>
    <row r="461" spans="1:26" x14ac:dyDescent="0.2">
      <c r="A461" s="2">
        <v>43452</v>
      </c>
      <c r="B461" s="16">
        <v>12</v>
      </c>
      <c r="C461" s="16">
        <v>18</v>
      </c>
      <c r="D461" s="16">
        <v>2018</v>
      </c>
      <c r="E461" s="1" t="s">
        <v>12</v>
      </c>
      <c r="F461" s="1" t="s">
        <v>36</v>
      </c>
      <c r="G461" s="1" t="str">
        <f>LEFT(October_Schedule_Table[[#This Row],[Visitor/Neutral]],3)</f>
        <v>Cle</v>
      </c>
      <c r="H461" s="1">
        <v>92</v>
      </c>
      <c r="I461" s="1" t="s">
        <v>20</v>
      </c>
      <c r="J461" s="1" t="str">
        <f>LEFT(October_Schedule_Table[[#This Row],[Home/Neutral]],3)</f>
        <v>Ind</v>
      </c>
      <c r="K461" s="1">
        <v>91</v>
      </c>
      <c r="L461" s="1">
        <f>mean-0.5*home+VLOOKUP(October_Schedule_Table[[#This Row],[Visitor/Neutral]],lookup,2,FALSE)+VLOOKUP(October_Schedule_Table[[#This Row],[Home/Neutral]],lookup,3,FALSE)</f>
        <v>97.762549836484808</v>
      </c>
      <c r="M461" s="1">
        <f>mean+0.5*home+VLOOKUP(October_Schedule_Table[[#This Row],[Visitor/Neutral]],lookup,3,FALSE)+VLOOKUP(October_Schedule_Table[[#This Row],[Home/Neutral]],lookup,2,FALSE)</f>
        <v>112.19101132719211</v>
      </c>
      <c r="N461" s="1">
        <f>(October_Schedule_Table[[#This Row],[PTS2]]-October_Schedule_Table[[#This Row],[Home Pre]])^2+(October_Schedule_Table[[#This Row],[PTS]]-October_Schedule_Table[[#This Row],[Away Pre]])^2</f>
        <v>482.26594168715565</v>
      </c>
      <c r="O461" s="1">
        <f t="shared" si="9"/>
        <v>1.309284562253878</v>
      </c>
      <c r="P461" s="8">
        <f>October_Schedule_Table[[#This Row],[PTS2]]-October_Schedule_Table[[#This Row],[PTS]]</f>
        <v>-1</v>
      </c>
      <c r="Q461" s="8">
        <f>October_Schedule_Table[[#This Row],[Home Pre]]-October_Schedule_Table[[#This Row],[Away Pre]]</f>
        <v>14.428461490707306</v>
      </c>
      <c r="R461" s="8">
        <f>October_Schedule_Table[[#This Row],[Actual]]-October_Schedule_Table[[#This Row],[Predicted]]</f>
        <v>-15.428461490707306</v>
      </c>
      <c r="S461" s="8">
        <f>October_Schedule_Table[[#This Row],[PTS2]]-October_Schedule_Table[[#This Row],[Home Pre]]</f>
        <v>-21.191011327192115</v>
      </c>
      <c r="T461" s="8">
        <f>October_Schedule_Table[[#This Row],[PTS]]-October_Schedule_Table[[#This Row],[Away Pre]]</f>
        <v>-5.7625498364848085</v>
      </c>
      <c r="U461" s="8" t="str">
        <f>CONCATENATE(October_Schedule_Table[[#This Row],[Away Short]],October_Schedule_Table[[#This Row],[PTS]],October_Schedule_Table[[#This Row],[PTS2]])</f>
        <v>Cle9291</v>
      </c>
      <c r="V461" s="8" t="str">
        <f>CONCATENATE(October_Schedule_Table[[#This Row],[Home Short]],October_Schedule_Table[[#This Row],[PTS]],October_Schedule_Table[[#This Row],[PTS2]])</f>
        <v>Ind9291</v>
      </c>
      <c r="W461" s="8" t="str">
        <f>VLOOKUP(October_Schedule_Table[[#This Row],[Home Concat]],'Back to Back'!T:U,2,FALSE)</f>
        <v>no</v>
      </c>
      <c r="X461" s="8" t="str">
        <f>VLOOKUP(October_Schedule_Table[[#This Row],[Away Concat]],'Back to Back'!T:U,2,FALSE)</f>
        <v>no</v>
      </c>
      <c r="Y46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61" s="8"/>
    </row>
    <row r="462" spans="1:26" x14ac:dyDescent="0.2">
      <c r="A462" s="2">
        <v>43453</v>
      </c>
      <c r="B462" s="16">
        <v>12</v>
      </c>
      <c r="C462" s="16">
        <v>19</v>
      </c>
      <c r="D462" s="16">
        <v>2018</v>
      </c>
      <c r="E462" s="1" t="s">
        <v>23</v>
      </c>
      <c r="F462" s="1" t="s">
        <v>29</v>
      </c>
      <c r="G462" s="1" t="str">
        <f>LEFT(October_Schedule_Table[[#This Row],[Visitor/Neutral]],3)</f>
        <v>Pho</v>
      </c>
      <c r="H462" s="1">
        <v>111</v>
      </c>
      <c r="I462" s="1" t="s">
        <v>8</v>
      </c>
      <c r="J462" s="1" t="str">
        <f>LEFT(October_Schedule_Table[[#This Row],[Home/Neutral]],3)</f>
        <v>Bos</v>
      </c>
      <c r="K462" s="1">
        <v>103</v>
      </c>
      <c r="L462" s="1">
        <f>mean-0.5*home+VLOOKUP(October_Schedule_Table[[#This Row],[Visitor/Neutral]],lookup,2,FALSE)+VLOOKUP(October_Schedule_Table[[#This Row],[Home/Neutral]],lookup,3,FALSE)</f>
        <v>104.29552492363284</v>
      </c>
      <c r="M462" s="1">
        <f>mean+0.5*home+VLOOKUP(October_Schedule_Table[[#This Row],[Visitor/Neutral]],lookup,3,FALSE)+VLOOKUP(October_Schedule_Table[[#This Row],[Home/Neutral]],lookup,2,FALSE)</f>
        <v>119.38133112158179</v>
      </c>
      <c r="N462" s="1">
        <f>(October_Schedule_Table[[#This Row],[PTS2]]-October_Schedule_Table[[#This Row],[Home Pre]])^2+(October_Schedule_Table[[#This Row],[PTS]]-October_Schedule_Table[[#This Row],[Away Pre]])^2</f>
        <v>313.29799536453271</v>
      </c>
      <c r="O462" s="1">
        <f t="shared" si="9"/>
        <v>1.3100706046166481</v>
      </c>
      <c r="P462" s="8">
        <f>October_Schedule_Table[[#This Row],[PTS2]]-October_Schedule_Table[[#This Row],[PTS]]</f>
        <v>-8</v>
      </c>
      <c r="Q462" s="8">
        <f>October_Schedule_Table[[#This Row],[Home Pre]]-October_Schedule_Table[[#This Row],[Away Pre]]</f>
        <v>15.085806197948955</v>
      </c>
      <c r="R462" s="8">
        <f>October_Schedule_Table[[#This Row],[Actual]]-October_Schedule_Table[[#This Row],[Predicted]]</f>
        <v>-23.085806197948955</v>
      </c>
      <c r="S462" s="8">
        <f>October_Schedule_Table[[#This Row],[PTS2]]-October_Schedule_Table[[#This Row],[Home Pre]]</f>
        <v>-16.381331121581795</v>
      </c>
      <c r="T462" s="8">
        <f>October_Schedule_Table[[#This Row],[PTS]]-October_Schedule_Table[[#This Row],[Away Pre]]</f>
        <v>6.7044750763671601</v>
      </c>
      <c r="U462" s="8" t="str">
        <f>CONCATENATE(October_Schedule_Table[[#This Row],[Away Short]],October_Schedule_Table[[#This Row],[PTS]],October_Schedule_Table[[#This Row],[PTS2]])</f>
        <v>Pho111103</v>
      </c>
      <c r="V462" s="8" t="str">
        <f>CONCATENATE(October_Schedule_Table[[#This Row],[Home Short]],October_Schedule_Table[[#This Row],[PTS]],October_Schedule_Table[[#This Row],[PTS2]])</f>
        <v>Bos111103</v>
      </c>
      <c r="W462" s="8" t="str">
        <f>VLOOKUP(October_Schedule_Table[[#This Row],[Home Concat]],'Back to Back'!T:U,2,FALSE)</f>
        <v>no</v>
      </c>
      <c r="X462" s="8" t="str">
        <f>VLOOKUP(October_Schedule_Table[[#This Row],[Away Concat]],'Back to Back'!T:U,2,FALSE)</f>
        <v>no</v>
      </c>
      <c r="Y46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62" s="8"/>
    </row>
    <row r="463" spans="1:26" x14ac:dyDescent="0.2">
      <c r="A463" s="2">
        <v>43453</v>
      </c>
      <c r="B463" s="16">
        <v>12</v>
      </c>
      <c r="C463" s="16">
        <v>19</v>
      </c>
      <c r="D463" s="16">
        <v>2018</v>
      </c>
      <c r="E463" s="1" t="s">
        <v>6</v>
      </c>
      <c r="F463" s="1" t="s">
        <v>15</v>
      </c>
      <c r="G463" s="1" t="str">
        <f>LEFT(October_Schedule_Table[[#This Row],[Visitor/Neutral]],3)</f>
        <v>Bro</v>
      </c>
      <c r="H463" s="1">
        <v>96</v>
      </c>
      <c r="I463" s="1" t="s">
        <v>38</v>
      </c>
      <c r="J463" s="1" t="str">
        <f>LEFT(October_Schedule_Table[[#This Row],[Home/Neutral]],3)</f>
        <v>Chi</v>
      </c>
      <c r="K463" s="1">
        <v>93</v>
      </c>
      <c r="L463" s="1">
        <f>mean-0.5*home+VLOOKUP(October_Schedule_Table[[#This Row],[Visitor/Neutral]],lookup,2,FALSE)+VLOOKUP(October_Schedule_Table[[#This Row],[Home/Neutral]],lookup,3,FALSE)</f>
        <v>113.48649061001258</v>
      </c>
      <c r="M463" s="1">
        <f>mean+0.5*home+VLOOKUP(October_Schedule_Table[[#This Row],[Visitor/Neutral]],lookup,3,FALSE)+VLOOKUP(October_Schedule_Table[[#This Row],[Home/Neutral]],lookup,2,FALSE)</f>
        <v>107.74339699013657</v>
      </c>
      <c r="N463" s="1">
        <f>(October_Schedule_Table[[#This Row],[PTS2]]-October_Schedule_Table[[#This Row],[Home Pre]])^2+(October_Schedule_Table[[#This Row],[PTS]]-October_Schedule_Table[[#This Row],[Away Pre]])^2</f>
        <v>523.14510866282637</v>
      </c>
      <c r="O463" s="1">
        <f t="shared" si="9"/>
        <v>1.310857118887981</v>
      </c>
      <c r="P463" s="8">
        <f>October_Schedule_Table[[#This Row],[PTS2]]-October_Schedule_Table[[#This Row],[PTS]]</f>
        <v>-3</v>
      </c>
      <c r="Q463" s="8">
        <f>October_Schedule_Table[[#This Row],[Home Pre]]-October_Schedule_Table[[#This Row],[Away Pre]]</f>
        <v>-5.7430936198760065</v>
      </c>
      <c r="R463" s="8">
        <f>October_Schedule_Table[[#This Row],[Actual]]-October_Schedule_Table[[#This Row],[Predicted]]</f>
        <v>2.7430936198760065</v>
      </c>
      <c r="S463" s="8">
        <f>October_Schedule_Table[[#This Row],[PTS2]]-October_Schedule_Table[[#This Row],[Home Pre]]</f>
        <v>-14.743396990136574</v>
      </c>
      <c r="T463" s="8">
        <f>October_Schedule_Table[[#This Row],[PTS]]-October_Schedule_Table[[#This Row],[Away Pre]]</f>
        <v>-17.486490610012581</v>
      </c>
      <c r="U463" s="8" t="str">
        <f>CONCATENATE(October_Schedule_Table[[#This Row],[Away Short]],October_Schedule_Table[[#This Row],[PTS]],October_Schedule_Table[[#This Row],[PTS2]])</f>
        <v>Bro9693</v>
      </c>
      <c r="V463" s="8" t="str">
        <f>CONCATENATE(October_Schedule_Table[[#This Row],[Home Short]],October_Schedule_Table[[#This Row],[PTS]],October_Schedule_Table[[#This Row],[PTS2]])</f>
        <v>Chi9693</v>
      </c>
      <c r="W463" s="8" t="str">
        <f>VLOOKUP(October_Schedule_Table[[#This Row],[Home Concat]],'Back to Back'!T:U,2,FALSE)</f>
        <v>no</v>
      </c>
      <c r="X463" s="8" t="str">
        <f>VLOOKUP(October_Schedule_Table[[#This Row],[Away Concat]],'Back to Back'!T:U,2,FALSE)</f>
        <v>yes</v>
      </c>
      <c r="Y46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63" s="8"/>
    </row>
    <row r="464" spans="1:26" x14ac:dyDescent="0.2">
      <c r="A464" s="2">
        <v>43453</v>
      </c>
      <c r="B464" s="16">
        <v>12</v>
      </c>
      <c r="C464" s="16">
        <v>19</v>
      </c>
      <c r="D464" s="16">
        <v>2018</v>
      </c>
      <c r="E464" s="1" t="s">
        <v>12</v>
      </c>
      <c r="F464" s="1" t="s">
        <v>36</v>
      </c>
      <c r="G464" s="1" t="str">
        <f>LEFT(October_Schedule_Table[[#This Row],[Visitor/Neutral]],3)</f>
        <v>Cle</v>
      </c>
      <c r="H464" s="1">
        <v>99</v>
      </c>
      <c r="I464" s="1" t="s">
        <v>14</v>
      </c>
      <c r="J464" s="1" t="str">
        <f>LEFT(October_Schedule_Table[[#This Row],[Home/Neutral]],3)</f>
        <v>Cha</v>
      </c>
      <c r="K464" s="1">
        <v>110</v>
      </c>
      <c r="L464" s="1">
        <f>mean-0.5*home+VLOOKUP(October_Schedule_Table[[#This Row],[Visitor/Neutral]],lookup,2,FALSE)+VLOOKUP(October_Schedule_Table[[#This Row],[Home/Neutral]],lookup,3,FALSE)</f>
        <v>104.26718738631756</v>
      </c>
      <c r="M464" s="1">
        <f>mean+0.5*home+VLOOKUP(October_Schedule_Table[[#This Row],[Visitor/Neutral]],lookup,3,FALSE)+VLOOKUP(October_Schedule_Table[[#This Row],[Home/Neutral]],lookup,2,FALSE)</f>
        <v>115.07496199374101</v>
      </c>
      <c r="N464" s="1">
        <f>(October_Schedule_Table[[#This Row],[PTS2]]-October_Schedule_Table[[#This Row],[Home Pre]])^2+(October_Schedule_Table[[#This Row],[PTS]]-October_Schedule_Table[[#This Row],[Away Pre]])^2</f>
        <v>53.498502200498564</v>
      </c>
      <c r="O464" s="1">
        <f t="shared" si="9"/>
        <v>1.3116441053511918</v>
      </c>
      <c r="P464" s="8">
        <f>October_Schedule_Table[[#This Row],[PTS2]]-October_Schedule_Table[[#This Row],[PTS]]</f>
        <v>11</v>
      </c>
      <c r="Q464" s="8">
        <f>October_Schedule_Table[[#This Row],[Home Pre]]-October_Schedule_Table[[#This Row],[Away Pre]]</f>
        <v>10.807774607423454</v>
      </c>
      <c r="R464" s="8">
        <f>October_Schedule_Table[[#This Row],[Actual]]-October_Schedule_Table[[#This Row],[Predicted]]</f>
        <v>0.19222539257654603</v>
      </c>
      <c r="S464" s="8">
        <f>October_Schedule_Table[[#This Row],[PTS2]]-October_Schedule_Table[[#This Row],[Home Pre]]</f>
        <v>-5.0749619937410131</v>
      </c>
      <c r="T464" s="8">
        <f>October_Schedule_Table[[#This Row],[PTS]]-October_Schedule_Table[[#This Row],[Away Pre]]</f>
        <v>-5.2671873863175591</v>
      </c>
      <c r="U464" s="8" t="str">
        <f>CONCATENATE(October_Schedule_Table[[#This Row],[Away Short]],October_Schedule_Table[[#This Row],[PTS]],October_Schedule_Table[[#This Row],[PTS2]])</f>
        <v>Cle99110</v>
      </c>
      <c r="V464" s="8" t="str">
        <f>CONCATENATE(October_Schedule_Table[[#This Row],[Home Short]],October_Schedule_Table[[#This Row],[PTS]],October_Schedule_Table[[#This Row],[PTS2]])</f>
        <v>Cha99110</v>
      </c>
      <c r="W464" s="8" t="str">
        <f>VLOOKUP(October_Schedule_Table[[#This Row],[Home Concat]],'Back to Back'!T:U,2,FALSE)</f>
        <v>no</v>
      </c>
      <c r="X464" s="8" t="str">
        <f>VLOOKUP(October_Schedule_Table[[#This Row],[Away Concat]],'Back to Back'!T:U,2,FALSE)</f>
        <v>yes</v>
      </c>
      <c r="Y46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64" s="8"/>
    </row>
    <row r="465" spans="1:26" x14ac:dyDescent="0.2">
      <c r="A465" s="2">
        <v>43453</v>
      </c>
      <c r="B465" s="16">
        <v>12</v>
      </c>
      <c r="C465" s="16">
        <v>19</v>
      </c>
      <c r="D465" s="16">
        <v>2018</v>
      </c>
      <c r="E465" s="1" t="s">
        <v>6</v>
      </c>
      <c r="F465" s="1" t="s">
        <v>41</v>
      </c>
      <c r="G465" s="1" t="str">
        <f>LEFT(October_Schedule_Table[[#This Row],[Visitor/Neutral]],3)</f>
        <v>Was</v>
      </c>
      <c r="H465" s="1">
        <v>118</v>
      </c>
      <c r="I465" s="1" t="s">
        <v>18</v>
      </c>
      <c r="J465" s="1" t="str">
        <f>LEFT(October_Schedule_Table[[#This Row],[Home/Neutral]],3)</f>
        <v>Hou</v>
      </c>
      <c r="K465" s="1">
        <v>136</v>
      </c>
      <c r="L465" s="1">
        <f>mean-0.5*home+VLOOKUP(October_Schedule_Table[[#This Row],[Visitor/Neutral]],lookup,2,FALSE)+VLOOKUP(October_Schedule_Table[[#This Row],[Home/Neutral]],lookup,3,FALSE)</f>
        <v>110.3675743090773</v>
      </c>
      <c r="M465" s="1">
        <f>mean+0.5*home+VLOOKUP(October_Schedule_Table[[#This Row],[Visitor/Neutral]],lookup,3,FALSE)+VLOOKUP(October_Schedule_Table[[#This Row],[Home/Neutral]],lookup,2,FALSE)</f>
        <v>122.12639870955621</v>
      </c>
      <c r="N465" s="1">
        <f>(October_Schedule_Table[[#This Row],[PTS2]]-October_Schedule_Table[[#This Row],[Home Pre]])^2+(October_Schedule_Table[[#This Row],[PTS]]-October_Schedule_Table[[#This Row],[Away Pre]])^2</f>
        <v>250.73073469366039</v>
      </c>
      <c r="O465" s="1">
        <f t="shared" si="9"/>
        <v>1.3124315642897657</v>
      </c>
      <c r="P465" s="8">
        <f>October_Schedule_Table[[#This Row],[PTS2]]-October_Schedule_Table[[#This Row],[PTS]]</f>
        <v>18</v>
      </c>
      <c r="Q465" s="8">
        <f>October_Schedule_Table[[#This Row],[Home Pre]]-October_Schedule_Table[[#This Row],[Away Pre]]</f>
        <v>11.758824400478915</v>
      </c>
      <c r="R465" s="8">
        <f>October_Schedule_Table[[#This Row],[Actual]]-October_Schedule_Table[[#This Row],[Predicted]]</f>
        <v>6.2411755995210854</v>
      </c>
      <c r="S465" s="8">
        <f>October_Schedule_Table[[#This Row],[PTS2]]-October_Schedule_Table[[#This Row],[Home Pre]]</f>
        <v>13.873601290443787</v>
      </c>
      <c r="T465" s="8">
        <f>October_Schedule_Table[[#This Row],[PTS]]-October_Schedule_Table[[#This Row],[Away Pre]]</f>
        <v>7.6324256909227017</v>
      </c>
      <c r="U465" s="8" t="str">
        <f>CONCATENATE(October_Schedule_Table[[#This Row],[Away Short]],October_Schedule_Table[[#This Row],[PTS]],October_Schedule_Table[[#This Row],[PTS2]])</f>
        <v>Was118136</v>
      </c>
      <c r="V465" s="8" t="str">
        <f>CONCATENATE(October_Schedule_Table[[#This Row],[Home Short]],October_Schedule_Table[[#This Row],[PTS]],October_Schedule_Table[[#This Row],[PTS2]])</f>
        <v>Hou118136</v>
      </c>
      <c r="W465" s="8" t="str">
        <f>VLOOKUP(October_Schedule_Table[[#This Row],[Home Concat]],'Back to Back'!T:U,2,FALSE)</f>
        <v>no</v>
      </c>
      <c r="X465" s="8" t="str">
        <f>VLOOKUP(October_Schedule_Table[[#This Row],[Away Concat]],'Back to Back'!T:U,2,FALSE)</f>
        <v>yes</v>
      </c>
      <c r="Y46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65" s="8"/>
    </row>
    <row r="466" spans="1:26" x14ac:dyDescent="0.2">
      <c r="A466" s="2">
        <v>43453</v>
      </c>
      <c r="B466" s="16">
        <v>12</v>
      </c>
      <c r="C466" s="16">
        <v>19</v>
      </c>
      <c r="D466" s="16">
        <v>2018</v>
      </c>
      <c r="E466" s="1" t="s">
        <v>6</v>
      </c>
      <c r="F466" s="1" t="s">
        <v>17</v>
      </c>
      <c r="G466" s="1" t="str">
        <f>LEFT(October_Schedule_Table[[#This Row],[Visitor/Neutral]],3)</f>
        <v>New</v>
      </c>
      <c r="H466" s="1">
        <v>115</v>
      </c>
      <c r="I466" s="1" t="s">
        <v>13</v>
      </c>
      <c r="J466" s="1" t="str">
        <f>LEFT(October_Schedule_Table[[#This Row],[Home/Neutral]],3)</f>
        <v>Mil</v>
      </c>
      <c r="K466" s="1">
        <v>123</v>
      </c>
      <c r="L466" s="1">
        <f>mean-0.5*home+VLOOKUP(October_Schedule_Table[[#This Row],[Visitor/Neutral]],lookup,2,FALSE)+VLOOKUP(October_Schedule_Table[[#This Row],[Home/Neutral]],lookup,3,FALSE)</f>
        <v>112.8086523816653</v>
      </c>
      <c r="M466" s="1">
        <f>mean+0.5*home+VLOOKUP(October_Schedule_Table[[#This Row],[Visitor/Neutral]],lookup,3,FALSE)+VLOOKUP(October_Schedule_Table[[#This Row],[Home/Neutral]],lookup,2,FALSE)</f>
        <v>125.36600917413325</v>
      </c>
      <c r="N466" s="1">
        <f>(October_Schedule_Table[[#This Row],[PTS2]]-October_Schedule_Table[[#This Row],[Home Pre]])^2+(October_Schedule_Table[[#This Row],[PTS]]-October_Schedule_Table[[#This Row],[Away Pre]])^2</f>
        <v>10.400003796463896</v>
      </c>
      <c r="O466" s="1">
        <f t="shared" si="9"/>
        <v>1.3132194959873582</v>
      </c>
      <c r="P466" s="8">
        <f>October_Schedule_Table[[#This Row],[PTS2]]-October_Schedule_Table[[#This Row],[PTS]]</f>
        <v>8</v>
      </c>
      <c r="Q466" s="8">
        <f>October_Schedule_Table[[#This Row],[Home Pre]]-October_Schedule_Table[[#This Row],[Away Pre]]</f>
        <v>12.557356792467957</v>
      </c>
      <c r="R466" s="8">
        <f>October_Schedule_Table[[#This Row],[Actual]]-October_Schedule_Table[[#This Row],[Predicted]]</f>
        <v>-4.5573567924679566</v>
      </c>
      <c r="S466" s="8">
        <f>October_Schedule_Table[[#This Row],[PTS2]]-October_Schedule_Table[[#This Row],[Home Pre]]</f>
        <v>-2.3660091741332536</v>
      </c>
      <c r="T466" s="8">
        <f>October_Schedule_Table[[#This Row],[PTS]]-October_Schedule_Table[[#This Row],[Away Pre]]</f>
        <v>2.1913476183347029</v>
      </c>
      <c r="U466" s="8" t="str">
        <f>CONCATENATE(October_Schedule_Table[[#This Row],[Away Short]],October_Schedule_Table[[#This Row],[PTS]],October_Schedule_Table[[#This Row],[PTS2]])</f>
        <v>New115123</v>
      </c>
      <c r="V466" s="8" t="str">
        <f>CONCATENATE(October_Schedule_Table[[#This Row],[Home Short]],October_Schedule_Table[[#This Row],[PTS]],October_Schedule_Table[[#This Row],[PTS2]])</f>
        <v>Mil115123</v>
      </c>
      <c r="W466" s="8" t="str">
        <f>VLOOKUP(October_Schedule_Table[[#This Row],[Home Concat]],'Back to Back'!T:U,2,FALSE)</f>
        <v>no</v>
      </c>
      <c r="X466" s="8" t="str">
        <f>VLOOKUP(October_Schedule_Table[[#This Row],[Away Concat]],'Back to Back'!T:U,2,FALSE)</f>
        <v>no</v>
      </c>
      <c r="Y46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66" s="8"/>
    </row>
    <row r="467" spans="1:26" x14ac:dyDescent="0.2">
      <c r="A467" s="2">
        <v>43453</v>
      </c>
      <c r="B467" s="16">
        <v>12</v>
      </c>
      <c r="C467" s="16">
        <v>19</v>
      </c>
      <c r="D467" s="16">
        <v>2018</v>
      </c>
      <c r="E467" s="1" t="s">
        <v>6</v>
      </c>
      <c r="F467" s="1" t="s">
        <v>16</v>
      </c>
      <c r="G467" s="1" t="str">
        <f>LEFT(October_Schedule_Table[[#This Row],[Visitor/Neutral]],3)</f>
        <v>Det</v>
      </c>
      <c r="H467" s="1">
        <v>129</v>
      </c>
      <c r="I467" s="1" t="s">
        <v>34</v>
      </c>
      <c r="J467" s="1" t="str">
        <f>LEFT(October_Schedule_Table[[#This Row],[Home/Neutral]],3)</f>
        <v>Min</v>
      </c>
      <c r="K467" s="1">
        <v>123</v>
      </c>
      <c r="L467" s="1">
        <f>mean-0.5*home+VLOOKUP(October_Schedule_Table[[#This Row],[Visitor/Neutral]],lookup,2,FALSE)+VLOOKUP(October_Schedule_Table[[#This Row],[Home/Neutral]],lookup,3,FALSE)</f>
        <v>108.52053177761523</v>
      </c>
      <c r="M467" s="1">
        <f>mean+0.5*home+VLOOKUP(October_Schedule_Table[[#This Row],[Visitor/Neutral]],lookup,3,FALSE)+VLOOKUP(October_Schedule_Table[[#This Row],[Home/Neutral]],lookup,2,FALSE)</f>
        <v>110.12150018977334</v>
      </c>
      <c r="N467" s="1">
        <f>(October_Schedule_Table[[#This Row],[PTS2]]-October_Schedule_Table[[#This Row],[Home Pre]])^2+(October_Schedule_Table[[#This Row],[PTS]]-October_Schedule_Table[[#This Row],[Away Pre]])^2</f>
        <v>585.26437603367549</v>
      </c>
      <c r="O467" s="1">
        <f t="shared" si="9"/>
        <v>1.3140079007277949</v>
      </c>
      <c r="P467" s="8">
        <f>October_Schedule_Table[[#This Row],[PTS2]]-October_Schedule_Table[[#This Row],[PTS]]</f>
        <v>-6</v>
      </c>
      <c r="Q467" s="8">
        <f>October_Schedule_Table[[#This Row],[Home Pre]]-October_Schedule_Table[[#This Row],[Away Pre]]</f>
        <v>1.6009684121581103</v>
      </c>
      <c r="R467" s="8">
        <f>October_Schedule_Table[[#This Row],[Actual]]-October_Schedule_Table[[#This Row],[Predicted]]</f>
        <v>-7.6009684121581103</v>
      </c>
      <c r="S467" s="8">
        <f>October_Schedule_Table[[#This Row],[PTS2]]-October_Schedule_Table[[#This Row],[Home Pre]]</f>
        <v>12.878499810226657</v>
      </c>
      <c r="T467" s="8">
        <f>October_Schedule_Table[[#This Row],[PTS]]-October_Schedule_Table[[#This Row],[Away Pre]]</f>
        <v>20.479468222384767</v>
      </c>
      <c r="U467" s="8" t="str">
        <f>CONCATENATE(October_Schedule_Table[[#This Row],[Away Short]],October_Schedule_Table[[#This Row],[PTS]],October_Schedule_Table[[#This Row],[PTS2]])</f>
        <v>Det129123</v>
      </c>
      <c r="V467" s="8" t="str">
        <f>CONCATENATE(October_Schedule_Table[[#This Row],[Home Short]],October_Schedule_Table[[#This Row],[PTS]],October_Schedule_Table[[#This Row],[PTS2]])</f>
        <v>Min129123</v>
      </c>
      <c r="W467" s="8" t="str">
        <f>VLOOKUP(October_Schedule_Table[[#This Row],[Home Concat]],'Back to Back'!T:U,2,FALSE)</f>
        <v>no</v>
      </c>
      <c r="X467" s="8" t="str">
        <f>VLOOKUP(October_Schedule_Table[[#This Row],[Away Concat]],'Back to Back'!T:U,2,FALSE)</f>
        <v>no</v>
      </c>
      <c r="Y46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67" s="8"/>
    </row>
    <row r="468" spans="1:26" x14ac:dyDescent="0.2">
      <c r="A468" s="2">
        <v>43453</v>
      </c>
      <c r="B468" s="16">
        <v>12</v>
      </c>
      <c r="C468" s="16">
        <v>19</v>
      </c>
      <c r="D468" s="16">
        <v>2018</v>
      </c>
      <c r="E468" s="1" t="s">
        <v>12</v>
      </c>
      <c r="F468" s="1" t="s">
        <v>35</v>
      </c>
      <c r="G468" s="1" t="str">
        <f>LEFT(October_Schedule_Table[[#This Row],[Visitor/Neutral]],3)</f>
        <v>San</v>
      </c>
      <c r="H468" s="1">
        <v>129</v>
      </c>
      <c r="I468" s="1" t="s">
        <v>27</v>
      </c>
      <c r="J468" s="1" t="str">
        <f>LEFT(October_Schedule_Table[[#This Row],[Home/Neutral]],3)</f>
        <v>Orl</v>
      </c>
      <c r="K468" s="1">
        <v>90</v>
      </c>
      <c r="L468" s="1">
        <f>mean-0.5*home+VLOOKUP(October_Schedule_Table[[#This Row],[Visitor/Neutral]],lookup,2,FALSE)+VLOOKUP(October_Schedule_Table[[#This Row],[Home/Neutral]],lookup,3,FALSE)</f>
        <v>105.40309982756342</v>
      </c>
      <c r="M468" s="1">
        <f>mean+0.5*home+VLOOKUP(October_Schedule_Table[[#This Row],[Visitor/Neutral]],lookup,3,FALSE)+VLOOKUP(October_Schedule_Table[[#This Row],[Home/Neutral]],lookup,2,FALSE)</f>
        <v>107.46553449882485</v>
      </c>
      <c r="N468" s="1">
        <f>(October_Schedule_Table[[#This Row],[PTS2]]-October_Schedule_Table[[#This Row],[Home Pre]])^2+(October_Schedule_Table[[#This Row],[PTS]]-October_Schedule_Table[[#This Row],[Away Pre]])^2</f>
        <v>861.85859307757846</v>
      </c>
      <c r="O468" s="1">
        <f t="shared" si="9"/>
        <v>1.3147967787950721</v>
      </c>
      <c r="P468" s="8">
        <f>October_Schedule_Table[[#This Row],[PTS2]]-October_Schedule_Table[[#This Row],[PTS]]</f>
        <v>-39</v>
      </c>
      <c r="Q468" s="8">
        <f>October_Schedule_Table[[#This Row],[Home Pre]]-October_Schedule_Table[[#This Row],[Away Pre]]</f>
        <v>2.0624346712614283</v>
      </c>
      <c r="R468" s="8">
        <f>October_Schedule_Table[[#This Row],[Actual]]-October_Schedule_Table[[#This Row],[Predicted]]</f>
        <v>-41.062434671261428</v>
      </c>
      <c r="S468" s="8">
        <f>October_Schedule_Table[[#This Row],[PTS2]]-October_Schedule_Table[[#This Row],[Home Pre]]</f>
        <v>-17.465534498824852</v>
      </c>
      <c r="T468" s="8">
        <f>October_Schedule_Table[[#This Row],[PTS]]-October_Schedule_Table[[#This Row],[Away Pre]]</f>
        <v>23.596900172436577</v>
      </c>
      <c r="U468" s="8" t="str">
        <f>CONCATENATE(October_Schedule_Table[[#This Row],[Away Short]],October_Schedule_Table[[#This Row],[PTS]],October_Schedule_Table[[#This Row],[PTS2]])</f>
        <v>San12990</v>
      </c>
      <c r="V468" s="8" t="str">
        <f>CONCATENATE(October_Schedule_Table[[#This Row],[Home Short]],October_Schedule_Table[[#This Row],[PTS]],October_Schedule_Table[[#This Row],[PTS2]])</f>
        <v>Orl12990</v>
      </c>
      <c r="W468" s="8" t="str">
        <f>VLOOKUP(October_Schedule_Table[[#This Row],[Home Concat]],'Back to Back'!T:U,2,FALSE)</f>
        <v>no</v>
      </c>
      <c r="X468" s="8" t="str">
        <f>VLOOKUP(October_Schedule_Table[[#This Row],[Away Concat]],'Back to Back'!T:U,2,FALSE)</f>
        <v>no</v>
      </c>
      <c r="Y46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68" s="8"/>
    </row>
    <row r="469" spans="1:26" x14ac:dyDescent="0.2">
      <c r="A469" s="2">
        <v>43453</v>
      </c>
      <c r="B469" s="16">
        <v>12</v>
      </c>
      <c r="C469" s="16">
        <v>19</v>
      </c>
      <c r="D469" s="16">
        <v>2018</v>
      </c>
      <c r="E469" s="1" t="s">
        <v>12</v>
      </c>
      <c r="F469" s="1" t="s">
        <v>25</v>
      </c>
      <c r="G469" s="1" t="s">
        <v>243</v>
      </c>
      <c r="H469" s="1">
        <v>109</v>
      </c>
      <c r="I469" s="1" t="s">
        <v>7</v>
      </c>
      <c r="J469" s="1" t="str">
        <f>LEFT(October_Schedule_Table[[#This Row],[Home/Neutral]],3)</f>
        <v>Phi</v>
      </c>
      <c r="K469" s="1">
        <v>131</v>
      </c>
      <c r="L469" s="1">
        <f>mean-0.5*home+VLOOKUP(October_Schedule_Table[[#This Row],[Visitor/Neutral]],lookup,2,FALSE)+VLOOKUP(October_Schedule_Table[[#This Row],[Home/Neutral]],lookup,3,FALSE)</f>
        <v>104.41817498250253</v>
      </c>
      <c r="M469" s="1">
        <f>mean+0.5*home+VLOOKUP(October_Schedule_Table[[#This Row],[Visitor/Neutral]],lookup,3,FALSE)+VLOOKUP(October_Schedule_Table[[#This Row],[Home/Neutral]],lookup,2,FALSE)</f>
        <v>118.76886725543939</v>
      </c>
      <c r="N469" s="1">
        <f>(October_Schedule_Table[[#This Row],[PTS2]]-October_Schedule_Table[[#This Row],[Home Pre]])^2+(October_Schedule_Table[[#This Row],[PTS]]-October_Schedule_Table[[#This Row],[Away Pre]])^2</f>
        <v>170.59372870602843</v>
      </c>
      <c r="O469" s="1">
        <f t="shared" si="9"/>
        <v>1.3155861304733563</v>
      </c>
      <c r="P469" s="8">
        <f>October_Schedule_Table[[#This Row],[PTS2]]-October_Schedule_Table[[#This Row],[PTS]]</f>
        <v>22</v>
      </c>
      <c r="Q469" s="8">
        <f>October_Schedule_Table[[#This Row],[Home Pre]]-October_Schedule_Table[[#This Row],[Away Pre]]</f>
        <v>14.350692272936854</v>
      </c>
      <c r="R469" s="8">
        <f>October_Schedule_Table[[#This Row],[Actual]]-October_Schedule_Table[[#This Row],[Predicted]]</f>
        <v>7.649307727063146</v>
      </c>
      <c r="S469" s="8">
        <f>October_Schedule_Table[[#This Row],[PTS2]]-October_Schedule_Table[[#This Row],[Home Pre]]</f>
        <v>12.231132744560611</v>
      </c>
      <c r="T469" s="8">
        <f>October_Schedule_Table[[#This Row],[PTS]]-October_Schedule_Table[[#This Row],[Away Pre]]</f>
        <v>4.5818250174974651</v>
      </c>
      <c r="U469" s="8" t="str">
        <f>CONCATENATE(October_Schedule_Table[[#This Row],[Away Short]],October_Schedule_Table[[#This Row],[PTS]],October_Schedule_Table[[#This Row],[PTS2]])</f>
        <v>NYK109131</v>
      </c>
      <c r="V469" s="8" t="str">
        <f>CONCATENATE(October_Schedule_Table[[#This Row],[Home Short]],October_Schedule_Table[[#This Row],[PTS]],October_Schedule_Table[[#This Row],[PTS2]])</f>
        <v>Phi109131</v>
      </c>
      <c r="W469" s="8" t="str">
        <f>VLOOKUP(October_Schedule_Table[[#This Row],[Home Concat]],'Back to Back'!T:U,2,FALSE)</f>
        <v>no</v>
      </c>
      <c r="X469" s="8" t="str">
        <f>VLOOKUP(October_Schedule_Table[[#This Row],[Away Concat]],'Back to Back'!T:U,2,FALSE)</f>
        <v>no</v>
      </c>
      <c r="Y46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69" s="8"/>
    </row>
    <row r="470" spans="1:26" x14ac:dyDescent="0.2">
      <c r="A470" s="2">
        <v>43453</v>
      </c>
      <c r="B470" s="16">
        <v>12</v>
      </c>
      <c r="C470" s="16">
        <v>19</v>
      </c>
      <c r="D470" s="16">
        <v>2018</v>
      </c>
      <c r="E470" s="1" t="s">
        <v>30</v>
      </c>
      <c r="F470" s="1" t="s">
        <v>19</v>
      </c>
      <c r="G470" s="1" t="str">
        <f>LEFT(October_Schedule_Table[[#This Row],[Visitor/Neutral]],3)</f>
        <v>Mem</v>
      </c>
      <c r="H470" s="1">
        <v>92</v>
      </c>
      <c r="I470" s="1" t="s">
        <v>40</v>
      </c>
      <c r="J470" s="1" t="str">
        <f>LEFT(October_Schedule_Table[[#This Row],[Home/Neutral]],3)</f>
        <v>Por</v>
      </c>
      <c r="K470" s="1">
        <v>99</v>
      </c>
      <c r="L470" s="1">
        <f>mean-0.5*home+VLOOKUP(October_Schedule_Table[[#This Row],[Visitor/Neutral]],lookup,2,FALSE)+VLOOKUP(October_Schedule_Table[[#This Row],[Home/Neutral]],lookup,3,FALSE)</f>
        <v>101.76008561662618</v>
      </c>
      <c r="M470" s="1">
        <f>mean+0.5*home+VLOOKUP(October_Schedule_Table[[#This Row],[Visitor/Neutral]],lookup,3,FALSE)+VLOOKUP(October_Schedule_Table[[#This Row],[Home/Neutral]],lookup,2,FALSE)</f>
        <v>111.55731830627278</v>
      </c>
      <c r="N470" s="1">
        <f>(October_Schedule_Table[[#This Row],[PTS2]]-October_Schedule_Table[[#This Row],[Home Pre]])^2+(October_Schedule_Table[[#This Row],[PTS]]-October_Schedule_Table[[#This Row],[Away Pre]])^2</f>
        <v>252.94551428892674</v>
      </c>
      <c r="O470" s="1">
        <f t="shared" si="9"/>
        <v>1.3163759560469845</v>
      </c>
      <c r="P470" s="8">
        <f>October_Schedule_Table[[#This Row],[PTS2]]-October_Schedule_Table[[#This Row],[PTS]]</f>
        <v>7</v>
      </c>
      <c r="Q470" s="8">
        <f>October_Schedule_Table[[#This Row],[Home Pre]]-October_Schedule_Table[[#This Row],[Away Pre]]</f>
        <v>9.7972326896465916</v>
      </c>
      <c r="R470" s="8">
        <f>October_Schedule_Table[[#This Row],[Actual]]-October_Schedule_Table[[#This Row],[Predicted]]</f>
        <v>-2.7972326896465916</v>
      </c>
      <c r="S470" s="8">
        <f>October_Schedule_Table[[#This Row],[PTS2]]-October_Schedule_Table[[#This Row],[Home Pre]]</f>
        <v>-12.557318306272776</v>
      </c>
      <c r="T470" s="8">
        <f>October_Schedule_Table[[#This Row],[PTS]]-October_Schedule_Table[[#This Row],[Away Pre]]</f>
        <v>-9.7600856166261849</v>
      </c>
      <c r="U470" s="8" t="str">
        <f>CONCATENATE(October_Schedule_Table[[#This Row],[Away Short]],October_Schedule_Table[[#This Row],[PTS]],October_Schedule_Table[[#This Row],[PTS2]])</f>
        <v>Mem9299</v>
      </c>
      <c r="V470" s="8" t="str">
        <f>CONCATENATE(October_Schedule_Table[[#This Row],[Home Short]],October_Schedule_Table[[#This Row],[PTS]],October_Schedule_Table[[#This Row],[PTS2]])</f>
        <v>Por9299</v>
      </c>
      <c r="W470" s="8" t="str">
        <f>VLOOKUP(October_Schedule_Table[[#This Row],[Home Concat]],'Back to Back'!T:U,2,FALSE)</f>
        <v>no</v>
      </c>
      <c r="X470" s="8" t="str">
        <f>VLOOKUP(October_Schedule_Table[[#This Row],[Away Concat]],'Back to Back'!T:U,2,FALSE)</f>
        <v>no</v>
      </c>
      <c r="Y47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70" s="8"/>
    </row>
    <row r="471" spans="1:26" x14ac:dyDescent="0.2">
      <c r="A471" s="2">
        <v>43453</v>
      </c>
      <c r="B471" s="16">
        <v>12</v>
      </c>
      <c r="C471" s="16">
        <v>19</v>
      </c>
      <c r="D471" s="16">
        <v>2018</v>
      </c>
      <c r="E471" s="1" t="s">
        <v>30</v>
      </c>
      <c r="F471" s="1" t="s">
        <v>10</v>
      </c>
      <c r="G471" s="1" t="str">
        <f>LEFT(October_Schedule_Table[[#This Row],[Visitor/Neutral]],3)</f>
        <v>Okl</v>
      </c>
      <c r="H471" s="1">
        <v>132</v>
      </c>
      <c r="I471" s="1" t="s">
        <v>32</v>
      </c>
      <c r="J471" s="1" t="str">
        <f>LEFT(October_Schedule_Table[[#This Row],[Home/Neutral]],3)</f>
        <v>Sac</v>
      </c>
      <c r="K471" s="1">
        <v>113</v>
      </c>
      <c r="L471" s="1">
        <f>mean-0.5*home+VLOOKUP(October_Schedule_Table[[#This Row],[Visitor/Neutral]],lookup,2,FALSE)+VLOOKUP(October_Schedule_Table[[#This Row],[Home/Neutral]],lookup,3,FALSE)</f>
        <v>117.20539705233378</v>
      </c>
      <c r="M471" s="1">
        <f>mean+0.5*home+VLOOKUP(October_Schedule_Table[[#This Row],[Visitor/Neutral]],lookup,3,FALSE)+VLOOKUP(October_Schedule_Table[[#This Row],[Home/Neutral]],lookup,2,FALSE)</f>
        <v>115.61770843864095</v>
      </c>
      <c r="N471" s="1">
        <f>(October_Schedule_Table[[#This Row],[PTS2]]-October_Schedule_Table[[#This Row],[Home Pre]])^2+(October_Schedule_Table[[#This Row],[PTS]]-October_Schedule_Table[[#This Row],[Away Pre]])^2</f>
        <v>225.73267384882604</v>
      </c>
      <c r="O471" s="1">
        <f t="shared" si="9"/>
        <v>1.3171662558004649</v>
      </c>
      <c r="P471" s="8">
        <f>October_Schedule_Table[[#This Row],[PTS2]]-October_Schedule_Table[[#This Row],[PTS]]</f>
        <v>-19</v>
      </c>
      <c r="Q471" s="8">
        <f>October_Schedule_Table[[#This Row],[Home Pre]]-October_Schedule_Table[[#This Row],[Away Pre]]</f>
        <v>-1.5876886136928334</v>
      </c>
      <c r="R471" s="8">
        <f>October_Schedule_Table[[#This Row],[Actual]]-October_Schedule_Table[[#This Row],[Predicted]]</f>
        <v>-17.412311386307167</v>
      </c>
      <c r="S471" s="8">
        <f>October_Schedule_Table[[#This Row],[PTS2]]-October_Schedule_Table[[#This Row],[Home Pre]]</f>
        <v>-2.6177084386409462</v>
      </c>
      <c r="T471" s="8">
        <f>October_Schedule_Table[[#This Row],[PTS]]-October_Schedule_Table[[#This Row],[Away Pre]]</f>
        <v>14.79460294766622</v>
      </c>
      <c r="U471" s="8" t="str">
        <f>CONCATENATE(October_Schedule_Table[[#This Row],[Away Short]],October_Schedule_Table[[#This Row],[PTS]],October_Schedule_Table[[#This Row],[PTS2]])</f>
        <v>Okl132113</v>
      </c>
      <c r="V471" s="8" t="str">
        <f>CONCATENATE(October_Schedule_Table[[#This Row],[Home Short]],October_Schedule_Table[[#This Row],[PTS]],October_Schedule_Table[[#This Row],[PTS2]])</f>
        <v>Sac132113</v>
      </c>
      <c r="W471" s="8" t="str">
        <f>VLOOKUP(October_Schedule_Table[[#This Row],[Home Concat]],'Back to Back'!T:U,2,FALSE)</f>
        <v>no</v>
      </c>
      <c r="X471" s="8" t="str">
        <f>VLOOKUP(October_Schedule_Table[[#This Row],[Away Concat]],'Back to Back'!T:U,2,FALSE)</f>
        <v>no</v>
      </c>
      <c r="Y47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71" s="8"/>
    </row>
    <row r="472" spans="1:26" x14ac:dyDescent="0.2">
      <c r="A472" s="2">
        <v>43453</v>
      </c>
      <c r="B472" s="16">
        <v>12</v>
      </c>
      <c r="C472" s="16">
        <v>19</v>
      </c>
      <c r="D472" s="16">
        <v>2018</v>
      </c>
      <c r="E472" s="1" t="s">
        <v>23</v>
      </c>
      <c r="F472" s="1" t="s">
        <v>20</v>
      </c>
      <c r="G472" s="1" t="str">
        <f>LEFT(October_Schedule_Table[[#This Row],[Visitor/Neutral]],3)</f>
        <v>Ind</v>
      </c>
      <c r="H472" s="1">
        <v>96</v>
      </c>
      <c r="I472" s="1" t="s">
        <v>37</v>
      </c>
      <c r="J472" s="1" t="str">
        <f>LEFT(October_Schedule_Table[[#This Row],[Home/Neutral]],3)</f>
        <v>Tor</v>
      </c>
      <c r="K472" s="1">
        <v>99</v>
      </c>
      <c r="L472" s="1">
        <f>mean-0.5*home+VLOOKUP(October_Schedule_Table[[#This Row],[Visitor/Neutral]],lookup,2,FALSE)+VLOOKUP(October_Schedule_Table[[#This Row],[Home/Neutral]],lookup,3,FALSE)</f>
        <v>103.88229301107978</v>
      </c>
      <c r="M472" s="1">
        <f>mean+0.5*home+VLOOKUP(October_Schedule_Table[[#This Row],[Visitor/Neutral]],lookup,3,FALSE)+VLOOKUP(October_Schedule_Table[[#This Row],[Home/Neutral]],lookup,2,FALSE)</f>
        <v>109.73174474277936</v>
      </c>
      <c r="N472" s="1">
        <f>(October_Schedule_Table[[#This Row],[PTS2]]-October_Schedule_Table[[#This Row],[Home Pre]])^2+(October_Schedule_Table[[#This Row],[PTS]]-October_Schedule_Table[[#This Row],[Away Pre]])^2</f>
        <v>177.3008883366895</v>
      </c>
      <c r="O472" s="1">
        <f t="shared" si="9"/>
        <v>1.317957030018476</v>
      </c>
      <c r="P472" s="8">
        <f>October_Schedule_Table[[#This Row],[PTS2]]-October_Schedule_Table[[#This Row],[PTS]]</f>
        <v>3</v>
      </c>
      <c r="Q472" s="8">
        <f>October_Schedule_Table[[#This Row],[Home Pre]]-October_Schedule_Table[[#This Row],[Away Pre]]</f>
        <v>5.849451731699574</v>
      </c>
      <c r="R472" s="8">
        <f>October_Schedule_Table[[#This Row],[Actual]]-October_Schedule_Table[[#This Row],[Predicted]]</f>
        <v>-2.849451731699574</v>
      </c>
      <c r="S472" s="8">
        <f>October_Schedule_Table[[#This Row],[PTS2]]-October_Schedule_Table[[#This Row],[Home Pre]]</f>
        <v>-10.731744742779355</v>
      </c>
      <c r="T472" s="8">
        <f>October_Schedule_Table[[#This Row],[PTS]]-October_Schedule_Table[[#This Row],[Away Pre]]</f>
        <v>-7.8822930110797813</v>
      </c>
      <c r="U472" s="8" t="str">
        <f>CONCATENATE(October_Schedule_Table[[#This Row],[Away Short]],October_Schedule_Table[[#This Row],[PTS]],October_Schedule_Table[[#This Row],[PTS2]])</f>
        <v>Ind9699</v>
      </c>
      <c r="V472" s="8" t="str">
        <f>CONCATENATE(October_Schedule_Table[[#This Row],[Home Short]],October_Schedule_Table[[#This Row],[PTS]],October_Schedule_Table[[#This Row],[PTS2]])</f>
        <v>Tor9699</v>
      </c>
      <c r="W472" s="8" t="str">
        <f>VLOOKUP(October_Schedule_Table[[#This Row],[Home Concat]],'Back to Back'!T:U,2,FALSE)</f>
        <v>no</v>
      </c>
      <c r="X472" s="8" t="str">
        <f>VLOOKUP(October_Schedule_Table[[#This Row],[Away Concat]],'Back to Back'!T:U,2,FALSE)</f>
        <v>yes</v>
      </c>
      <c r="Y47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72" s="8"/>
    </row>
    <row r="473" spans="1:26" x14ac:dyDescent="0.2">
      <c r="A473" s="2">
        <v>43453</v>
      </c>
      <c r="B473" s="16">
        <v>12</v>
      </c>
      <c r="C473" s="16">
        <v>19</v>
      </c>
      <c r="D473" s="16">
        <v>2018</v>
      </c>
      <c r="E473" s="1" t="s">
        <v>42</v>
      </c>
      <c r="F473" s="1" t="s">
        <v>11</v>
      </c>
      <c r="G473" s="1" t="str">
        <f>LEFT(October_Schedule_Table[[#This Row],[Visitor/Neutral]],3)</f>
        <v>Gol</v>
      </c>
      <c r="H473" s="1">
        <v>103</v>
      </c>
      <c r="I473" s="1" t="s">
        <v>31</v>
      </c>
      <c r="J473" s="1" t="str">
        <f>LEFT(October_Schedule_Table[[#This Row],[Home/Neutral]],3)</f>
        <v>Uta</v>
      </c>
      <c r="K473" s="1">
        <v>108</v>
      </c>
      <c r="L473" s="1">
        <f>mean-0.5*home+VLOOKUP(October_Schedule_Table[[#This Row],[Visitor/Neutral]],lookup,2,FALSE)+VLOOKUP(October_Schedule_Table[[#This Row],[Home/Neutral]],lookup,3,FALSE)</f>
        <v>111.32774625159661</v>
      </c>
      <c r="M473" s="1">
        <f>mean+0.5*home+VLOOKUP(October_Schedule_Table[[#This Row],[Visitor/Neutral]],lookup,3,FALSE)+VLOOKUP(October_Schedule_Table[[#This Row],[Home/Neutral]],lookup,2,FALSE)</f>
        <v>113.26833650692087</v>
      </c>
      <c r="N473" s="1">
        <f>(October_Schedule_Table[[#This Row],[PTS2]]-October_Schedule_Table[[#This Row],[Home Pre]])^2+(October_Schedule_Table[[#This Row],[PTS]]-October_Schedule_Table[[#This Row],[Away Pre]])^2</f>
        <v>97.106727181136591</v>
      </c>
      <c r="O473" s="1">
        <f t="shared" si="9"/>
        <v>1.3187482789858676</v>
      </c>
      <c r="P473" s="8">
        <f>October_Schedule_Table[[#This Row],[PTS2]]-October_Schedule_Table[[#This Row],[PTS]]</f>
        <v>5</v>
      </c>
      <c r="Q473" s="8">
        <f>October_Schedule_Table[[#This Row],[Home Pre]]-October_Schedule_Table[[#This Row],[Away Pre]]</f>
        <v>1.9405902553242669</v>
      </c>
      <c r="R473" s="8">
        <f>October_Schedule_Table[[#This Row],[Actual]]-October_Schedule_Table[[#This Row],[Predicted]]</f>
        <v>3.0594097446757331</v>
      </c>
      <c r="S473" s="8">
        <f>October_Schedule_Table[[#This Row],[PTS2]]-October_Schedule_Table[[#This Row],[Home Pre]]</f>
        <v>-5.2683365069208747</v>
      </c>
      <c r="T473" s="8">
        <f>October_Schedule_Table[[#This Row],[PTS]]-October_Schedule_Table[[#This Row],[Away Pre]]</f>
        <v>-8.3277462515966079</v>
      </c>
      <c r="U473" s="8" t="str">
        <f>CONCATENATE(October_Schedule_Table[[#This Row],[Away Short]],October_Schedule_Table[[#This Row],[PTS]],October_Schedule_Table[[#This Row],[PTS2]])</f>
        <v>Gol103108</v>
      </c>
      <c r="V473" s="8" t="str">
        <f>CONCATENATE(October_Schedule_Table[[#This Row],[Home Short]],October_Schedule_Table[[#This Row],[PTS]],October_Schedule_Table[[#This Row],[PTS2]])</f>
        <v>Uta103108</v>
      </c>
      <c r="W473" s="8" t="str">
        <f>VLOOKUP(October_Schedule_Table[[#This Row],[Home Concat]],'Back to Back'!T:U,2,FALSE)</f>
        <v>no</v>
      </c>
      <c r="X473" s="8" t="str">
        <f>VLOOKUP(October_Schedule_Table[[#This Row],[Away Concat]],'Back to Back'!T:U,2,FALSE)</f>
        <v>no</v>
      </c>
      <c r="Y47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73" s="8"/>
    </row>
    <row r="474" spans="1:26" x14ac:dyDescent="0.2">
      <c r="A474" s="2">
        <v>43454</v>
      </c>
      <c r="B474" s="16">
        <v>12</v>
      </c>
      <c r="C474" s="16">
        <v>20</v>
      </c>
      <c r="D474" s="16">
        <v>2018</v>
      </c>
      <c r="E474" s="1" t="s">
        <v>9</v>
      </c>
      <c r="F474" s="1" t="s">
        <v>28</v>
      </c>
      <c r="G474" s="1" t="str">
        <f>LEFT(October_Schedule_Table[[#This Row],[Visitor/Neutral]],3)</f>
        <v>Dal</v>
      </c>
      <c r="H474" s="1">
        <v>121</v>
      </c>
      <c r="I474" s="1" t="s">
        <v>22</v>
      </c>
      <c r="J474" s="1" t="s">
        <v>241</v>
      </c>
      <c r="K474" s="1">
        <v>125</v>
      </c>
      <c r="L474" s="1">
        <f>mean-0.5*home+VLOOKUP(October_Schedule_Table[[#This Row],[Visitor/Neutral]],lookup,2,FALSE)+VLOOKUP(October_Schedule_Table[[#This Row],[Home/Neutral]],lookup,3,FALSE)</f>
        <v>110.8416461879586</v>
      </c>
      <c r="M474" s="1">
        <f>mean+0.5*home+VLOOKUP(October_Schedule_Table[[#This Row],[Visitor/Neutral]],lookup,3,FALSE)+VLOOKUP(October_Schedule_Table[[#This Row],[Home/Neutral]],lookup,2,FALSE)</f>
        <v>115.45689367760596</v>
      </c>
      <c r="N474" s="1">
        <f>(October_Schedule_Table[[#This Row],[PTS2]]-October_Schedule_Table[[#This Row],[Home Pre]])^2+(October_Schedule_Table[[#This Row],[PTS]]-October_Schedule_Table[[#This Row],[Away Pre]])^2</f>
        <v>194.26303045113306</v>
      </c>
      <c r="O474" s="1">
        <f t="shared" si="9"/>
        <v>1.3195400029876603</v>
      </c>
      <c r="P474" s="8">
        <f>October_Schedule_Table[[#This Row],[PTS2]]-October_Schedule_Table[[#This Row],[PTS]]</f>
        <v>4</v>
      </c>
      <c r="Q474" s="8">
        <f>October_Schedule_Table[[#This Row],[Home Pre]]-October_Schedule_Table[[#This Row],[Away Pre]]</f>
        <v>4.6152474896473592</v>
      </c>
      <c r="R474" s="8">
        <f>October_Schedule_Table[[#This Row],[Actual]]-October_Schedule_Table[[#This Row],[Predicted]]</f>
        <v>-0.6152474896473592</v>
      </c>
      <c r="S474" s="8">
        <f>October_Schedule_Table[[#This Row],[PTS2]]-October_Schedule_Table[[#This Row],[Home Pre]]</f>
        <v>9.5431063223940384</v>
      </c>
      <c r="T474" s="8">
        <f>October_Schedule_Table[[#This Row],[PTS]]-October_Schedule_Table[[#This Row],[Away Pre]]</f>
        <v>10.158353812041398</v>
      </c>
      <c r="U474" s="8" t="str">
        <f>CONCATENATE(October_Schedule_Table[[#This Row],[Away Short]],October_Schedule_Table[[#This Row],[PTS]],October_Schedule_Table[[#This Row],[PTS2]])</f>
        <v>Dal121125</v>
      </c>
      <c r="V474" s="8" t="str">
        <f>CONCATENATE(October_Schedule_Table[[#This Row],[Home Short]],October_Schedule_Table[[#This Row],[PTS]],October_Schedule_Table[[#This Row],[PTS2]])</f>
        <v>LAC121125</v>
      </c>
      <c r="W474" s="8" t="str">
        <f>VLOOKUP(October_Schedule_Table[[#This Row],[Home Concat]],'Back to Back'!T:U,2,FALSE)</f>
        <v>no</v>
      </c>
      <c r="X474" s="8" t="str">
        <f>VLOOKUP(October_Schedule_Table[[#This Row],[Away Concat]],'Back to Back'!T:U,2,FALSE)</f>
        <v>no</v>
      </c>
      <c r="Y47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74" s="8"/>
    </row>
    <row r="475" spans="1:26" x14ac:dyDescent="0.2">
      <c r="A475" s="2">
        <v>43454</v>
      </c>
      <c r="B475" s="16">
        <v>12</v>
      </c>
      <c r="C475" s="16">
        <v>20</v>
      </c>
      <c r="D475" s="16">
        <v>2018</v>
      </c>
      <c r="E475" s="1" t="s">
        <v>6</v>
      </c>
      <c r="F475" s="1" t="s">
        <v>18</v>
      </c>
      <c r="G475" s="1" t="str">
        <f>LEFT(October_Schedule_Table[[#This Row],[Visitor/Neutral]],3)</f>
        <v>Hou</v>
      </c>
      <c r="H475" s="1">
        <v>99</v>
      </c>
      <c r="I475" s="1" t="s">
        <v>26</v>
      </c>
      <c r="J475" s="1" t="str">
        <f>LEFT(October_Schedule_Table[[#This Row],[Home/Neutral]],3)</f>
        <v>Mia</v>
      </c>
      <c r="K475" s="1">
        <v>101</v>
      </c>
      <c r="L475" s="1">
        <f>mean-0.5*home+VLOOKUP(October_Schedule_Table[[#This Row],[Visitor/Neutral]],lookup,2,FALSE)+VLOOKUP(October_Schedule_Table[[#This Row],[Home/Neutral]],lookup,3,FALSE)</f>
        <v>107.33161327777964</v>
      </c>
      <c r="M475" s="1">
        <f>mean+0.5*home+VLOOKUP(October_Schedule_Table[[#This Row],[Visitor/Neutral]],lookup,3,FALSE)+VLOOKUP(October_Schedule_Table[[#This Row],[Home/Neutral]],lookup,2,FALSE)</f>
        <v>103.970194966297</v>
      </c>
      <c r="N475" s="1">
        <f>(October_Schedule_Table[[#This Row],[PTS2]]-October_Schedule_Table[[#This Row],[Home Pre]])^2+(October_Schedule_Table[[#This Row],[PTS]]-October_Schedule_Table[[#This Row],[Away Pre]])^2</f>
        <v>78.237837948290007</v>
      </c>
      <c r="O475" s="1">
        <f t="shared" si="9"/>
        <v>1.3203322023090458</v>
      </c>
      <c r="P475" s="8">
        <f>October_Schedule_Table[[#This Row],[PTS2]]-October_Schedule_Table[[#This Row],[PTS]]</f>
        <v>2</v>
      </c>
      <c r="Q475" s="8">
        <f>October_Schedule_Table[[#This Row],[Home Pre]]-October_Schedule_Table[[#This Row],[Away Pre]]</f>
        <v>-3.3614183114826375</v>
      </c>
      <c r="R475" s="8">
        <f>October_Schedule_Table[[#This Row],[Actual]]-October_Schedule_Table[[#This Row],[Predicted]]</f>
        <v>5.3614183114826375</v>
      </c>
      <c r="S475" s="8">
        <f>October_Schedule_Table[[#This Row],[PTS2]]-October_Schedule_Table[[#This Row],[Home Pre]]</f>
        <v>-2.9701949662970009</v>
      </c>
      <c r="T475" s="8">
        <f>October_Schedule_Table[[#This Row],[PTS]]-October_Schedule_Table[[#This Row],[Away Pre]]</f>
        <v>-8.3316132777796383</v>
      </c>
      <c r="U475" s="8" t="str">
        <f>CONCATENATE(October_Schedule_Table[[#This Row],[Away Short]],October_Schedule_Table[[#This Row],[PTS]],October_Schedule_Table[[#This Row],[PTS2]])</f>
        <v>Hou99101</v>
      </c>
      <c r="V475" s="8" t="str">
        <f>CONCATENATE(October_Schedule_Table[[#This Row],[Home Short]],October_Schedule_Table[[#This Row],[PTS]],October_Schedule_Table[[#This Row],[PTS2]])</f>
        <v>Mia99101</v>
      </c>
      <c r="W475" s="8" t="str">
        <f>VLOOKUP(October_Schedule_Table[[#This Row],[Home Concat]],'Back to Back'!T:U,2,FALSE)</f>
        <v>no</v>
      </c>
      <c r="X475" s="8" t="str">
        <f>VLOOKUP(October_Schedule_Table[[#This Row],[Away Concat]],'Back to Back'!T:U,2,FALSE)</f>
        <v>yes</v>
      </c>
      <c r="Y47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75" s="8"/>
    </row>
    <row r="476" spans="1:26" x14ac:dyDescent="0.2">
      <c r="A476" s="2">
        <v>43455</v>
      </c>
      <c r="B476" s="16">
        <v>12</v>
      </c>
      <c r="C476" s="16">
        <v>21</v>
      </c>
      <c r="D476" s="16">
        <v>2018</v>
      </c>
      <c r="E476" s="1" t="s">
        <v>6</v>
      </c>
      <c r="F476" s="1" t="s">
        <v>13</v>
      </c>
      <c r="G476" s="1" t="str">
        <f>LEFT(October_Schedule_Table[[#This Row],[Visitor/Neutral]],3)</f>
        <v>Mil</v>
      </c>
      <c r="H476" s="1">
        <v>120</v>
      </c>
      <c r="I476" s="1" t="s">
        <v>8</v>
      </c>
      <c r="J476" s="1" t="str">
        <f>LEFT(October_Schedule_Table[[#This Row],[Home/Neutral]],3)</f>
        <v>Bos</v>
      </c>
      <c r="K476" s="1">
        <v>107</v>
      </c>
      <c r="L476" s="1">
        <f>mean-0.5*home+VLOOKUP(October_Schedule_Table[[#This Row],[Visitor/Neutral]],lookup,2,FALSE)+VLOOKUP(October_Schedule_Table[[#This Row],[Home/Neutral]],lookup,3,FALSE)</f>
        <v>114.2608951517953</v>
      </c>
      <c r="M476" s="1">
        <f>mean+0.5*home+VLOOKUP(October_Schedule_Table[[#This Row],[Visitor/Neutral]],lookup,3,FALSE)+VLOOKUP(October_Schedule_Table[[#This Row],[Home/Neutral]],lookup,2,FALSE)</f>
        <v>112.87935060392101</v>
      </c>
      <c r="N476" s="1">
        <f>(October_Schedule_Table[[#This Row],[PTS2]]-October_Schedule_Table[[#This Row],[Home Pre]])^2+(October_Schedule_Table[[#This Row],[PTS]]-October_Schedule_Table[[#This Row],[Away Pre]])^2</f>
        <v>67.504087982513099</v>
      </c>
      <c r="O476" s="1">
        <f t="shared" si="9"/>
        <v>1.3211248772353872</v>
      </c>
      <c r="P476" s="8">
        <f>October_Schedule_Table[[#This Row],[PTS2]]-October_Schedule_Table[[#This Row],[PTS]]</f>
        <v>-13</v>
      </c>
      <c r="Q476" s="8">
        <f>October_Schedule_Table[[#This Row],[Home Pre]]-October_Schedule_Table[[#This Row],[Away Pre]]</f>
        <v>-1.3815445478742845</v>
      </c>
      <c r="R476" s="8">
        <f>October_Schedule_Table[[#This Row],[Actual]]-October_Schedule_Table[[#This Row],[Predicted]]</f>
        <v>-11.618455452125716</v>
      </c>
      <c r="S476" s="8">
        <f>October_Schedule_Table[[#This Row],[PTS2]]-October_Schedule_Table[[#This Row],[Home Pre]]</f>
        <v>-5.8793506039210115</v>
      </c>
      <c r="T476" s="8">
        <f>October_Schedule_Table[[#This Row],[PTS]]-October_Schedule_Table[[#This Row],[Away Pre]]</f>
        <v>5.739104848204704</v>
      </c>
      <c r="U476" s="8" t="str">
        <f>CONCATENATE(October_Schedule_Table[[#This Row],[Away Short]],October_Schedule_Table[[#This Row],[PTS]],October_Schedule_Table[[#This Row],[PTS2]])</f>
        <v>Mil120107</v>
      </c>
      <c r="V476" s="8" t="str">
        <f>CONCATENATE(October_Schedule_Table[[#This Row],[Home Short]],October_Schedule_Table[[#This Row],[PTS]],October_Schedule_Table[[#This Row],[PTS2]])</f>
        <v>Bos120107</v>
      </c>
      <c r="W476" s="8" t="str">
        <f>VLOOKUP(October_Schedule_Table[[#This Row],[Home Concat]],'Back to Back'!T:U,2,FALSE)</f>
        <v>no</v>
      </c>
      <c r="X476" s="8" t="str">
        <f>VLOOKUP(October_Schedule_Table[[#This Row],[Away Concat]],'Back to Back'!T:U,2,FALSE)</f>
        <v>no</v>
      </c>
      <c r="Y47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76" s="8"/>
    </row>
    <row r="477" spans="1:26" x14ac:dyDescent="0.2">
      <c r="A477" s="2">
        <v>43455</v>
      </c>
      <c r="B477" s="16">
        <v>12</v>
      </c>
      <c r="C477" s="16">
        <v>21</v>
      </c>
      <c r="D477" s="16">
        <v>2018</v>
      </c>
      <c r="E477" s="1" t="s">
        <v>23</v>
      </c>
      <c r="F477" s="1" t="s">
        <v>20</v>
      </c>
      <c r="G477" s="1" t="str">
        <f>LEFT(October_Schedule_Table[[#This Row],[Visitor/Neutral]],3)</f>
        <v>Ind</v>
      </c>
      <c r="H477" s="1">
        <v>114</v>
      </c>
      <c r="I477" s="1" t="s">
        <v>15</v>
      </c>
      <c r="J477" s="1" t="str">
        <f>LEFT(October_Schedule_Table[[#This Row],[Home/Neutral]],3)</f>
        <v>Bro</v>
      </c>
      <c r="K477" s="1">
        <v>106</v>
      </c>
      <c r="L477" s="1">
        <f>mean-0.5*home+VLOOKUP(October_Schedule_Table[[#This Row],[Visitor/Neutral]],lookup,2,FALSE)+VLOOKUP(October_Schedule_Table[[#This Row],[Home/Neutral]],lookup,3,FALSE)</f>
        <v>107.4920226977582</v>
      </c>
      <c r="M477" s="1">
        <f>mean+0.5*home+VLOOKUP(October_Schedule_Table[[#This Row],[Visitor/Neutral]],lookup,3,FALSE)+VLOOKUP(October_Schedule_Table[[#This Row],[Home/Neutral]],lookup,2,FALSE)</f>
        <v>107.90452992608789</v>
      </c>
      <c r="N477" s="1">
        <f>(October_Schedule_Table[[#This Row],[PTS2]]-October_Schedule_Table[[#This Row],[Home Pre]])^2+(October_Schedule_Table[[#This Row],[PTS]]-October_Schedule_Table[[#This Row],[Away Pre]])^2</f>
        <v>45.981002805858772</v>
      </c>
      <c r="O477" s="1">
        <f t="shared" si="9"/>
        <v>1.3219180280522187</v>
      </c>
      <c r="P477" s="8">
        <f>October_Schedule_Table[[#This Row],[PTS2]]-October_Schedule_Table[[#This Row],[PTS]]</f>
        <v>-8</v>
      </c>
      <c r="Q477" s="8">
        <f>October_Schedule_Table[[#This Row],[Home Pre]]-October_Schedule_Table[[#This Row],[Away Pre]]</f>
        <v>0.41250722832968734</v>
      </c>
      <c r="R477" s="8">
        <f>October_Schedule_Table[[#This Row],[Actual]]-October_Schedule_Table[[#This Row],[Predicted]]</f>
        <v>-8.4125072283296873</v>
      </c>
      <c r="S477" s="8">
        <f>October_Schedule_Table[[#This Row],[PTS2]]-October_Schedule_Table[[#This Row],[Home Pre]]</f>
        <v>-1.9045299260878892</v>
      </c>
      <c r="T477" s="8">
        <f>October_Schedule_Table[[#This Row],[PTS]]-October_Schedule_Table[[#This Row],[Away Pre]]</f>
        <v>6.5079773022417982</v>
      </c>
      <c r="U477" s="8" t="str">
        <f>CONCATENATE(October_Schedule_Table[[#This Row],[Away Short]],October_Schedule_Table[[#This Row],[PTS]],October_Schedule_Table[[#This Row],[PTS2]])</f>
        <v>Ind114106</v>
      </c>
      <c r="V477" s="8" t="str">
        <f>CONCATENATE(October_Schedule_Table[[#This Row],[Home Short]],October_Schedule_Table[[#This Row],[PTS]],October_Schedule_Table[[#This Row],[PTS2]])</f>
        <v>Bro114106</v>
      </c>
      <c r="W477" s="8" t="str">
        <f>VLOOKUP(October_Schedule_Table[[#This Row],[Home Concat]],'Back to Back'!T:U,2,FALSE)</f>
        <v>no</v>
      </c>
      <c r="X477" s="8" t="str">
        <f>VLOOKUP(October_Schedule_Table[[#This Row],[Away Concat]],'Back to Back'!T:U,2,FALSE)</f>
        <v>no</v>
      </c>
      <c r="Y47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77" s="8"/>
    </row>
    <row r="478" spans="1:26" x14ac:dyDescent="0.2">
      <c r="A478" s="2">
        <v>43455</v>
      </c>
      <c r="B478" s="16">
        <v>12</v>
      </c>
      <c r="C478" s="16">
        <v>21</v>
      </c>
      <c r="D478" s="16">
        <v>2018</v>
      </c>
      <c r="E478" s="1" t="s">
        <v>6</v>
      </c>
      <c r="F478" s="1" t="s">
        <v>27</v>
      </c>
      <c r="G478" s="1" t="str">
        <f>LEFT(October_Schedule_Table[[#This Row],[Visitor/Neutral]],3)</f>
        <v>Orl</v>
      </c>
      <c r="H478" s="1">
        <v>80</v>
      </c>
      <c r="I478" s="1" t="s">
        <v>38</v>
      </c>
      <c r="J478" s="1" t="str">
        <f>LEFT(October_Schedule_Table[[#This Row],[Home/Neutral]],3)</f>
        <v>Chi</v>
      </c>
      <c r="K478" s="1">
        <v>90</v>
      </c>
      <c r="L478" s="1">
        <f>mean-0.5*home+VLOOKUP(October_Schedule_Table[[#This Row],[Visitor/Neutral]],lookup,2,FALSE)+VLOOKUP(October_Schedule_Table[[#This Row],[Home/Neutral]],lookup,3,FALSE)</f>
        <v>108.80286139517422</v>
      </c>
      <c r="M478" s="1">
        <f>mean+0.5*home+VLOOKUP(October_Schedule_Table[[#This Row],[Visitor/Neutral]],lookup,3,FALSE)+VLOOKUP(October_Schedule_Table[[#This Row],[Home/Neutral]],lookup,2,FALSE)</f>
        <v>101.93507393067759</v>
      </c>
      <c r="N478" s="1">
        <f>(October_Schedule_Table[[#This Row],[PTS2]]-October_Schedule_Table[[#This Row],[Home Pre]])^2+(October_Schedule_Table[[#This Row],[PTS]]-October_Schedule_Table[[#This Row],[Away Pre]])^2</f>
        <v>972.05081428035714</v>
      </c>
      <c r="O478" s="1">
        <f t="shared" si="9"/>
        <v>1.322711655045246</v>
      </c>
      <c r="P478" s="8">
        <f>October_Schedule_Table[[#This Row],[PTS2]]-October_Schedule_Table[[#This Row],[PTS]]</f>
        <v>10</v>
      </c>
      <c r="Q478" s="8">
        <f>October_Schedule_Table[[#This Row],[Home Pre]]-October_Schedule_Table[[#This Row],[Away Pre]]</f>
        <v>-6.8677874644966295</v>
      </c>
      <c r="R478" s="8">
        <f>October_Schedule_Table[[#This Row],[Actual]]-October_Schedule_Table[[#This Row],[Predicted]]</f>
        <v>16.867787464496629</v>
      </c>
      <c r="S478" s="8">
        <f>October_Schedule_Table[[#This Row],[PTS2]]-October_Schedule_Table[[#This Row],[Home Pre]]</f>
        <v>-11.935073930677589</v>
      </c>
      <c r="T478" s="8">
        <f>October_Schedule_Table[[#This Row],[PTS]]-October_Schedule_Table[[#This Row],[Away Pre]]</f>
        <v>-28.802861395174219</v>
      </c>
      <c r="U478" s="8" t="str">
        <f>CONCATENATE(October_Schedule_Table[[#This Row],[Away Short]],October_Schedule_Table[[#This Row],[PTS]],October_Schedule_Table[[#This Row],[PTS2]])</f>
        <v>Orl8090</v>
      </c>
      <c r="V478" s="8" t="str">
        <f>CONCATENATE(October_Schedule_Table[[#This Row],[Home Short]],October_Schedule_Table[[#This Row],[PTS]],October_Schedule_Table[[#This Row],[PTS2]])</f>
        <v>Chi8090</v>
      </c>
      <c r="W478" s="8" t="str">
        <f>VLOOKUP(October_Schedule_Table[[#This Row],[Home Concat]],'Back to Back'!T:U,2,FALSE)</f>
        <v>no</v>
      </c>
      <c r="X478" s="8" t="str">
        <f>VLOOKUP(October_Schedule_Table[[#This Row],[Away Concat]],'Back to Back'!T:U,2,FALSE)</f>
        <v>no</v>
      </c>
      <c r="Y47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78" s="8"/>
    </row>
    <row r="479" spans="1:26" x14ac:dyDescent="0.2">
      <c r="A479" s="2">
        <v>43455</v>
      </c>
      <c r="B479" s="16">
        <v>12</v>
      </c>
      <c r="C479" s="16">
        <v>21</v>
      </c>
      <c r="D479" s="16">
        <v>2018</v>
      </c>
      <c r="E479" s="1" t="s">
        <v>12</v>
      </c>
      <c r="F479" s="1" t="s">
        <v>16</v>
      </c>
      <c r="G479" s="1" t="str">
        <f>LEFT(October_Schedule_Table[[#This Row],[Visitor/Neutral]],3)</f>
        <v>Det</v>
      </c>
      <c r="H479" s="1">
        <v>86</v>
      </c>
      <c r="I479" s="1" t="s">
        <v>14</v>
      </c>
      <c r="J479" s="1" t="str">
        <f>LEFT(October_Schedule_Table[[#This Row],[Home/Neutral]],3)</f>
        <v>Cha</v>
      </c>
      <c r="K479" s="1">
        <v>98</v>
      </c>
      <c r="L479" s="1">
        <f>mean-0.5*home+VLOOKUP(October_Schedule_Table[[#This Row],[Visitor/Neutral]],lookup,2,FALSE)+VLOOKUP(October_Schedule_Table[[#This Row],[Home/Neutral]],lookup,3,FALSE)</f>
        <v>106.10334420221807</v>
      </c>
      <c r="M479" s="1">
        <f>mean+0.5*home+VLOOKUP(October_Schedule_Table[[#This Row],[Visitor/Neutral]],lookup,3,FALSE)+VLOOKUP(October_Schedule_Table[[#This Row],[Home/Neutral]],lookup,2,FALSE)</f>
        <v>107.82980023570347</v>
      </c>
      <c r="N479" s="1">
        <f>(October_Schedule_Table[[#This Row],[PTS2]]-October_Schedule_Table[[#This Row],[Home Pre]])^2+(October_Schedule_Table[[#This Row],[PTS]]-October_Schedule_Table[[#This Row],[Away Pre]])^2</f>
        <v>500.76942078669089</v>
      </c>
      <c r="O479" s="1">
        <f t="shared" si="9"/>
        <v>1.3235057585003462</v>
      </c>
      <c r="P479" s="8">
        <f>October_Schedule_Table[[#This Row],[PTS2]]-October_Schedule_Table[[#This Row],[PTS]]</f>
        <v>12</v>
      </c>
      <c r="Q479" s="8">
        <f>October_Schedule_Table[[#This Row],[Home Pre]]-October_Schedule_Table[[#This Row],[Away Pre]]</f>
        <v>1.7264560334854053</v>
      </c>
      <c r="R479" s="8">
        <f>October_Schedule_Table[[#This Row],[Actual]]-October_Schedule_Table[[#This Row],[Predicted]]</f>
        <v>10.273543966514595</v>
      </c>
      <c r="S479" s="8">
        <f>October_Schedule_Table[[#This Row],[PTS2]]-October_Schedule_Table[[#This Row],[Home Pre]]</f>
        <v>-9.8298002357034733</v>
      </c>
      <c r="T479" s="8">
        <f>October_Schedule_Table[[#This Row],[PTS]]-October_Schedule_Table[[#This Row],[Away Pre]]</f>
        <v>-20.103344202218068</v>
      </c>
      <c r="U479" s="8" t="str">
        <f>CONCATENATE(October_Schedule_Table[[#This Row],[Away Short]],October_Schedule_Table[[#This Row],[PTS]],October_Schedule_Table[[#This Row],[PTS2]])</f>
        <v>Det8698</v>
      </c>
      <c r="V479" s="8" t="str">
        <f>CONCATENATE(October_Schedule_Table[[#This Row],[Home Short]],October_Schedule_Table[[#This Row],[PTS]],October_Schedule_Table[[#This Row],[PTS2]])</f>
        <v>Cha8698</v>
      </c>
      <c r="W479" s="8" t="str">
        <f>VLOOKUP(October_Schedule_Table[[#This Row],[Home Concat]],'Back to Back'!T:U,2,FALSE)</f>
        <v>no</v>
      </c>
      <c r="X479" s="8" t="str">
        <f>VLOOKUP(October_Schedule_Table[[#This Row],[Away Concat]],'Back to Back'!T:U,2,FALSE)</f>
        <v>no</v>
      </c>
      <c r="Y47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79" s="8"/>
    </row>
    <row r="480" spans="1:26" x14ac:dyDescent="0.2">
      <c r="A480" s="2">
        <v>43455</v>
      </c>
      <c r="B480" s="16">
        <v>12</v>
      </c>
      <c r="C480" s="16">
        <v>21</v>
      </c>
      <c r="D480" s="16">
        <v>2018</v>
      </c>
      <c r="E480" s="1" t="s">
        <v>9</v>
      </c>
      <c r="F480" s="1" t="s">
        <v>17</v>
      </c>
      <c r="G480" s="1" t="str">
        <f>LEFT(October_Schedule_Table[[#This Row],[Visitor/Neutral]],3)</f>
        <v>New</v>
      </c>
      <c r="H480" s="1">
        <v>104</v>
      </c>
      <c r="I480" s="1" t="s">
        <v>39</v>
      </c>
      <c r="J480" s="1" t="s">
        <v>242</v>
      </c>
      <c r="K480" s="1">
        <v>112</v>
      </c>
      <c r="L480" s="1">
        <f>mean-0.5*home+VLOOKUP(October_Schedule_Table[[#This Row],[Visitor/Neutral]],lookup,2,FALSE)+VLOOKUP(October_Schedule_Table[[#This Row],[Home/Neutral]],lookup,3,FALSE)</f>
        <v>115.61111723857013</v>
      </c>
      <c r="M480" s="1">
        <f>mean+0.5*home+VLOOKUP(October_Schedule_Table[[#This Row],[Visitor/Neutral]],lookup,3,FALSE)+VLOOKUP(October_Schedule_Table[[#This Row],[Home/Neutral]],lookup,2,FALSE)</f>
        <v>118.64540772911761</v>
      </c>
      <c r="N480" s="1">
        <f>(October_Schedule_Table[[#This Row],[PTS2]]-October_Schedule_Table[[#This Row],[Home Pre]])^2+(October_Schedule_Table[[#This Row],[PTS]]-October_Schedule_Table[[#This Row],[Away Pre]])^2</f>
        <v>178.9794874140365</v>
      </c>
      <c r="O480" s="1">
        <f t="shared" si="9"/>
        <v>1.3243003387035686</v>
      </c>
      <c r="P480" s="8">
        <f>October_Schedule_Table[[#This Row],[PTS2]]-October_Schedule_Table[[#This Row],[PTS]]</f>
        <v>8</v>
      </c>
      <c r="Q480" s="8">
        <f>October_Schedule_Table[[#This Row],[Home Pre]]-October_Schedule_Table[[#This Row],[Away Pre]]</f>
        <v>3.0342904905474768</v>
      </c>
      <c r="R480" s="8">
        <f>October_Schedule_Table[[#This Row],[Actual]]-October_Schedule_Table[[#This Row],[Predicted]]</f>
        <v>4.9657095094525232</v>
      </c>
      <c r="S480" s="8">
        <f>October_Schedule_Table[[#This Row],[PTS2]]-October_Schedule_Table[[#This Row],[Home Pre]]</f>
        <v>-6.6454077291176077</v>
      </c>
      <c r="T480" s="8">
        <f>October_Schedule_Table[[#This Row],[PTS]]-October_Schedule_Table[[#This Row],[Away Pre]]</f>
        <v>-11.611117238570131</v>
      </c>
      <c r="U480" s="8" t="str">
        <f>CONCATENATE(October_Schedule_Table[[#This Row],[Away Short]],October_Schedule_Table[[#This Row],[PTS]],October_Schedule_Table[[#This Row],[PTS2]])</f>
        <v>New104112</v>
      </c>
      <c r="V480" s="8" t="str">
        <f>CONCATENATE(October_Schedule_Table[[#This Row],[Home Short]],October_Schedule_Table[[#This Row],[PTS]],October_Schedule_Table[[#This Row],[PTS2]])</f>
        <v>LAL104112</v>
      </c>
      <c r="W480" s="8" t="str">
        <f>VLOOKUP(October_Schedule_Table[[#This Row],[Home Concat]],'Back to Back'!T:U,2,FALSE)</f>
        <v>no</v>
      </c>
      <c r="X480" s="8" t="str">
        <f>VLOOKUP(October_Schedule_Table[[#This Row],[Away Concat]],'Back to Back'!T:U,2,FALSE)</f>
        <v>no</v>
      </c>
      <c r="Y48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80" s="8"/>
    </row>
    <row r="481" spans="1:26" x14ac:dyDescent="0.2">
      <c r="A481" s="2">
        <v>43455</v>
      </c>
      <c r="B481" s="16">
        <v>12</v>
      </c>
      <c r="C481" s="16">
        <v>21</v>
      </c>
      <c r="D481" s="16">
        <v>2018</v>
      </c>
      <c r="E481" s="1" t="s">
        <v>23</v>
      </c>
      <c r="F481" s="1" t="s">
        <v>24</v>
      </c>
      <c r="G481" s="1" t="str">
        <f>LEFT(October_Schedule_Table[[#This Row],[Visitor/Neutral]],3)</f>
        <v>Atl</v>
      </c>
      <c r="H481" s="1">
        <v>114</v>
      </c>
      <c r="I481" s="1" t="s">
        <v>25</v>
      </c>
      <c r="J481" s="1" t="s">
        <v>243</v>
      </c>
      <c r="K481" s="1">
        <v>107</v>
      </c>
      <c r="L481" s="1">
        <f>mean-0.5*home+VLOOKUP(October_Schedule_Table[[#This Row],[Visitor/Neutral]],lookup,2,FALSE)+VLOOKUP(October_Schedule_Table[[#This Row],[Home/Neutral]],lookup,3,FALSE)</f>
        <v>115.38200641150308</v>
      </c>
      <c r="M481" s="1">
        <f>mean+0.5*home+VLOOKUP(October_Schedule_Table[[#This Row],[Visitor/Neutral]],lookup,3,FALSE)+VLOOKUP(October_Schedule_Table[[#This Row],[Home/Neutral]],lookup,2,FALSE)</f>
        <v>114.13229093377575</v>
      </c>
      <c r="N481" s="1">
        <f>(October_Schedule_Table[[#This Row],[PTS2]]-October_Schedule_Table[[#This Row],[Home Pre]])^2+(October_Schedule_Table[[#This Row],[PTS]]-October_Schedule_Table[[#This Row],[Away Pre]])^2</f>
        <v>52.779515685455387</v>
      </c>
      <c r="O481" s="1">
        <f t="shared" si="9"/>
        <v>1.3250953959411333</v>
      </c>
      <c r="P481" s="8">
        <f>October_Schedule_Table[[#This Row],[PTS2]]-October_Schedule_Table[[#This Row],[PTS]]</f>
        <v>-7</v>
      </c>
      <c r="Q481" s="8">
        <f>October_Schedule_Table[[#This Row],[Home Pre]]-October_Schedule_Table[[#This Row],[Away Pre]]</f>
        <v>-1.2497154777273352</v>
      </c>
      <c r="R481" s="8">
        <f>October_Schedule_Table[[#This Row],[Actual]]-October_Schedule_Table[[#This Row],[Predicted]]</f>
        <v>-5.7502845222726648</v>
      </c>
      <c r="S481" s="8">
        <f>October_Schedule_Table[[#This Row],[PTS2]]-October_Schedule_Table[[#This Row],[Home Pre]]</f>
        <v>-7.1322909337757494</v>
      </c>
      <c r="T481" s="8">
        <f>October_Schedule_Table[[#This Row],[PTS]]-October_Schedule_Table[[#This Row],[Away Pre]]</f>
        <v>-1.3820064115030846</v>
      </c>
      <c r="U481" s="8" t="str">
        <f>CONCATENATE(October_Schedule_Table[[#This Row],[Away Short]],October_Schedule_Table[[#This Row],[PTS]],October_Schedule_Table[[#This Row],[PTS2]])</f>
        <v>Atl114107</v>
      </c>
      <c r="V481" s="8" t="str">
        <f>CONCATENATE(October_Schedule_Table[[#This Row],[Home Short]],October_Schedule_Table[[#This Row],[PTS]],October_Schedule_Table[[#This Row],[PTS2]])</f>
        <v>NYK114107</v>
      </c>
      <c r="W481" s="8" t="str">
        <f>VLOOKUP(October_Schedule_Table[[#This Row],[Home Concat]],'Back to Back'!T:U,2,FALSE)</f>
        <v>no</v>
      </c>
      <c r="X481" s="8" t="str">
        <f>VLOOKUP(October_Schedule_Table[[#This Row],[Away Concat]],'Back to Back'!T:U,2,FALSE)</f>
        <v>no</v>
      </c>
      <c r="Y48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81" s="8"/>
    </row>
    <row r="482" spans="1:26" x14ac:dyDescent="0.2">
      <c r="A482" s="2">
        <v>43455</v>
      </c>
      <c r="B482" s="16">
        <v>12</v>
      </c>
      <c r="C482" s="16">
        <v>21</v>
      </c>
      <c r="D482" s="16">
        <v>2018</v>
      </c>
      <c r="E482" s="1" t="s">
        <v>30</v>
      </c>
      <c r="F482" s="1" t="s">
        <v>31</v>
      </c>
      <c r="G482" s="1" t="str">
        <f>LEFT(October_Schedule_Table[[#This Row],[Visitor/Neutral]],3)</f>
        <v>Uta</v>
      </c>
      <c r="H482" s="1">
        <v>120</v>
      </c>
      <c r="I482" s="1" t="s">
        <v>40</v>
      </c>
      <c r="J482" s="1" t="str">
        <f>LEFT(October_Schedule_Table[[#This Row],[Home/Neutral]],3)</f>
        <v>Por</v>
      </c>
      <c r="K482" s="1">
        <v>90</v>
      </c>
      <c r="L482" s="1">
        <f>mean-0.5*home+VLOOKUP(October_Schedule_Table[[#This Row],[Visitor/Neutral]],lookup,2,FALSE)+VLOOKUP(October_Schedule_Table[[#This Row],[Home/Neutral]],lookup,3,FALSE)</f>
        <v>109.86925357865854</v>
      </c>
      <c r="M482" s="1">
        <f>mean+0.5*home+VLOOKUP(October_Schedule_Table[[#This Row],[Visitor/Neutral]],lookup,3,FALSE)+VLOOKUP(October_Schedule_Table[[#This Row],[Home/Neutral]],lookup,2,FALSE)</f>
        <v>111.61185204863186</v>
      </c>
      <c r="N482" s="1">
        <f>(October_Schedule_Table[[#This Row],[PTS2]]-October_Schedule_Table[[#This Row],[Home Pre]])^2+(October_Schedule_Table[[#This Row],[PTS]]-October_Schedule_Table[[#This Row],[Away Pre]])^2</f>
        <v>569.70417202547583</v>
      </c>
      <c r="O482" s="1">
        <f t="shared" si="9"/>
        <v>1.3258909304994331</v>
      </c>
      <c r="P482" s="8">
        <f>October_Schedule_Table[[#This Row],[PTS2]]-October_Schedule_Table[[#This Row],[PTS]]</f>
        <v>-30</v>
      </c>
      <c r="Q482" s="8">
        <f>October_Schedule_Table[[#This Row],[Home Pre]]-October_Schedule_Table[[#This Row],[Away Pre]]</f>
        <v>1.7425984699733164</v>
      </c>
      <c r="R482" s="8">
        <f>October_Schedule_Table[[#This Row],[Actual]]-October_Schedule_Table[[#This Row],[Predicted]]</f>
        <v>-31.742598469973316</v>
      </c>
      <c r="S482" s="8">
        <f>October_Schedule_Table[[#This Row],[PTS2]]-October_Schedule_Table[[#This Row],[Home Pre]]</f>
        <v>-21.61185204863186</v>
      </c>
      <c r="T482" s="8">
        <f>October_Schedule_Table[[#This Row],[PTS]]-October_Schedule_Table[[#This Row],[Away Pre]]</f>
        <v>10.130746421341456</v>
      </c>
      <c r="U482" s="8" t="str">
        <f>CONCATENATE(October_Schedule_Table[[#This Row],[Away Short]],October_Schedule_Table[[#This Row],[PTS]],October_Schedule_Table[[#This Row],[PTS2]])</f>
        <v>Uta12090</v>
      </c>
      <c r="V482" s="8" t="str">
        <f>CONCATENATE(October_Schedule_Table[[#This Row],[Home Short]],October_Schedule_Table[[#This Row],[PTS]],October_Schedule_Table[[#This Row],[PTS2]])</f>
        <v>Por12090</v>
      </c>
      <c r="W482" s="8" t="str">
        <f>VLOOKUP(October_Schedule_Table[[#This Row],[Home Concat]],'Back to Back'!T:U,2,FALSE)</f>
        <v>no</v>
      </c>
      <c r="X482" s="8" t="str">
        <f>VLOOKUP(October_Schedule_Table[[#This Row],[Away Concat]],'Back to Back'!T:U,2,FALSE)</f>
        <v>no</v>
      </c>
      <c r="Y48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82" s="8"/>
    </row>
    <row r="483" spans="1:26" x14ac:dyDescent="0.2">
      <c r="A483" s="2">
        <v>43455</v>
      </c>
      <c r="B483" s="16">
        <v>12</v>
      </c>
      <c r="C483" s="16">
        <v>21</v>
      </c>
      <c r="D483" s="16">
        <v>2018</v>
      </c>
      <c r="E483" s="1" t="s">
        <v>30</v>
      </c>
      <c r="F483" s="1" t="s">
        <v>19</v>
      </c>
      <c r="G483" s="1" t="str">
        <f>LEFT(October_Schedule_Table[[#This Row],[Visitor/Neutral]],3)</f>
        <v>Mem</v>
      </c>
      <c r="H483" s="1">
        <v>99</v>
      </c>
      <c r="I483" s="1" t="s">
        <v>32</v>
      </c>
      <c r="J483" s="1" t="str">
        <f>LEFT(October_Schedule_Table[[#This Row],[Home/Neutral]],3)</f>
        <v>Sac</v>
      </c>
      <c r="K483" s="1">
        <v>102</v>
      </c>
      <c r="L483" s="1">
        <f>mean-0.5*home+VLOOKUP(October_Schedule_Table[[#This Row],[Visitor/Neutral]],lookup,2,FALSE)+VLOOKUP(October_Schedule_Table[[#This Row],[Home/Neutral]],lookup,3,FALSE)</f>
        <v>106.29269393959511</v>
      </c>
      <c r="M483" s="1">
        <f>mean+0.5*home+VLOOKUP(October_Schedule_Table[[#This Row],[Visitor/Neutral]],lookup,3,FALSE)+VLOOKUP(October_Schedule_Table[[#This Row],[Home/Neutral]],lookup,2,FALSE)</f>
        <v>110.43853360690711</v>
      </c>
      <c r="N483" s="1">
        <f>(October_Schedule_Table[[#This Row],[PTS2]]-October_Schedule_Table[[#This Row],[Home Pre]])^2+(October_Schedule_Table[[#This Row],[PTS]]-October_Schedule_Table[[#This Row],[Away Pre]])^2</f>
        <v>124.39223433150806</v>
      </c>
      <c r="O483" s="1">
        <f t="shared" si="9"/>
        <v>1.3266869426650323</v>
      </c>
      <c r="P483" s="8">
        <f>October_Schedule_Table[[#This Row],[PTS2]]-October_Schedule_Table[[#This Row],[PTS]]</f>
        <v>3</v>
      </c>
      <c r="Q483" s="8">
        <f>October_Schedule_Table[[#This Row],[Home Pre]]-October_Schedule_Table[[#This Row],[Away Pre]]</f>
        <v>4.1458396673120035</v>
      </c>
      <c r="R483" s="8">
        <f>October_Schedule_Table[[#This Row],[Actual]]-October_Schedule_Table[[#This Row],[Predicted]]</f>
        <v>-1.1458396673120035</v>
      </c>
      <c r="S483" s="8">
        <f>October_Schedule_Table[[#This Row],[PTS2]]-October_Schedule_Table[[#This Row],[Home Pre]]</f>
        <v>-8.4385336069071144</v>
      </c>
      <c r="T483" s="8">
        <f>October_Schedule_Table[[#This Row],[PTS]]-October_Schedule_Table[[#This Row],[Away Pre]]</f>
        <v>-7.2926939395951109</v>
      </c>
      <c r="U483" s="8" t="str">
        <f>CONCATENATE(October_Schedule_Table[[#This Row],[Away Short]],October_Schedule_Table[[#This Row],[PTS]],October_Schedule_Table[[#This Row],[PTS2]])</f>
        <v>Mem99102</v>
      </c>
      <c r="V483" s="8" t="str">
        <f>CONCATENATE(October_Schedule_Table[[#This Row],[Home Short]],October_Schedule_Table[[#This Row],[PTS]],October_Schedule_Table[[#This Row],[PTS2]])</f>
        <v>Sac99102</v>
      </c>
      <c r="W483" s="8" t="str">
        <f>VLOOKUP(October_Schedule_Table[[#This Row],[Home Concat]],'Back to Back'!T:U,2,FALSE)</f>
        <v>no</v>
      </c>
      <c r="X483" s="8" t="str">
        <f>VLOOKUP(October_Schedule_Table[[#This Row],[Away Concat]],'Back to Back'!T:U,2,FALSE)</f>
        <v>no</v>
      </c>
      <c r="Y48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83" s="8"/>
    </row>
    <row r="484" spans="1:26" x14ac:dyDescent="0.2">
      <c r="A484" s="2">
        <v>43455</v>
      </c>
      <c r="B484" s="16">
        <v>12</v>
      </c>
      <c r="C484" s="16">
        <v>21</v>
      </c>
      <c r="D484" s="16">
        <v>2018</v>
      </c>
      <c r="E484" s="1" t="s">
        <v>33</v>
      </c>
      <c r="F484" s="1" t="s">
        <v>34</v>
      </c>
      <c r="G484" s="1" t="str">
        <f>LEFT(October_Schedule_Table[[#This Row],[Visitor/Neutral]],3)</f>
        <v>Min</v>
      </c>
      <c r="H484" s="1">
        <v>98</v>
      </c>
      <c r="I484" s="1" t="s">
        <v>35</v>
      </c>
      <c r="J484" s="1" t="str">
        <f>LEFT(October_Schedule_Table[[#This Row],[Home/Neutral]],3)</f>
        <v>San</v>
      </c>
      <c r="K484" s="1">
        <v>124</v>
      </c>
      <c r="L484" s="1">
        <f>mean-0.5*home+VLOOKUP(October_Schedule_Table[[#This Row],[Visitor/Neutral]],lookup,2,FALSE)+VLOOKUP(October_Schedule_Table[[#This Row],[Home/Neutral]],lookup,3,FALSE)</f>
        <v>109.71795155593735</v>
      </c>
      <c r="M484" s="1">
        <f>mean+0.5*home+VLOOKUP(October_Schedule_Table[[#This Row],[Visitor/Neutral]],lookup,3,FALSE)+VLOOKUP(October_Schedule_Table[[#This Row],[Home/Neutral]],lookup,2,FALSE)</f>
        <v>115.65399202946838</v>
      </c>
      <c r="N484" s="1">
        <f>(October_Schedule_Table[[#This Row],[PTS2]]-October_Schedule_Table[[#This Row],[Home Pre]])^2+(October_Schedule_Table[[#This Row],[PTS]]-October_Schedule_Table[[#This Row],[Away Pre]])^2</f>
        <v>206.96623771147176</v>
      </c>
      <c r="O484" s="1">
        <f t="shared" si="9"/>
        <v>1.3274834327246672</v>
      </c>
      <c r="P484" s="8">
        <f>October_Schedule_Table[[#This Row],[PTS2]]-October_Schedule_Table[[#This Row],[PTS]]</f>
        <v>26</v>
      </c>
      <c r="Q484" s="8">
        <f>October_Schedule_Table[[#This Row],[Home Pre]]-October_Schedule_Table[[#This Row],[Away Pre]]</f>
        <v>5.9360404735310368</v>
      </c>
      <c r="R484" s="8">
        <f>October_Schedule_Table[[#This Row],[Actual]]-October_Schedule_Table[[#This Row],[Predicted]]</f>
        <v>20.063959526468963</v>
      </c>
      <c r="S484" s="8">
        <f>October_Schedule_Table[[#This Row],[PTS2]]-October_Schedule_Table[[#This Row],[Home Pre]]</f>
        <v>8.3460079705316161</v>
      </c>
      <c r="T484" s="8">
        <f>October_Schedule_Table[[#This Row],[PTS]]-October_Schedule_Table[[#This Row],[Away Pre]]</f>
        <v>-11.717951555937347</v>
      </c>
      <c r="U484" s="8" t="str">
        <f>CONCATENATE(October_Schedule_Table[[#This Row],[Away Short]],October_Schedule_Table[[#This Row],[PTS]],October_Schedule_Table[[#This Row],[PTS2]])</f>
        <v>Min98124</v>
      </c>
      <c r="V484" s="8" t="str">
        <f>CONCATENATE(October_Schedule_Table[[#This Row],[Home Short]],October_Schedule_Table[[#This Row],[PTS]],October_Schedule_Table[[#This Row],[PTS2]])</f>
        <v>San98124</v>
      </c>
      <c r="W484" s="8" t="str">
        <f>VLOOKUP(October_Schedule_Table[[#This Row],[Home Concat]],'Back to Back'!T:U,2,FALSE)</f>
        <v>no</v>
      </c>
      <c r="X484" s="8" t="str">
        <f>VLOOKUP(October_Schedule_Table[[#This Row],[Away Concat]],'Back to Back'!T:U,2,FALSE)</f>
        <v>no</v>
      </c>
      <c r="Y48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84" s="8"/>
    </row>
    <row r="485" spans="1:26" x14ac:dyDescent="0.2">
      <c r="A485" s="2">
        <v>43455</v>
      </c>
      <c r="B485" s="16">
        <v>12</v>
      </c>
      <c r="C485" s="16">
        <v>21</v>
      </c>
      <c r="D485" s="16">
        <v>2018</v>
      </c>
      <c r="E485" s="1" t="s">
        <v>12</v>
      </c>
      <c r="F485" s="1" t="s">
        <v>36</v>
      </c>
      <c r="G485" s="1" t="str">
        <f>LEFT(October_Schedule_Table[[#This Row],[Visitor/Neutral]],3)</f>
        <v>Cle</v>
      </c>
      <c r="H485" s="1">
        <v>110</v>
      </c>
      <c r="I485" s="1" t="s">
        <v>37</v>
      </c>
      <c r="J485" s="1" t="str">
        <f>LEFT(October_Schedule_Table[[#This Row],[Home/Neutral]],3)</f>
        <v>Tor</v>
      </c>
      <c r="K485" s="1">
        <v>126</v>
      </c>
      <c r="L485" s="1">
        <f>mean-0.5*home+VLOOKUP(October_Schedule_Table[[#This Row],[Visitor/Neutral]],lookup,2,FALSE)+VLOOKUP(October_Schedule_Table[[#This Row],[Home/Neutral]],lookup,3,FALSE)</f>
        <v>101.34717569982132</v>
      </c>
      <c r="M485" s="1">
        <f>mean+0.5*home+VLOOKUP(October_Schedule_Table[[#This Row],[Visitor/Neutral]],lookup,3,FALSE)+VLOOKUP(October_Schedule_Table[[#This Row],[Home/Neutral]],lookup,2,FALSE)</f>
        <v>118.90998935499722</v>
      </c>
      <c r="N485" s="1">
        <f>(October_Schedule_Table[[#This Row],[PTS2]]-October_Schedule_Table[[#This Row],[Home Pre]])^2+(October_Schedule_Table[[#This Row],[PTS]]-October_Schedule_Table[[#This Row],[Away Pre]])^2</f>
        <v>125.13961931601536</v>
      </c>
      <c r="O485" s="1">
        <f t="shared" si="9"/>
        <v>1.3282804009652465</v>
      </c>
      <c r="P485" s="8">
        <f>October_Schedule_Table[[#This Row],[PTS2]]-October_Schedule_Table[[#This Row],[PTS]]</f>
        <v>16</v>
      </c>
      <c r="Q485" s="8">
        <f>October_Schedule_Table[[#This Row],[Home Pre]]-October_Schedule_Table[[#This Row],[Away Pre]]</f>
        <v>17.562813655175901</v>
      </c>
      <c r="R485" s="8">
        <f>October_Schedule_Table[[#This Row],[Actual]]-October_Schedule_Table[[#This Row],[Predicted]]</f>
        <v>-1.5628136551759013</v>
      </c>
      <c r="S485" s="8">
        <f>October_Schedule_Table[[#This Row],[PTS2]]-October_Schedule_Table[[#This Row],[Home Pre]]</f>
        <v>7.0900106450027778</v>
      </c>
      <c r="T485" s="8">
        <f>October_Schedule_Table[[#This Row],[PTS]]-October_Schedule_Table[[#This Row],[Away Pre]]</f>
        <v>8.6528243001786791</v>
      </c>
      <c r="U485" s="8" t="str">
        <f>CONCATENATE(October_Schedule_Table[[#This Row],[Away Short]],October_Schedule_Table[[#This Row],[PTS]],October_Schedule_Table[[#This Row],[PTS2]])</f>
        <v>Cle110126</v>
      </c>
      <c r="V485" s="8" t="str">
        <f>CONCATENATE(October_Schedule_Table[[#This Row],[Home Short]],October_Schedule_Table[[#This Row],[PTS]],October_Schedule_Table[[#This Row],[PTS2]])</f>
        <v>Tor110126</v>
      </c>
      <c r="W485" s="8" t="str">
        <f>VLOOKUP(October_Schedule_Table[[#This Row],[Home Concat]],'Back to Back'!T:U,2,FALSE)</f>
        <v>no</v>
      </c>
      <c r="X485" s="8" t="str">
        <f>VLOOKUP(October_Schedule_Table[[#This Row],[Away Concat]],'Back to Back'!T:U,2,FALSE)</f>
        <v>no</v>
      </c>
      <c r="Y48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85" s="8"/>
    </row>
    <row r="486" spans="1:26" x14ac:dyDescent="0.2">
      <c r="A486" s="2">
        <v>43456</v>
      </c>
      <c r="B486" s="16">
        <v>12</v>
      </c>
      <c r="C486" s="16">
        <v>22</v>
      </c>
      <c r="D486" s="16">
        <v>2018</v>
      </c>
      <c r="E486" s="1" t="s">
        <v>33</v>
      </c>
      <c r="F486" s="1" t="s">
        <v>28</v>
      </c>
      <c r="G486" s="1" t="str">
        <f>LEFT(October_Schedule_Table[[#This Row],[Visitor/Neutral]],3)</f>
        <v>Dal</v>
      </c>
      <c r="H486" s="1">
        <v>116</v>
      </c>
      <c r="I486" s="1" t="s">
        <v>11</v>
      </c>
      <c r="J486" s="1" t="str">
        <f>LEFT(October_Schedule_Table[[#This Row],[Home/Neutral]],3)</f>
        <v>Gol</v>
      </c>
      <c r="K486" s="1">
        <v>120</v>
      </c>
      <c r="L486" s="1">
        <f>mean-0.5*home+VLOOKUP(October_Schedule_Table[[#This Row],[Visitor/Neutral]],lookup,2,FALSE)+VLOOKUP(October_Schedule_Table[[#This Row],[Home/Neutral]],lookup,3,FALSE)</f>
        <v>107.33621783430571</v>
      </c>
      <c r="M486" s="1">
        <f>mean+0.5*home+VLOOKUP(October_Schedule_Table[[#This Row],[Visitor/Neutral]],lookup,3,FALSE)+VLOOKUP(October_Schedule_Table[[#This Row],[Home/Neutral]],lookup,2,FALSE)</f>
        <v>117.64730586044587</v>
      </c>
      <c r="N486" s="1">
        <f>(October_Schedule_Table[[#This Row],[PTS2]]-October_Schedule_Table[[#This Row],[Home Pre]])^2+(October_Schedule_Table[[#This Row],[PTS]]-October_Schedule_Table[[#This Row],[Away Pre]])^2</f>
        <v>80.59629112889472</v>
      </c>
      <c r="O486" s="1">
        <f t="shared" si="9"/>
        <v>1.329077847673851</v>
      </c>
      <c r="P486" s="8">
        <f>October_Schedule_Table[[#This Row],[PTS2]]-October_Schedule_Table[[#This Row],[PTS]]</f>
        <v>4</v>
      </c>
      <c r="Q486" s="8">
        <f>October_Schedule_Table[[#This Row],[Home Pre]]-October_Schedule_Table[[#This Row],[Away Pre]]</f>
        <v>10.311088026140155</v>
      </c>
      <c r="R486" s="8">
        <f>October_Schedule_Table[[#This Row],[Actual]]-October_Schedule_Table[[#This Row],[Predicted]]</f>
        <v>-6.3110880261401547</v>
      </c>
      <c r="S486" s="8">
        <f>October_Schedule_Table[[#This Row],[PTS2]]-October_Schedule_Table[[#This Row],[Home Pre]]</f>
        <v>2.3526941395541314</v>
      </c>
      <c r="T486" s="8">
        <f>October_Schedule_Table[[#This Row],[PTS]]-October_Schedule_Table[[#This Row],[Away Pre]]</f>
        <v>8.6637821656942862</v>
      </c>
      <c r="U486" s="8" t="str">
        <f>CONCATENATE(October_Schedule_Table[[#This Row],[Away Short]],October_Schedule_Table[[#This Row],[PTS]],October_Schedule_Table[[#This Row],[PTS2]])</f>
        <v>Dal116120</v>
      </c>
      <c r="V486" s="8" t="str">
        <f>CONCATENATE(October_Schedule_Table[[#This Row],[Home Short]],October_Schedule_Table[[#This Row],[PTS]],October_Schedule_Table[[#This Row],[PTS2]])</f>
        <v>Gol116120</v>
      </c>
      <c r="W486" s="8" t="str">
        <f>VLOOKUP(October_Schedule_Table[[#This Row],[Home Concat]],'Back to Back'!T:U,2,FALSE)</f>
        <v>no</v>
      </c>
      <c r="X486" s="8" t="str">
        <f>VLOOKUP(October_Schedule_Table[[#This Row],[Away Concat]],'Back to Back'!T:U,2,FALSE)</f>
        <v>no</v>
      </c>
      <c r="Y48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86" s="8"/>
    </row>
    <row r="487" spans="1:26" x14ac:dyDescent="0.2">
      <c r="A487" s="2">
        <v>43456</v>
      </c>
      <c r="B487" s="16">
        <v>12</v>
      </c>
      <c r="C487" s="16">
        <v>22</v>
      </c>
      <c r="D487" s="16">
        <v>2018</v>
      </c>
      <c r="E487" s="1" t="s">
        <v>6</v>
      </c>
      <c r="F487" s="1" t="s">
        <v>35</v>
      </c>
      <c r="G487" s="1" t="str">
        <f>LEFT(October_Schedule_Table[[#This Row],[Visitor/Neutral]],3)</f>
        <v>San</v>
      </c>
      <c r="H487" s="1">
        <v>101</v>
      </c>
      <c r="I487" s="1" t="s">
        <v>18</v>
      </c>
      <c r="J487" s="1" t="str">
        <f>LEFT(October_Schedule_Table[[#This Row],[Home/Neutral]],3)</f>
        <v>Hou</v>
      </c>
      <c r="K487" s="1">
        <v>108</v>
      </c>
      <c r="L487" s="1">
        <f>mean-0.5*home+VLOOKUP(October_Schedule_Table[[#This Row],[Visitor/Neutral]],lookup,2,FALSE)+VLOOKUP(October_Schedule_Table[[#This Row],[Home/Neutral]],lookup,3,FALSE)</f>
        <v>107.30291869221431</v>
      </c>
      <c r="M487" s="1">
        <f>mean+0.5*home+VLOOKUP(October_Schedule_Table[[#This Row],[Visitor/Neutral]],lookup,3,FALSE)+VLOOKUP(October_Schedule_Table[[#This Row],[Home/Neutral]],lookup,2,FALSE)</f>
        <v>113.97338021566516</v>
      </c>
      <c r="N487" s="1">
        <f>(October_Schedule_Table[[#This Row],[PTS2]]-October_Schedule_Table[[#This Row],[Home Pre]])^2+(October_Schedule_Table[[#This Row],[PTS]]-October_Schedule_Table[[#This Row],[Away Pre]])^2</f>
        <v>75.408055241564426</v>
      </c>
      <c r="O487" s="1">
        <f t="shared" si="9"/>
        <v>1.3298757731377338</v>
      </c>
      <c r="P487" s="8">
        <f>October_Schedule_Table[[#This Row],[PTS2]]-October_Schedule_Table[[#This Row],[PTS]]</f>
        <v>7</v>
      </c>
      <c r="Q487" s="8">
        <f>October_Schedule_Table[[#This Row],[Home Pre]]-October_Schedule_Table[[#This Row],[Away Pre]]</f>
        <v>6.6704615234508537</v>
      </c>
      <c r="R487" s="8">
        <f>October_Schedule_Table[[#This Row],[Actual]]-October_Schedule_Table[[#This Row],[Predicted]]</f>
        <v>0.32953847654914625</v>
      </c>
      <c r="S487" s="8">
        <f>October_Schedule_Table[[#This Row],[PTS2]]-October_Schedule_Table[[#This Row],[Home Pre]]</f>
        <v>-5.9733802156651592</v>
      </c>
      <c r="T487" s="8">
        <f>October_Schedule_Table[[#This Row],[PTS]]-October_Schedule_Table[[#This Row],[Away Pre]]</f>
        <v>-6.3029186922143055</v>
      </c>
      <c r="U487" s="8" t="str">
        <f>CONCATENATE(October_Schedule_Table[[#This Row],[Away Short]],October_Schedule_Table[[#This Row],[PTS]],October_Schedule_Table[[#This Row],[PTS2]])</f>
        <v>San101108</v>
      </c>
      <c r="V487" s="8" t="str">
        <f>CONCATENATE(October_Schedule_Table[[#This Row],[Home Short]],October_Schedule_Table[[#This Row],[PTS]],October_Schedule_Table[[#This Row],[PTS2]])</f>
        <v>Hou101108</v>
      </c>
      <c r="W487" s="8" t="str">
        <f>VLOOKUP(October_Schedule_Table[[#This Row],[Home Concat]],'Back to Back'!T:U,2,FALSE)</f>
        <v>no</v>
      </c>
      <c r="X487" s="8" t="str">
        <f>VLOOKUP(October_Schedule_Table[[#This Row],[Away Concat]],'Back to Back'!T:U,2,FALSE)</f>
        <v>yes</v>
      </c>
      <c r="Y48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87" s="8"/>
    </row>
    <row r="488" spans="1:26" x14ac:dyDescent="0.2">
      <c r="A488" s="2">
        <v>43456</v>
      </c>
      <c r="B488" s="16">
        <v>12</v>
      </c>
      <c r="C488" s="16">
        <v>22</v>
      </c>
      <c r="D488" s="16">
        <v>2018</v>
      </c>
      <c r="E488" s="1" t="s">
        <v>45</v>
      </c>
      <c r="F488" s="1" t="s">
        <v>21</v>
      </c>
      <c r="G488" s="1" t="str">
        <f>LEFT(October_Schedule_Table[[#This Row],[Visitor/Neutral]],3)</f>
        <v>Den</v>
      </c>
      <c r="H488" s="1">
        <v>111</v>
      </c>
      <c r="I488" s="1" t="s">
        <v>22</v>
      </c>
      <c r="J488" s="1" t="s">
        <v>241</v>
      </c>
      <c r="K488" s="1">
        <v>132</v>
      </c>
      <c r="L488" s="1">
        <f>mean-0.5*home+VLOOKUP(October_Schedule_Table[[#This Row],[Visitor/Neutral]],lookup,2,FALSE)+VLOOKUP(October_Schedule_Table[[#This Row],[Home/Neutral]],lookup,3,FALSE)</f>
        <v>112.21285164045193</v>
      </c>
      <c r="M488" s="1">
        <f>mean+0.5*home+VLOOKUP(October_Schedule_Table[[#This Row],[Visitor/Neutral]],lookup,3,FALSE)+VLOOKUP(October_Schedule_Table[[#This Row],[Home/Neutral]],lookup,2,FALSE)</f>
        <v>111.8424008126367</v>
      </c>
      <c r="N488" s="1">
        <f>(October_Schedule_Table[[#This Row],[PTS2]]-October_Schedule_Table[[#This Row],[Home Pre]])^2+(October_Schedule_Table[[#This Row],[PTS]]-October_Schedule_Table[[#This Row],[Away Pre]])^2</f>
        <v>407.79981410013659</v>
      </c>
      <c r="O488" s="1">
        <f t="shared" si="9"/>
        <v>1.3306741776443205</v>
      </c>
      <c r="P488" s="8">
        <f>October_Schedule_Table[[#This Row],[PTS2]]-October_Schedule_Table[[#This Row],[PTS]]</f>
        <v>21</v>
      </c>
      <c r="Q488" s="8">
        <f>October_Schedule_Table[[#This Row],[Home Pre]]-October_Schedule_Table[[#This Row],[Away Pre]]</f>
        <v>-0.3704508278152332</v>
      </c>
      <c r="R488" s="8">
        <f>October_Schedule_Table[[#This Row],[Actual]]-October_Schedule_Table[[#This Row],[Predicted]]</f>
        <v>21.370450827815233</v>
      </c>
      <c r="S488" s="8">
        <f>October_Schedule_Table[[#This Row],[PTS2]]-October_Schedule_Table[[#This Row],[Home Pre]]</f>
        <v>20.157599187363303</v>
      </c>
      <c r="T488" s="8">
        <f>October_Schedule_Table[[#This Row],[PTS]]-October_Schedule_Table[[#This Row],[Away Pre]]</f>
        <v>-1.2128516404519303</v>
      </c>
      <c r="U488" s="8" t="str">
        <f>CONCATENATE(October_Schedule_Table[[#This Row],[Away Short]],October_Schedule_Table[[#This Row],[PTS]],October_Schedule_Table[[#This Row],[PTS2]])</f>
        <v>Den111132</v>
      </c>
      <c r="V488" s="8" t="str">
        <f>CONCATENATE(October_Schedule_Table[[#This Row],[Home Short]],October_Schedule_Table[[#This Row],[PTS]],October_Schedule_Table[[#This Row],[PTS2]])</f>
        <v>LAC111132</v>
      </c>
      <c r="W488" s="8" t="str">
        <f>VLOOKUP(October_Schedule_Table[[#This Row],[Home Concat]],'Back to Back'!T:U,2,FALSE)</f>
        <v>no</v>
      </c>
      <c r="X488" s="8" t="str">
        <f>VLOOKUP(October_Schedule_Table[[#This Row],[Away Concat]],'Back to Back'!T:U,2,FALSE)</f>
        <v>no</v>
      </c>
      <c r="Y48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88" s="8"/>
    </row>
    <row r="489" spans="1:26" x14ac:dyDescent="0.2">
      <c r="A489" s="2">
        <v>43456</v>
      </c>
      <c r="B489" s="16">
        <v>12</v>
      </c>
      <c r="C489" s="16">
        <v>22</v>
      </c>
      <c r="D489" s="16">
        <v>2018</v>
      </c>
      <c r="E489" s="1" t="s">
        <v>6</v>
      </c>
      <c r="F489" s="1" t="s">
        <v>13</v>
      </c>
      <c r="G489" s="1" t="str">
        <f>LEFT(October_Schedule_Table[[#This Row],[Visitor/Neutral]],3)</f>
        <v>Mil</v>
      </c>
      <c r="H489" s="1">
        <v>87</v>
      </c>
      <c r="I489" s="1" t="s">
        <v>26</v>
      </c>
      <c r="J489" s="1" t="str">
        <f>LEFT(October_Schedule_Table[[#This Row],[Home/Neutral]],3)</f>
        <v>Mia</v>
      </c>
      <c r="K489" s="1">
        <v>94</v>
      </c>
      <c r="L489" s="1">
        <f>mean-0.5*home+VLOOKUP(October_Schedule_Table[[#This Row],[Visitor/Neutral]],lookup,2,FALSE)+VLOOKUP(October_Schedule_Table[[#This Row],[Home/Neutral]],lookup,3,FALSE)</f>
        <v>111.01181451889059</v>
      </c>
      <c r="M489" s="1">
        <f>mean+0.5*home+VLOOKUP(October_Schedule_Table[[#This Row],[Visitor/Neutral]],lookup,3,FALSE)+VLOOKUP(October_Schedule_Table[[#This Row],[Home/Neutral]],lookup,2,FALSE)</f>
        <v>105.71268829144445</v>
      </c>
      <c r="N489" s="1">
        <f>(October_Schedule_Table[[#This Row],[PTS2]]-October_Schedule_Table[[#This Row],[Home Pre]])^2+(October_Schedule_Table[[#This Row],[PTS]]-October_Schedule_Table[[#This Row],[Away Pre]])^2</f>
        <v>713.75430350214481</v>
      </c>
      <c r="O489" s="1">
        <f t="shared" si="9"/>
        <v>1.3314730614812094</v>
      </c>
      <c r="P489" s="8">
        <f>October_Schedule_Table[[#This Row],[PTS2]]-October_Schedule_Table[[#This Row],[PTS]]</f>
        <v>7</v>
      </c>
      <c r="Q489" s="8">
        <f>October_Schedule_Table[[#This Row],[Home Pre]]-October_Schedule_Table[[#This Row],[Away Pre]]</f>
        <v>-5.2991262274461377</v>
      </c>
      <c r="R489" s="8">
        <f>October_Schedule_Table[[#This Row],[Actual]]-October_Schedule_Table[[#This Row],[Predicted]]</f>
        <v>12.299126227446138</v>
      </c>
      <c r="S489" s="8">
        <f>October_Schedule_Table[[#This Row],[PTS2]]-October_Schedule_Table[[#This Row],[Home Pre]]</f>
        <v>-11.712688291444451</v>
      </c>
      <c r="T489" s="8">
        <f>October_Schedule_Table[[#This Row],[PTS]]-October_Schedule_Table[[#This Row],[Away Pre]]</f>
        <v>-24.011814518890588</v>
      </c>
      <c r="U489" s="8" t="str">
        <f>CONCATENATE(October_Schedule_Table[[#This Row],[Away Short]],October_Schedule_Table[[#This Row],[PTS]],October_Schedule_Table[[#This Row],[PTS2]])</f>
        <v>Mil8794</v>
      </c>
      <c r="V489" s="8" t="str">
        <f>CONCATENATE(October_Schedule_Table[[#This Row],[Home Short]],October_Schedule_Table[[#This Row],[PTS]],October_Schedule_Table[[#This Row],[PTS2]])</f>
        <v>Mia8794</v>
      </c>
      <c r="W489" s="8" t="str">
        <f>VLOOKUP(October_Schedule_Table[[#This Row],[Home Concat]],'Back to Back'!T:U,2,FALSE)</f>
        <v>no</v>
      </c>
      <c r="X489" s="8" t="str">
        <f>VLOOKUP(October_Schedule_Table[[#This Row],[Away Concat]],'Back to Back'!T:U,2,FALSE)</f>
        <v>yes</v>
      </c>
      <c r="Y48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89" s="8"/>
    </row>
    <row r="490" spans="1:26" x14ac:dyDescent="0.2">
      <c r="A490" s="2">
        <v>43456</v>
      </c>
      <c r="B490" s="16">
        <v>12</v>
      </c>
      <c r="C490" s="16">
        <v>22</v>
      </c>
      <c r="D490" s="16">
        <v>2018</v>
      </c>
      <c r="E490" s="1" t="s">
        <v>23</v>
      </c>
      <c r="F490" s="1" t="s">
        <v>37</v>
      </c>
      <c r="G490" s="1" t="str">
        <f>LEFT(October_Schedule_Table[[#This Row],[Visitor/Neutral]],3)</f>
        <v>Tor</v>
      </c>
      <c r="H490" s="1">
        <v>101</v>
      </c>
      <c r="I490" s="1" t="s">
        <v>7</v>
      </c>
      <c r="J490" s="1" t="str">
        <f>LEFT(October_Schedule_Table[[#This Row],[Home/Neutral]],3)</f>
        <v>Phi</v>
      </c>
      <c r="K490" s="1">
        <v>126</v>
      </c>
      <c r="L490" s="1">
        <f>mean-0.5*home+VLOOKUP(October_Schedule_Table[[#This Row],[Visitor/Neutral]],lookup,2,FALSE)+VLOOKUP(October_Schedule_Table[[#This Row],[Home/Neutral]],lookup,3,FALSE)</f>
        <v>114.75182489740213</v>
      </c>
      <c r="M490" s="1">
        <f>mean+0.5*home+VLOOKUP(October_Schedule_Table[[#This Row],[Visitor/Neutral]],lookup,3,FALSE)+VLOOKUP(October_Schedule_Table[[#This Row],[Home/Neutral]],lookup,2,FALSE)</f>
        <v>114.18819116237746</v>
      </c>
      <c r="N490" s="1">
        <f>(October_Schedule_Table[[#This Row],[PTS2]]-October_Schedule_Table[[#This Row],[Home Pre]])^2+(October_Schedule_Table[[#This Row],[PTS]]-October_Schedule_Table[[#This Row],[Away Pre]])^2</f>
        <v>328.63151602534697</v>
      </c>
      <c r="O490" s="1">
        <f t="shared" si="9"/>
        <v>1.3322724249361713</v>
      </c>
      <c r="P490" s="8">
        <f>October_Schedule_Table[[#This Row],[PTS2]]-October_Schedule_Table[[#This Row],[PTS]]</f>
        <v>25</v>
      </c>
      <c r="Q490" s="8">
        <f>October_Schedule_Table[[#This Row],[Home Pre]]-October_Schedule_Table[[#This Row],[Away Pre]]</f>
        <v>-0.56363373502466629</v>
      </c>
      <c r="R490" s="8">
        <f>October_Schedule_Table[[#This Row],[Actual]]-October_Schedule_Table[[#This Row],[Predicted]]</f>
        <v>25.563633735024666</v>
      </c>
      <c r="S490" s="8">
        <f>October_Schedule_Table[[#This Row],[PTS2]]-October_Schedule_Table[[#This Row],[Home Pre]]</f>
        <v>11.811808837622536</v>
      </c>
      <c r="T490" s="8">
        <f>October_Schedule_Table[[#This Row],[PTS]]-October_Schedule_Table[[#This Row],[Away Pre]]</f>
        <v>-13.75182489740213</v>
      </c>
      <c r="U490" s="8" t="str">
        <f>CONCATENATE(October_Schedule_Table[[#This Row],[Away Short]],October_Schedule_Table[[#This Row],[PTS]],October_Schedule_Table[[#This Row],[PTS2]])</f>
        <v>Tor101126</v>
      </c>
      <c r="V490" s="8" t="str">
        <f>CONCATENATE(October_Schedule_Table[[#This Row],[Home Short]],October_Schedule_Table[[#This Row],[PTS]],October_Schedule_Table[[#This Row],[PTS2]])</f>
        <v>Phi101126</v>
      </c>
      <c r="W490" s="8" t="str">
        <f>VLOOKUP(October_Schedule_Table[[#This Row],[Home Concat]],'Back to Back'!T:U,2,FALSE)</f>
        <v>no</v>
      </c>
      <c r="X490" s="8" t="str">
        <f>VLOOKUP(October_Schedule_Table[[#This Row],[Away Concat]],'Back to Back'!T:U,2,FALSE)</f>
        <v>yes</v>
      </c>
      <c r="Y49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90" s="8"/>
    </row>
    <row r="491" spans="1:26" x14ac:dyDescent="0.2">
      <c r="A491" s="2">
        <v>43456</v>
      </c>
      <c r="B491" s="16">
        <v>12</v>
      </c>
      <c r="C491" s="16">
        <v>22</v>
      </c>
      <c r="D491" s="16">
        <v>2018</v>
      </c>
      <c r="E491" s="1" t="s">
        <v>42</v>
      </c>
      <c r="F491" s="1" t="s">
        <v>10</v>
      </c>
      <c r="G491" s="1" t="str">
        <f>LEFT(October_Schedule_Table[[#This Row],[Visitor/Neutral]],3)</f>
        <v>Okl</v>
      </c>
      <c r="H491" s="1">
        <v>107</v>
      </c>
      <c r="I491" s="1" t="s">
        <v>31</v>
      </c>
      <c r="J491" s="1" t="str">
        <f>LEFT(October_Schedule_Table[[#This Row],[Home/Neutral]],3)</f>
        <v>Uta</v>
      </c>
      <c r="K491" s="1">
        <v>106</v>
      </c>
      <c r="L491" s="1">
        <f>mean-0.5*home+VLOOKUP(October_Schedule_Table[[#This Row],[Visitor/Neutral]],lookup,2,FALSE)+VLOOKUP(October_Schedule_Table[[#This Row],[Home/Neutral]],lookup,3,FALSE)</f>
        <v>108.52174940467363</v>
      </c>
      <c r="M491" s="1">
        <f>mean+0.5*home+VLOOKUP(October_Schedule_Table[[#This Row],[Visitor/Neutral]],lookup,3,FALSE)+VLOOKUP(October_Schedule_Table[[#This Row],[Home/Neutral]],lookup,2,FALSE)</f>
        <v>113.55795491057306</v>
      </c>
      <c r="N491" s="1">
        <f>(October_Schedule_Table[[#This Row],[PTS2]]-October_Schedule_Table[[#This Row],[Home Pre]])^2+(October_Schedule_Table[[#This Row],[PTS]]-October_Schedule_Table[[#This Row],[Away Pre]])^2</f>
        <v>59.438403680879958</v>
      </c>
      <c r="O491" s="1">
        <f t="shared" si="9"/>
        <v>1.3330722682971496</v>
      </c>
      <c r="P491" s="8">
        <f>October_Schedule_Table[[#This Row],[PTS2]]-October_Schedule_Table[[#This Row],[PTS]]</f>
        <v>-1</v>
      </c>
      <c r="Q491" s="8">
        <f>October_Schedule_Table[[#This Row],[Home Pre]]-October_Schedule_Table[[#This Row],[Away Pre]]</f>
        <v>5.0362055058994315</v>
      </c>
      <c r="R491" s="8">
        <f>October_Schedule_Table[[#This Row],[Actual]]-October_Schedule_Table[[#This Row],[Predicted]]</f>
        <v>-6.0362055058994315</v>
      </c>
      <c r="S491" s="8">
        <f>October_Schedule_Table[[#This Row],[PTS2]]-October_Schedule_Table[[#This Row],[Home Pre]]</f>
        <v>-7.5579549105730592</v>
      </c>
      <c r="T491" s="8">
        <f>October_Schedule_Table[[#This Row],[PTS]]-October_Schedule_Table[[#This Row],[Away Pre]]</f>
        <v>-1.5217494046736277</v>
      </c>
      <c r="U491" s="8" t="str">
        <f>CONCATENATE(October_Schedule_Table[[#This Row],[Away Short]],October_Schedule_Table[[#This Row],[PTS]],October_Schedule_Table[[#This Row],[PTS2]])</f>
        <v>Okl107106</v>
      </c>
      <c r="V491" s="8" t="str">
        <f>CONCATENATE(October_Schedule_Table[[#This Row],[Home Short]],October_Schedule_Table[[#This Row],[PTS]],October_Schedule_Table[[#This Row],[PTS2]])</f>
        <v>Uta107106</v>
      </c>
      <c r="W491" s="8" t="str">
        <f>VLOOKUP(October_Schedule_Table[[#This Row],[Home Concat]],'Back to Back'!T:U,2,FALSE)</f>
        <v>yes</v>
      </c>
      <c r="X491" s="8" t="str">
        <f>VLOOKUP(October_Schedule_Table[[#This Row],[Away Concat]],'Back to Back'!T:U,2,FALSE)</f>
        <v>no</v>
      </c>
      <c r="Y491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91" s="8"/>
    </row>
    <row r="492" spans="1:26" x14ac:dyDescent="0.2">
      <c r="A492" s="2">
        <v>43456</v>
      </c>
      <c r="B492" s="16">
        <v>12</v>
      </c>
      <c r="C492" s="16">
        <v>22</v>
      </c>
      <c r="D492" s="16">
        <v>2018</v>
      </c>
      <c r="E492" s="1" t="s">
        <v>12</v>
      </c>
      <c r="F492" s="1" t="s">
        <v>29</v>
      </c>
      <c r="G492" s="1" t="str">
        <f>LEFT(October_Schedule_Table[[#This Row],[Visitor/Neutral]],3)</f>
        <v>Pho</v>
      </c>
      <c r="H492" s="1">
        <v>146</v>
      </c>
      <c r="I492" s="1" t="s">
        <v>41</v>
      </c>
      <c r="J492" s="1" t="str">
        <f>LEFT(October_Schedule_Table[[#This Row],[Home/Neutral]],3)</f>
        <v>Was</v>
      </c>
      <c r="K492" s="1">
        <v>149</v>
      </c>
      <c r="L492" s="1">
        <f>mean-0.5*home+VLOOKUP(October_Schedule_Table[[#This Row],[Visitor/Neutral]],lookup,2,FALSE)+VLOOKUP(October_Schedule_Table[[#This Row],[Home/Neutral]],lookup,3,FALSE)</f>
        <v>113.12613015527371</v>
      </c>
      <c r="M492" s="1">
        <f>mean+0.5*home+VLOOKUP(October_Schedule_Table[[#This Row],[Visitor/Neutral]],lookup,3,FALSE)+VLOOKUP(October_Schedule_Table[[#This Row],[Home/Neutral]],lookup,2,FALSE)</f>
        <v>121.32714771911652</v>
      </c>
      <c r="N492" s="1">
        <f>(October_Schedule_Table[[#This Row],[PTS2]]-October_Schedule_Table[[#This Row],[Home Pre]])^2+(October_Schedule_Table[[#This Row],[PTS]]-October_Schedule_Table[[#This Row],[Away Pre]])^2</f>
        <v>1846.4780719276023</v>
      </c>
      <c r="O492" s="1">
        <f t="shared" si="9"/>
        <v>1.3338725918522611</v>
      </c>
      <c r="P492" s="8">
        <f>October_Schedule_Table[[#This Row],[PTS2]]-October_Schedule_Table[[#This Row],[PTS]]</f>
        <v>3</v>
      </c>
      <c r="Q492" s="8">
        <f>October_Schedule_Table[[#This Row],[Home Pre]]-October_Schedule_Table[[#This Row],[Away Pre]]</f>
        <v>8.2010175638428109</v>
      </c>
      <c r="R492" s="8">
        <f>October_Schedule_Table[[#This Row],[Actual]]-October_Schedule_Table[[#This Row],[Predicted]]</f>
        <v>-5.2010175638428109</v>
      </c>
      <c r="S492" s="8">
        <f>October_Schedule_Table[[#This Row],[PTS2]]-October_Schedule_Table[[#This Row],[Home Pre]]</f>
        <v>27.672852280883475</v>
      </c>
      <c r="T492" s="8">
        <f>October_Schedule_Table[[#This Row],[PTS]]-October_Schedule_Table[[#This Row],[Away Pre]]</f>
        <v>32.873869844726286</v>
      </c>
      <c r="U492" s="8" t="str">
        <f>CONCATENATE(October_Schedule_Table[[#This Row],[Away Short]],October_Schedule_Table[[#This Row],[PTS]],October_Schedule_Table[[#This Row],[PTS2]])</f>
        <v>Pho146149</v>
      </c>
      <c r="V492" s="8" t="str">
        <f>CONCATENATE(October_Schedule_Table[[#This Row],[Home Short]],October_Schedule_Table[[#This Row],[PTS]],October_Schedule_Table[[#This Row],[PTS2]])</f>
        <v>Was146149</v>
      </c>
      <c r="W492" s="8" t="str">
        <f>VLOOKUP(October_Schedule_Table[[#This Row],[Home Concat]],'Back to Back'!T:U,2,FALSE)</f>
        <v>no</v>
      </c>
      <c r="X492" s="8" t="str">
        <f>VLOOKUP(October_Schedule_Table[[#This Row],[Away Concat]],'Back to Back'!T:U,2,FALSE)</f>
        <v>no</v>
      </c>
      <c r="Y49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92" s="8"/>
    </row>
    <row r="493" spans="1:26" x14ac:dyDescent="0.2">
      <c r="A493" s="2">
        <v>43457</v>
      </c>
      <c r="B493" s="16">
        <v>12</v>
      </c>
      <c r="C493" s="16">
        <v>23</v>
      </c>
      <c r="D493" s="16">
        <v>2018</v>
      </c>
      <c r="E493" s="1" t="s">
        <v>43</v>
      </c>
      <c r="F493" s="1" t="s">
        <v>14</v>
      </c>
      <c r="G493" s="1" t="str">
        <f>LEFT(October_Schedule_Table[[#This Row],[Visitor/Neutral]],3)</f>
        <v>Cha</v>
      </c>
      <c r="H493" s="1">
        <v>103</v>
      </c>
      <c r="I493" s="1" t="s">
        <v>8</v>
      </c>
      <c r="J493" s="1" t="str">
        <f>LEFT(October_Schedule_Table[[#This Row],[Home/Neutral]],3)</f>
        <v>Bos</v>
      </c>
      <c r="K493" s="1">
        <v>119</v>
      </c>
      <c r="L493" s="1">
        <f>mean-0.5*home+VLOOKUP(October_Schedule_Table[[#This Row],[Visitor/Neutral]],lookup,2,FALSE)+VLOOKUP(October_Schedule_Table[[#This Row],[Home/Neutral]],lookup,3,FALSE)</f>
        <v>106.74866486411766</v>
      </c>
      <c r="M493" s="1">
        <f>mean+0.5*home+VLOOKUP(October_Schedule_Table[[#This Row],[Visitor/Neutral]],lookup,3,FALSE)+VLOOKUP(October_Schedule_Table[[#This Row],[Home/Neutral]],lookup,2,FALSE)</f>
        <v>114.35564347339948</v>
      </c>
      <c r="N493" s="1">
        <f>(October_Schedule_Table[[#This Row],[PTS2]]-October_Schedule_Table[[#This Row],[Home Pre]])^2+(October_Schedule_Table[[#This Row],[PTS]]-October_Schedule_Table[[#This Row],[Away Pre]])^2</f>
        <v>35.622535809647083</v>
      </c>
      <c r="O493" s="1">
        <f t="shared" si="9"/>
        <v>1.3346733958897952</v>
      </c>
      <c r="P493" s="8">
        <f>October_Schedule_Table[[#This Row],[PTS2]]-October_Schedule_Table[[#This Row],[PTS]]</f>
        <v>16</v>
      </c>
      <c r="Q493" s="8">
        <f>October_Schedule_Table[[#This Row],[Home Pre]]-October_Schedule_Table[[#This Row],[Away Pre]]</f>
        <v>7.6069786092818248</v>
      </c>
      <c r="R493" s="8">
        <f>October_Schedule_Table[[#This Row],[Actual]]-October_Schedule_Table[[#This Row],[Predicted]]</f>
        <v>8.3930213907181752</v>
      </c>
      <c r="S493" s="8">
        <f>October_Schedule_Table[[#This Row],[PTS2]]-October_Schedule_Table[[#This Row],[Home Pre]]</f>
        <v>4.644356526600518</v>
      </c>
      <c r="T493" s="8">
        <f>October_Schedule_Table[[#This Row],[PTS]]-October_Schedule_Table[[#This Row],[Away Pre]]</f>
        <v>-3.7486648641176572</v>
      </c>
      <c r="U493" s="8" t="str">
        <f>CONCATENATE(October_Schedule_Table[[#This Row],[Away Short]],October_Schedule_Table[[#This Row],[PTS]],October_Schedule_Table[[#This Row],[PTS2]])</f>
        <v>Cha103119</v>
      </c>
      <c r="V493" s="8" t="str">
        <f>CONCATENATE(October_Schedule_Table[[#This Row],[Home Short]],October_Schedule_Table[[#This Row],[PTS]],October_Schedule_Table[[#This Row],[PTS2]])</f>
        <v>Bos103119</v>
      </c>
      <c r="W493" s="8" t="str">
        <f>VLOOKUP(October_Schedule_Table[[#This Row],[Home Concat]],'Back to Back'!T:U,2,FALSE)</f>
        <v>no</v>
      </c>
      <c r="X493" s="8" t="str">
        <f>VLOOKUP(October_Schedule_Table[[#This Row],[Away Concat]],'Back to Back'!T:U,2,FALSE)</f>
        <v>no</v>
      </c>
      <c r="Y49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93" s="8"/>
    </row>
    <row r="494" spans="1:26" x14ac:dyDescent="0.2">
      <c r="A494" s="2">
        <v>43457</v>
      </c>
      <c r="B494" s="16">
        <v>12</v>
      </c>
      <c r="C494" s="16">
        <v>23</v>
      </c>
      <c r="D494" s="16">
        <v>2018</v>
      </c>
      <c r="E494" s="1" t="s">
        <v>43</v>
      </c>
      <c r="F494" s="1" t="s">
        <v>29</v>
      </c>
      <c r="G494" s="1" t="str">
        <f>LEFT(October_Schedule_Table[[#This Row],[Visitor/Neutral]],3)</f>
        <v>Pho</v>
      </c>
      <c r="H494" s="1">
        <v>103</v>
      </c>
      <c r="I494" s="1" t="s">
        <v>15</v>
      </c>
      <c r="J494" s="1" t="str">
        <f>LEFT(October_Schedule_Table[[#This Row],[Home/Neutral]],3)</f>
        <v>Bro</v>
      </c>
      <c r="K494" s="1">
        <v>111</v>
      </c>
      <c r="L494" s="1">
        <f>mean-0.5*home+VLOOKUP(October_Schedule_Table[[#This Row],[Visitor/Neutral]],lookup,2,FALSE)+VLOOKUP(October_Schedule_Table[[#This Row],[Home/Neutral]],lookup,3,FALSE)</f>
        <v>107.92283342382227</v>
      </c>
      <c r="M494" s="1">
        <f>mean+0.5*home+VLOOKUP(October_Schedule_Table[[#This Row],[Visitor/Neutral]],lookup,3,FALSE)+VLOOKUP(October_Schedule_Table[[#This Row],[Home/Neutral]],lookup,2,FALSE)</f>
        <v>119.43485512410295</v>
      </c>
      <c r="N494" s="1">
        <f>(October_Schedule_Table[[#This Row],[PTS2]]-October_Schedule_Table[[#This Row],[Home Pre]])^2+(October_Schedule_Table[[#This Row],[PTS]]-October_Schedule_Table[[#This Row],[Away Pre]])^2</f>
        <v>95.381069883307518</v>
      </c>
      <c r="O494" s="1">
        <f t="shared" si="9"/>
        <v>1.3354746806982143</v>
      </c>
      <c r="P494" s="8">
        <f>October_Schedule_Table[[#This Row],[PTS2]]-October_Schedule_Table[[#This Row],[PTS]]</f>
        <v>8</v>
      </c>
      <c r="Q494" s="8">
        <f>October_Schedule_Table[[#This Row],[Home Pre]]-October_Schedule_Table[[#This Row],[Away Pre]]</f>
        <v>11.512021700280684</v>
      </c>
      <c r="R494" s="8">
        <f>October_Schedule_Table[[#This Row],[Actual]]-October_Schedule_Table[[#This Row],[Predicted]]</f>
        <v>-3.5120217002806839</v>
      </c>
      <c r="S494" s="8">
        <f>October_Schedule_Table[[#This Row],[PTS2]]-October_Schedule_Table[[#This Row],[Home Pre]]</f>
        <v>-8.4348551241029526</v>
      </c>
      <c r="T494" s="8">
        <f>October_Schedule_Table[[#This Row],[PTS]]-October_Schedule_Table[[#This Row],[Away Pre]]</f>
        <v>-4.9228334238222686</v>
      </c>
      <c r="U494" s="8" t="str">
        <f>CONCATENATE(October_Schedule_Table[[#This Row],[Away Short]],October_Schedule_Table[[#This Row],[PTS]],October_Schedule_Table[[#This Row],[PTS2]])</f>
        <v>Pho103111</v>
      </c>
      <c r="V494" s="8" t="str">
        <f>CONCATENATE(October_Schedule_Table[[#This Row],[Home Short]],October_Schedule_Table[[#This Row],[PTS]],October_Schedule_Table[[#This Row],[PTS2]])</f>
        <v>Bro103111</v>
      </c>
      <c r="W494" s="8" t="str">
        <f>VLOOKUP(October_Schedule_Table[[#This Row],[Home Concat]],'Back to Back'!T:U,2,FALSE)</f>
        <v>no</v>
      </c>
      <c r="X494" s="8" t="str">
        <f>VLOOKUP(October_Schedule_Table[[#This Row],[Away Concat]],'Back to Back'!T:U,2,FALSE)</f>
        <v>yes</v>
      </c>
      <c r="Y49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94" s="8"/>
    </row>
    <row r="495" spans="1:26" x14ac:dyDescent="0.2">
      <c r="A495" s="2">
        <v>43457</v>
      </c>
      <c r="B495" s="16">
        <v>12</v>
      </c>
      <c r="C495" s="16">
        <v>23</v>
      </c>
      <c r="D495" s="16">
        <v>2018</v>
      </c>
      <c r="E495" s="1" t="s">
        <v>43</v>
      </c>
      <c r="F495" s="1" t="s">
        <v>38</v>
      </c>
      <c r="G495" s="1" t="str">
        <f>LEFT(October_Schedule_Table[[#This Row],[Visitor/Neutral]],3)</f>
        <v>Chi</v>
      </c>
      <c r="H495" s="1">
        <v>112</v>
      </c>
      <c r="I495" s="1" t="s">
        <v>36</v>
      </c>
      <c r="J495" s="1" t="str">
        <f>LEFT(October_Schedule_Table[[#This Row],[Home/Neutral]],3)</f>
        <v>Cle</v>
      </c>
      <c r="K495" s="1">
        <v>92</v>
      </c>
      <c r="L495" s="1">
        <f>mean-0.5*home+VLOOKUP(October_Schedule_Table[[#This Row],[Visitor/Neutral]],lookup,2,FALSE)+VLOOKUP(October_Schedule_Table[[#This Row],[Home/Neutral]],lookup,3,FALSE)</f>
        <v>107.01218648510851</v>
      </c>
      <c r="M495" s="1">
        <f>mean+0.5*home+VLOOKUP(October_Schedule_Table[[#This Row],[Visitor/Neutral]],lookup,3,FALSE)+VLOOKUP(October_Schedule_Table[[#This Row],[Home/Neutral]],lookup,2,FALSE)</f>
        <v>108.77470965487149</v>
      </c>
      <c r="N495" s="1">
        <f>(October_Schedule_Table[[#This Row],[PTS2]]-October_Schedule_Table[[#This Row],[Home Pre]])^2+(October_Schedule_Table[[#This Row],[PTS]]-October_Schedule_Table[[#This Row],[Away Pre]])^2</f>
        <v>306.26916766457282</v>
      </c>
      <c r="O495" s="1">
        <f t="shared" si="9"/>
        <v>1.3362764465661541</v>
      </c>
      <c r="P495" s="8">
        <f>October_Schedule_Table[[#This Row],[PTS2]]-October_Schedule_Table[[#This Row],[PTS]]</f>
        <v>-20</v>
      </c>
      <c r="Q495" s="8">
        <f>October_Schedule_Table[[#This Row],[Home Pre]]-October_Schedule_Table[[#This Row],[Away Pre]]</f>
        <v>1.7625231697629715</v>
      </c>
      <c r="R495" s="8">
        <f>October_Schedule_Table[[#This Row],[Actual]]-October_Schedule_Table[[#This Row],[Predicted]]</f>
        <v>-21.762523169762972</v>
      </c>
      <c r="S495" s="8">
        <f>October_Schedule_Table[[#This Row],[PTS2]]-October_Schedule_Table[[#This Row],[Home Pre]]</f>
        <v>-16.774709654871486</v>
      </c>
      <c r="T495" s="8">
        <f>October_Schedule_Table[[#This Row],[PTS]]-October_Schedule_Table[[#This Row],[Away Pre]]</f>
        <v>4.9878135148914851</v>
      </c>
      <c r="U495" s="8" t="str">
        <f>CONCATENATE(October_Schedule_Table[[#This Row],[Away Short]],October_Schedule_Table[[#This Row],[PTS]],October_Schedule_Table[[#This Row],[PTS2]])</f>
        <v>Chi11292</v>
      </c>
      <c r="V495" s="8" t="str">
        <f>CONCATENATE(October_Schedule_Table[[#This Row],[Home Short]],October_Schedule_Table[[#This Row],[PTS]],October_Schedule_Table[[#This Row],[PTS2]])</f>
        <v>Cle11292</v>
      </c>
      <c r="W495" s="8" t="str">
        <f>VLOOKUP(October_Schedule_Table[[#This Row],[Home Concat]],'Back to Back'!T:U,2,FALSE)</f>
        <v>no</v>
      </c>
      <c r="X495" s="8" t="str">
        <f>VLOOKUP(October_Schedule_Table[[#This Row],[Away Concat]],'Back to Back'!T:U,2,FALSE)</f>
        <v>no</v>
      </c>
      <c r="Y49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95" s="8"/>
    </row>
    <row r="496" spans="1:26" x14ac:dyDescent="0.2">
      <c r="A496" s="2">
        <v>43457</v>
      </c>
      <c r="B496" s="16">
        <v>12</v>
      </c>
      <c r="C496" s="16">
        <v>23</v>
      </c>
      <c r="D496" s="16">
        <v>2018</v>
      </c>
      <c r="E496" s="1" t="s">
        <v>64</v>
      </c>
      <c r="F496" s="1" t="s">
        <v>24</v>
      </c>
      <c r="G496" s="1" t="str">
        <f>LEFT(October_Schedule_Table[[#This Row],[Visitor/Neutral]],3)</f>
        <v>Atl</v>
      </c>
      <c r="H496" s="1">
        <v>98</v>
      </c>
      <c r="I496" s="1" t="s">
        <v>16</v>
      </c>
      <c r="J496" s="1" t="str">
        <f>LEFT(October_Schedule_Table[[#This Row],[Home/Neutral]],3)</f>
        <v>Det</v>
      </c>
      <c r="K496" s="1">
        <v>95</v>
      </c>
      <c r="L496" s="1">
        <f>mean-0.5*home+VLOOKUP(October_Schedule_Table[[#This Row],[Visitor/Neutral]],lookup,2,FALSE)+VLOOKUP(October_Schedule_Table[[#This Row],[Home/Neutral]],lookup,3,FALSE)</f>
        <v>109.14978730928497</v>
      </c>
      <c r="M496" s="1">
        <f>mean+0.5*home+VLOOKUP(October_Schedule_Table[[#This Row],[Visitor/Neutral]],lookup,3,FALSE)+VLOOKUP(October_Schedule_Table[[#This Row],[Home/Neutral]],lookup,2,FALSE)</f>
        <v>117.0480023255123</v>
      </c>
      <c r="N496" s="1">
        <f>(October_Schedule_Table[[#This Row],[PTS2]]-October_Schedule_Table[[#This Row],[Home Pre]])^2+(October_Schedule_Table[[#This Row],[PTS]]-October_Schedule_Table[[#This Row],[Away Pre]])^2</f>
        <v>610.43216358808809</v>
      </c>
      <c r="O496" s="1">
        <f t="shared" si="9"/>
        <v>1.3370786937824237</v>
      </c>
      <c r="P496" s="8">
        <f>October_Schedule_Table[[#This Row],[PTS2]]-October_Schedule_Table[[#This Row],[PTS]]</f>
        <v>-3</v>
      </c>
      <c r="Q496" s="8">
        <f>October_Schedule_Table[[#This Row],[Home Pre]]-October_Schedule_Table[[#This Row],[Away Pre]]</f>
        <v>7.8982150162273257</v>
      </c>
      <c r="R496" s="8">
        <f>October_Schedule_Table[[#This Row],[Actual]]-October_Schedule_Table[[#This Row],[Predicted]]</f>
        <v>-10.898215016227326</v>
      </c>
      <c r="S496" s="8">
        <f>October_Schedule_Table[[#This Row],[PTS2]]-October_Schedule_Table[[#This Row],[Home Pre]]</f>
        <v>-22.0480023255123</v>
      </c>
      <c r="T496" s="8">
        <f>October_Schedule_Table[[#This Row],[PTS]]-October_Schedule_Table[[#This Row],[Away Pre]]</f>
        <v>-11.149787309284974</v>
      </c>
      <c r="U496" s="8" t="str">
        <f>CONCATENATE(October_Schedule_Table[[#This Row],[Away Short]],October_Schedule_Table[[#This Row],[PTS]],October_Schedule_Table[[#This Row],[PTS2]])</f>
        <v>Atl9895</v>
      </c>
      <c r="V496" s="8" t="str">
        <f>CONCATENATE(October_Schedule_Table[[#This Row],[Home Short]],October_Schedule_Table[[#This Row],[PTS]],October_Schedule_Table[[#This Row],[PTS2]])</f>
        <v>Det9895</v>
      </c>
      <c r="W496" s="8" t="str">
        <f>VLOOKUP(October_Schedule_Table[[#This Row],[Home Concat]],'Back to Back'!T:U,2,FALSE)</f>
        <v>no</v>
      </c>
      <c r="X496" s="8" t="str">
        <f>VLOOKUP(October_Schedule_Table[[#This Row],[Away Concat]],'Back to Back'!T:U,2,FALSE)</f>
        <v>no</v>
      </c>
      <c r="Y49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96" s="8"/>
    </row>
    <row r="497" spans="1:26" x14ac:dyDescent="0.2">
      <c r="A497" s="2">
        <v>43457</v>
      </c>
      <c r="B497" s="16">
        <v>12</v>
      </c>
      <c r="C497" s="16">
        <v>23</v>
      </c>
      <c r="D497" s="16">
        <v>2018</v>
      </c>
      <c r="E497" s="1" t="s">
        <v>33</v>
      </c>
      <c r="F497" s="1" t="s">
        <v>22</v>
      </c>
      <c r="G497" s="1" t="s">
        <v>241</v>
      </c>
      <c r="H497" s="1">
        <v>127</v>
      </c>
      <c r="I497" s="1" t="s">
        <v>11</v>
      </c>
      <c r="J497" s="1" t="str">
        <f>LEFT(October_Schedule_Table[[#This Row],[Home/Neutral]],3)</f>
        <v>Gol</v>
      </c>
      <c r="K497" s="1">
        <v>129</v>
      </c>
      <c r="L497" s="1">
        <f>mean-0.5*home+VLOOKUP(October_Schedule_Table[[#This Row],[Visitor/Neutral]],lookup,2,FALSE)+VLOOKUP(October_Schedule_Table[[#This Row],[Home/Neutral]],lookup,3,FALSE)</f>
        <v>113.97235675447926</v>
      </c>
      <c r="M497" s="1">
        <f>mean+0.5*home+VLOOKUP(October_Schedule_Table[[#This Row],[Visitor/Neutral]],lookup,3,FALSE)+VLOOKUP(October_Schedule_Table[[#This Row],[Home/Neutral]],lookup,2,FALSE)</f>
        <v>122.38329685820305</v>
      </c>
      <c r="N497" s="1">
        <f>(October_Schedule_Table[[#This Row],[PTS2]]-October_Schedule_Table[[#This Row],[Home Pre]])^2+(October_Schedule_Table[[#This Row],[PTS]]-October_Schedule_Table[[#This Row],[Away Pre]])^2</f>
        <v>213.50024899922764</v>
      </c>
      <c r="O497" s="1">
        <f t="shared" si="9"/>
        <v>1.3378814226360054</v>
      </c>
      <c r="P497" s="8">
        <f>October_Schedule_Table[[#This Row],[PTS2]]-October_Schedule_Table[[#This Row],[PTS]]</f>
        <v>2</v>
      </c>
      <c r="Q497" s="8">
        <f>October_Schedule_Table[[#This Row],[Home Pre]]-October_Schedule_Table[[#This Row],[Away Pre]]</f>
        <v>8.4109401037237888</v>
      </c>
      <c r="R497" s="8">
        <f>October_Schedule_Table[[#This Row],[Actual]]-October_Schedule_Table[[#This Row],[Predicted]]</f>
        <v>-6.4109401037237888</v>
      </c>
      <c r="S497" s="8">
        <f>October_Schedule_Table[[#This Row],[PTS2]]-October_Schedule_Table[[#This Row],[Home Pre]]</f>
        <v>6.6167031417969469</v>
      </c>
      <c r="T497" s="8">
        <f>October_Schedule_Table[[#This Row],[PTS]]-October_Schedule_Table[[#This Row],[Away Pre]]</f>
        <v>13.027643245520736</v>
      </c>
      <c r="U497" s="8" t="str">
        <f>CONCATENATE(October_Schedule_Table[[#This Row],[Away Short]],October_Schedule_Table[[#This Row],[PTS]],October_Schedule_Table[[#This Row],[PTS2]])</f>
        <v>LAC127129</v>
      </c>
      <c r="V497" s="8" t="str">
        <f>CONCATENATE(October_Schedule_Table[[#This Row],[Home Short]],October_Schedule_Table[[#This Row],[PTS]],October_Schedule_Table[[#This Row],[PTS2]])</f>
        <v>Gol127129</v>
      </c>
      <c r="W497" s="8" t="str">
        <f>VLOOKUP(October_Schedule_Table[[#This Row],[Home Concat]],'Back to Back'!T:U,2,FALSE)</f>
        <v>yes</v>
      </c>
      <c r="X497" s="8" t="str">
        <f>VLOOKUP(October_Schedule_Table[[#This Row],[Away Concat]],'Back to Back'!T:U,2,FALSE)</f>
        <v>yes</v>
      </c>
      <c r="Y497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43457Los Angeles ClippersGolden State Warriors</v>
      </c>
      <c r="Z497" s="8"/>
    </row>
    <row r="498" spans="1:26" x14ac:dyDescent="0.2">
      <c r="A498" s="2">
        <v>43457</v>
      </c>
      <c r="B498" s="16">
        <v>12</v>
      </c>
      <c r="C498" s="16">
        <v>23</v>
      </c>
      <c r="D498" s="16">
        <v>2018</v>
      </c>
      <c r="E498" s="1" t="s">
        <v>45</v>
      </c>
      <c r="F498" s="1" t="s">
        <v>41</v>
      </c>
      <c r="G498" s="1" t="str">
        <f>LEFT(October_Schedule_Table[[#This Row],[Visitor/Neutral]],3)</f>
        <v>Was</v>
      </c>
      <c r="H498" s="1">
        <v>89</v>
      </c>
      <c r="I498" s="1" t="s">
        <v>20</v>
      </c>
      <c r="J498" s="1" t="str">
        <f>LEFT(October_Schedule_Table[[#This Row],[Home/Neutral]],3)</f>
        <v>Ind</v>
      </c>
      <c r="K498" s="1">
        <v>105</v>
      </c>
      <c r="L498" s="1">
        <f>mean-0.5*home+VLOOKUP(October_Schedule_Table[[#This Row],[Visitor/Neutral]],lookup,2,FALSE)+VLOOKUP(October_Schedule_Table[[#This Row],[Home/Neutral]],lookup,3,FALSE)</f>
        <v>107.08172295387047</v>
      </c>
      <c r="M498" s="1">
        <f>mean+0.5*home+VLOOKUP(October_Schedule_Table[[#This Row],[Visitor/Neutral]],lookup,3,FALSE)+VLOOKUP(October_Schedule_Table[[#This Row],[Home/Neutral]],lookup,2,FALSE)</f>
        <v>115.41041899644063</v>
      </c>
      <c r="N498" s="1">
        <f>(October_Schedule_Table[[#This Row],[PTS2]]-October_Schedule_Table[[#This Row],[Home Pre]])^2+(October_Schedule_Table[[#This Row],[PTS]]-October_Schedule_Table[[#This Row],[Away Pre]])^2</f>
        <v>435.32552866197801</v>
      </c>
      <c r="O498" s="1">
        <f t="shared" si="9"/>
        <v>1.3386846334160551</v>
      </c>
      <c r="P498" s="8">
        <f>October_Schedule_Table[[#This Row],[PTS2]]-October_Schedule_Table[[#This Row],[PTS]]</f>
        <v>16</v>
      </c>
      <c r="Q498" s="8">
        <f>October_Schedule_Table[[#This Row],[Home Pre]]-October_Schedule_Table[[#This Row],[Away Pre]]</f>
        <v>8.3286960425701579</v>
      </c>
      <c r="R498" s="8">
        <f>October_Schedule_Table[[#This Row],[Actual]]-October_Schedule_Table[[#This Row],[Predicted]]</f>
        <v>7.6713039574298421</v>
      </c>
      <c r="S498" s="8">
        <f>October_Schedule_Table[[#This Row],[PTS2]]-October_Schedule_Table[[#This Row],[Home Pre]]</f>
        <v>-10.410418996440626</v>
      </c>
      <c r="T498" s="8">
        <f>October_Schedule_Table[[#This Row],[PTS]]-October_Schedule_Table[[#This Row],[Away Pre]]</f>
        <v>-18.081722953870468</v>
      </c>
      <c r="U498" s="8" t="str">
        <f>CONCATENATE(October_Schedule_Table[[#This Row],[Away Short]],October_Schedule_Table[[#This Row],[PTS]],October_Schedule_Table[[#This Row],[PTS2]])</f>
        <v>Was89105</v>
      </c>
      <c r="V498" s="8" t="str">
        <f>CONCATENATE(October_Schedule_Table[[#This Row],[Home Short]],October_Schedule_Table[[#This Row],[PTS]],October_Schedule_Table[[#This Row],[PTS2]])</f>
        <v>Ind89105</v>
      </c>
      <c r="W498" s="8" t="str">
        <f>VLOOKUP(October_Schedule_Table[[#This Row],[Home Concat]],'Back to Back'!T:U,2,FALSE)</f>
        <v>no</v>
      </c>
      <c r="X498" s="8" t="str">
        <f>VLOOKUP(October_Schedule_Table[[#This Row],[Away Concat]],'Back to Back'!T:U,2,FALSE)</f>
        <v>yes</v>
      </c>
      <c r="Y49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98" s="8"/>
    </row>
    <row r="499" spans="1:26" x14ac:dyDescent="0.2">
      <c r="A499" s="2">
        <v>43457</v>
      </c>
      <c r="B499" s="16">
        <v>12</v>
      </c>
      <c r="C499" s="16">
        <v>23</v>
      </c>
      <c r="D499" s="16">
        <v>2018</v>
      </c>
      <c r="E499" s="1" t="s">
        <v>44</v>
      </c>
      <c r="F499" s="1" t="s">
        <v>19</v>
      </c>
      <c r="G499" s="1" t="str">
        <f>LEFT(October_Schedule_Table[[#This Row],[Visitor/Neutral]],3)</f>
        <v>Mem</v>
      </c>
      <c r="H499" s="1">
        <v>107</v>
      </c>
      <c r="I499" s="1" t="s">
        <v>39</v>
      </c>
      <c r="J499" s="1" t="s">
        <v>242</v>
      </c>
      <c r="K499" s="1">
        <v>99</v>
      </c>
      <c r="L499" s="1">
        <f>mean-0.5*home+VLOOKUP(October_Schedule_Table[[#This Row],[Visitor/Neutral]],lookup,2,FALSE)+VLOOKUP(October_Schedule_Table[[#This Row],[Home/Neutral]],lookup,3,FALSE)</f>
        <v>104.39067419478917</v>
      </c>
      <c r="M499" s="1">
        <f>mean+0.5*home+VLOOKUP(October_Schedule_Table[[#This Row],[Visitor/Neutral]],lookup,3,FALSE)+VLOOKUP(October_Schedule_Table[[#This Row],[Home/Neutral]],lookup,2,FALSE)</f>
        <v>107.68299411623096</v>
      </c>
      <c r="N499" s="1">
        <f>(October_Schedule_Table[[#This Row],[PTS2]]-October_Schedule_Table[[#This Row],[Home Pre]])^2+(October_Schedule_Table[[#This Row],[PTS]]-October_Schedule_Table[[#This Row],[Away Pre]])^2</f>
        <v>82.202967980240572</v>
      </c>
      <c r="O499" s="1">
        <f t="shared" si="9"/>
        <v>1.3394883264119024</v>
      </c>
      <c r="P499" s="8">
        <f>October_Schedule_Table[[#This Row],[PTS2]]-October_Schedule_Table[[#This Row],[PTS]]</f>
        <v>-8</v>
      </c>
      <c r="Q499" s="8">
        <f>October_Schedule_Table[[#This Row],[Home Pre]]-October_Schedule_Table[[#This Row],[Away Pre]]</f>
        <v>3.2923199214417878</v>
      </c>
      <c r="R499" s="8">
        <f>October_Schedule_Table[[#This Row],[Actual]]-October_Schedule_Table[[#This Row],[Predicted]]</f>
        <v>-11.292319921441788</v>
      </c>
      <c r="S499" s="8">
        <f>October_Schedule_Table[[#This Row],[PTS2]]-October_Schedule_Table[[#This Row],[Home Pre]]</f>
        <v>-8.6829941162309581</v>
      </c>
      <c r="T499" s="8">
        <f>October_Schedule_Table[[#This Row],[PTS]]-October_Schedule_Table[[#This Row],[Away Pre]]</f>
        <v>2.6093258052108297</v>
      </c>
      <c r="U499" s="8" t="str">
        <f>CONCATENATE(October_Schedule_Table[[#This Row],[Away Short]],October_Schedule_Table[[#This Row],[PTS]],October_Schedule_Table[[#This Row],[PTS2]])</f>
        <v>Mem10799</v>
      </c>
      <c r="V499" s="8" t="str">
        <f>CONCATENATE(October_Schedule_Table[[#This Row],[Home Short]],October_Schedule_Table[[#This Row],[PTS]],October_Schedule_Table[[#This Row],[PTS2]])</f>
        <v>LAL10799</v>
      </c>
      <c r="W499" s="8" t="str">
        <f>VLOOKUP(October_Schedule_Table[[#This Row],[Home Concat]],'Back to Back'!T:U,2,FALSE)</f>
        <v>no</v>
      </c>
      <c r="X499" s="8" t="str">
        <f>VLOOKUP(October_Schedule_Table[[#This Row],[Away Concat]],'Back to Back'!T:U,2,FALSE)</f>
        <v>no</v>
      </c>
      <c r="Y49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499" s="8"/>
    </row>
    <row r="500" spans="1:26" x14ac:dyDescent="0.2">
      <c r="A500" s="2">
        <v>43457</v>
      </c>
      <c r="B500" s="16">
        <v>12</v>
      </c>
      <c r="C500" s="16">
        <v>23</v>
      </c>
      <c r="D500" s="16">
        <v>2018</v>
      </c>
      <c r="E500" s="1" t="s">
        <v>6</v>
      </c>
      <c r="F500" s="1" t="s">
        <v>34</v>
      </c>
      <c r="G500" s="1" t="str">
        <f>LEFT(October_Schedule_Table[[#This Row],[Visitor/Neutral]],3)</f>
        <v>Min</v>
      </c>
      <c r="H500" s="1">
        <v>114</v>
      </c>
      <c r="I500" s="1" t="s">
        <v>10</v>
      </c>
      <c r="J500" s="1" t="str">
        <f>LEFT(October_Schedule_Table[[#This Row],[Home/Neutral]],3)</f>
        <v>Okl</v>
      </c>
      <c r="K500" s="1">
        <v>112</v>
      </c>
      <c r="L500" s="1">
        <f>mean-0.5*home+VLOOKUP(October_Schedule_Table[[#This Row],[Visitor/Neutral]],lookup,2,FALSE)+VLOOKUP(October_Schedule_Table[[#This Row],[Home/Neutral]],lookup,3,FALSE)</f>
        <v>111.64714049214167</v>
      </c>
      <c r="M500" s="1">
        <f>mean+0.5*home+VLOOKUP(October_Schedule_Table[[#This Row],[Visitor/Neutral]],lookup,3,FALSE)+VLOOKUP(October_Schedule_Table[[#This Row],[Home/Neutral]],lookup,2,FALSE)</f>
        <v>119.10949246272963</v>
      </c>
      <c r="N500" s="1">
        <f>(October_Schedule_Table[[#This Row],[PTS2]]-October_Schedule_Table[[#This Row],[Home Pre]])^2+(October_Schedule_Table[[#This Row],[PTS]]-October_Schedule_Table[[#This Row],[Away Pre]])^2</f>
        <v>56.080830941328799</v>
      </c>
      <c r="O500" s="1">
        <f t="shared" si="9"/>
        <v>1.3402925019130503</v>
      </c>
      <c r="P500" s="8">
        <f>October_Schedule_Table[[#This Row],[PTS2]]-October_Schedule_Table[[#This Row],[PTS]]</f>
        <v>-2</v>
      </c>
      <c r="Q500" s="8">
        <f>October_Schedule_Table[[#This Row],[Home Pre]]-October_Schedule_Table[[#This Row],[Away Pre]]</f>
        <v>7.4623519705879602</v>
      </c>
      <c r="R500" s="8">
        <f>October_Schedule_Table[[#This Row],[Actual]]-October_Schedule_Table[[#This Row],[Predicted]]</f>
        <v>-9.4623519705879602</v>
      </c>
      <c r="S500" s="8">
        <f>October_Schedule_Table[[#This Row],[PTS2]]-October_Schedule_Table[[#This Row],[Home Pre]]</f>
        <v>-7.1094924627296336</v>
      </c>
      <c r="T500" s="8">
        <f>October_Schedule_Table[[#This Row],[PTS]]-October_Schedule_Table[[#This Row],[Away Pre]]</f>
        <v>2.3528595078583265</v>
      </c>
      <c r="U500" s="8" t="str">
        <f>CONCATENATE(October_Schedule_Table[[#This Row],[Away Short]],October_Schedule_Table[[#This Row],[PTS]],October_Schedule_Table[[#This Row],[PTS2]])</f>
        <v>Min114112</v>
      </c>
      <c r="V500" s="8" t="str">
        <f>CONCATENATE(October_Schedule_Table[[#This Row],[Home Short]],October_Schedule_Table[[#This Row],[PTS]],October_Schedule_Table[[#This Row],[PTS2]])</f>
        <v>Okl114112</v>
      </c>
      <c r="W500" s="8" t="str">
        <f>VLOOKUP(October_Schedule_Table[[#This Row],[Home Concat]],'Back to Back'!T:U,2,FALSE)</f>
        <v>no</v>
      </c>
      <c r="X500" s="8" t="str">
        <f>VLOOKUP(October_Schedule_Table[[#This Row],[Away Concat]],'Back to Back'!T:U,2,FALSE)</f>
        <v>no</v>
      </c>
      <c r="Y50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00" s="8"/>
    </row>
    <row r="501" spans="1:26" x14ac:dyDescent="0.2">
      <c r="A501" s="2">
        <v>43457</v>
      </c>
      <c r="B501" s="16">
        <v>12</v>
      </c>
      <c r="C501" s="16">
        <v>23</v>
      </c>
      <c r="D501" s="16">
        <v>2018</v>
      </c>
      <c r="E501" s="1" t="s">
        <v>43</v>
      </c>
      <c r="F501" s="1" t="s">
        <v>26</v>
      </c>
      <c r="G501" s="1" t="str">
        <f>LEFT(October_Schedule_Table[[#This Row],[Visitor/Neutral]],3)</f>
        <v>Mia</v>
      </c>
      <c r="H501" s="1">
        <v>115</v>
      </c>
      <c r="I501" s="1" t="s">
        <v>27</v>
      </c>
      <c r="J501" s="1" t="str">
        <f>LEFT(October_Schedule_Table[[#This Row],[Home/Neutral]],3)</f>
        <v>Orl</v>
      </c>
      <c r="K501" s="1">
        <v>91</v>
      </c>
      <c r="L501" s="1">
        <f>mean-0.5*home+VLOOKUP(October_Schedule_Table[[#This Row],[Visitor/Neutral]],lookup,2,FALSE)+VLOOKUP(October_Schedule_Table[[#This Row],[Home/Neutral]],lookup,3,FALSE)</f>
        <v>99.355276534415125</v>
      </c>
      <c r="M501" s="1">
        <f>mean+0.5*home+VLOOKUP(October_Schedule_Table[[#This Row],[Visitor/Neutral]],lookup,3,FALSE)+VLOOKUP(October_Schedule_Table[[#This Row],[Home/Neutral]],lookup,2,FALSE)</f>
        <v>103.53886712817032</v>
      </c>
      <c r="N501" s="1">
        <f>(October_Schedule_Table[[#This Row],[PTS2]]-October_Schedule_Table[[#This Row],[Home Pre]])^2+(October_Schedule_Table[[#This Row],[PTS]]-October_Schedule_Table[[#This Row],[Away Pre]])^2</f>
        <v>401.98056117253236</v>
      </c>
      <c r="O501" s="1">
        <f t="shared" si="9"/>
        <v>1.3410971602091759</v>
      </c>
      <c r="P501" s="8">
        <f>October_Schedule_Table[[#This Row],[PTS2]]-October_Schedule_Table[[#This Row],[PTS]]</f>
        <v>-24</v>
      </c>
      <c r="Q501" s="8">
        <f>October_Schedule_Table[[#This Row],[Home Pre]]-October_Schedule_Table[[#This Row],[Away Pre]]</f>
        <v>4.1835905937551985</v>
      </c>
      <c r="R501" s="8">
        <f>October_Schedule_Table[[#This Row],[Actual]]-October_Schedule_Table[[#This Row],[Predicted]]</f>
        <v>-28.183590593755198</v>
      </c>
      <c r="S501" s="8">
        <f>October_Schedule_Table[[#This Row],[PTS2]]-October_Schedule_Table[[#This Row],[Home Pre]]</f>
        <v>-12.538867128170324</v>
      </c>
      <c r="T501" s="8">
        <f>October_Schedule_Table[[#This Row],[PTS]]-October_Schedule_Table[[#This Row],[Away Pre]]</f>
        <v>15.644723465584875</v>
      </c>
      <c r="U501" s="8" t="str">
        <f>CONCATENATE(October_Schedule_Table[[#This Row],[Away Short]],October_Schedule_Table[[#This Row],[PTS]],October_Schedule_Table[[#This Row],[PTS2]])</f>
        <v>Mia11591</v>
      </c>
      <c r="V501" s="8" t="str">
        <f>CONCATENATE(October_Schedule_Table[[#This Row],[Home Short]],October_Schedule_Table[[#This Row],[PTS]],October_Schedule_Table[[#This Row],[PTS2]])</f>
        <v>Orl11591</v>
      </c>
      <c r="W501" s="8" t="str">
        <f>VLOOKUP(October_Schedule_Table[[#This Row],[Home Concat]],'Back to Back'!T:U,2,FALSE)</f>
        <v>no</v>
      </c>
      <c r="X501" s="8" t="str">
        <f>VLOOKUP(October_Schedule_Table[[#This Row],[Away Concat]],'Back to Back'!T:U,2,FALSE)</f>
        <v>yes</v>
      </c>
      <c r="Y50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01" s="8"/>
    </row>
    <row r="502" spans="1:26" x14ac:dyDescent="0.2">
      <c r="A502" s="2">
        <v>43457</v>
      </c>
      <c r="B502" s="16">
        <v>12</v>
      </c>
      <c r="C502" s="16">
        <v>23</v>
      </c>
      <c r="D502" s="16">
        <v>2018</v>
      </c>
      <c r="E502" s="1" t="s">
        <v>42</v>
      </c>
      <c r="F502" s="1" t="s">
        <v>28</v>
      </c>
      <c r="G502" s="1" t="str">
        <f>LEFT(October_Schedule_Table[[#This Row],[Visitor/Neutral]],3)</f>
        <v>Dal</v>
      </c>
      <c r="H502" s="1">
        <v>118</v>
      </c>
      <c r="I502" s="1" t="s">
        <v>40</v>
      </c>
      <c r="J502" s="1" t="str">
        <f>LEFT(October_Schedule_Table[[#This Row],[Home/Neutral]],3)</f>
        <v>Por</v>
      </c>
      <c r="K502" s="1">
        <v>121</v>
      </c>
      <c r="L502" s="1">
        <f>mean-0.5*home+VLOOKUP(October_Schedule_Table[[#This Row],[Visitor/Neutral]],lookup,2,FALSE)+VLOOKUP(October_Schedule_Table[[#This Row],[Home/Neutral]],lookup,3,FALSE)</f>
        <v>106.65223447327438</v>
      </c>
      <c r="M502" s="1">
        <f>mean+0.5*home+VLOOKUP(October_Schedule_Table[[#This Row],[Visitor/Neutral]],lookup,3,FALSE)+VLOOKUP(October_Schedule_Table[[#This Row],[Home/Neutral]],lookup,2,FALSE)</f>
        <v>115.21631209025013</v>
      </c>
      <c r="N502" s="1">
        <f>(October_Schedule_Table[[#This Row],[PTS2]]-October_Schedule_Table[[#This Row],[Home Pre]])^2+(October_Schedule_Table[[#This Row],[PTS]]-October_Schedule_Table[[#This Row],[Away Pre]])^2</f>
        <v>162.22282828692934</v>
      </c>
      <c r="O502" s="1">
        <f t="shared" si="9"/>
        <v>1.3419023015901301</v>
      </c>
      <c r="P502" s="8">
        <f>October_Schedule_Table[[#This Row],[PTS2]]-October_Schedule_Table[[#This Row],[PTS]]</f>
        <v>3</v>
      </c>
      <c r="Q502" s="8">
        <f>October_Schedule_Table[[#This Row],[Home Pre]]-October_Schedule_Table[[#This Row],[Away Pre]]</f>
        <v>8.5640776169757515</v>
      </c>
      <c r="R502" s="8">
        <f>October_Schedule_Table[[#This Row],[Actual]]-October_Schedule_Table[[#This Row],[Predicted]]</f>
        <v>-5.5640776169757515</v>
      </c>
      <c r="S502" s="8">
        <f>October_Schedule_Table[[#This Row],[PTS2]]-October_Schedule_Table[[#This Row],[Home Pre]]</f>
        <v>5.7836879097498723</v>
      </c>
      <c r="T502" s="8">
        <f>October_Schedule_Table[[#This Row],[PTS]]-October_Schedule_Table[[#This Row],[Away Pre]]</f>
        <v>11.347765526725624</v>
      </c>
      <c r="U502" s="8" t="str">
        <f>CONCATENATE(October_Schedule_Table[[#This Row],[Away Short]],October_Schedule_Table[[#This Row],[PTS]],October_Schedule_Table[[#This Row],[PTS2]])</f>
        <v>Dal118121</v>
      </c>
      <c r="V502" s="8" t="str">
        <f>CONCATENATE(October_Schedule_Table[[#This Row],[Home Short]],October_Schedule_Table[[#This Row],[PTS]],October_Schedule_Table[[#This Row],[PTS2]])</f>
        <v>Por118121</v>
      </c>
      <c r="W502" s="8" t="str">
        <f>VLOOKUP(October_Schedule_Table[[#This Row],[Home Concat]],'Back to Back'!T:U,2,FALSE)</f>
        <v>no</v>
      </c>
      <c r="X502" s="8" t="str">
        <f>VLOOKUP(October_Schedule_Table[[#This Row],[Away Concat]],'Back to Back'!T:U,2,FALSE)</f>
        <v>yes</v>
      </c>
      <c r="Y50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02" s="8"/>
    </row>
    <row r="503" spans="1:26" x14ac:dyDescent="0.2">
      <c r="A503" s="2">
        <v>43457</v>
      </c>
      <c r="B503" s="16">
        <v>12</v>
      </c>
      <c r="C503" s="16">
        <v>23</v>
      </c>
      <c r="D503" s="16">
        <v>2018</v>
      </c>
      <c r="E503" s="1" t="s">
        <v>43</v>
      </c>
      <c r="F503" s="1" t="s">
        <v>17</v>
      </c>
      <c r="G503" s="1" t="str">
        <f>LEFT(October_Schedule_Table[[#This Row],[Visitor/Neutral]],3)</f>
        <v>New</v>
      </c>
      <c r="H503" s="1">
        <v>117</v>
      </c>
      <c r="I503" s="1" t="s">
        <v>32</v>
      </c>
      <c r="J503" s="1" t="str">
        <f>LEFT(October_Schedule_Table[[#This Row],[Home/Neutral]],3)</f>
        <v>Sac</v>
      </c>
      <c r="K503" s="1">
        <v>122</v>
      </c>
      <c r="L503" s="1">
        <f>mean-0.5*home+VLOOKUP(October_Schedule_Table[[#This Row],[Visitor/Neutral]],lookup,2,FALSE)+VLOOKUP(October_Schedule_Table[[#This Row],[Home/Neutral]],lookup,3,FALSE)</f>
        <v>117.51313698337607</v>
      </c>
      <c r="M503" s="1">
        <f>mean+0.5*home+VLOOKUP(October_Schedule_Table[[#This Row],[Visitor/Neutral]],lookup,3,FALSE)+VLOOKUP(October_Schedule_Table[[#This Row],[Home/Neutral]],lookup,2,FALSE)</f>
        <v>121.40094721979376</v>
      </c>
      <c r="N503" s="1">
        <f>(October_Schedule_Table[[#This Row],[PTS2]]-October_Schedule_Table[[#This Row],[Home Pre]])^2+(October_Schedule_Table[[#This Row],[PTS]]-October_Schedule_Table[[#This Row],[Away Pre]])^2</f>
        <v>0.62217379718111554</v>
      </c>
      <c r="O503" s="1">
        <f t="shared" si="9"/>
        <v>1.3427079263459378</v>
      </c>
      <c r="P503" s="8">
        <f>October_Schedule_Table[[#This Row],[PTS2]]-October_Schedule_Table[[#This Row],[PTS]]</f>
        <v>5</v>
      </c>
      <c r="Q503" s="8">
        <f>October_Schedule_Table[[#This Row],[Home Pre]]-October_Schedule_Table[[#This Row],[Away Pre]]</f>
        <v>3.8878102364176925</v>
      </c>
      <c r="R503" s="8">
        <f>October_Schedule_Table[[#This Row],[Actual]]-October_Schedule_Table[[#This Row],[Predicted]]</f>
        <v>1.1121897635823075</v>
      </c>
      <c r="S503" s="8">
        <f>October_Schedule_Table[[#This Row],[PTS2]]-October_Schedule_Table[[#This Row],[Home Pre]]</f>
        <v>0.59905278020623598</v>
      </c>
      <c r="T503" s="8">
        <f>October_Schedule_Table[[#This Row],[PTS]]-October_Schedule_Table[[#This Row],[Away Pre]]</f>
        <v>-0.5131369833760715</v>
      </c>
      <c r="U503" s="8" t="str">
        <f>CONCATENATE(October_Schedule_Table[[#This Row],[Away Short]],October_Schedule_Table[[#This Row],[PTS]],October_Schedule_Table[[#This Row],[PTS2]])</f>
        <v>New117122</v>
      </c>
      <c r="V503" s="8" t="str">
        <f>CONCATENATE(October_Schedule_Table[[#This Row],[Home Short]],October_Schedule_Table[[#This Row],[PTS]],October_Schedule_Table[[#This Row],[PTS2]])</f>
        <v>Sac117122</v>
      </c>
      <c r="W503" s="8" t="str">
        <f>VLOOKUP(October_Schedule_Table[[#This Row],[Home Concat]],'Back to Back'!T:U,2,FALSE)</f>
        <v>no</v>
      </c>
      <c r="X503" s="8" t="str">
        <f>VLOOKUP(October_Schedule_Table[[#This Row],[Away Concat]],'Back to Back'!T:U,2,FALSE)</f>
        <v>no</v>
      </c>
      <c r="Y50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03" s="8"/>
    </row>
    <row r="504" spans="1:26" x14ac:dyDescent="0.2">
      <c r="A504" s="2">
        <v>43459</v>
      </c>
      <c r="B504" s="16">
        <v>12</v>
      </c>
      <c r="C504" s="16">
        <v>25</v>
      </c>
      <c r="D504" s="16">
        <v>2018</v>
      </c>
      <c r="E504" s="1" t="s">
        <v>71</v>
      </c>
      <c r="F504" s="1" t="s">
        <v>7</v>
      </c>
      <c r="G504" s="1" t="str">
        <f>LEFT(October_Schedule_Table[[#This Row],[Visitor/Neutral]],3)</f>
        <v>Phi</v>
      </c>
      <c r="H504" s="1">
        <v>114</v>
      </c>
      <c r="I504" s="1" t="s">
        <v>8</v>
      </c>
      <c r="J504" s="1" t="str">
        <f>LEFT(October_Schedule_Table[[#This Row],[Home/Neutral]],3)</f>
        <v>Bos</v>
      </c>
      <c r="K504" s="1">
        <v>121</v>
      </c>
      <c r="L504" s="1">
        <f>mean-0.5*home+VLOOKUP(October_Schedule_Table[[#This Row],[Visitor/Neutral]],lookup,2,FALSE)+VLOOKUP(October_Schedule_Table[[#This Row],[Home/Neutral]],lookup,3,FALSE)</f>
        <v>111.45551278163546</v>
      </c>
      <c r="M504" s="1">
        <f>mean+0.5*home+VLOOKUP(October_Schedule_Table[[#This Row],[Visitor/Neutral]],lookup,3,FALSE)+VLOOKUP(October_Schedule_Table[[#This Row],[Home/Neutral]],lookup,2,FALSE)</f>
        <v>115.5861856454205</v>
      </c>
      <c r="N504" s="1">
        <f>(October_Schedule_Table[[#This Row],[PTS2]]-October_Schedule_Table[[#This Row],[Home Pre]])^2+(October_Schedule_Table[[#This Row],[PTS]]-October_Schedule_Table[[#This Row],[Away Pre]])^2</f>
        <v>35.783801070271551</v>
      </c>
      <c r="O504" s="1">
        <f t="shared" si="9"/>
        <v>1.343514034766798</v>
      </c>
      <c r="P504" s="8">
        <f>October_Schedule_Table[[#This Row],[PTS2]]-October_Schedule_Table[[#This Row],[PTS]]</f>
        <v>7</v>
      </c>
      <c r="Q504" s="8">
        <f>October_Schedule_Table[[#This Row],[Home Pre]]-October_Schedule_Table[[#This Row],[Away Pre]]</f>
        <v>4.130672863785037</v>
      </c>
      <c r="R504" s="8">
        <f>October_Schedule_Table[[#This Row],[Actual]]-October_Schedule_Table[[#This Row],[Predicted]]</f>
        <v>2.869327136214963</v>
      </c>
      <c r="S504" s="8">
        <f>October_Schedule_Table[[#This Row],[PTS2]]-October_Schedule_Table[[#This Row],[Home Pre]]</f>
        <v>5.4138143545795003</v>
      </c>
      <c r="T504" s="8">
        <f>October_Schedule_Table[[#This Row],[PTS]]-October_Schedule_Table[[#This Row],[Away Pre]]</f>
        <v>2.5444872183645373</v>
      </c>
      <c r="U504" s="8" t="str">
        <f>CONCATENATE(October_Schedule_Table[[#This Row],[Away Short]],October_Schedule_Table[[#This Row],[PTS]],October_Schedule_Table[[#This Row],[PTS2]])</f>
        <v>Phi114121</v>
      </c>
      <c r="V504" s="8" t="str">
        <f>CONCATENATE(October_Schedule_Table[[#This Row],[Home Short]],October_Schedule_Table[[#This Row],[PTS]],October_Schedule_Table[[#This Row],[PTS2]])</f>
        <v>Bos114121</v>
      </c>
      <c r="W504" s="8" t="str">
        <f>VLOOKUP(October_Schedule_Table[[#This Row],[Home Concat]],'Back to Back'!T:U,2,FALSE)</f>
        <v>no</v>
      </c>
      <c r="X504" s="8" t="str">
        <f>VLOOKUP(October_Schedule_Table[[#This Row],[Away Concat]],'Back to Back'!T:U,2,FALSE)</f>
        <v>no</v>
      </c>
      <c r="Y50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04" s="8"/>
    </row>
    <row r="505" spans="1:26" x14ac:dyDescent="0.2">
      <c r="A505" s="2">
        <v>43459</v>
      </c>
      <c r="B505" s="16">
        <v>12</v>
      </c>
      <c r="C505" s="16">
        <v>25</v>
      </c>
      <c r="D505" s="16">
        <v>2018</v>
      </c>
      <c r="E505" s="1" t="s">
        <v>6</v>
      </c>
      <c r="F505" s="1" t="s">
        <v>39</v>
      </c>
      <c r="G505" s="1" t="s">
        <v>242</v>
      </c>
      <c r="H505" s="1">
        <v>127</v>
      </c>
      <c r="I505" s="1" t="s">
        <v>11</v>
      </c>
      <c r="J505" s="1" t="str">
        <f>LEFT(October_Schedule_Table[[#This Row],[Home/Neutral]],3)</f>
        <v>Gol</v>
      </c>
      <c r="K505" s="1">
        <v>101</v>
      </c>
      <c r="L505" s="1">
        <f>mean-0.5*home+VLOOKUP(October_Schedule_Table[[#This Row],[Visitor/Neutral]],lookup,2,FALSE)+VLOOKUP(October_Schedule_Table[[#This Row],[Home/Neutral]],lookup,3,FALSE)</f>
        <v>109.85745097708161</v>
      </c>
      <c r="M505" s="1">
        <f>mean+0.5*home+VLOOKUP(October_Schedule_Table[[#This Row],[Visitor/Neutral]],lookup,3,FALSE)+VLOOKUP(October_Schedule_Table[[#This Row],[Home/Neutral]],lookup,2,FALSE)</f>
        <v>120.82447372168181</v>
      </c>
      <c r="N505" s="1">
        <f>(October_Schedule_Table[[#This Row],[PTS2]]-October_Schedule_Table[[#This Row],[Home Pre]])^2+(October_Schedule_Table[[#This Row],[PTS]]-October_Schedule_Table[[#This Row],[Away Pre]])^2</f>
        <v>686.87674534481289</v>
      </c>
      <c r="O505" s="1">
        <f t="shared" si="9"/>
        <v>1.3443206271430839</v>
      </c>
      <c r="P505" s="8">
        <f>October_Schedule_Table[[#This Row],[PTS2]]-October_Schedule_Table[[#This Row],[PTS]]</f>
        <v>-26</v>
      </c>
      <c r="Q505" s="8">
        <f>October_Schedule_Table[[#This Row],[Home Pre]]-October_Schedule_Table[[#This Row],[Away Pre]]</f>
        <v>10.9670227446002</v>
      </c>
      <c r="R505" s="8">
        <f>October_Schedule_Table[[#This Row],[Actual]]-October_Schedule_Table[[#This Row],[Predicted]]</f>
        <v>-36.9670227446002</v>
      </c>
      <c r="S505" s="8">
        <f>October_Schedule_Table[[#This Row],[PTS2]]-October_Schedule_Table[[#This Row],[Home Pre]]</f>
        <v>-19.824473721681812</v>
      </c>
      <c r="T505" s="8">
        <f>October_Schedule_Table[[#This Row],[PTS]]-October_Schedule_Table[[#This Row],[Away Pre]]</f>
        <v>17.142549022918388</v>
      </c>
      <c r="U505" s="8" t="str">
        <f>CONCATENATE(October_Schedule_Table[[#This Row],[Away Short]],October_Schedule_Table[[#This Row],[PTS]],October_Schedule_Table[[#This Row],[PTS2]])</f>
        <v>LAL127101</v>
      </c>
      <c r="V505" s="8" t="str">
        <f>CONCATENATE(October_Schedule_Table[[#This Row],[Home Short]],October_Schedule_Table[[#This Row],[PTS]],October_Schedule_Table[[#This Row],[PTS2]])</f>
        <v>Gol127101</v>
      </c>
      <c r="W505" s="8" t="str">
        <f>VLOOKUP(October_Schedule_Table[[#This Row],[Home Concat]],'Back to Back'!T:U,2,FALSE)</f>
        <v>no</v>
      </c>
      <c r="X505" s="8" t="str">
        <f>VLOOKUP(October_Schedule_Table[[#This Row],[Away Concat]],'Back to Back'!T:U,2,FALSE)</f>
        <v>no</v>
      </c>
      <c r="Y50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05" s="8"/>
    </row>
    <row r="506" spans="1:26" x14ac:dyDescent="0.2">
      <c r="A506" s="2">
        <v>43459</v>
      </c>
      <c r="B506" s="16">
        <v>12</v>
      </c>
      <c r="C506" s="16">
        <v>25</v>
      </c>
      <c r="D506" s="16">
        <v>2018</v>
      </c>
      <c r="E506" s="1" t="s">
        <v>62</v>
      </c>
      <c r="F506" s="1" t="s">
        <v>10</v>
      </c>
      <c r="G506" s="1" t="str">
        <f>LEFT(October_Schedule_Table[[#This Row],[Visitor/Neutral]],3)</f>
        <v>Okl</v>
      </c>
      <c r="H506" s="1">
        <v>109</v>
      </c>
      <c r="I506" s="1" t="s">
        <v>18</v>
      </c>
      <c r="J506" s="1" t="str">
        <f>LEFT(October_Schedule_Table[[#This Row],[Home/Neutral]],3)</f>
        <v>Hou</v>
      </c>
      <c r="K506" s="1">
        <v>113</v>
      </c>
      <c r="L506" s="1">
        <f>mean-0.5*home+VLOOKUP(October_Schedule_Table[[#This Row],[Visitor/Neutral]],lookup,2,FALSE)+VLOOKUP(October_Schedule_Table[[#This Row],[Home/Neutral]],lookup,3,FALSE)</f>
        <v>110.75841912547556</v>
      </c>
      <c r="M506" s="1">
        <f>mean+0.5*home+VLOOKUP(October_Schedule_Table[[#This Row],[Visitor/Neutral]],lookup,3,FALSE)+VLOOKUP(October_Schedule_Table[[#This Row],[Home/Neutral]],lookup,2,FALSE)</f>
        <v>115.90256915186949</v>
      </c>
      <c r="N506" s="1">
        <f>(October_Schedule_Table[[#This Row],[PTS2]]-October_Schedule_Table[[#This Row],[Home Pre]])^2+(October_Schedule_Table[[#This Row],[PTS]]-October_Schedule_Table[[#This Row],[Away Pre]])^2</f>
        <v>11.516945502222562</v>
      </c>
      <c r="O506" s="1">
        <f t="shared" si="9"/>
        <v>1.3451277037653431</v>
      </c>
      <c r="P506" s="8">
        <f>October_Schedule_Table[[#This Row],[PTS2]]-October_Schedule_Table[[#This Row],[PTS]]</f>
        <v>4</v>
      </c>
      <c r="Q506" s="8">
        <f>October_Schedule_Table[[#This Row],[Home Pre]]-October_Schedule_Table[[#This Row],[Away Pre]]</f>
        <v>5.1441500263939304</v>
      </c>
      <c r="R506" s="8">
        <f>October_Schedule_Table[[#This Row],[Actual]]-October_Schedule_Table[[#This Row],[Predicted]]</f>
        <v>-1.1441500263939304</v>
      </c>
      <c r="S506" s="8">
        <f>October_Schedule_Table[[#This Row],[PTS2]]-October_Schedule_Table[[#This Row],[Home Pre]]</f>
        <v>-2.9025691518694856</v>
      </c>
      <c r="T506" s="8">
        <f>October_Schedule_Table[[#This Row],[PTS]]-October_Schedule_Table[[#This Row],[Away Pre]]</f>
        <v>-1.7584191254755552</v>
      </c>
      <c r="U506" s="8" t="str">
        <f>CONCATENATE(October_Schedule_Table[[#This Row],[Away Short]],October_Schedule_Table[[#This Row],[PTS]],October_Schedule_Table[[#This Row],[PTS2]])</f>
        <v>Okl109113</v>
      </c>
      <c r="V506" s="8" t="str">
        <f>CONCATENATE(October_Schedule_Table[[#This Row],[Home Short]],October_Schedule_Table[[#This Row],[PTS]],October_Schedule_Table[[#This Row],[PTS2]])</f>
        <v>Hou109113</v>
      </c>
      <c r="W506" s="8" t="str">
        <f>VLOOKUP(October_Schedule_Table[[#This Row],[Home Concat]],'Back to Back'!T:U,2,FALSE)</f>
        <v>no</v>
      </c>
      <c r="X506" s="8" t="str">
        <f>VLOOKUP(October_Schedule_Table[[#This Row],[Away Concat]],'Back to Back'!T:U,2,FALSE)</f>
        <v>no</v>
      </c>
      <c r="Y50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06" s="8"/>
    </row>
    <row r="507" spans="1:26" x14ac:dyDescent="0.2">
      <c r="A507" s="2">
        <v>43459</v>
      </c>
      <c r="B507" s="16">
        <v>12</v>
      </c>
      <c r="C507" s="16">
        <v>25</v>
      </c>
      <c r="D507" s="16">
        <v>2018</v>
      </c>
      <c r="E507" s="1" t="s">
        <v>63</v>
      </c>
      <c r="F507" s="1" t="s">
        <v>13</v>
      </c>
      <c r="G507" s="1" t="str">
        <f>LEFT(October_Schedule_Table[[#This Row],[Visitor/Neutral]],3)</f>
        <v>Mil</v>
      </c>
      <c r="H507" s="1">
        <v>109</v>
      </c>
      <c r="I507" s="1" t="s">
        <v>25</v>
      </c>
      <c r="J507" s="1" t="s">
        <v>243</v>
      </c>
      <c r="K507" s="1">
        <v>95</v>
      </c>
      <c r="L507" s="1">
        <f>mean-0.5*home+VLOOKUP(October_Schedule_Table[[#This Row],[Visitor/Neutral]],lookup,2,FALSE)+VLOOKUP(October_Schedule_Table[[#This Row],[Home/Neutral]],lookup,3,FALSE)</f>
        <v>118.85915005836823</v>
      </c>
      <c r="M507" s="1">
        <f>mean+0.5*home+VLOOKUP(October_Schedule_Table[[#This Row],[Visitor/Neutral]],lookup,3,FALSE)+VLOOKUP(October_Schedule_Table[[#This Row],[Home/Neutral]],lookup,2,FALSE)</f>
        <v>104.42643950823404</v>
      </c>
      <c r="N507" s="1">
        <f>(October_Schedule_Table[[#This Row],[PTS2]]-October_Schedule_Table[[#This Row],[Home Pre]])^2+(October_Schedule_Table[[#This Row],[PTS]]-October_Schedule_Table[[#This Row],[Away Pre]])^2</f>
        <v>186.06060167581785</v>
      </c>
      <c r="O507" s="1">
        <f t="shared" si="9"/>
        <v>1.3459352649242977</v>
      </c>
      <c r="P507" s="8">
        <f>October_Schedule_Table[[#This Row],[PTS2]]-October_Schedule_Table[[#This Row],[PTS]]</f>
        <v>-14</v>
      </c>
      <c r="Q507" s="8">
        <f>October_Schedule_Table[[#This Row],[Home Pre]]-October_Schedule_Table[[#This Row],[Away Pre]]</f>
        <v>-14.432710550134189</v>
      </c>
      <c r="R507" s="8">
        <f>October_Schedule_Table[[#This Row],[Actual]]-October_Schedule_Table[[#This Row],[Predicted]]</f>
        <v>0.43271055013418902</v>
      </c>
      <c r="S507" s="8">
        <f>October_Schedule_Table[[#This Row],[PTS2]]-October_Schedule_Table[[#This Row],[Home Pre]]</f>
        <v>-9.42643950823404</v>
      </c>
      <c r="T507" s="8">
        <f>October_Schedule_Table[[#This Row],[PTS]]-October_Schedule_Table[[#This Row],[Away Pre]]</f>
        <v>-9.859150058368229</v>
      </c>
      <c r="U507" s="8" t="str">
        <f>CONCATENATE(October_Schedule_Table[[#This Row],[Away Short]],October_Schedule_Table[[#This Row],[PTS]],October_Schedule_Table[[#This Row],[PTS2]])</f>
        <v>Mil10995</v>
      </c>
      <c r="V507" s="8" t="str">
        <f>CONCATENATE(October_Schedule_Table[[#This Row],[Home Short]],October_Schedule_Table[[#This Row],[PTS]],October_Schedule_Table[[#This Row],[PTS2]])</f>
        <v>NYK10995</v>
      </c>
      <c r="W507" s="8" t="str">
        <f>VLOOKUP(October_Schedule_Table[[#This Row],[Home Concat]],'Back to Back'!T:U,2,FALSE)</f>
        <v>no</v>
      </c>
      <c r="X507" s="8" t="str">
        <f>VLOOKUP(October_Schedule_Table[[#This Row],[Away Concat]],'Back to Back'!T:U,2,FALSE)</f>
        <v>no</v>
      </c>
      <c r="Y50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07" s="8"/>
    </row>
    <row r="508" spans="1:26" x14ac:dyDescent="0.2">
      <c r="A508" s="2">
        <v>43459</v>
      </c>
      <c r="B508" s="16">
        <v>12</v>
      </c>
      <c r="C508" s="16">
        <v>25</v>
      </c>
      <c r="D508" s="16">
        <v>2018</v>
      </c>
      <c r="E508" s="1" t="s">
        <v>9</v>
      </c>
      <c r="F508" s="1" t="s">
        <v>40</v>
      </c>
      <c r="G508" s="1" t="str">
        <f>LEFT(October_Schedule_Table[[#This Row],[Visitor/Neutral]],3)</f>
        <v>Por</v>
      </c>
      <c r="H508" s="1">
        <v>96</v>
      </c>
      <c r="I508" s="1" t="s">
        <v>31</v>
      </c>
      <c r="J508" s="1" t="str">
        <f>LEFT(October_Schedule_Table[[#This Row],[Home/Neutral]],3)</f>
        <v>Uta</v>
      </c>
      <c r="K508" s="1">
        <v>117</v>
      </c>
      <c r="L508" s="1">
        <f>mean-0.5*home+VLOOKUP(October_Schedule_Table[[#This Row],[Visitor/Neutral]],lookup,2,FALSE)+VLOOKUP(October_Schedule_Table[[#This Row],[Home/Neutral]],lookup,3,FALSE)</f>
        <v>108.89675248140087</v>
      </c>
      <c r="M508" s="1">
        <f>mean+0.5*home+VLOOKUP(October_Schedule_Table[[#This Row],[Visitor/Neutral]],lookup,3,FALSE)+VLOOKUP(October_Schedule_Table[[#This Row],[Home/Neutral]],lookup,2,FALSE)</f>
        <v>112.58435314588954</v>
      </c>
      <c r="N508" s="1">
        <f>(October_Schedule_Table[[#This Row],[PTS2]]-October_Schedule_Table[[#This Row],[Home Pre]])^2+(October_Schedule_Table[[#This Row],[PTS]]-October_Schedule_Table[[#This Row],[Away Pre]])^2</f>
        <v>185.82416170673505</v>
      </c>
      <c r="O508" s="1">
        <f t="shared" si="9"/>
        <v>1.3467433109108442</v>
      </c>
      <c r="P508" s="8">
        <f>October_Schedule_Table[[#This Row],[PTS2]]-October_Schedule_Table[[#This Row],[PTS]]</f>
        <v>21</v>
      </c>
      <c r="Q508" s="8">
        <f>October_Schedule_Table[[#This Row],[Home Pre]]-October_Schedule_Table[[#This Row],[Away Pre]]</f>
        <v>3.6876006644886701</v>
      </c>
      <c r="R508" s="8">
        <f>October_Schedule_Table[[#This Row],[Actual]]-October_Schedule_Table[[#This Row],[Predicted]]</f>
        <v>17.31239933551133</v>
      </c>
      <c r="S508" s="8">
        <f>October_Schedule_Table[[#This Row],[PTS2]]-October_Schedule_Table[[#This Row],[Home Pre]]</f>
        <v>4.415646854110463</v>
      </c>
      <c r="T508" s="8">
        <f>October_Schedule_Table[[#This Row],[PTS]]-October_Schedule_Table[[#This Row],[Away Pre]]</f>
        <v>-12.896752481400867</v>
      </c>
      <c r="U508" s="8" t="str">
        <f>CONCATENATE(October_Schedule_Table[[#This Row],[Away Short]],October_Schedule_Table[[#This Row],[PTS]],October_Schedule_Table[[#This Row],[PTS2]])</f>
        <v>Por96117</v>
      </c>
      <c r="V508" s="8" t="str">
        <f>CONCATENATE(October_Schedule_Table[[#This Row],[Home Short]],October_Schedule_Table[[#This Row],[PTS]],October_Schedule_Table[[#This Row],[PTS2]])</f>
        <v>Uta96117</v>
      </c>
      <c r="W508" s="8" t="str">
        <f>VLOOKUP(October_Schedule_Table[[#This Row],[Home Concat]],'Back to Back'!T:U,2,FALSE)</f>
        <v>no</v>
      </c>
      <c r="X508" s="8" t="str">
        <f>VLOOKUP(October_Schedule_Table[[#This Row],[Away Concat]],'Back to Back'!T:U,2,FALSE)</f>
        <v>no</v>
      </c>
      <c r="Y50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08" s="8"/>
    </row>
    <row r="509" spans="1:26" x14ac:dyDescent="0.2">
      <c r="A509" s="2">
        <v>43460</v>
      </c>
      <c r="B509" s="16">
        <v>12</v>
      </c>
      <c r="C509" s="16">
        <v>26</v>
      </c>
      <c r="D509" s="16">
        <v>2018</v>
      </c>
      <c r="E509" s="1" t="s">
        <v>23</v>
      </c>
      <c r="F509" s="1" t="s">
        <v>20</v>
      </c>
      <c r="G509" s="1" t="str">
        <f>LEFT(October_Schedule_Table[[#This Row],[Visitor/Neutral]],3)</f>
        <v>Ind</v>
      </c>
      <c r="H509" s="1">
        <v>129</v>
      </c>
      <c r="I509" s="1" t="s">
        <v>24</v>
      </c>
      <c r="J509" s="1" t="str">
        <f>LEFT(October_Schedule_Table[[#This Row],[Home/Neutral]],3)</f>
        <v>Atl</v>
      </c>
      <c r="K509" s="1">
        <v>121</v>
      </c>
      <c r="L509" s="1">
        <f>mean-0.5*home+VLOOKUP(October_Schedule_Table[[#This Row],[Visitor/Neutral]],lookup,2,FALSE)+VLOOKUP(October_Schedule_Table[[#This Row],[Home/Neutral]],lookup,3,FALSE)</f>
        <v>115.03186325363926</v>
      </c>
      <c r="M509" s="1">
        <f>mean+0.5*home+VLOOKUP(October_Schedule_Table[[#This Row],[Visitor/Neutral]],lookup,3,FALSE)+VLOOKUP(October_Schedule_Table[[#This Row],[Home/Neutral]],lookup,2,FALSE)</f>
        <v>109.93180402233564</v>
      </c>
      <c r="N509" s="1">
        <f>(October_Schedule_Table[[#This Row],[PTS2]]-October_Schedule_Table[[#This Row],[Home Pre]])^2+(October_Schedule_Table[[#This Row],[PTS]]-October_Schedule_Table[[#This Row],[Away Pre]])^2</f>
        <v>317.61380636501872</v>
      </c>
      <c r="O509" s="1">
        <f t="shared" si="9"/>
        <v>1.3475518420160539</v>
      </c>
      <c r="P509" s="8">
        <f>October_Schedule_Table[[#This Row],[PTS2]]-October_Schedule_Table[[#This Row],[PTS]]</f>
        <v>-8</v>
      </c>
      <c r="Q509" s="8">
        <f>October_Schedule_Table[[#This Row],[Home Pre]]-October_Schedule_Table[[#This Row],[Away Pre]]</f>
        <v>-5.1000592313036179</v>
      </c>
      <c r="R509" s="8">
        <f>October_Schedule_Table[[#This Row],[Actual]]-October_Schedule_Table[[#This Row],[Predicted]]</f>
        <v>-2.8999407686963821</v>
      </c>
      <c r="S509" s="8">
        <f>October_Schedule_Table[[#This Row],[PTS2]]-October_Schedule_Table[[#This Row],[Home Pre]]</f>
        <v>11.068195977664359</v>
      </c>
      <c r="T509" s="8">
        <f>October_Schedule_Table[[#This Row],[PTS]]-October_Schedule_Table[[#This Row],[Away Pre]]</f>
        <v>13.968136746360742</v>
      </c>
      <c r="U509" s="8" t="str">
        <f>CONCATENATE(October_Schedule_Table[[#This Row],[Away Short]],October_Schedule_Table[[#This Row],[PTS]],October_Schedule_Table[[#This Row],[PTS2]])</f>
        <v>Ind129121</v>
      </c>
      <c r="V509" s="8" t="str">
        <f>CONCATENATE(October_Schedule_Table[[#This Row],[Home Short]],October_Schedule_Table[[#This Row],[PTS]],October_Schedule_Table[[#This Row],[PTS2]])</f>
        <v>Atl129121</v>
      </c>
      <c r="W509" s="8" t="str">
        <f>VLOOKUP(October_Schedule_Table[[#This Row],[Home Concat]],'Back to Back'!T:U,2,FALSE)</f>
        <v>no</v>
      </c>
      <c r="X509" s="8" t="str">
        <f>VLOOKUP(October_Schedule_Table[[#This Row],[Away Concat]],'Back to Back'!T:U,2,FALSE)</f>
        <v>no</v>
      </c>
      <c r="Y50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09" s="8"/>
    </row>
    <row r="510" spans="1:26" x14ac:dyDescent="0.2">
      <c r="A510" s="2">
        <v>43460</v>
      </c>
      <c r="B510" s="16">
        <v>12</v>
      </c>
      <c r="C510" s="16">
        <v>26</v>
      </c>
      <c r="D510" s="16">
        <v>2018</v>
      </c>
      <c r="E510" s="1" t="s">
        <v>23</v>
      </c>
      <c r="F510" s="1" t="s">
        <v>14</v>
      </c>
      <c r="G510" s="1" t="str">
        <f>LEFT(October_Schedule_Table[[#This Row],[Visitor/Neutral]],3)</f>
        <v>Cha</v>
      </c>
      <c r="H510" s="1">
        <v>132</v>
      </c>
      <c r="I510" s="1" t="s">
        <v>15</v>
      </c>
      <c r="J510" s="1" t="str">
        <f>LEFT(October_Schedule_Table[[#This Row],[Home/Neutral]],3)</f>
        <v>Bro</v>
      </c>
      <c r="K510" s="1">
        <v>134</v>
      </c>
      <c r="L510" s="1">
        <f>mean-0.5*home+VLOOKUP(October_Schedule_Table[[#This Row],[Visitor/Neutral]],lookup,2,FALSE)+VLOOKUP(October_Schedule_Table[[#This Row],[Home/Neutral]],lookup,3,FALSE)</f>
        <v>110.37597336430709</v>
      </c>
      <c r="M510" s="1">
        <f>mean+0.5*home+VLOOKUP(October_Schedule_Table[[#This Row],[Visitor/Neutral]],lookup,3,FALSE)+VLOOKUP(October_Schedule_Table[[#This Row],[Home/Neutral]],lookup,2,FALSE)</f>
        <v>114.40916747592064</v>
      </c>
      <c r="N510" s="1">
        <f>(October_Schedule_Table[[#This Row],[PTS2]]-October_Schedule_Table[[#This Row],[Home Pre]])^2+(October_Schedule_Table[[#This Row],[PTS]]-October_Schedule_Table[[#This Row],[Away Pre]])^2</f>
        <v>851.39924692768227</v>
      </c>
      <c r="O510" s="1">
        <f t="shared" si="9"/>
        <v>1.3483608585311728</v>
      </c>
      <c r="P510" s="8">
        <f>October_Schedule_Table[[#This Row],[PTS2]]-October_Schedule_Table[[#This Row],[PTS]]</f>
        <v>2</v>
      </c>
      <c r="Q510" s="8">
        <f>October_Schedule_Table[[#This Row],[Home Pre]]-October_Schedule_Table[[#This Row],[Away Pre]]</f>
        <v>4.0331941116135539</v>
      </c>
      <c r="R510" s="8">
        <f>October_Schedule_Table[[#This Row],[Actual]]-October_Schedule_Table[[#This Row],[Predicted]]</f>
        <v>-2.0331941116135539</v>
      </c>
      <c r="S510" s="8">
        <f>October_Schedule_Table[[#This Row],[PTS2]]-October_Schedule_Table[[#This Row],[Home Pre]]</f>
        <v>19.59083252407936</v>
      </c>
      <c r="T510" s="8">
        <f>October_Schedule_Table[[#This Row],[PTS]]-October_Schedule_Table[[#This Row],[Away Pre]]</f>
        <v>21.624026635692914</v>
      </c>
      <c r="U510" s="8" t="str">
        <f>CONCATENATE(October_Schedule_Table[[#This Row],[Away Short]],October_Schedule_Table[[#This Row],[PTS]],October_Schedule_Table[[#This Row],[PTS2]])</f>
        <v>Cha132134</v>
      </c>
      <c r="V510" s="8" t="str">
        <f>CONCATENATE(October_Schedule_Table[[#This Row],[Home Short]],October_Schedule_Table[[#This Row],[PTS]],October_Schedule_Table[[#This Row],[PTS2]])</f>
        <v>Bro132134</v>
      </c>
      <c r="W510" s="8" t="str">
        <f>VLOOKUP(October_Schedule_Table[[#This Row],[Home Concat]],'Back to Back'!T:U,2,FALSE)</f>
        <v>no</v>
      </c>
      <c r="X510" s="8" t="str">
        <f>VLOOKUP(October_Schedule_Table[[#This Row],[Away Concat]],'Back to Back'!T:U,2,FALSE)</f>
        <v>no</v>
      </c>
      <c r="Y51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10" s="8"/>
    </row>
    <row r="511" spans="1:26" x14ac:dyDescent="0.2">
      <c r="A511" s="2">
        <v>43460</v>
      </c>
      <c r="B511" s="16">
        <v>12</v>
      </c>
      <c r="C511" s="16">
        <v>26</v>
      </c>
      <c r="D511" s="16">
        <v>2018</v>
      </c>
      <c r="E511" s="1" t="s">
        <v>6</v>
      </c>
      <c r="F511" s="1" t="s">
        <v>34</v>
      </c>
      <c r="G511" s="1" t="str">
        <f>LEFT(October_Schedule_Table[[#This Row],[Visitor/Neutral]],3)</f>
        <v>Min</v>
      </c>
      <c r="H511" s="1">
        <v>119</v>
      </c>
      <c r="I511" s="1" t="s">
        <v>38</v>
      </c>
      <c r="J511" s="1" t="str">
        <f>LEFT(October_Schedule_Table[[#This Row],[Home/Neutral]],3)</f>
        <v>Chi</v>
      </c>
      <c r="K511" s="1">
        <v>94</v>
      </c>
      <c r="L511" s="1">
        <f>mean-0.5*home+VLOOKUP(October_Schedule_Table[[#This Row],[Visitor/Neutral]],lookup,2,FALSE)+VLOOKUP(October_Schedule_Table[[#This Row],[Home/Neutral]],lookup,3,FALSE)</f>
        <v>113.77037801951771</v>
      </c>
      <c r="M511" s="1">
        <f>mean+0.5*home+VLOOKUP(October_Schedule_Table[[#This Row],[Visitor/Neutral]],lookup,3,FALSE)+VLOOKUP(October_Schedule_Table[[#This Row],[Home/Neutral]],lookup,2,FALSE)</f>
        <v>109.47086656535156</v>
      </c>
      <c r="N511" s="1">
        <f>(October_Schedule_Table[[#This Row],[PTS2]]-October_Schedule_Table[[#This Row],[Home Pre]])^2+(October_Schedule_Table[[#This Row],[PTS]]-October_Schedule_Table[[#This Row],[Away Pre]])^2</f>
        <v>266.69665834165619</v>
      </c>
      <c r="O511" s="1">
        <f t="shared" si="9"/>
        <v>1.3491703607476215</v>
      </c>
      <c r="P511" s="8">
        <f>October_Schedule_Table[[#This Row],[PTS2]]-October_Schedule_Table[[#This Row],[PTS]]</f>
        <v>-25</v>
      </c>
      <c r="Q511" s="8">
        <f>October_Schedule_Table[[#This Row],[Home Pre]]-October_Schedule_Table[[#This Row],[Away Pre]]</f>
        <v>-4.2995114541661508</v>
      </c>
      <c r="R511" s="8">
        <f>October_Schedule_Table[[#This Row],[Actual]]-October_Schedule_Table[[#This Row],[Predicted]]</f>
        <v>-20.700488545833849</v>
      </c>
      <c r="S511" s="8">
        <f>October_Schedule_Table[[#This Row],[PTS2]]-October_Schedule_Table[[#This Row],[Home Pre]]</f>
        <v>-15.470866565351557</v>
      </c>
      <c r="T511" s="8">
        <f>October_Schedule_Table[[#This Row],[PTS]]-October_Schedule_Table[[#This Row],[Away Pre]]</f>
        <v>5.2296219804822925</v>
      </c>
      <c r="U511" s="8" t="str">
        <f>CONCATENATE(October_Schedule_Table[[#This Row],[Away Short]],October_Schedule_Table[[#This Row],[PTS]],October_Schedule_Table[[#This Row],[PTS2]])</f>
        <v>Min11994</v>
      </c>
      <c r="V511" s="8" t="str">
        <f>CONCATENATE(October_Schedule_Table[[#This Row],[Home Short]],October_Schedule_Table[[#This Row],[PTS]],October_Schedule_Table[[#This Row],[PTS2]])</f>
        <v>Chi11994</v>
      </c>
      <c r="W511" s="8" t="str">
        <f>VLOOKUP(October_Schedule_Table[[#This Row],[Home Concat]],'Back to Back'!T:U,2,FALSE)</f>
        <v>no</v>
      </c>
      <c r="X511" s="8" t="str">
        <f>VLOOKUP(October_Schedule_Table[[#This Row],[Away Concat]],'Back to Back'!T:U,2,FALSE)</f>
        <v>no</v>
      </c>
      <c r="Y51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11" s="8"/>
    </row>
    <row r="512" spans="1:26" x14ac:dyDescent="0.2">
      <c r="A512" s="2">
        <v>43460</v>
      </c>
      <c r="B512" s="16">
        <v>12</v>
      </c>
      <c r="C512" s="16">
        <v>26</v>
      </c>
      <c r="D512" s="16">
        <v>2018</v>
      </c>
      <c r="E512" s="1" t="s">
        <v>33</v>
      </c>
      <c r="F512" s="1" t="s">
        <v>17</v>
      </c>
      <c r="G512" s="1" t="str">
        <f>LEFT(October_Schedule_Table[[#This Row],[Visitor/Neutral]],3)</f>
        <v>New</v>
      </c>
      <c r="H512" s="1">
        <v>119</v>
      </c>
      <c r="I512" s="1" t="s">
        <v>28</v>
      </c>
      <c r="J512" s="1" t="str">
        <f>LEFT(October_Schedule_Table[[#This Row],[Home/Neutral]],3)</f>
        <v>Dal</v>
      </c>
      <c r="K512" s="1">
        <v>122</v>
      </c>
      <c r="L512" s="1">
        <f>mean-0.5*home+VLOOKUP(October_Schedule_Table[[#This Row],[Visitor/Neutral]],lookup,2,FALSE)+VLOOKUP(October_Schedule_Table[[#This Row],[Home/Neutral]],lookup,3,FALSE)</f>
        <v>112.43394937733419</v>
      </c>
      <c r="M512" s="1">
        <f>mean+0.5*home+VLOOKUP(October_Schedule_Table[[#This Row],[Visitor/Neutral]],lookup,3,FALSE)+VLOOKUP(October_Schedule_Table[[#This Row],[Home/Neutral]],lookup,2,FALSE)</f>
        <v>116.12417458634171</v>
      </c>
      <c r="N512" s="1">
        <f>(October_Schedule_Table[[#This Row],[PTS2]]-October_Schedule_Table[[#This Row],[Home Pre]])^2+(October_Schedule_Table[[#This Row],[PTS]]-October_Schedule_Table[[#This Row],[Away Pre]])^2</f>
        <v>77.638345071202735</v>
      </c>
      <c r="O512" s="1">
        <f t="shared" si="9"/>
        <v>1.3499803489569959</v>
      </c>
      <c r="P512" s="8">
        <f>October_Schedule_Table[[#This Row],[PTS2]]-October_Schedule_Table[[#This Row],[PTS]]</f>
        <v>3</v>
      </c>
      <c r="Q512" s="8">
        <f>October_Schedule_Table[[#This Row],[Home Pre]]-October_Schedule_Table[[#This Row],[Away Pre]]</f>
        <v>3.6902252090075223</v>
      </c>
      <c r="R512" s="8">
        <f>October_Schedule_Table[[#This Row],[Actual]]-October_Schedule_Table[[#This Row],[Predicted]]</f>
        <v>-0.69022520900752227</v>
      </c>
      <c r="S512" s="8">
        <f>October_Schedule_Table[[#This Row],[PTS2]]-October_Schedule_Table[[#This Row],[Home Pre]]</f>
        <v>5.8758254136582906</v>
      </c>
      <c r="T512" s="8">
        <f>October_Schedule_Table[[#This Row],[PTS]]-October_Schedule_Table[[#This Row],[Away Pre]]</f>
        <v>6.5660506226658129</v>
      </c>
      <c r="U512" s="8" t="str">
        <f>CONCATENATE(October_Schedule_Table[[#This Row],[Away Short]],October_Schedule_Table[[#This Row],[PTS]],October_Schedule_Table[[#This Row],[PTS2]])</f>
        <v>New119122</v>
      </c>
      <c r="V512" s="8" t="str">
        <f>CONCATENATE(October_Schedule_Table[[#This Row],[Home Short]],October_Schedule_Table[[#This Row],[PTS]],October_Schedule_Table[[#This Row],[PTS2]])</f>
        <v>Dal119122</v>
      </c>
      <c r="W512" s="8" t="str">
        <f>VLOOKUP(October_Schedule_Table[[#This Row],[Home Concat]],'Back to Back'!T:U,2,FALSE)</f>
        <v>no</v>
      </c>
      <c r="X512" s="8" t="str">
        <f>VLOOKUP(October_Schedule_Table[[#This Row],[Away Concat]],'Back to Back'!T:U,2,FALSE)</f>
        <v>no</v>
      </c>
      <c r="Y51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12" s="8"/>
    </row>
    <row r="513" spans="1:26" x14ac:dyDescent="0.2">
      <c r="A513" s="2">
        <v>43460</v>
      </c>
      <c r="B513" s="16">
        <v>12</v>
      </c>
      <c r="C513" s="16">
        <v>26</v>
      </c>
      <c r="D513" s="16">
        <v>2018</v>
      </c>
      <c r="E513" s="1" t="s">
        <v>12</v>
      </c>
      <c r="F513" s="1" t="s">
        <v>41</v>
      </c>
      <c r="G513" s="1" t="str">
        <f>LEFT(October_Schedule_Table[[#This Row],[Visitor/Neutral]],3)</f>
        <v>Was</v>
      </c>
      <c r="H513" s="1">
        <v>95</v>
      </c>
      <c r="I513" s="1" t="s">
        <v>16</v>
      </c>
      <c r="J513" s="1" t="str">
        <f>LEFT(October_Schedule_Table[[#This Row],[Home/Neutral]],3)</f>
        <v>Det</v>
      </c>
      <c r="K513" s="1">
        <v>106</v>
      </c>
      <c r="L513" s="1">
        <f>mean-0.5*home+VLOOKUP(October_Schedule_Table[[#This Row],[Visitor/Neutral]],lookup,2,FALSE)+VLOOKUP(October_Schedule_Table[[#This Row],[Home/Neutral]],lookup,3,FALSE)</f>
        <v>109.0148058080508</v>
      </c>
      <c r="M513" s="1">
        <f>mean+0.5*home+VLOOKUP(October_Schedule_Table[[#This Row],[Visitor/Neutral]],lookup,3,FALSE)+VLOOKUP(October_Schedule_Table[[#This Row],[Home/Neutral]],lookup,2,FALSE)</f>
        <v>114.71145850108269</v>
      </c>
      <c r="N513" s="1">
        <f>(October_Schedule_Table[[#This Row],[PTS2]]-October_Schedule_Table[[#This Row],[Home Pre]])^2+(October_Schedule_Table[[#This Row],[PTS]]-October_Schedule_Table[[#This Row],[Away Pre]])^2</f>
        <v>272.30429105346013</v>
      </c>
      <c r="O513" s="1">
        <f t="shared" si="9"/>
        <v>1.3507908234510666</v>
      </c>
      <c r="P513" s="8">
        <f>October_Schedule_Table[[#This Row],[PTS2]]-October_Schedule_Table[[#This Row],[PTS]]</f>
        <v>11</v>
      </c>
      <c r="Q513" s="8">
        <f>October_Schedule_Table[[#This Row],[Home Pre]]-October_Schedule_Table[[#This Row],[Away Pre]]</f>
        <v>5.6966526930318935</v>
      </c>
      <c r="R513" s="8">
        <f>October_Schedule_Table[[#This Row],[Actual]]-October_Schedule_Table[[#This Row],[Predicted]]</f>
        <v>5.3033473069681065</v>
      </c>
      <c r="S513" s="8">
        <f>October_Schedule_Table[[#This Row],[PTS2]]-October_Schedule_Table[[#This Row],[Home Pre]]</f>
        <v>-8.7114585010826886</v>
      </c>
      <c r="T513" s="8">
        <f>October_Schedule_Table[[#This Row],[PTS]]-October_Schedule_Table[[#This Row],[Away Pre]]</f>
        <v>-14.014805808050795</v>
      </c>
      <c r="U513" s="8" t="str">
        <f>CONCATENATE(October_Schedule_Table[[#This Row],[Away Short]],October_Schedule_Table[[#This Row],[PTS]],October_Schedule_Table[[#This Row],[PTS2]])</f>
        <v>Was95106</v>
      </c>
      <c r="V513" s="8" t="str">
        <f>CONCATENATE(October_Schedule_Table[[#This Row],[Home Short]],October_Schedule_Table[[#This Row],[PTS]],October_Schedule_Table[[#This Row],[PTS2]])</f>
        <v>Det95106</v>
      </c>
      <c r="W513" s="8" t="str">
        <f>VLOOKUP(October_Schedule_Table[[#This Row],[Home Concat]],'Back to Back'!T:U,2,FALSE)</f>
        <v>no</v>
      </c>
      <c r="X513" s="8" t="str">
        <f>VLOOKUP(October_Schedule_Table[[#This Row],[Away Concat]],'Back to Back'!T:U,2,FALSE)</f>
        <v>no</v>
      </c>
      <c r="Y51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13" s="8"/>
    </row>
    <row r="514" spans="1:26" x14ac:dyDescent="0.2">
      <c r="A514" s="2">
        <v>43460</v>
      </c>
      <c r="B514" s="16">
        <v>12</v>
      </c>
      <c r="C514" s="16">
        <v>26</v>
      </c>
      <c r="D514" s="16">
        <v>2018</v>
      </c>
      <c r="E514" s="1" t="s">
        <v>9</v>
      </c>
      <c r="F514" s="1" t="s">
        <v>32</v>
      </c>
      <c r="G514" s="1" t="str">
        <f>LEFT(October_Schedule_Table[[#This Row],[Visitor/Neutral]],3)</f>
        <v>Sac</v>
      </c>
      <c r="H514" s="1">
        <v>118</v>
      </c>
      <c r="I514" s="1" t="s">
        <v>22</v>
      </c>
      <c r="J514" s="1" t="s">
        <v>241</v>
      </c>
      <c r="K514" s="1">
        <v>127</v>
      </c>
      <c r="L514" s="1">
        <f>mean-0.5*home+VLOOKUP(October_Schedule_Table[[#This Row],[Visitor/Neutral]],lookup,2,FALSE)+VLOOKUP(October_Schedule_Table[[#This Row],[Home/Neutral]],lookup,3,FALSE)</f>
        <v>116.11841882141066</v>
      </c>
      <c r="M514" s="1">
        <f>mean+0.5*home+VLOOKUP(October_Schedule_Table[[#This Row],[Visitor/Neutral]],lookup,3,FALSE)+VLOOKUP(October_Schedule_Table[[#This Row],[Home/Neutral]],lookup,2,FALSE)</f>
        <v>120.53608128364785</v>
      </c>
      <c r="N514" s="1">
        <f>(October_Schedule_Table[[#This Row],[PTS2]]-October_Schedule_Table[[#This Row],[Home Pre]])^2+(October_Schedule_Table[[#This Row],[PTS]]-October_Schedule_Table[[#This Row],[Away Pre]])^2</f>
        <v>45.322592903229335</v>
      </c>
      <c r="O514" s="1">
        <f t="shared" si="9"/>
        <v>1.3516017845217798</v>
      </c>
      <c r="P514" s="8">
        <f>October_Schedule_Table[[#This Row],[PTS2]]-October_Schedule_Table[[#This Row],[PTS]]</f>
        <v>9</v>
      </c>
      <c r="Q514" s="8">
        <f>October_Schedule_Table[[#This Row],[Home Pre]]-October_Schedule_Table[[#This Row],[Away Pre]]</f>
        <v>4.4176624622371889</v>
      </c>
      <c r="R514" s="8">
        <f>October_Schedule_Table[[#This Row],[Actual]]-October_Schedule_Table[[#This Row],[Predicted]]</f>
        <v>4.5823375377628111</v>
      </c>
      <c r="S514" s="8">
        <f>October_Schedule_Table[[#This Row],[PTS2]]-October_Schedule_Table[[#This Row],[Home Pre]]</f>
        <v>6.4639187163521541</v>
      </c>
      <c r="T514" s="8">
        <f>October_Schedule_Table[[#This Row],[PTS]]-October_Schedule_Table[[#This Row],[Away Pre]]</f>
        <v>1.881581178589343</v>
      </c>
      <c r="U514" s="8" t="str">
        <f>CONCATENATE(October_Schedule_Table[[#This Row],[Away Short]],October_Schedule_Table[[#This Row],[PTS]],October_Schedule_Table[[#This Row],[PTS2]])</f>
        <v>Sac118127</v>
      </c>
      <c r="V514" s="8" t="str">
        <f>CONCATENATE(October_Schedule_Table[[#This Row],[Home Short]],October_Schedule_Table[[#This Row],[PTS]],October_Schedule_Table[[#This Row],[PTS2]])</f>
        <v>LAC118127</v>
      </c>
      <c r="W514" s="8" t="str">
        <f>VLOOKUP(October_Schedule_Table[[#This Row],[Home Concat]],'Back to Back'!T:U,2,FALSE)</f>
        <v>no</v>
      </c>
      <c r="X514" s="8" t="str">
        <f>VLOOKUP(October_Schedule_Table[[#This Row],[Away Concat]],'Back to Back'!T:U,2,FALSE)</f>
        <v>no</v>
      </c>
      <c r="Y51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14" s="8"/>
    </row>
    <row r="515" spans="1:26" x14ac:dyDescent="0.2">
      <c r="A515" s="2">
        <v>43460</v>
      </c>
      <c r="B515" s="16">
        <v>12</v>
      </c>
      <c r="C515" s="16">
        <v>26</v>
      </c>
      <c r="D515" s="16">
        <v>2018</v>
      </c>
      <c r="E515" s="1" t="s">
        <v>6</v>
      </c>
      <c r="F515" s="1" t="s">
        <v>36</v>
      </c>
      <c r="G515" s="1" t="str">
        <f>LEFT(October_Schedule_Table[[#This Row],[Visitor/Neutral]],3)</f>
        <v>Cle</v>
      </c>
      <c r="H515" s="1">
        <v>87</v>
      </c>
      <c r="I515" s="1" t="s">
        <v>19</v>
      </c>
      <c r="J515" s="1" t="str">
        <f>LEFT(October_Schedule_Table[[#This Row],[Home/Neutral]],3)</f>
        <v>Mem</v>
      </c>
      <c r="K515" s="1">
        <v>95</v>
      </c>
      <c r="L515" s="1">
        <f>mean-0.5*home+VLOOKUP(October_Schedule_Table[[#This Row],[Visitor/Neutral]],lookup,2,FALSE)+VLOOKUP(October_Schedule_Table[[#This Row],[Home/Neutral]],lookup,3,FALSE)</f>
        <v>98.757197728530628</v>
      </c>
      <c r="M515" s="1">
        <f>mean+0.5*home+VLOOKUP(October_Schedule_Table[[#This Row],[Visitor/Neutral]],lookup,3,FALSE)+VLOOKUP(October_Schedule_Table[[#This Row],[Home/Neutral]],lookup,2,FALSE)</f>
        <v>108.45320883697892</v>
      </c>
      <c r="N515" s="1">
        <f>(October_Schedule_Table[[#This Row],[PTS2]]-October_Schedule_Table[[#This Row],[Home Pre]])^2+(October_Schedule_Table[[#This Row],[PTS]]-October_Schedule_Table[[#This Row],[Away Pre]])^2</f>
        <v>319.22052643913332</v>
      </c>
      <c r="O515" s="1">
        <f t="shared" si="9"/>
        <v>1.3524132324612566</v>
      </c>
      <c r="P515" s="8">
        <f>October_Schedule_Table[[#This Row],[PTS2]]-October_Schedule_Table[[#This Row],[PTS]]</f>
        <v>8</v>
      </c>
      <c r="Q515" s="8">
        <f>October_Schedule_Table[[#This Row],[Home Pre]]-October_Schedule_Table[[#This Row],[Away Pre]]</f>
        <v>9.696011108448289</v>
      </c>
      <c r="R515" s="8">
        <f>October_Schedule_Table[[#This Row],[Actual]]-October_Schedule_Table[[#This Row],[Predicted]]</f>
        <v>-1.696011108448289</v>
      </c>
      <c r="S515" s="8">
        <f>October_Schedule_Table[[#This Row],[PTS2]]-October_Schedule_Table[[#This Row],[Home Pre]]</f>
        <v>-13.453208836978916</v>
      </c>
      <c r="T515" s="8">
        <f>October_Schedule_Table[[#This Row],[PTS]]-October_Schedule_Table[[#This Row],[Away Pre]]</f>
        <v>-11.757197728530628</v>
      </c>
      <c r="U515" s="8" t="str">
        <f>CONCATENATE(October_Schedule_Table[[#This Row],[Away Short]],October_Schedule_Table[[#This Row],[PTS]],October_Schedule_Table[[#This Row],[PTS2]])</f>
        <v>Cle8795</v>
      </c>
      <c r="V515" s="8" t="str">
        <f>CONCATENATE(October_Schedule_Table[[#This Row],[Home Short]],October_Schedule_Table[[#This Row],[PTS]],October_Schedule_Table[[#This Row],[PTS2]])</f>
        <v>Mem8795</v>
      </c>
      <c r="W515" s="8" t="str">
        <f>VLOOKUP(October_Schedule_Table[[#This Row],[Home Concat]],'Back to Back'!T:U,2,FALSE)</f>
        <v>no</v>
      </c>
      <c r="X515" s="8" t="str">
        <f>VLOOKUP(October_Schedule_Table[[#This Row],[Away Concat]],'Back to Back'!T:U,2,FALSE)</f>
        <v>no</v>
      </c>
      <c r="Y51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15" s="8"/>
    </row>
    <row r="516" spans="1:26" x14ac:dyDescent="0.2">
      <c r="A516" s="2">
        <v>43460</v>
      </c>
      <c r="B516" s="16">
        <v>12</v>
      </c>
      <c r="C516" s="16">
        <v>26</v>
      </c>
      <c r="D516" s="16">
        <v>2018</v>
      </c>
      <c r="E516" s="1" t="s">
        <v>23</v>
      </c>
      <c r="F516" s="1" t="s">
        <v>37</v>
      </c>
      <c r="G516" s="1" t="str">
        <f>LEFT(October_Schedule_Table[[#This Row],[Visitor/Neutral]],3)</f>
        <v>Tor</v>
      </c>
      <c r="H516" s="1">
        <v>106</v>
      </c>
      <c r="I516" s="1" t="s">
        <v>26</v>
      </c>
      <c r="J516" s="1" t="str">
        <f>LEFT(October_Schedule_Table[[#This Row],[Home/Neutral]],3)</f>
        <v>Mia</v>
      </c>
      <c r="K516" s="1">
        <v>104</v>
      </c>
      <c r="L516" s="1">
        <f>mean-0.5*home+VLOOKUP(October_Schedule_Table[[#This Row],[Visitor/Neutral]],lookup,2,FALSE)+VLOOKUP(October_Schedule_Table[[#This Row],[Home/Neutral]],lookup,3,FALSE)</f>
        <v>107.33461159246916</v>
      </c>
      <c r="M516" s="1">
        <f>mean+0.5*home+VLOOKUP(October_Schedule_Table[[#This Row],[Visitor/Neutral]],lookup,3,FALSE)+VLOOKUP(October_Schedule_Table[[#This Row],[Home/Neutral]],lookup,2,FALSE)</f>
        <v>104.26896947442668</v>
      </c>
      <c r="N516" s="1">
        <f>(October_Schedule_Table[[#This Row],[PTS2]]-October_Schedule_Table[[#This Row],[Home Pre]])^2+(October_Schedule_Table[[#This Row],[PTS]]-October_Schedule_Table[[#This Row],[Away Pre]])^2</f>
        <v>1.8535326809264301</v>
      </c>
      <c r="O516" s="1">
        <f t="shared" si="9"/>
        <v>1.3532251675617937</v>
      </c>
      <c r="P516" s="8">
        <f>October_Schedule_Table[[#This Row],[PTS2]]-October_Schedule_Table[[#This Row],[PTS]]</f>
        <v>-2</v>
      </c>
      <c r="Q516" s="8">
        <f>October_Schedule_Table[[#This Row],[Home Pre]]-October_Schedule_Table[[#This Row],[Away Pre]]</f>
        <v>-3.0656421180424758</v>
      </c>
      <c r="R516" s="8">
        <f>October_Schedule_Table[[#This Row],[Actual]]-October_Schedule_Table[[#This Row],[Predicted]]</f>
        <v>1.0656421180424758</v>
      </c>
      <c r="S516" s="8">
        <f>October_Schedule_Table[[#This Row],[PTS2]]-October_Schedule_Table[[#This Row],[Home Pre]]</f>
        <v>-0.26896947442668306</v>
      </c>
      <c r="T516" s="8">
        <f>October_Schedule_Table[[#This Row],[PTS]]-October_Schedule_Table[[#This Row],[Away Pre]]</f>
        <v>-1.3346115924691588</v>
      </c>
      <c r="U516" s="8" t="str">
        <f>CONCATENATE(October_Schedule_Table[[#This Row],[Away Short]],October_Schedule_Table[[#This Row],[PTS]],October_Schedule_Table[[#This Row],[PTS2]])</f>
        <v>Tor106104</v>
      </c>
      <c r="V516" s="8" t="str">
        <f>CONCATENATE(October_Schedule_Table[[#This Row],[Home Short]],October_Schedule_Table[[#This Row],[PTS]],October_Schedule_Table[[#This Row],[PTS2]])</f>
        <v>Mia106104</v>
      </c>
      <c r="W516" s="8" t="str">
        <f>VLOOKUP(October_Schedule_Table[[#This Row],[Home Concat]],'Back to Back'!T:U,2,FALSE)</f>
        <v>no</v>
      </c>
      <c r="X516" s="8" t="str">
        <f>VLOOKUP(October_Schedule_Table[[#This Row],[Away Concat]],'Back to Back'!T:U,2,FALSE)</f>
        <v>no</v>
      </c>
      <c r="Y51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16" s="8"/>
    </row>
    <row r="517" spans="1:26" x14ac:dyDescent="0.2">
      <c r="A517" s="2">
        <v>43460</v>
      </c>
      <c r="B517" s="16">
        <v>12</v>
      </c>
      <c r="C517" s="16">
        <v>26</v>
      </c>
      <c r="D517" s="16">
        <v>2018</v>
      </c>
      <c r="E517" s="1" t="s">
        <v>12</v>
      </c>
      <c r="F517" s="1" t="s">
        <v>29</v>
      </c>
      <c r="G517" s="1" t="str">
        <f>LEFT(October_Schedule_Table[[#This Row],[Visitor/Neutral]],3)</f>
        <v>Pho</v>
      </c>
      <c r="H517" s="1">
        <v>122</v>
      </c>
      <c r="I517" s="1" t="s">
        <v>27</v>
      </c>
      <c r="J517" s="1" t="str">
        <f>LEFT(October_Schedule_Table[[#This Row],[Home/Neutral]],3)</f>
        <v>Orl</v>
      </c>
      <c r="K517" s="1">
        <v>120</v>
      </c>
      <c r="L517" s="1">
        <f>mean-0.5*home+VLOOKUP(October_Schedule_Table[[#This Row],[Visitor/Neutral]],lookup,2,FALSE)+VLOOKUP(October_Schedule_Table[[#This Row],[Home/Neutral]],lookup,3,FALSE)</f>
        <v>102.11451036436328</v>
      </c>
      <c r="M517" s="1">
        <f>mean+0.5*home+VLOOKUP(October_Schedule_Table[[#This Row],[Visitor/Neutral]],lookup,3,FALSE)+VLOOKUP(October_Schedule_Table[[#This Row],[Home/Neutral]],lookup,2,FALSE)</f>
        <v>114.75122590926459</v>
      </c>
      <c r="N517" s="1">
        <f>(October_Schedule_Table[[#This Row],[PTS2]]-October_Schedule_Table[[#This Row],[Home Pre]])^2+(October_Schedule_Table[[#This Row],[PTS]]-October_Schedule_Table[[#This Row],[Away Pre]])^2</f>
        <v>422.98232750459056</v>
      </c>
      <c r="O517" s="1">
        <f t="shared" si="9"/>
        <v>1.3540375901158632</v>
      </c>
      <c r="P517" s="8">
        <f>October_Schedule_Table[[#This Row],[PTS2]]-October_Schedule_Table[[#This Row],[PTS]]</f>
        <v>-2</v>
      </c>
      <c r="Q517" s="8">
        <f>October_Schedule_Table[[#This Row],[Home Pre]]-October_Schedule_Table[[#This Row],[Away Pre]]</f>
        <v>12.636715544901307</v>
      </c>
      <c r="R517" s="8">
        <f>October_Schedule_Table[[#This Row],[Actual]]-October_Schedule_Table[[#This Row],[Predicted]]</f>
        <v>-14.636715544901307</v>
      </c>
      <c r="S517" s="8">
        <f>October_Schedule_Table[[#This Row],[PTS2]]-October_Schedule_Table[[#This Row],[Home Pre]]</f>
        <v>5.2487740907354095</v>
      </c>
      <c r="T517" s="8">
        <f>October_Schedule_Table[[#This Row],[PTS]]-October_Schedule_Table[[#This Row],[Away Pre]]</f>
        <v>19.885489635636716</v>
      </c>
      <c r="U517" s="8" t="str">
        <f>CONCATENATE(October_Schedule_Table[[#This Row],[Away Short]],October_Schedule_Table[[#This Row],[PTS]],October_Schedule_Table[[#This Row],[PTS2]])</f>
        <v>Pho122120</v>
      </c>
      <c r="V517" s="8" t="str">
        <f>CONCATENATE(October_Schedule_Table[[#This Row],[Home Short]],October_Schedule_Table[[#This Row],[PTS]],October_Schedule_Table[[#This Row],[PTS2]])</f>
        <v>Orl122120</v>
      </c>
      <c r="W517" s="8" t="str">
        <f>VLOOKUP(October_Schedule_Table[[#This Row],[Home Concat]],'Back to Back'!T:U,2,FALSE)</f>
        <v>no</v>
      </c>
      <c r="X517" s="8" t="str">
        <f>VLOOKUP(October_Schedule_Table[[#This Row],[Away Concat]],'Back to Back'!T:U,2,FALSE)</f>
        <v>no</v>
      </c>
      <c r="Y51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17" s="8"/>
    </row>
    <row r="518" spans="1:26" x14ac:dyDescent="0.2">
      <c r="A518" s="2">
        <v>43460</v>
      </c>
      <c r="B518" s="16">
        <v>12</v>
      </c>
      <c r="C518" s="16">
        <v>26</v>
      </c>
      <c r="D518" s="16">
        <v>2018</v>
      </c>
      <c r="E518" s="1" t="s">
        <v>33</v>
      </c>
      <c r="F518" s="1" t="s">
        <v>21</v>
      </c>
      <c r="G518" s="1" t="str">
        <f>LEFT(October_Schedule_Table[[#This Row],[Visitor/Neutral]],3)</f>
        <v>Den</v>
      </c>
      <c r="H518" s="1">
        <v>103</v>
      </c>
      <c r="I518" s="1" t="s">
        <v>35</v>
      </c>
      <c r="J518" s="1" t="str">
        <f>LEFT(October_Schedule_Table[[#This Row],[Home/Neutral]],3)</f>
        <v>San</v>
      </c>
      <c r="K518" s="1">
        <v>111</v>
      </c>
      <c r="L518" s="1">
        <f>mean-0.5*home+VLOOKUP(October_Schedule_Table[[#This Row],[Visitor/Neutral]],lookup,2,FALSE)+VLOOKUP(October_Schedule_Table[[#This Row],[Home/Neutral]],lookup,3,FALSE)</f>
        <v>107.0678527542469</v>
      </c>
      <c r="M518" s="1">
        <f>mean+0.5*home+VLOOKUP(October_Schedule_Table[[#This Row],[Visitor/Neutral]],lookup,3,FALSE)+VLOOKUP(October_Schedule_Table[[#This Row],[Home/Neutral]],lookup,2,FALSE)</f>
        <v>107.77131571529237</v>
      </c>
      <c r="N518" s="1">
        <f>(October_Schedule_Table[[#This Row],[PTS2]]-October_Schedule_Table[[#This Row],[Home Pre]])^2+(October_Schedule_Table[[#This Row],[PTS]]-October_Schedule_Table[[#This Row],[Away Pre]])^2</f>
        <v>26.971828240552082</v>
      </c>
      <c r="O518" s="1">
        <f t="shared" si="9"/>
        <v>1.3548505004161129</v>
      </c>
      <c r="P518" s="8">
        <f>October_Schedule_Table[[#This Row],[PTS2]]-October_Schedule_Table[[#This Row],[PTS]]</f>
        <v>8</v>
      </c>
      <c r="Q518" s="8">
        <f>October_Schedule_Table[[#This Row],[Home Pre]]-October_Schedule_Table[[#This Row],[Away Pre]]</f>
        <v>0.70346296104547434</v>
      </c>
      <c r="R518" s="8">
        <f>October_Schedule_Table[[#This Row],[Actual]]-October_Schedule_Table[[#This Row],[Predicted]]</f>
        <v>7.2965370389545257</v>
      </c>
      <c r="S518" s="8">
        <f>October_Schedule_Table[[#This Row],[PTS2]]-October_Schedule_Table[[#This Row],[Home Pre]]</f>
        <v>3.2286842847076258</v>
      </c>
      <c r="T518" s="8">
        <f>October_Schedule_Table[[#This Row],[PTS]]-October_Schedule_Table[[#This Row],[Away Pre]]</f>
        <v>-4.0678527542468998</v>
      </c>
      <c r="U518" s="8" t="str">
        <f>CONCATENATE(October_Schedule_Table[[#This Row],[Away Short]],October_Schedule_Table[[#This Row],[PTS]],October_Schedule_Table[[#This Row],[PTS2]])</f>
        <v>Den103111</v>
      </c>
      <c r="V518" s="8" t="str">
        <f>CONCATENATE(October_Schedule_Table[[#This Row],[Home Short]],October_Schedule_Table[[#This Row],[PTS]],October_Schedule_Table[[#This Row],[PTS2]])</f>
        <v>San103111</v>
      </c>
      <c r="W518" s="8" t="str">
        <f>VLOOKUP(October_Schedule_Table[[#This Row],[Home Concat]],'Back to Back'!T:U,2,FALSE)</f>
        <v>no</v>
      </c>
      <c r="X518" s="8" t="str">
        <f>VLOOKUP(October_Schedule_Table[[#This Row],[Away Concat]],'Back to Back'!T:U,2,FALSE)</f>
        <v>no</v>
      </c>
      <c r="Y51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18" s="8"/>
    </row>
    <row r="519" spans="1:26" x14ac:dyDescent="0.2">
      <c r="A519" s="2">
        <v>43461</v>
      </c>
      <c r="B519" s="16">
        <v>12</v>
      </c>
      <c r="C519" s="16">
        <v>27</v>
      </c>
      <c r="D519" s="16">
        <v>2018</v>
      </c>
      <c r="E519" s="1" t="s">
        <v>9</v>
      </c>
      <c r="F519" s="1" t="s">
        <v>40</v>
      </c>
      <c r="G519" s="1" t="str">
        <f>LEFT(October_Schedule_Table[[#This Row],[Visitor/Neutral]],3)</f>
        <v>Por</v>
      </c>
      <c r="H519" s="1">
        <v>110</v>
      </c>
      <c r="I519" s="1" t="s">
        <v>11</v>
      </c>
      <c r="J519" s="1" t="str">
        <f>LEFT(October_Schedule_Table[[#This Row],[Home/Neutral]],3)</f>
        <v>Gol</v>
      </c>
      <c r="K519" s="1">
        <v>109</v>
      </c>
      <c r="L519" s="1">
        <f>mean-0.5*home+VLOOKUP(October_Schedule_Table[[#This Row],[Visitor/Neutral]],lookup,2,FALSE)+VLOOKUP(October_Schedule_Table[[#This Row],[Home/Neutral]],lookup,3,FALSE)</f>
        <v>113.73177516712343</v>
      </c>
      <c r="M519" s="1">
        <f>mean+0.5*home+VLOOKUP(October_Schedule_Table[[#This Row],[Visitor/Neutral]],lookup,3,FALSE)+VLOOKUP(October_Schedule_Table[[#This Row],[Home/Neutral]],lookup,2,FALSE)</f>
        <v>118.19388514351883</v>
      </c>
      <c r="N519" s="1">
        <f>(October_Schedule_Table[[#This Row],[PTS2]]-October_Schedule_Table[[#This Row],[Home Pre]])^2+(October_Schedule_Table[[#This Row],[PTS]]-October_Schedule_Table[[#This Row],[Away Pre]])^2</f>
        <v>98.453669930175309</v>
      </c>
      <c r="O519" s="1">
        <f t="shared" si="9"/>
        <v>1.3556638987553662</v>
      </c>
      <c r="P519" s="8">
        <f>October_Schedule_Table[[#This Row],[PTS2]]-October_Schedule_Table[[#This Row],[PTS]]</f>
        <v>-1</v>
      </c>
      <c r="Q519" s="8">
        <f>October_Schedule_Table[[#This Row],[Home Pre]]-October_Schedule_Table[[#This Row],[Away Pre]]</f>
        <v>4.4621099763953964</v>
      </c>
      <c r="R519" s="8">
        <f>October_Schedule_Table[[#This Row],[Actual]]-October_Schedule_Table[[#This Row],[Predicted]]</f>
        <v>-5.4621099763953964</v>
      </c>
      <c r="S519" s="8">
        <f>October_Schedule_Table[[#This Row],[PTS2]]-October_Schedule_Table[[#This Row],[Home Pre]]</f>
        <v>-9.1938851435188269</v>
      </c>
      <c r="T519" s="8">
        <f>October_Schedule_Table[[#This Row],[PTS]]-October_Schedule_Table[[#This Row],[Away Pre]]</f>
        <v>-3.7317751671234305</v>
      </c>
      <c r="U519" s="8" t="str">
        <f>CONCATENATE(October_Schedule_Table[[#This Row],[Away Short]],October_Schedule_Table[[#This Row],[PTS]],October_Schedule_Table[[#This Row],[PTS2]])</f>
        <v>Por110109</v>
      </c>
      <c r="V519" s="8" t="str">
        <f>CONCATENATE(October_Schedule_Table[[#This Row],[Home Short]],October_Schedule_Table[[#This Row],[PTS]],October_Schedule_Table[[#This Row],[PTS2]])</f>
        <v>Gol110109</v>
      </c>
      <c r="W519" s="8" t="str">
        <f>VLOOKUP(October_Schedule_Table[[#This Row],[Home Concat]],'Back to Back'!T:U,2,FALSE)</f>
        <v>no</v>
      </c>
      <c r="X519" s="8" t="str">
        <f>VLOOKUP(October_Schedule_Table[[#This Row],[Away Concat]],'Back to Back'!T:U,2,FALSE)</f>
        <v>no</v>
      </c>
      <c r="Y51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19" s="8"/>
    </row>
    <row r="520" spans="1:26" x14ac:dyDescent="0.2">
      <c r="A520" s="2">
        <v>43461</v>
      </c>
      <c r="B520" s="16">
        <v>12</v>
      </c>
      <c r="C520" s="16">
        <v>27</v>
      </c>
      <c r="D520" s="16">
        <v>2018</v>
      </c>
      <c r="E520" s="1" t="s">
        <v>6</v>
      </c>
      <c r="F520" s="1" t="s">
        <v>8</v>
      </c>
      <c r="G520" s="1" t="str">
        <f>LEFT(October_Schedule_Table[[#This Row],[Visitor/Neutral]],3)</f>
        <v>Bos</v>
      </c>
      <c r="H520" s="1">
        <v>113</v>
      </c>
      <c r="I520" s="1" t="s">
        <v>18</v>
      </c>
      <c r="J520" s="1" t="str">
        <f>LEFT(October_Schedule_Table[[#This Row],[Home/Neutral]],3)</f>
        <v>Hou</v>
      </c>
      <c r="K520" s="1">
        <v>127</v>
      </c>
      <c r="L520" s="1">
        <f>mean-0.5*home+VLOOKUP(October_Schedule_Table[[#This Row],[Visitor/Neutral]],lookup,2,FALSE)+VLOOKUP(October_Schedule_Table[[#This Row],[Home/Neutral]],lookup,3,FALSE)</f>
        <v>108.42175771154257</v>
      </c>
      <c r="M520" s="1">
        <f>mean+0.5*home+VLOOKUP(October_Schedule_Table[[#This Row],[Visitor/Neutral]],lookup,3,FALSE)+VLOOKUP(October_Schedule_Table[[#This Row],[Home/Neutral]],lookup,2,FALSE)</f>
        <v>113.29579347791534</v>
      </c>
      <c r="N520" s="1">
        <f>(October_Schedule_Table[[#This Row],[PTS2]]-October_Schedule_Table[[#This Row],[Home Pre]])^2+(October_Schedule_Table[[#This Row],[PTS]]-October_Schedule_Table[[#This Row],[Away Pre]])^2</f>
        <v>208.76557885176771</v>
      </c>
      <c r="O520" s="1">
        <f t="shared" si="9"/>
        <v>1.3564777854266223</v>
      </c>
      <c r="P520" s="8">
        <f>October_Schedule_Table[[#This Row],[PTS2]]-October_Schedule_Table[[#This Row],[PTS]]</f>
        <v>14</v>
      </c>
      <c r="Q520" s="8">
        <f>October_Schedule_Table[[#This Row],[Home Pre]]-October_Schedule_Table[[#This Row],[Away Pre]]</f>
        <v>4.8740357663727707</v>
      </c>
      <c r="R520" s="8">
        <f>October_Schedule_Table[[#This Row],[Actual]]-October_Schedule_Table[[#This Row],[Predicted]]</f>
        <v>9.1259642336272293</v>
      </c>
      <c r="S520" s="8">
        <f>October_Schedule_Table[[#This Row],[PTS2]]-October_Schedule_Table[[#This Row],[Home Pre]]</f>
        <v>13.704206522084661</v>
      </c>
      <c r="T520" s="8">
        <f>October_Schedule_Table[[#This Row],[PTS]]-October_Schedule_Table[[#This Row],[Away Pre]]</f>
        <v>4.5782422884574316</v>
      </c>
      <c r="U520" s="8" t="str">
        <f>CONCATENATE(October_Schedule_Table[[#This Row],[Away Short]],October_Schedule_Table[[#This Row],[PTS]],October_Schedule_Table[[#This Row],[PTS2]])</f>
        <v>Bos113127</v>
      </c>
      <c r="V520" s="8" t="str">
        <f>CONCATENATE(October_Schedule_Table[[#This Row],[Home Short]],October_Schedule_Table[[#This Row],[PTS]],October_Schedule_Table[[#This Row],[PTS2]])</f>
        <v>Hou113127</v>
      </c>
      <c r="W520" s="8" t="str">
        <f>VLOOKUP(October_Schedule_Table[[#This Row],[Home Concat]],'Back to Back'!T:U,2,FALSE)</f>
        <v>no</v>
      </c>
      <c r="X520" s="8" t="str">
        <f>VLOOKUP(October_Schedule_Table[[#This Row],[Away Concat]],'Back to Back'!T:U,2,FALSE)</f>
        <v>no</v>
      </c>
      <c r="Y52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20" s="8"/>
    </row>
    <row r="521" spans="1:26" x14ac:dyDescent="0.2">
      <c r="A521" s="2">
        <v>43461</v>
      </c>
      <c r="B521" s="16">
        <v>12</v>
      </c>
      <c r="C521" s="16">
        <v>27</v>
      </c>
      <c r="D521" s="16">
        <v>2018</v>
      </c>
      <c r="E521" s="1" t="s">
        <v>6</v>
      </c>
      <c r="F521" s="1" t="s">
        <v>25</v>
      </c>
      <c r="G521" s="1" t="s">
        <v>243</v>
      </c>
      <c r="H521" s="1">
        <v>96</v>
      </c>
      <c r="I521" s="1" t="s">
        <v>13</v>
      </c>
      <c r="J521" s="1" t="str">
        <f>LEFT(October_Schedule_Table[[#This Row],[Home/Neutral]],3)</f>
        <v>Mil</v>
      </c>
      <c r="K521" s="1">
        <v>112</v>
      </c>
      <c r="L521" s="1">
        <f>mean-0.5*home+VLOOKUP(October_Schedule_Table[[#This Row],[Visitor/Neutral]],lookup,2,FALSE)+VLOOKUP(October_Schedule_Table[[#This Row],[Home/Neutral]],lookup,3,FALSE)</f>
        <v>101.71133994100305</v>
      </c>
      <c r="M521" s="1">
        <f>mean+0.5*home+VLOOKUP(October_Schedule_Table[[#This Row],[Visitor/Neutral]],lookup,3,FALSE)+VLOOKUP(October_Schedule_Table[[#This Row],[Home/Neutral]],lookup,2,FALSE)</f>
        <v>121.57424962559922</v>
      </c>
      <c r="N521" s="1">
        <f>(October_Schedule_Table[[#This Row],[PTS2]]-October_Schedule_Table[[#This Row],[Home Pre]])^2+(October_Schedule_Table[[#This Row],[PTS]]-October_Schedule_Table[[#This Row],[Away Pre]])^2</f>
        <v>124.28565981498353</v>
      </c>
      <c r="O521" s="1">
        <f t="shared" si="9"/>
        <v>1.3572921607230564</v>
      </c>
      <c r="P521" s="8">
        <f>October_Schedule_Table[[#This Row],[PTS2]]-October_Schedule_Table[[#This Row],[PTS]]</f>
        <v>16</v>
      </c>
      <c r="Q521" s="8">
        <f>October_Schedule_Table[[#This Row],[Home Pre]]-October_Schedule_Table[[#This Row],[Away Pre]]</f>
        <v>19.862909684596175</v>
      </c>
      <c r="R521" s="8">
        <f>October_Schedule_Table[[#This Row],[Actual]]-October_Schedule_Table[[#This Row],[Predicted]]</f>
        <v>-3.8629096845961755</v>
      </c>
      <c r="S521" s="8">
        <f>October_Schedule_Table[[#This Row],[PTS2]]-October_Schedule_Table[[#This Row],[Home Pre]]</f>
        <v>-9.5742496255992222</v>
      </c>
      <c r="T521" s="8">
        <f>October_Schedule_Table[[#This Row],[PTS]]-October_Schedule_Table[[#This Row],[Away Pre]]</f>
        <v>-5.7113399410030468</v>
      </c>
      <c r="U521" s="8" t="str">
        <f>CONCATENATE(October_Schedule_Table[[#This Row],[Away Short]],October_Schedule_Table[[#This Row],[PTS]],October_Schedule_Table[[#This Row],[PTS2]])</f>
        <v>NYK96112</v>
      </c>
      <c r="V521" s="8" t="str">
        <f>CONCATENATE(October_Schedule_Table[[#This Row],[Home Short]],October_Schedule_Table[[#This Row],[PTS]],October_Schedule_Table[[#This Row],[PTS2]])</f>
        <v>Mil96112</v>
      </c>
      <c r="W521" s="8" t="str">
        <f>VLOOKUP(October_Schedule_Table[[#This Row],[Home Concat]],'Back to Back'!T:U,2,FALSE)</f>
        <v>no</v>
      </c>
      <c r="X521" s="8" t="str">
        <f>VLOOKUP(October_Schedule_Table[[#This Row],[Away Concat]],'Back to Back'!T:U,2,FALSE)</f>
        <v>no</v>
      </c>
      <c r="Y52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21" s="8"/>
    </row>
    <row r="522" spans="1:26" x14ac:dyDescent="0.2">
      <c r="A522" s="2">
        <v>43461</v>
      </c>
      <c r="B522" s="16">
        <v>12</v>
      </c>
      <c r="C522" s="16">
        <v>27</v>
      </c>
      <c r="D522" s="16">
        <v>2018</v>
      </c>
      <c r="E522" s="1" t="s">
        <v>30</v>
      </c>
      <c r="F522" s="1" t="s">
        <v>39</v>
      </c>
      <c r="G522" s="1" t="s">
        <v>242</v>
      </c>
      <c r="H522" s="1">
        <v>116</v>
      </c>
      <c r="I522" s="1" t="s">
        <v>32</v>
      </c>
      <c r="J522" s="1" t="str">
        <f>LEFT(October_Schedule_Table[[#This Row],[Home/Neutral]],3)</f>
        <v>Sac</v>
      </c>
      <c r="K522" s="1">
        <v>117</v>
      </c>
      <c r="L522" s="1">
        <f>mean-0.5*home+VLOOKUP(October_Schedule_Table[[#This Row],[Visitor/Neutral]],lookup,2,FALSE)+VLOOKUP(October_Schedule_Table[[#This Row],[Home/Neutral]],lookup,3,FALSE)</f>
        <v>113.7060759390192</v>
      </c>
      <c r="M522" s="1">
        <f>mean+0.5*home+VLOOKUP(October_Schedule_Table[[#This Row],[Visitor/Neutral]],lookup,3,FALSE)+VLOOKUP(October_Schedule_Table[[#This Row],[Home/Neutral]],lookup,2,FALSE)</f>
        <v>117.27469525212041</v>
      </c>
      <c r="N522" s="1">
        <f>(October_Schedule_Table[[#This Row],[PTS2]]-October_Schedule_Table[[#This Row],[Home Pre]])^2+(October_Schedule_Table[[#This Row],[PTS]]-October_Schedule_Table[[#This Row],[Away Pre]])^2</f>
        <v>5.3375450790841388</v>
      </c>
      <c r="O522" s="1">
        <f t="shared" si="9"/>
        <v>1.3581070249380192</v>
      </c>
      <c r="P522" s="8">
        <f>October_Schedule_Table[[#This Row],[PTS2]]-October_Schedule_Table[[#This Row],[PTS]]</f>
        <v>1</v>
      </c>
      <c r="Q522" s="8">
        <f>October_Schedule_Table[[#This Row],[Home Pre]]-October_Schedule_Table[[#This Row],[Away Pre]]</f>
        <v>3.5686193131012089</v>
      </c>
      <c r="R522" s="8">
        <f>October_Schedule_Table[[#This Row],[Actual]]-October_Schedule_Table[[#This Row],[Predicted]]</f>
        <v>-2.5686193131012089</v>
      </c>
      <c r="S522" s="8">
        <f>October_Schedule_Table[[#This Row],[PTS2]]-October_Schedule_Table[[#This Row],[Home Pre]]</f>
        <v>-0.27469525212040935</v>
      </c>
      <c r="T522" s="8">
        <f>October_Schedule_Table[[#This Row],[PTS]]-October_Schedule_Table[[#This Row],[Away Pre]]</f>
        <v>2.2939240609807996</v>
      </c>
      <c r="U522" s="8" t="str">
        <f>CONCATENATE(October_Schedule_Table[[#This Row],[Away Short]],October_Schedule_Table[[#This Row],[PTS]],October_Schedule_Table[[#This Row],[PTS2]])</f>
        <v>LAL116117</v>
      </c>
      <c r="V522" s="8" t="str">
        <f>CONCATENATE(October_Schedule_Table[[#This Row],[Home Short]],October_Schedule_Table[[#This Row],[PTS]],October_Schedule_Table[[#This Row],[PTS2]])</f>
        <v>Sac116117</v>
      </c>
      <c r="W522" s="8" t="str">
        <f>VLOOKUP(October_Schedule_Table[[#This Row],[Home Concat]],'Back to Back'!T:U,2,FALSE)</f>
        <v>no</v>
      </c>
      <c r="X522" s="8" t="str">
        <f>VLOOKUP(October_Schedule_Table[[#This Row],[Away Concat]],'Back to Back'!T:U,2,FALSE)</f>
        <v>no</v>
      </c>
      <c r="Y52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22" s="8"/>
    </row>
    <row r="523" spans="1:26" x14ac:dyDescent="0.2">
      <c r="A523" s="2">
        <v>43461</v>
      </c>
      <c r="B523" s="16">
        <v>12</v>
      </c>
      <c r="C523" s="16">
        <v>27</v>
      </c>
      <c r="D523" s="16">
        <v>2018</v>
      </c>
      <c r="E523" s="1" t="s">
        <v>9</v>
      </c>
      <c r="F523" s="1" t="s">
        <v>7</v>
      </c>
      <c r="G523" s="1" t="str">
        <f>LEFT(October_Schedule_Table[[#This Row],[Visitor/Neutral]],3)</f>
        <v>Phi</v>
      </c>
      <c r="H523" s="1">
        <v>114</v>
      </c>
      <c r="I523" s="1" t="s">
        <v>31</v>
      </c>
      <c r="J523" s="1" t="str">
        <f>LEFT(October_Schedule_Table[[#This Row],[Home/Neutral]],3)</f>
        <v>Uta</v>
      </c>
      <c r="K523" s="1">
        <v>97</v>
      </c>
      <c r="L523" s="1">
        <f>mean-0.5*home+VLOOKUP(October_Schedule_Table[[#This Row],[Visitor/Neutral]],lookup,2,FALSE)+VLOOKUP(October_Schedule_Table[[#This Row],[Home/Neutral]],lookup,3,FALSE)</f>
        <v>108.93764736621486</v>
      </c>
      <c r="M523" s="1">
        <f>mean+0.5*home+VLOOKUP(October_Schedule_Table[[#This Row],[Visitor/Neutral]],lookup,3,FALSE)+VLOOKUP(October_Schedule_Table[[#This Row],[Home/Neutral]],lookup,2,FALSE)</f>
        <v>115.11931190864718</v>
      </c>
      <c r="N523" s="1">
        <f>(October_Schedule_Table[[#This Row],[PTS2]]-October_Schedule_Table[[#This Row],[Home Pre]])^2+(October_Schedule_Table[[#This Row],[PTS]]-October_Schedule_Table[[#This Row],[Away Pre]])^2</f>
        <v>353.93687823163469</v>
      </c>
      <c r="O523" s="1">
        <f t="shared" si="9"/>
        <v>1.3589223783650384</v>
      </c>
      <c r="P523" s="8">
        <f>October_Schedule_Table[[#This Row],[PTS2]]-October_Schedule_Table[[#This Row],[PTS]]</f>
        <v>-17</v>
      </c>
      <c r="Q523" s="8">
        <f>October_Schedule_Table[[#This Row],[Home Pre]]-October_Schedule_Table[[#This Row],[Away Pre]]</f>
        <v>6.1816645424323156</v>
      </c>
      <c r="R523" s="8">
        <f>October_Schedule_Table[[#This Row],[Actual]]-October_Schedule_Table[[#This Row],[Predicted]]</f>
        <v>-23.181664542432316</v>
      </c>
      <c r="S523" s="8">
        <f>October_Schedule_Table[[#This Row],[PTS2]]-October_Schedule_Table[[#This Row],[Home Pre]]</f>
        <v>-18.119311908647177</v>
      </c>
      <c r="T523" s="8">
        <f>October_Schedule_Table[[#This Row],[PTS]]-October_Schedule_Table[[#This Row],[Away Pre]]</f>
        <v>5.0623526337851388</v>
      </c>
      <c r="U523" s="8" t="str">
        <f>CONCATENATE(October_Schedule_Table[[#This Row],[Away Short]],October_Schedule_Table[[#This Row],[PTS]],October_Schedule_Table[[#This Row],[PTS2]])</f>
        <v>Phi11497</v>
      </c>
      <c r="V523" s="8" t="str">
        <f>CONCATENATE(October_Schedule_Table[[#This Row],[Home Short]],October_Schedule_Table[[#This Row],[PTS]],October_Schedule_Table[[#This Row],[PTS2]])</f>
        <v>Uta11497</v>
      </c>
      <c r="W523" s="8" t="str">
        <f>VLOOKUP(October_Schedule_Table[[#This Row],[Home Concat]],'Back to Back'!T:U,2,FALSE)</f>
        <v>no</v>
      </c>
      <c r="X523" s="8" t="str">
        <f>VLOOKUP(October_Schedule_Table[[#This Row],[Away Concat]],'Back to Back'!T:U,2,FALSE)</f>
        <v>no</v>
      </c>
      <c r="Y52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23" s="8"/>
    </row>
    <row r="524" spans="1:26" x14ac:dyDescent="0.2">
      <c r="A524" s="2">
        <v>43462</v>
      </c>
      <c r="B524" s="16">
        <v>12</v>
      </c>
      <c r="C524" s="16">
        <v>28</v>
      </c>
      <c r="D524" s="16">
        <v>2018</v>
      </c>
      <c r="E524" s="1" t="s">
        <v>12</v>
      </c>
      <c r="F524" s="1" t="s">
        <v>15</v>
      </c>
      <c r="G524" s="1" t="str">
        <f>LEFT(October_Schedule_Table[[#This Row],[Visitor/Neutral]],3)</f>
        <v>Bro</v>
      </c>
      <c r="H524" s="1">
        <v>87</v>
      </c>
      <c r="I524" s="1" t="s">
        <v>14</v>
      </c>
      <c r="J524" s="1" t="str">
        <f>LEFT(October_Schedule_Table[[#This Row],[Home/Neutral]],3)</f>
        <v>Cha</v>
      </c>
      <c r="K524" s="1">
        <v>100</v>
      </c>
      <c r="L524" s="1">
        <f>mean-0.5*home+VLOOKUP(October_Schedule_Table[[#This Row],[Visitor/Neutral]],lookup,2,FALSE)+VLOOKUP(October_Schedule_Table[[#This Row],[Home/Neutral]],lookup,3,FALSE)</f>
        <v>111.69406790868965</v>
      </c>
      <c r="M524" s="1">
        <f>mean+0.5*home+VLOOKUP(October_Schedule_Table[[#This Row],[Visitor/Neutral]],lookup,3,FALSE)+VLOOKUP(October_Schedule_Table[[#This Row],[Home/Neutral]],lookup,2,FALSE)</f>
        <v>113.09107293153808</v>
      </c>
      <c r="N524" s="1">
        <f>(October_Schedule_Table[[#This Row],[PTS2]]-October_Schedule_Table[[#This Row],[Home Pre]])^2+(October_Schedule_Table[[#This Row],[PTS]]-October_Schedule_Table[[#This Row],[Away Pre]])^2</f>
        <v>781.17318037782479</v>
      </c>
      <c r="O524" s="1">
        <f t="shared" ref="O524:O587" si="10">1/(0.9994)*O523</f>
        <v>1.3597382212978171</v>
      </c>
      <c r="P524" s="8">
        <f>October_Schedule_Table[[#This Row],[PTS2]]-October_Schedule_Table[[#This Row],[PTS]]</f>
        <v>13</v>
      </c>
      <c r="Q524" s="8">
        <f>October_Schedule_Table[[#This Row],[Home Pre]]-October_Schedule_Table[[#This Row],[Away Pre]]</f>
        <v>1.3970050228484325</v>
      </c>
      <c r="R524" s="8">
        <f>October_Schedule_Table[[#This Row],[Actual]]-October_Schedule_Table[[#This Row],[Predicted]]</f>
        <v>11.602994977151567</v>
      </c>
      <c r="S524" s="8">
        <f>October_Schedule_Table[[#This Row],[PTS2]]-October_Schedule_Table[[#This Row],[Home Pre]]</f>
        <v>-13.091072931538079</v>
      </c>
      <c r="T524" s="8">
        <f>October_Schedule_Table[[#This Row],[PTS]]-October_Schedule_Table[[#This Row],[Away Pre]]</f>
        <v>-24.694067908689647</v>
      </c>
      <c r="U524" s="8" t="str">
        <f>CONCATENATE(October_Schedule_Table[[#This Row],[Away Short]],October_Schedule_Table[[#This Row],[PTS]],October_Schedule_Table[[#This Row],[PTS2]])</f>
        <v>Bro87100</v>
      </c>
      <c r="V524" s="8" t="str">
        <f>CONCATENATE(October_Schedule_Table[[#This Row],[Home Short]],October_Schedule_Table[[#This Row],[PTS]],October_Schedule_Table[[#This Row],[PTS2]])</f>
        <v>Cha87100</v>
      </c>
      <c r="W524" s="8" t="str">
        <f>VLOOKUP(October_Schedule_Table[[#This Row],[Home Concat]],'Back to Back'!T:U,2,FALSE)</f>
        <v>no</v>
      </c>
      <c r="X524" s="8" t="str">
        <f>VLOOKUP(October_Schedule_Table[[#This Row],[Away Concat]],'Back to Back'!T:U,2,FALSE)</f>
        <v>no</v>
      </c>
      <c r="Y52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24" s="8"/>
    </row>
    <row r="525" spans="1:26" x14ac:dyDescent="0.2">
      <c r="A525" s="2">
        <v>43462</v>
      </c>
      <c r="B525" s="16">
        <v>12</v>
      </c>
      <c r="C525" s="16">
        <v>28</v>
      </c>
      <c r="D525" s="16">
        <v>2018</v>
      </c>
      <c r="E525" s="1" t="s">
        <v>42</v>
      </c>
      <c r="F525" s="1" t="s">
        <v>35</v>
      </c>
      <c r="G525" s="1" t="str">
        <f>LEFT(October_Schedule_Table[[#This Row],[Visitor/Neutral]],3)</f>
        <v>San</v>
      </c>
      <c r="H525" s="1">
        <v>99</v>
      </c>
      <c r="I525" s="1" t="s">
        <v>21</v>
      </c>
      <c r="J525" s="1" t="str">
        <f>LEFT(October_Schedule_Table[[#This Row],[Home/Neutral]],3)</f>
        <v>Den</v>
      </c>
      <c r="K525" s="1">
        <v>102</v>
      </c>
      <c r="L525" s="1">
        <f>mean-0.5*home+VLOOKUP(October_Schedule_Table[[#This Row],[Visitor/Neutral]],lookup,2,FALSE)+VLOOKUP(October_Schedule_Table[[#This Row],[Home/Neutral]],lookup,3,FALSE)</f>
        <v>105.05621614806138</v>
      </c>
      <c r="M525" s="1">
        <f>mean+0.5*home+VLOOKUP(October_Schedule_Table[[#This Row],[Visitor/Neutral]],lookup,3,FALSE)+VLOOKUP(October_Schedule_Table[[#This Row],[Home/Neutral]],lookup,2,FALSE)</f>
        <v>109.78295232147789</v>
      </c>
      <c r="N525" s="1">
        <f>(October_Schedule_Table[[#This Row],[PTS2]]-October_Schedule_Table[[#This Row],[Home Pre]])^2+(October_Schedule_Table[[#This Row],[PTS]]-October_Schedule_Table[[#This Row],[Away Pre]])^2</f>
        <v>97.252100870437559</v>
      </c>
      <c r="O525" s="1">
        <f t="shared" si="10"/>
        <v>1.3605545540302353</v>
      </c>
      <c r="P525" s="8">
        <f>October_Schedule_Table[[#This Row],[PTS2]]-October_Schedule_Table[[#This Row],[PTS]]</f>
        <v>3</v>
      </c>
      <c r="Q525" s="8">
        <f>October_Schedule_Table[[#This Row],[Home Pre]]-October_Schedule_Table[[#This Row],[Away Pre]]</f>
        <v>4.7267361734165121</v>
      </c>
      <c r="R525" s="8">
        <f>October_Schedule_Table[[#This Row],[Actual]]-October_Schedule_Table[[#This Row],[Predicted]]</f>
        <v>-1.7267361734165121</v>
      </c>
      <c r="S525" s="8">
        <f>October_Schedule_Table[[#This Row],[PTS2]]-October_Schedule_Table[[#This Row],[Home Pre]]</f>
        <v>-7.7829523214778931</v>
      </c>
      <c r="T525" s="8">
        <f>October_Schedule_Table[[#This Row],[PTS]]-October_Schedule_Table[[#This Row],[Away Pre]]</f>
        <v>-6.056216148061381</v>
      </c>
      <c r="U525" s="8" t="str">
        <f>CONCATENATE(October_Schedule_Table[[#This Row],[Away Short]],October_Schedule_Table[[#This Row],[PTS]],October_Schedule_Table[[#This Row],[PTS2]])</f>
        <v>San99102</v>
      </c>
      <c r="V525" s="8" t="str">
        <f>CONCATENATE(October_Schedule_Table[[#This Row],[Home Short]],October_Schedule_Table[[#This Row],[PTS]],October_Schedule_Table[[#This Row],[PTS2]])</f>
        <v>Den99102</v>
      </c>
      <c r="W525" s="8" t="str">
        <f>VLOOKUP(October_Schedule_Table[[#This Row],[Home Concat]],'Back to Back'!T:U,2,FALSE)</f>
        <v>no</v>
      </c>
      <c r="X525" s="8" t="str">
        <f>VLOOKUP(October_Schedule_Table[[#This Row],[Away Concat]],'Back to Back'!T:U,2,FALSE)</f>
        <v>no</v>
      </c>
      <c r="Y52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25" s="8"/>
    </row>
    <row r="526" spans="1:26" x14ac:dyDescent="0.2">
      <c r="A526" s="2">
        <v>43462</v>
      </c>
      <c r="B526" s="16">
        <v>12</v>
      </c>
      <c r="C526" s="16">
        <v>28</v>
      </c>
      <c r="D526" s="16">
        <v>2018</v>
      </c>
      <c r="E526" s="1" t="s">
        <v>12</v>
      </c>
      <c r="F526" s="1" t="s">
        <v>16</v>
      </c>
      <c r="G526" s="1" t="str">
        <f>LEFT(October_Schedule_Table[[#This Row],[Visitor/Neutral]],3)</f>
        <v>Det</v>
      </c>
      <c r="H526" s="1">
        <v>88</v>
      </c>
      <c r="I526" s="1" t="s">
        <v>20</v>
      </c>
      <c r="J526" s="1" t="str">
        <f>LEFT(October_Schedule_Table[[#This Row],[Home/Neutral]],3)</f>
        <v>Ind</v>
      </c>
      <c r="K526" s="1">
        <v>125</v>
      </c>
      <c r="L526" s="1">
        <f>mean-0.5*home+VLOOKUP(October_Schedule_Table[[#This Row],[Visitor/Neutral]],lookup,2,FALSE)+VLOOKUP(October_Schedule_Table[[#This Row],[Home/Neutral]],lookup,3,FALSE)</f>
        <v>99.598706652385317</v>
      </c>
      <c r="M526" s="1">
        <f>mean+0.5*home+VLOOKUP(October_Schedule_Table[[#This Row],[Visitor/Neutral]],lookup,3,FALSE)+VLOOKUP(October_Schedule_Table[[#This Row],[Home/Neutral]],lookup,2,FALSE)</f>
        <v>104.94584956915457</v>
      </c>
      <c r="N526" s="1">
        <f>(October_Schedule_Table[[#This Row],[PTS2]]-October_Schedule_Table[[#This Row],[Home Pre]])^2+(October_Schedule_Table[[#This Row],[PTS]]-October_Schedule_Table[[#This Row],[Away Pre]])^2</f>
        <v>536.69894551106518</v>
      </c>
      <c r="O526" s="1">
        <f t="shared" si="10"/>
        <v>1.3613713768563491</v>
      </c>
      <c r="P526" s="8">
        <f>October_Schedule_Table[[#This Row],[PTS2]]-October_Schedule_Table[[#This Row],[PTS]]</f>
        <v>37</v>
      </c>
      <c r="Q526" s="8">
        <f>October_Schedule_Table[[#This Row],[Home Pre]]-October_Schedule_Table[[#This Row],[Away Pre]]</f>
        <v>5.3471429167692577</v>
      </c>
      <c r="R526" s="8">
        <f>October_Schedule_Table[[#This Row],[Actual]]-October_Schedule_Table[[#This Row],[Predicted]]</f>
        <v>31.652857083230742</v>
      </c>
      <c r="S526" s="8">
        <f>October_Schedule_Table[[#This Row],[PTS2]]-October_Schedule_Table[[#This Row],[Home Pre]]</f>
        <v>20.054150430845425</v>
      </c>
      <c r="T526" s="8">
        <f>October_Schedule_Table[[#This Row],[PTS]]-October_Schedule_Table[[#This Row],[Away Pre]]</f>
        <v>-11.598706652385317</v>
      </c>
      <c r="U526" s="8" t="str">
        <f>CONCATENATE(October_Schedule_Table[[#This Row],[Away Short]],October_Schedule_Table[[#This Row],[PTS]],October_Schedule_Table[[#This Row],[PTS2]])</f>
        <v>Det88125</v>
      </c>
      <c r="V526" s="8" t="str">
        <f>CONCATENATE(October_Schedule_Table[[#This Row],[Home Short]],October_Schedule_Table[[#This Row],[PTS]],October_Schedule_Table[[#This Row],[PTS2]])</f>
        <v>Ind88125</v>
      </c>
      <c r="W526" s="8" t="str">
        <f>VLOOKUP(October_Schedule_Table[[#This Row],[Home Concat]],'Back to Back'!T:U,2,FALSE)</f>
        <v>no</v>
      </c>
      <c r="X526" s="8" t="str">
        <f>VLOOKUP(October_Schedule_Table[[#This Row],[Away Concat]],'Back to Back'!T:U,2,FALSE)</f>
        <v>no</v>
      </c>
      <c r="Y52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26" s="8"/>
    </row>
    <row r="527" spans="1:26" x14ac:dyDescent="0.2">
      <c r="A527" s="2">
        <v>43462</v>
      </c>
      <c r="B527" s="16">
        <v>12</v>
      </c>
      <c r="C527" s="16">
        <v>28</v>
      </c>
      <c r="D527" s="16">
        <v>2018</v>
      </c>
      <c r="E527" s="1" t="s">
        <v>9</v>
      </c>
      <c r="F527" s="1" t="s">
        <v>22</v>
      </c>
      <c r="G527" s="1" t="s">
        <v>241</v>
      </c>
      <c r="H527" s="1">
        <v>118</v>
      </c>
      <c r="I527" s="1" t="s">
        <v>39</v>
      </c>
      <c r="J527" s="1" t="s">
        <v>242</v>
      </c>
      <c r="K527" s="1">
        <v>107</v>
      </c>
      <c r="L527" s="1">
        <f>mean-0.5*home+VLOOKUP(October_Schedule_Table[[#This Row],[Visitor/Neutral]],lookup,2,FALSE)+VLOOKUP(October_Schedule_Table[[#This Row],[Home/Neutral]],lookup,3,FALSE)</f>
        <v>115.91896197161091</v>
      </c>
      <c r="M527" s="1">
        <f>mean+0.5*home+VLOOKUP(October_Schedule_Table[[#This Row],[Visitor/Neutral]],lookup,3,FALSE)+VLOOKUP(October_Schedule_Table[[#This Row],[Home/Neutral]],lookup,2,FALSE)</f>
        <v>116.07797889796549</v>
      </c>
      <c r="N527" s="1">
        <f>(October_Schedule_Table[[#This Row],[PTS2]]-October_Schedule_Table[[#This Row],[Home Pre]])^2+(October_Schedule_Table[[#This Row],[PTS]]-October_Schedule_Table[[#This Row],[Away Pre]])^2</f>
        <v>86.740420147508345</v>
      </c>
      <c r="O527" s="1">
        <f t="shared" si="10"/>
        <v>1.3621886900703915</v>
      </c>
      <c r="P527" s="8">
        <f>October_Schedule_Table[[#This Row],[PTS2]]-October_Schedule_Table[[#This Row],[PTS]]</f>
        <v>-11</v>
      </c>
      <c r="Q527" s="8">
        <f>October_Schedule_Table[[#This Row],[Home Pre]]-October_Schedule_Table[[#This Row],[Away Pre]]</f>
        <v>0.15901692635458176</v>
      </c>
      <c r="R527" s="8">
        <f>October_Schedule_Table[[#This Row],[Actual]]-October_Schedule_Table[[#This Row],[Predicted]]</f>
        <v>-11.159016926354582</v>
      </c>
      <c r="S527" s="8">
        <f>October_Schedule_Table[[#This Row],[PTS2]]-October_Schedule_Table[[#This Row],[Home Pre]]</f>
        <v>-9.0779788979654938</v>
      </c>
      <c r="T527" s="8">
        <f>October_Schedule_Table[[#This Row],[PTS]]-October_Schedule_Table[[#This Row],[Away Pre]]</f>
        <v>2.0810380283890879</v>
      </c>
      <c r="U527" s="8" t="str">
        <f>CONCATENATE(October_Schedule_Table[[#This Row],[Away Short]],October_Schedule_Table[[#This Row],[PTS]],October_Schedule_Table[[#This Row],[PTS2]])</f>
        <v>LAC118107</v>
      </c>
      <c r="V527" s="8" t="str">
        <f>CONCATENATE(October_Schedule_Table[[#This Row],[Home Short]],October_Schedule_Table[[#This Row],[PTS]],October_Schedule_Table[[#This Row],[PTS2]])</f>
        <v>LAL118107</v>
      </c>
      <c r="W527" s="8" t="str">
        <f>VLOOKUP(October_Schedule_Table[[#This Row],[Home Concat]],'Back to Back'!T:U,2,FALSE)</f>
        <v>yes</v>
      </c>
      <c r="X527" s="8" t="str">
        <f>VLOOKUP(October_Schedule_Table[[#This Row],[Away Concat]],'Back to Back'!T:U,2,FALSE)</f>
        <v>no</v>
      </c>
      <c r="Y52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27" s="8"/>
    </row>
    <row r="528" spans="1:26" x14ac:dyDescent="0.2">
      <c r="A528" s="2">
        <v>43462</v>
      </c>
      <c r="B528" s="16">
        <v>12</v>
      </c>
      <c r="C528" s="16">
        <v>28</v>
      </c>
      <c r="D528" s="16">
        <v>2018</v>
      </c>
      <c r="E528" s="1" t="s">
        <v>6</v>
      </c>
      <c r="F528" s="1" t="s">
        <v>36</v>
      </c>
      <c r="G528" s="1" t="str">
        <f>LEFT(October_Schedule_Table[[#This Row],[Visitor/Neutral]],3)</f>
        <v>Cle</v>
      </c>
      <c r="H528" s="1">
        <v>94</v>
      </c>
      <c r="I528" s="1" t="s">
        <v>26</v>
      </c>
      <c r="J528" s="1" t="str">
        <f>LEFT(October_Schedule_Table[[#This Row],[Home/Neutral]],3)</f>
        <v>Mia</v>
      </c>
      <c r="K528" s="1">
        <v>118</v>
      </c>
      <c r="L528" s="1">
        <f>mean-0.5*home+VLOOKUP(October_Schedule_Table[[#This Row],[Visitor/Neutral]],lookup,2,FALSE)+VLOOKUP(October_Schedule_Table[[#This Row],[Home/Neutral]],lookup,3,FALSE)</f>
        <v>98.080516253405605</v>
      </c>
      <c r="M528" s="1">
        <f>mean+0.5*home+VLOOKUP(October_Schedule_Table[[#This Row],[Visitor/Neutral]],lookup,3,FALSE)+VLOOKUP(October_Schedule_Table[[#This Row],[Home/Neutral]],lookup,2,FALSE)</f>
        <v>109.86258822330804</v>
      </c>
      <c r="N528" s="1">
        <f>(October_Schedule_Table[[#This Row],[PTS2]]-October_Schedule_Table[[#This Row],[Home Pre]])^2+(October_Schedule_Table[[#This Row],[PTS]]-October_Schedule_Table[[#This Row],[Away Pre]])^2</f>
        <v>82.868083317752351</v>
      </c>
      <c r="O528" s="1">
        <f t="shared" si="10"/>
        <v>1.3630064939667716</v>
      </c>
      <c r="P528" s="8">
        <f>October_Schedule_Table[[#This Row],[PTS2]]-October_Schedule_Table[[#This Row],[PTS]]</f>
        <v>24</v>
      </c>
      <c r="Q528" s="8">
        <f>October_Schedule_Table[[#This Row],[Home Pre]]-October_Schedule_Table[[#This Row],[Away Pre]]</f>
        <v>11.782071969902432</v>
      </c>
      <c r="R528" s="8">
        <f>October_Schedule_Table[[#This Row],[Actual]]-October_Schedule_Table[[#This Row],[Predicted]]</f>
        <v>12.217928030097568</v>
      </c>
      <c r="S528" s="8">
        <f>October_Schedule_Table[[#This Row],[PTS2]]-October_Schedule_Table[[#This Row],[Home Pre]]</f>
        <v>8.1374117766919625</v>
      </c>
      <c r="T528" s="8">
        <f>October_Schedule_Table[[#This Row],[PTS]]-October_Schedule_Table[[#This Row],[Away Pre]]</f>
        <v>-4.0805162534056052</v>
      </c>
      <c r="U528" s="8" t="str">
        <f>CONCATENATE(October_Schedule_Table[[#This Row],[Away Short]],October_Schedule_Table[[#This Row],[PTS]],October_Schedule_Table[[#This Row],[PTS2]])</f>
        <v>Cle94118</v>
      </c>
      <c r="V528" s="8" t="str">
        <f>CONCATENATE(October_Schedule_Table[[#This Row],[Home Short]],October_Schedule_Table[[#This Row],[PTS]],October_Schedule_Table[[#This Row],[PTS2]])</f>
        <v>Mia94118</v>
      </c>
      <c r="W528" s="8" t="str">
        <f>VLOOKUP(October_Schedule_Table[[#This Row],[Home Concat]],'Back to Back'!T:U,2,FALSE)</f>
        <v>no</v>
      </c>
      <c r="X528" s="8" t="str">
        <f>VLOOKUP(October_Schedule_Table[[#This Row],[Away Concat]],'Back to Back'!T:U,2,FALSE)</f>
        <v>no</v>
      </c>
      <c r="Y52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28" s="8"/>
    </row>
    <row r="529" spans="1:26" x14ac:dyDescent="0.2">
      <c r="A529" s="2">
        <v>43462</v>
      </c>
      <c r="B529" s="16">
        <v>12</v>
      </c>
      <c r="C529" s="16">
        <v>28</v>
      </c>
      <c r="D529" s="16">
        <v>2018</v>
      </c>
      <c r="E529" s="1" t="s">
        <v>6</v>
      </c>
      <c r="F529" s="1" t="s">
        <v>24</v>
      </c>
      <c r="G529" s="1" t="str">
        <f>LEFT(October_Schedule_Table[[#This Row],[Visitor/Neutral]],3)</f>
        <v>Atl</v>
      </c>
      <c r="H529" s="1">
        <v>123</v>
      </c>
      <c r="I529" s="1" t="s">
        <v>34</v>
      </c>
      <c r="J529" s="1" t="str">
        <f>LEFT(October_Schedule_Table[[#This Row],[Home/Neutral]],3)</f>
        <v>Min</v>
      </c>
      <c r="K529" s="1">
        <v>120</v>
      </c>
      <c r="L529" s="1">
        <f>mean-0.5*home+VLOOKUP(October_Schedule_Table[[#This Row],[Visitor/Neutral]],lookup,2,FALSE)+VLOOKUP(October_Schedule_Table[[#This Row],[Home/Neutral]],lookup,3,FALSE)</f>
        <v>116.13852958033456</v>
      </c>
      <c r="M529" s="1">
        <f>mean+0.5*home+VLOOKUP(October_Schedule_Table[[#This Row],[Visitor/Neutral]],lookup,3,FALSE)+VLOOKUP(October_Schedule_Table[[#This Row],[Home/Neutral]],lookup,2,FALSE)</f>
        <v>122.92261344148901</v>
      </c>
      <c r="N529" s="1">
        <f>(October_Schedule_Table[[#This Row],[PTS2]]-October_Schedule_Table[[#This Row],[Home Pre]])^2+(October_Schedule_Table[[#This Row],[PTS]]-October_Schedule_Table[[#This Row],[Away Pre]])^2</f>
        <v>55.621445648315998</v>
      </c>
      <c r="O529" s="1">
        <f t="shared" si="10"/>
        <v>1.3638247888400759</v>
      </c>
      <c r="P529" s="8">
        <f>October_Schedule_Table[[#This Row],[PTS2]]-October_Schedule_Table[[#This Row],[PTS]]</f>
        <v>-3</v>
      </c>
      <c r="Q529" s="8">
        <f>October_Schedule_Table[[#This Row],[Home Pre]]-October_Schedule_Table[[#This Row],[Away Pre]]</f>
        <v>6.7840838611544427</v>
      </c>
      <c r="R529" s="8">
        <f>October_Schedule_Table[[#This Row],[Actual]]-October_Schedule_Table[[#This Row],[Predicted]]</f>
        <v>-9.7840838611544427</v>
      </c>
      <c r="S529" s="8">
        <f>October_Schedule_Table[[#This Row],[PTS2]]-October_Schedule_Table[[#This Row],[Home Pre]]</f>
        <v>-2.9226134414890055</v>
      </c>
      <c r="T529" s="8">
        <f>October_Schedule_Table[[#This Row],[PTS]]-October_Schedule_Table[[#This Row],[Away Pre]]</f>
        <v>6.8614704196654372</v>
      </c>
      <c r="U529" s="8" t="str">
        <f>CONCATENATE(October_Schedule_Table[[#This Row],[Away Short]],October_Schedule_Table[[#This Row],[PTS]],October_Schedule_Table[[#This Row],[PTS2]])</f>
        <v>Atl123120</v>
      </c>
      <c r="V529" s="8" t="str">
        <f>CONCATENATE(October_Schedule_Table[[#This Row],[Home Short]],October_Schedule_Table[[#This Row],[PTS]],October_Schedule_Table[[#This Row],[PTS2]])</f>
        <v>Min123120</v>
      </c>
      <c r="W529" s="8" t="str">
        <f>VLOOKUP(October_Schedule_Table[[#This Row],[Home Concat]],'Back to Back'!T:U,2,FALSE)</f>
        <v>no</v>
      </c>
      <c r="X529" s="8" t="str">
        <f>VLOOKUP(October_Schedule_Table[[#This Row],[Away Concat]],'Back to Back'!T:U,2,FALSE)</f>
        <v>no</v>
      </c>
      <c r="Y52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29" s="8"/>
    </row>
    <row r="530" spans="1:26" x14ac:dyDescent="0.2">
      <c r="A530" s="2">
        <v>43462</v>
      </c>
      <c r="B530" s="16">
        <v>12</v>
      </c>
      <c r="C530" s="16">
        <v>28</v>
      </c>
      <c r="D530" s="16">
        <v>2018</v>
      </c>
      <c r="E530" s="1" t="s">
        <v>6</v>
      </c>
      <c r="F530" s="1" t="s">
        <v>28</v>
      </c>
      <c r="G530" s="1" t="str">
        <f>LEFT(October_Schedule_Table[[#This Row],[Visitor/Neutral]],3)</f>
        <v>Dal</v>
      </c>
      <c r="H530" s="1">
        <v>112</v>
      </c>
      <c r="I530" s="1" t="s">
        <v>17</v>
      </c>
      <c r="J530" s="1" t="str">
        <f>LEFT(October_Schedule_Table[[#This Row],[Home/Neutral]],3)</f>
        <v>New</v>
      </c>
      <c r="K530" s="1">
        <v>114</v>
      </c>
      <c r="L530" s="1">
        <f>mean-0.5*home+VLOOKUP(October_Schedule_Table[[#This Row],[Visitor/Neutral]],lookup,2,FALSE)+VLOOKUP(October_Schedule_Table[[#This Row],[Home/Neutral]],lookup,3,FALSE)</f>
        <v>113.40907501911072</v>
      </c>
      <c r="M530" s="1">
        <f>mean+0.5*home+VLOOKUP(October_Schedule_Table[[#This Row],[Visitor/Neutral]],lookup,3,FALSE)+VLOOKUP(October_Schedule_Table[[#This Row],[Home/Neutral]],lookup,2,FALSE)</f>
        <v>115.14904894456518</v>
      </c>
      <c r="N530" s="1">
        <f>(October_Schedule_Table[[#This Row],[PTS2]]-October_Schedule_Table[[#This Row],[Home Pre]])^2+(October_Schedule_Table[[#This Row],[PTS]]-October_Schedule_Table[[#This Row],[Away Pre]])^2</f>
        <v>3.30580588648822</v>
      </c>
      <c r="O530" s="1">
        <f t="shared" si="10"/>
        <v>1.3646435749850669</v>
      </c>
      <c r="P530" s="8">
        <f>October_Schedule_Table[[#This Row],[PTS2]]-October_Schedule_Table[[#This Row],[PTS]]</f>
        <v>2</v>
      </c>
      <c r="Q530" s="8">
        <f>October_Schedule_Table[[#This Row],[Home Pre]]-October_Schedule_Table[[#This Row],[Away Pre]]</f>
        <v>1.7399739254544642</v>
      </c>
      <c r="R530" s="8">
        <f>October_Schedule_Table[[#This Row],[Actual]]-October_Schedule_Table[[#This Row],[Predicted]]</f>
        <v>0.26002607454553583</v>
      </c>
      <c r="S530" s="8">
        <f>October_Schedule_Table[[#This Row],[PTS2]]-October_Schedule_Table[[#This Row],[Home Pre]]</f>
        <v>-1.1490489445651804</v>
      </c>
      <c r="T530" s="8">
        <f>October_Schedule_Table[[#This Row],[PTS]]-October_Schedule_Table[[#This Row],[Away Pre]]</f>
        <v>-1.4090750191107162</v>
      </c>
      <c r="U530" s="8" t="str">
        <f>CONCATENATE(October_Schedule_Table[[#This Row],[Away Short]],October_Schedule_Table[[#This Row],[PTS]],October_Schedule_Table[[#This Row],[PTS2]])</f>
        <v>Dal112114</v>
      </c>
      <c r="V530" s="8" t="str">
        <f>CONCATENATE(October_Schedule_Table[[#This Row],[Home Short]],October_Schedule_Table[[#This Row],[PTS]],October_Schedule_Table[[#This Row],[PTS2]])</f>
        <v>New112114</v>
      </c>
      <c r="W530" s="8" t="str">
        <f>VLOOKUP(October_Schedule_Table[[#This Row],[Home Concat]],'Back to Back'!T:U,2,FALSE)</f>
        <v>no</v>
      </c>
      <c r="X530" s="8" t="str">
        <f>VLOOKUP(October_Schedule_Table[[#This Row],[Away Concat]],'Back to Back'!T:U,2,FALSE)</f>
        <v>no</v>
      </c>
      <c r="Y53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30" s="8"/>
    </row>
    <row r="531" spans="1:26" x14ac:dyDescent="0.2">
      <c r="A531" s="2">
        <v>43462</v>
      </c>
      <c r="B531" s="16">
        <v>12</v>
      </c>
      <c r="C531" s="16">
        <v>28</v>
      </c>
      <c r="D531" s="16">
        <v>2018</v>
      </c>
      <c r="E531" s="1" t="s">
        <v>12</v>
      </c>
      <c r="F531" s="1" t="s">
        <v>37</v>
      </c>
      <c r="G531" s="1" t="str">
        <f>LEFT(October_Schedule_Table[[#This Row],[Visitor/Neutral]],3)</f>
        <v>Tor</v>
      </c>
      <c r="H531" s="1">
        <v>87</v>
      </c>
      <c r="I531" s="1" t="s">
        <v>27</v>
      </c>
      <c r="J531" s="1" t="str">
        <f>LEFT(October_Schedule_Table[[#This Row],[Home/Neutral]],3)</f>
        <v>Orl</v>
      </c>
      <c r="K531" s="1">
        <v>116</v>
      </c>
      <c r="L531" s="1">
        <f>mean-0.5*home+VLOOKUP(October_Schedule_Table[[#This Row],[Visitor/Neutral]],lookup,2,FALSE)+VLOOKUP(October_Schedule_Table[[#This Row],[Home/Neutral]],lookup,3,FALSE)</f>
        <v>108.40267766610431</v>
      </c>
      <c r="M531" s="1">
        <f>mean+0.5*home+VLOOKUP(October_Schedule_Table[[#This Row],[Visitor/Neutral]],lookup,3,FALSE)+VLOOKUP(October_Schedule_Table[[#This Row],[Home/Neutral]],lookup,2,FALSE)</f>
        <v>106.80552657458604</v>
      </c>
      <c r="N531" s="1">
        <f>(October_Schedule_Table[[#This Row],[PTS2]]-October_Schedule_Table[[#This Row],[Home Pre]])^2+(October_Schedule_Table[[#This Row],[PTS]]-October_Schedule_Table[[#This Row],[Away Pre]])^2</f>
        <v>542.61295284980383</v>
      </c>
      <c r="O531" s="1">
        <f t="shared" si="10"/>
        <v>1.365462852696685</v>
      </c>
      <c r="P531" s="8">
        <f>October_Schedule_Table[[#This Row],[PTS2]]-October_Schedule_Table[[#This Row],[PTS]]</f>
        <v>29</v>
      </c>
      <c r="Q531" s="8">
        <f>October_Schedule_Table[[#This Row],[Home Pre]]-October_Schedule_Table[[#This Row],[Away Pre]]</f>
        <v>-1.5971510915182705</v>
      </c>
      <c r="R531" s="8">
        <f>October_Schedule_Table[[#This Row],[Actual]]-October_Schedule_Table[[#This Row],[Predicted]]</f>
        <v>30.597151091518271</v>
      </c>
      <c r="S531" s="8">
        <f>October_Schedule_Table[[#This Row],[PTS2]]-October_Schedule_Table[[#This Row],[Home Pre]]</f>
        <v>9.1944734254139604</v>
      </c>
      <c r="T531" s="8">
        <f>October_Schedule_Table[[#This Row],[PTS]]-October_Schedule_Table[[#This Row],[Away Pre]]</f>
        <v>-21.40267766610431</v>
      </c>
      <c r="U531" s="8" t="str">
        <f>CONCATENATE(October_Schedule_Table[[#This Row],[Away Short]],October_Schedule_Table[[#This Row],[PTS]],October_Schedule_Table[[#This Row],[PTS2]])</f>
        <v>Tor87116</v>
      </c>
      <c r="V531" s="8" t="str">
        <f>CONCATENATE(October_Schedule_Table[[#This Row],[Home Short]],October_Schedule_Table[[#This Row],[PTS]],October_Schedule_Table[[#This Row],[PTS2]])</f>
        <v>Orl87116</v>
      </c>
      <c r="W531" s="8" t="str">
        <f>VLOOKUP(October_Schedule_Table[[#This Row],[Home Concat]],'Back to Back'!T:U,2,FALSE)</f>
        <v>no</v>
      </c>
      <c r="X531" s="8" t="str">
        <f>VLOOKUP(October_Schedule_Table[[#This Row],[Away Concat]],'Back to Back'!T:U,2,FALSE)</f>
        <v>no</v>
      </c>
      <c r="Y53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31" s="8"/>
    </row>
    <row r="532" spans="1:26" x14ac:dyDescent="0.2">
      <c r="A532" s="2">
        <v>43462</v>
      </c>
      <c r="B532" s="16">
        <v>12</v>
      </c>
      <c r="C532" s="16">
        <v>28</v>
      </c>
      <c r="D532" s="16">
        <v>2018</v>
      </c>
      <c r="E532" s="1" t="s">
        <v>42</v>
      </c>
      <c r="F532" s="1" t="s">
        <v>10</v>
      </c>
      <c r="G532" s="1" t="str">
        <f>LEFT(October_Schedule_Table[[#This Row],[Visitor/Neutral]],3)</f>
        <v>Okl</v>
      </c>
      <c r="H532" s="1">
        <v>118</v>
      </c>
      <c r="I532" s="1" t="s">
        <v>29</v>
      </c>
      <c r="J532" s="1" t="str">
        <f>LEFT(October_Schedule_Table[[#This Row],[Home/Neutral]],3)</f>
        <v>Pho</v>
      </c>
      <c r="K532" s="1">
        <v>102</v>
      </c>
      <c r="L532" s="1">
        <f>mean-0.5*home+VLOOKUP(October_Schedule_Table[[#This Row],[Visitor/Neutral]],lookup,2,FALSE)+VLOOKUP(October_Schedule_Table[[#This Row],[Home/Neutral]],lookup,3,FALSE)</f>
        <v>119.00289296828379</v>
      </c>
      <c r="M532" s="1">
        <f>mean+0.5*home+VLOOKUP(October_Schedule_Table[[#This Row],[Visitor/Neutral]],lookup,3,FALSE)+VLOOKUP(October_Schedule_Table[[#This Row],[Home/Neutral]],lookup,2,FALSE)</f>
        <v>109.61740016481798</v>
      </c>
      <c r="N532" s="1">
        <f>(October_Schedule_Table[[#This Row],[PTS2]]-October_Schedule_Table[[#This Row],[Home Pre]])^2+(October_Schedule_Table[[#This Row],[PTS]]-October_Schedule_Table[[#This Row],[Away Pre]])^2</f>
        <v>59.030579576802054</v>
      </c>
      <c r="O532" s="1">
        <f t="shared" si="10"/>
        <v>1.366282622270047</v>
      </c>
      <c r="P532" s="8">
        <f>October_Schedule_Table[[#This Row],[PTS2]]-October_Schedule_Table[[#This Row],[PTS]]</f>
        <v>-16</v>
      </c>
      <c r="Q532" s="8">
        <f>October_Schedule_Table[[#This Row],[Home Pre]]-October_Schedule_Table[[#This Row],[Away Pre]]</f>
        <v>-9.3854928034658087</v>
      </c>
      <c r="R532" s="8">
        <f>October_Schedule_Table[[#This Row],[Actual]]-October_Schedule_Table[[#This Row],[Predicted]]</f>
        <v>-6.6145071965341913</v>
      </c>
      <c r="S532" s="8">
        <f>October_Schedule_Table[[#This Row],[PTS2]]-October_Schedule_Table[[#This Row],[Home Pre]]</f>
        <v>-7.6174001648179797</v>
      </c>
      <c r="T532" s="8">
        <f>October_Schedule_Table[[#This Row],[PTS]]-October_Schedule_Table[[#This Row],[Away Pre]]</f>
        <v>-1.0028929682837884</v>
      </c>
      <c r="U532" s="8" t="str">
        <f>CONCATENATE(October_Schedule_Table[[#This Row],[Away Short]],October_Schedule_Table[[#This Row],[PTS]],October_Schedule_Table[[#This Row],[PTS2]])</f>
        <v>Okl118102</v>
      </c>
      <c r="V532" s="8" t="str">
        <f>CONCATENATE(October_Schedule_Table[[#This Row],[Home Short]],October_Schedule_Table[[#This Row],[PTS]],October_Schedule_Table[[#This Row],[PTS2]])</f>
        <v>Pho118102</v>
      </c>
      <c r="W532" s="8" t="str">
        <f>VLOOKUP(October_Schedule_Table[[#This Row],[Home Concat]],'Back to Back'!T:U,2,FALSE)</f>
        <v>no</v>
      </c>
      <c r="X532" s="8" t="str">
        <f>VLOOKUP(October_Schedule_Table[[#This Row],[Away Concat]],'Back to Back'!T:U,2,FALSE)</f>
        <v>no</v>
      </c>
      <c r="Y53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32" s="8"/>
    </row>
    <row r="533" spans="1:26" x14ac:dyDescent="0.2">
      <c r="A533" s="2">
        <v>43462</v>
      </c>
      <c r="B533" s="16">
        <v>12</v>
      </c>
      <c r="C533" s="16">
        <v>28</v>
      </c>
      <c r="D533" s="16">
        <v>2018</v>
      </c>
      <c r="E533" s="1" t="s">
        <v>12</v>
      </c>
      <c r="F533" s="1" t="s">
        <v>38</v>
      </c>
      <c r="G533" s="1" t="str">
        <f>LEFT(October_Schedule_Table[[#This Row],[Visitor/Neutral]],3)</f>
        <v>Chi</v>
      </c>
      <c r="H533" s="1">
        <v>101</v>
      </c>
      <c r="I533" s="1" t="s">
        <v>41</v>
      </c>
      <c r="J533" s="1" t="str">
        <f>LEFT(October_Schedule_Table[[#This Row],[Home/Neutral]],3)</f>
        <v>Was</v>
      </c>
      <c r="K533" s="1">
        <v>92</v>
      </c>
      <c r="L533" s="1">
        <f>mean-0.5*home+VLOOKUP(October_Schedule_Table[[#This Row],[Visitor/Neutral]],lookup,2,FALSE)+VLOOKUP(October_Schedule_Table[[#This Row],[Home/Neutral]],lookup,3,FALSE)</f>
        <v>110.23159415435703</v>
      </c>
      <c r="M533" s="1">
        <f>mean+0.5*home+VLOOKUP(October_Schedule_Table[[#This Row],[Visitor/Neutral]],lookup,3,FALSE)+VLOOKUP(October_Schedule_Table[[#This Row],[Home/Neutral]],lookup,2,FALSE)</f>
        <v>118.09388277225715</v>
      </c>
      <c r="N533" s="1">
        <f>(October_Schedule_Table[[#This Row],[PTS2]]-October_Schedule_Table[[#This Row],[Home Pre]])^2+(October_Schedule_Table[[#This Row],[PTS]]-October_Schedule_Table[[#This Row],[Away Pre]])^2</f>
        <v>766.11304876305712</v>
      </c>
      <c r="O533" s="1">
        <f t="shared" si="10"/>
        <v>1.3671028840004473</v>
      </c>
      <c r="P533" s="8">
        <f>October_Schedule_Table[[#This Row],[PTS2]]-October_Schedule_Table[[#This Row],[PTS]]</f>
        <v>-9</v>
      </c>
      <c r="Q533" s="8">
        <f>October_Schedule_Table[[#This Row],[Home Pre]]-October_Schedule_Table[[#This Row],[Away Pre]]</f>
        <v>7.8622886179001199</v>
      </c>
      <c r="R533" s="8">
        <f>October_Schedule_Table[[#This Row],[Actual]]-October_Schedule_Table[[#This Row],[Predicted]]</f>
        <v>-16.86228861790012</v>
      </c>
      <c r="S533" s="8">
        <f>October_Schedule_Table[[#This Row],[PTS2]]-October_Schedule_Table[[#This Row],[Home Pre]]</f>
        <v>-26.093882772257146</v>
      </c>
      <c r="T533" s="8">
        <f>October_Schedule_Table[[#This Row],[PTS]]-October_Schedule_Table[[#This Row],[Away Pre]]</f>
        <v>-9.2315941543570261</v>
      </c>
      <c r="U533" s="8" t="str">
        <f>CONCATENATE(October_Schedule_Table[[#This Row],[Away Short]],October_Schedule_Table[[#This Row],[PTS]],October_Schedule_Table[[#This Row],[PTS2]])</f>
        <v>Chi10192</v>
      </c>
      <c r="V533" s="8" t="str">
        <f>CONCATENATE(October_Schedule_Table[[#This Row],[Home Short]],October_Schedule_Table[[#This Row],[PTS]],October_Schedule_Table[[#This Row],[PTS2]])</f>
        <v>Was10192</v>
      </c>
      <c r="W533" s="8" t="str">
        <f>VLOOKUP(October_Schedule_Table[[#This Row],[Home Concat]],'Back to Back'!T:U,2,FALSE)</f>
        <v>no</v>
      </c>
      <c r="X533" s="8" t="str">
        <f>VLOOKUP(October_Schedule_Table[[#This Row],[Away Concat]],'Back to Back'!T:U,2,FALSE)</f>
        <v>no</v>
      </c>
      <c r="Y53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33" s="8"/>
    </row>
    <row r="534" spans="1:26" x14ac:dyDescent="0.2">
      <c r="A534" s="2">
        <v>43463</v>
      </c>
      <c r="B534" s="16">
        <v>12</v>
      </c>
      <c r="C534" s="16">
        <v>29</v>
      </c>
      <c r="D534" s="16">
        <v>2018</v>
      </c>
      <c r="E534" s="1" t="s">
        <v>23</v>
      </c>
      <c r="F534" s="1" t="s">
        <v>36</v>
      </c>
      <c r="G534" s="1" t="str">
        <f>LEFT(October_Schedule_Table[[#This Row],[Visitor/Neutral]],3)</f>
        <v>Cle</v>
      </c>
      <c r="H534" s="1">
        <v>108</v>
      </c>
      <c r="I534" s="1" t="s">
        <v>24</v>
      </c>
      <c r="J534" s="1" t="str">
        <f>LEFT(October_Schedule_Table[[#This Row],[Home/Neutral]],3)</f>
        <v>Atl</v>
      </c>
      <c r="K534" s="1">
        <v>111</v>
      </c>
      <c r="L534" s="1">
        <f>mean-0.5*home+VLOOKUP(October_Schedule_Table[[#This Row],[Visitor/Neutral]],lookup,2,FALSE)+VLOOKUP(October_Schedule_Table[[#This Row],[Home/Neutral]],lookup,3,FALSE)</f>
        <v>112.4967459423808</v>
      </c>
      <c r="M534" s="1">
        <f>mean+0.5*home+VLOOKUP(October_Schedule_Table[[#This Row],[Visitor/Neutral]],lookup,3,FALSE)+VLOOKUP(October_Schedule_Table[[#This Row],[Home/Neutral]],lookup,2,FALSE)</f>
        <v>119.11004863455351</v>
      </c>
      <c r="N534" s="1">
        <f>(October_Schedule_Table[[#This Row],[PTS2]]-October_Schedule_Table[[#This Row],[Home Pre]])^2+(October_Schedule_Table[[#This Row],[PTS]]-October_Schedule_Table[[#This Row],[Away Pre]])^2</f>
        <v>85.993612925141377</v>
      </c>
      <c r="O534" s="1">
        <f t="shared" si="10"/>
        <v>1.3679236381833575</v>
      </c>
      <c r="P534" s="8">
        <f>October_Schedule_Table[[#This Row],[PTS2]]-October_Schedule_Table[[#This Row],[PTS]]</f>
        <v>3</v>
      </c>
      <c r="Q534" s="8">
        <f>October_Schedule_Table[[#This Row],[Home Pre]]-October_Schedule_Table[[#This Row],[Away Pre]]</f>
        <v>6.6133026921727094</v>
      </c>
      <c r="R534" s="8">
        <f>October_Schedule_Table[[#This Row],[Actual]]-October_Schedule_Table[[#This Row],[Predicted]]</f>
        <v>-3.6133026921727094</v>
      </c>
      <c r="S534" s="8">
        <f>October_Schedule_Table[[#This Row],[PTS2]]-October_Schedule_Table[[#This Row],[Home Pre]]</f>
        <v>-8.1100486345535074</v>
      </c>
      <c r="T534" s="8">
        <f>October_Schedule_Table[[#This Row],[PTS]]-October_Schedule_Table[[#This Row],[Away Pre]]</f>
        <v>-4.4967459423807981</v>
      </c>
      <c r="U534" s="8" t="str">
        <f>CONCATENATE(October_Schedule_Table[[#This Row],[Away Short]],October_Schedule_Table[[#This Row],[PTS]],October_Schedule_Table[[#This Row],[PTS2]])</f>
        <v>Cle108111</v>
      </c>
      <c r="V534" s="8" t="str">
        <f>CONCATENATE(October_Schedule_Table[[#This Row],[Home Short]],October_Schedule_Table[[#This Row],[PTS]],October_Schedule_Table[[#This Row],[PTS2]])</f>
        <v>Atl108111</v>
      </c>
      <c r="W534" s="8" t="str">
        <f>VLOOKUP(October_Schedule_Table[[#This Row],[Home Concat]],'Back to Back'!T:U,2,FALSE)</f>
        <v>yes</v>
      </c>
      <c r="X534" s="8" t="str">
        <f>VLOOKUP(October_Schedule_Table[[#This Row],[Away Concat]],'Back to Back'!T:U,2,FALSE)</f>
        <v>yes</v>
      </c>
      <c r="Y534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43463Cleveland CavaliersAtlanta Hawks</v>
      </c>
      <c r="Z534" s="8"/>
    </row>
    <row r="535" spans="1:26" x14ac:dyDescent="0.2">
      <c r="A535" s="2">
        <v>43463</v>
      </c>
      <c r="B535" s="16">
        <v>12</v>
      </c>
      <c r="C535" s="16">
        <v>29</v>
      </c>
      <c r="D535" s="16">
        <v>2018</v>
      </c>
      <c r="E535" s="1" t="s">
        <v>9</v>
      </c>
      <c r="F535" s="1" t="s">
        <v>35</v>
      </c>
      <c r="G535" s="1" t="str">
        <f>LEFT(October_Schedule_Table[[#This Row],[Visitor/Neutral]],3)</f>
        <v>San</v>
      </c>
      <c r="H535" s="1">
        <v>122</v>
      </c>
      <c r="I535" s="1" t="s">
        <v>22</v>
      </c>
      <c r="J535" s="1" t="s">
        <v>241</v>
      </c>
      <c r="K535" s="1">
        <v>111</v>
      </c>
      <c r="L535" s="1">
        <f>mean-0.5*home+VLOOKUP(October_Schedule_Table[[#This Row],[Visitor/Neutral]],lookup,2,FALSE)+VLOOKUP(October_Schedule_Table[[#This Row],[Home/Neutral]],lookup,3,FALSE)</f>
        <v>113.40670001078783</v>
      </c>
      <c r="M535" s="1">
        <f>mean+0.5*home+VLOOKUP(October_Schedule_Table[[#This Row],[Visitor/Neutral]],lookup,3,FALSE)+VLOOKUP(October_Schedule_Table[[#This Row],[Home/Neutral]],lookup,2,FALSE)</f>
        <v>115.04788578915812</v>
      </c>
      <c r="N535" s="1">
        <f>(October_Schedule_Table[[#This Row],[PTS2]]-October_Schedule_Table[[#This Row],[Home Pre]])^2+(October_Schedule_Table[[#This Row],[PTS]]-October_Schedule_Table[[#This Row],[Away Pre]])^2</f>
        <v>90.230184066662105</v>
      </c>
      <c r="O535" s="1">
        <f t="shared" si="10"/>
        <v>1.3687448851144262</v>
      </c>
      <c r="P535" s="8">
        <f>October_Schedule_Table[[#This Row],[PTS2]]-October_Schedule_Table[[#This Row],[PTS]]</f>
        <v>-11</v>
      </c>
      <c r="Q535" s="8">
        <f>October_Schedule_Table[[#This Row],[Home Pre]]-October_Schedule_Table[[#This Row],[Away Pre]]</f>
        <v>1.6411857783702857</v>
      </c>
      <c r="R535" s="8">
        <f>October_Schedule_Table[[#This Row],[Actual]]-October_Schedule_Table[[#This Row],[Predicted]]</f>
        <v>-12.641185778370286</v>
      </c>
      <c r="S535" s="8">
        <f>October_Schedule_Table[[#This Row],[PTS2]]-October_Schedule_Table[[#This Row],[Home Pre]]</f>
        <v>-4.0478857891581157</v>
      </c>
      <c r="T535" s="8">
        <f>October_Schedule_Table[[#This Row],[PTS]]-October_Schedule_Table[[#This Row],[Away Pre]]</f>
        <v>8.59329998921217</v>
      </c>
      <c r="U535" s="8" t="str">
        <f>CONCATENATE(October_Schedule_Table[[#This Row],[Away Short]],October_Schedule_Table[[#This Row],[PTS]],October_Schedule_Table[[#This Row],[PTS2]])</f>
        <v>San122111</v>
      </c>
      <c r="V535" s="8" t="str">
        <f>CONCATENATE(October_Schedule_Table[[#This Row],[Home Short]],October_Schedule_Table[[#This Row],[PTS]],October_Schedule_Table[[#This Row],[PTS2]])</f>
        <v>LAC122111</v>
      </c>
      <c r="W535" s="8" t="str">
        <f>VLOOKUP(October_Schedule_Table[[#This Row],[Home Concat]],'Back to Back'!T:U,2,FALSE)</f>
        <v>yes</v>
      </c>
      <c r="X535" s="8" t="str">
        <f>VLOOKUP(October_Schedule_Table[[#This Row],[Away Concat]],'Back to Back'!T:U,2,FALSE)</f>
        <v>yes</v>
      </c>
      <c r="Y535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43463San Antonio SpursLos Angeles Clippers</v>
      </c>
      <c r="Z535" s="8"/>
    </row>
    <row r="536" spans="1:26" x14ac:dyDescent="0.2">
      <c r="A536" s="2">
        <v>43463</v>
      </c>
      <c r="B536" s="16">
        <v>12</v>
      </c>
      <c r="C536" s="16">
        <v>29</v>
      </c>
      <c r="D536" s="16">
        <v>2018</v>
      </c>
      <c r="E536" s="1" t="s">
        <v>6</v>
      </c>
      <c r="F536" s="1" t="s">
        <v>8</v>
      </c>
      <c r="G536" s="1" t="str">
        <f>LEFT(October_Schedule_Table[[#This Row],[Visitor/Neutral]],3)</f>
        <v>Bos</v>
      </c>
      <c r="H536" s="1">
        <v>112</v>
      </c>
      <c r="I536" s="1" t="s">
        <v>19</v>
      </c>
      <c r="J536" s="1" t="str">
        <f>LEFT(October_Schedule_Table[[#This Row],[Home/Neutral]],3)</f>
        <v>Mem</v>
      </c>
      <c r="K536" s="1">
        <v>103</v>
      </c>
      <c r="L536" s="1">
        <f>mean-0.5*home+VLOOKUP(October_Schedule_Table[[#This Row],[Visitor/Neutral]],lookup,2,FALSE)+VLOOKUP(October_Schedule_Table[[#This Row],[Home/Neutral]],lookup,3,FALSE)</f>
        <v>106.13055424838156</v>
      </c>
      <c r="M536" s="1">
        <f>mean+0.5*home+VLOOKUP(October_Schedule_Table[[#This Row],[Visitor/Neutral]],lookup,3,FALSE)+VLOOKUP(October_Schedule_Table[[#This Row],[Home/Neutral]],lookup,2,FALSE)</f>
        <v>102.84201127458655</v>
      </c>
      <c r="N536" s="1">
        <f>(October_Schedule_Table[[#This Row],[PTS2]]-October_Schedule_Table[[#This Row],[Home Pre]])^2+(October_Schedule_Table[[#This Row],[PTS]]-October_Schedule_Table[[#This Row],[Away Pre]])^2</f>
        <v>34.475353868549547</v>
      </c>
      <c r="O536" s="1">
        <f t="shared" si="10"/>
        <v>1.36956662508948</v>
      </c>
      <c r="P536" s="8">
        <f>October_Schedule_Table[[#This Row],[PTS2]]-October_Schedule_Table[[#This Row],[PTS]]</f>
        <v>-9</v>
      </c>
      <c r="Q536" s="8">
        <f>October_Schedule_Table[[#This Row],[Home Pre]]-October_Schedule_Table[[#This Row],[Away Pre]]</f>
        <v>-3.2885429737950034</v>
      </c>
      <c r="R536" s="8">
        <f>October_Schedule_Table[[#This Row],[Actual]]-October_Schedule_Table[[#This Row],[Predicted]]</f>
        <v>-5.7114570262049966</v>
      </c>
      <c r="S536" s="8">
        <f>October_Schedule_Table[[#This Row],[PTS2]]-October_Schedule_Table[[#This Row],[Home Pre]]</f>
        <v>0.15798872541344622</v>
      </c>
      <c r="T536" s="8">
        <f>October_Schedule_Table[[#This Row],[PTS]]-October_Schedule_Table[[#This Row],[Away Pre]]</f>
        <v>5.8694457516184428</v>
      </c>
      <c r="U536" s="8" t="str">
        <f>CONCATENATE(October_Schedule_Table[[#This Row],[Away Short]],October_Schedule_Table[[#This Row],[PTS]],October_Schedule_Table[[#This Row],[PTS2]])</f>
        <v>Bos112103</v>
      </c>
      <c r="V536" s="8" t="str">
        <f>CONCATENATE(October_Schedule_Table[[#This Row],[Home Short]],October_Schedule_Table[[#This Row],[PTS]],October_Schedule_Table[[#This Row],[PTS2]])</f>
        <v>Mem112103</v>
      </c>
      <c r="W536" s="8" t="str">
        <f>VLOOKUP(October_Schedule_Table[[#This Row],[Home Concat]],'Back to Back'!T:U,2,FALSE)</f>
        <v>no</v>
      </c>
      <c r="X536" s="8" t="str">
        <f>VLOOKUP(October_Schedule_Table[[#This Row],[Away Concat]],'Back to Back'!T:U,2,FALSE)</f>
        <v>no</v>
      </c>
      <c r="Y53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36" s="8"/>
    </row>
    <row r="537" spans="1:26" x14ac:dyDescent="0.2">
      <c r="A537" s="2">
        <v>43463</v>
      </c>
      <c r="B537" s="16">
        <v>12</v>
      </c>
      <c r="C537" s="16">
        <v>29</v>
      </c>
      <c r="D537" s="16">
        <v>2018</v>
      </c>
      <c r="E537" s="1" t="s">
        <v>45</v>
      </c>
      <c r="F537" s="1" t="s">
        <v>15</v>
      </c>
      <c r="G537" s="1" t="str">
        <f>LEFT(October_Schedule_Table[[#This Row],[Visitor/Neutral]],3)</f>
        <v>Bro</v>
      </c>
      <c r="H537" s="1">
        <v>115</v>
      </c>
      <c r="I537" s="1" t="s">
        <v>13</v>
      </c>
      <c r="J537" s="1" t="str">
        <f>LEFT(October_Schedule_Table[[#This Row],[Home/Neutral]],3)</f>
        <v>Mil</v>
      </c>
      <c r="K537" s="1">
        <v>129</v>
      </c>
      <c r="L537" s="1">
        <f>mean-0.5*home+VLOOKUP(October_Schedule_Table[[#This Row],[Visitor/Neutral]],lookup,2,FALSE)+VLOOKUP(October_Schedule_Table[[#This Row],[Home/Neutral]],lookup,3,FALSE)</f>
        <v>110.21777503921118</v>
      </c>
      <c r="M537" s="1">
        <f>mean+0.5*home+VLOOKUP(October_Schedule_Table[[#This Row],[Visitor/Neutral]],lookup,3,FALSE)+VLOOKUP(October_Schedule_Table[[#This Row],[Home/Neutral]],lookup,2,FALSE)</f>
        <v>120.60330321921572</v>
      </c>
      <c r="N537" s="1">
        <f>(October_Schedule_Table[[#This Row],[PTS2]]-October_Schedule_Table[[#This Row],[Home Pre]])^2+(October_Schedule_Table[[#This Row],[PTS]]-October_Schedule_Table[[#This Row],[Away Pre]])^2</f>
        <v>93.374192404024797</v>
      </c>
      <c r="O537" s="1">
        <f t="shared" si="10"/>
        <v>1.3703888584045227</v>
      </c>
      <c r="P537" s="8">
        <f>October_Schedule_Table[[#This Row],[PTS2]]-October_Schedule_Table[[#This Row],[PTS]]</f>
        <v>14</v>
      </c>
      <c r="Q537" s="8">
        <f>October_Schedule_Table[[#This Row],[Home Pre]]-October_Schedule_Table[[#This Row],[Away Pre]]</f>
        <v>10.385528180004542</v>
      </c>
      <c r="R537" s="8">
        <f>October_Schedule_Table[[#This Row],[Actual]]-October_Schedule_Table[[#This Row],[Predicted]]</f>
        <v>3.6144718199954582</v>
      </c>
      <c r="S537" s="8">
        <f>October_Schedule_Table[[#This Row],[PTS2]]-October_Schedule_Table[[#This Row],[Home Pre]]</f>
        <v>8.3966967807842821</v>
      </c>
      <c r="T537" s="8">
        <f>October_Schedule_Table[[#This Row],[PTS]]-October_Schedule_Table[[#This Row],[Away Pre]]</f>
        <v>4.7822249607888239</v>
      </c>
      <c r="U537" s="8" t="str">
        <f>CONCATENATE(October_Schedule_Table[[#This Row],[Away Short]],October_Schedule_Table[[#This Row],[PTS]],October_Schedule_Table[[#This Row],[PTS2]])</f>
        <v>Bro115129</v>
      </c>
      <c r="V537" s="8" t="str">
        <f>CONCATENATE(October_Schedule_Table[[#This Row],[Home Short]],October_Schedule_Table[[#This Row],[PTS]],October_Schedule_Table[[#This Row],[PTS2]])</f>
        <v>Mil115129</v>
      </c>
      <c r="W537" s="8" t="str">
        <f>VLOOKUP(October_Schedule_Table[[#This Row],[Home Concat]],'Back to Back'!T:U,2,FALSE)</f>
        <v>no</v>
      </c>
      <c r="X537" s="8" t="str">
        <f>VLOOKUP(October_Schedule_Table[[#This Row],[Away Concat]],'Back to Back'!T:U,2,FALSE)</f>
        <v>yes</v>
      </c>
      <c r="Y53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37" s="8"/>
    </row>
    <row r="538" spans="1:26" x14ac:dyDescent="0.2">
      <c r="A538" s="2">
        <v>43463</v>
      </c>
      <c r="B538" s="16">
        <v>12</v>
      </c>
      <c r="C538" s="16">
        <v>29</v>
      </c>
      <c r="D538" s="16">
        <v>2018</v>
      </c>
      <c r="E538" s="1" t="s">
        <v>12</v>
      </c>
      <c r="F538" s="1" t="s">
        <v>18</v>
      </c>
      <c r="G538" s="1" t="str">
        <f>LEFT(October_Schedule_Table[[#This Row],[Visitor/Neutral]],3)</f>
        <v>Hou</v>
      </c>
      <c r="H538" s="1">
        <v>108</v>
      </c>
      <c r="I538" s="1" t="s">
        <v>17</v>
      </c>
      <c r="J538" s="1" t="str">
        <f>LEFT(October_Schedule_Table[[#This Row],[Home/Neutral]],3)</f>
        <v>New</v>
      </c>
      <c r="K538" s="1">
        <v>104</v>
      </c>
      <c r="L538" s="1">
        <f>mean-0.5*home+VLOOKUP(October_Schedule_Table[[#This Row],[Visitor/Neutral]],lookup,2,FALSE)+VLOOKUP(October_Schedule_Table[[#This Row],[Home/Neutral]],lookup,3,FALSE)</f>
        <v>118.97070836579131</v>
      </c>
      <c r="M538" s="1">
        <f>mean+0.5*home+VLOOKUP(October_Schedule_Table[[#This Row],[Visitor/Neutral]],lookup,3,FALSE)+VLOOKUP(October_Schedule_Table[[#This Row],[Home/Neutral]],lookup,2,FALSE)</f>
        <v>113.78125862374884</v>
      </c>
      <c r="N538" s="1">
        <f>(October_Schedule_Table[[#This Row],[PTS2]]-October_Schedule_Table[[#This Row],[Home Pre]])^2+(October_Schedule_Table[[#This Row],[PTS]]-October_Schedule_Table[[#This Row],[Away Pre]])^2</f>
        <v>216.02946231190452</v>
      </c>
      <c r="O538" s="1">
        <f t="shared" si="10"/>
        <v>1.3712115853557363</v>
      </c>
      <c r="P538" s="8">
        <f>October_Schedule_Table[[#This Row],[PTS2]]-October_Schedule_Table[[#This Row],[PTS]]</f>
        <v>-4</v>
      </c>
      <c r="Q538" s="8">
        <f>October_Schedule_Table[[#This Row],[Home Pre]]-October_Schedule_Table[[#This Row],[Away Pre]]</f>
        <v>-5.1894497420424699</v>
      </c>
      <c r="R538" s="8">
        <f>October_Schedule_Table[[#This Row],[Actual]]-October_Schedule_Table[[#This Row],[Predicted]]</f>
        <v>1.1894497420424699</v>
      </c>
      <c r="S538" s="8">
        <f>October_Schedule_Table[[#This Row],[PTS2]]-October_Schedule_Table[[#This Row],[Home Pre]]</f>
        <v>-9.7812586237488404</v>
      </c>
      <c r="T538" s="8">
        <f>October_Schedule_Table[[#This Row],[PTS]]-October_Schedule_Table[[#This Row],[Away Pre]]</f>
        <v>-10.97070836579131</v>
      </c>
      <c r="U538" s="8" t="str">
        <f>CONCATENATE(October_Schedule_Table[[#This Row],[Away Short]],October_Schedule_Table[[#This Row],[PTS]],October_Schedule_Table[[#This Row],[PTS2]])</f>
        <v>Hou108104</v>
      </c>
      <c r="V538" s="8" t="str">
        <f>CONCATENATE(October_Schedule_Table[[#This Row],[Home Short]],October_Schedule_Table[[#This Row],[PTS]],October_Schedule_Table[[#This Row],[PTS2]])</f>
        <v>New108104</v>
      </c>
      <c r="W538" s="8" t="str">
        <f>VLOOKUP(October_Schedule_Table[[#This Row],[Home Concat]],'Back to Back'!T:U,2,FALSE)</f>
        <v>yes</v>
      </c>
      <c r="X538" s="8" t="str">
        <f>VLOOKUP(October_Schedule_Table[[#This Row],[Away Concat]],'Back to Back'!T:U,2,FALSE)</f>
        <v>no</v>
      </c>
      <c r="Y538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38" s="8"/>
    </row>
    <row r="539" spans="1:26" x14ac:dyDescent="0.2">
      <c r="A539" s="2">
        <v>43463</v>
      </c>
      <c r="B539" s="16">
        <v>12</v>
      </c>
      <c r="C539" s="16">
        <v>29</v>
      </c>
      <c r="D539" s="16">
        <v>2018</v>
      </c>
      <c r="E539" s="1" t="s">
        <v>42</v>
      </c>
      <c r="F539" s="1" t="s">
        <v>21</v>
      </c>
      <c r="G539" s="1" t="str">
        <f>LEFT(October_Schedule_Table[[#This Row],[Visitor/Neutral]],3)</f>
        <v>Den</v>
      </c>
      <c r="H539" s="1">
        <v>122</v>
      </c>
      <c r="I539" s="1" t="s">
        <v>29</v>
      </c>
      <c r="J539" s="1" t="str">
        <f>LEFT(October_Schedule_Table[[#This Row],[Home/Neutral]],3)</f>
        <v>Pho</v>
      </c>
      <c r="K539" s="1">
        <v>118</v>
      </c>
      <c r="L539" s="1">
        <f>mean-0.5*home+VLOOKUP(October_Schedule_Table[[#This Row],[Visitor/Neutral]],lookup,2,FALSE)+VLOOKUP(October_Schedule_Table[[#This Row],[Home/Neutral]],lookup,3,FALSE)</f>
        <v>114.35354416468664</v>
      </c>
      <c r="M539" s="1">
        <f>mean+0.5*home+VLOOKUP(October_Schedule_Table[[#This Row],[Visitor/Neutral]],lookup,3,FALSE)+VLOOKUP(October_Schedule_Table[[#This Row],[Home/Neutral]],lookup,2,FALSE)</f>
        <v>104.48272625209223</v>
      </c>
      <c r="N539" s="1">
        <f>(October_Schedule_Table[[#This Row],[PTS2]]-October_Schedule_Table[[#This Row],[Home Pre]])^2+(October_Schedule_Table[[#This Row],[PTS]]-October_Schedule_Table[[#This Row],[Away Pre]])^2</f>
        <v>241.18497641727419</v>
      </c>
      <c r="O539" s="1">
        <f t="shared" si="10"/>
        <v>1.37203480623948</v>
      </c>
      <c r="P539" s="8">
        <f>October_Schedule_Table[[#This Row],[PTS2]]-October_Schedule_Table[[#This Row],[PTS]]</f>
        <v>-4</v>
      </c>
      <c r="Q539" s="8">
        <f>October_Schedule_Table[[#This Row],[Home Pre]]-October_Schedule_Table[[#This Row],[Away Pre]]</f>
        <v>-9.8708179125944042</v>
      </c>
      <c r="R539" s="8">
        <f>October_Schedule_Table[[#This Row],[Actual]]-October_Schedule_Table[[#This Row],[Predicted]]</f>
        <v>5.8708179125944042</v>
      </c>
      <c r="S539" s="8">
        <f>October_Schedule_Table[[#This Row],[PTS2]]-October_Schedule_Table[[#This Row],[Home Pre]]</f>
        <v>13.517273747907765</v>
      </c>
      <c r="T539" s="8">
        <f>October_Schedule_Table[[#This Row],[PTS]]-October_Schedule_Table[[#This Row],[Away Pre]]</f>
        <v>7.6464558353133611</v>
      </c>
      <c r="U539" s="8" t="str">
        <f>CONCATENATE(October_Schedule_Table[[#This Row],[Away Short]],October_Schedule_Table[[#This Row],[PTS]],October_Schedule_Table[[#This Row],[PTS2]])</f>
        <v>Den122118</v>
      </c>
      <c r="V539" s="8" t="str">
        <f>CONCATENATE(October_Schedule_Table[[#This Row],[Home Short]],October_Schedule_Table[[#This Row],[PTS]],October_Schedule_Table[[#This Row],[PTS2]])</f>
        <v>Pho122118</v>
      </c>
      <c r="W539" s="8" t="str">
        <f>VLOOKUP(October_Schedule_Table[[#This Row],[Home Concat]],'Back to Back'!T:U,2,FALSE)</f>
        <v>yes</v>
      </c>
      <c r="X539" s="8" t="str">
        <f>VLOOKUP(October_Schedule_Table[[#This Row],[Away Concat]],'Back to Back'!T:U,2,FALSE)</f>
        <v>yes</v>
      </c>
      <c r="Y539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43463Denver NuggetsPhoenix Suns</v>
      </c>
      <c r="Z539" s="8"/>
    </row>
    <row r="540" spans="1:26" x14ac:dyDescent="0.2">
      <c r="A540" s="2">
        <v>43463</v>
      </c>
      <c r="B540" s="16">
        <v>12</v>
      </c>
      <c r="C540" s="16">
        <v>29</v>
      </c>
      <c r="D540" s="16">
        <v>2018</v>
      </c>
      <c r="E540" s="1" t="s">
        <v>30</v>
      </c>
      <c r="F540" s="1" t="s">
        <v>11</v>
      </c>
      <c r="G540" s="1" t="str">
        <f>LEFT(October_Schedule_Table[[#This Row],[Visitor/Neutral]],3)</f>
        <v>Gol</v>
      </c>
      <c r="H540" s="1">
        <v>115</v>
      </c>
      <c r="I540" s="1" t="s">
        <v>40</v>
      </c>
      <c r="J540" s="1" t="str">
        <f>LEFT(October_Schedule_Table[[#This Row],[Home/Neutral]],3)</f>
        <v>Por</v>
      </c>
      <c r="K540" s="1">
        <v>105</v>
      </c>
      <c r="L540" s="1">
        <f>mean-0.5*home+VLOOKUP(October_Schedule_Table[[#This Row],[Visitor/Neutral]],lookup,2,FALSE)+VLOOKUP(October_Schedule_Table[[#This Row],[Home/Neutral]],lookup,3,FALSE)</f>
        <v>115.47878557628783</v>
      </c>
      <c r="M540" s="1">
        <f>mean+0.5*home+VLOOKUP(October_Schedule_Table[[#This Row],[Visitor/Neutral]],lookup,3,FALSE)+VLOOKUP(October_Schedule_Table[[#This Row],[Home/Neutral]],lookup,2,FALSE)</f>
        <v>116.44687473435442</v>
      </c>
      <c r="N540" s="1">
        <f>(October_Schedule_Table[[#This Row],[PTS2]]-October_Schedule_Table[[#This Row],[Home Pre]])^2+(October_Schedule_Table[[#This Row],[PTS]]-October_Schedule_Table[[#This Row],[Away Pre]])^2</f>
        <v>131.26017681206292</v>
      </c>
      <c r="O540" s="1">
        <f t="shared" si="10"/>
        <v>1.3728585213522915</v>
      </c>
      <c r="P540" s="8">
        <f>October_Schedule_Table[[#This Row],[PTS2]]-October_Schedule_Table[[#This Row],[PTS]]</f>
        <v>-10</v>
      </c>
      <c r="Q540" s="8">
        <f>October_Schedule_Table[[#This Row],[Home Pre]]-October_Schedule_Table[[#This Row],[Away Pre]]</f>
        <v>0.96808915806659002</v>
      </c>
      <c r="R540" s="8">
        <f>October_Schedule_Table[[#This Row],[Actual]]-October_Schedule_Table[[#This Row],[Predicted]]</f>
        <v>-10.96808915806659</v>
      </c>
      <c r="S540" s="8">
        <f>October_Schedule_Table[[#This Row],[PTS2]]-October_Schedule_Table[[#This Row],[Home Pre]]</f>
        <v>-11.446874734354424</v>
      </c>
      <c r="T540" s="8">
        <f>October_Schedule_Table[[#This Row],[PTS]]-October_Schedule_Table[[#This Row],[Away Pre]]</f>
        <v>-0.47878557628783369</v>
      </c>
      <c r="U540" s="8" t="str">
        <f>CONCATENATE(October_Schedule_Table[[#This Row],[Away Short]],October_Schedule_Table[[#This Row],[PTS]],October_Schedule_Table[[#This Row],[PTS2]])</f>
        <v>Gol115105</v>
      </c>
      <c r="V540" s="8" t="str">
        <f>CONCATENATE(October_Schedule_Table[[#This Row],[Home Short]],October_Schedule_Table[[#This Row],[PTS]],October_Schedule_Table[[#This Row],[PTS2]])</f>
        <v>Por115105</v>
      </c>
      <c r="W540" s="8" t="str">
        <f>VLOOKUP(October_Schedule_Table[[#This Row],[Home Concat]],'Back to Back'!T:U,2,FALSE)</f>
        <v>no</v>
      </c>
      <c r="X540" s="8" t="str">
        <f>VLOOKUP(October_Schedule_Table[[#This Row],[Away Concat]],'Back to Back'!T:U,2,FALSE)</f>
        <v>no</v>
      </c>
      <c r="Y54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40" s="8"/>
    </row>
    <row r="541" spans="1:26" x14ac:dyDescent="0.2">
      <c r="A541" s="2">
        <v>43463</v>
      </c>
      <c r="B541" s="16">
        <v>12</v>
      </c>
      <c r="C541" s="16">
        <v>29</v>
      </c>
      <c r="D541" s="16">
        <v>2018</v>
      </c>
      <c r="E541" s="1" t="s">
        <v>6</v>
      </c>
      <c r="F541" s="1" t="s">
        <v>25</v>
      </c>
      <c r="G541" s="1" t="s">
        <v>243</v>
      </c>
      <c r="H541" s="1">
        <v>97</v>
      </c>
      <c r="I541" s="1" t="s">
        <v>31</v>
      </c>
      <c r="J541" s="1" t="str">
        <f>LEFT(October_Schedule_Table[[#This Row],[Home/Neutral]],3)</f>
        <v>Uta</v>
      </c>
      <c r="K541" s="1">
        <v>129</v>
      </c>
      <c r="L541" s="1">
        <f>mean-0.5*home+VLOOKUP(October_Schedule_Table[[#This Row],[Visitor/Neutral]],lookup,2,FALSE)+VLOOKUP(October_Schedule_Table[[#This Row],[Home/Neutral]],lookup,3,FALSE)</f>
        <v>97.732176895053669</v>
      </c>
      <c r="M541" s="1">
        <f>mean+0.5*home+VLOOKUP(October_Schedule_Table[[#This Row],[Visitor/Neutral]],lookup,3,FALSE)+VLOOKUP(October_Schedule_Table[[#This Row],[Home/Neutral]],lookup,2,FALSE)</f>
        <v>115.54943414319185</v>
      </c>
      <c r="N541" s="1">
        <f>(October_Schedule_Table[[#This Row],[PTS2]]-October_Schedule_Table[[#This Row],[Home Pre]])^2+(October_Schedule_Table[[#This Row],[PTS]]-October_Schedule_Table[[#This Row],[Away Pre]])^2</f>
        <v>181.4538048739837</v>
      </c>
      <c r="O541" s="1">
        <f t="shared" si="10"/>
        <v>1.3736827309908861</v>
      </c>
      <c r="P541" s="8">
        <f>October_Schedule_Table[[#This Row],[PTS2]]-October_Schedule_Table[[#This Row],[PTS]]</f>
        <v>32</v>
      </c>
      <c r="Q541" s="8">
        <f>October_Schedule_Table[[#This Row],[Home Pre]]-October_Schedule_Table[[#This Row],[Away Pre]]</f>
        <v>17.817257248138176</v>
      </c>
      <c r="R541" s="8">
        <f>October_Schedule_Table[[#This Row],[Actual]]-October_Schedule_Table[[#This Row],[Predicted]]</f>
        <v>14.182742751861824</v>
      </c>
      <c r="S541" s="8">
        <f>October_Schedule_Table[[#This Row],[PTS2]]-October_Schedule_Table[[#This Row],[Home Pre]]</f>
        <v>13.450565856808154</v>
      </c>
      <c r="T541" s="8">
        <f>October_Schedule_Table[[#This Row],[PTS]]-October_Schedule_Table[[#This Row],[Away Pre]]</f>
        <v>-0.73217689505366934</v>
      </c>
      <c r="U541" s="8" t="str">
        <f>CONCATENATE(October_Schedule_Table[[#This Row],[Away Short]],October_Schedule_Table[[#This Row],[PTS]],October_Schedule_Table[[#This Row],[PTS2]])</f>
        <v>NYK97129</v>
      </c>
      <c r="V541" s="8" t="str">
        <f>CONCATENATE(October_Schedule_Table[[#This Row],[Home Short]],October_Schedule_Table[[#This Row],[PTS]],October_Schedule_Table[[#This Row],[PTS2]])</f>
        <v>Uta97129</v>
      </c>
      <c r="W541" s="8" t="str">
        <f>VLOOKUP(October_Schedule_Table[[#This Row],[Home Concat]],'Back to Back'!T:U,2,FALSE)</f>
        <v>no</v>
      </c>
      <c r="X541" s="8" t="str">
        <f>VLOOKUP(October_Schedule_Table[[#This Row],[Away Concat]],'Back to Back'!T:U,2,FALSE)</f>
        <v>no</v>
      </c>
      <c r="Y54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41" s="8"/>
    </row>
    <row r="542" spans="1:26" x14ac:dyDescent="0.2">
      <c r="A542" s="2">
        <v>43463</v>
      </c>
      <c r="B542" s="16">
        <v>12</v>
      </c>
      <c r="C542" s="16">
        <v>29</v>
      </c>
      <c r="D542" s="16">
        <v>2018</v>
      </c>
      <c r="E542" s="1" t="s">
        <v>12</v>
      </c>
      <c r="F542" s="1" t="s">
        <v>14</v>
      </c>
      <c r="G542" s="1" t="str">
        <f>LEFT(October_Schedule_Table[[#This Row],[Visitor/Neutral]],3)</f>
        <v>Cha</v>
      </c>
      <c r="H542" s="1">
        <v>126</v>
      </c>
      <c r="I542" s="1" t="s">
        <v>41</v>
      </c>
      <c r="J542" s="1" t="str">
        <f>LEFT(October_Schedule_Table[[#This Row],[Home/Neutral]],3)</f>
        <v>Was</v>
      </c>
      <c r="K542" s="1">
        <v>130</v>
      </c>
      <c r="L542" s="1">
        <f>mean-0.5*home+VLOOKUP(October_Schedule_Table[[#This Row],[Visitor/Neutral]],lookup,2,FALSE)+VLOOKUP(October_Schedule_Table[[#This Row],[Home/Neutral]],lookup,3,FALSE)</f>
        <v>115.57927009575853</v>
      </c>
      <c r="M542" s="1">
        <f>mean+0.5*home+VLOOKUP(October_Schedule_Table[[#This Row],[Visitor/Neutral]],lookup,3,FALSE)+VLOOKUP(October_Schedule_Table[[#This Row],[Home/Neutral]],lookup,2,FALSE)</f>
        <v>116.30146007093421</v>
      </c>
      <c r="N542" s="1">
        <f>(October_Schedule_Table[[#This Row],[PTS2]]-October_Schedule_Table[[#This Row],[Home Pre]])^2+(October_Schedule_Table[[#This Row],[PTS]]-October_Schedule_Table[[#This Row],[Away Pre]])^2</f>
        <v>296.24160792536213</v>
      </c>
      <c r="O542" s="1">
        <f t="shared" si="10"/>
        <v>1.3745074354521576</v>
      </c>
      <c r="P542" s="8">
        <f>October_Schedule_Table[[#This Row],[PTS2]]-October_Schedule_Table[[#This Row],[PTS]]</f>
        <v>4</v>
      </c>
      <c r="Q542" s="8">
        <f>October_Schedule_Table[[#This Row],[Home Pre]]-October_Schedule_Table[[#This Row],[Away Pre]]</f>
        <v>0.72218997517568084</v>
      </c>
      <c r="R542" s="8">
        <f>October_Schedule_Table[[#This Row],[Actual]]-October_Schedule_Table[[#This Row],[Predicted]]</f>
        <v>3.2778100248243192</v>
      </c>
      <c r="S542" s="8">
        <f>October_Schedule_Table[[#This Row],[PTS2]]-October_Schedule_Table[[#This Row],[Home Pre]]</f>
        <v>13.698539929065788</v>
      </c>
      <c r="T542" s="8">
        <f>October_Schedule_Table[[#This Row],[PTS]]-October_Schedule_Table[[#This Row],[Away Pre]]</f>
        <v>10.420729904241469</v>
      </c>
      <c r="U542" s="8" t="str">
        <f>CONCATENATE(October_Schedule_Table[[#This Row],[Away Short]],October_Schedule_Table[[#This Row],[PTS]],October_Schedule_Table[[#This Row],[PTS2]])</f>
        <v>Cha126130</v>
      </c>
      <c r="V542" s="8" t="str">
        <f>CONCATENATE(October_Schedule_Table[[#This Row],[Home Short]],October_Schedule_Table[[#This Row],[PTS]],October_Schedule_Table[[#This Row],[PTS2]])</f>
        <v>Was126130</v>
      </c>
      <c r="W542" s="8" t="str">
        <f>VLOOKUP(October_Schedule_Table[[#This Row],[Home Concat]],'Back to Back'!T:U,2,FALSE)</f>
        <v>yes</v>
      </c>
      <c r="X542" s="8" t="str">
        <f>VLOOKUP(October_Schedule_Table[[#This Row],[Away Concat]],'Back to Back'!T:U,2,FALSE)</f>
        <v>yes</v>
      </c>
      <c r="Y542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43463Charlotte HornetsWashington Wizards</v>
      </c>
      <c r="Z542" s="8"/>
    </row>
    <row r="543" spans="1:26" x14ac:dyDescent="0.2">
      <c r="A543" s="2">
        <v>43464</v>
      </c>
      <c r="B543" s="16">
        <v>12</v>
      </c>
      <c r="C543" s="16">
        <v>30</v>
      </c>
      <c r="D543" s="16">
        <v>2018</v>
      </c>
      <c r="E543" s="1" t="s">
        <v>12</v>
      </c>
      <c r="F543" s="1" t="s">
        <v>10</v>
      </c>
      <c r="G543" s="1" t="str">
        <f>LEFT(October_Schedule_Table[[#This Row],[Visitor/Neutral]],3)</f>
        <v>Okl</v>
      </c>
      <c r="H543" s="1">
        <v>103</v>
      </c>
      <c r="I543" s="1" t="s">
        <v>28</v>
      </c>
      <c r="J543" s="1" t="str">
        <f>LEFT(October_Schedule_Table[[#This Row],[Home/Neutral]],3)</f>
        <v>Dal</v>
      </c>
      <c r="K543" s="1">
        <v>105</v>
      </c>
      <c r="L543" s="1">
        <f>mean-0.5*home+VLOOKUP(October_Schedule_Table[[#This Row],[Visitor/Neutral]],lookup,2,FALSE)+VLOOKUP(October_Schedule_Table[[#This Row],[Home/Neutral]],lookup,3,FALSE)</f>
        <v>112.1262094462919</v>
      </c>
      <c r="M543" s="1">
        <f>mean+0.5*home+VLOOKUP(October_Schedule_Table[[#This Row],[Visitor/Neutral]],lookup,3,FALSE)+VLOOKUP(October_Schedule_Table[[#This Row],[Home/Neutral]],lookup,2,FALSE)</f>
        <v>110.34093580518889</v>
      </c>
      <c r="N543" s="1">
        <f>(October_Schedule_Table[[#This Row],[PTS2]]-October_Schedule_Table[[#This Row],[Home Pre]])^2+(October_Schedule_Table[[#This Row],[PTS]]-October_Schedule_Table[[#This Row],[Away Pre]])^2</f>
        <v>111.81329413273613</v>
      </c>
      <c r="O543" s="1">
        <f t="shared" si="10"/>
        <v>1.3753326350331776</v>
      </c>
      <c r="P543" s="8">
        <f>October_Schedule_Table[[#This Row],[PTS2]]-October_Schedule_Table[[#This Row],[PTS]]</f>
        <v>2</v>
      </c>
      <c r="Q543" s="8">
        <f>October_Schedule_Table[[#This Row],[Home Pre]]-October_Schedule_Table[[#This Row],[Away Pre]]</f>
        <v>-1.7852736411030037</v>
      </c>
      <c r="R543" s="8">
        <f>October_Schedule_Table[[#This Row],[Actual]]-October_Schedule_Table[[#This Row],[Predicted]]</f>
        <v>3.7852736411030037</v>
      </c>
      <c r="S543" s="8">
        <f>October_Schedule_Table[[#This Row],[PTS2]]-October_Schedule_Table[[#This Row],[Home Pre]]</f>
        <v>-5.3409358051888915</v>
      </c>
      <c r="T543" s="8">
        <f>October_Schedule_Table[[#This Row],[PTS]]-October_Schedule_Table[[#This Row],[Away Pre]]</f>
        <v>-9.1262094462918952</v>
      </c>
      <c r="U543" s="8" t="str">
        <f>CONCATENATE(October_Schedule_Table[[#This Row],[Away Short]],October_Schedule_Table[[#This Row],[PTS]],October_Schedule_Table[[#This Row],[PTS2]])</f>
        <v>Okl103105</v>
      </c>
      <c r="V543" s="8" t="str">
        <f>CONCATENATE(October_Schedule_Table[[#This Row],[Home Short]],October_Schedule_Table[[#This Row],[PTS]],October_Schedule_Table[[#This Row],[PTS2]])</f>
        <v>Dal103105</v>
      </c>
      <c r="W543" s="8" t="str">
        <f>VLOOKUP(October_Schedule_Table[[#This Row],[Home Concat]],'Back to Back'!T:U,2,FALSE)</f>
        <v>no</v>
      </c>
      <c r="X543" s="8" t="str">
        <f>VLOOKUP(October_Schedule_Table[[#This Row],[Away Concat]],'Back to Back'!T:U,2,FALSE)</f>
        <v>no</v>
      </c>
      <c r="Y54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43" s="8"/>
    </row>
    <row r="544" spans="1:26" x14ac:dyDescent="0.2">
      <c r="A544" s="2">
        <v>43464</v>
      </c>
      <c r="B544" s="16">
        <v>12</v>
      </c>
      <c r="C544" s="16">
        <v>30</v>
      </c>
      <c r="D544" s="16">
        <v>2018</v>
      </c>
      <c r="E544" s="1" t="s">
        <v>44</v>
      </c>
      <c r="F544" s="1" t="s">
        <v>32</v>
      </c>
      <c r="G544" s="1" t="str">
        <f>LEFT(October_Schedule_Table[[#This Row],[Visitor/Neutral]],3)</f>
        <v>Sac</v>
      </c>
      <c r="H544" s="1">
        <v>114</v>
      </c>
      <c r="I544" s="1" t="s">
        <v>39</v>
      </c>
      <c r="J544" s="1" t="s">
        <v>242</v>
      </c>
      <c r="K544" s="1">
        <v>121</v>
      </c>
      <c r="L544" s="1">
        <f>mean-0.5*home+VLOOKUP(October_Schedule_Table[[#This Row],[Visitor/Neutral]],lookup,2,FALSE)+VLOOKUP(October_Schedule_Table[[#This Row],[Home/Neutral]],lookup,3,FALSE)</f>
        <v>114.55959568488942</v>
      </c>
      <c r="M544" s="1">
        <f>mean+0.5*home+VLOOKUP(October_Schedule_Table[[#This Row],[Visitor/Neutral]],lookup,3,FALSE)+VLOOKUP(October_Schedule_Table[[#This Row],[Home/Neutral]],lookup,2,FALSE)</f>
        <v>116.42117550625019</v>
      </c>
      <c r="N544" s="1">
        <f>(October_Schedule_Table[[#This Row],[PTS2]]-October_Schedule_Table[[#This Row],[Home Pre]])^2+(October_Schedule_Table[[#This Row],[PTS]]-October_Schedule_Table[[#This Row],[Away Pre]])^2</f>
        <v>21.278781075110025</v>
      </c>
      <c r="O544" s="1">
        <f t="shared" si="10"/>
        <v>1.3761583300311964</v>
      </c>
      <c r="P544" s="8">
        <f>October_Schedule_Table[[#This Row],[PTS2]]-October_Schedule_Table[[#This Row],[PTS]]</f>
        <v>7</v>
      </c>
      <c r="Q544" s="8">
        <f>October_Schedule_Table[[#This Row],[Home Pre]]-October_Schedule_Table[[#This Row],[Away Pre]]</f>
        <v>1.8615798213607775</v>
      </c>
      <c r="R544" s="8">
        <f>October_Schedule_Table[[#This Row],[Actual]]-October_Schedule_Table[[#This Row],[Predicted]]</f>
        <v>5.1384201786392225</v>
      </c>
      <c r="S544" s="8">
        <f>October_Schedule_Table[[#This Row],[PTS2]]-October_Schedule_Table[[#This Row],[Home Pre]]</f>
        <v>4.5788244937498064</v>
      </c>
      <c r="T544" s="8">
        <f>October_Schedule_Table[[#This Row],[PTS]]-October_Schedule_Table[[#This Row],[Away Pre]]</f>
        <v>-0.55959568488941613</v>
      </c>
      <c r="U544" s="8" t="str">
        <f>CONCATENATE(October_Schedule_Table[[#This Row],[Away Short]],October_Schedule_Table[[#This Row],[PTS]],October_Schedule_Table[[#This Row],[PTS2]])</f>
        <v>Sac114121</v>
      </c>
      <c r="V544" s="8" t="str">
        <f>CONCATENATE(October_Schedule_Table[[#This Row],[Home Short]],October_Schedule_Table[[#This Row],[PTS]],October_Schedule_Table[[#This Row],[PTS2]])</f>
        <v>LAL114121</v>
      </c>
      <c r="W544" s="8" t="str">
        <f>VLOOKUP(October_Schedule_Table[[#This Row],[Home Concat]],'Back to Back'!T:U,2,FALSE)</f>
        <v>yes</v>
      </c>
      <c r="X544" s="8" t="str">
        <f>VLOOKUP(October_Schedule_Table[[#This Row],[Away Concat]],'Back to Back'!T:U,2,FALSE)</f>
        <v>no</v>
      </c>
      <c r="Y544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44" s="8"/>
    </row>
    <row r="545" spans="1:26" x14ac:dyDescent="0.2">
      <c r="A545" s="2">
        <v>43464</v>
      </c>
      <c r="B545" s="16">
        <v>12</v>
      </c>
      <c r="C545" s="16">
        <v>30</v>
      </c>
      <c r="D545" s="16">
        <v>2018</v>
      </c>
      <c r="E545" s="1" t="s">
        <v>43</v>
      </c>
      <c r="F545" s="1" t="s">
        <v>34</v>
      </c>
      <c r="G545" s="1" t="str">
        <f>LEFT(October_Schedule_Table[[#This Row],[Visitor/Neutral]],3)</f>
        <v>Min</v>
      </c>
      <c r="H545" s="1">
        <v>113</v>
      </c>
      <c r="I545" s="1" t="s">
        <v>26</v>
      </c>
      <c r="J545" s="1" t="str">
        <f>LEFT(October_Schedule_Table[[#This Row],[Home/Neutral]],3)</f>
        <v>Mia</v>
      </c>
      <c r="K545" s="1">
        <v>104</v>
      </c>
      <c r="L545" s="1">
        <f>mean-0.5*home+VLOOKUP(October_Schedule_Table[[#This Row],[Visitor/Neutral]],lookup,2,FALSE)+VLOOKUP(October_Schedule_Table[[#This Row],[Home/Neutral]],lookup,3,FALSE)</f>
        <v>105.79128418528282</v>
      </c>
      <c r="M545" s="1">
        <f>mean+0.5*home+VLOOKUP(October_Schedule_Table[[#This Row],[Visitor/Neutral]],lookup,3,FALSE)+VLOOKUP(October_Schedule_Table[[#This Row],[Home/Neutral]],lookup,2,FALSE)</f>
        <v>109.60616873632009</v>
      </c>
      <c r="N545" s="1">
        <f>(October_Schedule_Table[[#This Row],[PTS2]]-October_Schedule_Table[[#This Row],[Home Pre]])^2+(October_Schedule_Table[[#This Row],[PTS]]-October_Schedule_Table[[#This Row],[Away Pre]])^2</f>
        <v>83.394711597446332</v>
      </c>
      <c r="O545" s="1">
        <f t="shared" si="10"/>
        <v>1.3769845207436426</v>
      </c>
      <c r="P545" s="8">
        <f>October_Schedule_Table[[#This Row],[PTS2]]-October_Schedule_Table[[#This Row],[PTS]]</f>
        <v>-9</v>
      </c>
      <c r="Q545" s="8">
        <f>October_Schedule_Table[[#This Row],[Home Pre]]-October_Schedule_Table[[#This Row],[Away Pre]]</f>
        <v>3.8148845510372666</v>
      </c>
      <c r="R545" s="8">
        <f>October_Schedule_Table[[#This Row],[Actual]]-October_Schedule_Table[[#This Row],[Predicted]]</f>
        <v>-12.814884551037267</v>
      </c>
      <c r="S545" s="8">
        <f>October_Schedule_Table[[#This Row],[PTS2]]-October_Schedule_Table[[#This Row],[Home Pre]]</f>
        <v>-5.6061687363200861</v>
      </c>
      <c r="T545" s="8">
        <f>October_Schedule_Table[[#This Row],[PTS]]-October_Schedule_Table[[#This Row],[Away Pre]]</f>
        <v>7.2087158147171806</v>
      </c>
      <c r="U545" s="8" t="str">
        <f>CONCATENATE(October_Schedule_Table[[#This Row],[Away Short]],October_Schedule_Table[[#This Row],[PTS]],October_Schedule_Table[[#This Row],[PTS2]])</f>
        <v>Min113104</v>
      </c>
      <c r="V545" s="8" t="str">
        <f>CONCATENATE(October_Schedule_Table[[#This Row],[Home Short]],October_Schedule_Table[[#This Row],[PTS]],October_Schedule_Table[[#This Row],[PTS2]])</f>
        <v>Mia113104</v>
      </c>
      <c r="W545" s="8" t="str">
        <f>VLOOKUP(October_Schedule_Table[[#This Row],[Home Concat]],'Back to Back'!T:U,2,FALSE)</f>
        <v>no</v>
      </c>
      <c r="X545" s="8" t="str">
        <f>VLOOKUP(October_Schedule_Table[[#This Row],[Away Concat]],'Back to Back'!T:U,2,FALSE)</f>
        <v>no</v>
      </c>
      <c r="Y54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45" s="8"/>
    </row>
    <row r="546" spans="1:26" x14ac:dyDescent="0.2">
      <c r="A546" s="2">
        <v>43464</v>
      </c>
      <c r="B546" s="16">
        <v>12</v>
      </c>
      <c r="C546" s="16">
        <v>30</v>
      </c>
      <c r="D546" s="16">
        <v>2018</v>
      </c>
      <c r="E546" s="1" t="s">
        <v>61</v>
      </c>
      <c r="F546" s="1" t="s">
        <v>16</v>
      </c>
      <c r="G546" s="1" t="str">
        <f>LEFT(October_Schedule_Table[[#This Row],[Visitor/Neutral]],3)</f>
        <v>Det</v>
      </c>
      <c r="H546" s="1">
        <v>107</v>
      </c>
      <c r="I546" s="1" t="s">
        <v>27</v>
      </c>
      <c r="J546" s="1" t="str">
        <f>LEFT(October_Schedule_Table[[#This Row],[Home/Neutral]],3)</f>
        <v>Orl</v>
      </c>
      <c r="K546" s="1">
        <v>109</v>
      </c>
      <c r="L546" s="1">
        <f>mean-0.5*home+VLOOKUP(October_Schedule_Table[[#This Row],[Visitor/Neutral]],lookup,2,FALSE)+VLOOKUP(October_Schedule_Table[[#This Row],[Home/Neutral]],lookup,3,FALSE)</f>
        <v>100.98473914294127</v>
      </c>
      <c r="M546" s="1">
        <f>mean+0.5*home+VLOOKUP(October_Schedule_Table[[#This Row],[Visitor/Neutral]],lookup,3,FALSE)+VLOOKUP(October_Schedule_Table[[#This Row],[Home/Neutral]],lookup,2,FALSE)</f>
        <v>105.15398356542985</v>
      </c>
      <c r="N546" s="1">
        <f>(October_Schedule_Table[[#This Row],[PTS2]]-October_Schedule_Table[[#This Row],[Home Pre]])^2+(October_Schedule_Table[[#This Row],[PTS]]-October_Schedule_Table[[#This Row],[Away Pre]])^2</f>
        <v>50.975205593446638</v>
      </c>
      <c r="O546" s="1">
        <f t="shared" si="10"/>
        <v>1.3778112074681237</v>
      </c>
      <c r="P546" s="8">
        <f>October_Schedule_Table[[#This Row],[PTS2]]-October_Schedule_Table[[#This Row],[PTS]]</f>
        <v>2</v>
      </c>
      <c r="Q546" s="8">
        <f>October_Schedule_Table[[#This Row],[Home Pre]]-October_Schedule_Table[[#This Row],[Away Pre]]</f>
        <v>4.169244422488589</v>
      </c>
      <c r="R546" s="8">
        <f>October_Schedule_Table[[#This Row],[Actual]]-October_Schedule_Table[[#This Row],[Predicted]]</f>
        <v>-2.169244422488589</v>
      </c>
      <c r="S546" s="8">
        <f>October_Schedule_Table[[#This Row],[PTS2]]-October_Schedule_Table[[#This Row],[Home Pre]]</f>
        <v>3.8460164345701457</v>
      </c>
      <c r="T546" s="8">
        <f>October_Schedule_Table[[#This Row],[PTS]]-October_Schedule_Table[[#This Row],[Away Pre]]</f>
        <v>6.0152608570587347</v>
      </c>
      <c r="U546" s="8" t="str">
        <f>CONCATENATE(October_Schedule_Table[[#This Row],[Away Short]],October_Schedule_Table[[#This Row],[PTS]],October_Schedule_Table[[#This Row],[PTS2]])</f>
        <v>Det107109</v>
      </c>
      <c r="V546" s="8" t="str">
        <f>CONCATENATE(October_Schedule_Table[[#This Row],[Home Short]],October_Schedule_Table[[#This Row],[PTS]],October_Schedule_Table[[#This Row],[PTS2]])</f>
        <v>Orl107109</v>
      </c>
      <c r="W546" s="8" t="str">
        <f>VLOOKUP(October_Schedule_Table[[#This Row],[Home Concat]],'Back to Back'!T:U,2,FALSE)</f>
        <v>no</v>
      </c>
      <c r="X546" s="8" t="str">
        <f>VLOOKUP(October_Schedule_Table[[#This Row],[Away Concat]],'Back to Back'!T:U,2,FALSE)</f>
        <v>no</v>
      </c>
      <c r="Y54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46" s="8"/>
    </row>
    <row r="547" spans="1:26" x14ac:dyDescent="0.2">
      <c r="A547" s="2">
        <v>43464</v>
      </c>
      <c r="B547" s="16">
        <v>12</v>
      </c>
      <c r="C547" s="16">
        <v>30</v>
      </c>
      <c r="D547" s="16">
        <v>2018</v>
      </c>
      <c r="E547" s="1" t="s">
        <v>42</v>
      </c>
      <c r="F547" s="1" t="s">
        <v>7</v>
      </c>
      <c r="G547" s="1" t="str">
        <f>LEFT(October_Schedule_Table[[#This Row],[Visitor/Neutral]],3)</f>
        <v>Phi</v>
      </c>
      <c r="H547" s="1">
        <v>95</v>
      </c>
      <c r="I547" s="1" t="s">
        <v>40</v>
      </c>
      <c r="J547" s="1" t="str">
        <f>LEFT(October_Schedule_Table[[#This Row],[Home/Neutral]],3)</f>
        <v>Por</v>
      </c>
      <c r="K547" s="1">
        <v>129</v>
      </c>
      <c r="L547" s="1">
        <f>mean-0.5*home+VLOOKUP(October_Schedule_Table[[#This Row],[Visitor/Neutral]],lookup,2,FALSE)+VLOOKUP(October_Schedule_Table[[#This Row],[Home/Neutral]],lookup,3,FALSE)</f>
        <v>113.08868669090609</v>
      </c>
      <c r="M547" s="1">
        <f>mean+0.5*home+VLOOKUP(October_Schedule_Table[[#This Row],[Visitor/Neutral]],lookup,3,FALSE)+VLOOKUP(October_Schedule_Table[[#This Row],[Home/Neutral]],lookup,2,FALSE)</f>
        <v>118.29785013608073</v>
      </c>
      <c r="N547" s="1">
        <f>(October_Schedule_Table[[#This Row],[PTS2]]-October_Schedule_Table[[#This Row],[Home Pre]])^2+(October_Schedule_Table[[#This Row],[PTS]]-October_Schedule_Table[[#This Row],[Away Pre]])^2</f>
        <v>441.73659791155035</v>
      </c>
      <c r="O547" s="1">
        <f t="shared" si="10"/>
        <v>1.3786383905024253</v>
      </c>
      <c r="P547" s="8">
        <f>October_Schedule_Table[[#This Row],[PTS2]]-October_Schedule_Table[[#This Row],[PTS]]</f>
        <v>34</v>
      </c>
      <c r="Q547" s="8">
        <f>October_Schedule_Table[[#This Row],[Home Pre]]-October_Schedule_Table[[#This Row],[Away Pre]]</f>
        <v>5.2091634451746387</v>
      </c>
      <c r="R547" s="8">
        <f>October_Schedule_Table[[#This Row],[Actual]]-October_Schedule_Table[[#This Row],[Predicted]]</f>
        <v>28.790836554825361</v>
      </c>
      <c r="S547" s="8">
        <f>October_Schedule_Table[[#This Row],[PTS2]]-October_Schedule_Table[[#This Row],[Home Pre]]</f>
        <v>10.702149863919274</v>
      </c>
      <c r="T547" s="8">
        <f>October_Schedule_Table[[#This Row],[PTS]]-October_Schedule_Table[[#This Row],[Away Pre]]</f>
        <v>-18.088686690906087</v>
      </c>
      <c r="U547" s="8" t="str">
        <f>CONCATENATE(October_Schedule_Table[[#This Row],[Away Short]],October_Schedule_Table[[#This Row],[PTS]],October_Schedule_Table[[#This Row],[PTS2]])</f>
        <v>Phi95129</v>
      </c>
      <c r="V547" s="8" t="str">
        <f>CONCATENATE(October_Schedule_Table[[#This Row],[Home Short]],October_Schedule_Table[[#This Row],[PTS]],October_Schedule_Table[[#This Row],[PTS2]])</f>
        <v>Por95129</v>
      </c>
      <c r="W547" s="8" t="str">
        <f>VLOOKUP(October_Schedule_Table[[#This Row],[Home Concat]],'Back to Back'!T:U,2,FALSE)</f>
        <v>yes</v>
      </c>
      <c r="X547" s="8" t="str">
        <f>VLOOKUP(October_Schedule_Table[[#This Row],[Away Concat]],'Back to Back'!T:U,2,FALSE)</f>
        <v>no</v>
      </c>
      <c r="Y54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47" s="8"/>
    </row>
    <row r="548" spans="1:26" x14ac:dyDescent="0.2">
      <c r="A548" s="2">
        <v>43464</v>
      </c>
      <c r="B548" s="16">
        <v>12</v>
      </c>
      <c r="C548" s="16">
        <v>30</v>
      </c>
      <c r="D548" s="16">
        <v>2018</v>
      </c>
      <c r="E548" s="1" t="s">
        <v>43</v>
      </c>
      <c r="F548" s="1" t="s">
        <v>38</v>
      </c>
      <c r="G548" s="1" t="str">
        <f>LEFT(October_Schedule_Table[[#This Row],[Visitor/Neutral]],3)</f>
        <v>Chi</v>
      </c>
      <c r="H548" s="1">
        <v>89</v>
      </c>
      <c r="I548" s="1" t="s">
        <v>37</v>
      </c>
      <c r="J548" s="1" t="str">
        <f>LEFT(October_Schedule_Table[[#This Row],[Home/Neutral]],3)</f>
        <v>Tor</v>
      </c>
      <c r="K548" s="1">
        <v>95</v>
      </c>
      <c r="L548" s="1">
        <f>mean-0.5*home+VLOOKUP(October_Schedule_Table[[#This Row],[Visitor/Neutral]],lookup,2,FALSE)+VLOOKUP(October_Schedule_Table[[#This Row],[Home/Neutral]],lookup,3,FALSE)</f>
        <v>101.41856773622716</v>
      </c>
      <c r="M548" s="1">
        <f>mean+0.5*home+VLOOKUP(October_Schedule_Table[[#This Row],[Visitor/Neutral]],lookup,3,FALSE)+VLOOKUP(October_Schedule_Table[[#This Row],[Home/Neutral]],lookup,2,FALSE)</f>
        <v>118.02880499393504</v>
      </c>
      <c r="N548" s="1">
        <f>(October_Schedule_Table[[#This Row],[PTS2]]-October_Schedule_Table[[#This Row],[Home Pre]])^2+(October_Schedule_Table[[#This Row],[PTS]]-October_Schedule_Table[[#This Row],[Away Pre]])^2</f>
        <v>684.54668406794963</v>
      </c>
      <c r="O548" s="1">
        <f t="shared" si="10"/>
        <v>1.3794660701445121</v>
      </c>
      <c r="P548" s="8">
        <f>October_Schedule_Table[[#This Row],[PTS2]]-October_Schedule_Table[[#This Row],[PTS]]</f>
        <v>6</v>
      </c>
      <c r="Q548" s="8">
        <f>October_Schedule_Table[[#This Row],[Home Pre]]-October_Schedule_Table[[#This Row],[Away Pre]]</f>
        <v>16.61023725770788</v>
      </c>
      <c r="R548" s="8">
        <f>October_Schedule_Table[[#This Row],[Actual]]-October_Schedule_Table[[#This Row],[Predicted]]</f>
        <v>-10.61023725770788</v>
      </c>
      <c r="S548" s="8">
        <f>October_Schedule_Table[[#This Row],[PTS2]]-October_Schedule_Table[[#This Row],[Home Pre]]</f>
        <v>-23.02880499393504</v>
      </c>
      <c r="T548" s="8">
        <f>October_Schedule_Table[[#This Row],[PTS]]-October_Schedule_Table[[#This Row],[Away Pre]]</f>
        <v>-12.41856773622716</v>
      </c>
      <c r="U548" s="8" t="str">
        <f>CONCATENATE(October_Schedule_Table[[#This Row],[Away Short]],October_Schedule_Table[[#This Row],[PTS]],October_Schedule_Table[[#This Row],[PTS2]])</f>
        <v>Chi8995</v>
      </c>
      <c r="V548" s="8" t="str">
        <f>CONCATENATE(October_Schedule_Table[[#This Row],[Home Short]],October_Schedule_Table[[#This Row],[PTS]],October_Schedule_Table[[#This Row],[PTS2]])</f>
        <v>Tor8995</v>
      </c>
      <c r="W548" s="8" t="str">
        <f>VLOOKUP(October_Schedule_Table[[#This Row],[Home Concat]],'Back to Back'!T:U,2,FALSE)</f>
        <v>no</v>
      </c>
      <c r="X548" s="8" t="str">
        <f>VLOOKUP(October_Schedule_Table[[#This Row],[Away Concat]],'Back to Back'!T:U,2,FALSE)</f>
        <v>no</v>
      </c>
      <c r="Y54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48" s="8"/>
    </row>
    <row r="549" spans="1:26" x14ac:dyDescent="0.2">
      <c r="A549" s="2">
        <v>43465</v>
      </c>
      <c r="B549" s="16">
        <v>12</v>
      </c>
      <c r="C549" s="16">
        <v>31</v>
      </c>
      <c r="D549" s="16">
        <v>2018</v>
      </c>
      <c r="E549" s="1" t="s">
        <v>43</v>
      </c>
      <c r="F549" s="1" t="s">
        <v>27</v>
      </c>
      <c r="G549" s="1" t="str">
        <f>LEFT(October_Schedule_Table[[#This Row],[Visitor/Neutral]],3)</f>
        <v>Orl</v>
      </c>
      <c r="H549" s="1">
        <v>100</v>
      </c>
      <c r="I549" s="1" t="s">
        <v>14</v>
      </c>
      <c r="J549" s="1" t="str">
        <f>LEFT(October_Schedule_Table[[#This Row],[Home/Neutral]],3)</f>
        <v>Cha</v>
      </c>
      <c r="K549" s="1">
        <v>125</v>
      </c>
      <c r="L549" s="1">
        <f>mean-0.5*home+VLOOKUP(October_Schedule_Table[[#This Row],[Visitor/Neutral]],lookup,2,FALSE)+VLOOKUP(October_Schedule_Table[[#This Row],[Home/Neutral]],lookup,3,FALSE)</f>
        <v>107.01043869385128</v>
      </c>
      <c r="M549" s="1">
        <f>mean+0.5*home+VLOOKUP(October_Schedule_Table[[#This Row],[Visitor/Neutral]],lookup,3,FALSE)+VLOOKUP(October_Schedule_Table[[#This Row],[Home/Neutral]],lookup,2,FALSE)</f>
        <v>107.28274987207909</v>
      </c>
      <c r="N549" s="1">
        <f>(October_Schedule_Table[[#This Row],[PTS2]]-October_Schedule_Table[[#This Row],[Home Pre]])^2+(October_Schedule_Table[[#This Row],[PTS]]-October_Schedule_Table[[#This Row],[Away Pre]])^2</f>
        <v>363.04720277556066</v>
      </c>
      <c r="O549" s="1">
        <f t="shared" si="10"/>
        <v>1.3802942466925276</v>
      </c>
      <c r="P549" s="8">
        <f>October_Schedule_Table[[#This Row],[PTS2]]-October_Schedule_Table[[#This Row],[PTS]]</f>
        <v>25</v>
      </c>
      <c r="Q549" s="8">
        <f>October_Schedule_Table[[#This Row],[Home Pre]]-October_Schedule_Table[[#This Row],[Away Pre]]</f>
        <v>0.27231117822780959</v>
      </c>
      <c r="R549" s="8">
        <f>October_Schedule_Table[[#This Row],[Actual]]-October_Schedule_Table[[#This Row],[Predicted]]</f>
        <v>24.72768882177219</v>
      </c>
      <c r="S549" s="8">
        <f>October_Schedule_Table[[#This Row],[PTS2]]-October_Schedule_Table[[#This Row],[Home Pre]]</f>
        <v>17.717250127920906</v>
      </c>
      <c r="T549" s="8">
        <f>October_Schedule_Table[[#This Row],[PTS]]-October_Schedule_Table[[#This Row],[Away Pre]]</f>
        <v>-7.0104386938512846</v>
      </c>
      <c r="U549" s="8" t="str">
        <f>CONCATENATE(October_Schedule_Table[[#This Row],[Away Short]],October_Schedule_Table[[#This Row],[PTS]],October_Schedule_Table[[#This Row],[PTS2]])</f>
        <v>Orl100125</v>
      </c>
      <c r="V549" s="8" t="str">
        <f>CONCATENATE(October_Schedule_Table[[#This Row],[Home Short]],October_Schedule_Table[[#This Row],[PTS]],October_Schedule_Table[[#This Row],[PTS2]])</f>
        <v>Cha100125</v>
      </c>
      <c r="W549" s="8" t="str">
        <f>VLOOKUP(October_Schedule_Table[[#This Row],[Home Concat]],'Back to Back'!T:U,2,FALSE)</f>
        <v>no</v>
      </c>
      <c r="X549" s="8" t="str">
        <f>VLOOKUP(October_Schedule_Table[[#This Row],[Away Concat]],'Back to Back'!T:U,2,FALSE)</f>
        <v>yes</v>
      </c>
      <c r="Y54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49" s="8"/>
    </row>
    <row r="550" spans="1:26" x14ac:dyDescent="0.2">
      <c r="A550" s="2">
        <v>43465</v>
      </c>
      <c r="B550" s="16">
        <v>12</v>
      </c>
      <c r="C550" s="16">
        <v>31</v>
      </c>
      <c r="D550" s="16">
        <v>2018</v>
      </c>
      <c r="E550" s="1" t="s">
        <v>12</v>
      </c>
      <c r="F550" s="1" t="s">
        <v>19</v>
      </c>
      <c r="G550" s="1" t="str">
        <f>LEFT(October_Schedule_Table[[#This Row],[Visitor/Neutral]],3)</f>
        <v>Mem</v>
      </c>
      <c r="H550" s="1">
        <v>101</v>
      </c>
      <c r="I550" s="1" t="s">
        <v>18</v>
      </c>
      <c r="J550" s="1" t="str">
        <f>LEFT(October_Schedule_Table[[#This Row],[Home/Neutral]],3)</f>
        <v>Hou</v>
      </c>
      <c r="K550" s="1">
        <v>113</v>
      </c>
      <c r="L550" s="1">
        <f>mean-0.5*home+VLOOKUP(October_Schedule_Table[[#This Row],[Visitor/Neutral]],lookup,2,FALSE)+VLOOKUP(October_Schedule_Table[[#This Row],[Home/Neutral]],lookup,3,FALSE)</f>
        <v>99.845716012736887</v>
      </c>
      <c r="M550" s="1">
        <f>mean+0.5*home+VLOOKUP(October_Schedule_Table[[#This Row],[Visitor/Neutral]],lookup,3,FALSE)+VLOOKUP(October_Schedule_Table[[#This Row],[Home/Neutral]],lookup,2,FALSE)</f>
        <v>110.72339432013565</v>
      </c>
      <c r="N550" s="1">
        <f>(October_Schedule_Table[[#This Row],[PTS2]]-October_Schedule_Table[[#This Row],[Home Pre]])^2+(October_Schedule_Table[[#This Row],[PTS]]-October_Schedule_Table[[#This Row],[Away Pre]])^2</f>
        <v>6.515304944842633</v>
      </c>
      <c r="O550" s="1">
        <f t="shared" si="10"/>
        <v>1.3811229204447946</v>
      </c>
      <c r="P550" s="8">
        <f>October_Schedule_Table[[#This Row],[PTS2]]-October_Schedule_Table[[#This Row],[PTS]]</f>
        <v>12</v>
      </c>
      <c r="Q550" s="8">
        <f>October_Schedule_Table[[#This Row],[Home Pre]]-October_Schedule_Table[[#This Row],[Away Pre]]</f>
        <v>10.877678307398767</v>
      </c>
      <c r="R550" s="8">
        <f>October_Schedule_Table[[#This Row],[Actual]]-October_Schedule_Table[[#This Row],[Predicted]]</f>
        <v>1.1223216926012327</v>
      </c>
      <c r="S550" s="8">
        <f>October_Schedule_Table[[#This Row],[PTS2]]-October_Schedule_Table[[#This Row],[Home Pre]]</f>
        <v>2.2766056798643461</v>
      </c>
      <c r="T550" s="8">
        <f>October_Schedule_Table[[#This Row],[PTS]]-October_Schedule_Table[[#This Row],[Away Pre]]</f>
        <v>1.1542839872631134</v>
      </c>
      <c r="U550" s="8" t="str">
        <f>CONCATENATE(October_Schedule_Table[[#This Row],[Away Short]],October_Schedule_Table[[#This Row],[PTS]],October_Schedule_Table[[#This Row],[PTS2]])</f>
        <v>Mem101113</v>
      </c>
      <c r="V550" s="8" t="str">
        <f>CONCATENATE(October_Schedule_Table[[#This Row],[Home Short]],October_Schedule_Table[[#This Row],[PTS]],October_Schedule_Table[[#This Row],[PTS2]])</f>
        <v>Hou101113</v>
      </c>
      <c r="W550" s="8" t="str">
        <f>VLOOKUP(October_Schedule_Table[[#This Row],[Home Concat]],'Back to Back'!T:U,2,FALSE)</f>
        <v>no</v>
      </c>
      <c r="X550" s="8" t="str">
        <f>VLOOKUP(October_Schedule_Table[[#This Row],[Away Concat]],'Back to Back'!T:U,2,FALSE)</f>
        <v>no</v>
      </c>
      <c r="Y55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50" s="8"/>
    </row>
    <row r="551" spans="1:26" x14ac:dyDescent="0.2">
      <c r="A551" s="2">
        <v>43465</v>
      </c>
      <c r="B551" s="16">
        <v>12</v>
      </c>
      <c r="C551" s="16">
        <v>31</v>
      </c>
      <c r="D551" s="16">
        <v>2018</v>
      </c>
      <c r="E551" s="1" t="s">
        <v>62</v>
      </c>
      <c r="F551" s="1" t="s">
        <v>24</v>
      </c>
      <c r="G551" s="1" t="str">
        <f>LEFT(October_Schedule_Table[[#This Row],[Visitor/Neutral]],3)</f>
        <v>Atl</v>
      </c>
      <c r="H551" s="1">
        <v>108</v>
      </c>
      <c r="I551" s="1" t="s">
        <v>20</v>
      </c>
      <c r="J551" s="1" t="str">
        <f>LEFT(October_Schedule_Table[[#This Row],[Home/Neutral]],3)</f>
        <v>Ind</v>
      </c>
      <c r="K551" s="1">
        <v>116</v>
      </c>
      <c r="L551" s="1">
        <f>mean-0.5*home+VLOOKUP(October_Schedule_Table[[#This Row],[Visitor/Neutral]],lookup,2,FALSE)+VLOOKUP(October_Schedule_Table[[#This Row],[Home/Neutral]],lookup,3,FALSE)</f>
        <v>107.21670445510465</v>
      </c>
      <c r="M551" s="1">
        <f>mean+0.5*home+VLOOKUP(October_Schedule_Table[[#This Row],[Visitor/Neutral]],lookup,3,FALSE)+VLOOKUP(October_Schedule_Table[[#This Row],[Home/Neutral]],lookup,2,FALSE)</f>
        <v>117.74696282087024</v>
      </c>
      <c r="N551" s="1">
        <f>(October_Schedule_Table[[#This Row],[PTS2]]-October_Schedule_Table[[#This Row],[Home Pre]])^2+(October_Schedule_Table[[#This Row],[PTS]]-October_Schedule_Table[[#This Row],[Away Pre]])^2</f>
        <v>3.6654310081558048</v>
      </c>
      <c r="O551" s="1">
        <f t="shared" si="10"/>
        <v>1.3819520916998145</v>
      </c>
      <c r="P551" s="8">
        <f>October_Schedule_Table[[#This Row],[PTS2]]-October_Schedule_Table[[#This Row],[PTS]]</f>
        <v>8</v>
      </c>
      <c r="Q551" s="8">
        <f>October_Schedule_Table[[#This Row],[Home Pre]]-October_Schedule_Table[[#This Row],[Away Pre]]</f>
        <v>10.53025836576559</v>
      </c>
      <c r="R551" s="8">
        <f>October_Schedule_Table[[#This Row],[Actual]]-October_Schedule_Table[[#This Row],[Predicted]]</f>
        <v>-2.5302583657655902</v>
      </c>
      <c r="S551" s="8">
        <f>October_Schedule_Table[[#This Row],[PTS2]]-October_Schedule_Table[[#This Row],[Home Pre]]</f>
        <v>-1.7469628208702375</v>
      </c>
      <c r="T551" s="8">
        <f>October_Schedule_Table[[#This Row],[PTS]]-October_Schedule_Table[[#This Row],[Away Pre]]</f>
        <v>0.78329554489535269</v>
      </c>
      <c r="U551" s="8" t="str">
        <f>CONCATENATE(October_Schedule_Table[[#This Row],[Away Short]],October_Schedule_Table[[#This Row],[PTS]],October_Schedule_Table[[#This Row],[PTS2]])</f>
        <v>Atl108116</v>
      </c>
      <c r="V551" s="8" t="str">
        <f>CONCATENATE(October_Schedule_Table[[#This Row],[Home Short]],October_Schedule_Table[[#This Row],[PTS]],October_Schedule_Table[[#This Row],[PTS2]])</f>
        <v>Ind108116</v>
      </c>
      <c r="W551" s="8" t="str">
        <f>VLOOKUP(October_Schedule_Table[[#This Row],[Home Concat]],'Back to Back'!T:U,2,FALSE)</f>
        <v>no</v>
      </c>
      <c r="X551" s="8" t="str">
        <f>VLOOKUP(October_Schedule_Table[[#This Row],[Away Concat]],'Back to Back'!T:U,2,FALSE)</f>
        <v>no</v>
      </c>
      <c r="Y55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51" s="8"/>
    </row>
    <row r="552" spans="1:26" x14ac:dyDescent="0.2">
      <c r="A552" s="2">
        <v>43465</v>
      </c>
      <c r="B552" s="16">
        <v>12</v>
      </c>
      <c r="C552" s="16">
        <v>31</v>
      </c>
      <c r="D552" s="16">
        <v>2018</v>
      </c>
      <c r="E552" s="1" t="s">
        <v>6</v>
      </c>
      <c r="F552" s="1" t="s">
        <v>34</v>
      </c>
      <c r="G552" s="1" t="str">
        <f>LEFT(October_Schedule_Table[[#This Row],[Visitor/Neutral]],3)</f>
        <v>Min</v>
      </c>
      <c r="H552" s="1">
        <v>114</v>
      </c>
      <c r="I552" s="1" t="s">
        <v>17</v>
      </c>
      <c r="J552" s="1" t="str">
        <f>LEFT(October_Schedule_Table[[#This Row],[Home/Neutral]],3)</f>
        <v>New</v>
      </c>
      <c r="K552" s="1">
        <v>123</v>
      </c>
      <c r="L552" s="1">
        <f>mean-0.5*home+VLOOKUP(October_Schedule_Table[[#This Row],[Visitor/Neutral]],lookup,2,FALSE)+VLOOKUP(October_Schedule_Table[[#This Row],[Home/Neutral]],lookup,3,FALSE)</f>
        <v>117.43037927329449</v>
      </c>
      <c r="M552" s="1">
        <f>mean+0.5*home+VLOOKUP(October_Schedule_Table[[#This Row],[Visitor/Neutral]],lookup,3,FALSE)+VLOOKUP(October_Schedule_Table[[#This Row],[Home/Neutral]],lookup,2,FALSE)</f>
        <v>119.41723239377193</v>
      </c>
      <c r="N552" s="1">
        <f>(October_Schedule_Table[[#This Row],[PTS2]]-October_Schedule_Table[[#This Row],[Home Pre]])^2+(October_Schedule_Table[[#This Row],[PTS]]-October_Schedule_Table[[#This Row],[Away Pre]])^2</f>
        <v>24.603725678885688</v>
      </c>
      <c r="O552" s="1">
        <f t="shared" si="10"/>
        <v>1.3827817607562682</v>
      </c>
      <c r="P552" s="8">
        <f>October_Schedule_Table[[#This Row],[PTS2]]-October_Schedule_Table[[#This Row],[PTS]]</f>
        <v>9</v>
      </c>
      <c r="Q552" s="8">
        <f>October_Schedule_Table[[#This Row],[Home Pre]]-October_Schedule_Table[[#This Row],[Away Pre]]</f>
        <v>1.9868531204774342</v>
      </c>
      <c r="R552" s="8">
        <f>October_Schedule_Table[[#This Row],[Actual]]-October_Schedule_Table[[#This Row],[Predicted]]</f>
        <v>7.0131468795225658</v>
      </c>
      <c r="S552" s="8">
        <f>October_Schedule_Table[[#This Row],[PTS2]]-October_Schedule_Table[[#This Row],[Home Pre]]</f>
        <v>3.5827676062280744</v>
      </c>
      <c r="T552" s="8">
        <f>October_Schedule_Table[[#This Row],[PTS]]-October_Schedule_Table[[#This Row],[Away Pre]]</f>
        <v>-3.4303792732944913</v>
      </c>
      <c r="U552" s="8" t="str">
        <f>CONCATENATE(October_Schedule_Table[[#This Row],[Away Short]],October_Schedule_Table[[#This Row],[PTS]],October_Schedule_Table[[#This Row],[PTS2]])</f>
        <v>Min114123</v>
      </c>
      <c r="V552" s="8" t="str">
        <f>CONCATENATE(October_Schedule_Table[[#This Row],[Home Short]],October_Schedule_Table[[#This Row],[PTS]],October_Schedule_Table[[#This Row],[PTS2]])</f>
        <v>New114123</v>
      </c>
      <c r="W552" s="8" t="str">
        <f>VLOOKUP(October_Schedule_Table[[#This Row],[Home Concat]],'Back to Back'!T:U,2,FALSE)</f>
        <v>no</v>
      </c>
      <c r="X552" s="8" t="str">
        <f>VLOOKUP(October_Schedule_Table[[#This Row],[Away Concat]],'Back to Back'!T:U,2,FALSE)</f>
        <v>yes</v>
      </c>
      <c r="Y55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52" s="8"/>
    </row>
    <row r="553" spans="1:26" x14ac:dyDescent="0.2">
      <c r="A553" s="2">
        <v>43465</v>
      </c>
      <c r="B553" s="16">
        <v>12</v>
      </c>
      <c r="C553" s="16">
        <v>31</v>
      </c>
      <c r="D553" s="16">
        <v>2018</v>
      </c>
      <c r="E553" s="1" t="s">
        <v>6</v>
      </c>
      <c r="F553" s="1" t="s">
        <v>28</v>
      </c>
      <c r="G553" s="1" t="str">
        <f>LEFT(October_Schedule_Table[[#This Row],[Visitor/Neutral]],3)</f>
        <v>Dal</v>
      </c>
      <c r="H553" s="1">
        <v>102</v>
      </c>
      <c r="I553" s="1" t="s">
        <v>10</v>
      </c>
      <c r="J553" s="1" t="str">
        <f>LEFT(October_Schedule_Table[[#This Row],[Home/Neutral]],3)</f>
        <v>Okl</v>
      </c>
      <c r="K553" s="1">
        <v>122</v>
      </c>
      <c r="L553" s="1">
        <f>mean-0.5*home+VLOOKUP(October_Schedule_Table[[#This Row],[Visitor/Neutral]],lookup,2,FALSE)+VLOOKUP(October_Schedule_Table[[#This Row],[Home/Neutral]],lookup,3,FALSE)</f>
        <v>107.6258362379579</v>
      </c>
      <c r="M553" s="1">
        <f>mean+0.5*home+VLOOKUP(October_Schedule_Table[[#This Row],[Visitor/Neutral]],lookup,3,FALSE)+VLOOKUP(October_Schedule_Table[[#This Row],[Home/Neutral]],lookup,2,FALSE)</f>
        <v>114.84130901352289</v>
      </c>
      <c r="N553" s="1">
        <f>(October_Schedule_Table[[#This Row],[PTS2]]-October_Schedule_Table[[#This Row],[Home Pre]])^2+(October_Schedule_Table[[#This Row],[PTS]]-October_Schedule_Table[[#This Row],[Away Pre]])^2</f>
        <v>82.89689001618892</v>
      </c>
      <c r="O553" s="1">
        <f t="shared" si="10"/>
        <v>1.3836119279130161</v>
      </c>
      <c r="P553" s="8">
        <f>October_Schedule_Table[[#This Row],[PTS2]]-October_Schedule_Table[[#This Row],[PTS]]</f>
        <v>20</v>
      </c>
      <c r="Q553" s="8">
        <f>October_Schedule_Table[[#This Row],[Home Pre]]-October_Schedule_Table[[#This Row],[Away Pre]]</f>
        <v>7.2154727755649901</v>
      </c>
      <c r="R553" s="8">
        <f>October_Schedule_Table[[#This Row],[Actual]]-October_Schedule_Table[[#This Row],[Predicted]]</f>
        <v>12.78452722443501</v>
      </c>
      <c r="S553" s="8">
        <f>October_Schedule_Table[[#This Row],[PTS2]]-October_Schedule_Table[[#This Row],[Home Pre]]</f>
        <v>7.1586909864771116</v>
      </c>
      <c r="T553" s="8">
        <f>October_Schedule_Table[[#This Row],[PTS]]-October_Schedule_Table[[#This Row],[Away Pre]]</f>
        <v>-5.6258362379578983</v>
      </c>
      <c r="U553" s="8" t="str">
        <f>CONCATENATE(October_Schedule_Table[[#This Row],[Away Short]],October_Schedule_Table[[#This Row],[PTS]],October_Schedule_Table[[#This Row],[PTS2]])</f>
        <v>Dal102122</v>
      </c>
      <c r="V553" s="8" t="str">
        <f>CONCATENATE(October_Schedule_Table[[#This Row],[Home Short]],October_Schedule_Table[[#This Row],[PTS]],October_Schedule_Table[[#This Row],[PTS2]])</f>
        <v>Okl102122</v>
      </c>
      <c r="W553" s="8" t="str">
        <f>VLOOKUP(October_Schedule_Table[[#This Row],[Home Concat]],'Back to Back'!T:U,2,FALSE)</f>
        <v>yes</v>
      </c>
      <c r="X553" s="8" t="str">
        <f>VLOOKUP(October_Schedule_Table[[#This Row],[Away Concat]],'Back to Back'!T:U,2,FALSE)</f>
        <v>yes</v>
      </c>
      <c r="Y553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43465Dallas MavericksOklahoma City Thunder</v>
      </c>
      <c r="Z553" s="8"/>
    </row>
    <row r="554" spans="1:26" x14ac:dyDescent="0.2">
      <c r="A554" s="2">
        <v>43465</v>
      </c>
      <c r="B554" s="16">
        <v>12</v>
      </c>
      <c r="C554" s="16">
        <v>31</v>
      </c>
      <c r="D554" s="16">
        <v>2018</v>
      </c>
      <c r="E554" s="1" t="s">
        <v>42</v>
      </c>
      <c r="F554" s="1" t="s">
        <v>11</v>
      </c>
      <c r="G554" s="1" t="str">
        <f>LEFT(October_Schedule_Table[[#This Row],[Visitor/Neutral]],3)</f>
        <v>Gol</v>
      </c>
      <c r="H554" s="1">
        <v>132</v>
      </c>
      <c r="I554" s="1" t="s">
        <v>29</v>
      </c>
      <c r="J554" s="1" t="str">
        <f>LEFT(October_Schedule_Table[[#This Row],[Home/Neutral]],3)</f>
        <v>Pho</v>
      </c>
      <c r="K554" s="1">
        <v>109</v>
      </c>
      <c r="L554" s="1">
        <f>mean-0.5*home+VLOOKUP(October_Schedule_Table[[#This Row],[Visitor/Neutral]],lookup,2,FALSE)+VLOOKUP(October_Schedule_Table[[#This Row],[Home/Neutral]],lookup,3,FALSE)</f>
        <v>121.80888981520677</v>
      </c>
      <c r="M554" s="1">
        <f>mean+0.5*home+VLOOKUP(October_Schedule_Table[[#This Row],[Visitor/Neutral]],lookup,3,FALSE)+VLOOKUP(October_Schedule_Table[[#This Row],[Home/Neutral]],lookup,2,FALSE)</f>
        <v>109.3277817611658</v>
      </c>
      <c r="N554" s="1">
        <f>(October_Schedule_Table[[#This Row],[PTS2]]-October_Schedule_Table[[#This Row],[Home Pre]])^2+(October_Schedule_Table[[#This Row],[PTS]]-October_Schedule_Table[[#This Row],[Away Pre]])^2</f>
        <v>103.96616768154929</v>
      </c>
      <c r="O554" s="1">
        <f t="shared" si="10"/>
        <v>1.3844425934690976</v>
      </c>
      <c r="P554" s="8">
        <f>October_Schedule_Table[[#This Row],[PTS2]]-October_Schedule_Table[[#This Row],[PTS]]</f>
        <v>-23</v>
      </c>
      <c r="Q554" s="8">
        <f>October_Schedule_Table[[#This Row],[Home Pre]]-October_Schedule_Table[[#This Row],[Away Pre]]</f>
        <v>-12.481108054040973</v>
      </c>
      <c r="R554" s="8">
        <f>October_Schedule_Table[[#This Row],[Actual]]-October_Schedule_Table[[#This Row],[Predicted]]</f>
        <v>-10.518891945959027</v>
      </c>
      <c r="S554" s="8">
        <f>October_Schedule_Table[[#This Row],[PTS2]]-October_Schedule_Table[[#This Row],[Home Pre]]</f>
        <v>-0.32778176116579516</v>
      </c>
      <c r="T554" s="8">
        <f>October_Schedule_Table[[#This Row],[PTS]]-October_Schedule_Table[[#This Row],[Away Pre]]</f>
        <v>10.191110184793231</v>
      </c>
      <c r="U554" s="8" t="str">
        <f>CONCATENATE(October_Schedule_Table[[#This Row],[Away Short]],October_Schedule_Table[[#This Row],[PTS]],October_Schedule_Table[[#This Row],[PTS2]])</f>
        <v>Gol132109</v>
      </c>
      <c r="V554" s="8" t="str">
        <f>CONCATENATE(October_Schedule_Table[[#This Row],[Home Short]],October_Schedule_Table[[#This Row],[PTS]],October_Schedule_Table[[#This Row],[PTS2]])</f>
        <v>Pho132109</v>
      </c>
      <c r="W554" s="8" t="str">
        <f>VLOOKUP(October_Schedule_Table[[#This Row],[Home Concat]],'Back to Back'!T:U,2,FALSE)</f>
        <v>no</v>
      </c>
      <c r="X554" s="8" t="str">
        <f>VLOOKUP(October_Schedule_Table[[#This Row],[Away Concat]],'Back to Back'!T:U,2,FALSE)</f>
        <v>no</v>
      </c>
      <c r="Y55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54" s="8"/>
    </row>
    <row r="555" spans="1:26" x14ac:dyDescent="0.2">
      <c r="A555" s="2">
        <v>43465</v>
      </c>
      <c r="B555" s="16">
        <v>12</v>
      </c>
      <c r="C555" s="16">
        <v>31</v>
      </c>
      <c r="D555" s="16">
        <v>2018</v>
      </c>
      <c r="E555" s="1" t="s">
        <v>12</v>
      </c>
      <c r="F555" s="1" t="s">
        <v>8</v>
      </c>
      <c r="G555" s="1" t="str">
        <f>LEFT(October_Schedule_Table[[#This Row],[Visitor/Neutral]],3)</f>
        <v>Bos</v>
      </c>
      <c r="H555" s="1">
        <v>111</v>
      </c>
      <c r="I555" s="1" t="s">
        <v>35</v>
      </c>
      <c r="J555" s="1" t="str">
        <f>LEFT(October_Schedule_Table[[#This Row],[Home/Neutral]],3)</f>
        <v>San</v>
      </c>
      <c r="K555" s="1">
        <v>120</v>
      </c>
      <c r="L555" s="1">
        <f>mean-0.5*home+VLOOKUP(October_Schedule_Table[[#This Row],[Visitor/Neutral]],lookup,2,FALSE)+VLOOKUP(October_Schedule_Table[[#This Row],[Home/Neutral]],lookup,3,FALSE)</f>
        <v>109.38054014391106</v>
      </c>
      <c r="M555" s="1">
        <f>mean+0.5*home+VLOOKUP(October_Schedule_Table[[#This Row],[Visitor/Neutral]],lookup,3,FALSE)+VLOOKUP(October_Schedule_Table[[#This Row],[Home/Neutral]],lookup,2,FALSE)</f>
        <v>110.29921395406397</v>
      </c>
      <c r="N555" s="1">
        <f>(October_Schedule_Table[[#This Row],[PTS2]]-October_Schedule_Table[[#This Row],[Home Pre]])^2+(October_Schedule_Table[[#This Row],[PTS]]-October_Schedule_Table[[#This Row],[Away Pre]])^2</f>
        <v>96.727900134510733</v>
      </c>
      <c r="O555" s="1">
        <f t="shared" si="10"/>
        <v>1.385273757723732</v>
      </c>
      <c r="P555" s="8">
        <f>October_Schedule_Table[[#This Row],[PTS2]]-October_Schedule_Table[[#This Row],[PTS]]</f>
        <v>9</v>
      </c>
      <c r="Q555" s="8">
        <f>October_Schedule_Table[[#This Row],[Home Pre]]-October_Schedule_Table[[#This Row],[Away Pre]]</f>
        <v>0.91867381015291016</v>
      </c>
      <c r="R555" s="8">
        <f>October_Schedule_Table[[#This Row],[Actual]]-October_Schedule_Table[[#This Row],[Predicted]]</f>
        <v>8.0813261898470898</v>
      </c>
      <c r="S555" s="8">
        <f>October_Schedule_Table[[#This Row],[PTS2]]-October_Schedule_Table[[#This Row],[Home Pre]]</f>
        <v>9.7007860459360273</v>
      </c>
      <c r="T555" s="8">
        <f>October_Schedule_Table[[#This Row],[PTS]]-October_Schedule_Table[[#This Row],[Away Pre]]</f>
        <v>1.6194598560889375</v>
      </c>
      <c r="U555" s="8" t="str">
        <f>CONCATENATE(October_Schedule_Table[[#This Row],[Away Short]],October_Schedule_Table[[#This Row],[PTS]],October_Schedule_Table[[#This Row],[PTS2]])</f>
        <v>Bos111120</v>
      </c>
      <c r="V555" s="8" t="str">
        <f>CONCATENATE(October_Schedule_Table[[#This Row],[Home Short]],October_Schedule_Table[[#This Row],[PTS]],October_Schedule_Table[[#This Row],[PTS2]])</f>
        <v>San111120</v>
      </c>
      <c r="W555" s="8" t="str">
        <f>VLOOKUP(October_Schedule_Table[[#This Row],[Home Concat]],'Back to Back'!T:U,2,FALSE)</f>
        <v>no</v>
      </c>
      <c r="X555" s="8" t="str">
        <f>VLOOKUP(October_Schedule_Table[[#This Row],[Away Concat]],'Back to Back'!T:U,2,FALSE)</f>
        <v>no</v>
      </c>
      <c r="Y55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55" s="8"/>
    </row>
    <row r="556" spans="1:26" x14ac:dyDescent="0.2">
      <c r="A556" s="2">
        <v>43466</v>
      </c>
      <c r="B556" s="16">
        <v>1</v>
      </c>
      <c r="C556" s="16">
        <v>1</v>
      </c>
      <c r="D556" s="16">
        <v>2019</v>
      </c>
      <c r="E556" s="1" t="s">
        <v>42</v>
      </c>
      <c r="F556" s="1" t="s">
        <v>25</v>
      </c>
      <c r="G556" s="1" t="s">
        <v>243</v>
      </c>
      <c r="H556" s="1">
        <v>108</v>
      </c>
      <c r="I556" s="1" t="s">
        <v>21</v>
      </c>
      <c r="J556" s="1" t="str">
        <f>LEFT(October_Schedule_Table[[#This Row],[Home/Neutral]],3)</f>
        <v>Den</v>
      </c>
      <c r="K556" s="1">
        <v>115</v>
      </c>
      <c r="L556" s="1">
        <f>mean-0.5*home+VLOOKUP(October_Schedule_Table[[#This Row],[Visitor/Neutral]],lookup,2,FALSE)+VLOOKUP(October_Schedule_Table[[#This Row],[Home/Neutral]],lookup,3,FALSE)</f>
        <v>97.722144071702672</v>
      </c>
      <c r="M556" s="1">
        <f>mean+0.5*home+VLOOKUP(October_Schedule_Table[[#This Row],[Visitor/Neutral]],lookup,3,FALSE)+VLOOKUP(October_Schedule_Table[[#This Row],[Home/Neutral]],lookup,2,FALSE)</f>
        <v>113.70362049030101</v>
      </c>
      <c r="N556" s="1">
        <f>(October_Schedule_Table[[#This Row],[PTS2]]-October_Schedule_Table[[#This Row],[Home Pre]])^2+(October_Schedule_Table[[#This Row],[PTS]]-October_Schedule_Table[[#This Row],[Away Pre]])^2</f>
        <v>107.31492231600393</v>
      </c>
      <c r="O556" s="1">
        <f t="shared" si="10"/>
        <v>1.3861054209763179</v>
      </c>
      <c r="P556" s="8">
        <f>October_Schedule_Table[[#This Row],[PTS2]]-October_Schedule_Table[[#This Row],[PTS]]</f>
        <v>7</v>
      </c>
      <c r="Q556" s="8">
        <f>October_Schedule_Table[[#This Row],[Home Pre]]-October_Schedule_Table[[#This Row],[Away Pre]]</f>
        <v>15.981476418598334</v>
      </c>
      <c r="R556" s="8">
        <f>October_Schedule_Table[[#This Row],[Actual]]-October_Schedule_Table[[#This Row],[Predicted]]</f>
        <v>-8.9814764185983336</v>
      </c>
      <c r="S556" s="8">
        <f>October_Schedule_Table[[#This Row],[PTS2]]-October_Schedule_Table[[#This Row],[Home Pre]]</f>
        <v>1.2963795096989941</v>
      </c>
      <c r="T556" s="8">
        <f>October_Schedule_Table[[#This Row],[PTS]]-October_Schedule_Table[[#This Row],[Away Pre]]</f>
        <v>10.277855928297328</v>
      </c>
      <c r="U556" s="8" t="str">
        <f>CONCATENATE(October_Schedule_Table[[#This Row],[Away Short]],October_Schedule_Table[[#This Row],[PTS]],October_Schedule_Table[[#This Row],[PTS2]])</f>
        <v>NYK108115</v>
      </c>
      <c r="V556" s="8" t="str">
        <f>CONCATENATE(October_Schedule_Table[[#This Row],[Home Short]],October_Schedule_Table[[#This Row],[PTS]],October_Schedule_Table[[#This Row],[PTS2]])</f>
        <v>Den108115</v>
      </c>
      <c r="W556" s="8" t="str">
        <f>VLOOKUP(October_Schedule_Table[[#This Row],[Home Concat]],'Back to Back'!T:U,2,FALSE)</f>
        <v>no</v>
      </c>
      <c r="X556" s="8" t="str">
        <f>VLOOKUP(October_Schedule_Table[[#This Row],[Away Concat]],'Back to Back'!T:U,2,FALSE)</f>
        <v>no</v>
      </c>
      <c r="Y55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56" s="8"/>
    </row>
    <row r="557" spans="1:26" x14ac:dyDescent="0.2">
      <c r="A557" s="2">
        <v>43466</v>
      </c>
      <c r="B557" s="16">
        <v>1</v>
      </c>
      <c r="C557" s="16">
        <v>1</v>
      </c>
      <c r="D557" s="16">
        <v>2019</v>
      </c>
      <c r="E557" s="1" t="s">
        <v>9</v>
      </c>
      <c r="F557" s="1" t="s">
        <v>7</v>
      </c>
      <c r="G557" s="1" t="str">
        <f>LEFT(October_Schedule_Table[[#This Row],[Visitor/Neutral]],3)</f>
        <v>Phi</v>
      </c>
      <c r="H557" s="1">
        <v>119</v>
      </c>
      <c r="I557" s="1" t="s">
        <v>22</v>
      </c>
      <c r="J557" s="1" t="s">
        <v>241</v>
      </c>
      <c r="K557" s="1">
        <v>113</v>
      </c>
      <c r="L557" s="1">
        <f>mean-0.5*home+VLOOKUP(October_Schedule_Table[[#This Row],[Visitor/Neutral]],lookup,2,FALSE)+VLOOKUP(October_Schedule_Table[[#This Row],[Home/Neutral]],lookup,3,FALSE)</f>
        <v>117.27809840559031</v>
      </c>
      <c r="M557" s="1">
        <f>mean+0.5*home+VLOOKUP(October_Schedule_Table[[#This Row],[Visitor/Neutral]],lookup,3,FALSE)+VLOOKUP(October_Schedule_Table[[#This Row],[Home/Neutral]],lookup,2,FALSE)</f>
        <v>118.53843172343656</v>
      </c>
      <c r="N557" s="1">
        <f>(October_Schedule_Table[[#This Row],[PTS2]]-October_Schedule_Table[[#This Row],[Home Pre]])^2+(October_Schedule_Table[[#This Row],[PTS]]-October_Schedule_Table[[#This Row],[Away Pre]])^2</f>
        <v>33.639171055999078</v>
      </c>
      <c r="O557" s="1">
        <f t="shared" si="10"/>
        <v>1.3869375835264339</v>
      </c>
      <c r="P557" s="8">
        <f>October_Schedule_Table[[#This Row],[PTS2]]-October_Schedule_Table[[#This Row],[PTS]]</f>
        <v>-6</v>
      </c>
      <c r="Q557" s="8">
        <f>October_Schedule_Table[[#This Row],[Home Pre]]-October_Schedule_Table[[#This Row],[Away Pre]]</f>
        <v>1.2603333178462464</v>
      </c>
      <c r="R557" s="8">
        <f>October_Schedule_Table[[#This Row],[Actual]]-October_Schedule_Table[[#This Row],[Predicted]]</f>
        <v>-7.2603333178462464</v>
      </c>
      <c r="S557" s="8">
        <f>October_Schedule_Table[[#This Row],[PTS2]]-October_Schedule_Table[[#This Row],[Home Pre]]</f>
        <v>-5.5384317234365597</v>
      </c>
      <c r="T557" s="8">
        <f>October_Schedule_Table[[#This Row],[PTS]]-October_Schedule_Table[[#This Row],[Away Pre]]</f>
        <v>1.7219015944096867</v>
      </c>
      <c r="U557" s="8" t="str">
        <f>CONCATENATE(October_Schedule_Table[[#This Row],[Away Short]],October_Schedule_Table[[#This Row],[PTS]],October_Schedule_Table[[#This Row],[PTS2]])</f>
        <v>Phi119113</v>
      </c>
      <c r="V557" s="8" t="str">
        <f>CONCATENATE(October_Schedule_Table[[#This Row],[Home Short]],October_Schedule_Table[[#This Row],[PTS]],October_Schedule_Table[[#This Row],[PTS2]])</f>
        <v>LAC119113</v>
      </c>
      <c r="W557" s="8" t="str">
        <f>VLOOKUP(October_Schedule_Table[[#This Row],[Home Concat]],'Back to Back'!T:U,2,FALSE)</f>
        <v>no</v>
      </c>
      <c r="X557" s="8" t="str">
        <f>VLOOKUP(October_Schedule_Table[[#This Row],[Away Concat]],'Back to Back'!T:U,2,FALSE)</f>
        <v>no</v>
      </c>
      <c r="Y55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57" s="8"/>
    </row>
    <row r="558" spans="1:26" x14ac:dyDescent="0.2">
      <c r="A558" s="2">
        <v>43466</v>
      </c>
      <c r="B558" s="16">
        <v>1</v>
      </c>
      <c r="C558" s="16">
        <v>1</v>
      </c>
      <c r="D558" s="16">
        <v>2019</v>
      </c>
      <c r="E558" s="1" t="s">
        <v>6</v>
      </c>
      <c r="F558" s="1" t="s">
        <v>16</v>
      </c>
      <c r="G558" s="1" t="str">
        <f>LEFT(October_Schedule_Table[[#This Row],[Visitor/Neutral]],3)</f>
        <v>Det</v>
      </c>
      <c r="H558" s="1">
        <v>98</v>
      </c>
      <c r="I558" s="1" t="s">
        <v>13</v>
      </c>
      <c r="J558" s="1" t="str">
        <f>LEFT(October_Schedule_Table[[#This Row],[Home/Neutral]],3)</f>
        <v>Mil</v>
      </c>
      <c r="K558" s="1">
        <v>121</v>
      </c>
      <c r="L558" s="1">
        <f>mean-0.5*home+VLOOKUP(October_Schedule_Table[[#This Row],[Visitor/Neutral]],lookup,2,FALSE)+VLOOKUP(October_Schedule_Table[[#This Row],[Home/Neutral]],lookup,3,FALSE)</f>
        <v>104.6270513327396</v>
      </c>
      <c r="M558" s="1">
        <f>mean+0.5*home+VLOOKUP(October_Schedule_Table[[#This Row],[Visitor/Neutral]],lookup,3,FALSE)+VLOOKUP(October_Schedule_Table[[#This Row],[Home/Neutral]],lookup,2,FALSE)</f>
        <v>115.34203052338111</v>
      </c>
      <c r="N558" s="1">
        <f>(October_Schedule_Table[[#This Row],[PTS2]]-October_Schedule_Table[[#This Row],[Home Pre]])^2+(October_Schedule_Table[[#This Row],[PTS]]-October_Schedule_Table[[#This Row],[Away Pre]])^2</f>
        <v>75.930427965116678</v>
      </c>
      <c r="O558" s="1">
        <f t="shared" si="10"/>
        <v>1.3877702456738383</v>
      </c>
      <c r="P558" s="8">
        <f>October_Schedule_Table[[#This Row],[PTS2]]-October_Schedule_Table[[#This Row],[PTS]]</f>
        <v>23</v>
      </c>
      <c r="Q558" s="8">
        <f>October_Schedule_Table[[#This Row],[Home Pre]]-October_Schedule_Table[[#This Row],[Away Pre]]</f>
        <v>10.714979190641515</v>
      </c>
      <c r="R558" s="8">
        <f>October_Schedule_Table[[#This Row],[Actual]]-October_Schedule_Table[[#This Row],[Predicted]]</f>
        <v>12.285020809358485</v>
      </c>
      <c r="S558" s="8">
        <f>October_Schedule_Table[[#This Row],[PTS2]]-October_Schedule_Table[[#This Row],[Home Pre]]</f>
        <v>5.6579694766188879</v>
      </c>
      <c r="T558" s="8">
        <f>October_Schedule_Table[[#This Row],[PTS]]-October_Schedule_Table[[#This Row],[Away Pre]]</f>
        <v>-6.6270513327395975</v>
      </c>
      <c r="U558" s="8" t="str">
        <f>CONCATENATE(October_Schedule_Table[[#This Row],[Away Short]],October_Schedule_Table[[#This Row],[PTS]],October_Schedule_Table[[#This Row],[PTS2]])</f>
        <v>Det98121</v>
      </c>
      <c r="V558" s="8" t="str">
        <f>CONCATENATE(October_Schedule_Table[[#This Row],[Home Short]],October_Schedule_Table[[#This Row],[PTS]],October_Schedule_Table[[#This Row],[PTS2]])</f>
        <v>Mil98121</v>
      </c>
      <c r="W558" s="8" t="str">
        <f>VLOOKUP(October_Schedule_Table[[#This Row],[Home Concat]],'Back to Back'!T:U,2,FALSE)</f>
        <v>no</v>
      </c>
      <c r="X558" s="8" t="str">
        <f>VLOOKUP(October_Schedule_Table[[#This Row],[Away Concat]],'Back to Back'!T:U,2,FALSE)</f>
        <v>no</v>
      </c>
      <c r="Y55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58" s="8"/>
    </row>
    <row r="559" spans="1:26" x14ac:dyDescent="0.2">
      <c r="A559" s="2">
        <v>43466</v>
      </c>
      <c r="B559" s="16">
        <v>1</v>
      </c>
      <c r="C559" s="16">
        <v>1</v>
      </c>
      <c r="D559" s="16">
        <v>2019</v>
      </c>
      <c r="E559" s="1" t="s">
        <v>42</v>
      </c>
      <c r="F559" s="1" t="s">
        <v>40</v>
      </c>
      <c r="G559" s="1" t="str">
        <f>LEFT(October_Schedule_Table[[#This Row],[Visitor/Neutral]],3)</f>
        <v>Por</v>
      </c>
      <c r="H559" s="1">
        <v>113</v>
      </c>
      <c r="I559" s="1" t="s">
        <v>32</v>
      </c>
      <c r="J559" s="1" t="str">
        <f>LEFT(October_Schedule_Table[[#This Row],[Home/Neutral]],3)</f>
        <v>Sac</v>
      </c>
      <c r="K559" s="1">
        <v>108</v>
      </c>
      <c r="L559" s="1">
        <f>mean-0.5*home+VLOOKUP(October_Schedule_Table[[#This Row],[Visitor/Neutral]],lookup,2,FALSE)+VLOOKUP(October_Schedule_Table[[#This Row],[Home/Neutral]],lookup,3,FALSE)</f>
        <v>117.58040012906102</v>
      </c>
      <c r="M559" s="1">
        <f>mean+0.5*home+VLOOKUP(October_Schedule_Table[[#This Row],[Visitor/Neutral]],lookup,3,FALSE)+VLOOKUP(October_Schedule_Table[[#This Row],[Home/Neutral]],lookup,2,FALSE)</f>
        <v>114.64410667395742</v>
      </c>
      <c r="N559" s="1">
        <f>(October_Schedule_Table[[#This Row],[PTS2]]-October_Schedule_Table[[#This Row],[Home Pre]])^2+(October_Schedule_Table[[#This Row],[PTS]]-October_Schedule_Table[[#This Row],[Away Pre]])^2</f>
        <v>65.124218837227772</v>
      </c>
      <c r="O559" s="1">
        <f t="shared" si="10"/>
        <v>1.3886034077184695</v>
      </c>
      <c r="P559" s="8">
        <f>October_Schedule_Table[[#This Row],[PTS2]]-October_Schedule_Table[[#This Row],[PTS]]</f>
        <v>-5</v>
      </c>
      <c r="Q559" s="8">
        <f>October_Schedule_Table[[#This Row],[Home Pre]]-October_Schedule_Table[[#This Row],[Away Pre]]</f>
        <v>-2.9362934551035949</v>
      </c>
      <c r="R559" s="8">
        <f>October_Schedule_Table[[#This Row],[Actual]]-October_Schedule_Table[[#This Row],[Predicted]]</f>
        <v>-2.0637065448964051</v>
      </c>
      <c r="S559" s="8">
        <f>October_Schedule_Table[[#This Row],[PTS2]]-October_Schedule_Table[[#This Row],[Home Pre]]</f>
        <v>-6.6441066739574239</v>
      </c>
      <c r="T559" s="8">
        <f>October_Schedule_Table[[#This Row],[PTS]]-October_Schedule_Table[[#This Row],[Away Pre]]</f>
        <v>-4.5804001290610188</v>
      </c>
      <c r="U559" s="8" t="str">
        <f>CONCATENATE(October_Schedule_Table[[#This Row],[Away Short]],October_Schedule_Table[[#This Row],[PTS]],October_Schedule_Table[[#This Row],[PTS2]])</f>
        <v>Por113108</v>
      </c>
      <c r="V559" s="8" t="str">
        <f>CONCATENATE(October_Schedule_Table[[#This Row],[Home Short]],October_Schedule_Table[[#This Row],[PTS]],October_Schedule_Table[[#This Row],[PTS2]])</f>
        <v>Sac113108</v>
      </c>
      <c r="W559" s="8" t="str">
        <f>VLOOKUP(October_Schedule_Table[[#This Row],[Home Concat]],'Back to Back'!T:U,2,FALSE)</f>
        <v>no</v>
      </c>
      <c r="X559" s="8" t="str">
        <f>VLOOKUP(October_Schedule_Table[[#This Row],[Away Concat]],'Back to Back'!T:U,2,FALSE)</f>
        <v>no</v>
      </c>
      <c r="Y55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59" s="8"/>
    </row>
    <row r="560" spans="1:26" x14ac:dyDescent="0.2">
      <c r="A560" s="2">
        <v>43466</v>
      </c>
      <c r="B560" s="16">
        <v>1</v>
      </c>
      <c r="C560" s="16">
        <v>1</v>
      </c>
      <c r="D560" s="16">
        <v>2019</v>
      </c>
      <c r="E560" s="1" t="s">
        <v>23</v>
      </c>
      <c r="F560" s="1" t="s">
        <v>31</v>
      </c>
      <c r="G560" s="1" t="str">
        <f>LEFT(October_Schedule_Table[[#This Row],[Visitor/Neutral]],3)</f>
        <v>Uta</v>
      </c>
      <c r="H560" s="1">
        <v>116</v>
      </c>
      <c r="I560" s="1" t="s">
        <v>37</v>
      </c>
      <c r="J560" s="1" t="str">
        <f>LEFT(October_Schedule_Table[[#This Row],[Home/Neutral]],3)</f>
        <v>Tor</v>
      </c>
      <c r="K560" s="1">
        <v>122</v>
      </c>
      <c r="L560" s="1">
        <f>mean-0.5*home+VLOOKUP(October_Schedule_Table[[#This Row],[Visitor/Neutral]],lookup,2,FALSE)+VLOOKUP(October_Schedule_Table[[#This Row],[Home/Neutral]],lookup,3,FALSE)</f>
        <v>108.25365848289893</v>
      </c>
      <c r="M560" s="1">
        <f>mean+0.5*home+VLOOKUP(October_Schedule_Table[[#This Row],[Visitor/Neutral]],lookup,3,FALSE)+VLOOKUP(October_Schedule_Table[[#This Row],[Home/Neutral]],lookup,2,FALSE)</f>
        <v>110.78092637718426</v>
      </c>
      <c r="N560" s="1">
        <f>(October_Schedule_Table[[#This Row],[PTS2]]-October_Schedule_Table[[#This Row],[Home Pre]])^2+(October_Schedule_Table[[#This Row],[PTS]]-October_Schedule_Table[[#This Row],[Away Pre]])^2</f>
        <v>185.87341985372368</v>
      </c>
      <c r="O560" s="1">
        <f t="shared" si="10"/>
        <v>1.3894370699604459</v>
      </c>
      <c r="P560" s="8">
        <f>October_Schedule_Table[[#This Row],[PTS2]]-October_Schedule_Table[[#This Row],[PTS]]</f>
        <v>6</v>
      </c>
      <c r="Q560" s="8">
        <f>October_Schedule_Table[[#This Row],[Home Pre]]-October_Schedule_Table[[#This Row],[Away Pre]]</f>
        <v>2.5272678942853304</v>
      </c>
      <c r="R560" s="8">
        <f>October_Schedule_Table[[#This Row],[Actual]]-October_Schedule_Table[[#This Row],[Predicted]]</f>
        <v>3.4727321057146696</v>
      </c>
      <c r="S560" s="8">
        <f>October_Schedule_Table[[#This Row],[PTS2]]-October_Schedule_Table[[#This Row],[Home Pre]]</f>
        <v>11.219073622815742</v>
      </c>
      <c r="T560" s="8">
        <f>October_Schedule_Table[[#This Row],[PTS]]-October_Schedule_Table[[#This Row],[Away Pre]]</f>
        <v>7.7463415171010723</v>
      </c>
      <c r="U560" s="8" t="str">
        <f>CONCATENATE(October_Schedule_Table[[#This Row],[Away Short]],October_Schedule_Table[[#This Row],[PTS]],October_Schedule_Table[[#This Row],[PTS2]])</f>
        <v>Uta116122</v>
      </c>
      <c r="V560" s="8" t="str">
        <f>CONCATENATE(October_Schedule_Table[[#This Row],[Home Short]],October_Schedule_Table[[#This Row],[PTS]],October_Schedule_Table[[#This Row],[PTS2]])</f>
        <v>Tor116122</v>
      </c>
      <c r="W560" s="8" t="str">
        <f>VLOOKUP(October_Schedule_Table[[#This Row],[Home Concat]],'Back to Back'!T:U,2,FALSE)</f>
        <v>no</v>
      </c>
      <c r="X560" s="8" t="str">
        <f>VLOOKUP(October_Schedule_Table[[#This Row],[Away Concat]],'Back to Back'!T:U,2,FALSE)</f>
        <v>no</v>
      </c>
      <c r="Y56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60" s="8"/>
    </row>
    <row r="561" spans="1:26" x14ac:dyDescent="0.2">
      <c r="A561" s="2">
        <v>43467</v>
      </c>
      <c r="B561" s="16">
        <v>1</v>
      </c>
      <c r="C561" s="16">
        <v>2</v>
      </c>
      <c r="D561" s="16">
        <v>2019</v>
      </c>
      <c r="E561" s="1" t="s">
        <v>6</v>
      </c>
      <c r="F561" s="1" t="s">
        <v>34</v>
      </c>
      <c r="G561" s="1" t="str">
        <f>LEFT(October_Schedule_Table[[#This Row],[Visitor/Neutral]],3)</f>
        <v>Min</v>
      </c>
      <c r="H561" s="1">
        <v>102</v>
      </c>
      <c r="I561" s="1" t="s">
        <v>8</v>
      </c>
      <c r="J561" s="1" t="str">
        <f>LEFT(October_Schedule_Table[[#This Row],[Home/Neutral]],3)</f>
        <v>Bos</v>
      </c>
      <c r="K561" s="1">
        <v>115</v>
      </c>
      <c r="L561" s="1">
        <f>mean-0.5*home+VLOOKUP(October_Schedule_Table[[#This Row],[Visitor/Neutral]],lookup,2,FALSE)+VLOOKUP(October_Schedule_Table[[#This Row],[Home/Neutral]],lookup,3,FALSE)</f>
        <v>109.04036481818753</v>
      </c>
      <c r="M561" s="1">
        <f>mean+0.5*home+VLOOKUP(October_Schedule_Table[[#This Row],[Visitor/Neutral]],lookup,3,FALSE)+VLOOKUP(October_Schedule_Table[[#This Row],[Home/Neutral]],lookup,2,FALSE)</f>
        <v>116.77283104879665</v>
      </c>
      <c r="N561" s="1">
        <f>(October_Schedule_Table[[#This Row],[PTS2]]-October_Schedule_Table[[#This Row],[Home Pre]])^2+(October_Schedule_Table[[#This Row],[PTS]]-October_Schedule_Table[[#This Row],[Away Pre]])^2</f>
        <v>52.709666700750105</v>
      </c>
      <c r="O561" s="1">
        <f t="shared" si="10"/>
        <v>1.3902712327000661</v>
      </c>
      <c r="P561" s="8">
        <f>October_Schedule_Table[[#This Row],[PTS2]]-October_Schedule_Table[[#This Row],[PTS]]</f>
        <v>13</v>
      </c>
      <c r="Q561" s="8">
        <f>October_Schedule_Table[[#This Row],[Home Pre]]-October_Schedule_Table[[#This Row],[Away Pre]]</f>
        <v>7.7324662306091199</v>
      </c>
      <c r="R561" s="8">
        <f>October_Schedule_Table[[#This Row],[Actual]]-October_Schedule_Table[[#This Row],[Predicted]]</f>
        <v>5.2675337693908801</v>
      </c>
      <c r="S561" s="8">
        <f>October_Schedule_Table[[#This Row],[PTS2]]-October_Schedule_Table[[#This Row],[Home Pre]]</f>
        <v>-1.7728310487966468</v>
      </c>
      <c r="T561" s="8">
        <f>October_Schedule_Table[[#This Row],[PTS]]-October_Schedule_Table[[#This Row],[Away Pre]]</f>
        <v>-7.0403648181875269</v>
      </c>
      <c r="U561" s="8" t="str">
        <f>CONCATENATE(October_Schedule_Table[[#This Row],[Away Short]],October_Schedule_Table[[#This Row],[PTS]],October_Schedule_Table[[#This Row],[PTS2]])</f>
        <v>Min102115</v>
      </c>
      <c r="V561" s="8" t="str">
        <f>CONCATENATE(October_Schedule_Table[[#This Row],[Home Short]],October_Schedule_Table[[#This Row],[PTS]],October_Schedule_Table[[#This Row],[PTS2]])</f>
        <v>Bos102115</v>
      </c>
      <c r="W561" s="8" t="str">
        <f>VLOOKUP(October_Schedule_Table[[#This Row],[Home Concat]],'Back to Back'!T:U,2,FALSE)</f>
        <v>no</v>
      </c>
      <c r="X561" s="8" t="str">
        <f>VLOOKUP(October_Schedule_Table[[#This Row],[Away Concat]],'Back to Back'!T:U,2,FALSE)</f>
        <v>no</v>
      </c>
      <c r="Y56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61" s="8"/>
    </row>
    <row r="562" spans="1:26" x14ac:dyDescent="0.2">
      <c r="A562" s="2">
        <v>43467</v>
      </c>
      <c r="B562" s="16">
        <v>1</v>
      </c>
      <c r="C562" s="16">
        <v>2</v>
      </c>
      <c r="D562" s="16">
        <v>2019</v>
      </c>
      <c r="E562" s="1" t="s">
        <v>23</v>
      </c>
      <c r="F562" s="1" t="s">
        <v>17</v>
      </c>
      <c r="G562" s="1" t="str">
        <f>LEFT(October_Schedule_Table[[#This Row],[Visitor/Neutral]],3)</f>
        <v>New</v>
      </c>
      <c r="H562" s="1">
        <v>121</v>
      </c>
      <c r="I562" s="1" t="s">
        <v>15</v>
      </c>
      <c r="J562" s="1" t="str">
        <f>LEFT(October_Schedule_Table[[#This Row],[Home/Neutral]],3)</f>
        <v>Bro</v>
      </c>
      <c r="K562" s="1">
        <v>126</v>
      </c>
      <c r="L562" s="1">
        <f>mean-0.5*home+VLOOKUP(October_Schedule_Table[[#This Row],[Visitor/Neutral]],lookup,2,FALSE)+VLOOKUP(October_Schedule_Table[[#This Row],[Home/Neutral]],lookup,3,FALSE)</f>
        <v>114.97466325132595</v>
      </c>
      <c r="M562" s="1">
        <f>mean+0.5*home+VLOOKUP(October_Schedule_Table[[#This Row],[Visitor/Neutral]],lookup,3,FALSE)+VLOOKUP(October_Schedule_Table[[#This Row],[Home/Neutral]],lookup,2,FALSE)</f>
        <v>119.86159143102036</v>
      </c>
      <c r="N562" s="1">
        <f>(October_Schedule_Table[[#This Row],[PTS2]]-October_Schedule_Table[[#This Row],[Home Pre]])^2+(October_Schedule_Table[[#This Row],[PTS]]-October_Schedule_Table[[#This Row],[Away Pre]])^2</f>
        <v>73.984742694644666</v>
      </c>
      <c r="O562" s="1">
        <f t="shared" si="10"/>
        <v>1.3911058962378089</v>
      </c>
      <c r="P562" s="8">
        <f>October_Schedule_Table[[#This Row],[PTS2]]-October_Schedule_Table[[#This Row],[PTS]]</f>
        <v>5</v>
      </c>
      <c r="Q562" s="8">
        <f>October_Schedule_Table[[#This Row],[Home Pre]]-October_Schedule_Table[[#This Row],[Away Pre]]</f>
        <v>4.886928179694408</v>
      </c>
      <c r="R562" s="8">
        <f>October_Schedule_Table[[#This Row],[Actual]]-October_Schedule_Table[[#This Row],[Predicted]]</f>
        <v>0.11307182030559204</v>
      </c>
      <c r="S562" s="8">
        <f>October_Schedule_Table[[#This Row],[PTS2]]-October_Schedule_Table[[#This Row],[Home Pre]]</f>
        <v>6.1384085689796422</v>
      </c>
      <c r="T562" s="8">
        <f>October_Schedule_Table[[#This Row],[PTS]]-October_Schedule_Table[[#This Row],[Away Pre]]</f>
        <v>6.0253367486740501</v>
      </c>
      <c r="U562" s="8" t="str">
        <f>CONCATENATE(October_Schedule_Table[[#This Row],[Away Short]],October_Schedule_Table[[#This Row],[PTS]],October_Schedule_Table[[#This Row],[PTS2]])</f>
        <v>New121126</v>
      </c>
      <c r="V562" s="8" t="str">
        <f>CONCATENATE(October_Schedule_Table[[#This Row],[Home Short]],October_Schedule_Table[[#This Row],[PTS]],October_Schedule_Table[[#This Row],[PTS2]])</f>
        <v>Bro121126</v>
      </c>
      <c r="W562" s="8" t="str">
        <f>VLOOKUP(October_Schedule_Table[[#This Row],[Home Concat]],'Back to Back'!T:U,2,FALSE)</f>
        <v>no</v>
      </c>
      <c r="X562" s="8" t="str">
        <f>VLOOKUP(October_Schedule_Table[[#This Row],[Away Concat]],'Back to Back'!T:U,2,FALSE)</f>
        <v>no</v>
      </c>
      <c r="Y56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62" s="8"/>
    </row>
    <row r="563" spans="1:26" x14ac:dyDescent="0.2">
      <c r="A563" s="2">
        <v>43467</v>
      </c>
      <c r="B563" s="16">
        <v>1</v>
      </c>
      <c r="C563" s="16">
        <v>2</v>
      </c>
      <c r="D563" s="16">
        <v>2019</v>
      </c>
      <c r="E563" s="1" t="s">
        <v>6</v>
      </c>
      <c r="F563" s="1" t="s">
        <v>27</v>
      </c>
      <c r="G563" s="1" t="str">
        <f>LEFT(October_Schedule_Table[[#This Row],[Visitor/Neutral]],3)</f>
        <v>Orl</v>
      </c>
      <c r="H563" s="1">
        <v>112</v>
      </c>
      <c r="I563" s="1" t="s">
        <v>38</v>
      </c>
      <c r="J563" s="1" t="str">
        <f>LEFT(October_Schedule_Table[[#This Row],[Home/Neutral]],3)</f>
        <v>Chi</v>
      </c>
      <c r="K563" s="1">
        <v>84</v>
      </c>
      <c r="L563" s="1">
        <f>mean-0.5*home+VLOOKUP(October_Schedule_Table[[#This Row],[Visitor/Neutral]],lookup,2,FALSE)+VLOOKUP(October_Schedule_Table[[#This Row],[Home/Neutral]],lookup,3,FALSE)</f>
        <v>108.80286139517422</v>
      </c>
      <c r="M563" s="1">
        <f>mean+0.5*home+VLOOKUP(October_Schedule_Table[[#This Row],[Visitor/Neutral]],lookup,3,FALSE)+VLOOKUP(October_Schedule_Table[[#This Row],[Home/Neutral]],lookup,2,FALSE)</f>
        <v>101.93507393067759</v>
      </c>
      <c r="N563" s="1">
        <f>(October_Schedule_Table[[#This Row],[PTS2]]-October_Schedule_Table[[#This Row],[Home Pre]])^2+(October_Schedule_Table[[#This Row],[PTS]]-October_Schedule_Table[[#This Row],[Away Pre]])^2</f>
        <v>331.88857215733822</v>
      </c>
      <c r="O563" s="1">
        <f t="shared" si="10"/>
        <v>1.3919410608743337</v>
      </c>
      <c r="P563" s="8">
        <f>October_Schedule_Table[[#This Row],[PTS2]]-October_Schedule_Table[[#This Row],[PTS]]</f>
        <v>-28</v>
      </c>
      <c r="Q563" s="8">
        <f>October_Schedule_Table[[#This Row],[Home Pre]]-October_Schedule_Table[[#This Row],[Away Pre]]</f>
        <v>-6.8677874644966295</v>
      </c>
      <c r="R563" s="8">
        <f>October_Schedule_Table[[#This Row],[Actual]]-October_Schedule_Table[[#This Row],[Predicted]]</f>
        <v>-21.132212535503371</v>
      </c>
      <c r="S563" s="8">
        <f>October_Schedule_Table[[#This Row],[PTS2]]-October_Schedule_Table[[#This Row],[Home Pre]]</f>
        <v>-17.935073930677589</v>
      </c>
      <c r="T563" s="8">
        <f>October_Schedule_Table[[#This Row],[PTS]]-October_Schedule_Table[[#This Row],[Away Pre]]</f>
        <v>3.1971386048257813</v>
      </c>
      <c r="U563" s="8" t="str">
        <f>CONCATENATE(October_Schedule_Table[[#This Row],[Away Short]],October_Schedule_Table[[#This Row],[PTS]],October_Schedule_Table[[#This Row],[PTS2]])</f>
        <v>Orl11284</v>
      </c>
      <c r="V563" s="8" t="str">
        <f>CONCATENATE(October_Schedule_Table[[#This Row],[Home Short]],October_Schedule_Table[[#This Row],[PTS]],October_Schedule_Table[[#This Row],[PTS2]])</f>
        <v>Chi11284</v>
      </c>
      <c r="W563" s="8" t="str">
        <f>VLOOKUP(October_Schedule_Table[[#This Row],[Home Concat]],'Back to Back'!T:U,2,FALSE)</f>
        <v>no</v>
      </c>
      <c r="X563" s="8" t="str">
        <f>VLOOKUP(October_Schedule_Table[[#This Row],[Away Concat]],'Back to Back'!T:U,2,FALSE)</f>
        <v>no</v>
      </c>
      <c r="Y56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63" s="8"/>
    </row>
    <row r="564" spans="1:26" x14ac:dyDescent="0.2">
      <c r="A564" s="2">
        <v>43467</v>
      </c>
      <c r="B564" s="16">
        <v>1</v>
      </c>
      <c r="C564" s="16">
        <v>2</v>
      </c>
      <c r="D564" s="16">
        <v>2019</v>
      </c>
      <c r="E564" s="1" t="s">
        <v>12</v>
      </c>
      <c r="F564" s="1" t="s">
        <v>28</v>
      </c>
      <c r="G564" s="1" t="str">
        <f>LEFT(October_Schedule_Table[[#This Row],[Visitor/Neutral]],3)</f>
        <v>Dal</v>
      </c>
      <c r="H564" s="1">
        <v>122</v>
      </c>
      <c r="I564" s="1" t="s">
        <v>14</v>
      </c>
      <c r="J564" s="1" t="str">
        <f>LEFT(October_Schedule_Table[[#This Row],[Home/Neutral]],3)</f>
        <v>Cha</v>
      </c>
      <c r="K564" s="1">
        <v>84</v>
      </c>
      <c r="L564" s="1">
        <f>mean-0.5*home+VLOOKUP(October_Schedule_Table[[#This Row],[Visitor/Neutral]],lookup,2,FALSE)+VLOOKUP(October_Schedule_Table[[#This Row],[Home/Neutral]],lookup,3,FALSE)</f>
        <v>107.956651064011</v>
      </c>
      <c r="M564" s="1">
        <f>mean+0.5*home+VLOOKUP(October_Schedule_Table[[#This Row],[Visitor/Neutral]],lookup,3,FALSE)+VLOOKUP(October_Schedule_Table[[#This Row],[Home/Neutral]],lookup,2,FALSE)</f>
        <v>110.55035905754632</v>
      </c>
      <c r="N564" s="1">
        <f>(October_Schedule_Table[[#This Row],[PTS2]]-October_Schedule_Table[[#This Row],[Home Pre]])^2+(October_Schedule_Table[[#This Row],[PTS]]-October_Schedule_Table[[#This Row],[Away Pre]])^2</f>
        <v>902.1372154225752</v>
      </c>
      <c r="O564" s="1">
        <f t="shared" si="10"/>
        <v>1.39277672691048</v>
      </c>
      <c r="P564" s="8">
        <f>October_Schedule_Table[[#This Row],[PTS2]]-October_Schedule_Table[[#This Row],[PTS]]</f>
        <v>-38</v>
      </c>
      <c r="Q564" s="8">
        <f>October_Schedule_Table[[#This Row],[Home Pre]]-October_Schedule_Table[[#This Row],[Away Pre]]</f>
        <v>2.5937079935353182</v>
      </c>
      <c r="R564" s="8">
        <f>October_Schedule_Table[[#This Row],[Actual]]-October_Schedule_Table[[#This Row],[Predicted]]</f>
        <v>-40.593707993535318</v>
      </c>
      <c r="S564" s="8">
        <f>October_Schedule_Table[[#This Row],[PTS2]]-October_Schedule_Table[[#This Row],[Home Pre]]</f>
        <v>-26.550359057546316</v>
      </c>
      <c r="T564" s="8">
        <f>October_Schedule_Table[[#This Row],[PTS]]-October_Schedule_Table[[#This Row],[Away Pre]]</f>
        <v>14.043348935989002</v>
      </c>
      <c r="U564" s="8" t="str">
        <f>CONCATENATE(October_Schedule_Table[[#This Row],[Away Short]],October_Schedule_Table[[#This Row],[PTS]],October_Schedule_Table[[#This Row],[PTS2]])</f>
        <v>Dal12284</v>
      </c>
      <c r="V564" s="8" t="str">
        <f>CONCATENATE(October_Schedule_Table[[#This Row],[Home Short]],October_Schedule_Table[[#This Row],[PTS]],October_Schedule_Table[[#This Row],[PTS2]])</f>
        <v>Cha12284</v>
      </c>
      <c r="W564" s="8" t="str">
        <f>VLOOKUP(October_Schedule_Table[[#This Row],[Home Concat]],'Back to Back'!T:U,2,FALSE)</f>
        <v>no</v>
      </c>
      <c r="X564" s="8" t="str">
        <f>VLOOKUP(October_Schedule_Table[[#This Row],[Away Concat]],'Back to Back'!T:U,2,FALSE)</f>
        <v>no</v>
      </c>
      <c r="Y56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64" s="8"/>
    </row>
    <row r="565" spans="1:26" x14ac:dyDescent="0.2">
      <c r="A565" s="2">
        <v>43467</v>
      </c>
      <c r="B565" s="16">
        <v>1</v>
      </c>
      <c r="C565" s="16">
        <v>2</v>
      </c>
      <c r="D565" s="16">
        <v>2019</v>
      </c>
      <c r="E565" s="1" t="s">
        <v>12</v>
      </c>
      <c r="F565" s="1" t="s">
        <v>26</v>
      </c>
      <c r="G565" s="1" t="str">
        <f>LEFT(October_Schedule_Table[[#This Row],[Visitor/Neutral]],3)</f>
        <v>Mia</v>
      </c>
      <c r="H565" s="1">
        <v>117</v>
      </c>
      <c r="I565" s="1" t="s">
        <v>36</v>
      </c>
      <c r="J565" s="1" t="str">
        <f>LEFT(October_Schedule_Table[[#This Row],[Home/Neutral]],3)</f>
        <v>Cle</v>
      </c>
      <c r="K565" s="1">
        <v>92</v>
      </c>
      <c r="L565" s="1">
        <f>mean-0.5*home+VLOOKUP(October_Schedule_Table[[#This Row],[Visitor/Neutral]],lookup,2,FALSE)+VLOOKUP(October_Schedule_Table[[#This Row],[Home/Neutral]],lookup,3,FALSE)</f>
        <v>107.14748865607704</v>
      </c>
      <c r="M565" s="1">
        <f>mean+0.5*home+VLOOKUP(October_Schedule_Table[[#This Row],[Visitor/Neutral]],lookup,3,FALSE)+VLOOKUP(October_Schedule_Table[[#This Row],[Home/Neutral]],lookup,2,FALSE)</f>
        <v>100.7956158206366</v>
      </c>
      <c r="N565" s="1">
        <f>(October_Schedule_Table[[#This Row],[PTS2]]-October_Schedule_Table[[#This Row],[Home Pre]])^2+(October_Schedule_Table[[#This Row],[PTS]]-October_Schedule_Table[[#This Row],[Away Pre]])^2</f>
        <v>174.43483744636336</v>
      </c>
      <c r="O565" s="1">
        <f t="shared" si="10"/>
        <v>1.3936128946472686</v>
      </c>
      <c r="P565" s="8">
        <f>October_Schedule_Table[[#This Row],[PTS2]]-October_Schedule_Table[[#This Row],[PTS]]</f>
        <v>-25</v>
      </c>
      <c r="Q565" s="8">
        <f>October_Schedule_Table[[#This Row],[Home Pre]]-October_Schedule_Table[[#This Row],[Away Pre]]</f>
        <v>-6.3518728354404459</v>
      </c>
      <c r="R565" s="8">
        <f>October_Schedule_Table[[#This Row],[Actual]]-October_Schedule_Table[[#This Row],[Predicted]]</f>
        <v>-18.648127164559554</v>
      </c>
      <c r="S565" s="8">
        <f>October_Schedule_Table[[#This Row],[PTS2]]-October_Schedule_Table[[#This Row],[Home Pre]]</f>
        <v>-8.7956158206365984</v>
      </c>
      <c r="T565" s="8">
        <f>October_Schedule_Table[[#This Row],[PTS]]-October_Schedule_Table[[#This Row],[Away Pre]]</f>
        <v>9.8525113439229557</v>
      </c>
      <c r="U565" s="8" t="str">
        <f>CONCATENATE(October_Schedule_Table[[#This Row],[Away Short]],October_Schedule_Table[[#This Row],[PTS]],October_Schedule_Table[[#This Row],[PTS2]])</f>
        <v>Mia11792</v>
      </c>
      <c r="V565" s="8" t="str">
        <f>CONCATENATE(October_Schedule_Table[[#This Row],[Home Short]],October_Schedule_Table[[#This Row],[PTS]],October_Schedule_Table[[#This Row],[PTS2]])</f>
        <v>Cle11792</v>
      </c>
      <c r="W565" s="8" t="str">
        <f>VLOOKUP(October_Schedule_Table[[#This Row],[Home Concat]],'Back to Back'!T:U,2,FALSE)</f>
        <v>no</v>
      </c>
      <c r="X565" s="8" t="str">
        <f>VLOOKUP(October_Schedule_Table[[#This Row],[Away Concat]],'Back to Back'!T:U,2,FALSE)</f>
        <v>no</v>
      </c>
      <c r="Y56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65" s="8"/>
    </row>
    <row r="566" spans="1:26" x14ac:dyDescent="0.2">
      <c r="A566" s="2">
        <v>43467</v>
      </c>
      <c r="B566" s="16">
        <v>1</v>
      </c>
      <c r="C566" s="16">
        <v>2</v>
      </c>
      <c r="D566" s="16">
        <v>2019</v>
      </c>
      <c r="E566" s="1" t="s">
        <v>9</v>
      </c>
      <c r="F566" s="1" t="s">
        <v>10</v>
      </c>
      <c r="G566" s="1" t="str">
        <f>LEFT(October_Schedule_Table[[#This Row],[Visitor/Neutral]],3)</f>
        <v>Okl</v>
      </c>
      <c r="H566" s="1">
        <v>107</v>
      </c>
      <c r="I566" s="1" t="s">
        <v>39</v>
      </c>
      <c r="J566" s="1" t="s">
        <v>242</v>
      </c>
      <c r="K566" s="1">
        <v>100</v>
      </c>
      <c r="L566" s="1">
        <f>mean-0.5*home+VLOOKUP(October_Schedule_Table[[#This Row],[Visitor/Neutral]],lookup,2,FALSE)+VLOOKUP(October_Schedule_Table[[#This Row],[Home/Neutral]],lookup,3,FALSE)</f>
        <v>115.30337730752784</v>
      </c>
      <c r="M566" s="1">
        <f>mean+0.5*home+VLOOKUP(October_Schedule_Table[[#This Row],[Visitor/Neutral]],lookup,3,FALSE)+VLOOKUP(October_Schedule_Table[[#This Row],[Home/Neutral]],lookup,2,FALSE)</f>
        <v>112.86216894796479</v>
      </c>
      <c r="N566" s="1">
        <f>(October_Schedule_Table[[#This Row],[PTS2]]-October_Schedule_Table[[#This Row],[Home Pre]])^2+(October_Schedule_Table[[#This Row],[PTS]]-October_Schedule_Table[[#This Row],[Away Pre]])^2</f>
        <v>234.38146475715791</v>
      </c>
      <c r="O566" s="1">
        <f t="shared" si="10"/>
        <v>1.3944495643859003</v>
      </c>
      <c r="P566" s="8">
        <f>October_Schedule_Table[[#This Row],[PTS2]]-October_Schedule_Table[[#This Row],[PTS]]</f>
        <v>-7</v>
      </c>
      <c r="Q566" s="8">
        <f>October_Schedule_Table[[#This Row],[Home Pre]]-October_Schedule_Table[[#This Row],[Away Pre]]</f>
        <v>-2.4412083595630492</v>
      </c>
      <c r="R566" s="8">
        <f>October_Schedule_Table[[#This Row],[Actual]]-October_Schedule_Table[[#This Row],[Predicted]]</f>
        <v>-4.5587916404369508</v>
      </c>
      <c r="S566" s="8">
        <f>October_Schedule_Table[[#This Row],[PTS2]]-October_Schedule_Table[[#This Row],[Home Pre]]</f>
        <v>-12.86216894796479</v>
      </c>
      <c r="T566" s="8">
        <f>October_Schedule_Table[[#This Row],[PTS]]-October_Schedule_Table[[#This Row],[Away Pre]]</f>
        <v>-8.303377307527839</v>
      </c>
      <c r="U566" s="8" t="str">
        <f>CONCATENATE(October_Schedule_Table[[#This Row],[Away Short]],October_Schedule_Table[[#This Row],[PTS]],October_Schedule_Table[[#This Row],[PTS2]])</f>
        <v>Okl107100</v>
      </c>
      <c r="V566" s="8" t="str">
        <f>CONCATENATE(October_Schedule_Table[[#This Row],[Home Short]],October_Schedule_Table[[#This Row],[PTS]],October_Schedule_Table[[#This Row],[PTS2]])</f>
        <v>LAL107100</v>
      </c>
      <c r="W566" s="8" t="str">
        <f>VLOOKUP(October_Schedule_Table[[#This Row],[Home Concat]],'Back to Back'!T:U,2,FALSE)</f>
        <v>no</v>
      </c>
      <c r="X566" s="8" t="str">
        <f>VLOOKUP(October_Schedule_Table[[#This Row],[Away Concat]],'Back to Back'!T:U,2,FALSE)</f>
        <v>no</v>
      </c>
      <c r="Y56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66" s="8"/>
    </row>
    <row r="567" spans="1:26" x14ac:dyDescent="0.2">
      <c r="A567" s="2">
        <v>43467</v>
      </c>
      <c r="B567" s="16">
        <v>1</v>
      </c>
      <c r="C567" s="16">
        <v>2</v>
      </c>
      <c r="D567" s="16">
        <v>2019</v>
      </c>
      <c r="E567" s="1" t="s">
        <v>6</v>
      </c>
      <c r="F567" s="1" t="s">
        <v>16</v>
      </c>
      <c r="G567" s="1" t="str">
        <f>LEFT(October_Schedule_Table[[#This Row],[Visitor/Neutral]],3)</f>
        <v>Det</v>
      </c>
      <c r="H567" s="1">
        <v>101</v>
      </c>
      <c r="I567" s="1" t="s">
        <v>19</v>
      </c>
      <c r="J567" s="1" t="str">
        <f>LEFT(October_Schedule_Table[[#This Row],[Home/Neutral]],3)</f>
        <v>Mem</v>
      </c>
      <c r="K567" s="1">
        <v>94</v>
      </c>
      <c r="L567" s="1">
        <f>mean-0.5*home+VLOOKUP(October_Schedule_Table[[#This Row],[Visitor/Neutral]],lookup,2,FALSE)+VLOOKUP(October_Schedule_Table[[#This Row],[Home/Neutral]],lookup,3,FALSE)</f>
        <v>100.59335454443114</v>
      </c>
      <c r="M567" s="1">
        <f>mean+0.5*home+VLOOKUP(October_Schedule_Table[[#This Row],[Visitor/Neutral]],lookup,3,FALSE)+VLOOKUP(October_Schedule_Table[[#This Row],[Home/Neutral]],lookup,2,FALSE)</f>
        <v>101.20804707894138</v>
      </c>
      <c r="N567" s="1">
        <f>(October_Schedule_Table[[#This Row],[PTS2]]-October_Schedule_Table[[#This Row],[Home Pre]])^2+(October_Schedule_Table[[#This Row],[PTS]]-October_Schedule_Table[[#This Row],[Away Pre]])^2</f>
        <v>52.121303218770123</v>
      </c>
      <c r="O567" s="1">
        <f t="shared" si="10"/>
        <v>1.395286736427757</v>
      </c>
      <c r="P567" s="8">
        <f>October_Schedule_Table[[#This Row],[PTS2]]-October_Schedule_Table[[#This Row],[PTS]]</f>
        <v>-7</v>
      </c>
      <c r="Q567" s="8">
        <f>October_Schedule_Table[[#This Row],[Home Pre]]-October_Schedule_Table[[#This Row],[Away Pre]]</f>
        <v>0.61469253451024031</v>
      </c>
      <c r="R567" s="8">
        <f>October_Schedule_Table[[#This Row],[Actual]]-October_Schedule_Table[[#This Row],[Predicted]]</f>
        <v>-7.6146925345102403</v>
      </c>
      <c r="S567" s="8">
        <f>October_Schedule_Table[[#This Row],[PTS2]]-October_Schedule_Table[[#This Row],[Home Pre]]</f>
        <v>-7.2080470789413766</v>
      </c>
      <c r="T567" s="8">
        <f>October_Schedule_Table[[#This Row],[PTS]]-October_Schedule_Table[[#This Row],[Away Pre]]</f>
        <v>0.40664545556886367</v>
      </c>
      <c r="U567" s="8" t="str">
        <f>CONCATENATE(October_Schedule_Table[[#This Row],[Away Short]],October_Schedule_Table[[#This Row],[PTS]],October_Schedule_Table[[#This Row],[PTS2]])</f>
        <v>Det10194</v>
      </c>
      <c r="V567" s="8" t="str">
        <f>CONCATENATE(October_Schedule_Table[[#This Row],[Home Short]],October_Schedule_Table[[#This Row],[PTS]],October_Schedule_Table[[#This Row],[PTS2]])</f>
        <v>Mem10194</v>
      </c>
      <c r="W567" s="8" t="str">
        <f>VLOOKUP(October_Schedule_Table[[#This Row],[Home Concat]],'Back to Back'!T:U,2,FALSE)</f>
        <v>no</v>
      </c>
      <c r="X567" s="8" t="str">
        <f>VLOOKUP(October_Schedule_Table[[#This Row],[Away Concat]],'Back to Back'!T:U,2,FALSE)</f>
        <v>yes</v>
      </c>
      <c r="Y56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67" s="8"/>
    </row>
    <row r="568" spans="1:26" x14ac:dyDescent="0.2">
      <c r="A568" s="2">
        <v>43467</v>
      </c>
      <c r="B568" s="16">
        <v>1</v>
      </c>
      <c r="C568" s="16">
        <v>2</v>
      </c>
      <c r="D568" s="16">
        <v>2019</v>
      </c>
      <c r="E568" s="1" t="s">
        <v>42</v>
      </c>
      <c r="F568" s="1" t="s">
        <v>7</v>
      </c>
      <c r="G568" s="1" t="str">
        <f>LEFT(October_Schedule_Table[[#This Row],[Visitor/Neutral]],3)</f>
        <v>Phi</v>
      </c>
      <c r="H568" s="1">
        <v>132</v>
      </c>
      <c r="I568" s="1" t="s">
        <v>29</v>
      </c>
      <c r="J568" s="1" t="str">
        <f>LEFT(October_Schedule_Table[[#This Row],[Home/Neutral]],3)</f>
        <v>Pho</v>
      </c>
      <c r="K568" s="1">
        <v>127</v>
      </c>
      <c r="L568" s="1">
        <f>mean-0.5*home+VLOOKUP(October_Schedule_Table[[#This Row],[Visitor/Neutral]],lookup,2,FALSE)+VLOOKUP(October_Schedule_Table[[#This Row],[Home/Neutral]],lookup,3,FALSE)</f>
        <v>119.41879092982502</v>
      </c>
      <c r="M568" s="1">
        <f>mean+0.5*home+VLOOKUP(October_Schedule_Table[[#This Row],[Visitor/Neutral]],lookup,3,FALSE)+VLOOKUP(October_Schedule_Table[[#This Row],[Home/Neutral]],lookup,2,FALSE)</f>
        <v>111.1787571628921</v>
      </c>
      <c r="N568" s="1">
        <f>(October_Schedule_Table[[#This Row],[PTS2]]-October_Schedule_Table[[#This Row],[Home Pre]])^2+(October_Schedule_Table[[#This Row],[PTS]]-October_Schedule_Table[[#This Row],[Away Pre]])^2</f>
        <v>408.59854657819125</v>
      </c>
      <c r="O568" s="1">
        <f t="shared" si="10"/>
        <v>1.3961244110744018</v>
      </c>
      <c r="P568" s="8">
        <f>October_Schedule_Table[[#This Row],[PTS2]]-October_Schedule_Table[[#This Row],[PTS]]</f>
        <v>-5</v>
      </c>
      <c r="Q568" s="8">
        <f>October_Schedule_Table[[#This Row],[Home Pre]]-October_Schedule_Table[[#This Row],[Away Pre]]</f>
        <v>-8.2400337669329247</v>
      </c>
      <c r="R568" s="8">
        <f>October_Schedule_Table[[#This Row],[Actual]]-October_Schedule_Table[[#This Row],[Predicted]]</f>
        <v>3.2400337669329247</v>
      </c>
      <c r="S568" s="8">
        <f>October_Schedule_Table[[#This Row],[PTS2]]-October_Schedule_Table[[#This Row],[Home Pre]]</f>
        <v>15.821242837107903</v>
      </c>
      <c r="T568" s="8">
        <f>October_Schedule_Table[[#This Row],[PTS]]-October_Schedule_Table[[#This Row],[Away Pre]]</f>
        <v>12.581209070174978</v>
      </c>
      <c r="U568" s="8" t="str">
        <f>CONCATENATE(October_Schedule_Table[[#This Row],[Away Short]],October_Schedule_Table[[#This Row],[PTS]],October_Schedule_Table[[#This Row],[PTS2]])</f>
        <v>Phi132127</v>
      </c>
      <c r="V568" s="8" t="str">
        <f>CONCATENATE(October_Schedule_Table[[#This Row],[Home Short]],October_Schedule_Table[[#This Row],[PTS]],October_Schedule_Table[[#This Row],[PTS2]])</f>
        <v>Pho132127</v>
      </c>
      <c r="W568" s="8" t="str">
        <f>VLOOKUP(October_Schedule_Table[[#This Row],[Home Concat]],'Back to Back'!T:U,2,FALSE)</f>
        <v>no</v>
      </c>
      <c r="X568" s="8" t="str">
        <f>VLOOKUP(October_Schedule_Table[[#This Row],[Away Concat]],'Back to Back'!T:U,2,FALSE)</f>
        <v>yes</v>
      </c>
      <c r="Y56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68" s="8"/>
    </row>
    <row r="569" spans="1:26" x14ac:dyDescent="0.2">
      <c r="A569" s="2">
        <v>43467</v>
      </c>
      <c r="B569" s="16">
        <v>1</v>
      </c>
      <c r="C569" s="16">
        <v>2</v>
      </c>
      <c r="D569" s="16">
        <v>2019</v>
      </c>
      <c r="E569" s="1" t="s">
        <v>12</v>
      </c>
      <c r="F569" s="1" t="s">
        <v>24</v>
      </c>
      <c r="G569" s="1" t="str">
        <f>LEFT(October_Schedule_Table[[#This Row],[Visitor/Neutral]],3)</f>
        <v>Atl</v>
      </c>
      <c r="H569" s="1">
        <v>98</v>
      </c>
      <c r="I569" s="1" t="s">
        <v>41</v>
      </c>
      <c r="J569" s="1" t="str">
        <f>LEFT(October_Schedule_Table[[#This Row],[Home/Neutral]],3)</f>
        <v>Was</v>
      </c>
      <c r="K569" s="1">
        <v>114</v>
      </c>
      <c r="L569" s="1">
        <f>mean-0.5*home+VLOOKUP(October_Schedule_Table[[#This Row],[Visitor/Neutral]],lookup,2,FALSE)+VLOOKUP(October_Schedule_Table[[#This Row],[Home/Neutral]],lookup,3,FALSE)</f>
        <v>119.61435673657103</v>
      </c>
      <c r="M569" s="1">
        <f>mean+0.5*home+VLOOKUP(October_Schedule_Table[[#This Row],[Visitor/Neutral]],lookup,3,FALSE)+VLOOKUP(October_Schedule_Table[[#This Row],[Home/Neutral]],lookup,2,FALSE)</f>
        <v>124.53101862699745</v>
      </c>
      <c r="N569" s="1">
        <f>(October_Schedule_Table[[#This Row],[PTS2]]-October_Schedule_Table[[#This Row],[Home Pre]])^2+(October_Schedule_Table[[#This Row],[PTS]]-October_Schedule_Table[[#This Row],[Away Pre]])^2</f>
        <v>578.08277045792056</v>
      </c>
      <c r="O569" s="1">
        <f t="shared" si="10"/>
        <v>1.3969625886275785</v>
      </c>
      <c r="P569" s="8">
        <f>October_Schedule_Table[[#This Row],[PTS2]]-October_Schedule_Table[[#This Row],[PTS]]</f>
        <v>16</v>
      </c>
      <c r="Q569" s="8">
        <f>October_Schedule_Table[[#This Row],[Home Pre]]-October_Schedule_Table[[#This Row],[Away Pre]]</f>
        <v>4.9166618904264254</v>
      </c>
      <c r="R569" s="8">
        <f>October_Schedule_Table[[#This Row],[Actual]]-October_Schedule_Table[[#This Row],[Predicted]]</f>
        <v>11.083338109573575</v>
      </c>
      <c r="S569" s="8">
        <f>October_Schedule_Table[[#This Row],[PTS2]]-October_Schedule_Table[[#This Row],[Home Pre]]</f>
        <v>-10.531018626997451</v>
      </c>
      <c r="T569" s="8">
        <f>October_Schedule_Table[[#This Row],[PTS]]-October_Schedule_Table[[#This Row],[Away Pre]]</f>
        <v>-21.614356736571025</v>
      </c>
      <c r="U569" s="8" t="str">
        <f>CONCATENATE(October_Schedule_Table[[#This Row],[Away Short]],October_Schedule_Table[[#This Row],[PTS]],October_Schedule_Table[[#This Row],[PTS2]])</f>
        <v>Atl98114</v>
      </c>
      <c r="V569" s="8" t="str">
        <f>CONCATENATE(October_Schedule_Table[[#This Row],[Home Short]],October_Schedule_Table[[#This Row],[PTS]],October_Schedule_Table[[#This Row],[PTS2]])</f>
        <v>Was98114</v>
      </c>
      <c r="W569" s="8" t="str">
        <f>VLOOKUP(October_Schedule_Table[[#This Row],[Home Concat]],'Back to Back'!T:U,2,FALSE)</f>
        <v>no</v>
      </c>
      <c r="X569" s="8" t="str">
        <f>VLOOKUP(October_Schedule_Table[[#This Row],[Away Concat]],'Back to Back'!T:U,2,FALSE)</f>
        <v>no</v>
      </c>
      <c r="Y56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69" s="8"/>
    </row>
    <row r="570" spans="1:26" x14ac:dyDescent="0.2">
      <c r="A570" s="2">
        <v>43468</v>
      </c>
      <c r="B570" s="16">
        <v>1</v>
      </c>
      <c r="C570" s="16">
        <v>3</v>
      </c>
      <c r="D570" s="16">
        <v>2019</v>
      </c>
      <c r="E570" s="1" t="s">
        <v>9</v>
      </c>
      <c r="F570" s="1" t="s">
        <v>18</v>
      </c>
      <c r="G570" s="1" t="str">
        <f>LEFT(October_Schedule_Table[[#This Row],[Visitor/Neutral]],3)</f>
        <v>Hou</v>
      </c>
      <c r="H570" s="1">
        <v>135</v>
      </c>
      <c r="I570" s="1" t="s">
        <v>11</v>
      </c>
      <c r="J570" s="1" t="str">
        <f>LEFT(October_Schedule_Table[[#This Row],[Home/Neutral]],3)</f>
        <v>Gol</v>
      </c>
      <c r="K570" s="1">
        <v>134</v>
      </c>
      <c r="L570" s="1">
        <f>mean-0.5*home+VLOOKUP(October_Schedule_Table[[#This Row],[Visitor/Neutral]],lookup,2,FALSE)+VLOOKUP(October_Schedule_Table[[#This Row],[Home/Neutral]],lookup,3,FALSE)</f>
        <v>112.89785118098631</v>
      </c>
      <c r="M570" s="1">
        <f>mean+0.5*home+VLOOKUP(October_Schedule_Table[[#This Row],[Visitor/Neutral]],lookup,3,FALSE)+VLOOKUP(October_Schedule_Table[[#This Row],[Home/Neutral]],lookup,2,FALSE)</f>
        <v>116.27951553962953</v>
      </c>
      <c r="N570" s="1">
        <f>(October_Schedule_Table[[#This Row],[PTS2]]-October_Schedule_Table[[#This Row],[Home Pre]])^2+(October_Schedule_Table[[#This Row],[PTS]]-October_Schedule_Table[[#This Row],[Away Pre]])^2</f>
        <v>802.5205519280596</v>
      </c>
      <c r="O570" s="1">
        <f t="shared" si="10"/>
        <v>1.3978012693892121</v>
      </c>
      <c r="P570" s="8">
        <f>October_Schedule_Table[[#This Row],[PTS2]]-October_Schedule_Table[[#This Row],[PTS]]</f>
        <v>-1</v>
      </c>
      <c r="Q570" s="8">
        <f>October_Schedule_Table[[#This Row],[Home Pre]]-October_Schedule_Table[[#This Row],[Away Pre]]</f>
        <v>3.3816643586432207</v>
      </c>
      <c r="R570" s="8">
        <f>October_Schedule_Table[[#This Row],[Actual]]-October_Schedule_Table[[#This Row],[Predicted]]</f>
        <v>-4.3816643586432207</v>
      </c>
      <c r="S570" s="8">
        <f>October_Schedule_Table[[#This Row],[PTS2]]-October_Schedule_Table[[#This Row],[Home Pre]]</f>
        <v>17.720484460370471</v>
      </c>
      <c r="T570" s="8">
        <f>October_Schedule_Table[[#This Row],[PTS]]-October_Schedule_Table[[#This Row],[Away Pre]]</f>
        <v>22.102148819013692</v>
      </c>
      <c r="U570" s="8" t="str">
        <f>CONCATENATE(October_Schedule_Table[[#This Row],[Away Short]],October_Schedule_Table[[#This Row],[PTS]],October_Schedule_Table[[#This Row],[PTS2]])</f>
        <v>Hou135134</v>
      </c>
      <c r="V570" s="8" t="str">
        <f>CONCATENATE(October_Schedule_Table[[#This Row],[Home Short]],October_Schedule_Table[[#This Row],[PTS]],October_Schedule_Table[[#This Row],[PTS2]])</f>
        <v>Gol135134</v>
      </c>
      <c r="W570" s="8" t="str">
        <f>VLOOKUP(October_Schedule_Table[[#This Row],[Home Concat]],'Back to Back'!T:U,2,FALSE)</f>
        <v>no</v>
      </c>
      <c r="X570" s="8" t="str">
        <f>VLOOKUP(October_Schedule_Table[[#This Row],[Away Concat]],'Back to Back'!T:U,2,FALSE)</f>
        <v>no</v>
      </c>
      <c r="Y57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70" s="8"/>
    </row>
    <row r="571" spans="1:26" x14ac:dyDescent="0.2">
      <c r="A571" s="2">
        <v>43468</v>
      </c>
      <c r="B571" s="16">
        <v>1</v>
      </c>
      <c r="C571" s="16">
        <v>3</v>
      </c>
      <c r="D571" s="16">
        <v>2019</v>
      </c>
      <c r="E571" s="1" t="s">
        <v>30</v>
      </c>
      <c r="F571" s="1" t="s">
        <v>21</v>
      </c>
      <c r="G571" s="1" t="str">
        <f>LEFT(October_Schedule_Table[[#This Row],[Visitor/Neutral]],3)</f>
        <v>Den</v>
      </c>
      <c r="H571" s="1">
        <v>117</v>
      </c>
      <c r="I571" s="1" t="s">
        <v>32</v>
      </c>
      <c r="J571" s="1" t="str">
        <f>LEFT(October_Schedule_Table[[#This Row],[Home/Neutral]],3)</f>
        <v>Sac</v>
      </c>
      <c r="K571" s="1">
        <v>113</v>
      </c>
      <c r="L571" s="1">
        <f>mean-0.5*home+VLOOKUP(October_Schedule_Table[[#This Row],[Visitor/Neutral]],lookup,2,FALSE)+VLOOKUP(October_Schedule_Table[[#This Row],[Home/Neutral]],lookup,3,FALSE)</f>
        <v>112.55604824873663</v>
      </c>
      <c r="M571" s="1">
        <f>mean+0.5*home+VLOOKUP(October_Schedule_Table[[#This Row],[Visitor/Neutral]],lookup,3,FALSE)+VLOOKUP(October_Schedule_Table[[#This Row],[Home/Neutral]],lookup,2,FALSE)</f>
        <v>110.4830345259152</v>
      </c>
      <c r="N571" s="1">
        <f>(October_Schedule_Table[[#This Row],[PTS2]]-October_Schedule_Table[[#This Row],[Home Pre]])^2+(October_Schedule_Table[[#This Row],[PTS]]-October_Schedule_Table[[#This Row],[Away Pre]])^2</f>
        <v>26.083822365291688</v>
      </c>
      <c r="O571" s="1">
        <f t="shared" si="10"/>
        <v>1.398640453661409</v>
      </c>
      <c r="P571" s="8">
        <f>October_Schedule_Table[[#This Row],[PTS2]]-October_Schedule_Table[[#This Row],[PTS]]</f>
        <v>-4</v>
      </c>
      <c r="Q571" s="8">
        <f>October_Schedule_Table[[#This Row],[Home Pre]]-October_Schedule_Table[[#This Row],[Away Pre]]</f>
        <v>-2.0730137228214289</v>
      </c>
      <c r="R571" s="8">
        <f>October_Schedule_Table[[#This Row],[Actual]]-October_Schedule_Table[[#This Row],[Predicted]]</f>
        <v>-1.9269862771785711</v>
      </c>
      <c r="S571" s="8">
        <f>October_Schedule_Table[[#This Row],[PTS2]]-October_Schedule_Table[[#This Row],[Home Pre]]</f>
        <v>2.5169654740847989</v>
      </c>
      <c r="T571" s="8">
        <f>October_Schedule_Table[[#This Row],[PTS]]-October_Schedule_Table[[#This Row],[Away Pre]]</f>
        <v>4.4439517512633699</v>
      </c>
      <c r="U571" s="8" t="str">
        <f>CONCATENATE(October_Schedule_Table[[#This Row],[Away Short]],October_Schedule_Table[[#This Row],[PTS]],October_Schedule_Table[[#This Row],[PTS2]])</f>
        <v>Den117113</v>
      </c>
      <c r="V571" s="8" t="str">
        <f>CONCATENATE(October_Schedule_Table[[#This Row],[Home Short]],October_Schedule_Table[[#This Row],[PTS]],October_Schedule_Table[[#This Row],[PTS2]])</f>
        <v>Sac117113</v>
      </c>
      <c r="W571" s="8" t="str">
        <f>VLOOKUP(October_Schedule_Table[[#This Row],[Home Concat]],'Back to Back'!T:U,2,FALSE)</f>
        <v>no</v>
      </c>
      <c r="X571" s="8" t="str">
        <f>VLOOKUP(October_Schedule_Table[[#This Row],[Away Concat]],'Back to Back'!T:U,2,FALSE)</f>
        <v>no</v>
      </c>
      <c r="Y57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71" s="8"/>
    </row>
    <row r="572" spans="1:26" x14ac:dyDescent="0.2">
      <c r="A572" s="2">
        <v>43468</v>
      </c>
      <c r="B572" s="16">
        <v>1</v>
      </c>
      <c r="C572" s="16">
        <v>3</v>
      </c>
      <c r="D572" s="16">
        <v>2019</v>
      </c>
      <c r="E572" s="1" t="s">
        <v>6</v>
      </c>
      <c r="F572" s="1" t="s">
        <v>37</v>
      </c>
      <c r="G572" s="1" t="str">
        <f>LEFT(October_Schedule_Table[[#This Row],[Visitor/Neutral]],3)</f>
        <v>Tor</v>
      </c>
      <c r="H572" s="1">
        <v>107</v>
      </c>
      <c r="I572" s="1" t="s">
        <v>35</v>
      </c>
      <c r="J572" s="1" t="str">
        <f>LEFT(October_Schedule_Table[[#This Row],[Home/Neutral]],3)</f>
        <v>San</v>
      </c>
      <c r="K572" s="1">
        <v>125</v>
      </c>
      <c r="L572" s="1">
        <f>mean-0.5*home+VLOOKUP(October_Schedule_Table[[#This Row],[Visitor/Neutral]],lookup,2,FALSE)+VLOOKUP(October_Schedule_Table[[#This Row],[Home/Neutral]],lookup,3,FALSE)</f>
        <v>111.26127896312369</v>
      </c>
      <c r="M572" s="1">
        <f>mean+0.5*home+VLOOKUP(October_Schedule_Table[[#This Row],[Visitor/Neutral]],lookup,3,FALSE)+VLOOKUP(October_Schedule_Table[[#This Row],[Home/Neutral]],lookup,2,FALSE)</f>
        <v>110.31679276757498</v>
      </c>
      <c r="N572" s="1">
        <f>(October_Schedule_Table[[#This Row],[PTS2]]-October_Schedule_Table[[#This Row],[Home Pre]])^2+(October_Schedule_Table[[#This Row],[PTS]]-October_Schedule_Table[[#This Row],[Away Pre]])^2</f>
        <v>233.75507303189886</v>
      </c>
      <c r="O572" s="1">
        <f t="shared" si="10"/>
        <v>1.3994801417464569</v>
      </c>
      <c r="P572" s="8">
        <f>October_Schedule_Table[[#This Row],[PTS2]]-October_Schedule_Table[[#This Row],[PTS]]</f>
        <v>18</v>
      </c>
      <c r="Q572" s="8">
        <f>October_Schedule_Table[[#This Row],[Home Pre]]-October_Schedule_Table[[#This Row],[Away Pre]]</f>
        <v>-0.94448619554870561</v>
      </c>
      <c r="R572" s="8">
        <f>October_Schedule_Table[[#This Row],[Actual]]-October_Schedule_Table[[#This Row],[Predicted]]</f>
        <v>18.944486195548706</v>
      </c>
      <c r="S572" s="8">
        <f>October_Schedule_Table[[#This Row],[PTS2]]-October_Schedule_Table[[#This Row],[Home Pre]]</f>
        <v>14.683207232425019</v>
      </c>
      <c r="T572" s="8">
        <f>October_Schedule_Table[[#This Row],[PTS]]-October_Schedule_Table[[#This Row],[Away Pre]]</f>
        <v>-4.2612789631236865</v>
      </c>
      <c r="U572" s="8" t="str">
        <f>CONCATENATE(October_Schedule_Table[[#This Row],[Away Short]],October_Schedule_Table[[#This Row],[PTS]],October_Schedule_Table[[#This Row],[PTS2]])</f>
        <v>Tor107125</v>
      </c>
      <c r="V572" s="8" t="str">
        <f>CONCATENATE(October_Schedule_Table[[#This Row],[Home Short]],October_Schedule_Table[[#This Row],[PTS]],October_Schedule_Table[[#This Row],[PTS2]])</f>
        <v>San107125</v>
      </c>
      <c r="W572" s="8" t="str">
        <f>VLOOKUP(October_Schedule_Table[[#This Row],[Home Concat]],'Back to Back'!T:U,2,FALSE)</f>
        <v>no</v>
      </c>
      <c r="X572" s="8" t="str">
        <f>VLOOKUP(October_Schedule_Table[[#This Row],[Away Concat]],'Back to Back'!T:U,2,FALSE)</f>
        <v>no</v>
      </c>
      <c r="Y57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72" s="8"/>
    </row>
    <row r="573" spans="1:26" x14ac:dyDescent="0.2">
      <c r="A573" s="2">
        <v>43469</v>
      </c>
      <c r="B573" s="16">
        <v>1</v>
      </c>
      <c r="C573" s="16">
        <v>4</v>
      </c>
      <c r="D573" s="16">
        <v>2019</v>
      </c>
      <c r="E573" s="1" t="s">
        <v>6</v>
      </c>
      <c r="F573" s="1" t="s">
        <v>28</v>
      </c>
      <c r="G573" s="1" t="str">
        <f>LEFT(October_Schedule_Table[[#This Row],[Visitor/Neutral]],3)</f>
        <v>Dal</v>
      </c>
      <c r="H573" s="1">
        <v>93</v>
      </c>
      <c r="I573" s="1" t="s">
        <v>8</v>
      </c>
      <c r="J573" s="1" t="str">
        <f>LEFT(October_Schedule_Table[[#This Row],[Home/Neutral]],3)</f>
        <v>Bos</v>
      </c>
      <c r="K573" s="1">
        <v>114</v>
      </c>
      <c r="L573" s="1">
        <f>mean-0.5*home+VLOOKUP(October_Schedule_Table[[#This Row],[Visitor/Neutral]],lookup,2,FALSE)+VLOOKUP(October_Schedule_Table[[#This Row],[Home/Neutral]],lookup,3,FALSE)</f>
        <v>105.01906056400375</v>
      </c>
      <c r="M573" s="1">
        <f>mean+0.5*home+VLOOKUP(October_Schedule_Table[[#This Row],[Visitor/Neutral]],lookup,3,FALSE)+VLOOKUP(October_Schedule_Table[[#This Row],[Home/Neutral]],lookup,2,FALSE)</f>
        <v>112.5046475995899</v>
      </c>
      <c r="N573" s="1">
        <f>(October_Schedule_Table[[#This Row],[PTS2]]-October_Schedule_Table[[#This Row],[Home Pre]])^2+(October_Schedule_Table[[#This Row],[PTS]]-October_Schedule_Table[[#This Row],[Away Pre]])^2</f>
        <v>146.69389564260243</v>
      </c>
      <c r="O573" s="1">
        <f t="shared" si="10"/>
        <v>1.4003203339468251</v>
      </c>
      <c r="P573" s="8">
        <f>October_Schedule_Table[[#This Row],[PTS2]]-October_Schedule_Table[[#This Row],[PTS]]</f>
        <v>21</v>
      </c>
      <c r="Q573" s="8">
        <f>October_Schedule_Table[[#This Row],[Home Pre]]-October_Schedule_Table[[#This Row],[Away Pre]]</f>
        <v>7.4855870355861498</v>
      </c>
      <c r="R573" s="8">
        <f>October_Schedule_Table[[#This Row],[Actual]]-October_Schedule_Table[[#This Row],[Predicted]]</f>
        <v>13.51441296441385</v>
      </c>
      <c r="S573" s="8">
        <f>October_Schedule_Table[[#This Row],[PTS2]]-October_Schedule_Table[[#This Row],[Home Pre]]</f>
        <v>1.4953524004100984</v>
      </c>
      <c r="T573" s="8">
        <f>October_Schedule_Table[[#This Row],[PTS]]-October_Schedule_Table[[#This Row],[Away Pre]]</f>
        <v>-12.019060564003752</v>
      </c>
      <c r="U573" s="8" t="str">
        <f>CONCATENATE(October_Schedule_Table[[#This Row],[Away Short]],October_Schedule_Table[[#This Row],[PTS]],October_Schedule_Table[[#This Row],[PTS2]])</f>
        <v>Dal93114</v>
      </c>
      <c r="V573" s="8" t="str">
        <f>CONCATENATE(October_Schedule_Table[[#This Row],[Home Short]],October_Schedule_Table[[#This Row],[PTS]],October_Schedule_Table[[#This Row],[PTS2]])</f>
        <v>Bos93114</v>
      </c>
      <c r="W573" s="8" t="str">
        <f>VLOOKUP(October_Schedule_Table[[#This Row],[Home Concat]],'Back to Back'!T:U,2,FALSE)</f>
        <v>no</v>
      </c>
      <c r="X573" s="8" t="str">
        <f>VLOOKUP(October_Schedule_Table[[#This Row],[Away Concat]],'Back to Back'!T:U,2,FALSE)</f>
        <v>no</v>
      </c>
      <c r="Y57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73" s="8"/>
    </row>
    <row r="574" spans="1:26" x14ac:dyDescent="0.2">
      <c r="A574" s="2">
        <v>43469</v>
      </c>
      <c r="B574" s="16">
        <v>1</v>
      </c>
      <c r="C574" s="16">
        <v>4</v>
      </c>
      <c r="D574" s="16">
        <v>2019</v>
      </c>
      <c r="E574" s="1" t="s">
        <v>6</v>
      </c>
      <c r="F574" s="1" t="s">
        <v>20</v>
      </c>
      <c r="G574" s="1" t="str">
        <f>LEFT(October_Schedule_Table[[#This Row],[Visitor/Neutral]],3)</f>
        <v>Ind</v>
      </c>
      <c r="H574" s="1">
        <v>119</v>
      </c>
      <c r="I574" s="1" t="s">
        <v>38</v>
      </c>
      <c r="J574" s="1" t="str">
        <f>LEFT(October_Schedule_Table[[#This Row],[Home/Neutral]],3)</f>
        <v>Chi</v>
      </c>
      <c r="K574" s="1">
        <v>116</v>
      </c>
      <c r="L574" s="1">
        <f>mean-0.5*home+VLOOKUP(October_Schedule_Table[[#This Row],[Visitor/Neutral]],lookup,2,FALSE)+VLOOKUP(October_Schedule_Table[[#This Row],[Home/Neutral]],lookup,3,FALSE)</f>
        <v>108.59472739889895</v>
      </c>
      <c r="M574" s="1">
        <f>mean+0.5*home+VLOOKUP(October_Schedule_Table[[#This Row],[Visitor/Neutral]],lookup,3,FALSE)+VLOOKUP(October_Schedule_Table[[#This Row],[Home/Neutral]],lookup,2,FALSE)</f>
        <v>100.54904144012164</v>
      </c>
      <c r="N574" s="1">
        <f>(October_Schedule_Table[[#This Row],[PTS2]]-October_Schedule_Table[[#This Row],[Home Pre]])^2+(October_Schedule_Table[[#This Row],[PTS]]-October_Schedule_Table[[#This Row],[Away Pre]])^2</f>
        <v>347.00181832230248</v>
      </c>
      <c r="O574" s="1">
        <f t="shared" si="10"/>
        <v>1.4011610305651643</v>
      </c>
      <c r="P574" s="8">
        <f>October_Schedule_Table[[#This Row],[PTS2]]-October_Schedule_Table[[#This Row],[PTS]]</f>
        <v>-3</v>
      </c>
      <c r="Q574" s="8">
        <f>October_Schedule_Table[[#This Row],[Home Pre]]-October_Schedule_Table[[#This Row],[Away Pre]]</f>
        <v>-8.0456859587773124</v>
      </c>
      <c r="R574" s="8">
        <f>October_Schedule_Table[[#This Row],[Actual]]-October_Schedule_Table[[#This Row],[Predicted]]</f>
        <v>5.0456859587773124</v>
      </c>
      <c r="S574" s="8">
        <f>October_Schedule_Table[[#This Row],[PTS2]]-October_Schedule_Table[[#This Row],[Home Pre]]</f>
        <v>15.450958559878359</v>
      </c>
      <c r="T574" s="8">
        <f>October_Schedule_Table[[#This Row],[PTS]]-October_Schedule_Table[[#This Row],[Away Pre]]</f>
        <v>10.405272601101046</v>
      </c>
      <c r="U574" s="8" t="str">
        <f>CONCATENATE(October_Schedule_Table[[#This Row],[Away Short]],October_Schedule_Table[[#This Row],[PTS]],October_Schedule_Table[[#This Row],[PTS2]])</f>
        <v>Ind119116</v>
      </c>
      <c r="V574" s="8" t="str">
        <f>CONCATENATE(October_Schedule_Table[[#This Row],[Home Short]],October_Schedule_Table[[#This Row],[PTS]],October_Schedule_Table[[#This Row],[PTS2]])</f>
        <v>Chi119116</v>
      </c>
      <c r="W574" s="8" t="str">
        <f>VLOOKUP(October_Schedule_Table[[#This Row],[Home Concat]],'Back to Back'!T:U,2,FALSE)</f>
        <v>no</v>
      </c>
      <c r="X574" s="8" t="str">
        <f>VLOOKUP(October_Schedule_Table[[#This Row],[Away Concat]],'Back to Back'!T:U,2,FALSE)</f>
        <v>no</v>
      </c>
      <c r="Y57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74" s="8"/>
    </row>
    <row r="575" spans="1:26" x14ac:dyDescent="0.2">
      <c r="A575" s="2">
        <v>43469</v>
      </c>
      <c r="B575" s="16">
        <v>1</v>
      </c>
      <c r="C575" s="16">
        <v>4</v>
      </c>
      <c r="D575" s="16">
        <v>2019</v>
      </c>
      <c r="E575" s="1" t="s">
        <v>23</v>
      </c>
      <c r="F575" s="1" t="s">
        <v>31</v>
      </c>
      <c r="G575" s="1" t="str">
        <f>LEFT(October_Schedule_Table[[#This Row],[Visitor/Neutral]],3)</f>
        <v>Uta</v>
      </c>
      <c r="H575" s="1">
        <v>117</v>
      </c>
      <c r="I575" s="1" t="s">
        <v>36</v>
      </c>
      <c r="J575" s="1" t="str">
        <f>LEFT(October_Schedule_Table[[#This Row],[Home/Neutral]],3)</f>
        <v>Cle</v>
      </c>
      <c r="K575" s="1">
        <v>91</v>
      </c>
      <c r="L575" s="1">
        <f>mean-0.5*home+VLOOKUP(October_Schedule_Table[[#This Row],[Visitor/Neutral]],lookup,2,FALSE)+VLOOKUP(October_Schedule_Table[[#This Row],[Home/Neutral]],lookup,3,FALSE)</f>
        <v>113.84727723178028</v>
      </c>
      <c r="M575" s="1">
        <f>mean+0.5*home+VLOOKUP(October_Schedule_Table[[#This Row],[Visitor/Neutral]],lookup,3,FALSE)+VLOOKUP(October_Schedule_Table[[#This Row],[Home/Neutral]],lookup,2,FALSE)</f>
        <v>101.5268310381207</v>
      </c>
      <c r="N575" s="1">
        <f>(October_Schedule_Table[[#This Row],[PTS2]]-October_Schedule_Table[[#This Row],[Home Pre]])^2+(October_Schedule_Table[[#This Row],[PTS]]-October_Schedule_Table[[#This Row],[Away Pre]])^2</f>
        <v>120.75383255839243</v>
      </c>
      <c r="O575" s="1">
        <f t="shared" si="10"/>
        <v>1.4020022319043071</v>
      </c>
      <c r="P575" s="8">
        <f>October_Schedule_Table[[#This Row],[PTS2]]-October_Schedule_Table[[#This Row],[PTS]]</f>
        <v>-26</v>
      </c>
      <c r="Q575" s="8">
        <f>October_Schedule_Table[[#This Row],[Home Pre]]-October_Schedule_Table[[#This Row],[Away Pre]]</f>
        <v>-12.320446193659578</v>
      </c>
      <c r="R575" s="8">
        <f>October_Schedule_Table[[#This Row],[Actual]]-October_Schedule_Table[[#This Row],[Predicted]]</f>
        <v>-13.679553806340422</v>
      </c>
      <c r="S575" s="8">
        <f>October_Schedule_Table[[#This Row],[PTS2]]-October_Schedule_Table[[#This Row],[Home Pre]]</f>
        <v>-10.526831038120704</v>
      </c>
      <c r="T575" s="8">
        <f>October_Schedule_Table[[#This Row],[PTS]]-October_Schedule_Table[[#This Row],[Away Pre]]</f>
        <v>3.1527227682197179</v>
      </c>
      <c r="U575" s="8" t="str">
        <f>CONCATENATE(October_Schedule_Table[[#This Row],[Away Short]],October_Schedule_Table[[#This Row],[PTS]],October_Schedule_Table[[#This Row],[PTS2]])</f>
        <v>Uta11791</v>
      </c>
      <c r="V575" s="8" t="str">
        <f>CONCATENATE(October_Schedule_Table[[#This Row],[Home Short]],October_Schedule_Table[[#This Row],[PTS]],October_Schedule_Table[[#This Row],[PTS2]])</f>
        <v>Cle11791</v>
      </c>
      <c r="W575" s="8" t="str">
        <f>VLOOKUP(October_Schedule_Table[[#This Row],[Home Concat]],'Back to Back'!T:U,2,FALSE)</f>
        <v>no</v>
      </c>
      <c r="X575" s="8" t="str">
        <f>VLOOKUP(October_Schedule_Table[[#This Row],[Away Concat]],'Back to Back'!T:U,2,FALSE)</f>
        <v>no</v>
      </c>
      <c r="Y57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75" s="8"/>
    </row>
    <row r="576" spans="1:26" x14ac:dyDescent="0.2">
      <c r="A576" s="2">
        <v>43469</v>
      </c>
      <c r="B576" s="16">
        <v>1</v>
      </c>
      <c r="C576" s="16">
        <v>4</v>
      </c>
      <c r="D576" s="16">
        <v>2019</v>
      </c>
      <c r="E576" s="1" t="s">
        <v>9</v>
      </c>
      <c r="F576" s="1" t="s">
        <v>25</v>
      </c>
      <c r="G576" s="1" t="s">
        <v>243</v>
      </c>
      <c r="H576" s="1">
        <v>119</v>
      </c>
      <c r="I576" s="1" t="s">
        <v>39</v>
      </c>
      <c r="J576" s="1" t="s">
        <v>242</v>
      </c>
      <c r="K576" s="1">
        <v>112</v>
      </c>
      <c r="L576" s="1">
        <f>mean-0.5*home+VLOOKUP(October_Schedule_Table[[#This Row],[Visitor/Neutral]],lookup,2,FALSE)+VLOOKUP(October_Schedule_Table[[#This Row],[Home/Neutral]],lookup,3,FALSE)</f>
        <v>104.51380479790788</v>
      </c>
      <c r="M576" s="1">
        <f>mean+0.5*home+VLOOKUP(October_Schedule_Table[[#This Row],[Visitor/Neutral]],lookup,3,FALSE)+VLOOKUP(October_Schedule_Table[[#This Row],[Home/Neutral]],lookup,2,FALSE)</f>
        <v>114.85364818058358</v>
      </c>
      <c r="N576" s="1">
        <f>(October_Schedule_Table[[#This Row],[PTS2]]-October_Schedule_Table[[#This Row],[Home Pre]])^2+(October_Schedule_Table[[#This Row],[PTS]]-October_Schedule_Table[[#This Row],[Away Pre]])^2</f>
        <v>217.99315937166472</v>
      </c>
      <c r="O576" s="1">
        <f t="shared" si="10"/>
        <v>1.4028439382672675</v>
      </c>
      <c r="P576" s="8">
        <f>October_Schedule_Table[[#This Row],[PTS2]]-October_Schedule_Table[[#This Row],[PTS]]</f>
        <v>-7</v>
      </c>
      <c r="Q576" s="8">
        <f>October_Schedule_Table[[#This Row],[Home Pre]]-October_Schedule_Table[[#This Row],[Away Pre]]</f>
        <v>10.339843382675696</v>
      </c>
      <c r="R576" s="8">
        <f>October_Schedule_Table[[#This Row],[Actual]]-October_Schedule_Table[[#This Row],[Predicted]]</f>
        <v>-17.339843382675696</v>
      </c>
      <c r="S576" s="8">
        <f>October_Schedule_Table[[#This Row],[PTS2]]-October_Schedule_Table[[#This Row],[Home Pre]]</f>
        <v>-2.8536481805835763</v>
      </c>
      <c r="T576" s="8">
        <f>October_Schedule_Table[[#This Row],[PTS]]-October_Schedule_Table[[#This Row],[Away Pre]]</f>
        <v>14.486195202092119</v>
      </c>
      <c r="U576" s="8" t="str">
        <f>CONCATENATE(October_Schedule_Table[[#This Row],[Away Short]],October_Schedule_Table[[#This Row],[PTS]],October_Schedule_Table[[#This Row],[PTS2]])</f>
        <v>NYK119112</v>
      </c>
      <c r="V576" s="8" t="str">
        <f>CONCATENATE(October_Schedule_Table[[#This Row],[Home Short]],October_Schedule_Table[[#This Row],[PTS]],October_Schedule_Table[[#This Row],[PTS2]])</f>
        <v>LAL119112</v>
      </c>
      <c r="W576" s="8" t="str">
        <f>VLOOKUP(October_Schedule_Table[[#This Row],[Home Concat]],'Back to Back'!T:U,2,FALSE)</f>
        <v>no</v>
      </c>
      <c r="X576" s="8" t="str">
        <f>VLOOKUP(October_Schedule_Table[[#This Row],[Away Concat]],'Back to Back'!T:U,2,FALSE)</f>
        <v>no</v>
      </c>
      <c r="Y57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76" s="8"/>
    </row>
    <row r="577" spans="1:26" x14ac:dyDescent="0.2">
      <c r="A577" s="2">
        <v>43469</v>
      </c>
      <c r="B577" s="16">
        <v>1</v>
      </c>
      <c r="C577" s="16">
        <v>4</v>
      </c>
      <c r="D577" s="16">
        <v>2019</v>
      </c>
      <c r="E577" s="1" t="s">
        <v>6</v>
      </c>
      <c r="F577" s="1" t="s">
        <v>15</v>
      </c>
      <c r="G577" s="1" t="str">
        <f>LEFT(October_Schedule_Table[[#This Row],[Visitor/Neutral]],3)</f>
        <v>Bro</v>
      </c>
      <c r="H577" s="1">
        <v>109</v>
      </c>
      <c r="I577" s="1" t="s">
        <v>19</v>
      </c>
      <c r="J577" s="1" t="str">
        <f>LEFT(October_Schedule_Table[[#This Row],[Home/Neutral]],3)</f>
        <v>Mem</v>
      </c>
      <c r="K577" s="1">
        <v>100</v>
      </c>
      <c r="L577" s="1">
        <f>mean-0.5*home+VLOOKUP(October_Schedule_Table[[#This Row],[Visitor/Neutral]],lookup,2,FALSE)+VLOOKUP(October_Schedule_Table[[#This Row],[Home/Neutral]],lookup,3,FALSE)</f>
        <v>106.18407825090272</v>
      </c>
      <c r="M577" s="1">
        <f>mean+0.5*home+VLOOKUP(October_Schedule_Table[[#This Row],[Visitor/Neutral]],lookup,3,FALSE)+VLOOKUP(October_Schedule_Table[[#This Row],[Home/Neutral]],lookup,2,FALSE)</f>
        <v>106.46931977477598</v>
      </c>
      <c r="N577" s="1">
        <f>(October_Schedule_Table[[#This Row],[PTS2]]-October_Schedule_Table[[#This Row],[Home Pre]])^2+(October_Schedule_Table[[#This Row],[PTS]]-October_Schedule_Table[[#This Row],[Away Pre]])^2</f>
        <v>49.781513645346685</v>
      </c>
      <c r="O577" s="1">
        <f t="shared" si="10"/>
        <v>1.4036861499572419</v>
      </c>
      <c r="P577" s="8">
        <f>October_Schedule_Table[[#This Row],[PTS2]]-October_Schedule_Table[[#This Row],[PTS]]</f>
        <v>-9</v>
      </c>
      <c r="Q577" s="8">
        <f>October_Schedule_Table[[#This Row],[Home Pre]]-October_Schedule_Table[[#This Row],[Away Pre]]</f>
        <v>0.28524152387326751</v>
      </c>
      <c r="R577" s="8">
        <f>October_Schedule_Table[[#This Row],[Actual]]-October_Schedule_Table[[#This Row],[Predicted]]</f>
        <v>-9.2852415238732675</v>
      </c>
      <c r="S577" s="8">
        <f>October_Schedule_Table[[#This Row],[PTS2]]-October_Schedule_Table[[#This Row],[Home Pre]]</f>
        <v>-6.4693197747759825</v>
      </c>
      <c r="T577" s="8">
        <f>October_Schedule_Table[[#This Row],[PTS]]-October_Schedule_Table[[#This Row],[Away Pre]]</f>
        <v>2.815921749097285</v>
      </c>
      <c r="U577" s="8" t="str">
        <f>CONCATENATE(October_Schedule_Table[[#This Row],[Away Short]],October_Schedule_Table[[#This Row],[PTS]],October_Schedule_Table[[#This Row],[PTS2]])</f>
        <v>Bro109100</v>
      </c>
      <c r="V577" s="8" t="str">
        <f>CONCATENATE(October_Schedule_Table[[#This Row],[Home Short]],October_Schedule_Table[[#This Row],[PTS]],October_Schedule_Table[[#This Row],[PTS2]])</f>
        <v>Mem109100</v>
      </c>
      <c r="W577" s="8" t="str">
        <f>VLOOKUP(October_Schedule_Table[[#This Row],[Home Concat]],'Back to Back'!T:U,2,FALSE)</f>
        <v>no</v>
      </c>
      <c r="X577" s="8" t="str">
        <f>VLOOKUP(October_Schedule_Table[[#This Row],[Away Concat]],'Back to Back'!T:U,2,FALSE)</f>
        <v>no</v>
      </c>
      <c r="Y57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77" s="8"/>
    </row>
    <row r="578" spans="1:26" x14ac:dyDescent="0.2">
      <c r="A578" s="2">
        <v>43469</v>
      </c>
      <c r="B578" s="16">
        <v>1</v>
      </c>
      <c r="C578" s="16">
        <v>4</v>
      </c>
      <c r="D578" s="16">
        <v>2019</v>
      </c>
      <c r="E578" s="1" t="s">
        <v>6</v>
      </c>
      <c r="F578" s="1" t="s">
        <v>41</v>
      </c>
      <c r="G578" s="1" t="str">
        <f>LEFT(October_Schedule_Table[[#This Row],[Visitor/Neutral]],3)</f>
        <v>Was</v>
      </c>
      <c r="H578" s="1">
        <v>109</v>
      </c>
      <c r="I578" s="1" t="s">
        <v>26</v>
      </c>
      <c r="J578" s="1" t="str">
        <f>LEFT(October_Schedule_Table[[#This Row],[Home/Neutral]],3)</f>
        <v>Mia</v>
      </c>
      <c r="K578" s="1">
        <v>115</v>
      </c>
      <c r="L578" s="1">
        <f>mean-0.5*home+VLOOKUP(October_Schedule_Table[[#This Row],[Visitor/Neutral]],lookup,2,FALSE)+VLOOKUP(October_Schedule_Table[[#This Row],[Home/Neutral]],lookup,3,FALSE)</f>
        <v>107.39968937079126</v>
      </c>
      <c r="M578" s="1">
        <f>mean+0.5*home+VLOOKUP(October_Schedule_Table[[#This Row],[Visitor/Neutral]],lookup,3,FALSE)+VLOOKUP(October_Schedule_Table[[#This Row],[Home/Neutral]],lookup,2,FALSE)</f>
        <v>113.08199589255655</v>
      </c>
      <c r="N578" s="1">
        <f>(October_Schedule_Table[[#This Row],[PTS2]]-October_Schedule_Table[[#This Row],[Home Pre]])^2+(October_Schedule_Table[[#This Row],[PTS]]-October_Schedule_Table[[#This Row],[Away Pre]])^2</f>
        <v>6.2397338661284083</v>
      </c>
      <c r="O578" s="1">
        <f t="shared" si="10"/>
        <v>1.4045288672776086</v>
      </c>
      <c r="P578" s="8">
        <f>October_Schedule_Table[[#This Row],[PTS2]]-October_Schedule_Table[[#This Row],[PTS]]</f>
        <v>6</v>
      </c>
      <c r="Q578" s="8">
        <f>October_Schedule_Table[[#This Row],[Home Pre]]-October_Schedule_Table[[#This Row],[Away Pre]]</f>
        <v>5.6823065217652839</v>
      </c>
      <c r="R578" s="8">
        <f>October_Schedule_Table[[#This Row],[Actual]]-October_Schedule_Table[[#This Row],[Predicted]]</f>
        <v>0.31769347823471605</v>
      </c>
      <c r="S578" s="8">
        <f>October_Schedule_Table[[#This Row],[PTS2]]-October_Schedule_Table[[#This Row],[Home Pre]]</f>
        <v>1.9180041074434513</v>
      </c>
      <c r="T578" s="8">
        <f>October_Schedule_Table[[#This Row],[PTS]]-October_Schedule_Table[[#This Row],[Away Pre]]</f>
        <v>1.6003106292087352</v>
      </c>
      <c r="U578" s="8" t="str">
        <f>CONCATENATE(October_Schedule_Table[[#This Row],[Away Short]],October_Schedule_Table[[#This Row],[PTS]],October_Schedule_Table[[#This Row],[PTS2]])</f>
        <v>Was109115</v>
      </c>
      <c r="V578" s="8" t="str">
        <f>CONCATENATE(October_Schedule_Table[[#This Row],[Home Short]],October_Schedule_Table[[#This Row],[PTS]],October_Schedule_Table[[#This Row],[PTS2]])</f>
        <v>Mia109115</v>
      </c>
      <c r="W578" s="8" t="str">
        <f>VLOOKUP(October_Schedule_Table[[#This Row],[Home Concat]],'Back to Back'!T:U,2,FALSE)</f>
        <v>no</v>
      </c>
      <c r="X578" s="8" t="str">
        <f>VLOOKUP(October_Schedule_Table[[#This Row],[Away Concat]],'Back to Back'!T:U,2,FALSE)</f>
        <v>no</v>
      </c>
      <c r="Y57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78" s="8"/>
    </row>
    <row r="579" spans="1:26" x14ac:dyDescent="0.2">
      <c r="A579" s="2">
        <v>43469</v>
      </c>
      <c r="B579" s="16">
        <v>1</v>
      </c>
      <c r="C579" s="16">
        <v>4</v>
      </c>
      <c r="D579" s="16">
        <v>2019</v>
      </c>
      <c r="E579" s="1" t="s">
        <v>33</v>
      </c>
      <c r="F579" s="1" t="s">
        <v>24</v>
      </c>
      <c r="G579" s="1" t="str">
        <f>LEFT(October_Schedule_Table[[#This Row],[Visitor/Neutral]],3)</f>
        <v>Atl</v>
      </c>
      <c r="H579" s="1">
        <v>112</v>
      </c>
      <c r="I579" s="1" t="s">
        <v>13</v>
      </c>
      <c r="J579" s="1" t="str">
        <f>LEFT(October_Schedule_Table[[#This Row],[Home/Neutral]],3)</f>
        <v>Mil</v>
      </c>
      <c r="K579" s="1">
        <v>144</v>
      </c>
      <c r="L579" s="1">
        <f>mean-0.5*home+VLOOKUP(October_Schedule_Table[[#This Row],[Visitor/Neutral]],lookup,2,FALSE)+VLOOKUP(October_Schedule_Table[[#This Row],[Home/Neutral]],lookup,3,FALSE)</f>
        <v>112.24504913545893</v>
      </c>
      <c r="M579" s="1">
        <f>mean+0.5*home+VLOOKUP(October_Schedule_Table[[#This Row],[Visitor/Neutral]],lookup,3,FALSE)+VLOOKUP(October_Schedule_Table[[#This Row],[Home/Neutral]],lookup,2,FALSE)</f>
        <v>128.14314377509677</v>
      </c>
      <c r="N579" s="1">
        <f>(October_Schedule_Table[[#This Row],[PTS2]]-October_Schedule_Table[[#This Row],[Home Pre]])^2+(October_Schedule_Table[[#This Row],[PTS]]-October_Schedule_Table[[#This Row],[Away Pre]])^2</f>
        <v>251.49993841604135</v>
      </c>
      <c r="O579" s="1">
        <f t="shared" si="10"/>
        <v>1.4053720905319278</v>
      </c>
      <c r="P579" s="8">
        <f>October_Schedule_Table[[#This Row],[PTS2]]-October_Schedule_Table[[#This Row],[PTS]]</f>
        <v>32</v>
      </c>
      <c r="Q579" s="8">
        <f>October_Schedule_Table[[#This Row],[Home Pre]]-October_Schedule_Table[[#This Row],[Away Pre]]</f>
        <v>15.898094639637847</v>
      </c>
      <c r="R579" s="8">
        <f>October_Schedule_Table[[#This Row],[Actual]]-October_Schedule_Table[[#This Row],[Predicted]]</f>
        <v>16.101905360362153</v>
      </c>
      <c r="S579" s="8">
        <f>October_Schedule_Table[[#This Row],[PTS2]]-October_Schedule_Table[[#This Row],[Home Pre]]</f>
        <v>15.856856224903225</v>
      </c>
      <c r="T579" s="8">
        <f>October_Schedule_Table[[#This Row],[PTS]]-October_Schedule_Table[[#This Row],[Away Pre]]</f>
        <v>-0.24504913545892748</v>
      </c>
      <c r="U579" s="8" t="str">
        <f>CONCATENATE(October_Schedule_Table[[#This Row],[Away Short]],October_Schedule_Table[[#This Row],[PTS]],October_Schedule_Table[[#This Row],[PTS2]])</f>
        <v>Atl112144</v>
      </c>
      <c r="V579" s="8" t="str">
        <f>CONCATENATE(October_Schedule_Table[[#This Row],[Home Short]],October_Schedule_Table[[#This Row],[PTS]],October_Schedule_Table[[#This Row],[PTS2]])</f>
        <v>Mil112144</v>
      </c>
      <c r="W579" s="8" t="str">
        <f>VLOOKUP(October_Schedule_Table[[#This Row],[Home Concat]],'Back to Back'!T:U,2,FALSE)</f>
        <v>no</v>
      </c>
      <c r="X579" s="8" t="str">
        <f>VLOOKUP(October_Schedule_Table[[#This Row],[Away Concat]],'Back to Back'!T:U,2,FALSE)</f>
        <v>no</v>
      </c>
      <c r="Y57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79" s="8"/>
    </row>
    <row r="580" spans="1:26" x14ac:dyDescent="0.2">
      <c r="A580" s="2">
        <v>43469</v>
      </c>
      <c r="B580" s="16">
        <v>1</v>
      </c>
      <c r="C580" s="16">
        <v>4</v>
      </c>
      <c r="D580" s="16">
        <v>2019</v>
      </c>
      <c r="E580" s="1" t="s">
        <v>6</v>
      </c>
      <c r="F580" s="1" t="s">
        <v>27</v>
      </c>
      <c r="G580" s="1" t="str">
        <f>LEFT(October_Schedule_Table[[#This Row],[Visitor/Neutral]],3)</f>
        <v>Orl</v>
      </c>
      <c r="H580" s="1">
        <v>103</v>
      </c>
      <c r="I580" s="1" t="s">
        <v>34</v>
      </c>
      <c r="J580" s="1" t="str">
        <f>LEFT(October_Schedule_Table[[#This Row],[Home/Neutral]],3)</f>
        <v>Min</v>
      </c>
      <c r="K580" s="1">
        <v>120</v>
      </c>
      <c r="L580" s="1">
        <f>mean-0.5*home+VLOOKUP(October_Schedule_Table[[#This Row],[Visitor/Neutral]],lookup,2,FALSE)+VLOOKUP(October_Schedule_Table[[#This Row],[Home/Neutral]],lookup,3,FALSE)</f>
        <v>109.42762626924845</v>
      </c>
      <c r="M580" s="1">
        <f>mean+0.5*home+VLOOKUP(October_Schedule_Table[[#This Row],[Visitor/Neutral]],lookup,3,FALSE)+VLOOKUP(October_Schedule_Table[[#This Row],[Home/Neutral]],lookup,2,FALSE)</f>
        <v>109.57444982614896</v>
      </c>
      <c r="N580" s="1">
        <f>(October_Schedule_Table[[#This Row],[PTS2]]-October_Schedule_Table[[#This Row],[Home Pre]])^2+(October_Schedule_Table[[#This Row],[PTS]]-October_Schedule_Table[[#This Row],[Away Pre]])^2</f>
        <v>150.00647588461811</v>
      </c>
      <c r="O580" s="1">
        <f t="shared" si="10"/>
        <v>1.4062158200239423</v>
      </c>
      <c r="P580" s="8">
        <f>October_Schedule_Table[[#This Row],[PTS2]]-October_Schedule_Table[[#This Row],[PTS]]</f>
        <v>17</v>
      </c>
      <c r="Q580" s="8">
        <f>October_Schedule_Table[[#This Row],[Home Pre]]-October_Schedule_Table[[#This Row],[Away Pre]]</f>
        <v>0.14682355690051452</v>
      </c>
      <c r="R580" s="8">
        <f>October_Schedule_Table[[#This Row],[Actual]]-October_Schedule_Table[[#This Row],[Predicted]]</f>
        <v>16.853176443099485</v>
      </c>
      <c r="S580" s="8">
        <f>October_Schedule_Table[[#This Row],[PTS2]]-October_Schedule_Table[[#This Row],[Home Pre]]</f>
        <v>10.425550173851036</v>
      </c>
      <c r="T580" s="8">
        <f>October_Schedule_Table[[#This Row],[PTS]]-October_Schedule_Table[[#This Row],[Away Pre]]</f>
        <v>-6.4276262692484494</v>
      </c>
      <c r="U580" s="8" t="str">
        <f>CONCATENATE(October_Schedule_Table[[#This Row],[Away Short]],October_Schedule_Table[[#This Row],[PTS]],October_Schedule_Table[[#This Row],[PTS2]])</f>
        <v>Orl103120</v>
      </c>
      <c r="V580" s="8" t="str">
        <f>CONCATENATE(October_Schedule_Table[[#This Row],[Home Short]],October_Schedule_Table[[#This Row],[PTS]],October_Schedule_Table[[#This Row],[PTS2]])</f>
        <v>Min103120</v>
      </c>
      <c r="W580" s="8" t="str">
        <f>VLOOKUP(October_Schedule_Table[[#This Row],[Home Concat]],'Back to Back'!T:U,2,FALSE)</f>
        <v>no</v>
      </c>
      <c r="X580" s="8" t="str">
        <f>VLOOKUP(October_Schedule_Table[[#This Row],[Away Concat]],'Back to Back'!T:U,2,FALSE)</f>
        <v>no</v>
      </c>
      <c r="Y58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80" s="8"/>
    </row>
    <row r="581" spans="1:26" x14ac:dyDescent="0.2">
      <c r="A581" s="2">
        <v>43469</v>
      </c>
      <c r="B581" s="16">
        <v>1</v>
      </c>
      <c r="C581" s="16">
        <v>4</v>
      </c>
      <c r="D581" s="16">
        <v>2019</v>
      </c>
      <c r="E581" s="1" t="s">
        <v>42</v>
      </c>
      <c r="F581" s="1" t="s">
        <v>22</v>
      </c>
      <c r="G581" s="1" t="s">
        <v>241</v>
      </c>
      <c r="H581" s="1">
        <v>121</v>
      </c>
      <c r="I581" s="1" t="s">
        <v>29</v>
      </c>
      <c r="J581" s="1" t="str">
        <f>LEFT(October_Schedule_Table[[#This Row],[Home/Neutral]],3)</f>
        <v>Pho</v>
      </c>
      <c r="K581" s="1">
        <v>111</v>
      </c>
      <c r="L581" s="1">
        <f>mean-0.5*home+VLOOKUP(October_Schedule_Table[[#This Row],[Visitor/Neutral]],lookup,2,FALSE)+VLOOKUP(October_Schedule_Table[[#This Row],[Home/Neutral]],lookup,3,FALSE)</f>
        <v>119.61847763236686</v>
      </c>
      <c r="M581" s="1">
        <f>mean+0.5*home+VLOOKUP(October_Schedule_Table[[#This Row],[Visitor/Neutral]],lookup,3,FALSE)+VLOOKUP(October_Schedule_Table[[#This Row],[Home/Neutral]],lookup,2,FALSE)</f>
        <v>112.83321011481868</v>
      </c>
      <c r="N581" s="1">
        <f>(October_Schedule_Table[[#This Row],[PTS2]]-October_Schedule_Table[[#This Row],[Home Pre]])^2+(October_Schedule_Table[[#This Row],[PTS]]-October_Schedule_Table[[#This Row],[Away Pre]])^2</f>
        <v>5.2692633773442044</v>
      </c>
      <c r="O581" s="1">
        <f t="shared" si="10"/>
        <v>1.407060056057577</v>
      </c>
      <c r="P581" s="8">
        <f>October_Schedule_Table[[#This Row],[PTS2]]-October_Schedule_Table[[#This Row],[PTS]]</f>
        <v>-10</v>
      </c>
      <c r="Q581" s="8">
        <f>October_Schedule_Table[[#This Row],[Home Pre]]-October_Schedule_Table[[#This Row],[Away Pre]]</f>
        <v>-6.7852675175481778</v>
      </c>
      <c r="R581" s="8">
        <f>October_Schedule_Table[[#This Row],[Actual]]-October_Schedule_Table[[#This Row],[Predicted]]</f>
        <v>-3.2147324824518222</v>
      </c>
      <c r="S581" s="8">
        <f>October_Schedule_Table[[#This Row],[PTS2]]-October_Schedule_Table[[#This Row],[Home Pre]]</f>
        <v>-1.8332101148186837</v>
      </c>
      <c r="T581" s="8">
        <f>October_Schedule_Table[[#This Row],[PTS]]-October_Schedule_Table[[#This Row],[Away Pre]]</f>
        <v>1.3815223676331385</v>
      </c>
      <c r="U581" s="8" t="str">
        <f>CONCATENATE(October_Schedule_Table[[#This Row],[Away Short]],October_Schedule_Table[[#This Row],[PTS]],October_Schedule_Table[[#This Row],[PTS2]])</f>
        <v>LAC121111</v>
      </c>
      <c r="V581" s="8" t="str">
        <f>CONCATENATE(October_Schedule_Table[[#This Row],[Home Short]],October_Schedule_Table[[#This Row],[PTS]],October_Schedule_Table[[#This Row],[PTS2]])</f>
        <v>Pho121111</v>
      </c>
      <c r="W581" s="8" t="str">
        <f>VLOOKUP(October_Schedule_Table[[#This Row],[Home Concat]],'Back to Back'!T:U,2,FALSE)</f>
        <v>no</v>
      </c>
      <c r="X581" s="8" t="str">
        <f>VLOOKUP(October_Schedule_Table[[#This Row],[Away Concat]],'Back to Back'!T:U,2,FALSE)</f>
        <v>no</v>
      </c>
      <c r="Y58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81" s="8"/>
    </row>
    <row r="582" spans="1:26" x14ac:dyDescent="0.2">
      <c r="A582" s="2">
        <v>43469</v>
      </c>
      <c r="B582" s="16">
        <v>1</v>
      </c>
      <c r="C582" s="16">
        <v>4</v>
      </c>
      <c r="D582" s="16">
        <v>2019</v>
      </c>
      <c r="E582" s="1" t="s">
        <v>9</v>
      </c>
      <c r="F582" s="1" t="s">
        <v>10</v>
      </c>
      <c r="G582" s="1" t="str">
        <f>LEFT(October_Schedule_Table[[#This Row],[Visitor/Neutral]],3)</f>
        <v>Okl</v>
      </c>
      <c r="H582" s="1">
        <v>111</v>
      </c>
      <c r="I582" s="1" t="s">
        <v>40</v>
      </c>
      <c r="J582" s="1" t="str">
        <f>LEFT(October_Schedule_Table[[#This Row],[Home/Neutral]],3)</f>
        <v>Por</v>
      </c>
      <c r="K582" s="1">
        <v>109</v>
      </c>
      <c r="L582" s="1">
        <f>mean-0.5*home+VLOOKUP(October_Schedule_Table[[#This Row],[Visitor/Neutral]],lookup,2,FALSE)+VLOOKUP(October_Schedule_Table[[#This Row],[Home/Neutral]],lookup,3,FALSE)</f>
        <v>112.67278872936485</v>
      </c>
      <c r="M582" s="1">
        <f>mean+0.5*home+VLOOKUP(October_Schedule_Table[[#This Row],[Visitor/Neutral]],lookup,3,FALSE)+VLOOKUP(October_Schedule_Table[[#This Row],[Home/Neutral]],lookup,2,FALSE)</f>
        <v>116.73649313800661</v>
      </c>
      <c r="N582" s="1">
        <f>(October_Schedule_Table[[#This Row],[PTS2]]-October_Schedule_Table[[#This Row],[Home Pre]])^2+(October_Schedule_Table[[#This Row],[PTS]]-October_Schedule_Table[[#This Row],[Away Pre]])^2</f>
        <v>62.651548207513414</v>
      </c>
      <c r="O582" s="1">
        <f t="shared" si="10"/>
        <v>1.4079047989369393</v>
      </c>
      <c r="P582" s="8">
        <f>October_Schedule_Table[[#This Row],[PTS2]]-October_Schedule_Table[[#This Row],[PTS]]</f>
        <v>-2</v>
      </c>
      <c r="Q582" s="8">
        <f>October_Schedule_Table[[#This Row],[Home Pre]]-October_Schedule_Table[[#This Row],[Away Pre]]</f>
        <v>4.0637044086417546</v>
      </c>
      <c r="R582" s="8">
        <f>October_Schedule_Table[[#This Row],[Actual]]-October_Schedule_Table[[#This Row],[Predicted]]</f>
        <v>-6.0637044086417546</v>
      </c>
      <c r="S582" s="8">
        <f>October_Schedule_Table[[#This Row],[PTS2]]-October_Schedule_Table[[#This Row],[Home Pre]]</f>
        <v>-7.7364931380066082</v>
      </c>
      <c r="T582" s="8">
        <f>October_Schedule_Table[[#This Row],[PTS]]-October_Schedule_Table[[#This Row],[Away Pre]]</f>
        <v>-1.6727887293648536</v>
      </c>
      <c r="U582" s="8" t="str">
        <f>CONCATENATE(October_Schedule_Table[[#This Row],[Away Short]],October_Schedule_Table[[#This Row],[PTS]],October_Schedule_Table[[#This Row],[PTS2]])</f>
        <v>Okl111109</v>
      </c>
      <c r="V582" s="8" t="str">
        <f>CONCATENATE(October_Schedule_Table[[#This Row],[Home Short]],October_Schedule_Table[[#This Row],[PTS]],October_Schedule_Table[[#This Row],[PTS2]])</f>
        <v>Por111109</v>
      </c>
      <c r="W582" s="8" t="str">
        <f>VLOOKUP(October_Schedule_Table[[#This Row],[Home Concat]],'Back to Back'!T:U,2,FALSE)</f>
        <v>no</v>
      </c>
      <c r="X582" s="8" t="str">
        <f>VLOOKUP(October_Schedule_Table[[#This Row],[Away Concat]],'Back to Back'!T:U,2,FALSE)</f>
        <v>no</v>
      </c>
      <c r="Y58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82" s="8"/>
    </row>
    <row r="583" spans="1:26" x14ac:dyDescent="0.2">
      <c r="A583" s="2">
        <v>43470</v>
      </c>
      <c r="B583" s="16">
        <v>1</v>
      </c>
      <c r="C583" s="16">
        <v>5</v>
      </c>
      <c r="D583" s="16">
        <v>2019</v>
      </c>
      <c r="E583" s="1" t="s">
        <v>6</v>
      </c>
      <c r="F583" s="1" t="s">
        <v>17</v>
      </c>
      <c r="G583" s="1" t="str">
        <f>LEFT(October_Schedule_Table[[#This Row],[Visitor/Neutral]],3)</f>
        <v>New</v>
      </c>
      <c r="H583" s="1">
        <v>133</v>
      </c>
      <c r="I583" s="1" t="s">
        <v>36</v>
      </c>
      <c r="J583" s="1" t="str">
        <f>LEFT(October_Schedule_Table[[#This Row],[Home/Neutral]],3)</f>
        <v>Cle</v>
      </c>
      <c r="K583" s="1">
        <v>98</v>
      </c>
      <c r="L583" s="1">
        <f>mean-0.5*home+VLOOKUP(October_Schedule_Table[[#This Row],[Visitor/Neutral]],lookup,2,FALSE)+VLOOKUP(October_Schedule_Table[[#This Row],[Home/Neutral]],lookup,3,FALSE)</f>
        <v>116.95855231352888</v>
      </c>
      <c r="M583" s="1">
        <f>mean+0.5*home+VLOOKUP(October_Schedule_Table[[#This Row],[Visitor/Neutral]],lookup,3,FALSE)+VLOOKUP(October_Schedule_Table[[#This Row],[Home/Neutral]],lookup,2,FALSE)</f>
        <v>112.43471090864827</v>
      </c>
      <c r="N583" s="1">
        <f>(October_Schedule_Table[[#This Row],[PTS2]]-October_Schedule_Table[[#This Row],[Home Pre]])^2+(October_Schedule_Table[[#This Row],[PTS]]-October_Schedule_Table[[#This Row],[Away Pre]])^2</f>
        <v>465.68892289403891</v>
      </c>
      <c r="O583" s="1">
        <f t="shared" si="10"/>
        <v>1.4087500489663192</v>
      </c>
      <c r="P583" s="8">
        <f>October_Schedule_Table[[#This Row],[PTS2]]-October_Schedule_Table[[#This Row],[PTS]]</f>
        <v>-35</v>
      </c>
      <c r="Q583" s="8">
        <f>October_Schedule_Table[[#This Row],[Home Pre]]-October_Schedule_Table[[#This Row],[Away Pre]]</f>
        <v>-4.5238414048806135</v>
      </c>
      <c r="R583" s="8">
        <f>October_Schedule_Table[[#This Row],[Actual]]-October_Schedule_Table[[#This Row],[Predicted]]</f>
        <v>-30.476158595119387</v>
      </c>
      <c r="S583" s="8">
        <f>October_Schedule_Table[[#This Row],[PTS2]]-October_Schedule_Table[[#This Row],[Home Pre]]</f>
        <v>-14.43471090864827</v>
      </c>
      <c r="T583" s="8">
        <f>October_Schedule_Table[[#This Row],[PTS]]-October_Schedule_Table[[#This Row],[Away Pre]]</f>
        <v>16.041447686471116</v>
      </c>
      <c r="U583" s="8" t="str">
        <f>CONCATENATE(October_Schedule_Table[[#This Row],[Away Short]],October_Schedule_Table[[#This Row],[PTS]],October_Schedule_Table[[#This Row],[PTS2]])</f>
        <v>New13398</v>
      </c>
      <c r="V583" s="8" t="str">
        <f>CONCATENATE(October_Schedule_Table[[#This Row],[Home Short]],October_Schedule_Table[[#This Row],[PTS]],October_Schedule_Table[[#This Row],[PTS2]])</f>
        <v>Cle13398</v>
      </c>
      <c r="W583" s="8" t="str">
        <f>VLOOKUP(October_Schedule_Table[[#This Row],[Home Concat]],'Back to Back'!T:U,2,FALSE)</f>
        <v>yes</v>
      </c>
      <c r="X583" s="8" t="str">
        <f>VLOOKUP(October_Schedule_Table[[#This Row],[Away Concat]],'Back to Back'!T:U,2,FALSE)</f>
        <v>no</v>
      </c>
      <c r="Y583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83" s="8"/>
    </row>
    <row r="584" spans="1:26" x14ac:dyDescent="0.2">
      <c r="A584" s="2">
        <v>43470</v>
      </c>
      <c r="B584" s="16">
        <v>1</v>
      </c>
      <c r="C584" s="16">
        <v>5</v>
      </c>
      <c r="D584" s="16">
        <v>2019</v>
      </c>
      <c r="E584" s="1" t="s">
        <v>45</v>
      </c>
      <c r="F584" s="1" t="s">
        <v>14</v>
      </c>
      <c r="G584" s="1" t="str">
        <f>LEFT(October_Schedule_Table[[#This Row],[Visitor/Neutral]],3)</f>
        <v>Cha</v>
      </c>
      <c r="H584" s="1">
        <v>110</v>
      </c>
      <c r="I584" s="1" t="s">
        <v>21</v>
      </c>
      <c r="J584" s="1" t="str">
        <f>LEFT(October_Schedule_Table[[#This Row],[Home/Neutral]],3)</f>
        <v>Den</v>
      </c>
      <c r="K584" s="1">
        <v>123</v>
      </c>
      <c r="L584" s="1">
        <f>mean-0.5*home+VLOOKUP(October_Schedule_Table[[#This Row],[Visitor/Neutral]],lookup,2,FALSE)+VLOOKUP(October_Schedule_Table[[#This Row],[Home/Neutral]],lookup,3,FALSE)</f>
        <v>104.22076662534606</v>
      </c>
      <c r="M584" s="1">
        <f>mean+0.5*home+VLOOKUP(October_Schedule_Table[[#This Row],[Visitor/Neutral]],lookup,3,FALSE)+VLOOKUP(October_Schedule_Table[[#This Row],[Home/Neutral]],lookup,2,FALSE)</f>
        <v>112.04295608373532</v>
      </c>
      <c r="N584" s="1">
        <f>(October_Schedule_Table[[#This Row],[PTS2]]-October_Schedule_Table[[#This Row],[Home Pre]])^2+(October_Schedule_Table[[#This Row],[PTS]]-October_Schedule_Table[[#This Row],[Away Pre]])^2</f>
        <v>153.45634978166683</v>
      </c>
      <c r="O584" s="1">
        <f t="shared" si="10"/>
        <v>1.4095958064501894</v>
      </c>
      <c r="P584" s="8">
        <f>October_Schedule_Table[[#This Row],[PTS2]]-October_Schedule_Table[[#This Row],[PTS]]</f>
        <v>13</v>
      </c>
      <c r="Q584" s="8">
        <f>October_Schedule_Table[[#This Row],[Home Pre]]-October_Schedule_Table[[#This Row],[Away Pre]]</f>
        <v>7.8221894583892606</v>
      </c>
      <c r="R584" s="8">
        <f>October_Schedule_Table[[#This Row],[Actual]]-October_Schedule_Table[[#This Row],[Predicted]]</f>
        <v>5.1778105416107394</v>
      </c>
      <c r="S584" s="8">
        <f>October_Schedule_Table[[#This Row],[PTS2]]-October_Schedule_Table[[#This Row],[Home Pre]]</f>
        <v>10.957043916264681</v>
      </c>
      <c r="T584" s="8">
        <f>October_Schedule_Table[[#This Row],[PTS]]-October_Schedule_Table[[#This Row],[Away Pre]]</f>
        <v>5.7792333746539413</v>
      </c>
      <c r="U584" s="8" t="str">
        <f>CONCATENATE(October_Schedule_Table[[#This Row],[Away Short]],October_Schedule_Table[[#This Row],[PTS]],October_Schedule_Table[[#This Row],[PTS2]])</f>
        <v>Cha110123</v>
      </c>
      <c r="V584" s="8" t="str">
        <f>CONCATENATE(October_Schedule_Table[[#This Row],[Home Short]],October_Schedule_Table[[#This Row],[PTS]],October_Schedule_Table[[#This Row],[PTS2]])</f>
        <v>Den110123</v>
      </c>
      <c r="W584" s="8" t="str">
        <f>VLOOKUP(October_Schedule_Table[[#This Row],[Home Concat]],'Back to Back'!T:U,2,FALSE)</f>
        <v>no</v>
      </c>
      <c r="X584" s="8" t="str">
        <f>VLOOKUP(October_Schedule_Table[[#This Row],[Away Concat]],'Back to Back'!T:U,2,FALSE)</f>
        <v>no</v>
      </c>
      <c r="Y58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84" s="8"/>
    </row>
    <row r="585" spans="1:26" x14ac:dyDescent="0.2">
      <c r="A585" s="2">
        <v>43470</v>
      </c>
      <c r="B585" s="16">
        <v>1</v>
      </c>
      <c r="C585" s="16">
        <v>5</v>
      </c>
      <c r="D585" s="16">
        <v>2019</v>
      </c>
      <c r="E585" s="1" t="s">
        <v>12</v>
      </c>
      <c r="F585" s="1" t="s">
        <v>31</v>
      </c>
      <c r="G585" s="1" t="str">
        <f>LEFT(October_Schedule_Table[[#This Row],[Visitor/Neutral]],3)</f>
        <v>Uta</v>
      </c>
      <c r="H585" s="1">
        <v>110</v>
      </c>
      <c r="I585" s="1" t="s">
        <v>16</v>
      </c>
      <c r="J585" s="1" t="str">
        <f>LEFT(October_Schedule_Table[[#This Row],[Home/Neutral]],3)</f>
        <v>Det</v>
      </c>
      <c r="K585" s="1">
        <v>105</v>
      </c>
      <c r="L585" s="1">
        <f>mean-0.5*home+VLOOKUP(October_Schedule_Table[[#This Row],[Visitor/Neutral]],lookup,2,FALSE)+VLOOKUP(October_Schedule_Table[[#This Row],[Home/Neutral]],lookup,3,FALSE)</f>
        <v>106.60211547374274</v>
      </c>
      <c r="M585" s="1">
        <f>mean+0.5*home+VLOOKUP(October_Schedule_Table[[#This Row],[Visitor/Neutral]],lookup,3,FALSE)+VLOOKUP(October_Schedule_Table[[#This Row],[Home/Neutral]],lookup,2,FALSE)</f>
        <v>103.36298785402121</v>
      </c>
      <c r="N585" s="1">
        <f>(October_Schedule_Table[[#This Row],[PTS2]]-October_Schedule_Table[[#This Row],[Home Pre]])^2+(October_Schedule_Table[[#This Row],[PTS]]-October_Schedule_Table[[#This Row],[Away Pre]])^2</f>
        <v>14.22542801986058</v>
      </c>
      <c r="O585" s="1">
        <f t="shared" si="10"/>
        <v>1.4104420716932056</v>
      </c>
      <c r="P585" s="8">
        <f>October_Schedule_Table[[#This Row],[PTS2]]-October_Schedule_Table[[#This Row],[PTS]]</f>
        <v>-5</v>
      </c>
      <c r="Q585" s="8">
        <f>October_Schedule_Table[[#This Row],[Home Pre]]-October_Schedule_Table[[#This Row],[Away Pre]]</f>
        <v>-3.2391276197215291</v>
      </c>
      <c r="R585" s="8">
        <f>October_Schedule_Table[[#This Row],[Actual]]-October_Schedule_Table[[#This Row],[Predicted]]</f>
        <v>-1.7608723802784709</v>
      </c>
      <c r="S585" s="8">
        <f>October_Schedule_Table[[#This Row],[PTS2]]-October_Schedule_Table[[#This Row],[Home Pre]]</f>
        <v>1.6370121459787867</v>
      </c>
      <c r="T585" s="8">
        <f>October_Schedule_Table[[#This Row],[PTS]]-October_Schedule_Table[[#This Row],[Away Pre]]</f>
        <v>3.3978845262572577</v>
      </c>
      <c r="U585" s="8" t="str">
        <f>CONCATENATE(October_Schedule_Table[[#This Row],[Away Short]],October_Schedule_Table[[#This Row],[PTS]],October_Schedule_Table[[#This Row],[PTS2]])</f>
        <v>Uta110105</v>
      </c>
      <c r="V585" s="8" t="str">
        <f>CONCATENATE(October_Schedule_Table[[#This Row],[Home Short]],October_Schedule_Table[[#This Row],[PTS]],October_Schedule_Table[[#This Row],[PTS2]])</f>
        <v>Det110105</v>
      </c>
      <c r="W585" s="8" t="str">
        <f>VLOOKUP(October_Schedule_Table[[#This Row],[Home Concat]],'Back to Back'!T:U,2,FALSE)</f>
        <v>no</v>
      </c>
      <c r="X585" s="8" t="str">
        <f>VLOOKUP(October_Schedule_Table[[#This Row],[Away Concat]],'Back to Back'!T:U,2,FALSE)</f>
        <v>yes</v>
      </c>
      <c r="Y58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85" s="8"/>
    </row>
    <row r="586" spans="1:26" x14ac:dyDescent="0.2">
      <c r="A586" s="2">
        <v>43470</v>
      </c>
      <c r="B586" s="16">
        <v>1</v>
      </c>
      <c r="C586" s="16">
        <v>5</v>
      </c>
      <c r="D586" s="16">
        <v>2019</v>
      </c>
      <c r="E586" s="1" t="s">
        <v>33</v>
      </c>
      <c r="F586" s="1" t="s">
        <v>37</v>
      </c>
      <c r="G586" s="1" t="str">
        <f>LEFT(October_Schedule_Table[[#This Row],[Visitor/Neutral]],3)</f>
        <v>Tor</v>
      </c>
      <c r="H586" s="1">
        <v>123</v>
      </c>
      <c r="I586" s="1" t="s">
        <v>13</v>
      </c>
      <c r="J586" s="1" t="str">
        <f>LEFT(October_Schedule_Table[[#This Row],[Home/Neutral]],3)</f>
        <v>Mil</v>
      </c>
      <c r="K586" s="1">
        <v>116</v>
      </c>
      <c r="L586" s="1">
        <f>mean-0.5*home+VLOOKUP(October_Schedule_Table[[#This Row],[Visitor/Neutral]],lookup,2,FALSE)+VLOOKUP(October_Schedule_Table[[#This Row],[Home/Neutral]],lookup,3,FALSE)</f>
        <v>112.04498985590264</v>
      </c>
      <c r="M586" s="1">
        <f>mean+0.5*home+VLOOKUP(October_Schedule_Table[[#This Row],[Visitor/Neutral]],lookup,3,FALSE)+VLOOKUP(October_Schedule_Table[[#This Row],[Home/Neutral]],lookup,2,FALSE)</f>
        <v>116.9935735325373</v>
      </c>
      <c r="N586" s="1">
        <f>(October_Schedule_Table[[#This Row],[PTS2]]-October_Schedule_Table[[#This Row],[Home Pre]])^2+(October_Schedule_Table[[#This Row],[PTS]]-October_Schedule_Table[[#This Row],[Away Pre]])^2</f>
        <v>120.99943562183466</v>
      </c>
      <c r="O586" s="1">
        <f t="shared" si="10"/>
        <v>1.4112888450002057</v>
      </c>
      <c r="P586" s="8">
        <f>October_Schedule_Table[[#This Row],[PTS2]]-October_Schedule_Table[[#This Row],[PTS]]</f>
        <v>-7</v>
      </c>
      <c r="Q586" s="8">
        <f>October_Schedule_Table[[#This Row],[Home Pre]]-October_Schedule_Table[[#This Row],[Away Pre]]</f>
        <v>4.9485836766346551</v>
      </c>
      <c r="R586" s="8">
        <f>October_Schedule_Table[[#This Row],[Actual]]-October_Schedule_Table[[#This Row],[Predicted]]</f>
        <v>-11.948583676634655</v>
      </c>
      <c r="S586" s="8">
        <f>October_Schedule_Table[[#This Row],[PTS2]]-October_Schedule_Table[[#This Row],[Home Pre]]</f>
        <v>-0.99357353253729741</v>
      </c>
      <c r="T586" s="8">
        <f>October_Schedule_Table[[#This Row],[PTS]]-October_Schedule_Table[[#This Row],[Away Pre]]</f>
        <v>10.955010144097358</v>
      </c>
      <c r="U586" s="8" t="str">
        <f>CONCATENATE(October_Schedule_Table[[#This Row],[Away Short]],October_Schedule_Table[[#This Row],[PTS]],October_Schedule_Table[[#This Row],[PTS2]])</f>
        <v>Tor123116</v>
      </c>
      <c r="V586" s="8" t="str">
        <f>CONCATENATE(October_Schedule_Table[[#This Row],[Home Short]],October_Schedule_Table[[#This Row],[PTS]],October_Schedule_Table[[#This Row],[PTS2]])</f>
        <v>Mil123116</v>
      </c>
      <c r="W586" s="8" t="str">
        <f>VLOOKUP(October_Schedule_Table[[#This Row],[Home Concat]],'Back to Back'!T:U,2,FALSE)</f>
        <v>yes</v>
      </c>
      <c r="X586" s="8" t="str">
        <f>VLOOKUP(October_Schedule_Table[[#This Row],[Away Concat]],'Back to Back'!T:U,2,FALSE)</f>
        <v>no</v>
      </c>
      <c r="Y586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86" s="8"/>
    </row>
    <row r="587" spans="1:26" x14ac:dyDescent="0.2">
      <c r="A587" s="2">
        <v>43470</v>
      </c>
      <c r="B587" s="16">
        <v>1</v>
      </c>
      <c r="C587" s="16">
        <v>5</v>
      </c>
      <c r="D587" s="16">
        <v>2019</v>
      </c>
      <c r="E587" s="1" t="s">
        <v>23</v>
      </c>
      <c r="F587" s="1" t="s">
        <v>28</v>
      </c>
      <c r="G587" s="1" t="str">
        <f>LEFT(October_Schedule_Table[[#This Row],[Visitor/Neutral]],3)</f>
        <v>Dal</v>
      </c>
      <c r="H587" s="1">
        <v>100</v>
      </c>
      <c r="I587" s="1" t="s">
        <v>7</v>
      </c>
      <c r="J587" s="1" t="str">
        <f>LEFT(October_Schedule_Table[[#This Row],[Home/Neutral]],3)</f>
        <v>Phi</v>
      </c>
      <c r="K587" s="1">
        <v>106</v>
      </c>
      <c r="L587" s="1">
        <f>mean-0.5*home+VLOOKUP(October_Schedule_Table[[#This Row],[Visitor/Neutral]],lookup,2,FALSE)+VLOOKUP(October_Schedule_Table[[#This Row],[Home/Neutral]],lookup,3,FALSE)</f>
        <v>109.18719323603202</v>
      </c>
      <c r="M587" s="1">
        <f>mean+0.5*home+VLOOKUP(October_Schedule_Table[[#This Row],[Visitor/Neutral]],lookup,3,FALSE)+VLOOKUP(October_Schedule_Table[[#This Row],[Home/Neutral]],lookup,2,FALSE)</f>
        <v>115.25720697506412</v>
      </c>
      <c r="N587" s="1">
        <f>(October_Schedule_Table[[#This Row],[PTS2]]-October_Schedule_Table[[#This Row],[Home Pre]])^2+(October_Schedule_Table[[#This Row],[PTS]]-October_Schedule_Table[[#This Row],[Away Pre]])^2</f>
        <v>170.10040053536824</v>
      </c>
      <c r="O587" s="1">
        <f t="shared" si="10"/>
        <v>1.4121361266762116</v>
      </c>
      <c r="P587" s="8">
        <f>October_Schedule_Table[[#This Row],[PTS2]]-October_Schedule_Table[[#This Row],[PTS]]</f>
        <v>6</v>
      </c>
      <c r="Q587" s="8">
        <f>October_Schedule_Table[[#This Row],[Home Pre]]-October_Schedule_Table[[#This Row],[Away Pre]]</f>
        <v>6.0700137390321061</v>
      </c>
      <c r="R587" s="8">
        <f>October_Schedule_Table[[#This Row],[Actual]]-October_Schedule_Table[[#This Row],[Predicted]]</f>
        <v>-7.0013739032106059E-2</v>
      </c>
      <c r="S587" s="8">
        <f>October_Schedule_Table[[#This Row],[PTS2]]-October_Schedule_Table[[#This Row],[Home Pre]]</f>
        <v>-9.2572069750641219</v>
      </c>
      <c r="T587" s="8">
        <f>October_Schedule_Table[[#This Row],[PTS]]-October_Schedule_Table[[#This Row],[Away Pre]]</f>
        <v>-9.1871932360320159</v>
      </c>
      <c r="U587" s="8" t="str">
        <f>CONCATENATE(October_Schedule_Table[[#This Row],[Away Short]],October_Schedule_Table[[#This Row],[PTS]],October_Schedule_Table[[#This Row],[PTS2]])</f>
        <v>Dal100106</v>
      </c>
      <c r="V587" s="8" t="str">
        <f>CONCATENATE(October_Schedule_Table[[#This Row],[Home Short]],October_Schedule_Table[[#This Row],[PTS]],October_Schedule_Table[[#This Row],[PTS2]])</f>
        <v>Phi100106</v>
      </c>
      <c r="W587" s="8" t="str">
        <f>VLOOKUP(October_Schedule_Table[[#This Row],[Home Concat]],'Back to Back'!T:U,2,FALSE)</f>
        <v>no</v>
      </c>
      <c r="X587" s="8" t="str">
        <f>VLOOKUP(October_Schedule_Table[[#This Row],[Away Concat]],'Back to Back'!T:U,2,FALSE)</f>
        <v>yes</v>
      </c>
      <c r="Y58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87" s="8"/>
    </row>
    <row r="588" spans="1:26" x14ac:dyDescent="0.2">
      <c r="A588" s="2">
        <v>43470</v>
      </c>
      <c r="B588" s="16">
        <v>1</v>
      </c>
      <c r="C588" s="16">
        <v>5</v>
      </c>
      <c r="D588" s="16">
        <v>2019</v>
      </c>
      <c r="E588" s="1" t="s">
        <v>30</v>
      </c>
      <c r="F588" s="1" t="s">
        <v>18</v>
      </c>
      <c r="G588" s="1" t="str">
        <f>LEFT(October_Schedule_Table[[#This Row],[Visitor/Neutral]],3)</f>
        <v>Hou</v>
      </c>
      <c r="H588" s="1">
        <v>101</v>
      </c>
      <c r="I588" s="1" t="s">
        <v>40</v>
      </c>
      <c r="J588" s="1" t="str">
        <f>LEFT(October_Schedule_Table[[#This Row],[Home/Neutral]],3)</f>
        <v>Por</v>
      </c>
      <c r="K588" s="1">
        <v>110</v>
      </c>
      <c r="L588" s="1">
        <f>mean-0.5*home+VLOOKUP(October_Schedule_Table[[#This Row],[Visitor/Neutral]],lookup,2,FALSE)+VLOOKUP(October_Schedule_Table[[#This Row],[Home/Neutral]],lookup,3,FALSE)</f>
        <v>112.21386781995497</v>
      </c>
      <c r="M588" s="1">
        <f>mean+0.5*home+VLOOKUP(October_Schedule_Table[[#This Row],[Visitor/Neutral]],lookup,3,FALSE)+VLOOKUP(October_Schedule_Table[[#This Row],[Home/Neutral]],lookup,2,FALSE)</f>
        <v>113.84852176943379</v>
      </c>
      <c r="N588" s="1">
        <f>(October_Schedule_Table[[#This Row],[PTS2]]-October_Schedule_Table[[#This Row],[Home Pre]])^2+(October_Schedule_Table[[#This Row],[PTS]]-October_Schedule_Table[[#This Row],[Away Pre]])^2</f>
        <v>140.56195129322739</v>
      </c>
      <c r="O588" s="1">
        <f t="shared" ref="O588:O651" si="11">1/(0.9994)*O587</f>
        <v>1.4129839170264276</v>
      </c>
      <c r="P588" s="8">
        <f>October_Schedule_Table[[#This Row],[PTS2]]-October_Schedule_Table[[#This Row],[PTS]]</f>
        <v>9</v>
      </c>
      <c r="Q588" s="8">
        <f>October_Schedule_Table[[#This Row],[Home Pre]]-October_Schedule_Table[[#This Row],[Away Pre]]</f>
        <v>1.6346539494788175</v>
      </c>
      <c r="R588" s="8">
        <f>October_Schedule_Table[[#This Row],[Actual]]-October_Schedule_Table[[#This Row],[Predicted]]</f>
        <v>7.3653460505211825</v>
      </c>
      <c r="S588" s="8">
        <f>October_Schedule_Table[[#This Row],[PTS2]]-October_Schedule_Table[[#This Row],[Home Pre]]</f>
        <v>-3.8485217694337877</v>
      </c>
      <c r="T588" s="8">
        <f>October_Schedule_Table[[#This Row],[PTS]]-October_Schedule_Table[[#This Row],[Away Pre]]</f>
        <v>-11.21386781995497</v>
      </c>
      <c r="U588" s="8" t="str">
        <f>CONCATENATE(October_Schedule_Table[[#This Row],[Away Short]],October_Schedule_Table[[#This Row],[PTS]],October_Schedule_Table[[#This Row],[PTS2]])</f>
        <v>Hou101110</v>
      </c>
      <c r="V588" s="8" t="str">
        <f>CONCATENATE(October_Schedule_Table[[#This Row],[Home Short]],October_Schedule_Table[[#This Row],[PTS]],October_Schedule_Table[[#This Row],[PTS2]])</f>
        <v>Por101110</v>
      </c>
      <c r="W588" s="8" t="str">
        <f>VLOOKUP(October_Schedule_Table[[#This Row],[Home Concat]],'Back to Back'!T:U,2,FALSE)</f>
        <v>yes</v>
      </c>
      <c r="X588" s="8" t="str">
        <f>VLOOKUP(October_Schedule_Table[[#This Row],[Away Concat]],'Back to Back'!T:U,2,FALSE)</f>
        <v>no</v>
      </c>
      <c r="Y588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88" s="8"/>
    </row>
    <row r="589" spans="1:26" x14ac:dyDescent="0.2">
      <c r="A589" s="2">
        <v>43470</v>
      </c>
      <c r="B589" s="16">
        <v>1</v>
      </c>
      <c r="C589" s="16">
        <v>5</v>
      </c>
      <c r="D589" s="16">
        <v>2019</v>
      </c>
      <c r="E589" s="1" t="s">
        <v>30</v>
      </c>
      <c r="F589" s="1" t="s">
        <v>11</v>
      </c>
      <c r="G589" s="1" t="str">
        <f>LEFT(October_Schedule_Table[[#This Row],[Visitor/Neutral]],3)</f>
        <v>Gol</v>
      </c>
      <c r="H589" s="1">
        <v>127</v>
      </c>
      <c r="I589" s="1" t="s">
        <v>32</v>
      </c>
      <c r="J589" s="1" t="str">
        <f>LEFT(October_Schedule_Table[[#This Row],[Home/Neutral]],3)</f>
        <v>Sac</v>
      </c>
      <c r="K589" s="1">
        <v>123</v>
      </c>
      <c r="L589" s="1">
        <f>mean-0.5*home+VLOOKUP(October_Schedule_Table[[#This Row],[Visitor/Neutral]],lookup,2,FALSE)+VLOOKUP(October_Schedule_Table[[#This Row],[Home/Neutral]],lookup,3,FALSE)</f>
        <v>120.01139389925676</v>
      </c>
      <c r="M589" s="1">
        <f>mean+0.5*home+VLOOKUP(October_Schedule_Table[[#This Row],[Visitor/Neutral]],lookup,3,FALSE)+VLOOKUP(October_Schedule_Table[[#This Row],[Home/Neutral]],lookup,2,FALSE)</f>
        <v>115.32809003498876</v>
      </c>
      <c r="N589" s="1">
        <f>(October_Schedule_Table[[#This Row],[PTS2]]-October_Schedule_Table[[#This Row],[Home Pre]])^2+(October_Schedule_Table[[#This Row],[PTS]]-October_Schedule_Table[[#This Row],[Away Pre]])^2</f>
        <v>107.69881774258437</v>
      </c>
      <c r="O589" s="1">
        <f t="shared" si="11"/>
        <v>1.4138322163562413</v>
      </c>
      <c r="P589" s="8">
        <f>October_Schedule_Table[[#This Row],[PTS2]]-October_Schedule_Table[[#This Row],[PTS]]</f>
        <v>-4</v>
      </c>
      <c r="Q589" s="8">
        <f>October_Schedule_Table[[#This Row],[Home Pre]]-October_Schedule_Table[[#This Row],[Away Pre]]</f>
        <v>-4.6833038642679981</v>
      </c>
      <c r="R589" s="8">
        <f>October_Schedule_Table[[#This Row],[Actual]]-October_Schedule_Table[[#This Row],[Predicted]]</f>
        <v>0.68330386426799805</v>
      </c>
      <c r="S589" s="8">
        <f>October_Schedule_Table[[#This Row],[PTS2]]-October_Schedule_Table[[#This Row],[Home Pre]]</f>
        <v>7.6719099650112383</v>
      </c>
      <c r="T589" s="8">
        <f>October_Schedule_Table[[#This Row],[PTS]]-October_Schedule_Table[[#This Row],[Away Pre]]</f>
        <v>6.9886061007432403</v>
      </c>
      <c r="U589" s="8" t="str">
        <f>CONCATENATE(October_Schedule_Table[[#This Row],[Away Short]],October_Schedule_Table[[#This Row],[PTS]],October_Schedule_Table[[#This Row],[PTS2]])</f>
        <v>Gol127123</v>
      </c>
      <c r="V589" s="8" t="str">
        <f>CONCATENATE(October_Schedule_Table[[#This Row],[Home Short]],October_Schedule_Table[[#This Row],[PTS]],October_Schedule_Table[[#This Row],[PTS2]])</f>
        <v>Sac127123</v>
      </c>
      <c r="W589" s="8" t="str">
        <f>VLOOKUP(October_Schedule_Table[[#This Row],[Home Concat]],'Back to Back'!T:U,2,FALSE)</f>
        <v>no</v>
      </c>
      <c r="X589" s="8" t="str">
        <f>VLOOKUP(October_Schedule_Table[[#This Row],[Away Concat]],'Back to Back'!T:U,2,FALSE)</f>
        <v>no</v>
      </c>
      <c r="Y58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89" s="8"/>
    </row>
    <row r="590" spans="1:26" x14ac:dyDescent="0.2">
      <c r="A590" s="2">
        <v>43470</v>
      </c>
      <c r="B590" s="16">
        <v>1</v>
      </c>
      <c r="C590" s="16">
        <v>5</v>
      </c>
      <c r="D590" s="16">
        <v>2019</v>
      </c>
      <c r="E590" s="1" t="s">
        <v>33</v>
      </c>
      <c r="F590" s="1" t="s">
        <v>19</v>
      </c>
      <c r="G590" s="1" t="str">
        <f>LEFT(October_Schedule_Table[[#This Row],[Visitor/Neutral]],3)</f>
        <v>Mem</v>
      </c>
      <c r="H590" s="1">
        <v>88</v>
      </c>
      <c r="I590" s="1" t="s">
        <v>35</v>
      </c>
      <c r="J590" s="1" t="str">
        <f>LEFT(October_Schedule_Table[[#This Row],[Home/Neutral]],3)</f>
        <v>San</v>
      </c>
      <c r="K590" s="1">
        <v>108</v>
      </c>
      <c r="L590" s="1">
        <f>mean-0.5*home+VLOOKUP(October_Schedule_Table[[#This Row],[Visitor/Neutral]],lookup,2,FALSE)+VLOOKUP(October_Schedule_Table[[#This Row],[Home/Neutral]],lookup,3,FALSE)</f>
        <v>100.80449844510538</v>
      </c>
      <c r="M590" s="1">
        <f>mean+0.5*home+VLOOKUP(October_Schedule_Table[[#This Row],[Visitor/Neutral]],lookup,3,FALSE)+VLOOKUP(October_Schedule_Table[[#This Row],[Home/Neutral]],lookup,2,FALSE)</f>
        <v>107.72681479628429</v>
      </c>
      <c r="N590" s="1">
        <f>(October_Schedule_Table[[#This Row],[PTS2]]-October_Schedule_Table[[#This Row],[Home Pre]])^2+(October_Schedule_Table[[#This Row],[PTS]]-October_Schedule_Table[[#This Row],[Away Pre]])^2</f>
        <v>164.02981058623533</v>
      </c>
      <c r="O590" s="1">
        <f t="shared" si="11"/>
        <v>1.4146810249712243</v>
      </c>
      <c r="P590" s="8">
        <f>October_Schedule_Table[[#This Row],[PTS2]]-October_Schedule_Table[[#This Row],[PTS]]</f>
        <v>20</v>
      </c>
      <c r="Q590" s="8">
        <f>October_Schedule_Table[[#This Row],[Home Pre]]-October_Schedule_Table[[#This Row],[Away Pre]]</f>
        <v>6.9223163511789068</v>
      </c>
      <c r="R590" s="8">
        <f>October_Schedule_Table[[#This Row],[Actual]]-October_Schedule_Table[[#This Row],[Predicted]]</f>
        <v>13.077683648821093</v>
      </c>
      <c r="S590" s="8">
        <f>October_Schedule_Table[[#This Row],[PTS2]]-October_Schedule_Table[[#This Row],[Home Pre]]</f>
        <v>0.27318520371571253</v>
      </c>
      <c r="T590" s="8">
        <f>October_Schedule_Table[[#This Row],[PTS]]-October_Schedule_Table[[#This Row],[Away Pre]]</f>
        <v>-12.804498445105381</v>
      </c>
      <c r="U590" s="8" t="str">
        <f>CONCATENATE(October_Schedule_Table[[#This Row],[Away Short]],October_Schedule_Table[[#This Row],[PTS]],October_Schedule_Table[[#This Row],[PTS2]])</f>
        <v>Mem88108</v>
      </c>
      <c r="V590" s="8" t="str">
        <f>CONCATENATE(October_Schedule_Table[[#This Row],[Home Short]],October_Schedule_Table[[#This Row],[PTS]],October_Schedule_Table[[#This Row],[PTS2]])</f>
        <v>San88108</v>
      </c>
      <c r="W590" s="8" t="str">
        <f>VLOOKUP(October_Schedule_Table[[#This Row],[Home Concat]],'Back to Back'!T:U,2,FALSE)</f>
        <v>no</v>
      </c>
      <c r="X590" s="8" t="str">
        <f>VLOOKUP(October_Schedule_Table[[#This Row],[Away Concat]],'Back to Back'!T:U,2,FALSE)</f>
        <v>yes</v>
      </c>
      <c r="Y59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90" s="8"/>
    </row>
    <row r="591" spans="1:26" x14ac:dyDescent="0.2">
      <c r="A591" s="2">
        <v>43471</v>
      </c>
      <c r="B591" s="16">
        <v>1</v>
      </c>
      <c r="C591" s="16">
        <v>6</v>
      </c>
      <c r="D591" s="16">
        <v>2019</v>
      </c>
      <c r="E591" s="1" t="s">
        <v>43</v>
      </c>
      <c r="F591" s="1" t="s">
        <v>26</v>
      </c>
      <c r="G591" s="1" t="str">
        <f>LEFT(October_Schedule_Table[[#This Row],[Visitor/Neutral]],3)</f>
        <v>Mia</v>
      </c>
      <c r="H591" s="1">
        <v>82</v>
      </c>
      <c r="I591" s="1" t="s">
        <v>24</v>
      </c>
      <c r="J591" s="1" t="str">
        <f>LEFT(October_Schedule_Table[[#This Row],[Home/Neutral]],3)</f>
        <v>Atl</v>
      </c>
      <c r="K591" s="1">
        <v>106</v>
      </c>
      <c r="L591" s="1">
        <f>mean-0.5*home+VLOOKUP(October_Schedule_Table[[#This Row],[Visitor/Neutral]],lookup,2,FALSE)+VLOOKUP(October_Schedule_Table[[#This Row],[Home/Neutral]],lookup,3,FALSE)</f>
        <v>112.70344014975517</v>
      </c>
      <c r="M591" s="1">
        <f>mean+0.5*home+VLOOKUP(October_Schedule_Table[[#This Row],[Visitor/Neutral]],lookup,3,FALSE)+VLOOKUP(October_Schedule_Table[[#This Row],[Home/Neutral]],lookup,2,FALSE)</f>
        <v>110.24977043925644</v>
      </c>
      <c r="N591" s="1">
        <f>(October_Schedule_Table[[#This Row],[PTS2]]-October_Schedule_Table[[#This Row],[Home Pre]])^2+(October_Schedule_Table[[#This Row],[PTS]]-October_Schedule_Table[[#This Row],[Away Pre]])^2</f>
        <v>960.76178581597537</v>
      </c>
      <c r="O591" s="1">
        <f t="shared" si="11"/>
        <v>1.4155303431771307</v>
      </c>
      <c r="P591" s="8">
        <f>October_Schedule_Table[[#This Row],[PTS2]]-October_Schedule_Table[[#This Row],[PTS]]</f>
        <v>24</v>
      </c>
      <c r="Q591" s="8">
        <f>October_Schedule_Table[[#This Row],[Home Pre]]-October_Schedule_Table[[#This Row],[Away Pre]]</f>
        <v>-2.4536697104987297</v>
      </c>
      <c r="R591" s="8">
        <f>October_Schedule_Table[[#This Row],[Actual]]-October_Schedule_Table[[#This Row],[Predicted]]</f>
        <v>26.45366971049873</v>
      </c>
      <c r="S591" s="8">
        <f>October_Schedule_Table[[#This Row],[PTS2]]-October_Schedule_Table[[#This Row],[Home Pre]]</f>
        <v>-4.2497704392564373</v>
      </c>
      <c r="T591" s="8">
        <f>October_Schedule_Table[[#This Row],[PTS]]-October_Schedule_Table[[#This Row],[Away Pre]]</f>
        <v>-30.703440149755167</v>
      </c>
      <c r="U591" s="8" t="str">
        <f>CONCATENATE(October_Schedule_Table[[#This Row],[Away Short]],October_Schedule_Table[[#This Row],[PTS]],October_Schedule_Table[[#This Row],[PTS2]])</f>
        <v>Mia82106</v>
      </c>
      <c r="V591" s="8" t="str">
        <f>CONCATENATE(October_Schedule_Table[[#This Row],[Home Short]],October_Schedule_Table[[#This Row],[PTS]],October_Schedule_Table[[#This Row],[PTS2]])</f>
        <v>Atl82106</v>
      </c>
      <c r="W591" s="8" t="str">
        <f>VLOOKUP(October_Schedule_Table[[#This Row],[Home Concat]],'Back to Back'!T:U,2,FALSE)</f>
        <v>no</v>
      </c>
      <c r="X591" s="8" t="str">
        <f>VLOOKUP(October_Schedule_Table[[#This Row],[Away Concat]],'Back to Back'!T:U,2,FALSE)</f>
        <v>no</v>
      </c>
      <c r="Y59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91" s="8"/>
    </row>
    <row r="592" spans="1:26" x14ac:dyDescent="0.2">
      <c r="A592" s="2">
        <v>43471</v>
      </c>
      <c r="B592" s="16">
        <v>1</v>
      </c>
      <c r="C592" s="16">
        <v>6</v>
      </c>
      <c r="D592" s="16">
        <v>2019</v>
      </c>
      <c r="E592" s="1" t="s">
        <v>61</v>
      </c>
      <c r="F592" s="1" t="s">
        <v>15</v>
      </c>
      <c r="G592" s="1" t="str">
        <f>LEFT(October_Schedule_Table[[#This Row],[Visitor/Neutral]],3)</f>
        <v>Bro</v>
      </c>
      <c r="H592" s="1">
        <v>117</v>
      </c>
      <c r="I592" s="1" t="s">
        <v>38</v>
      </c>
      <c r="J592" s="1" t="str">
        <f>LEFT(October_Schedule_Table[[#This Row],[Home/Neutral]],3)</f>
        <v>Chi</v>
      </c>
      <c r="K592" s="1">
        <v>100</v>
      </c>
      <c r="L592" s="1">
        <f>mean-0.5*home+VLOOKUP(October_Schedule_Table[[#This Row],[Visitor/Neutral]],lookup,2,FALSE)+VLOOKUP(October_Schedule_Table[[#This Row],[Home/Neutral]],lookup,3,FALSE)</f>
        <v>113.48649061001258</v>
      </c>
      <c r="M592" s="1">
        <f>mean+0.5*home+VLOOKUP(October_Schedule_Table[[#This Row],[Visitor/Neutral]],lookup,3,FALSE)+VLOOKUP(October_Schedule_Table[[#This Row],[Home/Neutral]],lookup,2,FALSE)</f>
        <v>107.74339699013657</v>
      </c>
      <c r="N592" s="1">
        <f>(October_Schedule_Table[[#This Row],[PTS2]]-October_Schedule_Table[[#This Row],[Home Pre]])^2+(October_Schedule_Table[[#This Row],[PTS]]-October_Schedule_Table[[#This Row],[Away Pre]])^2</f>
        <v>72.304945180385928</v>
      </c>
      <c r="O592" s="1">
        <f t="shared" si="11"/>
        <v>1.4163801712798987</v>
      </c>
      <c r="P592" s="8">
        <f>October_Schedule_Table[[#This Row],[PTS2]]-October_Schedule_Table[[#This Row],[PTS]]</f>
        <v>-17</v>
      </c>
      <c r="Q592" s="8">
        <f>October_Schedule_Table[[#This Row],[Home Pre]]-October_Schedule_Table[[#This Row],[Away Pre]]</f>
        <v>-5.7430936198760065</v>
      </c>
      <c r="R592" s="8">
        <f>October_Schedule_Table[[#This Row],[Actual]]-October_Schedule_Table[[#This Row],[Predicted]]</f>
        <v>-11.256906380123993</v>
      </c>
      <c r="S592" s="8">
        <f>October_Schedule_Table[[#This Row],[PTS2]]-October_Schedule_Table[[#This Row],[Home Pre]]</f>
        <v>-7.7433969901365742</v>
      </c>
      <c r="T592" s="8">
        <f>October_Schedule_Table[[#This Row],[PTS]]-October_Schedule_Table[[#This Row],[Away Pre]]</f>
        <v>3.5135093899874192</v>
      </c>
      <c r="U592" s="8" t="str">
        <f>CONCATENATE(October_Schedule_Table[[#This Row],[Away Short]],October_Schedule_Table[[#This Row],[PTS]],October_Schedule_Table[[#This Row],[PTS2]])</f>
        <v>Bro117100</v>
      </c>
      <c r="V592" s="8" t="str">
        <f>CONCATENATE(October_Schedule_Table[[#This Row],[Home Short]],October_Schedule_Table[[#This Row],[PTS]],October_Schedule_Table[[#This Row],[PTS2]])</f>
        <v>Chi117100</v>
      </c>
      <c r="W592" s="8" t="str">
        <f>VLOOKUP(October_Schedule_Table[[#This Row],[Home Concat]],'Back to Back'!T:U,2,FALSE)</f>
        <v>no</v>
      </c>
      <c r="X592" s="8" t="str">
        <f>VLOOKUP(October_Schedule_Table[[#This Row],[Away Concat]],'Back to Back'!T:U,2,FALSE)</f>
        <v>no</v>
      </c>
      <c r="Y59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92" s="8"/>
    </row>
    <row r="593" spans="1:26" x14ac:dyDescent="0.2">
      <c r="A593" s="2">
        <v>43471</v>
      </c>
      <c r="B593" s="16">
        <v>1</v>
      </c>
      <c r="C593" s="16">
        <v>6</v>
      </c>
      <c r="D593" s="16">
        <v>2019</v>
      </c>
      <c r="E593" s="1" t="s">
        <v>61</v>
      </c>
      <c r="F593" s="1" t="s">
        <v>27</v>
      </c>
      <c r="G593" s="1" t="str">
        <f>LEFT(October_Schedule_Table[[#This Row],[Visitor/Neutral]],3)</f>
        <v>Orl</v>
      </c>
      <c r="H593" s="1">
        <v>96</v>
      </c>
      <c r="I593" s="1" t="s">
        <v>22</v>
      </c>
      <c r="J593" s="1" t="s">
        <v>241</v>
      </c>
      <c r="K593" s="1">
        <v>106</v>
      </c>
      <c r="L593" s="1">
        <f>mean-0.5*home+VLOOKUP(October_Schedule_Table[[#This Row],[Visitor/Neutral]],lookup,2,FALSE)+VLOOKUP(October_Schedule_Table[[#This Row],[Home/Neutral]],lookup,3,FALSE)</f>
        <v>109.89543381779889</v>
      </c>
      <c r="M593" s="1">
        <f>mean+0.5*home+VLOOKUP(October_Schedule_Table[[#This Row],[Visitor/Neutral]],lookup,3,FALSE)+VLOOKUP(October_Schedule_Table[[#This Row],[Home/Neutral]],lookup,2,FALSE)</f>
        <v>112.18928449213874</v>
      </c>
      <c r="N593" s="1">
        <f>(October_Schedule_Table[[#This Row],[PTS2]]-October_Schedule_Table[[#This Row],[Home Pre]])^2+(October_Schedule_Table[[#This Row],[PTS]]-October_Schedule_Table[[#This Row],[Away Pre]])^2</f>
        <v>231.39032350945809</v>
      </c>
      <c r="O593" s="1">
        <f t="shared" si="11"/>
        <v>1.4172305095856501</v>
      </c>
      <c r="P593" s="8">
        <f>October_Schedule_Table[[#This Row],[PTS2]]-October_Schedule_Table[[#This Row],[PTS]]</f>
        <v>10</v>
      </c>
      <c r="Q593" s="8">
        <f>October_Schedule_Table[[#This Row],[Home Pre]]-October_Schedule_Table[[#This Row],[Away Pre]]</f>
        <v>2.2938506743398506</v>
      </c>
      <c r="R593" s="8">
        <f>October_Schedule_Table[[#This Row],[Actual]]-October_Schedule_Table[[#This Row],[Predicted]]</f>
        <v>7.7061493256601494</v>
      </c>
      <c r="S593" s="8">
        <f>October_Schedule_Table[[#This Row],[PTS2]]-October_Schedule_Table[[#This Row],[Home Pre]]</f>
        <v>-6.1892844921387393</v>
      </c>
      <c r="T593" s="8">
        <f>October_Schedule_Table[[#This Row],[PTS]]-October_Schedule_Table[[#This Row],[Away Pre]]</f>
        <v>-13.895433817798889</v>
      </c>
      <c r="U593" s="8" t="str">
        <f>CONCATENATE(October_Schedule_Table[[#This Row],[Away Short]],October_Schedule_Table[[#This Row],[PTS]],October_Schedule_Table[[#This Row],[PTS2]])</f>
        <v>Orl96106</v>
      </c>
      <c r="V593" s="8" t="str">
        <f>CONCATENATE(October_Schedule_Table[[#This Row],[Home Short]],October_Schedule_Table[[#This Row],[PTS]],October_Schedule_Table[[#This Row],[PTS2]])</f>
        <v>LAC96106</v>
      </c>
      <c r="W593" s="8" t="str">
        <f>VLOOKUP(October_Schedule_Table[[#This Row],[Home Concat]],'Back to Back'!T:U,2,FALSE)</f>
        <v>no</v>
      </c>
      <c r="X593" s="8" t="str">
        <f>VLOOKUP(October_Schedule_Table[[#This Row],[Away Concat]],'Back to Back'!T:U,2,FALSE)</f>
        <v>no</v>
      </c>
      <c r="Y59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93" s="8"/>
    </row>
    <row r="594" spans="1:26" x14ac:dyDescent="0.2">
      <c r="A594" s="2">
        <v>43471</v>
      </c>
      <c r="B594" s="16">
        <v>1</v>
      </c>
      <c r="C594" s="16">
        <v>6</v>
      </c>
      <c r="D594" s="16">
        <v>2019</v>
      </c>
      <c r="E594" s="1" t="s">
        <v>61</v>
      </c>
      <c r="F594" s="1" t="s">
        <v>39</v>
      </c>
      <c r="G594" s="1" t="s">
        <v>242</v>
      </c>
      <c r="H594" s="1">
        <v>86</v>
      </c>
      <c r="I594" s="1" t="s">
        <v>34</v>
      </c>
      <c r="J594" s="1" t="str">
        <f>LEFT(October_Schedule_Table[[#This Row],[Home/Neutral]],3)</f>
        <v>Min</v>
      </c>
      <c r="K594" s="1">
        <v>108</v>
      </c>
      <c r="L594" s="1">
        <f>mean-0.5*home+VLOOKUP(October_Schedule_Table[[#This Row],[Visitor/Neutral]],lookup,2,FALSE)+VLOOKUP(October_Schedule_Table[[#This Row],[Home/Neutral]],lookup,3,FALSE)</f>
        <v>112.89507178218406</v>
      </c>
      <c r="M594" s="1">
        <f>mean+0.5*home+VLOOKUP(October_Schedule_Table[[#This Row],[Visitor/Neutral]],lookup,3,FALSE)+VLOOKUP(October_Schedule_Table[[#This Row],[Home/Neutral]],lookup,2,FALSE)</f>
        <v>116.01922687285213</v>
      </c>
      <c r="N594" s="1">
        <f>(October_Schedule_Table[[#This Row],[PTS2]]-October_Schedule_Table[[#This Row],[Home Pre]])^2+(October_Schedule_Table[[#This Row],[PTS]]-October_Schedule_Table[[#This Row],[Away Pre]])^2</f>
        <v>787.65288580710705</v>
      </c>
      <c r="O594" s="1">
        <f t="shared" si="11"/>
        <v>1.4180813584006906</v>
      </c>
      <c r="P594" s="8">
        <f>October_Schedule_Table[[#This Row],[PTS2]]-October_Schedule_Table[[#This Row],[PTS]]</f>
        <v>22</v>
      </c>
      <c r="Q594" s="8">
        <f>October_Schedule_Table[[#This Row],[Home Pre]]-October_Schedule_Table[[#This Row],[Away Pre]]</f>
        <v>3.1241550906680686</v>
      </c>
      <c r="R594" s="8">
        <f>October_Schedule_Table[[#This Row],[Actual]]-October_Schedule_Table[[#This Row],[Predicted]]</f>
        <v>18.875844909331931</v>
      </c>
      <c r="S594" s="8">
        <f>October_Schedule_Table[[#This Row],[PTS2]]-October_Schedule_Table[[#This Row],[Home Pre]]</f>
        <v>-8.0192268728521299</v>
      </c>
      <c r="T594" s="8">
        <f>October_Schedule_Table[[#This Row],[PTS]]-October_Schedule_Table[[#This Row],[Away Pre]]</f>
        <v>-26.895071782184061</v>
      </c>
      <c r="U594" s="8" t="str">
        <f>CONCATENATE(October_Schedule_Table[[#This Row],[Away Short]],October_Schedule_Table[[#This Row],[PTS]],October_Schedule_Table[[#This Row],[PTS2]])</f>
        <v>LAL86108</v>
      </c>
      <c r="V594" s="8" t="str">
        <f>CONCATENATE(October_Schedule_Table[[#This Row],[Home Short]],October_Schedule_Table[[#This Row],[PTS]],October_Schedule_Table[[#This Row],[PTS2]])</f>
        <v>Min86108</v>
      </c>
      <c r="W594" s="8" t="str">
        <f>VLOOKUP(October_Schedule_Table[[#This Row],[Home Concat]],'Back to Back'!T:U,2,FALSE)</f>
        <v>no</v>
      </c>
      <c r="X594" s="8" t="str">
        <f>VLOOKUP(October_Schedule_Table[[#This Row],[Away Concat]],'Back to Back'!T:U,2,FALSE)</f>
        <v>no</v>
      </c>
      <c r="Y59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94" s="8"/>
    </row>
    <row r="595" spans="1:26" x14ac:dyDescent="0.2">
      <c r="A595" s="2">
        <v>43471</v>
      </c>
      <c r="B595" s="16">
        <v>1</v>
      </c>
      <c r="C595" s="16">
        <v>6</v>
      </c>
      <c r="D595" s="16">
        <v>2019</v>
      </c>
      <c r="E595" s="1" t="s">
        <v>12</v>
      </c>
      <c r="F595" s="1" t="s">
        <v>41</v>
      </c>
      <c r="G595" s="1" t="str">
        <f>LEFT(October_Schedule_Table[[#This Row],[Visitor/Neutral]],3)</f>
        <v>Was</v>
      </c>
      <c r="H595" s="1">
        <v>116</v>
      </c>
      <c r="I595" s="1" t="s">
        <v>10</v>
      </c>
      <c r="J595" s="1" t="str">
        <f>LEFT(October_Schedule_Table[[#This Row],[Home/Neutral]],3)</f>
        <v>Okl</v>
      </c>
      <c r="K595" s="1">
        <v>98</v>
      </c>
      <c r="L595" s="1">
        <f>mean-0.5*home+VLOOKUP(October_Schedule_Table[[#This Row],[Visitor/Neutral]],lookup,2,FALSE)+VLOOKUP(October_Schedule_Table[[#This Row],[Home/Neutral]],lookup,3,FALSE)</f>
        <v>113.25554567765012</v>
      </c>
      <c r="M595" s="1">
        <f>mean+0.5*home+VLOOKUP(October_Schedule_Table[[#This Row],[Visitor/Neutral]],lookup,3,FALSE)+VLOOKUP(October_Schedule_Table[[#This Row],[Home/Neutral]],lookup,2,FALSE)</f>
        <v>122.5853196189661</v>
      </c>
      <c r="N595" s="1">
        <f>(October_Schedule_Table[[#This Row],[PTS2]]-October_Schedule_Table[[#This Row],[Home Pre]])^2+(October_Schedule_Table[[#This Row],[PTS]]-October_Schedule_Table[[#This Row],[Away Pre]])^2</f>
        <v>611.96997029418424</v>
      </c>
      <c r="O595" s="1">
        <f t="shared" si="11"/>
        <v>1.4189327180315097</v>
      </c>
      <c r="P595" s="8">
        <f>October_Schedule_Table[[#This Row],[PTS2]]-October_Schedule_Table[[#This Row],[PTS]]</f>
        <v>-18</v>
      </c>
      <c r="Q595" s="8">
        <f>October_Schedule_Table[[#This Row],[Home Pre]]-October_Schedule_Table[[#This Row],[Away Pre]]</f>
        <v>9.3297739413159775</v>
      </c>
      <c r="R595" s="8">
        <f>October_Schedule_Table[[#This Row],[Actual]]-October_Schedule_Table[[#This Row],[Predicted]]</f>
        <v>-27.329773941315977</v>
      </c>
      <c r="S595" s="8">
        <f>October_Schedule_Table[[#This Row],[PTS2]]-October_Schedule_Table[[#This Row],[Home Pre]]</f>
        <v>-24.585319618966096</v>
      </c>
      <c r="T595" s="8">
        <f>October_Schedule_Table[[#This Row],[PTS]]-October_Schedule_Table[[#This Row],[Away Pre]]</f>
        <v>2.7444543223498812</v>
      </c>
      <c r="U595" s="8" t="str">
        <f>CONCATENATE(October_Schedule_Table[[#This Row],[Away Short]],October_Schedule_Table[[#This Row],[PTS]],October_Schedule_Table[[#This Row],[PTS2]])</f>
        <v>Was11698</v>
      </c>
      <c r="V595" s="8" t="str">
        <f>CONCATENATE(October_Schedule_Table[[#This Row],[Home Short]],October_Schedule_Table[[#This Row],[PTS]],October_Schedule_Table[[#This Row],[PTS2]])</f>
        <v>Okl11698</v>
      </c>
      <c r="W595" s="8" t="str">
        <f>VLOOKUP(October_Schedule_Table[[#This Row],[Home Concat]],'Back to Back'!T:U,2,FALSE)</f>
        <v>no</v>
      </c>
      <c r="X595" s="8" t="str">
        <f>VLOOKUP(October_Schedule_Table[[#This Row],[Away Concat]],'Back to Back'!T:U,2,FALSE)</f>
        <v>no</v>
      </c>
      <c r="Y59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95" s="8"/>
    </row>
    <row r="596" spans="1:26" x14ac:dyDescent="0.2">
      <c r="A596" s="2">
        <v>43471</v>
      </c>
      <c r="B596" s="16">
        <v>1</v>
      </c>
      <c r="C596" s="16">
        <v>6</v>
      </c>
      <c r="D596" s="16">
        <v>2019</v>
      </c>
      <c r="E596" s="1" t="s">
        <v>6</v>
      </c>
      <c r="F596" s="1" t="s">
        <v>14</v>
      </c>
      <c r="G596" s="1" t="str">
        <f>LEFT(October_Schedule_Table[[#This Row],[Visitor/Neutral]],3)</f>
        <v>Cha</v>
      </c>
      <c r="H596" s="1">
        <v>119</v>
      </c>
      <c r="I596" s="1" t="s">
        <v>29</v>
      </c>
      <c r="J596" s="1" t="str">
        <f>LEFT(October_Schedule_Table[[#This Row],[Home/Neutral]],3)</f>
        <v>Pho</v>
      </c>
      <c r="K596" s="1">
        <v>113</v>
      </c>
      <c r="L596" s="1">
        <f>mean-0.5*home+VLOOKUP(October_Schedule_Table[[#This Row],[Visitor/Neutral]],lookup,2,FALSE)+VLOOKUP(October_Schedule_Table[[#This Row],[Home/Neutral]],lookup,3,FALSE)</f>
        <v>114.71194301230722</v>
      </c>
      <c r="M596" s="1">
        <f>mean+0.5*home+VLOOKUP(October_Schedule_Table[[#This Row],[Visitor/Neutral]],lookup,3,FALSE)+VLOOKUP(October_Schedule_Table[[#This Row],[Home/Neutral]],lookup,2,FALSE)</f>
        <v>109.94821499087108</v>
      </c>
      <c r="N596" s="1">
        <f>(October_Schedule_Table[[#This Row],[PTS2]]-October_Schedule_Table[[#This Row],[Home Pre]])^2+(October_Schedule_Table[[#This Row],[PTS]]-October_Schedule_Table[[#This Row],[Away Pre]])^2</f>
        <v>27.700824471644914</v>
      </c>
      <c r="O596" s="1">
        <f t="shared" si="11"/>
        <v>1.4197845887847806</v>
      </c>
      <c r="P596" s="8">
        <f>October_Schedule_Table[[#This Row],[PTS2]]-October_Schedule_Table[[#This Row],[PTS]]</f>
        <v>-6</v>
      </c>
      <c r="Q596" s="8">
        <f>October_Schedule_Table[[#This Row],[Home Pre]]-October_Schedule_Table[[#This Row],[Away Pre]]</f>
        <v>-4.7637280214361368</v>
      </c>
      <c r="R596" s="8">
        <f>October_Schedule_Table[[#This Row],[Actual]]-October_Schedule_Table[[#This Row],[Predicted]]</f>
        <v>-1.2362719785638632</v>
      </c>
      <c r="S596" s="8">
        <f>October_Schedule_Table[[#This Row],[PTS2]]-October_Schedule_Table[[#This Row],[Home Pre]]</f>
        <v>3.0517850091289205</v>
      </c>
      <c r="T596" s="8">
        <f>October_Schedule_Table[[#This Row],[PTS]]-October_Schedule_Table[[#This Row],[Away Pre]]</f>
        <v>4.2880569876927837</v>
      </c>
      <c r="U596" s="8" t="str">
        <f>CONCATENATE(October_Schedule_Table[[#This Row],[Away Short]],October_Schedule_Table[[#This Row],[PTS]],October_Schedule_Table[[#This Row],[PTS2]])</f>
        <v>Cha119113</v>
      </c>
      <c r="V596" s="8" t="str">
        <f>CONCATENATE(October_Schedule_Table[[#This Row],[Home Short]],October_Schedule_Table[[#This Row],[PTS]],October_Schedule_Table[[#This Row],[PTS2]])</f>
        <v>Pho119113</v>
      </c>
      <c r="W596" s="8" t="str">
        <f>VLOOKUP(October_Schedule_Table[[#This Row],[Home Concat]],'Back to Back'!T:U,2,FALSE)</f>
        <v>no</v>
      </c>
      <c r="X596" s="8" t="str">
        <f>VLOOKUP(October_Schedule_Table[[#This Row],[Away Concat]],'Back to Back'!T:U,2,FALSE)</f>
        <v>yes</v>
      </c>
      <c r="Y59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96" s="8"/>
    </row>
    <row r="597" spans="1:26" x14ac:dyDescent="0.2">
      <c r="A597" s="2">
        <v>43471</v>
      </c>
      <c r="B597" s="16">
        <v>1</v>
      </c>
      <c r="C597" s="16">
        <v>6</v>
      </c>
      <c r="D597" s="16">
        <v>2019</v>
      </c>
      <c r="E597" s="1" t="s">
        <v>23</v>
      </c>
      <c r="F597" s="1" t="s">
        <v>20</v>
      </c>
      <c r="G597" s="1" t="str">
        <f>LEFT(October_Schedule_Table[[#This Row],[Visitor/Neutral]],3)</f>
        <v>Ind</v>
      </c>
      <c r="H597" s="1">
        <v>105</v>
      </c>
      <c r="I597" s="1" t="s">
        <v>37</v>
      </c>
      <c r="J597" s="1" t="str">
        <f>LEFT(October_Schedule_Table[[#This Row],[Home/Neutral]],3)</f>
        <v>Tor</v>
      </c>
      <c r="K597" s="1">
        <v>121</v>
      </c>
      <c r="L597" s="1">
        <f>mean-0.5*home+VLOOKUP(October_Schedule_Table[[#This Row],[Visitor/Neutral]],lookup,2,FALSE)+VLOOKUP(October_Schedule_Table[[#This Row],[Home/Neutral]],lookup,3,FALSE)</f>
        <v>103.88229301107978</v>
      </c>
      <c r="M597" s="1">
        <f>mean+0.5*home+VLOOKUP(October_Schedule_Table[[#This Row],[Visitor/Neutral]],lookup,3,FALSE)+VLOOKUP(October_Schedule_Table[[#This Row],[Home/Neutral]],lookup,2,FALSE)</f>
        <v>109.73174474277936</v>
      </c>
      <c r="N597" s="1">
        <f>(October_Schedule_Table[[#This Row],[PTS2]]-October_Schedule_Table[[#This Row],[Home Pre]])^2+(October_Schedule_Table[[#This Row],[PTS]]-October_Schedule_Table[[#This Row],[Away Pre]])^2</f>
        <v>128.2228454549618</v>
      </c>
      <c r="O597" s="1">
        <f t="shared" si="11"/>
        <v>1.4206369709673612</v>
      </c>
      <c r="P597" s="8">
        <f>October_Schedule_Table[[#This Row],[PTS2]]-October_Schedule_Table[[#This Row],[PTS]]</f>
        <v>16</v>
      </c>
      <c r="Q597" s="8">
        <f>October_Schedule_Table[[#This Row],[Home Pre]]-October_Schedule_Table[[#This Row],[Away Pre]]</f>
        <v>5.849451731699574</v>
      </c>
      <c r="R597" s="8">
        <f>October_Schedule_Table[[#This Row],[Actual]]-October_Schedule_Table[[#This Row],[Predicted]]</f>
        <v>10.150548268300426</v>
      </c>
      <c r="S597" s="8">
        <f>October_Schedule_Table[[#This Row],[PTS2]]-October_Schedule_Table[[#This Row],[Home Pre]]</f>
        <v>11.268255257220645</v>
      </c>
      <c r="T597" s="8">
        <f>October_Schedule_Table[[#This Row],[PTS]]-October_Schedule_Table[[#This Row],[Away Pre]]</f>
        <v>1.1177069889202187</v>
      </c>
      <c r="U597" s="8" t="str">
        <f>CONCATENATE(October_Schedule_Table[[#This Row],[Away Short]],October_Schedule_Table[[#This Row],[PTS]],October_Schedule_Table[[#This Row],[PTS2]])</f>
        <v>Ind105121</v>
      </c>
      <c r="V597" s="8" t="str">
        <f>CONCATENATE(October_Schedule_Table[[#This Row],[Home Short]],October_Schedule_Table[[#This Row],[PTS]],October_Schedule_Table[[#This Row],[PTS2]])</f>
        <v>Tor105121</v>
      </c>
      <c r="W597" s="8" t="str">
        <f>VLOOKUP(October_Schedule_Table[[#This Row],[Home Concat]],'Back to Back'!T:U,2,FALSE)</f>
        <v>yes</v>
      </c>
      <c r="X597" s="8" t="str">
        <f>VLOOKUP(October_Schedule_Table[[#This Row],[Away Concat]],'Back to Back'!T:U,2,FALSE)</f>
        <v>no</v>
      </c>
      <c r="Y59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97" s="8"/>
    </row>
    <row r="598" spans="1:26" x14ac:dyDescent="0.2">
      <c r="A598" s="2">
        <v>43472</v>
      </c>
      <c r="B598" s="16">
        <v>1</v>
      </c>
      <c r="C598" s="16">
        <v>7</v>
      </c>
      <c r="D598" s="16">
        <v>2019</v>
      </c>
      <c r="E598" s="1" t="s">
        <v>23</v>
      </c>
      <c r="F598" s="1" t="s">
        <v>15</v>
      </c>
      <c r="G598" s="1" t="str">
        <f>LEFT(October_Schedule_Table[[#This Row],[Visitor/Neutral]],3)</f>
        <v>Bro</v>
      </c>
      <c r="H598" s="1">
        <v>95</v>
      </c>
      <c r="I598" s="1" t="s">
        <v>8</v>
      </c>
      <c r="J598" s="1" t="str">
        <f>LEFT(October_Schedule_Table[[#This Row],[Home/Neutral]],3)</f>
        <v>Bos</v>
      </c>
      <c r="K598" s="1">
        <v>116</v>
      </c>
      <c r="L598" s="1">
        <f>mean-0.5*home+VLOOKUP(October_Schedule_Table[[#This Row],[Visitor/Neutral]],lookup,2,FALSE)+VLOOKUP(October_Schedule_Table[[#This Row],[Home/Neutral]],lookup,3,FALSE)</f>
        <v>108.7564774086824</v>
      </c>
      <c r="M598" s="1">
        <f>mean+0.5*home+VLOOKUP(October_Schedule_Table[[#This Row],[Visitor/Neutral]],lookup,3,FALSE)+VLOOKUP(October_Schedule_Table[[#This Row],[Home/Neutral]],lookup,2,FALSE)</f>
        <v>115.04536147358166</v>
      </c>
      <c r="N598" s="1">
        <f>(October_Schedule_Table[[#This Row],[PTS2]]-October_Schedule_Table[[#This Row],[Home Pre]])^2+(October_Schedule_Table[[#This Row],[PTS]]-October_Schedule_Table[[#This Row],[Away Pre]])^2</f>
        <v>190.15200541171143</v>
      </c>
      <c r="O598" s="1">
        <f t="shared" si="11"/>
        <v>1.421489864886293</v>
      </c>
      <c r="P598" s="8">
        <f>October_Schedule_Table[[#This Row],[PTS2]]-October_Schedule_Table[[#This Row],[PTS]]</f>
        <v>21</v>
      </c>
      <c r="Q598" s="8">
        <f>October_Schedule_Table[[#This Row],[Home Pre]]-October_Schedule_Table[[#This Row],[Away Pre]]</f>
        <v>6.2888840648992641</v>
      </c>
      <c r="R598" s="8">
        <f>October_Schedule_Table[[#This Row],[Actual]]-October_Schedule_Table[[#This Row],[Predicted]]</f>
        <v>14.711115935100736</v>
      </c>
      <c r="S598" s="8">
        <f>October_Schedule_Table[[#This Row],[PTS2]]-October_Schedule_Table[[#This Row],[Home Pre]]</f>
        <v>0.95463852641833569</v>
      </c>
      <c r="T598" s="8">
        <f>October_Schedule_Table[[#This Row],[PTS]]-October_Schedule_Table[[#This Row],[Away Pre]]</f>
        <v>-13.7564774086824</v>
      </c>
      <c r="U598" s="8" t="str">
        <f>CONCATENATE(October_Schedule_Table[[#This Row],[Away Short]],October_Schedule_Table[[#This Row],[PTS]],October_Schedule_Table[[#This Row],[PTS2]])</f>
        <v>Bro95116</v>
      </c>
      <c r="V598" s="8" t="str">
        <f>CONCATENATE(October_Schedule_Table[[#This Row],[Home Short]],October_Schedule_Table[[#This Row],[PTS]],October_Schedule_Table[[#This Row],[PTS2]])</f>
        <v>Bos95116</v>
      </c>
      <c r="W598" s="8" t="str">
        <f>VLOOKUP(October_Schedule_Table[[#This Row],[Home Concat]],'Back to Back'!T:U,2,FALSE)</f>
        <v>no</v>
      </c>
      <c r="X598" s="8" t="str">
        <f>VLOOKUP(October_Schedule_Table[[#This Row],[Away Concat]],'Back to Back'!T:U,2,FALSE)</f>
        <v>yes</v>
      </c>
      <c r="Y59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98" s="8"/>
    </row>
    <row r="599" spans="1:26" x14ac:dyDescent="0.2">
      <c r="A599" s="2">
        <v>43472</v>
      </c>
      <c r="B599" s="16">
        <v>1</v>
      </c>
      <c r="C599" s="16">
        <v>7</v>
      </c>
      <c r="D599" s="16">
        <v>2019</v>
      </c>
      <c r="E599" s="1" t="s">
        <v>33</v>
      </c>
      <c r="F599" s="1" t="s">
        <v>39</v>
      </c>
      <c r="G599" s="1" t="s">
        <v>242</v>
      </c>
      <c r="H599" s="1">
        <v>107</v>
      </c>
      <c r="I599" s="1" t="s">
        <v>28</v>
      </c>
      <c r="J599" s="1" t="str">
        <f>LEFT(October_Schedule_Table[[#This Row],[Home/Neutral]],3)</f>
        <v>Dal</v>
      </c>
      <c r="K599" s="1">
        <v>97</v>
      </c>
      <c r="L599" s="1">
        <f>mean-0.5*home+VLOOKUP(October_Schedule_Table[[#This Row],[Visitor/Neutral]],lookup,2,FALSE)+VLOOKUP(October_Schedule_Table[[#This Row],[Home/Neutral]],lookup,3,FALSE)</f>
        <v>108.62688833297732</v>
      </c>
      <c r="M599" s="1">
        <f>mean+0.5*home+VLOOKUP(October_Schedule_Table[[#This Row],[Visitor/Neutral]],lookup,3,FALSE)+VLOOKUP(October_Schedule_Table[[#This Row],[Home/Neutral]],lookup,2,FALSE)</f>
        <v>111.99792261866835</v>
      </c>
      <c r="N599" s="1">
        <f>(October_Schedule_Table[[#This Row],[PTS2]]-October_Schedule_Table[[#This Row],[Home Pre]])^2+(October_Schedule_Table[[#This Row],[PTS]]-October_Schedule_Table[[#This Row],[Away Pre]])^2</f>
        <v>227.58444852354154</v>
      </c>
      <c r="O599" s="1">
        <f t="shared" si="11"/>
        <v>1.4223432708488024</v>
      </c>
      <c r="P599" s="8">
        <f>October_Schedule_Table[[#This Row],[PTS2]]-October_Schedule_Table[[#This Row],[PTS]]</f>
        <v>-10</v>
      </c>
      <c r="Q599" s="8">
        <f>October_Schedule_Table[[#This Row],[Home Pre]]-October_Schedule_Table[[#This Row],[Away Pre]]</f>
        <v>3.3710342856910387</v>
      </c>
      <c r="R599" s="8">
        <f>October_Schedule_Table[[#This Row],[Actual]]-October_Schedule_Table[[#This Row],[Predicted]]</f>
        <v>-13.371034285691039</v>
      </c>
      <c r="S599" s="8">
        <f>October_Schedule_Table[[#This Row],[PTS2]]-October_Schedule_Table[[#This Row],[Home Pre]]</f>
        <v>-14.997922618668355</v>
      </c>
      <c r="T599" s="8">
        <f>October_Schedule_Table[[#This Row],[PTS]]-October_Schedule_Table[[#This Row],[Away Pre]]</f>
        <v>-1.6268883329773161</v>
      </c>
      <c r="U599" s="8" t="str">
        <f>CONCATENATE(October_Schedule_Table[[#This Row],[Away Short]],October_Schedule_Table[[#This Row],[PTS]],October_Schedule_Table[[#This Row],[PTS2]])</f>
        <v>LAL10797</v>
      </c>
      <c r="V599" s="8" t="str">
        <f>CONCATENATE(October_Schedule_Table[[#This Row],[Home Short]],October_Schedule_Table[[#This Row],[PTS]],October_Schedule_Table[[#This Row],[PTS2]])</f>
        <v>Dal10797</v>
      </c>
      <c r="W599" s="8" t="str">
        <f>VLOOKUP(October_Schedule_Table[[#This Row],[Home Concat]],'Back to Back'!T:U,2,FALSE)</f>
        <v>no</v>
      </c>
      <c r="X599" s="8" t="str">
        <f>VLOOKUP(October_Schedule_Table[[#This Row],[Away Concat]],'Back to Back'!T:U,2,FALSE)</f>
        <v>yes</v>
      </c>
      <c r="Y59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599" s="8"/>
    </row>
    <row r="600" spans="1:26" x14ac:dyDescent="0.2">
      <c r="A600" s="2">
        <v>43472</v>
      </c>
      <c r="B600" s="16">
        <v>1</v>
      </c>
      <c r="C600" s="16">
        <v>7</v>
      </c>
      <c r="D600" s="16">
        <v>2019</v>
      </c>
      <c r="E600" s="1" t="s">
        <v>12</v>
      </c>
      <c r="F600" s="1" t="s">
        <v>35</v>
      </c>
      <c r="G600" s="1" t="str">
        <f>LEFT(October_Schedule_Table[[#This Row],[Visitor/Neutral]],3)</f>
        <v>San</v>
      </c>
      <c r="H600" s="1">
        <v>119</v>
      </c>
      <c r="I600" s="1" t="s">
        <v>16</v>
      </c>
      <c r="J600" s="1" t="str">
        <f>LEFT(October_Schedule_Table[[#This Row],[Home/Neutral]],3)</f>
        <v>Det</v>
      </c>
      <c r="K600" s="1">
        <v>107</v>
      </c>
      <c r="L600" s="1">
        <f>mean-0.5*home+VLOOKUP(October_Schedule_Table[[#This Row],[Visitor/Neutral]],lookup,2,FALSE)+VLOOKUP(October_Schedule_Table[[#This Row],[Home/Neutral]],lookup,3,FALSE)</f>
        <v>105.9501501911878</v>
      </c>
      <c r="M600" s="1">
        <f>mean+0.5*home+VLOOKUP(October_Schedule_Table[[#This Row],[Visitor/Neutral]],lookup,3,FALSE)+VLOOKUP(October_Schedule_Table[[#This Row],[Home/Neutral]],lookup,2,FALSE)</f>
        <v>106.55844000719163</v>
      </c>
      <c r="N600" s="1">
        <f>(October_Schedule_Table[[#This Row],[PTS2]]-October_Schedule_Table[[#This Row],[Home Pre]])^2+(October_Schedule_Table[[#This Row],[PTS]]-October_Schedule_Table[[#This Row],[Away Pre]])^2</f>
        <v>170.49355525980468</v>
      </c>
      <c r="O600" s="1">
        <f t="shared" si="11"/>
        <v>1.4231971891622999</v>
      </c>
      <c r="P600" s="8">
        <f>October_Schedule_Table[[#This Row],[PTS2]]-October_Schedule_Table[[#This Row],[PTS]]</f>
        <v>-12</v>
      </c>
      <c r="Q600" s="8">
        <f>October_Schedule_Table[[#This Row],[Home Pre]]-October_Schedule_Table[[#This Row],[Away Pre]]</f>
        <v>0.60828981600383258</v>
      </c>
      <c r="R600" s="8">
        <f>October_Schedule_Table[[#This Row],[Actual]]-October_Schedule_Table[[#This Row],[Predicted]]</f>
        <v>-12.608289816003833</v>
      </c>
      <c r="S600" s="8">
        <f>October_Schedule_Table[[#This Row],[PTS2]]-October_Schedule_Table[[#This Row],[Home Pre]]</f>
        <v>0.44155999280836511</v>
      </c>
      <c r="T600" s="8">
        <f>October_Schedule_Table[[#This Row],[PTS]]-October_Schedule_Table[[#This Row],[Away Pre]]</f>
        <v>13.049849808812198</v>
      </c>
      <c r="U600" s="8" t="str">
        <f>CONCATENATE(October_Schedule_Table[[#This Row],[Away Short]],October_Schedule_Table[[#This Row],[PTS]],October_Schedule_Table[[#This Row],[PTS2]])</f>
        <v>San119107</v>
      </c>
      <c r="V600" s="8" t="str">
        <f>CONCATENATE(October_Schedule_Table[[#This Row],[Home Short]],October_Schedule_Table[[#This Row],[PTS]],October_Schedule_Table[[#This Row],[PTS2]])</f>
        <v>Det119107</v>
      </c>
      <c r="W600" s="8" t="str">
        <f>VLOOKUP(October_Schedule_Table[[#This Row],[Home Concat]],'Back to Back'!T:U,2,FALSE)</f>
        <v>no</v>
      </c>
      <c r="X600" s="8" t="str">
        <f>VLOOKUP(October_Schedule_Table[[#This Row],[Away Concat]],'Back to Back'!T:U,2,FALSE)</f>
        <v>no</v>
      </c>
      <c r="Y60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00" s="8"/>
    </row>
    <row r="601" spans="1:26" x14ac:dyDescent="0.2">
      <c r="A601" s="2">
        <v>43472</v>
      </c>
      <c r="B601" s="16">
        <v>1</v>
      </c>
      <c r="C601" s="16">
        <v>7</v>
      </c>
      <c r="D601" s="16">
        <v>2019</v>
      </c>
      <c r="E601" s="1" t="s">
        <v>6</v>
      </c>
      <c r="F601" s="1" t="s">
        <v>21</v>
      </c>
      <c r="G601" s="1" t="str">
        <f>LEFT(October_Schedule_Table[[#This Row],[Visitor/Neutral]],3)</f>
        <v>Den</v>
      </c>
      <c r="H601" s="1">
        <v>113</v>
      </c>
      <c r="I601" s="1" t="s">
        <v>18</v>
      </c>
      <c r="J601" s="1" t="str">
        <f>LEFT(October_Schedule_Table[[#This Row],[Home/Neutral]],3)</f>
        <v>Hou</v>
      </c>
      <c r="K601" s="1">
        <v>125</v>
      </c>
      <c r="L601" s="1">
        <f>mean-0.5*home+VLOOKUP(October_Schedule_Table[[#This Row],[Visitor/Neutral]],lookup,2,FALSE)+VLOOKUP(October_Schedule_Table[[#This Row],[Home/Neutral]],lookup,3,FALSE)</f>
        <v>106.10907032187841</v>
      </c>
      <c r="M601" s="1">
        <f>mean+0.5*home+VLOOKUP(October_Schedule_Table[[#This Row],[Visitor/Neutral]],lookup,3,FALSE)+VLOOKUP(October_Schedule_Table[[#This Row],[Home/Neutral]],lookup,2,FALSE)</f>
        <v>110.76789523914374</v>
      </c>
      <c r="N601" s="1">
        <f>(October_Schedule_Table[[#This Row],[PTS2]]-October_Schedule_Table[[#This Row],[Home Pre]])^2+(October_Schedule_Table[[#This Row],[PTS]]-October_Schedule_Table[[#This Row],[Away Pre]])^2</f>
        <v>250.03771775280438</v>
      </c>
      <c r="O601" s="1">
        <f t="shared" si="11"/>
        <v>1.4240516201343807</v>
      </c>
      <c r="P601" s="8">
        <f>October_Schedule_Table[[#This Row],[PTS2]]-October_Schedule_Table[[#This Row],[PTS]]</f>
        <v>12</v>
      </c>
      <c r="Q601" s="8">
        <f>October_Schedule_Table[[#This Row],[Home Pre]]-October_Schedule_Table[[#This Row],[Away Pre]]</f>
        <v>4.6588249172653349</v>
      </c>
      <c r="R601" s="8">
        <f>October_Schedule_Table[[#This Row],[Actual]]-October_Schedule_Table[[#This Row],[Predicted]]</f>
        <v>7.3411750827346651</v>
      </c>
      <c r="S601" s="8">
        <f>October_Schedule_Table[[#This Row],[PTS2]]-October_Schedule_Table[[#This Row],[Home Pre]]</f>
        <v>14.232104760856259</v>
      </c>
      <c r="T601" s="8">
        <f>October_Schedule_Table[[#This Row],[PTS]]-October_Schedule_Table[[#This Row],[Away Pre]]</f>
        <v>6.8909296781215943</v>
      </c>
      <c r="U601" s="8" t="str">
        <f>CONCATENATE(October_Schedule_Table[[#This Row],[Away Short]],October_Schedule_Table[[#This Row],[PTS]],October_Schedule_Table[[#This Row],[PTS2]])</f>
        <v>Den113125</v>
      </c>
      <c r="V601" s="8" t="str">
        <f>CONCATENATE(October_Schedule_Table[[#This Row],[Home Short]],October_Schedule_Table[[#This Row],[PTS]],October_Schedule_Table[[#This Row],[PTS2]])</f>
        <v>Hou113125</v>
      </c>
      <c r="W601" s="8" t="str">
        <f>VLOOKUP(October_Schedule_Table[[#This Row],[Home Concat]],'Back to Back'!T:U,2,FALSE)</f>
        <v>no</v>
      </c>
      <c r="X601" s="8" t="str">
        <f>VLOOKUP(October_Schedule_Table[[#This Row],[Away Concat]],'Back to Back'!T:U,2,FALSE)</f>
        <v>no</v>
      </c>
      <c r="Y60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01" s="8"/>
    </row>
    <row r="602" spans="1:26" x14ac:dyDescent="0.2">
      <c r="A602" s="2">
        <v>43472</v>
      </c>
      <c r="B602" s="16">
        <v>1</v>
      </c>
      <c r="C602" s="16">
        <v>7</v>
      </c>
      <c r="D602" s="16">
        <v>2019</v>
      </c>
      <c r="E602" s="1" t="s">
        <v>6</v>
      </c>
      <c r="F602" s="1" t="s">
        <v>31</v>
      </c>
      <c r="G602" s="1" t="str">
        <f>LEFT(October_Schedule_Table[[#This Row],[Visitor/Neutral]],3)</f>
        <v>Uta</v>
      </c>
      <c r="H602" s="1">
        <v>102</v>
      </c>
      <c r="I602" s="1" t="s">
        <v>13</v>
      </c>
      <c r="J602" s="1" t="str">
        <f>LEFT(October_Schedule_Table[[#This Row],[Home/Neutral]],3)</f>
        <v>Mil</v>
      </c>
      <c r="K602" s="1">
        <v>114</v>
      </c>
      <c r="L602" s="1">
        <f>mean-0.5*home+VLOOKUP(October_Schedule_Table[[#This Row],[Visitor/Neutral]],lookup,2,FALSE)+VLOOKUP(October_Schedule_Table[[#This Row],[Home/Neutral]],lookup,3,FALSE)</f>
        <v>109.6973772999167</v>
      </c>
      <c r="M602" s="1">
        <f>mean+0.5*home+VLOOKUP(October_Schedule_Table[[#This Row],[Visitor/Neutral]],lookup,3,FALSE)+VLOOKUP(October_Schedule_Table[[#This Row],[Home/Neutral]],lookup,2,FALSE)</f>
        <v>114.45812930360569</v>
      </c>
      <c r="N602" s="1">
        <f>(October_Schedule_Table[[#This Row],[PTS2]]-October_Schedule_Table[[#This Row],[Home Pre]])^2+(October_Schedule_Table[[#This Row],[PTS]]-October_Schedule_Table[[#This Row],[Away Pre]])^2</f>
        <v>59.45949975609507</v>
      </c>
      <c r="O602" s="1">
        <f t="shared" si="11"/>
        <v>1.4249065640728245</v>
      </c>
      <c r="P602" s="8">
        <f>October_Schedule_Table[[#This Row],[PTS2]]-October_Schedule_Table[[#This Row],[PTS]]</f>
        <v>12</v>
      </c>
      <c r="Q602" s="8">
        <f>October_Schedule_Table[[#This Row],[Home Pre]]-October_Schedule_Table[[#This Row],[Away Pre]]</f>
        <v>4.7607520036889923</v>
      </c>
      <c r="R602" s="8">
        <f>October_Schedule_Table[[#This Row],[Actual]]-October_Schedule_Table[[#This Row],[Predicted]]</f>
        <v>7.2392479963110077</v>
      </c>
      <c r="S602" s="8">
        <f>October_Schedule_Table[[#This Row],[PTS2]]-October_Schedule_Table[[#This Row],[Home Pre]]</f>
        <v>-0.45812930360568771</v>
      </c>
      <c r="T602" s="8">
        <f>October_Schedule_Table[[#This Row],[PTS]]-October_Schedule_Table[[#This Row],[Away Pre]]</f>
        <v>-7.6973772999166954</v>
      </c>
      <c r="U602" s="8" t="str">
        <f>CONCATENATE(October_Schedule_Table[[#This Row],[Away Short]],October_Schedule_Table[[#This Row],[PTS]],October_Schedule_Table[[#This Row],[PTS2]])</f>
        <v>Uta102114</v>
      </c>
      <c r="V602" s="8" t="str">
        <f>CONCATENATE(October_Schedule_Table[[#This Row],[Home Short]],October_Schedule_Table[[#This Row],[PTS]],October_Schedule_Table[[#This Row],[PTS2]])</f>
        <v>Mil102114</v>
      </c>
      <c r="W602" s="8" t="str">
        <f>VLOOKUP(October_Schedule_Table[[#This Row],[Home Concat]],'Back to Back'!T:U,2,FALSE)</f>
        <v>no</v>
      </c>
      <c r="X602" s="8" t="str">
        <f>VLOOKUP(October_Schedule_Table[[#This Row],[Away Concat]],'Back to Back'!T:U,2,FALSE)</f>
        <v>no</v>
      </c>
      <c r="Y60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02" s="8"/>
    </row>
    <row r="603" spans="1:26" x14ac:dyDescent="0.2">
      <c r="A603" s="2">
        <v>43472</v>
      </c>
      <c r="B603" s="16">
        <v>1</v>
      </c>
      <c r="C603" s="16">
        <v>7</v>
      </c>
      <c r="D603" s="16">
        <v>2019</v>
      </c>
      <c r="E603" s="1" t="s">
        <v>6</v>
      </c>
      <c r="F603" s="1" t="s">
        <v>19</v>
      </c>
      <c r="G603" s="1" t="str">
        <f>LEFT(October_Schedule_Table[[#This Row],[Visitor/Neutral]],3)</f>
        <v>Mem</v>
      </c>
      <c r="H603" s="1">
        <v>95</v>
      </c>
      <c r="I603" s="1" t="s">
        <v>17</v>
      </c>
      <c r="J603" s="1" t="str">
        <f>LEFT(October_Schedule_Table[[#This Row],[Home/Neutral]],3)</f>
        <v>New</v>
      </c>
      <c r="K603" s="1">
        <v>114</v>
      </c>
      <c r="L603" s="1">
        <f>mean-0.5*home+VLOOKUP(October_Schedule_Table[[#This Row],[Visitor/Neutral]],lookup,2,FALSE)+VLOOKUP(October_Schedule_Table[[#This Row],[Home/Neutral]],lookup,3,FALSE)</f>
        <v>108.51692616246252</v>
      </c>
      <c r="M603" s="1">
        <f>mean+0.5*home+VLOOKUP(October_Schedule_Table[[#This Row],[Visitor/Neutral]],lookup,3,FALSE)+VLOOKUP(October_Schedule_Table[[#This Row],[Home/Neutral]],lookup,2,FALSE)</f>
        <v>111.49005516058783</v>
      </c>
      <c r="N603" s="1">
        <f>(October_Schedule_Table[[#This Row],[PTS2]]-October_Schedule_Table[[#This Row],[Home Pre]])^2+(October_Schedule_Table[[#This Row],[PTS]]-October_Schedule_Table[[#This Row],[Away Pre]])^2</f>
        <v>189.00711597835567</v>
      </c>
      <c r="O603" s="1">
        <f t="shared" si="11"/>
        <v>1.4257620212855959</v>
      </c>
      <c r="P603" s="8">
        <f>October_Schedule_Table[[#This Row],[PTS2]]-October_Schedule_Table[[#This Row],[PTS]]</f>
        <v>19</v>
      </c>
      <c r="Q603" s="8">
        <f>October_Schedule_Table[[#This Row],[Home Pre]]-October_Schedule_Table[[#This Row],[Away Pre]]</f>
        <v>2.9731289981253042</v>
      </c>
      <c r="R603" s="8">
        <f>October_Schedule_Table[[#This Row],[Actual]]-October_Schedule_Table[[#This Row],[Predicted]]</f>
        <v>16.026871001874696</v>
      </c>
      <c r="S603" s="8">
        <f>October_Schedule_Table[[#This Row],[PTS2]]-October_Schedule_Table[[#This Row],[Home Pre]]</f>
        <v>2.5099448394121708</v>
      </c>
      <c r="T603" s="8">
        <f>October_Schedule_Table[[#This Row],[PTS]]-October_Schedule_Table[[#This Row],[Away Pre]]</f>
        <v>-13.516926162462525</v>
      </c>
      <c r="U603" s="8" t="str">
        <f>CONCATENATE(October_Schedule_Table[[#This Row],[Away Short]],October_Schedule_Table[[#This Row],[PTS]],October_Schedule_Table[[#This Row],[PTS2]])</f>
        <v>Mem95114</v>
      </c>
      <c r="V603" s="8" t="str">
        <f>CONCATENATE(October_Schedule_Table[[#This Row],[Home Short]],October_Schedule_Table[[#This Row],[PTS]],October_Schedule_Table[[#This Row],[PTS2]])</f>
        <v>New95114</v>
      </c>
      <c r="W603" s="8" t="str">
        <f>VLOOKUP(October_Schedule_Table[[#This Row],[Home Concat]],'Back to Back'!T:U,2,FALSE)</f>
        <v>no</v>
      </c>
      <c r="X603" s="8" t="str">
        <f>VLOOKUP(October_Schedule_Table[[#This Row],[Away Concat]],'Back to Back'!T:U,2,FALSE)</f>
        <v>no</v>
      </c>
      <c r="Y60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03" s="8"/>
    </row>
    <row r="604" spans="1:26" x14ac:dyDescent="0.2">
      <c r="A604" s="2">
        <v>43472</v>
      </c>
      <c r="B604" s="16">
        <v>1</v>
      </c>
      <c r="C604" s="16">
        <v>7</v>
      </c>
      <c r="D604" s="16">
        <v>2019</v>
      </c>
      <c r="E604" s="1" t="s">
        <v>30</v>
      </c>
      <c r="F604" s="1" t="s">
        <v>25</v>
      </c>
      <c r="G604" s="1" t="s">
        <v>243</v>
      </c>
      <c r="H604" s="1">
        <v>101</v>
      </c>
      <c r="I604" s="1" t="s">
        <v>40</v>
      </c>
      <c r="J604" s="1" t="str">
        <f>LEFT(October_Schedule_Table[[#This Row],[Home/Neutral]],3)</f>
        <v>Por</v>
      </c>
      <c r="K604" s="1">
        <v>111</v>
      </c>
      <c r="L604" s="1">
        <f>mean-0.5*home+VLOOKUP(October_Schedule_Table[[#This Row],[Visitor/Neutral]],lookup,2,FALSE)+VLOOKUP(October_Schedule_Table[[#This Row],[Home/Neutral]],lookup,3,FALSE)</f>
        <v>101.8832162197449</v>
      </c>
      <c r="M604" s="1">
        <f>mean+0.5*home+VLOOKUP(October_Schedule_Table[[#This Row],[Visitor/Neutral]],lookup,3,FALSE)+VLOOKUP(October_Schedule_Table[[#This Row],[Home/Neutral]],lookup,2,FALSE)</f>
        <v>118.72797237062539</v>
      </c>
      <c r="N604" s="1">
        <f>(October_Schedule_Table[[#This Row],[PTS2]]-October_Schedule_Table[[#This Row],[Home Pre]])^2+(October_Schedule_Table[[#This Row],[PTS]]-October_Schedule_Table[[#This Row],[Away Pre]])^2</f>
        <v>60.501627851969943</v>
      </c>
      <c r="O604" s="1">
        <f t="shared" si="11"/>
        <v>1.4266179920808446</v>
      </c>
      <c r="P604" s="8">
        <f>October_Schedule_Table[[#This Row],[PTS2]]-October_Schedule_Table[[#This Row],[PTS]]</f>
        <v>10</v>
      </c>
      <c r="Q604" s="8">
        <f>October_Schedule_Table[[#This Row],[Home Pre]]-October_Schedule_Table[[#This Row],[Away Pre]]</f>
        <v>16.844756150880499</v>
      </c>
      <c r="R604" s="8">
        <f>October_Schedule_Table[[#This Row],[Actual]]-October_Schedule_Table[[#This Row],[Predicted]]</f>
        <v>-6.8447561508804995</v>
      </c>
      <c r="S604" s="8">
        <f>October_Schedule_Table[[#This Row],[PTS2]]-October_Schedule_Table[[#This Row],[Home Pre]]</f>
        <v>-7.7279723706253947</v>
      </c>
      <c r="T604" s="8">
        <f>October_Schedule_Table[[#This Row],[PTS]]-October_Schedule_Table[[#This Row],[Away Pre]]</f>
        <v>-0.88321621974489517</v>
      </c>
      <c r="U604" s="8" t="str">
        <f>CONCATENATE(October_Schedule_Table[[#This Row],[Away Short]],October_Schedule_Table[[#This Row],[PTS]],October_Schedule_Table[[#This Row],[PTS2]])</f>
        <v>NYK101111</v>
      </c>
      <c r="V604" s="8" t="str">
        <f>CONCATENATE(October_Schedule_Table[[#This Row],[Home Short]],October_Schedule_Table[[#This Row],[PTS]],October_Schedule_Table[[#This Row],[PTS2]])</f>
        <v>Por101111</v>
      </c>
      <c r="W604" s="8" t="str">
        <f>VLOOKUP(October_Schedule_Table[[#This Row],[Home Concat]],'Back to Back'!T:U,2,FALSE)</f>
        <v>no</v>
      </c>
      <c r="X604" s="8" t="str">
        <f>VLOOKUP(October_Schedule_Table[[#This Row],[Away Concat]],'Back to Back'!T:U,2,FALSE)</f>
        <v>no</v>
      </c>
      <c r="Y60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04" s="8"/>
    </row>
    <row r="605" spans="1:26" x14ac:dyDescent="0.2">
      <c r="A605" s="2">
        <v>43472</v>
      </c>
      <c r="B605" s="16">
        <v>1</v>
      </c>
      <c r="C605" s="16">
        <v>7</v>
      </c>
      <c r="D605" s="16">
        <v>2019</v>
      </c>
      <c r="E605" s="1" t="s">
        <v>30</v>
      </c>
      <c r="F605" s="1" t="s">
        <v>27</v>
      </c>
      <c r="G605" s="1" t="str">
        <f>LEFT(October_Schedule_Table[[#This Row],[Visitor/Neutral]],3)</f>
        <v>Orl</v>
      </c>
      <c r="H605" s="1">
        <v>95</v>
      </c>
      <c r="I605" s="1" t="s">
        <v>32</v>
      </c>
      <c r="J605" s="1" t="str">
        <f>LEFT(October_Schedule_Table[[#This Row],[Home/Neutral]],3)</f>
        <v>Sac</v>
      </c>
      <c r="K605" s="1">
        <v>111</v>
      </c>
      <c r="L605" s="1">
        <f>mean-0.5*home+VLOOKUP(October_Schedule_Table[[#This Row],[Visitor/Neutral]],lookup,2,FALSE)+VLOOKUP(October_Schedule_Table[[#This Row],[Home/Neutral]],lookup,3,FALSE)</f>
        <v>110.23863042608359</v>
      </c>
      <c r="M605" s="1">
        <f>mean+0.5*home+VLOOKUP(October_Schedule_Table[[#This Row],[Visitor/Neutral]],lookup,3,FALSE)+VLOOKUP(October_Schedule_Table[[#This Row],[Home/Neutral]],lookup,2,FALSE)</f>
        <v>110.82991820541724</v>
      </c>
      <c r="N605" s="1">
        <f>(October_Schedule_Table[[#This Row],[PTS2]]-October_Schedule_Table[[#This Row],[Home Pre]])^2+(October_Schedule_Table[[#This Row],[PTS]]-October_Schedule_Table[[#This Row],[Away Pre]])^2</f>
        <v>232.24478507960899</v>
      </c>
      <c r="O605" s="1">
        <f t="shared" si="11"/>
        <v>1.4274744767669048</v>
      </c>
      <c r="P605" s="8">
        <f>October_Schedule_Table[[#This Row],[PTS2]]-October_Schedule_Table[[#This Row],[PTS]]</f>
        <v>16</v>
      </c>
      <c r="Q605" s="8">
        <f>October_Schedule_Table[[#This Row],[Home Pre]]-October_Schedule_Table[[#This Row],[Away Pre]]</f>
        <v>0.59128777933365484</v>
      </c>
      <c r="R605" s="8">
        <f>October_Schedule_Table[[#This Row],[Actual]]-October_Schedule_Table[[#This Row],[Predicted]]</f>
        <v>15.408712220666345</v>
      </c>
      <c r="S605" s="8">
        <f>October_Schedule_Table[[#This Row],[PTS2]]-October_Schedule_Table[[#This Row],[Home Pre]]</f>
        <v>0.17008179458275663</v>
      </c>
      <c r="T605" s="8">
        <f>October_Schedule_Table[[#This Row],[PTS]]-October_Schedule_Table[[#This Row],[Away Pre]]</f>
        <v>-15.238630426083589</v>
      </c>
      <c r="U605" s="8" t="str">
        <f>CONCATENATE(October_Schedule_Table[[#This Row],[Away Short]],October_Schedule_Table[[#This Row],[PTS]],October_Schedule_Table[[#This Row],[PTS2]])</f>
        <v>Orl95111</v>
      </c>
      <c r="V605" s="8" t="str">
        <f>CONCATENATE(October_Schedule_Table[[#This Row],[Home Short]],October_Schedule_Table[[#This Row],[PTS]],October_Schedule_Table[[#This Row],[PTS2]])</f>
        <v>Sac95111</v>
      </c>
      <c r="W605" s="8" t="str">
        <f>VLOOKUP(October_Schedule_Table[[#This Row],[Home Concat]],'Back to Back'!T:U,2,FALSE)</f>
        <v>no</v>
      </c>
      <c r="X605" s="8" t="str">
        <f>VLOOKUP(October_Schedule_Table[[#This Row],[Away Concat]],'Back to Back'!T:U,2,FALSE)</f>
        <v>yes</v>
      </c>
      <c r="Y60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05" s="8"/>
    </row>
    <row r="606" spans="1:26" x14ac:dyDescent="0.2">
      <c r="A606" s="2">
        <v>43473</v>
      </c>
      <c r="B606" s="16">
        <v>1</v>
      </c>
      <c r="C606" s="16">
        <v>8</v>
      </c>
      <c r="D606" s="16">
        <v>2019</v>
      </c>
      <c r="E606" s="1" t="s">
        <v>12</v>
      </c>
      <c r="F606" s="1" t="s">
        <v>20</v>
      </c>
      <c r="G606" s="1" t="str">
        <f>LEFT(October_Schedule_Table[[#This Row],[Visitor/Neutral]],3)</f>
        <v>Ind</v>
      </c>
      <c r="H606" s="1">
        <v>123</v>
      </c>
      <c r="I606" s="1" t="s">
        <v>36</v>
      </c>
      <c r="J606" s="1" t="str">
        <f>LEFT(October_Schedule_Table[[#This Row],[Home/Neutral]],3)</f>
        <v>Cle</v>
      </c>
      <c r="K606" s="1">
        <v>115</v>
      </c>
      <c r="L606" s="1">
        <f>mean-0.5*home+VLOOKUP(October_Schedule_Table[[#This Row],[Visitor/Neutral]],lookup,2,FALSE)+VLOOKUP(October_Schedule_Table[[#This Row],[Home/Neutral]],lookup,3,FALSE)</f>
        <v>109.47591175996114</v>
      </c>
      <c r="M606" s="1">
        <f>mean+0.5*home+VLOOKUP(October_Schedule_Table[[#This Row],[Visitor/Neutral]],lookup,3,FALSE)+VLOOKUP(October_Schedule_Table[[#This Row],[Home/Neutral]],lookup,2,FALSE)</f>
        <v>100.4776494037158</v>
      </c>
      <c r="N606" s="1">
        <f>(October_Schedule_Table[[#This Row],[PTS2]]-October_Schedule_Table[[#This Row],[Home Pre]])^2+(October_Schedule_Table[[#This Row],[PTS]]-October_Schedule_Table[[#This Row],[Away Pre]])^2</f>
        <v>393.79962956575355</v>
      </c>
      <c r="O606" s="1">
        <f t="shared" si="11"/>
        <v>1.4283314756522962</v>
      </c>
      <c r="P606" s="8">
        <f>October_Schedule_Table[[#This Row],[PTS2]]-October_Schedule_Table[[#This Row],[PTS]]</f>
        <v>-8</v>
      </c>
      <c r="Q606" s="8">
        <f>October_Schedule_Table[[#This Row],[Home Pre]]-October_Schedule_Table[[#This Row],[Away Pre]]</f>
        <v>-8.9982623562453341</v>
      </c>
      <c r="R606" s="8">
        <f>October_Schedule_Table[[#This Row],[Actual]]-October_Schedule_Table[[#This Row],[Predicted]]</f>
        <v>0.9982623562453341</v>
      </c>
      <c r="S606" s="8">
        <f>October_Schedule_Table[[#This Row],[PTS2]]-October_Schedule_Table[[#This Row],[Home Pre]]</f>
        <v>14.522350596284198</v>
      </c>
      <c r="T606" s="8">
        <f>October_Schedule_Table[[#This Row],[PTS]]-October_Schedule_Table[[#This Row],[Away Pre]]</f>
        <v>13.524088240038864</v>
      </c>
      <c r="U606" s="8" t="str">
        <f>CONCATENATE(October_Schedule_Table[[#This Row],[Away Short]],October_Schedule_Table[[#This Row],[PTS]],October_Schedule_Table[[#This Row],[PTS2]])</f>
        <v>Ind123115</v>
      </c>
      <c r="V606" s="8" t="str">
        <f>CONCATENATE(October_Schedule_Table[[#This Row],[Home Short]],October_Schedule_Table[[#This Row],[PTS]],October_Schedule_Table[[#This Row],[PTS2]])</f>
        <v>Cle123115</v>
      </c>
      <c r="W606" s="8" t="str">
        <f>VLOOKUP(October_Schedule_Table[[#This Row],[Home Concat]],'Back to Back'!T:U,2,FALSE)</f>
        <v>no</v>
      </c>
      <c r="X606" s="8" t="str">
        <f>VLOOKUP(October_Schedule_Table[[#This Row],[Away Concat]],'Back to Back'!T:U,2,FALSE)</f>
        <v>no</v>
      </c>
      <c r="Y60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06" s="8"/>
    </row>
    <row r="607" spans="1:26" x14ac:dyDescent="0.2">
      <c r="A607" s="2">
        <v>43473</v>
      </c>
      <c r="B607" s="16">
        <v>1</v>
      </c>
      <c r="C607" s="16">
        <v>8</v>
      </c>
      <c r="D607" s="16">
        <v>2019</v>
      </c>
      <c r="E607" s="1" t="s">
        <v>9</v>
      </c>
      <c r="F607" s="1" t="s">
        <v>25</v>
      </c>
      <c r="G607" s="1" t="s">
        <v>243</v>
      </c>
      <c r="H607" s="1">
        <v>95</v>
      </c>
      <c r="I607" s="1" t="s">
        <v>11</v>
      </c>
      <c r="J607" s="1" t="str">
        <f>LEFT(October_Schedule_Table[[#This Row],[Home/Neutral]],3)</f>
        <v>Gol</v>
      </c>
      <c r="K607" s="1">
        <v>122</v>
      </c>
      <c r="L607" s="1">
        <f>mean-0.5*home+VLOOKUP(October_Schedule_Table[[#This Row],[Visitor/Neutral]],lookup,2,FALSE)+VLOOKUP(October_Schedule_Table[[#This Row],[Home/Neutral]],lookup,3,FALSE)</f>
        <v>102.56719958077623</v>
      </c>
      <c r="M607" s="1">
        <f>mean+0.5*home+VLOOKUP(October_Schedule_Table[[#This Row],[Visitor/Neutral]],lookup,3,FALSE)+VLOOKUP(October_Schedule_Table[[#This Row],[Home/Neutral]],lookup,2,FALSE)</f>
        <v>121.15896614082114</v>
      </c>
      <c r="N607" s="1">
        <f>(October_Schedule_Table[[#This Row],[PTS2]]-October_Schedule_Table[[#This Row],[Home Pre]])^2+(October_Schedule_Table[[#This Row],[PTS]]-October_Schedule_Table[[#This Row],[Away Pre]])^2</f>
        <v>57.969847447585288</v>
      </c>
      <c r="O607" s="1">
        <f t="shared" si="11"/>
        <v>1.4291889890457237</v>
      </c>
      <c r="P607" s="8">
        <f>October_Schedule_Table[[#This Row],[PTS2]]-October_Schedule_Table[[#This Row],[PTS]]</f>
        <v>27</v>
      </c>
      <c r="Q607" s="8">
        <f>October_Schedule_Table[[#This Row],[Home Pre]]-October_Schedule_Table[[#This Row],[Away Pre]]</f>
        <v>18.591766560044903</v>
      </c>
      <c r="R607" s="8">
        <f>October_Schedule_Table[[#This Row],[Actual]]-October_Schedule_Table[[#This Row],[Predicted]]</f>
        <v>8.4082334399550973</v>
      </c>
      <c r="S607" s="8">
        <f>October_Schedule_Table[[#This Row],[PTS2]]-October_Schedule_Table[[#This Row],[Home Pre]]</f>
        <v>0.84103385917886442</v>
      </c>
      <c r="T607" s="8">
        <f>October_Schedule_Table[[#This Row],[PTS]]-October_Schedule_Table[[#This Row],[Away Pre]]</f>
        <v>-7.5671995807762329</v>
      </c>
      <c r="U607" s="8" t="str">
        <f>CONCATENATE(October_Schedule_Table[[#This Row],[Away Short]],October_Schedule_Table[[#This Row],[PTS]],October_Schedule_Table[[#This Row],[PTS2]])</f>
        <v>NYK95122</v>
      </c>
      <c r="V607" s="8" t="str">
        <f>CONCATENATE(October_Schedule_Table[[#This Row],[Home Short]],October_Schedule_Table[[#This Row],[PTS]],October_Schedule_Table[[#This Row],[PTS2]])</f>
        <v>Gol95122</v>
      </c>
      <c r="W607" s="8" t="str">
        <f>VLOOKUP(October_Schedule_Table[[#This Row],[Home Concat]],'Back to Back'!T:U,2,FALSE)</f>
        <v>no</v>
      </c>
      <c r="X607" s="8" t="str">
        <f>VLOOKUP(October_Schedule_Table[[#This Row],[Away Concat]],'Back to Back'!T:U,2,FALSE)</f>
        <v>yes</v>
      </c>
      <c r="Y60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07" s="8"/>
    </row>
    <row r="608" spans="1:26" x14ac:dyDescent="0.2">
      <c r="A608" s="2">
        <v>43473</v>
      </c>
      <c r="B608" s="16">
        <v>1</v>
      </c>
      <c r="C608" s="16">
        <v>8</v>
      </c>
      <c r="D608" s="16">
        <v>2019</v>
      </c>
      <c r="E608" s="1" t="s">
        <v>9</v>
      </c>
      <c r="F608" s="1" t="s">
        <v>14</v>
      </c>
      <c r="G608" s="1" t="str">
        <f>LEFT(October_Schedule_Table[[#This Row],[Visitor/Neutral]],3)</f>
        <v>Cha</v>
      </c>
      <c r="H608" s="1">
        <v>109</v>
      </c>
      <c r="I608" s="1" t="s">
        <v>22</v>
      </c>
      <c r="J608" s="1" t="s">
        <v>241</v>
      </c>
      <c r="K608" s="1">
        <v>128</v>
      </c>
      <c r="L608" s="1">
        <f>mean-0.5*home+VLOOKUP(October_Schedule_Table[[#This Row],[Visitor/Neutral]],lookup,2,FALSE)+VLOOKUP(October_Schedule_Table[[#This Row],[Home/Neutral]],lookup,3,FALSE)</f>
        <v>112.57125048807251</v>
      </c>
      <c r="M608" s="1">
        <f>mean+0.5*home+VLOOKUP(October_Schedule_Table[[#This Row],[Visitor/Neutral]],lookup,3,FALSE)+VLOOKUP(October_Schedule_Table[[#This Row],[Home/Neutral]],lookup,2,FALSE)</f>
        <v>117.30788955141554</v>
      </c>
      <c r="N608" s="1">
        <f>(October_Schedule_Table[[#This Row],[PTS2]]-October_Schedule_Table[[#This Row],[Home Pre]])^2+(October_Schedule_Table[[#This Row],[PTS]]-October_Schedule_Table[[#This Row],[Away Pre]])^2</f>
        <v>127.07505589328707</v>
      </c>
      <c r="O608" s="1">
        <f t="shared" si="11"/>
        <v>1.4300470172560775</v>
      </c>
      <c r="P608" s="8">
        <f>October_Schedule_Table[[#This Row],[PTS2]]-October_Schedule_Table[[#This Row],[PTS]]</f>
        <v>19</v>
      </c>
      <c r="Q608" s="8">
        <f>October_Schedule_Table[[#This Row],[Home Pre]]-October_Schedule_Table[[#This Row],[Away Pre]]</f>
        <v>4.7366390633430342</v>
      </c>
      <c r="R608" s="8">
        <f>October_Schedule_Table[[#This Row],[Actual]]-October_Schedule_Table[[#This Row],[Predicted]]</f>
        <v>14.263360936656966</v>
      </c>
      <c r="S608" s="8">
        <f>October_Schedule_Table[[#This Row],[PTS2]]-October_Schedule_Table[[#This Row],[Home Pre]]</f>
        <v>10.692110448584458</v>
      </c>
      <c r="T608" s="8">
        <f>October_Schedule_Table[[#This Row],[PTS]]-October_Schedule_Table[[#This Row],[Away Pre]]</f>
        <v>-3.5712504880725078</v>
      </c>
      <c r="U608" s="8" t="str">
        <f>CONCATENATE(October_Schedule_Table[[#This Row],[Away Short]],October_Schedule_Table[[#This Row],[PTS]],October_Schedule_Table[[#This Row],[PTS2]])</f>
        <v>Cha109128</v>
      </c>
      <c r="V608" s="8" t="str">
        <f>CONCATENATE(October_Schedule_Table[[#This Row],[Home Short]],October_Schedule_Table[[#This Row],[PTS]],October_Schedule_Table[[#This Row],[PTS2]])</f>
        <v>LAC109128</v>
      </c>
      <c r="W608" s="8" t="str">
        <f>VLOOKUP(October_Schedule_Table[[#This Row],[Home Concat]],'Back to Back'!T:U,2,FALSE)</f>
        <v>no</v>
      </c>
      <c r="X608" s="8" t="str">
        <f>VLOOKUP(October_Schedule_Table[[#This Row],[Away Concat]],'Back to Back'!T:U,2,FALSE)</f>
        <v>no</v>
      </c>
      <c r="Y60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08" s="8"/>
    </row>
    <row r="609" spans="1:26" x14ac:dyDescent="0.2">
      <c r="A609" s="2">
        <v>43473</v>
      </c>
      <c r="B609" s="16">
        <v>1</v>
      </c>
      <c r="C609" s="16">
        <v>8</v>
      </c>
      <c r="D609" s="16">
        <v>2019</v>
      </c>
      <c r="E609" s="1" t="s">
        <v>23</v>
      </c>
      <c r="F609" s="1" t="s">
        <v>21</v>
      </c>
      <c r="G609" s="1" t="str">
        <f>LEFT(October_Schedule_Table[[#This Row],[Visitor/Neutral]],3)</f>
        <v>Den</v>
      </c>
      <c r="H609" s="1">
        <v>103</v>
      </c>
      <c r="I609" s="1" t="s">
        <v>26</v>
      </c>
      <c r="J609" s="1" t="str">
        <f>LEFT(October_Schedule_Table[[#This Row],[Home/Neutral]],3)</f>
        <v>Mia</v>
      </c>
      <c r="K609" s="1">
        <v>99</v>
      </c>
      <c r="L609" s="1">
        <f>mean-0.5*home+VLOOKUP(October_Schedule_Table[[#This Row],[Visitor/Neutral]],lookup,2,FALSE)+VLOOKUP(October_Schedule_Table[[#This Row],[Home/Neutral]],lookup,3,FALSE)</f>
        <v>103.14118538359237</v>
      </c>
      <c r="M609" s="1">
        <f>mean+0.5*home+VLOOKUP(October_Schedule_Table[[#This Row],[Visitor/Neutral]],lookup,3,FALSE)+VLOOKUP(October_Schedule_Table[[#This Row],[Home/Neutral]],lookup,2,FALSE)</f>
        <v>101.72349242214408</v>
      </c>
      <c r="N609" s="1">
        <f>(October_Schedule_Table[[#This Row],[PTS2]]-October_Schedule_Table[[#This Row],[Home Pre]])^2+(October_Schedule_Table[[#This Row],[PTS]]-October_Schedule_Table[[#This Row],[Away Pre]])^2</f>
        <v>7.4373442860163337</v>
      </c>
      <c r="O609" s="1">
        <f t="shared" si="11"/>
        <v>1.430905560592433</v>
      </c>
      <c r="P609" s="8">
        <f>October_Schedule_Table[[#This Row],[PTS2]]-October_Schedule_Table[[#This Row],[PTS]]</f>
        <v>-4</v>
      </c>
      <c r="Q609" s="8">
        <f>October_Schedule_Table[[#This Row],[Home Pre]]-October_Schedule_Table[[#This Row],[Away Pre]]</f>
        <v>-1.4176929614482958</v>
      </c>
      <c r="R609" s="8">
        <f>October_Schedule_Table[[#This Row],[Actual]]-October_Schedule_Table[[#This Row],[Predicted]]</f>
        <v>-2.5823070385517042</v>
      </c>
      <c r="S609" s="8">
        <f>October_Schedule_Table[[#This Row],[PTS2]]-October_Schedule_Table[[#This Row],[Home Pre]]</f>
        <v>-2.7234924221440764</v>
      </c>
      <c r="T609" s="8">
        <f>October_Schedule_Table[[#This Row],[PTS]]-October_Schedule_Table[[#This Row],[Away Pre]]</f>
        <v>-0.1411853835923722</v>
      </c>
      <c r="U609" s="8" t="str">
        <f>CONCATENATE(October_Schedule_Table[[#This Row],[Away Short]],October_Schedule_Table[[#This Row],[PTS]],October_Schedule_Table[[#This Row],[PTS2]])</f>
        <v>Den10399</v>
      </c>
      <c r="V609" s="8" t="str">
        <f>CONCATENATE(October_Schedule_Table[[#This Row],[Home Short]],October_Schedule_Table[[#This Row],[PTS]],October_Schedule_Table[[#This Row],[PTS2]])</f>
        <v>Mia10399</v>
      </c>
      <c r="W609" s="8" t="str">
        <f>VLOOKUP(October_Schedule_Table[[#This Row],[Home Concat]],'Back to Back'!T:U,2,FALSE)</f>
        <v>no</v>
      </c>
      <c r="X609" s="8" t="str">
        <f>VLOOKUP(October_Schedule_Table[[#This Row],[Away Concat]],'Back to Back'!T:U,2,FALSE)</f>
        <v>yes</v>
      </c>
      <c r="Y60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09" s="8"/>
    </row>
    <row r="610" spans="1:26" x14ac:dyDescent="0.2">
      <c r="A610" s="2">
        <v>43473</v>
      </c>
      <c r="B610" s="16">
        <v>1</v>
      </c>
      <c r="C610" s="16">
        <v>8</v>
      </c>
      <c r="D610" s="16">
        <v>2019</v>
      </c>
      <c r="E610" s="1" t="s">
        <v>6</v>
      </c>
      <c r="F610" s="1" t="s">
        <v>34</v>
      </c>
      <c r="G610" s="1" t="str">
        <f>LEFT(October_Schedule_Table[[#This Row],[Visitor/Neutral]],3)</f>
        <v>Min</v>
      </c>
      <c r="H610" s="1">
        <v>119</v>
      </c>
      <c r="I610" s="1" t="s">
        <v>10</v>
      </c>
      <c r="J610" s="1" t="str">
        <f>LEFT(October_Schedule_Table[[#This Row],[Home/Neutral]],3)</f>
        <v>Okl</v>
      </c>
      <c r="K610" s="1">
        <v>117</v>
      </c>
      <c r="L610" s="1">
        <f>mean-0.5*home+VLOOKUP(October_Schedule_Table[[#This Row],[Visitor/Neutral]],lookup,2,FALSE)+VLOOKUP(October_Schedule_Table[[#This Row],[Home/Neutral]],lookup,3,FALSE)</f>
        <v>111.64714049214167</v>
      </c>
      <c r="M610" s="1">
        <f>mean+0.5*home+VLOOKUP(October_Schedule_Table[[#This Row],[Visitor/Neutral]],lookup,3,FALSE)+VLOOKUP(October_Schedule_Table[[#This Row],[Home/Neutral]],lookup,2,FALSE)</f>
        <v>119.10949246272963</v>
      </c>
      <c r="N610" s="1">
        <f>(October_Schedule_Table[[#This Row],[PTS2]]-October_Schedule_Table[[#This Row],[Home Pre]])^2+(October_Schedule_Table[[#This Row],[PTS]]-October_Schedule_Table[[#This Row],[Away Pre]])^2</f>
        <v>58.514501392615728</v>
      </c>
      <c r="O610" s="1">
        <f t="shared" si="11"/>
        <v>1.4317646193640516</v>
      </c>
      <c r="P610" s="8">
        <f>October_Schedule_Table[[#This Row],[PTS2]]-October_Schedule_Table[[#This Row],[PTS]]</f>
        <v>-2</v>
      </c>
      <c r="Q610" s="8">
        <f>October_Schedule_Table[[#This Row],[Home Pre]]-October_Schedule_Table[[#This Row],[Away Pre]]</f>
        <v>7.4623519705879602</v>
      </c>
      <c r="R610" s="8">
        <f>October_Schedule_Table[[#This Row],[Actual]]-October_Schedule_Table[[#This Row],[Predicted]]</f>
        <v>-9.4623519705879602</v>
      </c>
      <c r="S610" s="8">
        <f>October_Schedule_Table[[#This Row],[PTS2]]-October_Schedule_Table[[#This Row],[Home Pre]]</f>
        <v>-2.1094924627296336</v>
      </c>
      <c r="T610" s="8">
        <f>October_Schedule_Table[[#This Row],[PTS]]-October_Schedule_Table[[#This Row],[Away Pre]]</f>
        <v>7.3528595078583265</v>
      </c>
      <c r="U610" s="8" t="str">
        <f>CONCATENATE(October_Schedule_Table[[#This Row],[Away Short]],October_Schedule_Table[[#This Row],[PTS]],October_Schedule_Table[[#This Row],[PTS2]])</f>
        <v>Min119117</v>
      </c>
      <c r="V610" s="8" t="str">
        <f>CONCATENATE(October_Schedule_Table[[#This Row],[Home Short]],October_Schedule_Table[[#This Row],[PTS]],October_Schedule_Table[[#This Row],[PTS2]])</f>
        <v>Okl119117</v>
      </c>
      <c r="W610" s="8" t="str">
        <f>VLOOKUP(October_Schedule_Table[[#This Row],[Home Concat]],'Back to Back'!T:U,2,FALSE)</f>
        <v>no</v>
      </c>
      <c r="X610" s="8" t="str">
        <f>VLOOKUP(October_Schedule_Table[[#This Row],[Away Concat]],'Back to Back'!T:U,2,FALSE)</f>
        <v>no</v>
      </c>
      <c r="Y61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10" s="8"/>
    </row>
    <row r="611" spans="1:26" x14ac:dyDescent="0.2">
      <c r="A611" s="2">
        <v>43473</v>
      </c>
      <c r="B611" s="16">
        <v>1</v>
      </c>
      <c r="C611" s="16">
        <v>8</v>
      </c>
      <c r="D611" s="16">
        <v>2019</v>
      </c>
      <c r="E611" s="1" t="s">
        <v>12</v>
      </c>
      <c r="F611" s="1" t="s">
        <v>41</v>
      </c>
      <c r="G611" s="1" t="str">
        <f>LEFT(October_Schedule_Table[[#This Row],[Visitor/Neutral]],3)</f>
        <v>Was</v>
      </c>
      <c r="H611" s="1">
        <v>115</v>
      </c>
      <c r="I611" s="1" t="s">
        <v>7</v>
      </c>
      <c r="J611" s="1" t="str">
        <f>LEFT(October_Schedule_Table[[#This Row],[Home/Neutral]],3)</f>
        <v>Phi</v>
      </c>
      <c r="K611" s="1">
        <v>132</v>
      </c>
      <c r="L611" s="1">
        <f>mean-0.5*home+VLOOKUP(October_Schedule_Table[[#This Row],[Visitor/Neutral]],lookup,2,FALSE)+VLOOKUP(October_Schedule_Table[[#This Row],[Home/Neutral]],lookup,3,FALSE)</f>
        <v>114.81690267572424</v>
      </c>
      <c r="M611" s="1">
        <f>mean+0.5*home+VLOOKUP(October_Schedule_Table[[#This Row],[Visitor/Neutral]],lookup,3,FALSE)+VLOOKUP(October_Schedule_Table[[#This Row],[Home/Neutral]],lookup,2,FALSE)</f>
        <v>123.00121758050733</v>
      </c>
      <c r="N611" s="1">
        <f>(October_Schedule_Table[[#This Row],[PTS2]]-October_Schedule_Table[[#This Row],[Home Pre]])^2+(October_Schedule_Table[[#This Row],[PTS]]-October_Schedule_Table[[#This Row],[Away Pre]])^2</f>
        <v>81.01160966352731</v>
      </c>
      <c r="O611" s="1">
        <f t="shared" si="11"/>
        <v>1.4326241938803799</v>
      </c>
      <c r="P611" s="8">
        <f>October_Schedule_Table[[#This Row],[PTS2]]-October_Schedule_Table[[#This Row],[PTS]]</f>
        <v>17</v>
      </c>
      <c r="Q611" s="8">
        <f>October_Schedule_Table[[#This Row],[Home Pre]]-October_Schedule_Table[[#This Row],[Away Pre]]</f>
        <v>8.1843149047830934</v>
      </c>
      <c r="R611" s="8">
        <f>October_Schedule_Table[[#This Row],[Actual]]-October_Schedule_Table[[#This Row],[Predicted]]</f>
        <v>8.8156850952169066</v>
      </c>
      <c r="S611" s="8">
        <f>October_Schedule_Table[[#This Row],[PTS2]]-October_Schedule_Table[[#This Row],[Home Pre]]</f>
        <v>8.9987824194926702</v>
      </c>
      <c r="T611" s="8">
        <f>October_Schedule_Table[[#This Row],[PTS]]-October_Schedule_Table[[#This Row],[Away Pre]]</f>
        <v>0.18309732427576364</v>
      </c>
      <c r="U611" s="8" t="str">
        <f>CONCATENATE(October_Schedule_Table[[#This Row],[Away Short]],October_Schedule_Table[[#This Row],[PTS]],October_Schedule_Table[[#This Row],[PTS2]])</f>
        <v>Was115132</v>
      </c>
      <c r="V611" s="8" t="str">
        <f>CONCATENATE(October_Schedule_Table[[#This Row],[Home Short]],October_Schedule_Table[[#This Row],[PTS]],October_Schedule_Table[[#This Row],[PTS2]])</f>
        <v>Phi115132</v>
      </c>
      <c r="W611" s="8" t="str">
        <f>VLOOKUP(October_Schedule_Table[[#This Row],[Home Concat]],'Back to Back'!T:U,2,FALSE)</f>
        <v>no</v>
      </c>
      <c r="X611" s="8" t="str">
        <f>VLOOKUP(October_Schedule_Table[[#This Row],[Away Concat]],'Back to Back'!T:U,2,FALSE)</f>
        <v>no</v>
      </c>
      <c r="Y61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11" s="8"/>
    </row>
    <row r="612" spans="1:26" x14ac:dyDescent="0.2">
      <c r="A612" s="2">
        <v>43473</v>
      </c>
      <c r="B612" s="16">
        <v>1</v>
      </c>
      <c r="C612" s="16">
        <v>8</v>
      </c>
      <c r="D612" s="16">
        <v>2019</v>
      </c>
      <c r="E612" s="1" t="s">
        <v>42</v>
      </c>
      <c r="F612" s="1" t="s">
        <v>32</v>
      </c>
      <c r="G612" s="1" t="str">
        <f>LEFT(October_Schedule_Table[[#This Row],[Visitor/Neutral]],3)</f>
        <v>Sac</v>
      </c>
      <c r="H612" s="1">
        <v>111</v>
      </c>
      <c r="I612" s="1" t="s">
        <v>29</v>
      </c>
      <c r="J612" s="1" t="str">
        <f>LEFT(October_Schedule_Table[[#This Row],[Home/Neutral]],3)</f>
        <v>Pho</v>
      </c>
      <c r="K612" s="1">
        <v>115</v>
      </c>
      <c r="L612" s="1">
        <f>mean-0.5*home+VLOOKUP(October_Schedule_Table[[#This Row],[Visitor/Neutral]],lookup,2,FALSE)+VLOOKUP(October_Schedule_Table[[#This Row],[Home/Neutral]],lookup,3,FALSE)</f>
        <v>118.25911134564537</v>
      </c>
      <c r="M612" s="1">
        <f>mean+0.5*home+VLOOKUP(October_Schedule_Table[[#This Row],[Visitor/Neutral]],lookup,3,FALSE)+VLOOKUP(October_Schedule_Table[[#This Row],[Home/Neutral]],lookup,2,FALSE)</f>
        <v>113.17640672310338</v>
      </c>
      <c r="N612" s="1">
        <f>(October_Schedule_Table[[#This Row],[PTS2]]-October_Schedule_Table[[#This Row],[Home Pre]])^2+(October_Schedule_Table[[#This Row],[PTS]]-October_Schedule_Table[[#This Row],[Away Pre]])^2</f>
        <v>56.020189968019807</v>
      </c>
      <c r="O612" s="1">
        <f t="shared" si="11"/>
        <v>1.4334842844510507</v>
      </c>
      <c r="P612" s="8">
        <f>October_Schedule_Table[[#This Row],[PTS2]]-October_Schedule_Table[[#This Row],[PTS]]</f>
        <v>4</v>
      </c>
      <c r="Q612" s="8">
        <f>October_Schedule_Table[[#This Row],[Home Pre]]-October_Schedule_Table[[#This Row],[Away Pre]]</f>
        <v>-5.0827046225419821</v>
      </c>
      <c r="R612" s="8">
        <f>October_Schedule_Table[[#This Row],[Actual]]-October_Schedule_Table[[#This Row],[Predicted]]</f>
        <v>9.0827046225419821</v>
      </c>
      <c r="S612" s="8">
        <f>October_Schedule_Table[[#This Row],[PTS2]]-October_Schedule_Table[[#This Row],[Home Pre]]</f>
        <v>1.8235932768966165</v>
      </c>
      <c r="T612" s="8">
        <f>October_Schedule_Table[[#This Row],[PTS]]-October_Schedule_Table[[#This Row],[Away Pre]]</f>
        <v>-7.2591113456453655</v>
      </c>
      <c r="U612" s="8" t="str">
        <f>CONCATENATE(October_Schedule_Table[[#This Row],[Away Short]],October_Schedule_Table[[#This Row],[PTS]],October_Schedule_Table[[#This Row],[PTS2]])</f>
        <v>Sac111115</v>
      </c>
      <c r="V612" s="8" t="str">
        <f>CONCATENATE(October_Schedule_Table[[#This Row],[Home Short]],October_Schedule_Table[[#This Row],[PTS]],October_Schedule_Table[[#This Row],[PTS2]])</f>
        <v>Pho111115</v>
      </c>
      <c r="W612" s="8" t="str">
        <f>VLOOKUP(October_Schedule_Table[[#This Row],[Home Concat]],'Back to Back'!T:U,2,FALSE)</f>
        <v>no</v>
      </c>
      <c r="X612" s="8" t="str">
        <f>VLOOKUP(October_Schedule_Table[[#This Row],[Away Concat]],'Back to Back'!T:U,2,FALSE)</f>
        <v>yes</v>
      </c>
      <c r="Y61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12" s="8"/>
    </row>
    <row r="613" spans="1:26" x14ac:dyDescent="0.2">
      <c r="A613" s="2">
        <v>43473</v>
      </c>
      <c r="B613" s="16">
        <v>1</v>
      </c>
      <c r="C613" s="16">
        <v>8</v>
      </c>
      <c r="D613" s="16">
        <v>2019</v>
      </c>
      <c r="E613" s="1" t="s">
        <v>23</v>
      </c>
      <c r="F613" s="1" t="s">
        <v>24</v>
      </c>
      <c r="G613" s="1" t="str">
        <f>LEFT(October_Schedule_Table[[#This Row],[Visitor/Neutral]],3)</f>
        <v>Atl</v>
      </c>
      <c r="H613" s="1">
        <v>101</v>
      </c>
      <c r="I613" s="1" t="s">
        <v>37</v>
      </c>
      <c r="J613" s="1" t="str">
        <f>LEFT(October_Schedule_Table[[#This Row],[Home/Neutral]],3)</f>
        <v>Tor</v>
      </c>
      <c r="K613" s="1">
        <v>104</v>
      </c>
      <c r="L613" s="1">
        <f>mean-0.5*home+VLOOKUP(October_Schedule_Table[[#This Row],[Visitor/Neutral]],lookup,2,FALSE)+VLOOKUP(October_Schedule_Table[[#This Row],[Home/Neutral]],lookup,3,FALSE)</f>
        <v>110.80133031844116</v>
      </c>
      <c r="M613" s="1">
        <f>mean+0.5*home+VLOOKUP(October_Schedule_Table[[#This Row],[Visitor/Neutral]],lookup,3,FALSE)+VLOOKUP(October_Schedule_Table[[#This Row],[Home/Neutral]],lookup,2,FALSE)</f>
        <v>124.46594084867534</v>
      </c>
      <c r="N613" s="1">
        <f>(October_Schedule_Table[[#This Row],[PTS2]]-October_Schedule_Table[[#This Row],[Home Pre]])^2+(October_Schedule_Table[[#This Row],[PTS]]-October_Schedule_Table[[#This Row],[Away Pre]])^2</f>
        <v>514.92081083267192</v>
      </c>
      <c r="O613" s="1">
        <f t="shared" si="11"/>
        <v>1.4343448913858823</v>
      </c>
      <c r="P613" s="8">
        <f>October_Schedule_Table[[#This Row],[PTS2]]-October_Schedule_Table[[#This Row],[PTS]]</f>
        <v>3</v>
      </c>
      <c r="Q613" s="8">
        <f>October_Schedule_Table[[#This Row],[Home Pre]]-October_Schedule_Table[[#This Row],[Away Pre]]</f>
        <v>13.664610530234185</v>
      </c>
      <c r="R613" s="8">
        <f>October_Schedule_Table[[#This Row],[Actual]]-October_Schedule_Table[[#This Row],[Predicted]]</f>
        <v>-10.664610530234185</v>
      </c>
      <c r="S613" s="8">
        <f>October_Schedule_Table[[#This Row],[PTS2]]-October_Schedule_Table[[#This Row],[Home Pre]]</f>
        <v>-20.465940848675345</v>
      </c>
      <c r="T613" s="8">
        <f>October_Schedule_Table[[#This Row],[PTS]]-October_Schedule_Table[[#This Row],[Away Pre]]</f>
        <v>-9.8013303184411598</v>
      </c>
      <c r="U613" s="8" t="str">
        <f>CONCATENATE(October_Schedule_Table[[#This Row],[Away Short]],October_Schedule_Table[[#This Row],[PTS]],October_Schedule_Table[[#This Row],[PTS2]])</f>
        <v>Atl101104</v>
      </c>
      <c r="V613" s="8" t="str">
        <f>CONCATENATE(October_Schedule_Table[[#This Row],[Home Short]],October_Schedule_Table[[#This Row],[PTS]],October_Schedule_Table[[#This Row],[PTS2]])</f>
        <v>Tor101104</v>
      </c>
      <c r="W613" s="8" t="str">
        <f>VLOOKUP(October_Schedule_Table[[#This Row],[Home Concat]],'Back to Back'!T:U,2,FALSE)</f>
        <v>no</v>
      </c>
      <c r="X613" s="8" t="str">
        <f>VLOOKUP(October_Schedule_Table[[#This Row],[Away Concat]],'Back to Back'!T:U,2,FALSE)</f>
        <v>no</v>
      </c>
      <c r="Y61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13" s="8"/>
    </row>
    <row r="614" spans="1:26" x14ac:dyDescent="0.2">
      <c r="A614" s="2">
        <v>43474</v>
      </c>
      <c r="B614" s="16">
        <v>1</v>
      </c>
      <c r="C614" s="16">
        <v>9</v>
      </c>
      <c r="D614" s="16">
        <v>2019</v>
      </c>
      <c r="E614" s="1" t="s">
        <v>12</v>
      </c>
      <c r="F614" s="1" t="s">
        <v>20</v>
      </c>
      <c r="G614" s="1" t="str">
        <f>LEFT(October_Schedule_Table[[#This Row],[Visitor/Neutral]],3)</f>
        <v>Ind</v>
      </c>
      <c r="H614" s="1">
        <v>108</v>
      </c>
      <c r="I614" s="1" t="s">
        <v>8</v>
      </c>
      <c r="J614" s="1" t="str">
        <f>LEFT(October_Schedule_Table[[#This Row],[Home/Neutral]],3)</f>
        <v>Bos</v>
      </c>
      <c r="K614" s="1">
        <v>135</v>
      </c>
      <c r="L614" s="1">
        <f>mean-0.5*home+VLOOKUP(October_Schedule_Table[[#This Row],[Visitor/Neutral]],lookup,2,FALSE)+VLOOKUP(October_Schedule_Table[[#This Row],[Home/Neutral]],lookup,3,FALSE)</f>
        <v>103.86471419756877</v>
      </c>
      <c r="M614" s="1">
        <f>mean+0.5*home+VLOOKUP(October_Schedule_Table[[#This Row],[Visitor/Neutral]],lookup,3,FALSE)+VLOOKUP(October_Schedule_Table[[#This Row],[Home/Neutral]],lookup,2,FALSE)</f>
        <v>107.85100592356673</v>
      </c>
      <c r="N614" s="1">
        <f>(October_Schedule_Table[[#This Row],[PTS2]]-October_Schedule_Table[[#This Row],[Home Pre]])^2+(October_Schedule_Table[[#This Row],[PTS]]-October_Schedule_Table[[#This Row],[Away Pre]])^2</f>
        <v>754.16846802999794</v>
      </c>
      <c r="O614" s="1">
        <f t="shared" si="11"/>
        <v>1.4352060149948793</v>
      </c>
      <c r="P614" s="8">
        <f>October_Schedule_Table[[#This Row],[PTS2]]-October_Schedule_Table[[#This Row],[PTS]]</f>
        <v>27</v>
      </c>
      <c r="Q614" s="8">
        <f>October_Schedule_Table[[#This Row],[Home Pre]]-October_Schedule_Table[[#This Row],[Away Pre]]</f>
        <v>3.9862917259979582</v>
      </c>
      <c r="R614" s="8">
        <f>October_Schedule_Table[[#This Row],[Actual]]-October_Schedule_Table[[#This Row],[Predicted]]</f>
        <v>23.013708274002042</v>
      </c>
      <c r="S614" s="8">
        <f>October_Schedule_Table[[#This Row],[PTS2]]-October_Schedule_Table[[#This Row],[Home Pre]]</f>
        <v>27.148994076433269</v>
      </c>
      <c r="T614" s="8">
        <f>October_Schedule_Table[[#This Row],[PTS]]-October_Schedule_Table[[#This Row],[Away Pre]]</f>
        <v>4.1352858024312269</v>
      </c>
      <c r="U614" s="8" t="str">
        <f>CONCATENATE(October_Schedule_Table[[#This Row],[Away Short]],October_Schedule_Table[[#This Row],[PTS]],October_Schedule_Table[[#This Row],[PTS2]])</f>
        <v>Ind108135</v>
      </c>
      <c r="V614" s="8" t="str">
        <f>CONCATENATE(October_Schedule_Table[[#This Row],[Home Short]],October_Schedule_Table[[#This Row],[PTS]],October_Schedule_Table[[#This Row],[PTS2]])</f>
        <v>Bos108135</v>
      </c>
      <c r="W614" s="8" t="str">
        <f>VLOOKUP(October_Schedule_Table[[#This Row],[Home Concat]],'Back to Back'!T:U,2,FALSE)</f>
        <v>no</v>
      </c>
      <c r="X614" s="8" t="str">
        <f>VLOOKUP(October_Schedule_Table[[#This Row],[Away Concat]],'Back to Back'!T:U,2,FALSE)</f>
        <v>yes</v>
      </c>
      <c r="Y61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14" s="8"/>
    </row>
    <row r="615" spans="1:26" x14ac:dyDescent="0.2">
      <c r="A615" s="2">
        <v>43474</v>
      </c>
      <c r="B615" s="16">
        <v>1</v>
      </c>
      <c r="C615" s="16">
        <v>9</v>
      </c>
      <c r="D615" s="16">
        <v>2019</v>
      </c>
      <c r="E615" s="1" t="s">
        <v>23</v>
      </c>
      <c r="F615" s="1" t="s">
        <v>24</v>
      </c>
      <c r="G615" s="1" t="str">
        <f>LEFT(October_Schedule_Table[[#This Row],[Visitor/Neutral]],3)</f>
        <v>Atl</v>
      </c>
      <c r="H615" s="1">
        <v>100</v>
      </c>
      <c r="I615" s="1" t="s">
        <v>15</v>
      </c>
      <c r="J615" s="1" t="str">
        <f>LEFT(October_Schedule_Table[[#This Row],[Home/Neutral]],3)</f>
        <v>Bro</v>
      </c>
      <c r="K615" s="1">
        <v>116</v>
      </c>
      <c r="L615" s="1">
        <f>mean-0.5*home+VLOOKUP(October_Schedule_Table[[#This Row],[Visitor/Neutral]],lookup,2,FALSE)+VLOOKUP(October_Schedule_Table[[#This Row],[Home/Neutral]],lookup,3,FALSE)</f>
        <v>114.41106000511958</v>
      </c>
      <c r="M615" s="1">
        <f>mean+0.5*home+VLOOKUP(October_Schedule_Table[[#This Row],[Visitor/Neutral]],lookup,3,FALSE)+VLOOKUP(October_Schedule_Table[[#This Row],[Home/Neutral]],lookup,2,FALSE)</f>
        <v>122.63872603198388</v>
      </c>
      <c r="N615" s="1">
        <f>(October_Schedule_Table[[#This Row],[PTS2]]-October_Schedule_Table[[#This Row],[Home Pre]])^2+(October_Schedule_Table[[#This Row],[PTS]]-October_Schedule_Table[[#This Row],[Away Pre]])^2</f>
        <v>251.75133379889758</v>
      </c>
      <c r="O615" s="1">
        <f t="shared" si="11"/>
        <v>1.4360676555882324</v>
      </c>
      <c r="P615" s="8">
        <f>October_Schedule_Table[[#This Row],[PTS2]]-October_Schedule_Table[[#This Row],[PTS]]</f>
        <v>16</v>
      </c>
      <c r="Q615" s="8">
        <f>October_Schedule_Table[[#This Row],[Home Pre]]-October_Schedule_Table[[#This Row],[Away Pre]]</f>
        <v>8.2276660268642985</v>
      </c>
      <c r="R615" s="8">
        <f>October_Schedule_Table[[#This Row],[Actual]]-October_Schedule_Table[[#This Row],[Predicted]]</f>
        <v>7.7723339731357015</v>
      </c>
      <c r="S615" s="8">
        <f>October_Schedule_Table[[#This Row],[PTS2]]-October_Schedule_Table[[#This Row],[Home Pre]]</f>
        <v>-6.6387260319838788</v>
      </c>
      <c r="T615" s="8">
        <f>October_Schedule_Table[[#This Row],[PTS]]-October_Schedule_Table[[#This Row],[Away Pre]]</f>
        <v>-14.41106000511958</v>
      </c>
      <c r="U615" s="8" t="str">
        <f>CONCATENATE(October_Schedule_Table[[#This Row],[Away Short]],October_Schedule_Table[[#This Row],[PTS]],October_Schedule_Table[[#This Row],[PTS2]])</f>
        <v>Atl100116</v>
      </c>
      <c r="V615" s="8" t="str">
        <f>CONCATENATE(October_Schedule_Table[[#This Row],[Home Short]],October_Schedule_Table[[#This Row],[PTS]],October_Schedule_Table[[#This Row],[PTS2]])</f>
        <v>Bro100116</v>
      </c>
      <c r="W615" s="8" t="str">
        <f>VLOOKUP(October_Schedule_Table[[#This Row],[Home Concat]],'Back to Back'!T:U,2,FALSE)</f>
        <v>yes</v>
      </c>
      <c r="X615" s="8" t="str">
        <f>VLOOKUP(October_Schedule_Table[[#This Row],[Away Concat]],'Back to Back'!T:U,2,FALSE)</f>
        <v>yes</v>
      </c>
      <c r="Y615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43474Atlanta HawksBrooklyn Nets</v>
      </c>
      <c r="Z615" s="8"/>
    </row>
    <row r="616" spans="1:26" x14ac:dyDescent="0.2">
      <c r="A616" s="2">
        <v>43474</v>
      </c>
      <c r="B616" s="16">
        <v>1</v>
      </c>
      <c r="C616" s="16">
        <v>9</v>
      </c>
      <c r="D616" s="16">
        <v>2019</v>
      </c>
      <c r="E616" s="1" t="s">
        <v>33</v>
      </c>
      <c r="F616" s="1" t="s">
        <v>29</v>
      </c>
      <c r="G616" s="1" t="str">
        <f>LEFT(October_Schedule_Table[[#This Row],[Visitor/Neutral]],3)</f>
        <v>Pho</v>
      </c>
      <c r="H616" s="1">
        <v>94</v>
      </c>
      <c r="I616" s="1" t="s">
        <v>28</v>
      </c>
      <c r="J616" s="1" t="str">
        <f>LEFT(October_Schedule_Table[[#This Row],[Home/Neutral]],3)</f>
        <v>Dal</v>
      </c>
      <c r="K616" s="1">
        <v>104</v>
      </c>
      <c r="L616" s="1">
        <f>mean-0.5*home+VLOOKUP(October_Schedule_Table[[#This Row],[Visitor/Neutral]],lookup,2,FALSE)+VLOOKUP(October_Schedule_Table[[#This Row],[Home/Neutral]],lookup,3,FALSE)</f>
        <v>105.38211954983051</v>
      </c>
      <c r="M616" s="1">
        <f>mean+0.5*home+VLOOKUP(October_Schedule_Table[[#This Row],[Visitor/Neutral]],lookup,3,FALSE)+VLOOKUP(October_Schedule_Table[[#This Row],[Home/Neutral]],lookup,2,FALSE)</f>
        <v>115.6974382794243</v>
      </c>
      <c r="N616" s="1">
        <f>(October_Schedule_Table[[#This Row],[PTS2]]-October_Schedule_Table[[#This Row],[Home Pre]])^2+(October_Schedule_Table[[#This Row],[PTS]]-October_Schedule_Table[[#This Row],[Away Pre]])^2</f>
        <v>266.38270774757484</v>
      </c>
      <c r="O616" s="1">
        <f t="shared" si="11"/>
        <v>1.4369298134763182</v>
      </c>
      <c r="P616" s="8">
        <f>October_Schedule_Table[[#This Row],[PTS2]]-October_Schedule_Table[[#This Row],[PTS]]</f>
        <v>10</v>
      </c>
      <c r="Q616" s="8">
        <f>October_Schedule_Table[[#This Row],[Home Pre]]-October_Schedule_Table[[#This Row],[Away Pre]]</f>
        <v>10.315318729593798</v>
      </c>
      <c r="R616" s="8">
        <f>October_Schedule_Table[[#This Row],[Actual]]-October_Schedule_Table[[#This Row],[Predicted]]</f>
        <v>-0.31531872959379825</v>
      </c>
      <c r="S616" s="8">
        <f>October_Schedule_Table[[#This Row],[PTS2]]-October_Schedule_Table[[#This Row],[Home Pre]]</f>
        <v>-11.697438279424304</v>
      </c>
      <c r="T616" s="8">
        <f>October_Schedule_Table[[#This Row],[PTS]]-October_Schedule_Table[[#This Row],[Away Pre]]</f>
        <v>-11.382119549830506</v>
      </c>
      <c r="U616" s="8" t="str">
        <f>CONCATENATE(October_Schedule_Table[[#This Row],[Away Short]],October_Schedule_Table[[#This Row],[PTS]],October_Schedule_Table[[#This Row],[PTS2]])</f>
        <v>Pho94104</v>
      </c>
      <c r="V616" s="8" t="str">
        <f>CONCATENATE(October_Schedule_Table[[#This Row],[Home Short]],October_Schedule_Table[[#This Row],[PTS]],October_Schedule_Table[[#This Row],[PTS2]])</f>
        <v>Dal94104</v>
      </c>
      <c r="W616" s="8" t="str">
        <f>VLOOKUP(October_Schedule_Table[[#This Row],[Home Concat]],'Back to Back'!T:U,2,FALSE)</f>
        <v>no</v>
      </c>
      <c r="X616" s="8" t="str">
        <f>VLOOKUP(October_Schedule_Table[[#This Row],[Away Concat]],'Back to Back'!T:U,2,FALSE)</f>
        <v>yes</v>
      </c>
      <c r="Y61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16" s="8"/>
    </row>
    <row r="617" spans="1:26" x14ac:dyDescent="0.2">
      <c r="A617" s="2">
        <v>43474</v>
      </c>
      <c r="B617" s="16">
        <v>1</v>
      </c>
      <c r="C617" s="16">
        <v>9</v>
      </c>
      <c r="D617" s="16">
        <v>2019</v>
      </c>
      <c r="E617" s="1" t="s">
        <v>6</v>
      </c>
      <c r="F617" s="1" t="s">
        <v>13</v>
      </c>
      <c r="G617" s="1" t="str">
        <f>LEFT(October_Schedule_Table[[#This Row],[Visitor/Neutral]],3)</f>
        <v>Mil</v>
      </c>
      <c r="H617" s="1">
        <v>116</v>
      </c>
      <c r="I617" s="1" t="s">
        <v>18</v>
      </c>
      <c r="J617" s="1" t="str">
        <f>LEFT(October_Schedule_Table[[#This Row],[Home/Neutral]],3)</f>
        <v>Hou</v>
      </c>
      <c r="K617" s="1">
        <v>109</v>
      </c>
      <c r="L617" s="1">
        <f>mean-0.5*home+VLOOKUP(October_Schedule_Table[[#This Row],[Visitor/Neutral]],lookup,2,FALSE)+VLOOKUP(October_Schedule_Table[[#This Row],[Home/Neutral]],lookup,3,FALSE)</f>
        <v>113.97969945717662</v>
      </c>
      <c r="M617" s="1">
        <f>mean+0.5*home+VLOOKUP(October_Schedule_Table[[#This Row],[Visitor/Neutral]],lookup,3,FALSE)+VLOOKUP(October_Schedule_Table[[#This Row],[Home/Neutral]],lookup,2,FALSE)</f>
        <v>114.75709110844411</v>
      </c>
      <c r="N617" s="1">
        <f>(October_Schedule_Table[[#This Row],[PTS2]]-October_Schedule_Table[[#This Row],[Home Pre]])^2+(October_Schedule_Table[[#This Row],[PTS]]-October_Schedule_Table[[#This Row],[Away Pre]])^2</f>
        <v>37.225712314258722</v>
      </c>
      <c r="O617" s="1">
        <f t="shared" si="11"/>
        <v>1.4377924889697</v>
      </c>
      <c r="P617" s="8">
        <f>October_Schedule_Table[[#This Row],[PTS2]]-October_Schedule_Table[[#This Row],[PTS]]</f>
        <v>-7</v>
      </c>
      <c r="Q617" s="8">
        <f>October_Schedule_Table[[#This Row],[Home Pre]]-October_Schedule_Table[[#This Row],[Away Pre]]</f>
        <v>0.77739165126749299</v>
      </c>
      <c r="R617" s="8">
        <f>October_Schedule_Table[[#This Row],[Actual]]-October_Schedule_Table[[#This Row],[Predicted]]</f>
        <v>-7.777391651267493</v>
      </c>
      <c r="S617" s="8">
        <f>October_Schedule_Table[[#This Row],[PTS2]]-October_Schedule_Table[[#This Row],[Home Pre]]</f>
        <v>-5.757091108444115</v>
      </c>
      <c r="T617" s="8">
        <f>October_Schedule_Table[[#This Row],[PTS]]-October_Schedule_Table[[#This Row],[Away Pre]]</f>
        <v>2.020300542823378</v>
      </c>
      <c r="U617" s="8" t="str">
        <f>CONCATENATE(October_Schedule_Table[[#This Row],[Away Short]],October_Schedule_Table[[#This Row],[PTS]],October_Schedule_Table[[#This Row],[PTS2]])</f>
        <v>Mil116109</v>
      </c>
      <c r="V617" s="8" t="str">
        <f>CONCATENATE(October_Schedule_Table[[#This Row],[Home Short]],October_Schedule_Table[[#This Row],[PTS]],October_Schedule_Table[[#This Row],[PTS2]])</f>
        <v>Hou116109</v>
      </c>
      <c r="W617" s="8" t="str">
        <f>VLOOKUP(October_Schedule_Table[[#This Row],[Home Concat]],'Back to Back'!T:U,2,FALSE)</f>
        <v>no</v>
      </c>
      <c r="X617" s="8" t="str">
        <f>VLOOKUP(October_Schedule_Table[[#This Row],[Away Concat]],'Back to Back'!T:U,2,FALSE)</f>
        <v>no</v>
      </c>
      <c r="Y61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17" s="8"/>
    </row>
    <row r="618" spans="1:26" x14ac:dyDescent="0.2">
      <c r="A618" s="2">
        <v>43474</v>
      </c>
      <c r="B618" s="16">
        <v>1</v>
      </c>
      <c r="C618" s="16">
        <v>9</v>
      </c>
      <c r="D618" s="16">
        <v>2019</v>
      </c>
      <c r="E618" s="1" t="s">
        <v>9</v>
      </c>
      <c r="F618" s="1" t="s">
        <v>16</v>
      </c>
      <c r="G618" s="1" t="str">
        <f>LEFT(October_Schedule_Table[[#This Row],[Visitor/Neutral]],3)</f>
        <v>Det</v>
      </c>
      <c r="H618" s="1">
        <v>100</v>
      </c>
      <c r="I618" s="1" t="s">
        <v>39</v>
      </c>
      <c r="J618" s="1" t="s">
        <v>242</v>
      </c>
      <c r="K618" s="1">
        <v>113</v>
      </c>
      <c r="L618" s="1">
        <f>mean-0.5*home+VLOOKUP(October_Schedule_Table[[#This Row],[Visitor/Neutral]],lookup,2,FALSE)+VLOOKUP(October_Schedule_Table[[#This Row],[Home/Neutral]],lookup,3,FALSE)</f>
        <v>107.42951618964443</v>
      </c>
      <c r="M618" s="1">
        <f>mean+0.5*home+VLOOKUP(October_Schedule_Table[[#This Row],[Visitor/Neutral]],lookup,3,FALSE)+VLOOKUP(October_Schedule_Table[[#This Row],[Home/Neutral]],lookup,2,FALSE)</f>
        <v>108.62142907836547</v>
      </c>
      <c r="N618" s="1">
        <f>(October_Schedule_Table[[#This Row],[PTS2]]-October_Schedule_Table[[#This Row],[Home Pre]])^2+(October_Schedule_Table[[#This Row],[PTS]]-October_Schedule_Table[[#This Row],[Away Pre]])^2</f>
        <v>74.369594127972206</v>
      </c>
      <c r="O618" s="1">
        <f t="shared" si="11"/>
        <v>1.4386556823791277</v>
      </c>
      <c r="P618" s="8">
        <f>October_Schedule_Table[[#This Row],[PTS2]]-October_Schedule_Table[[#This Row],[PTS]]</f>
        <v>13</v>
      </c>
      <c r="Q618" s="8">
        <f>October_Schedule_Table[[#This Row],[Home Pre]]-October_Schedule_Table[[#This Row],[Away Pre]]</f>
        <v>1.1919128887210348</v>
      </c>
      <c r="R618" s="8">
        <f>October_Schedule_Table[[#This Row],[Actual]]-October_Schedule_Table[[#This Row],[Predicted]]</f>
        <v>11.808087111278965</v>
      </c>
      <c r="S618" s="8">
        <f>October_Schedule_Table[[#This Row],[PTS2]]-October_Schedule_Table[[#This Row],[Home Pre]]</f>
        <v>4.3785709216345339</v>
      </c>
      <c r="T618" s="8">
        <f>October_Schedule_Table[[#This Row],[PTS]]-October_Schedule_Table[[#This Row],[Away Pre]]</f>
        <v>-7.4295161896444313</v>
      </c>
      <c r="U618" s="8" t="str">
        <f>CONCATENATE(October_Schedule_Table[[#This Row],[Away Short]],October_Schedule_Table[[#This Row],[PTS]],October_Schedule_Table[[#This Row],[PTS2]])</f>
        <v>Det100113</v>
      </c>
      <c r="V618" s="8" t="str">
        <f>CONCATENATE(October_Schedule_Table[[#This Row],[Home Short]],October_Schedule_Table[[#This Row],[PTS]],October_Schedule_Table[[#This Row],[PTS2]])</f>
        <v>LAL100113</v>
      </c>
      <c r="W618" s="8" t="str">
        <f>VLOOKUP(October_Schedule_Table[[#This Row],[Home Concat]],'Back to Back'!T:U,2,FALSE)</f>
        <v>no</v>
      </c>
      <c r="X618" s="8" t="str">
        <f>VLOOKUP(October_Schedule_Table[[#This Row],[Away Concat]],'Back to Back'!T:U,2,FALSE)</f>
        <v>no</v>
      </c>
      <c r="Y61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18" s="8"/>
    </row>
    <row r="619" spans="1:26" x14ac:dyDescent="0.2">
      <c r="A619" s="2">
        <v>43474</v>
      </c>
      <c r="B619" s="16">
        <v>1</v>
      </c>
      <c r="C619" s="16">
        <v>9</v>
      </c>
      <c r="D619" s="16">
        <v>2019</v>
      </c>
      <c r="E619" s="1" t="s">
        <v>6</v>
      </c>
      <c r="F619" s="1" t="s">
        <v>35</v>
      </c>
      <c r="G619" s="1" t="str">
        <f>LEFT(October_Schedule_Table[[#This Row],[Visitor/Neutral]],3)</f>
        <v>San</v>
      </c>
      <c r="H619" s="1">
        <v>86</v>
      </c>
      <c r="I619" s="1" t="s">
        <v>19</v>
      </c>
      <c r="J619" s="1" t="str">
        <f>LEFT(October_Schedule_Table[[#This Row],[Home/Neutral]],3)</f>
        <v>Mem</v>
      </c>
      <c r="K619" s="1">
        <v>96</v>
      </c>
      <c r="L619" s="1">
        <f>mean-0.5*home+VLOOKUP(October_Schedule_Table[[#This Row],[Visitor/Neutral]],lookup,2,FALSE)+VLOOKUP(October_Schedule_Table[[#This Row],[Home/Neutral]],lookup,3,FALSE)</f>
        <v>105.01171522905329</v>
      </c>
      <c r="M619" s="1">
        <f>mean+0.5*home+VLOOKUP(October_Schedule_Table[[#This Row],[Visitor/Neutral]],lookup,3,FALSE)+VLOOKUP(October_Schedule_Table[[#This Row],[Home/Neutral]],lookup,2,FALSE)</f>
        <v>103.51959801233637</v>
      </c>
      <c r="N619" s="1">
        <f>(October_Schedule_Table[[#This Row],[PTS2]]-October_Schedule_Table[[#This Row],[Home Pre]])^2+(October_Schedule_Table[[#This Row],[PTS]]-October_Schedule_Table[[#This Row],[Away Pre]])^2</f>
        <v>417.98967021775007</v>
      </c>
      <c r="O619" s="1">
        <f t="shared" si="11"/>
        <v>1.4395193940155371</v>
      </c>
      <c r="P619" s="8">
        <f>October_Schedule_Table[[#This Row],[PTS2]]-October_Schedule_Table[[#This Row],[PTS]]</f>
        <v>10</v>
      </c>
      <c r="Q619" s="8">
        <f>October_Schedule_Table[[#This Row],[Home Pre]]-October_Schedule_Table[[#This Row],[Away Pre]]</f>
        <v>-1.4921172167169203</v>
      </c>
      <c r="R619" s="8">
        <f>October_Schedule_Table[[#This Row],[Actual]]-October_Schedule_Table[[#This Row],[Predicted]]</f>
        <v>11.49211721671692</v>
      </c>
      <c r="S619" s="8">
        <f>October_Schedule_Table[[#This Row],[PTS2]]-October_Schedule_Table[[#This Row],[Home Pre]]</f>
        <v>-7.5195980123363739</v>
      </c>
      <c r="T619" s="8">
        <f>October_Schedule_Table[[#This Row],[PTS]]-October_Schedule_Table[[#This Row],[Away Pre]]</f>
        <v>-19.011715229053294</v>
      </c>
      <c r="U619" s="8" t="str">
        <f>CONCATENATE(October_Schedule_Table[[#This Row],[Away Short]],October_Schedule_Table[[#This Row],[PTS]],October_Schedule_Table[[#This Row],[PTS2]])</f>
        <v>San8696</v>
      </c>
      <c r="V619" s="8" t="str">
        <f>CONCATENATE(October_Schedule_Table[[#This Row],[Home Short]],October_Schedule_Table[[#This Row],[PTS]],October_Schedule_Table[[#This Row],[PTS2]])</f>
        <v>Mem8696</v>
      </c>
      <c r="W619" s="8" t="str">
        <f>VLOOKUP(October_Schedule_Table[[#This Row],[Home Concat]],'Back to Back'!T:U,2,FALSE)</f>
        <v>no</v>
      </c>
      <c r="X619" s="8" t="str">
        <f>VLOOKUP(October_Schedule_Table[[#This Row],[Away Concat]],'Back to Back'!T:U,2,FALSE)</f>
        <v>no</v>
      </c>
      <c r="Y61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19" s="8"/>
    </row>
    <row r="620" spans="1:26" x14ac:dyDescent="0.2">
      <c r="A620" s="2">
        <v>43474</v>
      </c>
      <c r="B620" s="16">
        <v>1</v>
      </c>
      <c r="C620" s="16">
        <v>9</v>
      </c>
      <c r="D620" s="16">
        <v>2019</v>
      </c>
      <c r="E620" s="1" t="s">
        <v>6</v>
      </c>
      <c r="F620" s="1" t="s">
        <v>36</v>
      </c>
      <c r="G620" s="1" t="str">
        <f>LEFT(October_Schedule_Table[[#This Row],[Visitor/Neutral]],3)</f>
        <v>Cle</v>
      </c>
      <c r="H620" s="1">
        <v>124</v>
      </c>
      <c r="I620" s="1" t="s">
        <v>17</v>
      </c>
      <c r="J620" s="1" t="str">
        <f>LEFT(October_Schedule_Table[[#This Row],[Home/Neutral]],3)</f>
        <v>New</v>
      </c>
      <c r="K620" s="1">
        <v>140</v>
      </c>
      <c r="L620" s="1">
        <f>mean-0.5*home+VLOOKUP(October_Schedule_Table[[#This Row],[Visitor/Neutral]],lookup,2,FALSE)+VLOOKUP(October_Schedule_Table[[#This Row],[Home/Neutral]],lookup,3,FALSE)</f>
        <v>109.71961134141728</v>
      </c>
      <c r="M620" s="1">
        <f>mean+0.5*home+VLOOKUP(October_Schedule_Table[[#This Row],[Visitor/Neutral]],lookup,3,FALSE)+VLOOKUP(October_Schedule_Table[[#This Row],[Home/Neutral]],lookup,2,FALSE)</f>
        <v>119.67365188075988</v>
      </c>
      <c r="N620" s="1">
        <f>(October_Schedule_Table[[#This Row],[PTS2]]-October_Schedule_Table[[#This Row],[Home Pre]])^2+(October_Schedule_Table[[#This Row],[PTS]]-October_Schedule_Table[[#This Row],[Away Pre]])^2</f>
        <v>617.08992810471455</v>
      </c>
      <c r="O620" s="1">
        <f t="shared" si="11"/>
        <v>1.4403836241900512</v>
      </c>
      <c r="P620" s="8">
        <f>October_Schedule_Table[[#This Row],[PTS2]]-October_Schedule_Table[[#This Row],[PTS]]</f>
        <v>16</v>
      </c>
      <c r="Q620" s="8">
        <f>October_Schedule_Table[[#This Row],[Home Pre]]-October_Schedule_Table[[#This Row],[Away Pre]]</f>
        <v>9.9540405393425999</v>
      </c>
      <c r="R620" s="8">
        <f>October_Schedule_Table[[#This Row],[Actual]]-October_Schedule_Table[[#This Row],[Predicted]]</f>
        <v>6.0459594606574001</v>
      </c>
      <c r="S620" s="8">
        <f>October_Schedule_Table[[#This Row],[PTS2]]-October_Schedule_Table[[#This Row],[Home Pre]]</f>
        <v>20.326348119240123</v>
      </c>
      <c r="T620" s="8">
        <f>October_Schedule_Table[[#This Row],[PTS]]-October_Schedule_Table[[#This Row],[Away Pre]]</f>
        <v>14.280388658582723</v>
      </c>
      <c r="U620" s="8" t="str">
        <f>CONCATENATE(October_Schedule_Table[[#This Row],[Away Short]],October_Schedule_Table[[#This Row],[PTS]],October_Schedule_Table[[#This Row],[PTS2]])</f>
        <v>Cle124140</v>
      </c>
      <c r="V620" s="8" t="str">
        <f>CONCATENATE(October_Schedule_Table[[#This Row],[Home Short]],October_Schedule_Table[[#This Row],[PTS]],October_Schedule_Table[[#This Row],[PTS2]])</f>
        <v>New124140</v>
      </c>
      <c r="W620" s="8" t="str">
        <f>VLOOKUP(October_Schedule_Table[[#This Row],[Home Concat]],'Back to Back'!T:U,2,FALSE)</f>
        <v>no</v>
      </c>
      <c r="X620" s="8" t="str">
        <f>VLOOKUP(October_Schedule_Table[[#This Row],[Away Concat]],'Back to Back'!T:U,2,FALSE)</f>
        <v>yes</v>
      </c>
      <c r="Y62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20" s="8"/>
    </row>
    <row r="621" spans="1:26" x14ac:dyDescent="0.2">
      <c r="A621" s="2">
        <v>43474</v>
      </c>
      <c r="B621" s="16">
        <v>1</v>
      </c>
      <c r="C621" s="16">
        <v>9</v>
      </c>
      <c r="D621" s="16">
        <v>2019</v>
      </c>
      <c r="E621" s="1" t="s">
        <v>30</v>
      </c>
      <c r="F621" s="1" t="s">
        <v>38</v>
      </c>
      <c r="G621" s="1" t="str">
        <f>LEFT(October_Schedule_Table[[#This Row],[Visitor/Neutral]],3)</f>
        <v>Chi</v>
      </c>
      <c r="H621" s="1">
        <v>112</v>
      </c>
      <c r="I621" s="1" t="s">
        <v>40</v>
      </c>
      <c r="J621" s="1" t="str">
        <f>LEFT(October_Schedule_Table[[#This Row],[Home/Neutral]],3)</f>
        <v>Por</v>
      </c>
      <c r="K621" s="1">
        <v>124</v>
      </c>
      <c r="L621" s="1">
        <f>mean-0.5*home+VLOOKUP(October_Schedule_Table[[#This Row],[Visitor/Neutral]],lookup,2,FALSE)+VLOOKUP(October_Schedule_Table[[#This Row],[Home/Neutral]],lookup,3,FALSE)</f>
        <v>103.03416283198678</v>
      </c>
      <c r="M621" s="1">
        <f>mean+0.5*home+VLOOKUP(October_Schedule_Table[[#This Row],[Visitor/Neutral]],lookup,3,FALSE)+VLOOKUP(October_Schedule_Table[[#This Row],[Home/Neutral]],lookup,2,FALSE)</f>
        <v>118.85973066538264</v>
      </c>
      <c r="N621" s="1">
        <f>(October_Schedule_Table[[#This Row],[PTS2]]-October_Schedule_Table[[#This Row],[Home Pre]])^2+(October_Schedule_Table[[#This Row],[PTS]]-October_Schedule_Table[[#This Row],[Away Pre]])^2</f>
        <v>106.80860495573495</v>
      </c>
      <c r="O621" s="1">
        <f t="shared" si="11"/>
        <v>1.4412483732139796</v>
      </c>
      <c r="P621" s="8">
        <f>October_Schedule_Table[[#This Row],[PTS2]]-October_Schedule_Table[[#This Row],[PTS]]</f>
        <v>12</v>
      </c>
      <c r="Q621" s="8">
        <f>October_Schedule_Table[[#This Row],[Home Pre]]-October_Schedule_Table[[#This Row],[Away Pre]]</f>
        <v>15.825567833395866</v>
      </c>
      <c r="R621" s="8">
        <f>October_Schedule_Table[[#This Row],[Actual]]-October_Schedule_Table[[#This Row],[Predicted]]</f>
        <v>-3.8255678333958656</v>
      </c>
      <c r="S621" s="8">
        <f>October_Schedule_Table[[#This Row],[PTS2]]-October_Schedule_Table[[#This Row],[Home Pre]]</f>
        <v>5.1402693346173578</v>
      </c>
      <c r="T621" s="8">
        <f>October_Schedule_Table[[#This Row],[PTS]]-October_Schedule_Table[[#This Row],[Away Pre]]</f>
        <v>8.9658371680132234</v>
      </c>
      <c r="U621" s="8" t="str">
        <f>CONCATENATE(October_Schedule_Table[[#This Row],[Away Short]],October_Schedule_Table[[#This Row],[PTS]],October_Schedule_Table[[#This Row],[PTS2]])</f>
        <v>Chi112124</v>
      </c>
      <c r="V621" s="8" t="str">
        <f>CONCATENATE(October_Schedule_Table[[#This Row],[Home Short]],October_Schedule_Table[[#This Row],[PTS]],October_Schedule_Table[[#This Row],[PTS2]])</f>
        <v>Por112124</v>
      </c>
      <c r="W621" s="8" t="str">
        <f>VLOOKUP(October_Schedule_Table[[#This Row],[Home Concat]],'Back to Back'!T:U,2,FALSE)</f>
        <v>no</v>
      </c>
      <c r="X621" s="8" t="str">
        <f>VLOOKUP(October_Schedule_Table[[#This Row],[Away Concat]],'Back to Back'!T:U,2,FALSE)</f>
        <v>no</v>
      </c>
      <c r="Y62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21" s="8"/>
    </row>
    <row r="622" spans="1:26" x14ac:dyDescent="0.2">
      <c r="A622" s="2">
        <v>43474</v>
      </c>
      <c r="B622" s="16">
        <v>1</v>
      </c>
      <c r="C622" s="16">
        <v>9</v>
      </c>
      <c r="D622" s="16">
        <v>2019</v>
      </c>
      <c r="E622" s="1" t="s">
        <v>42</v>
      </c>
      <c r="F622" s="1" t="s">
        <v>27</v>
      </c>
      <c r="G622" s="1" t="str">
        <f>LEFT(October_Schedule_Table[[#This Row],[Visitor/Neutral]],3)</f>
        <v>Orl</v>
      </c>
      <c r="H622" s="1">
        <v>93</v>
      </c>
      <c r="I622" s="1" t="s">
        <v>31</v>
      </c>
      <c r="J622" s="1" t="str">
        <f>LEFT(October_Schedule_Table[[#This Row],[Home/Neutral]],3)</f>
        <v>Uta</v>
      </c>
      <c r="K622" s="1">
        <v>106</v>
      </c>
      <c r="L622" s="1">
        <f>mean-0.5*home+VLOOKUP(October_Schedule_Table[[#This Row],[Visitor/Neutral]],lookup,2,FALSE)+VLOOKUP(October_Schedule_Table[[#This Row],[Home/Neutral]],lookup,3,FALSE)</f>
        <v>101.55498277842344</v>
      </c>
      <c r="M622" s="1">
        <f>mean+0.5*home+VLOOKUP(October_Schedule_Table[[#This Row],[Visitor/Neutral]],lookup,3,FALSE)+VLOOKUP(October_Schedule_Table[[#This Row],[Home/Neutral]],lookup,2,FALSE)</f>
        <v>108.77016467734936</v>
      </c>
      <c r="N622" s="1">
        <f>(October_Schedule_Table[[#This Row],[PTS2]]-October_Schedule_Table[[#This Row],[Home Pre]])^2+(October_Schedule_Table[[#This Row],[PTS]]-October_Schedule_Table[[#This Row],[Away Pre]])^2</f>
        <v>80.861542678755654</v>
      </c>
      <c r="O622" s="1">
        <f t="shared" si="11"/>
        <v>1.4421136413988189</v>
      </c>
      <c r="P622" s="8">
        <f>October_Schedule_Table[[#This Row],[PTS2]]-October_Schedule_Table[[#This Row],[PTS]]</f>
        <v>13</v>
      </c>
      <c r="Q622" s="8">
        <f>October_Schedule_Table[[#This Row],[Home Pre]]-October_Schedule_Table[[#This Row],[Away Pre]]</f>
        <v>7.2151818989259198</v>
      </c>
      <c r="R622" s="8">
        <f>October_Schedule_Table[[#This Row],[Actual]]-October_Schedule_Table[[#This Row],[Predicted]]</f>
        <v>5.7848181010740802</v>
      </c>
      <c r="S622" s="8">
        <f>October_Schedule_Table[[#This Row],[PTS2]]-October_Schedule_Table[[#This Row],[Home Pre]]</f>
        <v>-2.7701646773493565</v>
      </c>
      <c r="T622" s="8">
        <f>October_Schedule_Table[[#This Row],[PTS]]-October_Schedule_Table[[#This Row],[Away Pre]]</f>
        <v>-8.5549827784234367</v>
      </c>
      <c r="U622" s="8" t="str">
        <f>CONCATENATE(October_Schedule_Table[[#This Row],[Away Short]],October_Schedule_Table[[#This Row],[PTS]],October_Schedule_Table[[#This Row],[PTS2]])</f>
        <v>Orl93106</v>
      </c>
      <c r="V622" s="8" t="str">
        <f>CONCATENATE(October_Schedule_Table[[#This Row],[Home Short]],October_Schedule_Table[[#This Row],[PTS]],October_Schedule_Table[[#This Row],[PTS2]])</f>
        <v>Uta93106</v>
      </c>
      <c r="W622" s="8" t="str">
        <f>VLOOKUP(October_Schedule_Table[[#This Row],[Home Concat]],'Back to Back'!T:U,2,FALSE)</f>
        <v>no</v>
      </c>
      <c r="X622" s="8" t="str">
        <f>VLOOKUP(October_Schedule_Table[[#This Row],[Away Concat]],'Back to Back'!T:U,2,FALSE)</f>
        <v>no</v>
      </c>
      <c r="Y62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22" s="8"/>
    </row>
    <row r="623" spans="1:26" x14ac:dyDescent="0.2">
      <c r="A623" s="2">
        <v>43474</v>
      </c>
      <c r="B623" s="16">
        <v>1</v>
      </c>
      <c r="C623" s="16">
        <v>9</v>
      </c>
      <c r="D623" s="16">
        <v>2019</v>
      </c>
      <c r="E623" s="1" t="s">
        <v>12</v>
      </c>
      <c r="F623" s="1" t="s">
        <v>7</v>
      </c>
      <c r="G623" s="1" t="str">
        <f>LEFT(October_Schedule_Table[[#This Row],[Visitor/Neutral]],3)</f>
        <v>Phi</v>
      </c>
      <c r="H623" s="1">
        <v>106</v>
      </c>
      <c r="I623" s="1" t="s">
        <v>41</v>
      </c>
      <c r="J623" s="1" t="str">
        <f>LEFT(October_Schedule_Table[[#This Row],[Home/Neutral]],3)</f>
        <v>Was</v>
      </c>
      <c r="K623" s="1">
        <v>123</v>
      </c>
      <c r="L623" s="1">
        <f>mean-0.5*home+VLOOKUP(October_Schedule_Table[[#This Row],[Visitor/Neutral]],lookup,2,FALSE)+VLOOKUP(October_Schedule_Table[[#This Row],[Home/Neutral]],lookup,3,FALSE)</f>
        <v>120.28611801327634</v>
      </c>
      <c r="M623" s="1">
        <f>mean+0.5*home+VLOOKUP(October_Schedule_Table[[#This Row],[Visitor/Neutral]],lookup,3,FALSE)+VLOOKUP(October_Schedule_Table[[#This Row],[Home/Neutral]],lookup,2,FALSE)</f>
        <v>117.53200224295523</v>
      </c>
      <c r="N623" s="1">
        <f>(October_Schedule_Table[[#This Row],[PTS2]]-October_Schedule_Table[[#This Row],[Home Pre]])^2+(October_Schedule_Table[[#This Row],[PTS]]-October_Schedule_Table[[#This Row],[Away Pre]])^2</f>
        <v>233.99216736030525</v>
      </c>
      <c r="O623" s="1">
        <f t="shared" si="11"/>
        <v>1.4429794290562528</v>
      </c>
      <c r="P623" s="8">
        <f>October_Schedule_Table[[#This Row],[PTS2]]-October_Schedule_Table[[#This Row],[PTS]]</f>
        <v>17</v>
      </c>
      <c r="Q623" s="8">
        <f>October_Schedule_Table[[#This Row],[Home Pre]]-October_Schedule_Table[[#This Row],[Away Pre]]</f>
        <v>-2.754115770321107</v>
      </c>
      <c r="R623" s="8">
        <f>October_Schedule_Table[[#This Row],[Actual]]-October_Schedule_Table[[#This Row],[Predicted]]</f>
        <v>19.754115770321107</v>
      </c>
      <c r="S623" s="8">
        <f>October_Schedule_Table[[#This Row],[PTS2]]-October_Schedule_Table[[#This Row],[Home Pre]]</f>
        <v>5.4679977570447704</v>
      </c>
      <c r="T623" s="8">
        <f>October_Schedule_Table[[#This Row],[PTS]]-October_Schedule_Table[[#This Row],[Away Pre]]</f>
        <v>-14.286118013276337</v>
      </c>
      <c r="U623" s="8" t="str">
        <f>CONCATENATE(October_Schedule_Table[[#This Row],[Away Short]],October_Schedule_Table[[#This Row],[PTS]],October_Schedule_Table[[#This Row],[PTS2]])</f>
        <v>Phi106123</v>
      </c>
      <c r="V623" s="8" t="str">
        <f>CONCATENATE(October_Schedule_Table[[#This Row],[Home Short]],October_Schedule_Table[[#This Row],[PTS]],October_Schedule_Table[[#This Row],[PTS2]])</f>
        <v>Was106123</v>
      </c>
      <c r="W623" s="8" t="str">
        <f>VLOOKUP(October_Schedule_Table[[#This Row],[Home Concat]],'Back to Back'!T:U,2,FALSE)</f>
        <v>yes</v>
      </c>
      <c r="X623" s="8" t="str">
        <f>VLOOKUP(October_Schedule_Table[[#This Row],[Away Concat]],'Back to Back'!T:U,2,FALSE)</f>
        <v>yes</v>
      </c>
      <c r="Y623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43474Philadelphia 76ersWashington Wizards</v>
      </c>
      <c r="Z623" s="8"/>
    </row>
    <row r="624" spans="1:26" x14ac:dyDescent="0.2">
      <c r="A624" s="2">
        <v>43475</v>
      </c>
      <c r="B624" s="16">
        <v>1</v>
      </c>
      <c r="C624" s="16">
        <v>10</v>
      </c>
      <c r="D624" s="16">
        <v>2019</v>
      </c>
      <c r="E624" s="1" t="s">
        <v>42</v>
      </c>
      <c r="F624" s="1" t="s">
        <v>22</v>
      </c>
      <c r="G624" s="1" t="s">
        <v>241</v>
      </c>
      <c r="H624" s="1">
        <v>100</v>
      </c>
      <c r="I624" s="1" t="s">
        <v>21</v>
      </c>
      <c r="J624" s="1" t="str">
        <f>LEFT(October_Schedule_Table[[#This Row],[Home/Neutral]],3)</f>
        <v>Den</v>
      </c>
      <c r="K624" s="1">
        <v>121</v>
      </c>
      <c r="L624" s="1">
        <f>mean-0.5*home+VLOOKUP(October_Schedule_Table[[#This Row],[Visitor/Neutral]],lookup,2,FALSE)+VLOOKUP(October_Schedule_Table[[#This Row],[Home/Neutral]],lookup,3,FALSE)</f>
        <v>109.1273012454057</v>
      </c>
      <c r="M624" s="1">
        <f>mean+0.5*home+VLOOKUP(October_Schedule_Table[[#This Row],[Visitor/Neutral]],lookup,3,FALSE)+VLOOKUP(October_Schedule_Table[[#This Row],[Home/Neutral]],lookup,2,FALSE)</f>
        <v>114.92795120768292</v>
      </c>
      <c r="N624" s="1">
        <f>(October_Schedule_Table[[#This Row],[PTS2]]-October_Schedule_Table[[#This Row],[Home Pre]])^2+(October_Schedule_Table[[#This Row],[PTS]]-October_Schedule_Table[[#This Row],[Away Pre]])^2</f>
        <v>120.17740456066377</v>
      </c>
      <c r="O624" s="1">
        <f t="shared" si="11"/>
        <v>1.4438457364981518</v>
      </c>
      <c r="P624" s="8">
        <f>October_Schedule_Table[[#This Row],[PTS2]]-October_Schedule_Table[[#This Row],[PTS]]</f>
        <v>21</v>
      </c>
      <c r="Q624" s="8">
        <f>October_Schedule_Table[[#This Row],[Home Pre]]-October_Schedule_Table[[#This Row],[Away Pre]]</f>
        <v>5.8006499622772196</v>
      </c>
      <c r="R624" s="8">
        <f>October_Schedule_Table[[#This Row],[Actual]]-October_Schedule_Table[[#This Row],[Predicted]]</f>
        <v>15.19935003772278</v>
      </c>
      <c r="S624" s="8">
        <f>October_Schedule_Table[[#This Row],[PTS2]]-October_Schedule_Table[[#This Row],[Home Pre]]</f>
        <v>6.0720487923170765</v>
      </c>
      <c r="T624" s="8">
        <f>October_Schedule_Table[[#This Row],[PTS]]-October_Schedule_Table[[#This Row],[Away Pre]]</f>
        <v>-9.1273012454057039</v>
      </c>
      <c r="U624" s="8" t="str">
        <f>CONCATENATE(October_Schedule_Table[[#This Row],[Away Short]],October_Schedule_Table[[#This Row],[PTS]],October_Schedule_Table[[#This Row],[PTS2]])</f>
        <v>LAC100121</v>
      </c>
      <c r="V624" s="8" t="str">
        <f>CONCATENATE(October_Schedule_Table[[#This Row],[Home Short]],October_Schedule_Table[[#This Row],[PTS]],October_Schedule_Table[[#This Row],[PTS2]])</f>
        <v>Den100121</v>
      </c>
      <c r="W624" s="8" t="str">
        <f>VLOOKUP(October_Schedule_Table[[#This Row],[Home Concat]],'Back to Back'!T:U,2,FALSE)</f>
        <v>no</v>
      </c>
      <c r="X624" s="8" t="str">
        <f>VLOOKUP(October_Schedule_Table[[#This Row],[Away Concat]],'Back to Back'!T:U,2,FALSE)</f>
        <v>no</v>
      </c>
      <c r="Y62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24" s="8"/>
    </row>
    <row r="625" spans="1:26" x14ac:dyDescent="0.2">
      <c r="A625" s="2">
        <v>43475</v>
      </c>
      <c r="B625" s="16">
        <v>1</v>
      </c>
      <c r="C625" s="16">
        <v>10</v>
      </c>
      <c r="D625" s="16">
        <v>2019</v>
      </c>
      <c r="E625" s="1" t="s">
        <v>12</v>
      </c>
      <c r="F625" s="1" t="s">
        <v>8</v>
      </c>
      <c r="G625" s="1" t="str">
        <f>LEFT(October_Schedule_Table[[#This Row],[Visitor/Neutral]],3)</f>
        <v>Bos</v>
      </c>
      <c r="H625" s="1">
        <v>99</v>
      </c>
      <c r="I625" s="1" t="s">
        <v>26</v>
      </c>
      <c r="J625" s="1" t="str">
        <f>LEFT(October_Schedule_Table[[#This Row],[Home/Neutral]],3)</f>
        <v>Mia</v>
      </c>
      <c r="K625" s="1">
        <v>115</v>
      </c>
      <c r="L625" s="1">
        <f>mean-0.5*home+VLOOKUP(October_Schedule_Table[[#This Row],[Visitor/Neutral]],lookup,2,FALSE)+VLOOKUP(October_Schedule_Table[[#This Row],[Home/Neutral]],lookup,3,FALSE)</f>
        <v>105.45387277325653</v>
      </c>
      <c r="M625" s="1">
        <f>mean+0.5*home+VLOOKUP(October_Schedule_Table[[#This Row],[Visitor/Neutral]],lookup,3,FALSE)+VLOOKUP(October_Schedule_Table[[#This Row],[Home/Neutral]],lookup,2,FALSE)</f>
        <v>104.25139066091567</v>
      </c>
      <c r="N625" s="1">
        <f>(October_Schedule_Table[[#This Row],[PTS2]]-October_Schedule_Table[[#This Row],[Home Pre]])^2+(October_Schedule_Table[[#This Row],[PTS]]-October_Schedule_Table[[#This Row],[Away Pre]])^2</f>
        <v>157.18507649763279</v>
      </c>
      <c r="O625" s="1">
        <f t="shared" si="11"/>
        <v>1.4447125640365739</v>
      </c>
      <c r="P625" s="8">
        <f>October_Schedule_Table[[#This Row],[PTS2]]-October_Schedule_Table[[#This Row],[PTS]]</f>
        <v>16</v>
      </c>
      <c r="Q625" s="8">
        <f>October_Schedule_Table[[#This Row],[Home Pre]]-October_Schedule_Table[[#This Row],[Away Pre]]</f>
        <v>-1.20248211234086</v>
      </c>
      <c r="R625" s="8">
        <f>October_Schedule_Table[[#This Row],[Actual]]-October_Schedule_Table[[#This Row],[Predicted]]</f>
        <v>17.20248211234086</v>
      </c>
      <c r="S625" s="8">
        <f>October_Schedule_Table[[#This Row],[PTS2]]-October_Schedule_Table[[#This Row],[Home Pre]]</f>
        <v>10.748609339084325</v>
      </c>
      <c r="T625" s="8">
        <f>October_Schedule_Table[[#This Row],[PTS]]-October_Schedule_Table[[#This Row],[Away Pre]]</f>
        <v>-6.4538727732565349</v>
      </c>
      <c r="U625" s="8" t="str">
        <f>CONCATENATE(October_Schedule_Table[[#This Row],[Away Short]],October_Schedule_Table[[#This Row],[PTS]],October_Schedule_Table[[#This Row],[PTS2]])</f>
        <v>Bos99115</v>
      </c>
      <c r="V625" s="8" t="str">
        <f>CONCATENATE(October_Schedule_Table[[#This Row],[Home Short]],October_Schedule_Table[[#This Row],[PTS]],October_Schedule_Table[[#This Row],[PTS2]])</f>
        <v>Mia99115</v>
      </c>
      <c r="W625" s="8" t="str">
        <f>VLOOKUP(October_Schedule_Table[[#This Row],[Home Concat]],'Back to Back'!T:U,2,FALSE)</f>
        <v>no</v>
      </c>
      <c r="X625" s="8" t="str">
        <f>VLOOKUP(October_Schedule_Table[[#This Row],[Away Concat]],'Back to Back'!T:U,2,FALSE)</f>
        <v>yes</v>
      </c>
      <c r="Y62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25" s="8"/>
    </row>
    <row r="626" spans="1:26" x14ac:dyDescent="0.2">
      <c r="A626" s="2">
        <v>43475</v>
      </c>
      <c r="B626" s="16">
        <v>1</v>
      </c>
      <c r="C626" s="16">
        <v>10</v>
      </c>
      <c r="D626" s="16">
        <v>2019</v>
      </c>
      <c r="E626" s="1" t="s">
        <v>30</v>
      </c>
      <c r="F626" s="1" t="s">
        <v>16</v>
      </c>
      <c r="G626" s="1" t="str">
        <f>LEFT(October_Schedule_Table[[#This Row],[Visitor/Neutral]],3)</f>
        <v>Det</v>
      </c>
      <c r="H626" s="1">
        <v>102</v>
      </c>
      <c r="I626" s="1" t="s">
        <v>32</v>
      </c>
      <c r="J626" s="1" t="str">
        <f>LEFT(October_Schedule_Table[[#This Row],[Home/Neutral]],3)</f>
        <v>Sac</v>
      </c>
      <c r="K626" s="1">
        <v>112</v>
      </c>
      <c r="L626" s="1">
        <f>mean-0.5*home+VLOOKUP(October_Schedule_Table[[#This Row],[Visitor/Neutral]],lookup,2,FALSE)+VLOOKUP(October_Schedule_Table[[#This Row],[Home/Neutral]],lookup,3,FALSE)</f>
        <v>109.33153593445037</v>
      </c>
      <c r="M626" s="1">
        <f>mean+0.5*home+VLOOKUP(October_Schedule_Table[[#This Row],[Visitor/Neutral]],lookup,3,FALSE)+VLOOKUP(October_Schedule_Table[[#This Row],[Home/Neutral]],lookup,2,FALSE)</f>
        <v>111.37696856904162</v>
      </c>
      <c r="N626" s="1">
        <f>(October_Schedule_Table[[#This Row],[PTS2]]-October_Schedule_Table[[#This Row],[Home Pre]])^2+(October_Schedule_Table[[#This Row],[PTS]]-October_Schedule_Table[[#This Row],[Away Pre]])^2</f>
        <v>54.139587322099132</v>
      </c>
      <c r="O626" s="1">
        <f t="shared" si="11"/>
        <v>1.4455799119837642</v>
      </c>
      <c r="P626" s="8">
        <f>October_Schedule_Table[[#This Row],[PTS2]]-October_Schedule_Table[[#This Row],[PTS]]</f>
        <v>10</v>
      </c>
      <c r="Q626" s="8">
        <f>October_Schedule_Table[[#This Row],[Home Pre]]-October_Schedule_Table[[#This Row],[Away Pre]]</f>
        <v>2.0454326345912506</v>
      </c>
      <c r="R626" s="8">
        <f>October_Schedule_Table[[#This Row],[Actual]]-October_Schedule_Table[[#This Row],[Predicted]]</f>
        <v>7.9545673654087494</v>
      </c>
      <c r="S626" s="8">
        <f>October_Schedule_Table[[#This Row],[PTS2]]-October_Schedule_Table[[#This Row],[Home Pre]]</f>
        <v>0.62303143095837754</v>
      </c>
      <c r="T626" s="8">
        <f>October_Schedule_Table[[#This Row],[PTS]]-October_Schedule_Table[[#This Row],[Away Pre]]</f>
        <v>-7.3315359344503719</v>
      </c>
      <c r="U626" s="8" t="str">
        <f>CONCATENATE(October_Schedule_Table[[#This Row],[Away Short]],October_Schedule_Table[[#This Row],[PTS]],October_Schedule_Table[[#This Row],[PTS2]])</f>
        <v>Det102112</v>
      </c>
      <c r="V626" s="8" t="str">
        <f>CONCATENATE(October_Schedule_Table[[#This Row],[Home Short]],October_Schedule_Table[[#This Row],[PTS]],October_Schedule_Table[[#This Row],[PTS2]])</f>
        <v>Sac102112</v>
      </c>
      <c r="W626" s="8" t="str">
        <f>VLOOKUP(October_Schedule_Table[[#This Row],[Home Concat]],'Back to Back'!T:U,2,FALSE)</f>
        <v>no</v>
      </c>
      <c r="X626" s="8" t="str">
        <f>VLOOKUP(October_Schedule_Table[[#This Row],[Away Concat]],'Back to Back'!T:U,2,FALSE)</f>
        <v>yes</v>
      </c>
      <c r="Y62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26" s="8"/>
    </row>
    <row r="627" spans="1:26" x14ac:dyDescent="0.2">
      <c r="A627" s="2">
        <v>43475</v>
      </c>
      <c r="B627" s="16">
        <v>1</v>
      </c>
      <c r="C627" s="16">
        <v>10</v>
      </c>
      <c r="D627" s="16">
        <v>2019</v>
      </c>
      <c r="E627" s="1" t="s">
        <v>44</v>
      </c>
      <c r="F627" s="1" t="s">
        <v>10</v>
      </c>
      <c r="G627" s="1" t="str">
        <f>LEFT(October_Schedule_Table[[#This Row],[Visitor/Neutral]],3)</f>
        <v>Okl</v>
      </c>
      <c r="H627" s="1">
        <v>147</v>
      </c>
      <c r="I627" s="1" t="s">
        <v>35</v>
      </c>
      <c r="J627" s="1" t="str">
        <f>LEFT(October_Schedule_Table[[#This Row],[Home/Neutral]],3)</f>
        <v>San</v>
      </c>
      <c r="K627" s="1">
        <v>154</v>
      </c>
      <c r="L627" s="1">
        <f>mean-0.5*home+VLOOKUP(October_Schedule_Table[[#This Row],[Visitor/Neutral]],lookup,2,FALSE)+VLOOKUP(October_Schedule_Table[[#This Row],[Home/Neutral]],lookup,3,FALSE)</f>
        <v>111.71720155784405</v>
      </c>
      <c r="M627" s="1">
        <f>mean+0.5*home+VLOOKUP(October_Schedule_Table[[#This Row],[Visitor/Neutral]],lookup,3,FALSE)+VLOOKUP(October_Schedule_Table[[#This Row],[Home/Neutral]],lookup,2,FALSE)</f>
        <v>112.90598962801812</v>
      </c>
      <c r="N627" s="1">
        <f>(October_Schedule_Table[[#This Row],[PTS2]]-October_Schedule_Table[[#This Row],[Home Pre]])^2+(October_Schedule_Table[[#This Row],[PTS]]-October_Schedule_Table[[#This Row],[Away Pre]])^2</f>
        <v>2933.5935543623564</v>
      </c>
      <c r="O627" s="1">
        <f t="shared" si="11"/>
        <v>1.4464477806521556</v>
      </c>
      <c r="P627" s="8">
        <f>October_Schedule_Table[[#This Row],[PTS2]]-October_Schedule_Table[[#This Row],[PTS]]</f>
        <v>7</v>
      </c>
      <c r="Q627" s="8">
        <f>October_Schedule_Table[[#This Row],[Home Pre]]-October_Schedule_Table[[#This Row],[Away Pre]]</f>
        <v>1.1887880701740698</v>
      </c>
      <c r="R627" s="8">
        <f>October_Schedule_Table[[#This Row],[Actual]]-October_Schedule_Table[[#This Row],[Predicted]]</f>
        <v>5.8112119298259302</v>
      </c>
      <c r="S627" s="8">
        <f>October_Schedule_Table[[#This Row],[PTS2]]-October_Schedule_Table[[#This Row],[Home Pre]]</f>
        <v>41.094010371981881</v>
      </c>
      <c r="T627" s="8">
        <f>October_Schedule_Table[[#This Row],[PTS]]-October_Schedule_Table[[#This Row],[Away Pre]]</f>
        <v>35.282798442155951</v>
      </c>
      <c r="U627" s="8" t="str">
        <f>CONCATENATE(October_Schedule_Table[[#This Row],[Away Short]],October_Schedule_Table[[#This Row],[PTS]],October_Schedule_Table[[#This Row],[PTS2]])</f>
        <v>Okl147154</v>
      </c>
      <c r="V627" s="8" t="str">
        <f>CONCATENATE(October_Schedule_Table[[#This Row],[Home Short]],October_Schedule_Table[[#This Row],[PTS]],October_Schedule_Table[[#This Row],[PTS2]])</f>
        <v>San147154</v>
      </c>
      <c r="W627" s="8" t="str">
        <f>VLOOKUP(October_Schedule_Table[[#This Row],[Home Concat]],'Back to Back'!T:U,2,FALSE)</f>
        <v>yes</v>
      </c>
      <c r="X627" s="8" t="str">
        <f>VLOOKUP(October_Schedule_Table[[#This Row],[Away Concat]],'Back to Back'!T:U,2,FALSE)</f>
        <v>no</v>
      </c>
      <c r="Y62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27" s="8"/>
    </row>
    <row r="628" spans="1:26" x14ac:dyDescent="0.2">
      <c r="A628" s="2">
        <v>43476</v>
      </c>
      <c r="B628" s="16">
        <v>1</v>
      </c>
      <c r="C628" s="16">
        <v>11</v>
      </c>
      <c r="D628" s="16">
        <v>2019</v>
      </c>
      <c r="E628" s="1" t="s">
        <v>9</v>
      </c>
      <c r="F628" s="1" t="s">
        <v>38</v>
      </c>
      <c r="G628" s="1" t="str">
        <f>LEFT(October_Schedule_Table[[#This Row],[Visitor/Neutral]],3)</f>
        <v>Chi</v>
      </c>
      <c r="H628" s="1">
        <v>109</v>
      </c>
      <c r="I628" s="1" t="s">
        <v>11</v>
      </c>
      <c r="J628" s="1" t="str">
        <f>LEFT(October_Schedule_Table[[#This Row],[Home/Neutral]],3)</f>
        <v>Gol</v>
      </c>
      <c r="K628" s="1">
        <v>146</v>
      </c>
      <c r="L628" s="1">
        <f>mean-0.5*home+VLOOKUP(October_Schedule_Table[[#This Row],[Visitor/Neutral]],lookup,2,FALSE)+VLOOKUP(October_Schedule_Table[[#This Row],[Home/Neutral]],lookup,3,FALSE)</f>
        <v>103.71814619301811</v>
      </c>
      <c r="M628" s="1">
        <f>mean+0.5*home+VLOOKUP(October_Schedule_Table[[#This Row],[Visitor/Neutral]],lookup,3,FALSE)+VLOOKUP(October_Schedule_Table[[#This Row],[Home/Neutral]],lookup,2,FALSE)</f>
        <v>121.29072443557838</v>
      </c>
      <c r="N628" s="1">
        <f>(October_Schedule_Table[[#This Row],[PTS2]]-October_Schedule_Table[[#This Row],[Home Pre]])^2+(October_Schedule_Table[[#This Row],[PTS]]-October_Schedule_Table[[#This Row],[Away Pre]])^2</f>
        <v>638.44627855685223</v>
      </c>
      <c r="O628" s="1">
        <f t="shared" si="11"/>
        <v>1.4473161703543684</v>
      </c>
      <c r="P628" s="8">
        <f>October_Schedule_Table[[#This Row],[PTS2]]-October_Schedule_Table[[#This Row],[PTS]]</f>
        <v>37</v>
      </c>
      <c r="Q628" s="8">
        <f>October_Schedule_Table[[#This Row],[Home Pre]]-October_Schedule_Table[[#This Row],[Away Pre]]</f>
        <v>17.572578242560269</v>
      </c>
      <c r="R628" s="8">
        <f>October_Schedule_Table[[#This Row],[Actual]]-October_Schedule_Table[[#This Row],[Predicted]]</f>
        <v>19.427421757439731</v>
      </c>
      <c r="S628" s="8">
        <f>October_Schedule_Table[[#This Row],[PTS2]]-October_Schedule_Table[[#This Row],[Home Pre]]</f>
        <v>24.709275564421617</v>
      </c>
      <c r="T628" s="8">
        <f>October_Schedule_Table[[#This Row],[PTS]]-October_Schedule_Table[[#This Row],[Away Pre]]</f>
        <v>5.2818538069818857</v>
      </c>
      <c r="U628" s="8" t="str">
        <f>CONCATENATE(October_Schedule_Table[[#This Row],[Away Short]],October_Schedule_Table[[#This Row],[PTS]],October_Schedule_Table[[#This Row],[PTS2]])</f>
        <v>Chi109146</v>
      </c>
      <c r="V628" s="8" t="str">
        <f>CONCATENATE(October_Schedule_Table[[#This Row],[Home Short]],October_Schedule_Table[[#This Row],[PTS]],October_Schedule_Table[[#This Row],[PTS2]])</f>
        <v>Gol109146</v>
      </c>
      <c r="W628" s="8" t="str">
        <f>VLOOKUP(October_Schedule_Table[[#This Row],[Home Concat]],'Back to Back'!T:U,2,FALSE)</f>
        <v>no</v>
      </c>
      <c r="X628" s="8" t="str">
        <f>VLOOKUP(October_Schedule_Table[[#This Row],[Away Concat]],'Back to Back'!T:U,2,FALSE)</f>
        <v>no</v>
      </c>
      <c r="Y62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28" s="8"/>
    </row>
    <row r="629" spans="1:26" x14ac:dyDescent="0.2">
      <c r="A629" s="2">
        <v>43476</v>
      </c>
      <c r="B629" s="16">
        <v>1</v>
      </c>
      <c r="C629" s="16">
        <v>11</v>
      </c>
      <c r="D629" s="16">
        <v>2019</v>
      </c>
      <c r="E629" s="1" t="s">
        <v>6</v>
      </c>
      <c r="F629" s="1" t="s">
        <v>36</v>
      </c>
      <c r="G629" s="1" t="str">
        <f>LEFT(October_Schedule_Table[[#This Row],[Visitor/Neutral]],3)</f>
        <v>Cle</v>
      </c>
      <c r="H629" s="1">
        <v>113</v>
      </c>
      <c r="I629" s="1" t="s">
        <v>18</v>
      </c>
      <c r="J629" s="1" t="str">
        <f>LEFT(October_Schedule_Table[[#This Row],[Home/Neutral]],3)</f>
        <v>Hou</v>
      </c>
      <c r="K629" s="1">
        <v>141</v>
      </c>
      <c r="L629" s="1">
        <f>mean-0.5*home+VLOOKUP(October_Schedule_Table[[#This Row],[Visitor/Neutral]],lookup,2,FALSE)+VLOOKUP(October_Schedule_Table[[#This Row],[Home/Neutral]],lookup,3,FALSE)</f>
        <v>101.04840119169164</v>
      </c>
      <c r="M629" s="1">
        <f>mean+0.5*home+VLOOKUP(October_Schedule_Table[[#This Row],[Visitor/Neutral]],lookup,3,FALSE)+VLOOKUP(October_Schedule_Table[[#This Row],[Home/Neutral]],lookup,2,FALSE)</f>
        <v>118.9069910403077</v>
      </c>
      <c r="N629" s="1">
        <f>(October_Schedule_Table[[#This Row],[PTS2]]-October_Schedule_Table[[#This Row],[Home Pre]])^2+(October_Schedule_Table[[#This Row],[PTS]]-October_Schedule_Table[[#This Row],[Away Pre]])^2</f>
        <v>630.941758967802</v>
      </c>
      <c r="O629" s="1">
        <f t="shared" si="11"/>
        <v>1.4481850814032105</v>
      </c>
      <c r="P629" s="8">
        <f>October_Schedule_Table[[#This Row],[PTS2]]-October_Schedule_Table[[#This Row],[PTS]]</f>
        <v>28</v>
      </c>
      <c r="Q629" s="8">
        <f>October_Schedule_Table[[#This Row],[Home Pre]]-October_Schedule_Table[[#This Row],[Away Pre]]</f>
        <v>17.858589848616063</v>
      </c>
      <c r="R629" s="8">
        <f>October_Schedule_Table[[#This Row],[Actual]]-October_Schedule_Table[[#This Row],[Predicted]]</f>
        <v>10.141410151383937</v>
      </c>
      <c r="S629" s="8">
        <f>October_Schedule_Table[[#This Row],[PTS2]]-October_Schedule_Table[[#This Row],[Home Pre]]</f>
        <v>22.093008959692298</v>
      </c>
      <c r="T629" s="8">
        <f>October_Schedule_Table[[#This Row],[PTS]]-October_Schedule_Table[[#This Row],[Away Pre]]</f>
        <v>11.951598808308361</v>
      </c>
      <c r="U629" s="8" t="str">
        <f>CONCATENATE(October_Schedule_Table[[#This Row],[Away Short]],October_Schedule_Table[[#This Row],[PTS]],October_Schedule_Table[[#This Row],[PTS2]])</f>
        <v>Cle113141</v>
      </c>
      <c r="V629" s="8" t="str">
        <f>CONCATENATE(October_Schedule_Table[[#This Row],[Home Short]],October_Schedule_Table[[#This Row],[PTS]],October_Schedule_Table[[#This Row],[PTS2]])</f>
        <v>Hou113141</v>
      </c>
      <c r="W629" s="8" t="str">
        <f>VLOOKUP(October_Schedule_Table[[#This Row],[Home Concat]],'Back to Back'!T:U,2,FALSE)</f>
        <v>no</v>
      </c>
      <c r="X629" s="8" t="str">
        <f>VLOOKUP(October_Schedule_Table[[#This Row],[Away Concat]],'Back to Back'!T:U,2,FALSE)</f>
        <v>no</v>
      </c>
      <c r="Y62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29" s="8"/>
    </row>
    <row r="630" spans="1:26" x14ac:dyDescent="0.2">
      <c r="A630" s="2">
        <v>43476</v>
      </c>
      <c r="B630" s="16">
        <v>1</v>
      </c>
      <c r="C630" s="16">
        <v>11</v>
      </c>
      <c r="D630" s="16">
        <v>2019</v>
      </c>
      <c r="E630" s="1" t="s">
        <v>6</v>
      </c>
      <c r="F630" s="1" t="s">
        <v>28</v>
      </c>
      <c r="G630" s="1" t="str">
        <f>LEFT(October_Schedule_Table[[#This Row],[Visitor/Neutral]],3)</f>
        <v>Dal</v>
      </c>
      <c r="H630" s="1">
        <v>119</v>
      </c>
      <c r="I630" s="1" t="s">
        <v>34</v>
      </c>
      <c r="J630" s="1" t="str">
        <f>LEFT(October_Schedule_Table[[#This Row],[Home/Neutral]],3)</f>
        <v>Min</v>
      </c>
      <c r="K630" s="1">
        <v>115</v>
      </c>
      <c r="L630" s="1">
        <f>mean-0.5*home+VLOOKUP(October_Schedule_Table[[#This Row],[Visitor/Neutral]],lookup,2,FALSE)+VLOOKUP(October_Schedule_Table[[#This Row],[Home/Neutral]],lookup,3,FALSE)</f>
        <v>110.37383863940816</v>
      </c>
      <c r="M630" s="1">
        <f>mean+0.5*home+VLOOKUP(October_Schedule_Table[[#This Row],[Visitor/Neutral]],lookup,3,FALSE)+VLOOKUP(October_Schedule_Table[[#This Row],[Home/Neutral]],lookup,2,FALSE)</f>
        <v>112.84205901161619</v>
      </c>
      <c r="N630" s="1">
        <f>(October_Schedule_Table[[#This Row],[PTS2]]-October_Schedule_Table[[#This Row],[Home Pre]])^2+(October_Schedule_Table[[#This Row],[PTS]]-October_Schedule_Table[[#This Row],[Away Pre]])^2</f>
        <v>79.067369128314525</v>
      </c>
      <c r="O630" s="1">
        <f t="shared" si="11"/>
        <v>1.4490545141116775</v>
      </c>
      <c r="P630" s="8">
        <f>October_Schedule_Table[[#This Row],[PTS2]]-October_Schedule_Table[[#This Row],[PTS]]</f>
        <v>-4</v>
      </c>
      <c r="Q630" s="8">
        <f>October_Schedule_Table[[#This Row],[Home Pre]]-October_Schedule_Table[[#This Row],[Away Pre]]</f>
        <v>2.4682203722080232</v>
      </c>
      <c r="R630" s="8">
        <f>October_Schedule_Table[[#This Row],[Actual]]-October_Schedule_Table[[#This Row],[Predicted]]</f>
        <v>-6.4682203722080232</v>
      </c>
      <c r="S630" s="8">
        <f>October_Schedule_Table[[#This Row],[PTS2]]-October_Schedule_Table[[#This Row],[Home Pre]]</f>
        <v>2.1579409883838139</v>
      </c>
      <c r="T630" s="8">
        <f>October_Schedule_Table[[#This Row],[PTS]]-October_Schedule_Table[[#This Row],[Away Pre]]</f>
        <v>8.626161360591837</v>
      </c>
      <c r="U630" s="8" t="str">
        <f>CONCATENATE(October_Schedule_Table[[#This Row],[Away Short]],October_Schedule_Table[[#This Row],[PTS]],October_Schedule_Table[[#This Row],[PTS2]])</f>
        <v>Dal119115</v>
      </c>
      <c r="V630" s="8" t="str">
        <f>CONCATENATE(October_Schedule_Table[[#This Row],[Home Short]],October_Schedule_Table[[#This Row],[PTS]],October_Schedule_Table[[#This Row],[PTS2]])</f>
        <v>Min119115</v>
      </c>
      <c r="W630" s="8" t="str">
        <f>VLOOKUP(October_Schedule_Table[[#This Row],[Home Concat]],'Back to Back'!T:U,2,FALSE)</f>
        <v>no</v>
      </c>
      <c r="X630" s="8" t="str">
        <f>VLOOKUP(October_Schedule_Table[[#This Row],[Away Concat]],'Back to Back'!T:U,2,FALSE)</f>
        <v>no</v>
      </c>
      <c r="Y63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30" s="8"/>
    </row>
    <row r="631" spans="1:26" x14ac:dyDescent="0.2">
      <c r="A631" s="2">
        <v>43476</v>
      </c>
      <c r="B631" s="16">
        <v>1</v>
      </c>
      <c r="C631" s="16">
        <v>11</v>
      </c>
      <c r="D631" s="16">
        <v>2019</v>
      </c>
      <c r="E631" s="1" t="s">
        <v>23</v>
      </c>
      <c r="F631" s="1" t="s">
        <v>20</v>
      </c>
      <c r="G631" s="1" t="str">
        <f>LEFT(October_Schedule_Table[[#This Row],[Visitor/Neutral]],3)</f>
        <v>Ind</v>
      </c>
      <c r="H631" s="1">
        <v>121</v>
      </c>
      <c r="I631" s="1" t="s">
        <v>25</v>
      </c>
      <c r="J631" s="1" t="s">
        <v>243</v>
      </c>
      <c r="K631" s="1">
        <v>106</v>
      </c>
      <c r="L631" s="1">
        <f>mean-0.5*home+VLOOKUP(October_Schedule_Table[[#This Row],[Visitor/Neutral]],lookup,2,FALSE)+VLOOKUP(October_Schedule_Table[[#This Row],[Home/Neutral]],lookup,3,FALSE)</f>
        <v>108.46296910414171</v>
      </c>
      <c r="M631" s="1">
        <f>mean+0.5*home+VLOOKUP(October_Schedule_Table[[#This Row],[Visitor/Neutral]],lookup,3,FALSE)+VLOOKUP(October_Schedule_Table[[#This Row],[Home/Neutral]],lookup,2,FALSE)</f>
        <v>99.39809482787976</v>
      </c>
      <c r="N631" s="1">
        <f>(October_Schedule_Table[[#This Row],[PTS2]]-October_Schedule_Table[[#This Row],[Home Pre]])^2+(October_Schedule_Table[[#This Row],[PTS]]-October_Schedule_Table[[#This Row],[Away Pre]])^2</f>
        <v>200.76229558537341</v>
      </c>
      <c r="O631" s="1">
        <f t="shared" si="11"/>
        <v>1.4499244687929533</v>
      </c>
      <c r="P631" s="8">
        <f>October_Schedule_Table[[#This Row],[PTS2]]-October_Schedule_Table[[#This Row],[PTS]]</f>
        <v>-15</v>
      </c>
      <c r="Q631" s="8">
        <f>October_Schedule_Table[[#This Row],[Home Pre]]-October_Schedule_Table[[#This Row],[Away Pre]]</f>
        <v>-9.0648742762619463</v>
      </c>
      <c r="R631" s="8">
        <f>October_Schedule_Table[[#This Row],[Actual]]-October_Schedule_Table[[#This Row],[Predicted]]</f>
        <v>-5.9351257237380537</v>
      </c>
      <c r="S631" s="8">
        <f>October_Schedule_Table[[#This Row],[PTS2]]-October_Schedule_Table[[#This Row],[Home Pre]]</f>
        <v>6.6019051721202402</v>
      </c>
      <c r="T631" s="8">
        <f>October_Schedule_Table[[#This Row],[PTS]]-October_Schedule_Table[[#This Row],[Away Pre]]</f>
        <v>12.537030895858294</v>
      </c>
      <c r="U631" s="8" t="str">
        <f>CONCATENATE(October_Schedule_Table[[#This Row],[Away Short]],October_Schedule_Table[[#This Row],[PTS]],October_Schedule_Table[[#This Row],[PTS2]])</f>
        <v>Ind121106</v>
      </c>
      <c r="V631" s="8" t="str">
        <f>CONCATENATE(October_Schedule_Table[[#This Row],[Home Short]],October_Schedule_Table[[#This Row],[PTS]],October_Schedule_Table[[#This Row],[PTS2]])</f>
        <v>NYK121106</v>
      </c>
      <c r="W631" s="8" t="str">
        <f>VLOOKUP(October_Schedule_Table[[#This Row],[Home Concat]],'Back to Back'!T:U,2,FALSE)</f>
        <v>no</v>
      </c>
      <c r="X631" s="8" t="str">
        <f>VLOOKUP(October_Schedule_Table[[#This Row],[Away Concat]],'Back to Back'!T:U,2,FALSE)</f>
        <v>no</v>
      </c>
      <c r="Y63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31" s="8"/>
    </row>
    <row r="632" spans="1:26" x14ac:dyDescent="0.2">
      <c r="A632" s="2">
        <v>43476</v>
      </c>
      <c r="B632" s="16">
        <v>1</v>
      </c>
      <c r="C632" s="16">
        <v>11</v>
      </c>
      <c r="D632" s="16">
        <v>2019</v>
      </c>
      <c r="E632" s="1" t="s">
        <v>12</v>
      </c>
      <c r="F632" s="1" t="s">
        <v>24</v>
      </c>
      <c r="G632" s="1" t="str">
        <f>LEFT(October_Schedule_Table[[#This Row],[Visitor/Neutral]],3)</f>
        <v>Atl</v>
      </c>
      <c r="H632" s="1">
        <v>123</v>
      </c>
      <c r="I632" s="1" t="s">
        <v>7</v>
      </c>
      <c r="J632" s="1" t="str">
        <f>LEFT(October_Schedule_Table[[#This Row],[Home/Neutral]],3)</f>
        <v>Phi</v>
      </c>
      <c r="K632" s="1">
        <v>121</v>
      </c>
      <c r="L632" s="1">
        <f>mean-0.5*home+VLOOKUP(October_Schedule_Table[[#This Row],[Visitor/Neutral]],lookup,2,FALSE)+VLOOKUP(October_Schedule_Table[[#This Row],[Home/Neutral]],lookup,3,FALSE)</f>
        <v>114.95188417695842</v>
      </c>
      <c r="M632" s="1">
        <f>mean+0.5*home+VLOOKUP(October_Schedule_Table[[#This Row],[Visitor/Neutral]],lookup,3,FALSE)+VLOOKUP(October_Schedule_Table[[#This Row],[Home/Neutral]],lookup,2,FALSE)</f>
        <v>125.33776140493694</v>
      </c>
      <c r="N632" s="1">
        <f>(October_Schedule_Table[[#This Row],[PTS2]]-October_Schedule_Table[[#This Row],[Home Pre]])^2+(October_Schedule_Table[[#This Row],[PTS]]-October_Schedule_Table[[#This Row],[Away Pre]])^2</f>
        <v>83.58834230725283</v>
      </c>
      <c r="O632" s="1">
        <f t="shared" si="11"/>
        <v>1.4507949457604097</v>
      </c>
      <c r="P632" s="8">
        <f>October_Schedule_Table[[#This Row],[PTS2]]-October_Schedule_Table[[#This Row],[PTS]]</f>
        <v>-2</v>
      </c>
      <c r="Q632" s="8">
        <f>October_Schedule_Table[[#This Row],[Home Pre]]-October_Schedule_Table[[#This Row],[Away Pre]]</f>
        <v>10.385877227978526</v>
      </c>
      <c r="R632" s="8">
        <f>October_Schedule_Table[[#This Row],[Actual]]-October_Schedule_Table[[#This Row],[Predicted]]</f>
        <v>-12.385877227978526</v>
      </c>
      <c r="S632" s="8">
        <f>October_Schedule_Table[[#This Row],[PTS2]]-October_Schedule_Table[[#This Row],[Home Pre]]</f>
        <v>-4.3377614049369413</v>
      </c>
      <c r="T632" s="8">
        <f>October_Schedule_Table[[#This Row],[PTS]]-October_Schedule_Table[[#This Row],[Away Pre]]</f>
        <v>8.0481158230415843</v>
      </c>
      <c r="U632" s="8" t="str">
        <f>CONCATENATE(October_Schedule_Table[[#This Row],[Away Short]],October_Schedule_Table[[#This Row],[PTS]],October_Schedule_Table[[#This Row],[PTS2]])</f>
        <v>Atl123121</v>
      </c>
      <c r="V632" s="8" t="str">
        <f>CONCATENATE(October_Schedule_Table[[#This Row],[Home Short]],October_Schedule_Table[[#This Row],[PTS]],October_Schedule_Table[[#This Row],[PTS2]])</f>
        <v>Phi123121</v>
      </c>
      <c r="W632" s="8" t="str">
        <f>VLOOKUP(October_Schedule_Table[[#This Row],[Home Concat]],'Back to Back'!T:U,2,FALSE)</f>
        <v>no</v>
      </c>
      <c r="X632" s="8" t="str">
        <f>VLOOKUP(October_Schedule_Table[[#This Row],[Away Concat]],'Back to Back'!T:U,2,FALSE)</f>
        <v>no</v>
      </c>
      <c r="Y63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32" s="8"/>
    </row>
    <row r="633" spans="1:26" x14ac:dyDescent="0.2">
      <c r="A633" s="2">
        <v>43476</v>
      </c>
      <c r="B633" s="16">
        <v>1</v>
      </c>
      <c r="C633" s="16">
        <v>11</v>
      </c>
      <c r="D633" s="16">
        <v>2019</v>
      </c>
      <c r="E633" s="1" t="s">
        <v>30</v>
      </c>
      <c r="F633" s="1" t="s">
        <v>14</v>
      </c>
      <c r="G633" s="1" t="str">
        <f>LEFT(October_Schedule_Table[[#This Row],[Visitor/Neutral]],3)</f>
        <v>Cha</v>
      </c>
      <c r="H633" s="1">
        <v>96</v>
      </c>
      <c r="I633" s="1" t="s">
        <v>40</v>
      </c>
      <c r="J633" s="1" t="str">
        <f>LEFT(October_Schedule_Table[[#This Row],[Home/Neutral]],3)</f>
        <v>Por</v>
      </c>
      <c r="K633" s="1">
        <v>127</v>
      </c>
      <c r="L633" s="1">
        <f>mean-0.5*home+VLOOKUP(October_Schedule_Table[[#This Row],[Visitor/Neutral]],lookup,2,FALSE)+VLOOKUP(October_Schedule_Table[[#This Row],[Home/Neutral]],lookup,3,FALSE)</f>
        <v>108.38183877338828</v>
      </c>
      <c r="M633" s="1">
        <f>mean+0.5*home+VLOOKUP(October_Schedule_Table[[#This Row],[Visitor/Neutral]],lookup,3,FALSE)+VLOOKUP(October_Schedule_Table[[#This Row],[Home/Neutral]],lookup,2,FALSE)</f>
        <v>117.06730796405971</v>
      </c>
      <c r="N633" s="1">
        <f>(October_Schedule_Table[[#This Row],[PTS2]]-October_Schedule_Table[[#This Row],[Home Pre]])^2+(October_Schedule_Table[[#This Row],[PTS]]-October_Schedule_Table[[#This Row],[Away Pre]])^2</f>
        <v>251.96830249101313</v>
      </c>
      <c r="O633" s="1">
        <f t="shared" si="11"/>
        <v>1.4516659453276064</v>
      </c>
      <c r="P633" s="8">
        <f>October_Schedule_Table[[#This Row],[PTS2]]-October_Schedule_Table[[#This Row],[PTS]]</f>
        <v>31</v>
      </c>
      <c r="Q633" s="8">
        <f>October_Schedule_Table[[#This Row],[Home Pre]]-October_Schedule_Table[[#This Row],[Away Pre]]</f>
        <v>8.6854691906714265</v>
      </c>
      <c r="R633" s="8">
        <f>October_Schedule_Table[[#This Row],[Actual]]-October_Schedule_Table[[#This Row],[Predicted]]</f>
        <v>22.314530809328573</v>
      </c>
      <c r="S633" s="8">
        <f>October_Schedule_Table[[#This Row],[PTS2]]-October_Schedule_Table[[#This Row],[Home Pre]]</f>
        <v>9.9326920359402919</v>
      </c>
      <c r="T633" s="8">
        <f>October_Schedule_Table[[#This Row],[PTS]]-October_Schedule_Table[[#This Row],[Away Pre]]</f>
        <v>-12.381838773388282</v>
      </c>
      <c r="U633" s="8" t="str">
        <f>CONCATENATE(October_Schedule_Table[[#This Row],[Away Short]],October_Schedule_Table[[#This Row],[PTS]],October_Schedule_Table[[#This Row],[PTS2]])</f>
        <v>Cha96127</v>
      </c>
      <c r="V633" s="8" t="str">
        <f>CONCATENATE(October_Schedule_Table[[#This Row],[Home Short]],October_Schedule_Table[[#This Row],[PTS]],October_Schedule_Table[[#This Row],[PTS2]])</f>
        <v>Por96127</v>
      </c>
      <c r="W633" s="8" t="str">
        <f>VLOOKUP(October_Schedule_Table[[#This Row],[Home Concat]],'Back to Back'!T:U,2,FALSE)</f>
        <v>no</v>
      </c>
      <c r="X633" s="8" t="str">
        <f>VLOOKUP(October_Schedule_Table[[#This Row],[Away Concat]],'Back to Back'!T:U,2,FALSE)</f>
        <v>no</v>
      </c>
      <c r="Y63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33" s="8"/>
    </row>
    <row r="634" spans="1:26" x14ac:dyDescent="0.2">
      <c r="A634" s="2">
        <v>43476</v>
      </c>
      <c r="B634" s="16">
        <v>1</v>
      </c>
      <c r="C634" s="16">
        <v>11</v>
      </c>
      <c r="D634" s="16">
        <v>2019</v>
      </c>
      <c r="E634" s="1" t="s">
        <v>23</v>
      </c>
      <c r="F634" s="1" t="s">
        <v>15</v>
      </c>
      <c r="G634" s="1" t="str">
        <f>LEFT(October_Schedule_Table[[#This Row],[Visitor/Neutral]],3)</f>
        <v>Bro</v>
      </c>
      <c r="H634" s="1">
        <v>105</v>
      </c>
      <c r="I634" s="1" t="s">
        <v>37</v>
      </c>
      <c r="J634" s="1" t="str">
        <f>LEFT(October_Schedule_Table[[#This Row],[Home/Neutral]],3)</f>
        <v>Tor</v>
      </c>
      <c r="K634" s="1">
        <v>122</v>
      </c>
      <c r="L634" s="1">
        <f>mean-0.5*home+VLOOKUP(October_Schedule_Table[[#This Row],[Visitor/Neutral]],lookup,2,FALSE)+VLOOKUP(October_Schedule_Table[[#This Row],[Home/Neutral]],lookup,3,FALSE)</f>
        <v>108.77405622219341</v>
      </c>
      <c r="M634" s="1">
        <f>mean+0.5*home+VLOOKUP(October_Schedule_Table[[#This Row],[Visitor/Neutral]],lookup,3,FALSE)+VLOOKUP(October_Schedule_Table[[#This Row],[Home/Neutral]],lookup,2,FALSE)</f>
        <v>116.92610029279429</v>
      </c>
      <c r="N634" s="1">
        <f>(October_Schedule_Table[[#This Row],[PTS2]]-October_Schedule_Table[[#This Row],[Home Pre]])^2+(October_Schedule_Table[[#This Row],[PTS]]-October_Schedule_Table[[#This Row],[Away Pre]])^2</f>
        <v>39.987958607058992</v>
      </c>
      <c r="O634" s="1">
        <f t="shared" si="11"/>
        <v>1.4525374678082914</v>
      </c>
      <c r="P634" s="8">
        <f>October_Schedule_Table[[#This Row],[PTS2]]-October_Schedule_Table[[#This Row],[PTS]]</f>
        <v>17</v>
      </c>
      <c r="Q634" s="8">
        <f>October_Schedule_Table[[#This Row],[Home Pre]]-October_Schedule_Table[[#This Row],[Away Pre]]</f>
        <v>8.1520440706008799</v>
      </c>
      <c r="R634" s="8">
        <f>October_Schedule_Table[[#This Row],[Actual]]-October_Schedule_Table[[#This Row],[Predicted]]</f>
        <v>8.8479559293991201</v>
      </c>
      <c r="S634" s="8">
        <f>October_Schedule_Table[[#This Row],[PTS2]]-October_Schedule_Table[[#This Row],[Home Pre]]</f>
        <v>5.0738997072057117</v>
      </c>
      <c r="T634" s="8">
        <f>October_Schedule_Table[[#This Row],[PTS]]-October_Schedule_Table[[#This Row],[Away Pre]]</f>
        <v>-3.7740562221934084</v>
      </c>
      <c r="U634" s="8" t="str">
        <f>CONCATENATE(October_Schedule_Table[[#This Row],[Away Short]],October_Schedule_Table[[#This Row],[PTS]],October_Schedule_Table[[#This Row],[PTS2]])</f>
        <v>Bro105122</v>
      </c>
      <c r="V634" s="8" t="str">
        <f>CONCATENATE(October_Schedule_Table[[#This Row],[Home Short]],October_Schedule_Table[[#This Row],[PTS]],October_Schedule_Table[[#This Row],[PTS2]])</f>
        <v>Tor105122</v>
      </c>
      <c r="W634" s="8" t="str">
        <f>VLOOKUP(October_Schedule_Table[[#This Row],[Home Concat]],'Back to Back'!T:U,2,FALSE)</f>
        <v>no</v>
      </c>
      <c r="X634" s="8" t="str">
        <f>VLOOKUP(October_Schedule_Table[[#This Row],[Away Concat]],'Back to Back'!T:U,2,FALSE)</f>
        <v>no</v>
      </c>
      <c r="Y63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34" s="8"/>
    </row>
    <row r="635" spans="1:26" x14ac:dyDescent="0.2">
      <c r="A635" s="2">
        <v>43476</v>
      </c>
      <c r="B635" s="16">
        <v>1</v>
      </c>
      <c r="C635" s="16">
        <v>11</v>
      </c>
      <c r="D635" s="16">
        <v>2019</v>
      </c>
      <c r="E635" s="1" t="s">
        <v>30</v>
      </c>
      <c r="F635" s="1" t="s">
        <v>39</v>
      </c>
      <c r="G635" s="1" t="s">
        <v>242</v>
      </c>
      <c r="H635" s="1">
        <v>95</v>
      </c>
      <c r="I635" s="1" t="s">
        <v>31</v>
      </c>
      <c r="J635" s="1" t="str">
        <f>LEFT(October_Schedule_Table[[#This Row],[Home/Neutral]],3)</f>
        <v>Uta</v>
      </c>
      <c r="K635" s="1">
        <v>113</v>
      </c>
      <c r="L635" s="1">
        <f>mean-0.5*home+VLOOKUP(October_Schedule_Table[[#This Row],[Visitor/Neutral]],lookup,2,FALSE)+VLOOKUP(October_Schedule_Table[[#This Row],[Home/Neutral]],lookup,3,FALSE)</f>
        <v>105.02242829135905</v>
      </c>
      <c r="M635" s="1">
        <f>mean+0.5*home+VLOOKUP(October_Schedule_Table[[#This Row],[Visitor/Neutral]],lookup,3,FALSE)+VLOOKUP(October_Schedule_Table[[#This Row],[Home/Neutral]],lookup,2,FALSE)</f>
        <v>115.21494172405252</v>
      </c>
      <c r="N635" s="1">
        <f>(October_Schedule_Table[[#This Row],[PTS2]]-October_Schedule_Table[[#This Row],[Home Pre]])^2+(October_Schedule_Table[[#This Row],[PTS]]-October_Schedule_Table[[#This Row],[Away Pre]])^2</f>
        <v>105.35503569638303</v>
      </c>
      <c r="O635" s="1">
        <f t="shared" si="11"/>
        <v>1.4534095135164014</v>
      </c>
      <c r="P635" s="8">
        <f>October_Schedule_Table[[#This Row],[PTS2]]-October_Schedule_Table[[#This Row],[PTS]]</f>
        <v>18</v>
      </c>
      <c r="Q635" s="8">
        <f>October_Schedule_Table[[#This Row],[Home Pre]]-October_Schedule_Table[[#This Row],[Away Pre]]</f>
        <v>10.192513432693474</v>
      </c>
      <c r="R635" s="8">
        <f>October_Schedule_Table[[#This Row],[Actual]]-October_Schedule_Table[[#This Row],[Predicted]]</f>
        <v>7.8074865673065261</v>
      </c>
      <c r="S635" s="8">
        <f>October_Schedule_Table[[#This Row],[PTS2]]-October_Schedule_Table[[#This Row],[Home Pre]]</f>
        <v>-2.2149417240525224</v>
      </c>
      <c r="T635" s="8">
        <f>October_Schedule_Table[[#This Row],[PTS]]-October_Schedule_Table[[#This Row],[Away Pre]]</f>
        <v>-10.022428291359049</v>
      </c>
      <c r="U635" s="8" t="str">
        <f>CONCATENATE(October_Schedule_Table[[#This Row],[Away Short]],October_Schedule_Table[[#This Row],[PTS]],October_Schedule_Table[[#This Row],[PTS2]])</f>
        <v>LAL95113</v>
      </c>
      <c r="V635" s="8" t="str">
        <f>CONCATENATE(October_Schedule_Table[[#This Row],[Home Short]],October_Schedule_Table[[#This Row],[PTS]],October_Schedule_Table[[#This Row],[PTS2]])</f>
        <v>Uta95113</v>
      </c>
      <c r="W635" s="8" t="str">
        <f>VLOOKUP(October_Schedule_Table[[#This Row],[Home Concat]],'Back to Back'!T:U,2,FALSE)</f>
        <v>no</v>
      </c>
      <c r="X635" s="8" t="str">
        <f>VLOOKUP(October_Schedule_Table[[#This Row],[Away Concat]],'Back to Back'!T:U,2,FALSE)</f>
        <v>no</v>
      </c>
      <c r="Y63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35" s="8"/>
    </row>
    <row r="636" spans="1:26" x14ac:dyDescent="0.2">
      <c r="A636" s="2">
        <v>43476</v>
      </c>
      <c r="B636" s="16">
        <v>1</v>
      </c>
      <c r="C636" s="16">
        <v>11</v>
      </c>
      <c r="D636" s="16">
        <v>2019</v>
      </c>
      <c r="E636" s="1" t="s">
        <v>12</v>
      </c>
      <c r="F636" s="1" t="s">
        <v>13</v>
      </c>
      <c r="G636" s="1" t="str">
        <f>LEFT(October_Schedule_Table[[#This Row],[Visitor/Neutral]],3)</f>
        <v>Mil</v>
      </c>
      <c r="H636" s="1">
        <v>106</v>
      </c>
      <c r="I636" s="1" t="s">
        <v>41</v>
      </c>
      <c r="J636" s="1" t="str">
        <f>LEFT(October_Schedule_Table[[#This Row],[Home/Neutral]],3)</f>
        <v>Was</v>
      </c>
      <c r="K636" s="1">
        <v>113</v>
      </c>
      <c r="L636" s="1">
        <f>mean-0.5*home+VLOOKUP(October_Schedule_Table[[#This Row],[Visitor/Neutral]],lookup,2,FALSE)+VLOOKUP(October_Schedule_Table[[#This Row],[Home/Neutral]],lookup,3,FALSE)</f>
        <v>123.09150038343617</v>
      </c>
      <c r="M636" s="1">
        <f>mean+0.5*home+VLOOKUP(October_Schedule_Table[[#This Row],[Visitor/Neutral]],lookup,3,FALSE)+VLOOKUP(October_Schedule_Table[[#This Row],[Home/Neutral]],lookup,2,FALSE)</f>
        <v>114.82516720145574</v>
      </c>
      <c r="N636" s="1">
        <f>(October_Schedule_Table[[#This Row],[PTS2]]-October_Schedule_Table[[#This Row],[Home Pre]])^2+(October_Schedule_Table[[#This Row],[PTS]]-October_Schedule_Table[[#This Row],[Away Pre]])^2</f>
        <v>295.45062067026851</v>
      </c>
      <c r="O636" s="1">
        <f t="shared" si="11"/>
        <v>1.4542820827660612</v>
      </c>
      <c r="P636" s="8">
        <f>October_Schedule_Table[[#This Row],[PTS2]]-October_Schedule_Table[[#This Row],[PTS]]</f>
        <v>7</v>
      </c>
      <c r="Q636" s="8">
        <f>October_Schedule_Table[[#This Row],[Home Pre]]-October_Schedule_Table[[#This Row],[Away Pre]]</f>
        <v>-8.2663331819804284</v>
      </c>
      <c r="R636" s="8">
        <f>October_Schedule_Table[[#This Row],[Actual]]-October_Schedule_Table[[#This Row],[Predicted]]</f>
        <v>15.266333181980428</v>
      </c>
      <c r="S636" s="8">
        <f>October_Schedule_Table[[#This Row],[PTS2]]-October_Schedule_Table[[#This Row],[Home Pre]]</f>
        <v>-1.8251672014557414</v>
      </c>
      <c r="T636" s="8">
        <f>October_Schedule_Table[[#This Row],[PTS]]-October_Schedule_Table[[#This Row],[Away Pre]]</f>
        <v>-17.09150038343617</v>
      </c>
      <c r="U636" s="8" t="str">
        <f>CONCATENATE(October_Schedule_Table[[#This Row],[Away Short]],October_Schedule_Table[[#This Row],[PTS]],October_Schedule_Table[[#This Row],[PTS2]])</f>
        <v>Mil106113</v>
      </c>
      <c r="V636" s="8" t="str">
        <f>CONCATENATE(October_Schedule_Table[[#This Row],[Home Short]],October_Schedule_Table[[#This Row],[PTS]],October_Schedule_Table[[#This Row],[PTS2]])</f>
        <v>Was106113</v>
      </c>
      <c r="W636" s="8" t="str">
        <f>VLOOKUP(October_Schedule_Table[[#This Row],[Home Concat]],'Back to Back'!T:U,2,FALSE)</f>
        <v>no</v>
      </c>
      <c r="X636" s="8" t="str">
        <f>VLOOKUP(October_Schedule_Table[[#This Row],[Away Concat]],'Back to Back'!T:U,2,FALSE)</f>
        <v>no</v>
      </c>
      <c r="Y63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36" s="8"/>
    </row>
    <row r="637" spans="1:26" x14ac:dyDescent="0.2">
      <c r="A637" s="2">
        <v>43477</v>
      </c>
      <c r="B637" s="16">
        <v>1</v>
      </c>
      <c r="C637" s="16">
        <v>12</v>
      </c>
      <c r="D637" s="16">
        <v>2019</v>
      </c>
      <c r="E637" s="1" t="s">
        <v>61</v>
      </c>
      <c r="F637" s="1" t="s">
        <v>16</v>
      </c>
      <c r="G637" s="1" t="str">
        <f>LEFT(October_Schedule_Table[[#This Row],[Visitor/Neutral]],3)</f>
        <v>Det</v>
      </c>
      <c r="H637" s="1">
        <v>109</v>
      </c>
      <c r="I637" s="1" t="s">
        <v>22</v>
      </c>
      <c r="J637" s="1" t="s">
        <v>241</v>
      </c>
      <c r="K637" s="1">
        <v>104</v>
      </c>
      <c r="L637" s="1">
        <f>mean-0.5*home+VLOOKUP(October_Schedule_Table[[#This Row],[Visitor/Neutral]],lookup,2,FALSE)+VLOOKUP(October_Schedule_Table[[#This Row],[Home/Neutral]],lookup,3,FALSE)</f>
        <v>108.98833932616567</v>
      </c>
      <c r="M637" s="1">
        <f>mean+0.5*home+VLOOKUP(October_Schedule_Table[[#This Row],[Visitor/Neutral]],lookup,3,FALSE)+VLOOKUP(October_Schedule_Table[[#This Row],[Home/Neutral]],lookup,2,FALSE)</f>
        <v>112.73633485576312</v>
      </c>
      <c r="N637" s="1">
        <f>(October_Schedule_Table[[#This Row],[PTS2]]-October_Schedule_Table[[#This Row],[Home Pre]])^2+(October_Schedule_Table[[#This Row],[PTS]]-October_Schedule_Table[[#This Row],[Away Pre]])^2</f>
        <v>76.323682683335846</v>
      </c>
      <c r="O637" s="1">
        <f t="shared" si="11"/>
        <v>1.4551551758715842</v>
      </c>
      <c r="P637" s="8">
        <f>October_Schedule_Table[[#This Row],[PTS2]]-October_Schedule_Table[[#This Row],[PTS]]</f>
        <v>-5</v>
      </c>
      <c r="Q637" s="8">
        <f>October_Schedule_Table[[#This Row],[Home Pre]]-October_Schedule_Table[[#This Row],[Away Pre]]</f>
        <v>3.7479955295974463</v>
      </c>
      <c r="R637" s="8">
        <f>October_Schedule_Table[[#This Row],[Actual]]-October_Schedule_Table[[#This Row],[Predicted]]</f>
        <v>-8.7479955295974463</v>
      </c>
      <c r="S637" s="8">
        <f>October_Schedule_Table[[#This Row],[PTS2]]-October_Schedule_Table[[#This Row],[Home Pre]]</f>
        <v>-8.7363348557631184</v>
      </c>
      <c r="T637" s="8">
        <f>October_Schedule_Table[[#This Row],[PTS]]-October_Schedule_Table[[#This Row],[Away Pre]]</f>
        <v>1.1660673834327895E-2</v>
      </c>
      <c r="U637" s="8" t="str">
        <f>CONCATENATE(October_Schedule_Table[[#This Row],[Away Short]],October_Schedule_Table[[#This Row],[PTS]],October_Schedule_Table[[#This Row],[PTS2]])</f>
        <v>Det109104</v>
      </c>
      <c r="V637" s="8" t="str">
        <f>CONCATENATE(October_Schedule_Table[[#This Row],[Home Short]],October_Schedule_Table[[#This Row],[PTS]],October_Schedule_Table[[#This Row],[PTS2]])</f>
        <v>LAC109104</v>
      </c>
      <c r="W637" s="8" t="str">
        <f>VLOOKUP(October_Schedule_Table[[#This Row],[Home Concat]],'Back to Back'!T:U,2,FALSE)</f>
        <v>no</v>
      </c>
      <c r="X637" s="8" t="str">
        <f>VLOOKUP(October_Schedule_Table[[#This Row],[Away Concat]],'Back to Back'!T:U,2,FALSE)</f>
        <v>no</v>
      </c>
      <c r="Y63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37" s="8"/>
    </row>
    <row r="638" spans="1:26" x14ac:dyDescent="0.2">
      <c r="A638" s="2">
        <v>43477</v>
      </c>
      <c r="B638" s="16">
        <v>1</v>
      </c>
      <c r="C638" s="16">
        <v>12</v>
      </c>
      <c r="D638" s="16">
        <v>2019</v>
      </c>
      <c r="E638" s="1" t="s">
        <v>45</v>
      </c>
      <c r="F638" s="1" t="s">
        <v>19</v>
      </c>
      <c r="G638" s="1" t="str">
        <f>LEFT(October_Schedule_Table[[#This Row],[Visitor/Neutral]],3)</f>
        <v>Mem</v>
      </c>
      <c r="H638" s="1">
        <v>108</v>
      </c>
      <c r="I638" s="1" t="s">
        <v>26</v>
      </c>
      <c r="J638" s="1" t="str">
        <f>LEFT(October_Schedule_Table[[#This Row],[Home/Neutral]],3)</f>
        <v>Mia</v>
      </c>
      <c r="K638" s="1">
        <v>112</v>
      </c>
      <c r="L638" s="1">
        <f>mean-0.5*home+VLOOKUP(October_Schedule_Table[[#This Row],[Visitor/Neutral]],lookup,2,FALSE)+VLOOKUP(October_Schedule_Table[[#This Row],[Home/Neutral]],lookup,3,FALSE)</f>
        <v>96.877831074450853</v>
      </c>
      <c r="M638" s="1">
        <f>mean+0.5*home+VLOOKUP(October_Schedule_Table[[#This Row],[Visitor/Neutral]],lookup,3,FALSE)+VLOOKUP(October_Schedule_Table[[#This Row],[Home/Neutral]],lookup,2,FALSE)</f>
        <v>101.67899150313599</v>
      </c>
      <c r="N638" s="1">
        <f>(October_Schedule_Table[[#This Row],[PTS2]]-October_Schedule_Table[[#This Row],[Home Pre]])^2+(October_Schedule_Table[[#This Row],[PTS]]-October_Schedule_Table[[#This Row],[Away Pre]])^2</f>
        <v>230.22585800079014</v>
      </c>
      <c r="O638" s="1">
        <f t="shared" si="11"/>
        <v>1.4560287931474727</v>
      </c>
      <c r="P638" s="8">
        <f>October_Schedule_Table[[#This Row],[PTS2]]-October_Schedule_Table[[#This Row],[PTS]]</f>
        <v>4</v>
      </c>
      <c r="Q638" s="8">
        <f>October_Schedule_Table[[#This Row],[Home Pre]]-October_Schedule_Table[[#This Row],[Away Pre]]</f>
        <v>4.8011604286851366</v>
      </c>
      <c r="R638" s="8">
        <f>October_Schedule_Table[[#This Row],[Actual]]-October_Schedule_Table[[#This Row],[Predicted]]</f>
        <v>-0.80116042868513659</v>
      </c>
      <c r="S638" s="8">
        <f>October_Schedule_Table[[#This Row],[PTS2]]-October_Schedule_Table[[#This Row],[Home Pre]]</f>
        <v>10.32100849686401</v>
      </c>
      <c r="T638" s="8">
        <f>October_Schedule_Table[[#This Row],[PTS]]-October_Schedule_Table[[#This Row],[Away Pre]]</f>
        <v>11.122168925549147</v>
      </c>
      <c r="U638" s="8" t="str">
        <f>CONCATENATE(October_Schedule_Table[[#This Row],[Away Short]],October_Schedule_Table[[#This Row],[PTS]],October_Schedule_Table[[#This Row],[PTS2]])</f>
        <v>Mem108112</v>
      </c>
      <c r="V638" s="8" t="str">
        <f>CONCATENATE(October_Schedule_Table[[#This Row],[Home Short]],October_Schedule_Table[[#This Row],[PTS]],October_Schedule_Table[[#This Row],[PTS2]])</f>
        <v>Mia108112</v>
      </c>
      <c r="W638" s="8" t="str">
        <f>VLOOKUP(October_Schedule_Table[[#This Row],[Home Concat]],'Back to Back'!T:U,2,FALSE)</f>
        <v>no</v>
      </c>
      <c r="X638" s="8" t="str">
        <f>VLOOKUP(October_Schedule_Table[[#This Row],[Away Concat]],'Back to Back'!T:U,2,FALSE)</f>
        <v>no</v>
      </c>
      <c r="Y63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38" s="8"/>
    </row>
    <row r="639" spans="1:26" x14ac:dyDescent="0.2">
      <c r="A639" s="2">
        <v>43477</v>
      </c>
      <c r="B639" s="16">
        <v>1</v>
      </c>
      <c r="C639" s="16">
        <v>12</v>
      </c>
      <c r="D639" s="16">
        <v>2019</v>
      </c>
      <c r="E639" s="1" t="s">
        <v>6</v>
      </c>
      <c r="F639" s="1" t="s">
        <v>17</v>
      </c>
      <c r="G639" s="1" t="str">
        <f>LEFT(October_Schedule_Table[[#This Row],[Visitor/Neutral]],3)</f>
        <v>New</v>
      </c>
      <c r="H639" s="1">
        <v>106</v>
      </c>
      <c r="I639" s="1" t="s">
        <v>34</v>
      </c>
      <c r="J639" s="1" t="str">
        <f>LEFT(October_Schedule_Table[[#This Row],[Home/Neutral]],3)</f>
        <v>Min</v>
      </c>
      <c r="K639" s="1">
        <v>110</v>
      </c>
      <c r="L639" s="1">
        <f>mean-0.5*home+VLOOKUP(October_Schedule_Table[[#This Row],[Visitor/Neutral]],lookup,2,FALSE)+VLOOKUP(October_Schedule_Table[[#This Row],[Home/Neutral]],lookup,3,FALSE)</f>
        <v>116.70213282654093</v>
      </c>
      <c r="M639" s="1">
        <f>mean+0.5*home+VLOOKUP(October_Schedule_Table[[#This Row],[Visitor/Neutral]],lookup,3,FALSE)+VLOOKUP(October_Schedule_Table[[#This Row],[Home/Neutral]],lookup,2,FALSE)</f>
        <v>120.14547884052548</v>
      </c>
      <c r="N639" s="1">
        <f>(October_Schedule_Table[[#This Row],[PTS2]]-October_Schedule_Table[[#This Row],[Home Pre]])^2+(October_Schedule_Table[[#This Row],[PTS]]-October_Schedule_Table[[#This Row],[Away Pre]])^2</f>
        <v>217.46638794047533</v>
      </c>
      <c r="O639" s="1">
        <f t="shared" si="11"/>
        <v>1.4569029349084179</v>
      </c>
      <c r="P639" s="8">
        <f>October_Schedule_Table[[#This Row],[PTS2]]-October_Schedule_Table[[#This Row],[PTS]]</f>
        <v>4</v>
      </c>
      <c r="Q639" s="8">
        <f>October_Schedule_Table[[#This Row],[Home Pre]]-October_Schedule_Table[[#This Row],[Away Pre]]</f>
        <v>3.4433460139845522</v>
      </c>
      <c r="R639" s="8">
        <f>October_Schedule_Table[[#This Row],[Actual]]-October_Schedule_Table[[#This Row],[Predicted]]</f>
        <v>0.5566539860154478</v>
      </c>
      <c r="S639" s="8">
        <f>October_Schedule_Table[[#This Row],[PTS2]]-October_Schedule_Table[[#This Row],[Home Pre]]</f>
        <v>-10.145478840525485</v>
      </c>
      <c r="T639" s="8">
        <f>October_Schedule_Table[[#This Row],[PTS]]-October_Schedule_Table[[#This Row],[Away Pre]]</f>
        <v>-10.702132826540932</v>
      </c>
      <c r="U639" s="8" t="str">
        <f>CONCATENATE(October_Schedule_Table[[#This Row],[Away Short]],October_Schedule_Table[[#This Row],[PTS]],October_Schedule_Table[[#This Row],[PTS2]])</f>
        <v>New106110</v>
      </c>
      <c r="V639" s="8" t="str">
        <f>CONCATENATE(October_Schedule_Table[[#This Row],[Home Short]],October_Schedule_Table[[#This Row],[PTS]],October_Schedule_Table[[#This Row],[PTS2]])</f>
        <v>Min106110</v>
      </c>
      <c r="W639" s="8" t="str">
        <f>VLOOKUP(October_Schedule_Table[[#This Row],[Home Concat]],'Back to Back'!T:U,2,FALSE)</f>
        <v>yes</v>
      </c>
      <c r="X639" s="8" t="str">
        <f>VLOOKUP(October_Schedule_Table[[#This Row],[Away Concat]],'Back to Back'!T:U,2,FALSE)</f>
        <v>no</v>
      </c>
      <c r="Y63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39" s="8"/>
    </row>
    <row r="640" spans="1:26" x14ac:dyDescent="0.2">
      <c r="A640" s="2">
        <v>43477</v>
      </c>
      <c r="B640" s="16">
        <v>1</v>
      </c>
      <c r="C640" s="16">
        <v>12</v>
      </c>
      <c r="D640" s="16">
        <v>2019</v>
      </c>
      <c r="E640" s="1" t="s">
        <v>6</v>
      </c>
      <c r="F640" s="1" t="s">
        <v>35</v>
      </c>
      <c r="G640" s="1" t="str">
        <f>LEFT(October_Schedule_Table[[#This Row],[Visitor/Neutral]],3)</f>
        <v>San</v>
      </c>
      <c r="H640" s="1">
        <v>112</v>
      </c>
      <c r="I640" s="1" t="s">
        <v>10</v>
      </c>
      <c r="J640" s="1" t="str">
        <f>LEFT(October_Schedule_Table[[#This Row],[Home/Neutral]],3)</f>
        <v>Okl</v>
      </c>
      <c r="K640" s="1">
        <v>122</v>
      </c>
      <c r="L640" s="1">
        <f>mean-0.5*home+VLOOKUP(October_Schedule_Table[[#This Row],[Visitor/Neutral]],lookup,2,FALSE)+VLOOKUP(October_Schedule_Table[[#This Row],[Home/Neutral]],lookup,3,FALSE)</f>
        <v>110.19089006078713</v>
      </c>
      <c r="M640" s="1">
        <f>mean+0.5*home+VLOOKUP(October_Schedule_Table[[#This Row],[Visitor/Neutral]],lookup,3,FALSE)+VLOOKUP(October_Schedule_Table[[#This Row],[Home/Neutral]],lookup,2,FALSE)</f>
        <v>114.43230112507504</v>
      </c>
      <c r="N640" s="1">
        <f>(October_Schedule_Table[[#This Row],[PTS2]]-October_Schedule_Table[[#This Row],[Home Pre]])^2+(October_Schedule_Table[[#This Row],[PTS]]-October_Schedule_Table[[#This Row],[Away Pre]])^2</f>
        <v>60.542945033699276</v>
      </c>
      <c r="O640" s="1">
        <f t="shared" si="11"/>
        <v>1.4577776014692996</v>
      </c>
      <c r="P640" s="8">
        <f>October_Schedule_Table[[#This Row],[PTS2]]-October_Schedule_Table[[#This Row],[PTS]]</f>
        <v>10</v>
      </c>
      <c r="Q640" s="8">
        <f>October_Schedule_Table[[#This Row],[Home Pre]]-October_Schedule_Table[[#This Row],[Away Pre]]</f>
        <v>4.2414110642879166</v>
      </c>
      <c r="R640" s="8">
        <f>October_Schedule_Table[[#This Row],[Actual]]-October_Schedule_Table[[#This Row],[Predicted]]</f>
        <v>5.7585889357120834</v>
      </c>
      <c r="S640" s="8">
        <f>October_Schedule_Table[[#This Row],[PTS2]]-October_Schedule_Table[[#This Row],[Home Pre]]</f>
        <v>7.5676988749249574</v>
      </c>
      <c r="T640" s="8">
        <f>October_Schedule_Table[[#This Row],[PTS]]-October_Schedule_Table[[#This Row],[Away Pre]]</f>
        <v>1.809109939212874</v>
      </c>
      <c r="U640" s="8" t="str">
        <f>CONCATENATE(October_Schedule_Table[[#This Row],[Away Short]],October_Schedule_Table[[#This Row],[PTS]],October_Schedule_Table[[#This Row],[PTS2]])</f>
        <v>San112122</v>
      </c>
      <c r="V640" s="8" t="str">
        <f>CONCATENATE(October_Schedule_Table[[#This Row],[Home Short]],October_Schedule_Table[[#This Row],[PTS]],October_Schedule_Table[[#This Row],[PTS2]])</f>
        <v>Okl112122</v>
      </c>
      <c r="W640" s="8" t="str">
        <f>VLOOKUP(October_Schedule_Table[[#This Row],[Home Concat]],'Back to Back'!T:U,2,FALSE)</f>
        <v>no</v>
      </c>
      <c r="X640" s="8" t="str">
        <f>VLOOKUP(October_Schedule_Table[[#This Row],[Away Concat]],'Back to Back'!T:U,2,FALSE)</f>
        <v>no</v>
      </c>
      <c r="Y64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40" s="8"/>
    </row>
    <row r="641" spans="1:26" x14ac:dyDescent="0.2">
      <c r="A641" s="2">
        <v>43477</v>
      </c>
      <c r="B641" s="16">
        <v>1</v>
      </c>
      <c r="C641" s="16">
        <v>12</v>
      </c>
      <c r="D641" s="16">
        <v>2019</v>
      </c>
      <c r="E641" s="1" t="s">
        <v>12</v>
      </c>
      <c r="F641" s="1" t="s">
        <v>8</v>
      </c>
      <c r="G641" s="1" t="str">
        <f>LEFT(October_Schedule_Table[[#This Row],[Visitor/Neutral]],3)</f>
        <v>Bos</v>
      </c>
      <c r="H641" s="1">
        <v>103</v>
      </c>
      <c r="I641" s="1" t="s">
        <v>27</v>
      </c>
      <c r="J641" s="1" t="str">
        <f>LEFT(October_Schedule_Table[[#This Row],[Home/Neutral]],3)</f>
        <v>Orl</v>
      </c>
      <c r="K641" s="1">
        <v>105</v>
      </c>
      <c r="L641" s="1">
        <f>mean-0.5*home+VLOOKUP(October_Schedule_Table[[#This Row],[Visitor/Neutral]],lookup,2,FALSE)+VLOOKUP(October_Schedule_Table[[#This Row],[Home/Neutral]],lookup,3,FALSE)</f>
        <v>106.52193884689169</v>
      </c>
      <c r="M641" s="1">
        <f>mean+0.5*home+VLOOKUP(October_Schedule_Table[[#This Row],[Visitor/Neutral]],lookup,3,FALSE)+VLOOKUP(October_Schedule_Table[[#This Row],[Home/Neutral]],lookup,2,FALSE)</f>
        <v>106.78794776107503</v>
      </c>
      <c r="N641" s="1">
        <f>(October_Schedule_Table[[#This Row],[PTS2]]-October_Schedule_Table[[#This Row],[Home Pre]])^2+(October_Schedule_Table[[#This Row],[PTS]]-October_Schedule_Table[[#This Row],[Away Pre]])^2</f>
        <v>15.600810437577957</v>
      </c>
      <c r="O641" s="1">
        <f t="shared" si="11"/>
        <v>1.4586527931451867</v>
      </c>
      <c r="P641" s="8">
        <f>October_Schedule_Table[[#This Row],[PTS2]]-October_Schedule_Table[[#This Row],[PTS]]</f>
        <v>2</v>
      </c>
      <c r="Q641" s="8">
        <f>October_Schedule_Table[[#This Row],[Home Pre]]-October_Schedule_Table[[#This Row],[Away Pre]]</f>
        <v>0.26600891418334527</v>
      </c>
      <c r="R641" s="8">
        <f>October_Schedule_Table[[#This Row],[Actual]]-October_Schedule_Table[[#This Row],[Predicted]]</f>
        <v>1.7339910858166547</v>
      </c>
      <c r="S641" s="8">
        <f>October_Schedule_Table[[#This Row],[PTS2]]-October_Schedule_Table[[#This Row],[Home Pre]]</f>
        <v>-1.7879477610750314</v>
      </c>
      <c r="T641" s="8">
        <f>October_Schedule_Table[[#This Row],[PTS]]-October_Schedule_Table[[#This Row],[Away Pre]]</f>
        <v>-3.5219388468916861</v>
      </c>
      <c r="U641" s="8" t="str">
        <f>CONCATENATE(October_Schedule_Table[[#This Row],[Away Short]],October_Schedule_Table[[#This Row],[PTS]],October_Schedule_Table[[#This Row],[PTS2]])</f>
        <v>Bos103105</v>
      </c>
      <c r="V641" s="8" t="str">
        <f>CONCATENATE(October_Schedule_Table[[#This Row],[Home Short]],October_Schedule_Table[[#This Row],[PTS]],October_Schedule_Table[[#This Row],[PTS2]])</f>
        <v>Orl103105</v>
      </c>
      <c r="W641" s="8" t="str">
        <f>VLOOKUP(October_Schedule_Table[[#This Row],[Home Concat]],'Back to Back'!T:U,2,FALSE)</f>
        <v>no</v>
      </c>
      <c r="X641" s="8" t="str">
        <f>VLOOKUP(October_Schedule_Table[[#This Row],[Away Concat]],'Back to Back'!T:U,2,FALSE)</f>
        <v>no</v>
      </c>
      <c r="Y64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41" s="8"/>
    </row>
    <row r="642" spans="1:26" x14ac:dyDescent="0.2">
      <c r="A642" s="2">
        <v>43477</v>
      </c>
      <c r="B642" s="16">
        <v>1</v>
      </c>
      <c r="C642" s="16">
        <v>12</v>
      </c>
      <c r="D642" s="16">
        <v>2019</v>
      </c>
      <c r="E642" s="1" t="s">
        <v>42</v>
      </c>
      <c r="F642" s="1" t="s">
        <v>21</v>
      </c>
      <c r="G642" s="1" t="str">
        <f>LEFT(October_Schedule_Table[[#This Row],[Visitor/Neutral]],3)</f>
        <v>Den</v>
      </c>
      <c r="H642" s="1">
        <v>93</v>
      </c>
      <c r="I642" s="1" t="s">
        <v>29</v>
      </c>
      <c r="J642" s="1" t="str">
        <f>LEFT(October_Schedule_Table[[#This Row],[Home/Neutral]],3)</f>
        <v>Pho</v>
      </c>
      <c r="K642" s="1">
        <v>102</v>
      </c>
      <c r="L642" s="1">
        <f>mean-0.5*home+VLOOKUP(October_Schedule_Table[[#This Row],[Visitor/Neutral]],lookup,2,FALSE)+VLOOKUP(October_Schedule_Table[[#This Row],[Home/Neutral]],lookup,3,FALSE)</f>
        <v>114.35354416468664</v>
      </c>
      <c r="M642" s="1">
        <f>mean+0.5*home+VLOOKUP(October_Schedule_Table[[#This Row],[Visitor/Neutral]],lookup,3,FALSE)+VLOOKUP(October_Schedule_Table[[#This Row],[Home/Neutral]],lookup,2,FALSE)</f>
        <v>104.48272625209223</v>
      </c>
      <c r="N642" s="1">
        <f>(October_Schedule_Table[[#This Row],[PTS2]]-October_Schedule_Table[[#This Row],[Home Pre]])^2+(October_Schedule_Table[[#This Row],[PTS]]-October_Schedule_Table[[#This Row],[Away Pre]])^2</f>
        <v>462.13777803605075</v>
      </c>
      <c r="O642" s="1">
        <f t="shared" si="11"/>
        <v>1.4595285102513376</v>
      </c>
      <c r="P642" s="8">
        <f>October_Schedule_Table[[#This Row],[PTS2]]-October_Schedule_Table[[#This Row],[PTS]]</f>
        <v>9</v>
      </c>
      <c r="Q642" s="8">
        <f>October_Schedule_Table[[#This Row],[Home Pre]]-October_Schedule_Table[[#This Row],[Away Pre]]</f>
        <v>-9.8708179125944042</v>
      </c>
      <c r="R642" s="8">
        <f>October_Schedule_Table[[#This Row],[Actual]]-October_Schedule_Table[[#This Row],[Predicted]]</f>
        <v>18.870817912594404</v>
      </c>
      <c r="S642" s="8">
        <f>October_Schedule_Table[[#This Row],[PTS2]]-October_Schedule_Table[[#This Row],[Home Pre]]</f>
        <v>-2.4827262520922346</v>
      </c>
      <c r="T642" s="8">
        <f>October_Schedule_Table[[#This Row],[PTS]]-October_Schedule_Table[[#This Row],[Away Pre]]</f>
        <v>-21.353544164686639</v>
      </c>
      <c r="U642" s="8" t="str">
        <f>CONCATENATE(October_Schedule_Table[[#This Row],[Away Short]],October_Schedule_Table[[#This Row],[PTS]],October_Schedule_Table[[#This Row],[PTS2]])</f>
        <v>Den93102</v>
      </c>
      <c r="V642" s="8" t="str">
        <f>CONCATENATE(October_Schedule_Table[[#This Row],[Home Short]],October_Schedule_Table[[#This Row],[PTS]],October_Schedule_Table[[#This Row],[PTS2]])</f>
        <v>Pho93102</v>
      </c>
      <c r="W642" s="8" t="str">
        <f>VLOOKUP(October_Schedule_Table[[#This Row],[Home Concat]],'Back to Back'!T:U,2,FALSE)</f>
        <v>no</v>
      </c>
      <c r="X642" s="8" t="str">
        <f>VLOOKUP(October_Schedule_Table[[#This Row],[Away Concat]],'Back to Back'!T:U,2,FALSE)</f>
        <v>no</v>
      </c>
      <c r="Y64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42" s="8"/>
    </row>
    <row r="643" spans="1:26" x14ac:dyDescent="0.2">
      <c r="A643" s="2">
        <v>43477</v>
      </c>
      <c r="B643" s="16">
        <v>1</v>
      </c>
      <c r="C643" s="16">
        <v>12</v>
      </c>
      <c r="D643" s="16">
        <v>2019</v>
      </c>
      <c r="E643" s="1" t="s">
        <v>30</v>
      </c>
      <c r="F643" s="1" t="s">
        <v>14</v>
      </c>
      <c r="G643" s="1" t="str">
        <f>LEFT(October_Schedule_Table[[#This Row],[Visitor/Neutral]],3)</f>
        <v>Cha</v>
      </c>
      <c r="H643" s="1">
        <v>97</v>
      </c>
      <c r="I643" s="1" t="s">
        <v>32</v>
      </c>
      <c r="J643" s="1" t="str">
        <f>LEFT(October_Schedule_Table[[#This Row],[Home/Neutral]],3)</f>
        <v>Sac</v>
      </c>
      <c r="K643" s="1">
        <v>104</v>
      </c>
      <c r="L643" s="1">
        <f>mean-0.5*home+VLOOKUP(October_Schedule_Table[[#This Row],[Visitor/Neutral]],lookup,2,FALSE)+VLOOKUP(October_Schedule_Table[[#This Row],[Home/Neutral]],lookup,3,FALSE)</f>
        <v>112.91444709635721</v>
      </c>
      <c r="M643" s="1">
        <f>mean+0.5*home+VLOOKUP(October_Schedule_Table[[#This Row],[Visitor/Neutral]],lookup,3,FALSE)+VLOOKUP(October_Schedule_Table[[#This Row],[Home/Neutral]],lookup,2,FALSE)</f>
        <v>115.94852326469405</v>
      </c>
      <c r="N643" s="1">
        <f>(October_Schedule_Table[[#This Row],[PTS2]]-October_Schedule_Table[[#This Row],[Home Pre]])^2+(October_Schedule_Table[[#This Row],[PTS]]-October_Schedule_Table[[#This Row],[Away Pre]])^2</f>
        <v>396.03683458968726</v>
      </c>
      <c r="O643" s="1">
        <f t="shared" si="11"/>
        <v>1.4604047531031996</v>
      </c>
      <c r="P643" s="8">
        <f>October_Schedule_Table[[#This Row],[PTS2]]-October_Schedule_Table[[#This Row],[PTS]]</f>
        <v>7</v>
      </c>
      <c r="Q643" s="8">
        <f>October_Schedule_Table[[#This Row],[Home Pre]]-October_Schedule_Table[[#This Row],[Away Pre]]</f>
        <v>3.0340761683368385</v>
      </c>
      <c r="R643" s="8">
        <f>October_Schedule_Table[[#This Row],[Actual]]-October_Schedule_Table[[#This Row],[Predicted]]</f>
        <v>3.9659238316631615</v>
      </c>
      <c r="S643" s="8">
        <f>October_Schedule_Table[[#This Row],[PTS2]]-October_Schedule_Table[[#This Row],[Home Pre]]</f>
        <v>-11.948523264694046</v>
      </c>
      <c r="T643" s="8">
        <f>October_Schedule_Table[[#This Row],[PTS]]-October_Schedule_Table[[#This Row],[Away Pre]]</f>
        <v>-15.914447096357208</v>
      </c>
      <c r="U643" s="8" t="str">
        <f>CONCATENATE(October_Schedule_Table[[#This Row],[Away Short]],October_Schedule_Table[[#This Row],[PTS]],October_Schedule_Table[[#This Row],[PTS2]])</f>
        <v>Cha97104</v>
      </c>
      <c r="V643" s="8" t="str">
        <f>CONCATENATE(October_Schedule_Table[[#This Row],[Home Short]],October_Schedule_Table[[#This Row],[PTS]],October_Schedule_Table[[#This Row],[PTS2]])</f>
        <v>Sac97104</v>
      </c>
      <c r="W643" s="8" t="str">
        <f>VLOOKUP(October_Schedule_Table[[#This Row],[Home Concat]],'Back to Back'!T:U,2,FALSE)</f>
        <v>no</v>
      </c>
      <c r="X643" s="8" t="str">
        <f>VLOOKUP(October_Schedule_Table[[#This Row],[Away Concat]],'Back to Back'!T:U,2,FALSE)</f>
        <v>yes</v>
      </c>
      <c r="Y64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43" s="8"/>
    </row>
    <row r="644" spans="1:26" x14ac:dyDescent="0.2">
      <c r="A644" s="2">
        <v>43477</v>
      </c>
      <c r="B644" s="16">
        <v>1</v>
      </c>
      <c r="C644" s="16">
        <v>12</v>
      </c>
      <c r="D644" s="16">
        <v>2019</v>
      </c>
      <c r="E644" s="1" t="s">
        <v>30</v>
      </c>
      <c r="F644" s="1" t="s">
        <v>38</v>
      </c>
      <c r="G644" s="1" t="str">
        <f>LEFT(October_Schedule_Table[[#This Row],[Visitor/Neutral]],3)</f>
        <v>Chi</v>
      </c>
      <c r="H644" s="1">
        <v>102</v>
      </c>
      <c r="I644" s="1" t="s">
        <v>31</v>
      </c>
      <c r="J644" s="1" t="str">
        <f>LEFT(October_Schedule_Table[[#This Row],[Home/Neutral]],3)</f>
        <v>Uta</v>
      </c>
      <c r="K644" s="1">
        <v>110</v>
      </c>
      <c r="L644" s="1">
        <f>mean-0.5*home+VLOOKUP(October_Schedule_Table[[#This Row],[Visitor/Neutral]],lookup,2,FALSE)+VLOOKUP(October_Schedule_Table[[#This Row],[Home/Neutral]],lookup,3,FALSE)</f>
        <v>98.883123507295551</v>
      </c>
      <c r="M644" s="1">
        <f>mean+0.5*home+VLOOKUP(October_Schedule_Table[[#This Row],[Visitor/Neutral]],lookup,3,FALSE)+VLOOKUP(October_Schedule_Table[[#This Row],[Home/Neutral]],lookup,2,FALSE)</f>
        <v>115.68119243794909</v>
      </c>
      <c r="N644" s="1">
        <f>(October_Schedule_Table[[#This Row],[PTS2]]-October_Schedule_Table[[#This Row],[Home Pre]])^2+(October_Schedule_Table[[#This Row],[PTS]]-October_Schedule_Table[[#This Row],[Away Pre]])^2</f>
        <v>41.99086658778355</v>
      </c>
      <c r="O644" s="1">
        <f t="shared" si="11"/>
        <v>1.4612815220164095</v>
      </c>
      <c r="P644" s="8">
        <f>October_Schedule_Table[[#This Row],[PTS2]]-October_Schedule_Table[[#This Row],[PTS]]</f>
        <v>8</v>
      </c>
      <c r="Q644" s="8">
        <f>October_Schedule_Table[[#This Row],[Home Pre]]-October_Schedule_Table[[#This Row],[Away Pre]]</f>
        <v>16.798068930653542</v>
      </c>
      <c r="R644" s="8">
        <f>October_Schedule_Table[[#This Row],[Actual]]-October_Schedule_Table[[#This Row],[Predicted]]</f>
        <v>-8.7980689306535425</v>
      </c>
      <c r="S644" s="8">
        <f>October_Schedule_Table[[#This Row],[PTS2]]-October_Schedule_Table[[#This Row],[Home Pre]]</f>
        <v>-5.6811924379490932</v>
      </c>
      <c r="T644" s="8">
        <f>October_Schedule_Table[[#This Row],[PTS]]-October_Schedule_Table[[#This Row],[Away Pre]]</f>
        <v>3.1168764927044492</v>
      </c>
      <c r="U644" s="8" t="str">
        <f>CONCATENATE(October_Schedule_Table[[#This Row],[Away Short]],October_Schedule_Table[[#This Row],[PTS]],October_Schedule_Table[[#This Row],[PTS2]])</f>
        <v>Chi102110</v>
      </c>
      <c r="V644" s="8" t="str">
        <f>CONCATENATE(October_Schedule_Table[[#This Row],[Home Short]],October_Schedule_Table[[#This Row],[PTS]],October_Schedule_Table[[#This Row],[PTS2]])</f>
        <v>Uta102110</v>
      </c>
      <c r="W644" s="8" t="str">
        <f>VLOOKUP(October_Schedule_Table[[#This Row],[Home Concat]],'Back to Back'!T:U,2,FALSE)</f>
        <v>yes</v>
      </c>
      <c r="X644" s="8" t="str">
        <f>VLOOKUP(October_Schedule_Table[[#This Row],[Away Concat]],'Back to Back'!T:U,2,FALSE)</f>
        <v>yes</v>
      </c>
      <c r="Y644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43477Chicago BullsUtah Jazz</v>
      </c>
      <c r="Z644" s="8"/>
    </row>
    <row r="645" spans="1:26" x14ac:dyDescent="0.2">
      <c r="A645" s="2">
        <v>43478</v>
      </c>
      <c r="B645" s="16">
        <v>1</v>
      </c>
      <c r="C645" s="16">
        <v>13</v>
      </c>
      <c r="D645" s="16">
        <v>2019</v>
      </c>
      <c r="E645" s="1" t="s">
        <v>61</v>
      </c>
      <c r="F645" s="1" t="s">
        <v>13</v>
      </c>
      <c r="G645" s="1" t="str">
        <f>LEFT(October_Schedule_Table[[#This Row],[Visitor/Neutral]],3)</f>
        <v>Mil</v>
      </c>
      <c r="H645" s="1">
        <v>133</v>
      </c>
      <c r="I645" s="1" t="s">
        <v>24</v>
      </c>
      <c r="J645" s="1" t="str">
        <f>LEFT(October_Schedule_Table[[#This Row],[Home/Neutral]],3)</f>
        <v>Atl</v>
      </c>
      <c r="K645" s="1">
        <v>114</v>
      </c>
      <c r="L645" s="1">
        <f>mean-0.5*home+VLOOKUP(October_Schedule_Table[[#This Row],[Visitor/Neutral]],lookup,2,FALSE)+VLOOKUP(October_Schedule_Table[[#This Row],[Home/Neutral]],lookup,3,FALSE)</f>
        <v>125.42804420786578</v>
      </c>
      <c r="M645" s="1">
        <f>mean+0.5*home+VLOOKUP(October_Schedule_Table[[#This Row],[Visitor/Neutral]],lookup,3,FALSE)+VLOOKUP(October_Schedule_Table[[#This Row],[Home/Neutral]],lookup,2,FALSE)</f>
        <v>114.96014870268992</v>
      </c>
      <c r="N645" s="1">
        <f>(October_Schedule_Table[[#This Row],[PTS2]]-October_Schedule_Table[[#This Row],[Home Pre]])^2+(October_Schedule_Table[[#This Row],[PTS]]-October_Schedule_Table[[#This Row],[Away Pre]])^2</f>
        <v>58.256400049312084</v>
      </c>
      <c r="O645" s="1">
        <f t="shared" si="11"/>
        <v>1.4621588173067936</v>
      </c>
      <c r="P645" s="8">
        <f>October_Schedule_Table[[#This Row],[PTS2]]-October_Schedule_Table[[#This Row],[PTS]]</f>
        <v>-19</v>
      </c>
      <c r="Q645" s="8">
        <f>October_Schedule_Table[[#This Row],[Home Pre]]-October_Schedule_Table[[#This Row],[Away Pre]]</f>
        <v>-10.467895505175861</v>
      </c>
      <c r="R645" s="8">
        <f>October_Schedule_Table[[#This Row],[Actual]]-October_Schedule_Table[[#This Row],[Predicted]]</f>
        <v>-8.5321044948241394</v>
      </c>
      <c r="S645" s="8">
        <f>October_Schedule_Table[[#This Row],[PTS2]]-October_Schedule_Table[[#This Row],[Home Pre]]</f>
        <v>-0.9601487026899207</v>
      </c>
      <c r="T645" s="8">
        <f>October_Schedule_Table[[#This Row],[PTS]]-October_Schedule_Table[[#This Row],[Away Pre]]</f>
        <v>7.5719557921342187</v>
      </c>
      <c r="U645" s="8" t="str">
        <f>CONCATENATE(October_Schedule_Table[[#This Row],[Away Short]],October_Schedule_Table[[#This Row],[PTS]],October_Schedule_Table[[#This Row],[PTS2]])</f>
        <v>Mil133114</v>
      </c>
      <c r="V645" s="8" t="str">
        <f>CONCATENATE(October_Schedule_Table[[#This Row],[Home Short]],October_Schedule_Table[[#This Row],[PTS]],October_Schedule_Table[[#This Row],[PTS2]])</f>
        <v>Atl133114</v>
      </c>
      <c r="W645" s="8" t="str">
        <f>VLOOKUP(October_Schedule_Table[[#This Row],[Home Concat]],'Back to Back'!T:U,2,FALSE)</f>
        <v>no</v>
      </c>
      <c r="X645" s="8" t="str">
        <f>VLOOKUP(October_Schedule_Table[[#This Row],[Away Concat]],'Back to Back'!T:U,2,FALSE)</f>
        <v>no</v>
      </c>
      <c r="Y64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45" s="8"/>
    </row>
    <row r="646" spans="1:26" x14ac:dyDescent="0.2">
      <c r="A646" s="2">
        <v>43478</v>
      </c>
      <c r="B646" s="16">
        <v>1</v>
      </c>
      <c r="C646" s="16">
        <v>13</v>
      </c>
      <c r="D646" s="16">
        <v>2019</v>
      </c>
      <c r="E646" s="1" t="s">
        <v>12</v>
      </c>
      <c r="F646" s="1" t="s">
        <v>11</v>
      </c>
      <c r="G646" s="1" t="str">
        <f>LEFT(October_Schedule_Table[[#This Row],[Visitor/Neutral]],3)</f>
        <v>Gol</v>
      </c>
      <c r="H646" s="1">
        <v>119</v>
      </c>
      <c r="I646" s="1" t="s">
        <v>28</v>
      </c>
      <c r="J646" s="1" t="str">
        <f>LEFT(October_Schedule_Table[[#This Row],[Home/Neutral]],3)</f>
        <v>Dal</v>
      </c>
      <c r="K646" s="1">
        <v>114</v>
      </c>
      <c r="L646" s="1">
        <f>mean-0.5*home+VLOOKUP(October_Schedule_Table[[#This Row],[Visitor/Neutral]],lookup,2,FALSE)+VLOOKUP(October_Schedule_Table[[#This Row],[Home/Neutral]],lookup,3,FALSE)</f>
        <v>114.93220629321488</v>
      </c>
      <c r="M646" s="1">
        <f>mean+0.5*home+VLOOKUP(October_Schedule_Table[[#This Row],[Visitor/Neutral]],lookup,3,FALSE)+VLOOKUP(October_Schedule_Table[[#This Row],[Home/Neutral]],lookup,2,FALSE)</f>
        <v>110.05131740153671</v>
      </c>
      <c r="N646" s="1">
        <f>(October_Schedule_Table[[#This Row],[PTS2]]-October_Schedule_Table[[#This Row],[Home Pre]])^2+(October_Schedule_Table[[#This Row],[PTS]]-October_Schedule_Table[[#This Row],[Away Pre]])^2</f>
        <v>32.139039904367486</v>
      </c>
      <c r="O646" s="1">
        <f t="shared" si="11"/>
        <v>1.463036639290368</v>
      </c>
      <c r="P646" s="8">
        <f>October_Schedule_Table[[#This Row],[PTS2]]-October_Schedule_Table[[#This Row],[PTS]]</f>
        <v>-5</v>
      </c>
      <c r="Q646" s="8">
        <f>October_Schedule_Table[[#This Row],[Home Pre]]-October_Schedule_Table[[#This Row],[Away Pre]]</f>
        <v>-4.8808888916781683</v>
      </c>
      <c r="R646" s="8">
        <f>October_Schedule_Table[[#This Row],[Actual]]-October_Schedule_Table[[#This Row],[Predicted]]</f>
        <v>-0.11911110832183169</v>
      </c>
      <c r="S646" s="8">
        <f>October_Schedule_Table[[#This Row],[PTS2]]-October_Schedule_Table[[#This Row],[Home Pre]]</f>
        <v>3.9486825984632929</v>
      </c>
      <c r="T646" s="8">
        <f>October_Schedule_Table[[#This Row],[PTS]]-October_Schedule_Table[[#This Row],[Away Pre]]</f>
        <v>4.0677937067851246</v>
      </c>
      <c r="U646" s="8" t="str">
        <f>CONCATENATE(October_Schedule_Table[[#This Row],[Away Short]],October_Schedule_Table[[#This Row],[PTS]],October_Schedule_Table[[#This Row],[PTS2]])</f>
        <v>Gol119114</v>
      </c>
      <c r="V646" s="8" t="str">
        <f>CONCATENATE(October_Schedule_Table[[#This Row],[Home Short]],October_Schedule_Table[[#This Row],[PTS]],October_Schedule_Table[[#This Row],[PTS2]])</f>
        <v>Dal119114</v>
      </c>
      <c r="W646" s="8" t="str">
        <f>VLOOKUP(October_Schedule_Table[[#This Row],[Home Concat]],'Back to Back'!T:U,2,FALSE)</f>
        <v>no</v>
      </c>
      <c r="X646" s="8" t="str">
        <f>VLOOKUP(October_Schedule_Table[[#This Row],[Away Concat]],'Back to Back'!T:U,2,FALSE)</f>
        <v>no</v>
      </c>
      <c r="Y64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46" s="8"/>
    </row>
    <row r="647" spans="1:26" x14ac:dyDescent="0.2">
      <c r="A647" s="2">
        <v>43478</v>
      </c>
      <c r="B647" s="16">
        <v>1</v>
      </c>
      <c r="C647" s="16">
        <v>13</v>
      </c>
      <c r="D647" s="16">
        <v>2019</v>
      </c>
      <c r="E647" s="1" t="s">
        <v>6</v>
      </c>
      <c r="F647" s="1" t="s">
        <v>40</v>
      </c>
      <c r="G647" s="1" t="str">
        <f>LEFT(October_Schedule_Table[[#This Row],[Visitor/Neutral]],3)</f>
        <v>Por</v>
      </c>
      <c r="H647" s="1">
        <v>113</v>
      </c>
      <c r="I647" s="1" t="s">
        <v>21</v>
      </c>
      <c r="J647" s="1" t="str">
        <f>LEFT(October_Schedule_Table[[#This Row],[Home/Neutral]],3)</f>
        <v>Den</v>
      </c>
      <c r="K647" s="1">
        <v>116</v>
      </c>
      <c r="L647" s="1">
        <f>mean-0.5*home+VLOOKUP(October_Schedule_Table[[#This Row],[Visitor/Neutral]],lookup,2,FALSE)+VLOOKUP(October_Schedule_Table[[#This Row],[Home/Neutral]],lookup,3,FALSE)</f>
        <v>108.88671965804987</v>
      </c>
      <c r="M647" s="1">
        <f>mean+0.5*home+VLOOKUP(October_Schedule_Table[[#This Row],[Visitor/Neutral]],lookup,3,FALSE)+VLOOKUP(October_Schedule_Table[[#This Row],[Home/Neutral]],lookup,2,FALSE)</f>
        <v>110.7385394929987</v>
      </c>
      <c r="N647" s="1">
        <f>(October_Schedule_Table[[#This Row],[PTS2]]-October_Schedule_Table[[#This Row],[Home Pre]])^2+(October_Schedule_Table[[#This Row],[PTS]]-October_Schedule_Table[[#This Row],[Away Pre]])^2</f>
        <v>44.602041838207782</v>
      </c>
      <c r="O647" s="1">
        <f t="shared" si="11"/>
        <v>1.463914988283338</v>
      </c>
      <c r="P647" s="8">
        <f>October_Schedule_Table[[#This Row],[PTS2]]-October_Schedule_Table[[#This Row],[PTS]]</f>
        <v>3</v>
      </c>
      <c r="Q647" s="8">
        <f>October_Schedule_Table[[#This Row],[Home Pre]]-October_Schedule_Table[[#This Row],[Away Pre]]</f>
        <v>1.8518198349488273</v>
      </c>
      <c r="R647" s="8">
        <f>October_Schedule_Table[[#This Row],[Actual]]-October_Schedule_Table[[#This Row],[Predicted]]</f>
        <v>1.1481801650511727</v>
      </c>
      <c r="S647" s="8">
        <f>October_Schedule_Table[[#This Row],[PTS2]]-October_Schedule_Table[[#This Row],[Home Pre]]</f>
        <v>5.2614605070013027</v>
      </c>
      <c r="T647" s="8">
        <f>October_Schedule_Table[[#This Row],[PTS]]-October_Schedule_Table[[#This Row],[Away Pre]]</f>
        <v>4.11328034195013</v>
      </c>
      <c r="U647" s="8" t="str">
        <f>CONCATENATE(October_Schedule_Table[[#This Row],[Away Short]],October_Schedule_Table[[#This Row],[PTS]],October_Schedule_Table[[#This Row],[PTS2]])</f>
        <v>Por113116</v>
      </c>
      <c r="V647" s="8" t="str">
        <f>CONCATENATE(October_Schedule_Table[[#This Row],[Home Short]],October_Schedule_Table[[#This Row],[PTS]],October_Schedule_Table[[#This Row],[PTS2]])</f>
        <v>Den113116</v>
      </c>
      <c r="W647" s="8" t="str">
        <f>VLOOKUP(October_Schedule_Table[[#This Row],[Home Concat]],'Back to Back'!T:U,2,FALSE)</f>
        <v>yes</v>
      </c>
      <c r="X647" s="8" t="str">
        <f>VLOOKUP(October_Schedule_Table[[#This Row],[Away Concat]],'Back to Back'!T:U,2,FALSE)</f>
        <v>no</v>
      </c>
      <c r="Y64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47" s="8"/>
    </row>
    <row r="648" spans="1:26" x14ac:dyDescent="0.2">
      <c r="A648" s="2">
        <v>43478</v>
      </c>
      <c r="B648" s="16">
        <v>1</v>
      </c>
      <c r="C648" s="16">
        <v>13</v>
      </c>
      <c r="D648" s="16">
        <v>2019</v>
      </c>
      <c r="E648" s="1" t="s">
        <v>44</v>
      </c>
      <c r="F648" s="1" t="s">
        <v>36</v>
      </c>
      <c r="G648" s="1" t="str">
        <f>LEFT(October_Schedule_Table[[#This Row],[Visitor/Neutral]],3)</f>
        <v>Cle</v>
      </c>
      <c r="H648" s="1">
        <v>101</v>
      </c>
      <c r="I648" s="1" t="s">
        <v>39</v>
      </c>
      <c r="J648" s="1" t="s">
        <v>242</v>
      </c>
      <c r="K648" s="1">
        <v>95</v>
      </c>
      <c r="L648" s="1">
        <f>mean-0.5*home+VLOOKUP(October_Schedule_Table[[#This Row],[Visitor/Neutral]],lookup,2,FALSE)+VLOOKUP(October_Schedule_Table[[#This Row],[Home/Neutral]],lookup,3,FALSE)</f>
        <v>105.59335937374392</v>
      </c>
      <c r="M648" s="1">
        <f>mean+0.5*home+VLOOKUP(October_Schedule_Table[[#This Row],[Visitor/Neutral]],lookup,3,FALSE)+VLOOKUP(October_Schedule_Table[[#This Row],[Home/Neutral]],lookup,2,FALSE)</f>
        <v>115.86659083640301</v>
      </c>
      <c r="N648" s="1">
        <f>(October_Schedule_Table[[#This Row],[PTS2]]-October_Schedule_Table[[#This Row],[Home Pre]])^2+(October_Schedule_Table[[#This Row],[PTS]]-October_Schedule_Table[[#This Row],[Away Pre]])^2</f>
        <v>456.51356347021908</v>
      </c>
      <c r="O648" s="1">
        <f t="shared" si="11"/>
        <v>1.4647938646020993</v>
      </c>
      <c r="P648" s="8">
        <f>October_Schedule_Table[[#This Row],[PTS2]]-October_Schedule_Table[[#This Row],[PTS]]</f>
        <v>-6</v>
      </c>
      <c r="Q648" s="8">
        <f>October_Schedule_Table[[#This Row],[Home Pre]]-October_Schedule_Table[[#This Row],[Away Pre]]</f>
        <v>10.273231462659083</v>
      </c>
      <c r="R648" s="8">
        <f>October_Schedule_Table[[#This Row],[Actual]]-October_Schedule_Table[[#This Row],[Predicted]]</f>
        <v>-16.273231462659083</v>
      </c>
      <c r="S648" s="8">
        <f>October_Schedule_Table[[#This Row],[PTS2]]-October_Schedule_Table[[#This Row],[Home Pre]]</f>
        <v>-20.866590836403006</v>
      </c>
      <c r="T648" s="8">
        <f>October_Schedule_Table[[#This Row],[PTS]]-October_Schedule_Table[[#This Row],[Away Pre]]</f>
        <v>-4.5933593737439224</v>
      </c>
      <c r="U648" s="8" t="str">
        <f>CONCATENATE(October_Schedule_Table[[#This Row],[Away Short]],October_Schedule_Table[[#This Row],[PTS]],October_Schedule_Table[[#This Row],[PTS2]])</f>
        <v>Cle10195</v>
      </c>
      <c r="V648" s="8" t="str">
        <f>CONCATENATE(October_Schedule_Table[[#This Row],[Home Short]],October_Schedule_Table[[#This Row],[PTS]],October_Schedule_Table[[#This Row],[PTS2]])</f>
        <v>LAL10195</v>
      </c>
      <c r="W648" s="8" t="str">
        <f>VLOOKUP(October_Schedule_Table[[#This Row],[Home Concat]],'Back to Back'!T:U,2,FALSE)</f>
        <v>no</v>
      </c>
      <c r="X648" s="8" t="str">
        <f>VLOOKUP(October_Schedule_Table[[#This Row],[Away Concat]],'Back to Back'!T:U,2,FALSE)</f>
        <v>no</v>
      </c>
      <c r="Y64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48" s="8"/>
    </row>
    <row r="649" spans="1:26" x14ac:dyDescent="0.2">
      <c r="A649" s="2">
        <v>43478</v>
      </c>
      <c r="B649" s="16">
        <v>1</v>
      </c>
      <c r="C649" s="16">
        <v>13</v>
      </c>
      <c r="D649" s="16">
        <v>2019</v>
      </c>
      <c r="E649" s="1" t="s">
        <v>60</v>
      </c>
      <c r="F649" s="1" t="s">
        <v>7</v>
      </c>
      <c r="G649" s="1" t="str">
        <f>LEFT(October_Schedule_Table[[#This Row],[Visitor/Neutral]],3)</f>
        <v>Phi</v>
      </c>
      <c r="H649" s="1">
        <v>108</v>
      </c>
      <c r="I649" s="1" t="s">
        <v>25</v>
      </c>
      <c r="J649" s="1" t="s">
        <v>243</v>
      </c>
      <c r="K649" s="1">
        <v>105</v>
      </c>
      <c r="L649" s="1">
        <f>mean-0.5*home+VLOOKUP(October_Schedule_Table[[#This Row],[Visitor/Neutral]],lookup,2,FALSE)+VLOOKUP(October_Schedule_Table[[#This Row],[Home/Neutral]],lookup,3,FALSE)</f>
        <v>116.0537676882084</v>
      </c>
      <c r="M649" s="1">
        <f>mean+0.5*home+VLOOKUP(October_Schedule_Table[[#This Row],[Visitor/Neutral]],lookup,3,FALSE)+VLOOKUP(October_Schedule_Table[[#This Row],[Home/Neutral]],lookup,2,FALSE)</f>
        <v>107.13327454973353</v>
      </c>
      <c r="N649" s="1">
        <f>(October_Schedule_Table[[#This Row],[PTS2]]-October_Schedule_Table[[#This Row],[Home Pre]])^2+(October_Schedule_Table[[#This Row],[PTS]]-October_Schedule_Table[[#This Row],[Away Pre]])^2</f>
        <v>69.414034280170398</v>
      </c>
      <c r="O649" s="1">
        <f t="shared" si="11"/>
        <v>1.4656732685632372</v>
      </c>
      <c r="P649" s="8">
        <f>October_Schedule_Table[[#This Row],[PTS2]]-October_Schedule_Table[[#This Row],[PTS]]</f>
        <v>-3</v>
      </c>
      <c r="Q649" s="8">
        <f>October_Schedule_Table[[#This Row],[Home Pre]]-October_Schedule_Table[[#This Row],[Away Pre]]</f>
        <v>-8.9204931384748676</v>
      </c>
      <c r="R649" s="8">
        <f>October_Schedule_Table[[#This Row],[Actual]]-October_Schedule_Table[[#This Row],[Predicted]]</f>
        <v>5.9204931384748676</v>
      </c>
      <c r="S649" s="8">
        <f>October_Schedule_Table[[#This Row],[PTS2]]-October_Schedule_Table[[#This Row],[Home Pre]]</f>
        <v>-2.1332745497335281</v>
      </c>
      <c r="T649" s="8">
        <f>October_Schedule_Table[[#This Row],[PTS]]-October_Schedule_Table[[#This Row],[Away Pre]]</f>
        <v>-8.0537676882083957</v>
      </c>
      <c r="U649" s="8" t="str">
        <f>CONCATENATE(October_Schedule_Table[[#This Row],[Away Short]],October_Schedule_Table[[#This Row],[PTS]],October_Schedule_Table[[#This Row],[PTS2]])</f>
        <v>Phi108105</v>
      </c>
      <c r="V649" s="8" t="str">
        <f>CONCATENATE(October_Schedule_Table[[#This Row],[Home Short]],October_Schedule_Table[[#This Row],[PTS]],October_Schedule_Table[[#This Row],[PTS2]])</f>
        <v>NYK108105</v>
      </c>
      <c r="W649" s="8" t="str">
        <f>VLOOKUP(October_Schedule_Table[[#This Row],[Home Concat]],'Back to Back'!T:U,2,FALSE)</f>
        <v>no</v>
      </c>
      <c r="X649" s="8" t="str">
        <f>VLOOKUP(October_Schedule_Table[[#This Row],[Away Concat]],'Back to Back'!T:U,2,FALSE)</f>
        <v>no</v>
      </c>
      <c r="Y64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49" s="8"/>
    </row>
    <row r="650" spans="1:26" x14ac:dyDescent="0.2">
      <c r="A650" s="2">
        <v>43478</v>
      </c>
      <c r="B650" s="16">
        <v>1</v>
      </c>
      <c r="C650" s="16">
        <v>13</v>
      </c>
      <c r="D650" s="16">
        <v>2019</v>
      </c>
      <c r="E650" s="1" t="s">
        <v>43</v>
      </c>
      <c r="F650" s="1" t="s">
        <v>18</v>
      </c>
      <c r="G650" s="1" t="str">
        <f>LEFT(October_Schedule_Table[[#This Row],[Visitor/Neutral]],3)</f>
        <v>Hou</v>
      </c>
      <c r="H650" s="1">
        <v>109</v>
      </c>
      <c r="I650" s="1" t="s">
        <v>27</v>
      </c>
      <c r="J650" s="1" t="str">
        <f>LEFT(October_Schedule_Table[[#This Row],[Home/Neutral]],3)</f>
        <v>Orl</v>
      </c>
      <c r="K650" s="1">
        <v>116</v>
      </c>
      <c r="L650" s="1">
        <f>mean-0.5*home+VLOOKUP(October_Schedule_Table[[#This Row],[Visitor/Neutral]],lookup,2,FALSE)+VLOOKUP(October_Schedule_Table[[#This Row],[Home/Neutral]],lookup,3,FALSE)</f>
        <v>108.39967935141479</v>
      </c>
      <c r="M650" s="1">
        <f>mean+0.5*home+VLOOKUP(October_Schedule_Table[[#This Row],[Visitor/Neutral]],lookup,3,FALSE)+VLOOKUP(October_Schedule_Table[[#This Row],[Home/Neutral]],lookup,2,FALSE)</f>
        <v>106.50675206645636</v>
      </c>
      <c r="N650" s="1">
        <f>(October_Schedule_Table[[#This Row],[PTS2]]-October_Schedule_Table[[#This Row],[Home Pre]])^2+(October_Schedule_Table[[#This Row],[PTS]]-October_Schedule_Table[[#This Row],[Away Pre]])^2</f>
        <v>90.482141208848404</v>
      </c>
      <c r="O650" s="1">
        <f t="shared" si="11"/>
        <v>1.4665532004835273</v>
      </c>
      <c r="P650" s="8">
        <f>October_Schedule_Table[[#This Row],[PTS2]]-October_Schedule_Table[[#This Row],[PTS]]</f>
        <v>7</v>
      </c>
      <c r="Q650" s="8">
        <f>October_Schedule_Table[[#This Row],[Home Pre]]-October_Schedule_Table[[#This Row],[Away Pre]]</f>
        <v>-1.8929272849584322</v>
      </c>
      <c r="R650" s="8">
        <f>October_Schedule_Table[[#This Row],[Actual]]-October_Schedule_Table[[#This Row],[Predicted]]</f>
        <v>8.8929272849584322</v>
      </c>
      <c r="S650" s="8">
        <f>October_Schedule_Table[[#This Row],[PTS2]]-October_Schedule_Table[[#This Row],[Home Pre]]</f>
        <v>9.4932479335436426</v>
      </c>
      <c r="T650" s="8">
        <f>October_Schedule_Table[[#This Row],[PTS]]-October_Schedule_Table[[#This Row],[Away Pre]]</f>
        <v>0.60032064858521039</v>
      </c>
      <c r="U650" s="8" t="str">
        <f>CONCATENATE(October_Schedule_Table[[#This Row],[Away Short]],October_Schedule_Table[[#This Row],[PTS]],October_Schedule_Table[[#This Row],[PTS2]])</f>
        <v>Hou109116</v>
      </c>
      <c r="V650" s="8" t="str">
        <f>CONCATENATE(October_Schedule_Table[[#This Row],[Home Short]],October_Schedule_Table[[#This Row],[PTS]],October_Schedule_Table[[#This Row],[PTS2]])</f>
        <v>Orl109116</v>
      </c>
      <c r="W650" s="8" t="str">
        <f>VLOOKUP(October_Schedule_Table[[#This Row],[Home Concat]],'Back to Back'!T:U,2,FALSE)</f>
        <v>yes</v>
      </c>
      <c r="X650" s="8" t="str">
        <f>VLOOKUP(October_Schedule_Table[[#This Row],[Away Concat]],'Back to Back'!T:U,2,FALSE)</f>
        <v>no</v>
      </c>
      <c r="Y650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50" s="8"/>
    </row>
    <row r="651" spans="1:26" x14ac:dyDescent="0.2">
      <c r="A651" s="2">
        <v>43478</v>
      </c>
      <c r="B651" s="16">
        <v>1</v>
      </c>
      <c r="C651" s="16">
        <v>13</v>
      </c>
      <c r="D651" s="16">
        <v>2019</v>
      </c>
      <c r="E651" s="1" t="s">
        <v>60</v>
      </c>
      <c r="F651" s="1" t="s">
        <v>37</v>
      </c>
      <c r="G651" s="1" t="str">
        <f>LEFT(October_Schedule_Table[[#This Row],[Visitor/Neutral]],3)</f>
        <v>Tor</v>
      </c>
      <c r="H651" s="1">
        <v>140</v>
      </c>
      <c r="I651" s="1" t="s">
        <v>41</v>
      </c>
      <c r="J651" s="1" t="str">
        <f>LEFT(October_Schedule_Table[[#This Row],[Home/Neutral]],3)</f>
        <v>Was</v>
      </c>
      <c r="K651" s="1">
        <v>138</v>
      </c>
      <c r="L651" s="1">
        <f>mean-0.5*home+VLOOKUP(October_Schedule_Table[[#This Row],[Visitor/Neutral]],lookup,2,FALSE)+VLOOKUP(October_Schedule_Table[[#This Row],[Home/Neutral]],lookup,3,FALSE)</f>
        <v>119.41429745701474</v>
      </c>
      <c r="M651" s="1">
        <f>mean+0.5*home+VLOOKUP(October_Schedule_Table[[#This Row],[Visitor/Neutral]],lookup,3,FALSE)+VLOOKUP(October_Schedule_Table[[#This Row],[Home/Neutral]],lookup,2,FALSE)</f>
        <v>113.38144838443797</v>
      </c>
      <c r="N651" s="1">
        <f>(October_Schedule_Table[[#This Row],[PTS2]]-October_Schedule_Table[[#This Row],[Home Pre]])^2+(October_Schedule_Table[[#This Row],[PTS]]-October_Schedule_Table[[#This Row],[Away Pre]])^2</f>
        <v>1029.8442328363615</v>
      </c>
      <c r="O651" s="1">
        <f t="shared" si="11"/>
        <v>1.4674336606799354</v>
      </c>
      <c r="P651" s="8">
        <f>October_Schedule_Table[[#This Row],[PTS2]]-October_Schedule_Table[[#This Row],[PTS]]</f>
        <v>-2</v>
      </c>
      <c r="Q651" s="8">
        <f>October_Schedule_Table[[#This Row],[Home Pre]]-October_Schedule_Table[[#This Row],[Away Pre]]</f>
        <v>-6.0328490725767665</v>
      </c>
      <c r="R651" s="8">
        <f>October_Schedule_Table[[#This Row],[Actual]]-October_Schedule_Table[[#This Row],[Predicted]]</f>
        <v>4.0328490725767665</v>
      </c>
      <c r="S651" s="8">
        <f>October_Schedule_Table[[#This Row],[PTS2]]-October_Schedule_Table[[#This Row],[Home Pre]]</f>
        <v>24.618551615562026</v>
      </c>
      <c r="T651" s="8">
        <f>October_Schedule_Table[[#This Row],[PTS]]-October_Schedule_Table[[#This Row],[Away Pre]]</f>
        <v>20.58570254298526</v>
      </c>
      <c r="U651" s="8" t="str">
        <f>CONCATENATE(October_Schedule_Table[[#This Row],[Away Short]],October_Schedule_Table[[#This Row],[PTS]],October_Schedule_Table[[#This Row],[PTS2]])</f>
        <v>Tor140138</v>
      </c>
      <c r="V651" s="8" t="str">
        <f>CONCATENATE(October_Schedule_Table[[#This Row],[Home Short]],October_Schedule_Table[[#This Row],[PTS]],October_Schedule_Table[[#This Row],[PTS2]])</f>
        <v>Was140138</v>
      </c>
      <c r="W651" s="8" t="str">
        <f>VLOOKUP(October_Schedule_Table[[#This Row],[Home Concat]],'Back to Back'!T:U,2,FALSE)</f>
        <v>no</v>
      </c>
      <c r="X651" s="8" t="str">
        <f>VLOOKUP(October_Schedule_Table[[#This Row],[Away Concat]],'Back to Back'!T:U,2,FALSE)</f>
        <v>no</v>
      </c>
      <c r="Y65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51" s="8"/>
    </row>
    <row r="652" spans="1:26" x14ac:dyDescent="0.2">
      <c r="A652" s="2">
        <v>43479</v>
      </c>
      <c r="B652" s="16">
        <v>1</v>
      </c>
      <c r="C652" s="16">
        <v>14</v>
      </c>
      <c r="D652" s="16">
        <v>2019</v>
      </c>
      <c r="E652" s="1" t="s">
        <v>23</v>
      </c>
      <c r="F652" s="1" t="s">
        <v>8</v>
      </c>
      <c r="G652" s="1" t="str">
        <f>LEFT(October_Schedule_Table[[#This Row],[Visitor/Neutral]],3)</f>
        <v>Bos</v>
      </c>
      <c r="H652" s="1">
        <v>102</v>
      </c>
      <c r="I652" s="1" t="s">
        <v>15</v>
      </c>
      <c r="J652" s="1" t="str">
        <f>LEFT(October_Schedule_Table[[#This Row],[Home/Neutral]],3)</f>
        <v>Bro</v>
      </c>
      <c r="K652" s="1">
        <v>109</v>
      </c>
      <c r="L652" s="1">
        <f>mean-0.5*home+VLOOKUP(October_Schedule_Table[[#This Row],[Visitor/Neutral]],lookup,2,FALSE)+VLOOKUP(October_Schedule_Table[[#This Row],[Home/Neutral]],lookup,3,FALSE)</f>
        <v>112.33026190635067</v>
      </c>
      <c r="M652" s="1">
        <f>mean+0.5*home+VLOOKUP(October_Schedule_Table[[#This Row],[Visitor/Neutral]],lookup,3,FALSE)+VLOOKUP(October_Schedule_Table[[#This Row],[Home/Neutral]],lookup,2,FALSE)</f>
        <v>111.47157697591339</v>
      </c>
      <c r="N652" s="1">
        <f>(October_Schedule_Table[[#This Row],[PTS2]]-October_Schedule_Table[[#This Row],[Home Pre]])^2+(October_Schedule_Table[[#This Row],[PTS]]-October_Schedule_Table[[#This Row],[Away Pre]])^2</f>
        <v>112.823003801665</v>
      </c>
      <c r="O652" s="1">
        <f t="shared" ref="O652:O715" si="12">1/(0.9994)*O651</f>
        <v>1.4683146494696173</v>
      </c>
      <c r="P652" s="8">
        <f>October_Schedule_Table[[#This Row],[PTS2]]-October_Schedule_Table[[#This Row],[PTS]]</f>
        <v>7</v>
      </c>
      <c r="Q652" s="8">
        <f>October_Schedule_Table[[#This Row],[Home Pre]]-October_Schedule_Table[[#This Row],[Away Pre]]</f>
        <v>-0.85868493043727767</v>
      </c>
      <c r="R652" s="8">
        <f>October_Schedule_Table[[#This Row],[Actual]]-October_Schedule_Table[[#This Row],[Predicted]]</f>
        <v>7.8586849304372777</v>
      </c>
      <c r="S652" s="8">
        <f>October_Schedule_Table[[#This Row],[PTS2]]-October_Schedule_Table[[#This Row],[Home Pre]]</f>
        <v>-2.4715769759133934</v>
      </c>
      <c r="T652" s="8">
        <f>October_Schedule_Table[[#This Row],[PTS]]-October_Schedule_Table[[#This Row],[Away Pre]]</f>
        <v>-10.330261906350671</v>
      </c>
      <c r="U652" s="8" t="str">
        <f>CONCATENATE(October_Schedule_Table[[#This Row],[Away Short]],October_Schedule_Table[[#This Row],[PTS]],October_Schedule_Table[[#This Row],[PTS2]])</f>
        <v>Bos102109</v>
      </c>
      <c r="V652" s="8" t="str">
        <f>CONCATENATE(October_Schedule_Table[[#This Row],[Home Short]],October_Schedule_Table[[#This Row],[PTS]],October_Schedule_Table[[#This Row],[PTS2]])</f>
        <v>Bro102109</v>
      </c>
      <c r="W652" s="8" t="str">
        <f>VLOOKUP(October_Schedule_Table[[#This Row],[Home Concat]],'Back to Back'!T:U,2,FALSE)</f>
        <v>no</v>
      </c>
      <c r="X652" s="8" t="str">
        <f>VLOOKUP(October_Schedule_Table[[#This Row],[Away Concat]],'Back to Back'!T:U,2,FALSE)</f>
        <v>no</v>
      </c>
      <c r="Y65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52" s="8"/>
    </row>
    <row r="653" spans="1:26" x14ac:dyDescent="0.2">
      <c r="A653" s="2">
        <v>43479</v>
      </c>
      <c r="B653" s="16">
        <v>1</v>
      </c>
      <c r="C653" s="16">
        <v>14</v>
      </c>
      <c r="D653" s="16">
        <v>2019</v>
      </c>
      <c r="E653" s="1" t="s">
        <v>6</v>
      </c>
      <c r="F653" s="1" t="s">
        <v>19</v>
      </c>
      <c r="G653" s="1" t="str">
        <f>LEFT(October_Schedule_Table[[#This Row],[Visitor/Neutral]],3)</f>
        <v>Mem</v>
      </c>
      <c r="H653" s="1">
        <v>94</v>
      </c>
      <c r="I653" s="1" t="s">
        <v>18</v>
      </c>
      <c r="J653" s="1" t="str">
        <f>LEFT(October_Schedule_Table[[#This Row],[Home/Neutral]],3)</f>
        <v>Hou</v>
      </c>
      <c r="K653" s="1">
        <v>112</v>
      </c>
      <c r="L653" s="1">
        <f>mean-0.5*home+VLOOKUP(October_Schedule_Table[[#This Row],[Visitor/Neutral]],lookup,2,FALSE)+VLOOKUP(October_Schedule_Table[[#This Row],[Home/Neutral]],lookup,3,FALSE)</f>
        <v>99.845716012736887</v>
      </c>
      <c r="M653" s="1">
        <f>mean+0.5*home+VLOOKUP(October_Schedule_Table[[#This Row],[Visitor/Neutral]],lookup,3,FALSE)+VLOOKUP(October_Schedule_Table[[#This Row],[Home/Neutral]],lookup,2,FALSE)</f>
        <v>110.72339432013565</v>
      </c>
      <c r="N653" s="1">
        <f>(October_Schedule_Table[[#This Row],[PTS2]]-October_Schedule_Table[[#This Row],[Home Pre]])^2+(October_Schedule_Table[[#This Row],[PTS]]-October_Schedule_Table[[#This Row],[Away Pre]])^2</f>
        <v>35.802117763430353</v>
      </c>
      <c r="O653" s="1">
        <f t="shared" si="12"/>
        <v>1.4691961671699194</v>
      </c>
      <c r="P653" s="8">
        <f>October_Schedule_Table[[#This Row],[PTS2]]-October_Schedule_Table[[#This Row],[PTS]]</f>
        <v>18</v>
      </c>
      <c r="Q653" s="8">
        <f>October_Schedule_Table[[#This Row],[Home Pre]]-October_Schedule_Table[[#This Row],[Away Pre]]</f>
        <v>10.877678307398767</v>
      </c>
      <c r="R653" s="8">
        <f>October_Schedule_Table[[#This Row],[Actual]]-October_Schedule_Table[[#This Row],[Predicted]]</f>
        <v>7.1223216926012327</v>
      </c>
      <c r="S653" s="8">
        <f>October_Schedule_Table[[#This Row],[PTS2]]-October_Schedule_Table[[#This Row],[Home Pre]]</f>
        <v>1.2766056798643461</v>
      </c>
      <c r="T653" s="8">
        <f>October_Schedule_Table[[#This Row],[PTS]]-October_Schedule_Table[[#This Row],[Away Pre]]</f>
        <v>-5.8457160127368866</v>
      </c>
      <c r="U653" s="8" t="str">
        <f>CONCATENATE(October_Schedule_Table[[#This Row],[Away Short]],October_Schedule_Table[[#This Row],[PTS]],October_Schedule_Table[[#This Row],[PTS2]])</f>
        <v>Mem94112</v>
      </c>
      <c r="V653" s="8" t="str">
        <f>CONCATENATE(October_Schedule_Table[[#This Row],[Home Short]],October_Schedule_Table[[#This Row],[PTS]],October_Schedule_Table[[#This Row],[PTS2]])</f>
        <v>Hou94112</v>
      </c>
      <c r="W653" s="8" t="str">
        <f>VLOOKUP(October_Schedule_Table[[#This Row],[Home Concat]],'Back to Back'!T:U,2,FALSE)</f>
        <v>yes</v>
      </c>
      <c r="X653" s="8" t="str">
        <f>VLOOKUP(October_Schedule_Table[[#This Row],[Away Concat]],'Back to Back'!T:U,2,FALSE)</f>
        <v>no</v>
      </c>
      <c r="Y653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53" s="8"/>
    </row>
    <row r="654" spans="1:26" x14ac:dyDescent="0.2">
      <c r="A654" s="2">
        <v>43479</v>
      </c>
      <c r="B654" s="16">
        <v>1</v>
      </c>
      <c r="C654" s="16">
        <v>14</v>
      </c>
      <c r="D654" s="16">
        <v>2019</v>
      </c>
      <c r="E654" s="1" t="s">
        <v>9</v>
      </c>
      <c r="F654" s="1" t="s">
        <v>17</v>
      </c>
      <c r="G654" s="1" t="str">
        <f>LEFT(October_Schedule_Table[[#This Row],[Visitor/Neutral]],3)</f>
        <v>New</v>
      </c>
      <c r="H654" s="1">
        <v>121</v>
      </c>
      <c r="I654" s="1" t="s">
        <v>22</v>
      </c>
      <c r="J654" s="1" t="s">
        <v>241</v>
      </c>
      <c r="K654" s="1">
        <v>117</v>
      </c>
      <c r="L654" s="1">
        <f>mean-0.5*home+VLOOKUP(October_Schedule_Table[[#This Row],[Visitor/Neutral]],lookup,2,FALSE)+VLOOKUP(October_Schedule_Table[[#This Row],[Home/Neutral]],lookup,3,FALSE)</f>
        <v>117.16994037509137</v>
      </c>
      <c r="M654" s="1">
        <f>mean+0.5*home+VLOOKUP(October_Schedule_Table[[#This Row],[Visitor/Neutral]],lookup,3,FALSE)+VLOOKUP(October_Schedule_Table[[#This Row],[Home/Neutral]],lookup,2,FALSE)</f>
        <v>122.76031350651526</v>
      </c>
      <c r="N654" s="1">
        <f>(October_Schedule_Table[[#This Row],[PTS2]]-October_Schedule_Table[[#This Row],[Home Pre]])^2+(October_Schedule_Table[[#This Row],[PTS]]-October_Schedule_Table[[#This Row],[Away Pre]])^2</f>
        <v>47.850568423697354</v>
      </c>
      <c r="O654" s="1">
        <f t="shared" si="12"/>
        <v>1.4700782140983786</v>
      </c>
      <c r="P654" s="8">
        <f>October_Schedule_Table[[#This Row],[PTS2]]-October_Schedule_Table[[#This Row],[PTS]]</f>
        <v>-4</v>
      </c>
      <c r="Q654" s="8">
        <f>October_Schedule_Table[[#This Row],[Home Pre]]-October_Schedule_Table[[#This Row],[Away Pre]]</f>
        <v>5.5903731314238883</v>
      </c>
      <c r="R654" s="8">
        <f>October_Schedule_Table[[#This Row],[Actual]]-October_Schedule_Table[[#This Row],[Predicted]]</f>
        <v>-9.5903731314238883</v>
      </c>
      <c r="S654" s="8">
        <f>October_Schedule_Table[[#This Row],[PTS2]]-October_Schedule_Table[[#This Row],[Home Pre]]</f>
        <v>-5.76031350651526</v>
      </c>
      <c r="T654" s="8">
        <f>October_Schedule_Table[[#This Row],[PTS]]-October_Schedule_Table[[#This Row],[Away Pre]]</f>
        <v>3.8300596249086283</v>
      </c>
      <c r="U654" s="8" t="str">
        <f>CONCATENATE(October_Schedule_Table[[#This Row],[Away Short]],October_Schedule_Table[[#This Row],[PTS]],October_Schedule_Table[[#This Row],[PTS2]])</f>
        <v>New121117</v>
      </c>
      <c r="V654" s="8" t="str">
        <f>CONCATENATE(October_Schedule_Table[[#This Row],[Home Short]],October_Schedule_Table[[#This Row],[PTS]],October_Schedule_Table[[#This Row],[PTS2]])</f>
        <v>LAC121117</v>
      </c>
      <c r="W654" s="8" t="str">
        <f>VLOOKUP(October_Schedule_Table[[#This Row],[Home Concat]],'Back to Back'!T:U,2,FALSE)</f>
        <v>no</v>
      </c>
      <c r="X654" s="8" t="str">
        <f>VLOOKUP(October_Schedule_Table[[#This Row],[Away Concat]],'Back to Back'!T:U,2,FALSE)</f>
        <v>no</v>
      </c>
      <c r="Y65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54" s="8"/>
    </row>
    <row r="655" spans="1:26" x14ac:dyDescent="0.2">
      <c r="A655" s="2">
        <v>43479</v>
      </c>
      <c r="B655" s="16">
        <v>1</v>
      </c>
      <c r="C655" s="16">
        <v>14</v>
      </c>
      <c r="D655" s="16">
        <v>2019</v>
      </c>
      <c r="E655" s="1" t="s">
        <v>30</v>
      </c>
      <c r="F655" s="1" t="s">
        <v>40</v>
      </c>
      <c r="G655" s="1" t="str">
        <f>LEFT(October_Schedule_Table[[#This Row],[Visitor/Neutral]],3)</f>
        <v>Por</v>
      </c>
      <c r="H655" s="1">
        <v>107</v>
      </c>
      <c r="I655" s="1" t="s">
        <v>32</v>
      </c>
      <c r="J655" s="1" t="str">
        <f>LEFT(October_Schedule_Table[[#This Row],[Home/Neutral]],3)</f>
        <v>Sac</v>
      </c>
      <c r="K655" s="1">
        <v>115</v>
      </c>
      <c r="L655" s="1">
        <f>mean-0.5*home+VLOOKUP(October_Schedule_Table[[#This Row],[Visitor/Neutral]],lookup,2,FALSE)+VLOOKUP(October_Schedule_Table[[#This Row],[Home/Neutral]],lookup,3,FALSE)</f>
        <v>117.58040012906102</v>
      </c>
      <c r="M655" s="1">
        <f>mean+0.5*home+VLOOKUP(October_Schedule_Table[[#This Row],[Visitor/Neutral]],lookup,3,FALSE)+VLOOKUP(October_Schedule_Table[[#This Row],[Home/Neutral]],lookup,2,FALSE)</f>
        <v>114.64410667395742</v>
      </c>
      <c r="N655" s="1">
        <f>(October_Schedule_Table[[#This Row],[PTS2]]-October_Schedule_Table[[#This Row],[Home Pre]])^2+(October_Schedule_Table[[#This Row],[PTS]]-October_Schedule_Table[[#This Row],[Away Pre]])^2</f>
        <v>112.07152695055606</v>
      </c>
      <c r="O655" s="1">
        <f t="shared" si="12"/>
        <v>1.4709607905727222</v>
      </c>
      <c r="P655" s="8">
        <f>October_Schedule_Table[[#This Row],[PTS2]]-October_Schedule_Table[[#This Row],[PTS]]</f>
        <v>8</v>
      </c>
      <c r="Q655" s="8">
        <f>October_Schedule_Table[[#This Row],[Home Pre]]-October_Schedule_Table[[#This Row],[Away Pre]]</f>
        <v>-2.9362934551035949</v>
      </c>
      <c r="R655" s="8">
        <f>October_Schedule_Table[[#This Row],[Actual]]-October_Schedule_Table[[#This Row],[Predicted]]</f>
        <v>10.936293455103595</v>
      </c>
      <c r="S655" s="8">
        <f>October_Schedule_Table[[#This Row],[PTS2]]-October_Schedule_Table[[#This Row],[Home Pre]]</f>
        <v>0.35589332604257606</v>
      </c>
      <c r="T655" s="8">
        <f>October_Schedule_Table[[#This Row],[PTS]]-October_Schedule_Table[[#This Row],[Away Pre]]</f>
        <v>-10.580400129061019</v>
      </c>
      <c r="U655" s="8" t="str">
        <f>CONCATENATE(October_Schedule_Table[[#This Row],[Away Short]],October_Schedule_Table[[#This Row],[PTS]],October_Schedule_Table[[#This Row],[PTS2]])</f>
        <v>Por107115</v>
      </c>
      <c r="V655" s="8" t="str">
        <f>CONCATENATE(October_Schedule_Table[[#This Row],[Home Short]],October_Schedule_Table[[#This Row],[PTS]],October_Schedule_Table[[#This Row],[PTS2]])</f>
        <v>Sac107115</v>
      </c>
      <c r="W655" s="8" t="str">
        <f>VLOOKUP(October_Schedule_Table[[#This Row],[Home Concat]],'Back to Back'!T:U,2,FALSE)</f>
        <v>no</v>
      </c>
      <c r="X655" s="8" t="str">
        <f>VLOOKUP(October_Schedule_Table[[#This Row],[Away Concat]],'Back to Back'!T:U,2,FALSE)</f>
        <v>yes</v>
      </c>
      <c r="Y65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55" s="8"/>
    </row>
    <row r="656" spans="1:26" x14ac:dyDescent="0.2">
      <c r="A656" s="2">
        <v>43479</v>
      </c>
      <c r="B656" s="16">
        <v>1</v>
      </c>
      <c r="C656" s="16">
        <v>14</v>
      </c>
      <c r="D656" s="16">
        <v>2019</v>
      </c>
      <c r="E656" s="1" t="s">
        <v>33</v>
      </c>
      <c r="F656" s="1" t="s">
        <v>14</v>
      </c>
      <c r="G656" s="1" t="str">
        <f>LEFT(October_Schedule_Table[[#This Row],[Visitor/Neutral]],3)</f>
        <v>Cha</v>
      </c>
      <c r="H656" s="1">
        <v>108</v>
      </c>
      <c r="I656" s="1" t="s">
        <v>35</v>
      </c>
      <c r="J656" s="1" t="str">
        <f>LEFT(October_Schedule_Table[[#This Row],[Home/Neutral]],3)</f>
        <v>San</v>
      </c>
      <c r="K656" s="1">
        <v>93</v>
      </c>
      <c r="L656" s="1">
        <f>mean-0.5*home+VLOOKUP(October_Schedule_Table[[#This Row],[Visitor/Neutral]],lookup,2,FALSE)+VLOOKUP(October_Schedule_Table[[#This Row],[Home/Neutral]],lookup,3,FALSE)</f>
        <v>107.42625160186748</v>
      </c>
      <c r="M656" s="1">
        <f>mean+0.5*home+VLOOKUP(October_Schedule_Table[[#This Row],[Visitor/Neutral]],lookup,3,FALSE)+VLOOKUP(October_Schedule_Table[[#This Row],[Home/Neutral]],lookup,2,FALSE)</f>
        <v>113.23680445407122</v>
      </c>
      <c r="N656" s="1">
        <f>(October_Schedule_Table[[#This Row],[PTS2]]-October_Schedule_Table[[#This Row],[Home Pre]])^2+(October_Schedule_Table[[#This Row],[PTS]]-October_Schedule_Table[[#This Row],[Away Pre]])^2</f>
        <v>409.85744173667638</v>
      </c>
      <c r="O656" s="1">
        <f t="shared" si="12"/>
        <v>1.4718438969108689</v>
      </c>
      <c r="P656" s="8">
        <f>October_Schedule_Table[[#This Row],[PTS2]]-October_Schedule_Table[[#This Row],[PTS]]</f>
        <v>-15</v>
      </c>
      <c r="Q656" s="8">
        <f>October_Schedule_Table[[#This Row],[Home Pre]]-October_Schedule_Table[[#This Row],[Away Pre]]</f>
        <v>5.8105528522037417</v>
      </c>
      <c r="R656" s="8">
        <f>October_Schedule_Table[[#This Row],[Actual]]-October_Schedule_Table[[#This Row],[Predicted]]</f>
        <v>-20.810552852203742</v>
      </c>
      <c r="S656" s="8">
        <f>October_Schedule_Table[[#This Row],[PTS2]]-October_Schedule_Table[[#This Row],[Home Pre]]</f>
        <v>-20.236804454071219</v>
      </c>
      <c r="T656" s="8">
        <f>October_Schedule_Table[[#This Row],[PTS]]-October_Schedule_Table[[#This Row],[Away Pre]]</f>
        <v>0.57374839813252265</v>
      </c>
      <c r="U656" s="8" t="str">
        <f>CONCATENATE(October_Schedule_Table[[#This Row],[Away Short]],October_Schedule_Table[[#This Row],[PTS]],October_Schedule_Table[[#This Row],[PTS2]])</f>
        <v>Cha10893</v>
      </c>
      <c r="V656" s="8" t="str">
        <f>CONCATENATE(October_Schedule_Table[[#This Row],[Home Short]],October_Schedule_Table[[#This Row],[PTS]],October_Schedule_Table[[#This Row],[PTS2]])</f>
        <v>San10893</v>
      </c>
      <c r="W656" s="8" t="str">
        <f>VLOOKUP(October_Schedule_Table[[#This Row],[Home Concat]],'Back to Back'!T:U,2,FALSE)</f>
        <v>no</v>
      </c>
      <c r="X656" s="8" t="str">
        <f>VLOOKUP(October_Schedule_Table[[#This Row],[Away Concat]],'Back to Back'!T:U,2,FALSE)</f>
        <v>no</v>
      </c>
      <c r="Y65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56" s="8"/>
    </row>
    <row r="657" spans="1:26" x14ac:dyDescent="0.2">
      <c r="A657" s="2">
        <v>43479</v>
      </c>
      <c r="B657" s="16">
        <v>1</v>
      </c>
      <c r="C657" s="16">
        <v>14</v>
      </c>
      <c r="D657" s="16">
        <v>2019</v>
      </c>
      <c r="E657" s="1" t="s">
        <v>42</v>
      </c>
      <c r="F657" s="1" t="s">
        <v>16</v>
      </c>
      <c r="G657" s="1" t="str">
        <f>LEFT(October_Schedule_Table[[#This Row],[Visitor/Neutral]],3)</f>
        <v>Det</v>
      </c>
      <c r="H657" s="1">
        <v>94</v>
      </c>
      <c r="I657" s="1" t="s">
        <v>31</v>
      </c>
      <c r="J657" s="1" t="str">
        <f>LEFT(October_Schedule_Table[[#This Row],[Home/Neutral]],3)</f>
        <v>Uta</v>
      </c>
      <c r="K657" s="1">
        <v>100</v>
      </c>
      <c r="L657" s="1">
        <f>mean-0.5*home+VLOOKUP(October_Schedule_Table[[#This Row],[Visitor/Neutral]],lookup,2,FALSE)+VLOOKUP(October_Schedule_Table[[#This Row],[Home/Neutral]],lookup,3,FALSE)</f>
        <v>100.64788828679022</v>
      </c>
      <c r="M657" s="1">
        <f>mean+0.5*home+VLOOKUP(October_Schedule_Table[[#This Row],[Visitor/Neutral]],lookup,3,FALSE)+VLOOKUP(October_Schedule_Table[[#This Row],[Home/Neutral]],lookup,2,FALSE)</f>
        <v>109.31721504097374</v>
      </c>
      <c r="N657" s="1">
        <f>(October_Schedule_Table[[#This Row],[PTS2]]-October_Schedule_Table[[#This Row],[Home Pre]])^2+(October_Schedule_Table[[#This Row],[PTS]]-October_Schedule_Table[[#This Row],[Away Pre]])^2</f>
        <v>131.00491479338982</v>
      </c>
      <c r="O657" s="1">
        <f t="shared" si="12"/>
        <v>1.4727275334309275</v>
      </c>
      <c r="P657" s="8">
        <f>October_Schedule_Table[[#This Row],[PTS2]]-October_Schedule_Table[[#This Row],[PTS]]</f>
        <v>6</v>
      </c>
      <c r="Q657" s="8">
        <f>October_Schedule_Table[[#This Row],[Home Pre]]-October_Schedule_Table[[#This Row],[Away Pre]]</f>
        <v>8.6693267541835155</v>
      </c>
      <c r="R657" s="8">
        <f>October_Schedule_Table[[#This Row],[Actual]]-October_Schedule_Table[[#This Row],[Predicted]]</f>
        <v>-2.6693267541835155</v>
      </c>
      <c r="S657" s="8">
        <f>October_Schedule_Table[[#This Row],[PTS2]]-October_Schedule_Table[[#This Row],[Home Pre]]</f>
        <v>-9.3172150409737355</v>
      </c>
      <c r="T657" s="8">
        <f>October_Schedule_Table[[#This Row],[PTS]]-October_Schedule_Table[[#This Row],[Away Pre]]</f>
        <v>-6.64788828679022</v>
      </c>
      <c r="U657" s="8" t="str">
        <f>CONCATENATE(October_Schedule_Table[[#This Row],[Away Short]],October_Schedule_Table[[#This Row],[PTS]],October_Schedule_Table[[#This Row],[PTS2]])</f>
        <v>Det94100</v>
      </c>
      <c r="V657" s="8" t="str">
        <f>CONCATENATE(October_Schedule_Table[[#This Row],[Home Short]],October_Schedule_Table[[#This Row],[PTS]],October_Schedule_Table[[#This Row],[PTS2]])</f>
        <v>Uta94100</v>
      </c>
      <c r="W657" s="8" t="str">
        <f>VLOOKUP(October_Schedule_Table[[#This Row],[Home Concat]],'Back to Back'!T:U,2,FALSE)</f>
        <v>no</v>
      </c>
      <c r="X657" s="8" t="str">
        <f>VLOOKUP(October_Schedule_Table[[#This Row],[Away Concat]],'Back to Back'!T:U,2,FALSE)</f>
        <v>no</v>
      </c>
      <c r="Y65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57" s="8"/>
    </row>
    <row r="658" spans="1:26" x14ac:dyDescent="0.2">
      <c r="A658" s="2">
        <v>43480</v>
      </c>
      <c r="B658" s="16">
        <v>1</v>
      </c>
      <c r="C658" s="16">
        <v>15</v>
      </c>
      <c r="D658" s="16">
        <v>2019</v>
      </c>
      <c r="E658" s="1" t="s">
        <v>23</v>
      </c>
      <c r="F658" s="1" t="s">
        <v>10</v>
      </c>
      <c r="G658" s="1" t="str">
        <f>LEFT(October_Schedule_Table[[#This Row],[Visitor/Neutral]],3)</f>
        <v>Okl</v>
      </c>
      <c r="H658" s="1">
        <v>126</v>
      </c>
      <c r="I658" s="1" t="s">
        <v>24</v>
      </c>
      <c r="J658" s="1" t="str">
        <f>LEFT(October_Schedule_Table[[#This Row],[Home/Neutral]],3)</f>
        <v>Atl</v>
      </c>
      <c r="K658" s="1">
        <v>142</v>
      </c>
      <c r="L658" s="1">
        <f>mean-0.5*home+VLOOKUP(October_Schedule_Table[[#This Row],[Visitor/Neutral]],lookup,2,FALSE)+VLOOKUP(October_Schedule_Table[[#This Row],[Home/Neutral]],lookup,3,FALSE)</f>
        <v>122.20676387616471</v>
      </c>
      <c r="M658" s="1">
        <f>mean+0.5*home+VLOOKUP(October_Schedule_Table[[#This Row],[Visitor/Neutral]],lookup,3,FALSE)+VLOOKUP(October_Schedule_Table[[#This Row],[Home/Neutral]],lookup,2,FALSE)</f>
        <v>116.10562674611529</v>
      </c>
      <c r="N658" s="1">
        <f>(October_Schedule_Table[[#This Row],[PTS2]]-October_Schedule_Table[[#This Row],[Home Pre]])^2+(October_Schedule_Table[[#This Row],[PTS]]-October_Schedule_Table[[#This Row],[Away Pre]])^2</f>
        <v>684.90720650266871</v>
      </c>
      <c r="O658" s="1">
        <f t="shared" si="12"/>
        <v>1.4736117004511984</v>
      </c>
      <c r="P658" s="8">
        <f>October_Schedule_Table[[#This Row],[PTS2]]-October_Schedule_Table[[#This Row],[PTS]]</f>
        <v>16</v>
      </c>
      <c r="Q658" s="8">
        <f>October_Schedule_Table[[#This Row],[Home Pre]]-October_Schedule_Table[[#This Row],[Away Pre]]</f>
        <v>-6.1011371300494233</v>
      </c>
      <c r="R658" s="8">
        <f>October_Schedule_Table[[#This Row],[Actual]]-October_Schedule_Table[[#This Row],[Predicted]]</f>
        <v>22.101137130049423</v>
      </c>
      <c r="S658" s="8">
        <f>October_Schedule_Table[[#This Row],[PTS2]]-October_Schedule_Table[[#This Row],[Home Pre]]</f>
        <v>25.894373253884709</v>
      </c>
      <c r="T658" s="8">
        <f>October_Schedule_Table[[#This Row],[PTS]]-October_Schedule_Table[[#This Row],[Away Pre]]</f>
        <v>3.7932361238352854</v>
      </c>
      <c r="U658" s="8" t="str">
        <f>CONCATENATE(October_Schedule_Table[[#This Row],[Away Short]],October_Schedule_Table[[#This Row],[PTS]],October_Schedule_Table[[#This Row],[PTS2]])</f>
        <v>Okl126142</v>
      </c>
      <c r="V658" s="8" t="str">
        <f>CONCATENATE(October_Schedule_Table[[#This Row],[Home Short]],October_Schedule_Table[[#This Row],[PTS]],October_Schedule_Table[[#This Row],[PTS2]])</f>
        <v>Atl126142</v>
      </c>
      <c r="W658" s="8" t="str">
        <f>VLOOKUP(October_Schedule_Table[[#This Row],[Home Concat]],'Back to Back'!T:U,2,FALSE)</f>
        <v>no</v>
      </c>
      <c r="X658" s="8" t="str">
        <f>VLOOKUP(October_Schedule_Table[[#This Row],[Away Concat]],'Back to Back'!T:U,2,FALSE)</f>
        <v>no</v>
      </c>
      <c r="Y65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58" s="8"/>
    </row>
    <row r="659" spans="1:26" x14ac:dyDescent="0.2">
      <c r="A659" s="2">
        <v>43480</v>
      </c>
      <c r="B659" s="16">
        <v>1</v>
      </c>
      <c r="C659" s="16">
        <v>15</v>
      </c>
      <c r="D659" s="16">
        <v>2019</v>
      </c>
      <c r="E659" s="1" t="s">
        <v>42</v>
      </c>
      <c r="F659" s="1" t="s">
        <v>11</v>
      </c>
      <c r="G659" s="1" t="str">
        <f>LEFT(October_Schedule_Table[[#This Row],[Visitor/Neutral]],3)</f>
        <v>Gol</v>
      </c>
      <c r="H659" s="1">
        <v>142</v>
      </c>
      <c r="I659" s="1" t="s">
        <v>21</v>
      </c>
      <c r="J659" s="1" t="str">
        <f>LEFT(October_Schedule_Table[[#This Row],[Home/Neutral]],3)</f>
        <v>Den</v>
      </c>
      <c r="K659" s="1">
        <v>111</v>
      </c>
      <c r="L659" s="1">
        <f>mean-0.5*home+VLOOKUP(October_Schedule_Table[[#This Row],[Visitor/Neutral]],lookup,2,FALSE)+VLOOKUP(October_Schedule_Table[[#This Row],[Home/Neutral]],lookup,3,FALSE)</f>
        <v>111.31771342824561</v>
      </c>
      <c r="M659" s="1">
        <f>mean+0.5*home+VLOOKUP(October_Schedule_Table[[#This Row],[Visitor/Neutral]],lookup,3,FALSE)+VLOOKUP(October_Schedule_Table[[#This Row],[Home/Neutral]],lookup,2,FALSE)</f>
        <v>111.42252285403003</v>
      </c>
      <c r="N659" s="1">
        <f>(October_Schedule_Table[[#This Row],[PTS2]]-October_Schedule_Table[[#This Row],[Home Pre]])^2+(October_Schedule_Table[[#This Row],[PTS]]-October_Schedule_Table[[#This Row],[Away Pre]])^2</f>
        <v>941.58123483343741</v>
      </c>
      <c r="O659" s="1">
        <f t="shared" si="12"/>
        <v>1.4744963982901726</v>
      </c>
      <c r="P659" s="8">
        <f>October_Schedule_Table[[#This Row],[PTS2]]-October_Schedule_Table[[#This Row],[PTS]]</f>
        <v>-31</v>
      </c>
      <c r="Q659" s="8">
        <f>October_Schedule_Table[[#This Row],[Home Pre]]-October_Schedule_Table[[#This Row],[Away Pre]]</f>
        <v>0.10480942578442409</v>
      </c>
      <c r="R659" s="8">
        <f>October_Schedule_Table[[#This Row],[Actual]]-October_Schedule_Table[[#This Row],[Predicted]]</f>
        <v>-31.104809425784424</v>
      </c>
      <c r="S659" s="8">
        <f>October_Schedule_Table[[#This Row],[PTS2]]-October_Schedule_Table[[#This Row],[Home Pre]]</f>
        <v>-0.42252285403003498</v>
      </c>
      <c r="T659" s="8">
        <f>October_Schedule_Table[[#This Row],[PTS]]-October_Schedule_Table[[#This Row],[Away Pre]]</f>
        <v>30.682286571754389</v>
      </c>
      <c r="U659" s="8" t="str">
        <f>CONCATENATE(October_Schedule_Table[[#This Row],[Away Short]],October_Schedule_Table[[#This Row],[PTS]],October_Schedule_Table[[#This Row],[PTS2]])</f>
        <v>Gol142111</v>
      </c>
      <c r="V659" s="8" t="str">
        <f>CONCATENATE(October_Schedule_Table[[#This Row],[Home Short]],October_Schedule_Table[[#This Row],[PTS]],October_Schedule_Table[[#This Row],[PTS2]])</f>
        <v>Den142111</v>
      </c>
      <c r="W659" s="8" t="str">
        <f>VLOOKUP(October_Schedule_Table[[#This Row],[Home Concat]],'Back to Back'!T:U,2,FALSE)</f>
        <v>no</v>
      </c>
      <c r="X659" s="8" t="str">
        <f>VLOOKUP(October_Schedule_Table[[#This Row],[Away Concat]],'Back to Back'!T:U,2,FALSE)</f>
        <v>no</v>
      </c>
      <c r="Y65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59" s="8"/>
    </row>
    <row r="660" spans="1:26" x14ac:dyDescent="0.2">
      <c r="A660" s="2">
        <v>43480</v>
      </c>
      <c r="B660" s="16">
        <v>1</v>
      </c>
      <c r="C660" s="16">
        <v>15</v>
      </c>
      <c r="D660" s="16">
        <v>2019</v>
      </c>
      <c r="E660" s="1" t="s">
        <v>12</v>
      </c>
      <c r="F660" s="1" t="s">
        <v>29</v>
      </c>
      <c r="G660" s="1" t="str">
        <f>LEFT(October_Schedule_Table[[#This Row],[Visitor/Neutral]],3)</f>
        <v>Pho</v>
      </c>
      <c r="H660" s="1">
        <v>97</v>
      </c>
      <c r="I660" s="1" t="s">
        <v>20</v>
      </c>
      <c r="J660" s="1" t="str">
        <f>LEFT(October_Schedule_Table[[#This Row],[Home/Neutral]],3)</f>
        <v>Ind</v>
      </c>
      <c r="K660" s="1">
        <v>131</v>
      </c>
      <c r="L660" s="1">
        <f>mean-0.5*home+VLOOKUP(October_Schedule_Table[[#This Row],[Visitor/Neutral]],lookup,2,FALSE)+VLOOKUP(October_Schedule_Table[[#This Row],[Home/Neutral]],lookup,3,FALSE)</f>
        <v>100.72847787380734</v>
      </c>
      <c r="M660" s="1">
        <f>mean+0.5*home+VLOOKUP(October_Schedule_Table[[#This Row],[Visitor/Neutral]],lookup,3,FALSE)+VLOOKUP(October_Schedule_Table[[#This Row],[Home/Neutral]],lookup,2,FALSE)</f>
        <v>114.54309191298933</v>
      </c>
      <c r="N660" s="1">
        <f>(October_Schedule_Table[[#This Row],[PTS2]]-October_Schedule_Table[[#This Row],[Home Pre]])^2+(October_Schedule_Table[[#This Row],[PTS]]-October_Schedule_Table[[#This Row],[Away Pre]])^2</f>
        <v>284.7313710397882</v>
      </c>
      <c r="O660" s="1">
        <f t="shared" si="12"/>
        <v>1.4753816272665328</v>
      </c>
      <c r="P660" s="8">
        <f>October_Schedule_Table[[#This Row],[PTS2]]-October_Schedule_Table[[#This Row],[PTS]]</f>
        <v>34</v>
      </c>
      <c r="Q660" s="8">
        <f>October_Schedule_Table[[#This Row],[Home Pre]]-October_Schedule_Table[[#This Row],[Away Pre]]</f>
        <v>13.81461403918199</v>
      </c>
      <c r="R660" s="8">
        <f>October_Schedule_Table[[#This Row],[Actual]]-October_Schedule_Table[[#This Row],[Predicted]]</f>
        <v>20.18538596081801</v>
      </c>
      <c r="S660" s="8">
        <f>October_Schedule_Table[[#This Row],[PTS2]]-October_Schedule_Table[[#This Row],[Home Pre]]</f>
        <v>16.456908087010675</v>
      </c>
      <c r="T660" s="8">
        <f>October_Schedule_Table[[#This Row],[PTS]]-October_Schedule_Table[[#This Row],[Away Pre]]</f>
        <v>-3.7284778738073356</v>
      </c>
      <c r="U660" s="8" t="str">
        <f>CONCATENATE(October_Schedule_Table[[#This Row],[Away Short]],October_Schedule_Table[[#This Row],[PTS]],October_Schedule_Table[[#This Row],[PTS2]])</f>
        <v>Pho97131</v>
      </c>
      <c r="V660" s="8" t="str">
        <f>CONCATENATE(October_Schedule_Table[[#This Row],[Home Short]],October_Schedule_Table[[#This Row],[PTS]],October_Schedule_Table[[#This Row],[PTS2]])</f>
        <v>Ind97131</v>
      </c>
      <c r="W660" s="8" t="str">
        <f>VLOOKUP(October_Schedule_Table[[#This Row],[Home Concat]],'Back to Back'!T:U,2,FALSE)</f>
        <v>no</v>
      </c>
      <c r="X660" s="8" t="str">
        <f>VLOOKUP(October_Schedule_Table[[#This Row],[Away Concat]],'Back to Back'!T:U,2,FALSE)</f>
        <v>no</v>
      </c>
      <c r="Y66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60" s="8"/>
    </row>
    <row r="661" spans="1:26" x14ac:dyDescent="0.2">
      <c r="A661" s="2">
        <v>43480</v>
      </c>
      <c r="B661" s="16">
        <v>1</v>
      </c>
      <c r="C661" s="16">
        <v>15</v>
      </c>
      <c r="D661" s="16">
        <v>2019</v>
      </c>
      <c r="E661" s="1" t="s">
        <v>9</v>
      </c>
      <c r="F661" s="1" t="s">
        <v>38</v>
      </c>
      <c r="G661" s="1" t="str">
        <f>LEFT(October_Schedule_Table[[#This Row],[Visitor/Neutral]],3)</f>
        <v>Chi</v>
      </c>
      <c r="H661" s="1">
        <v>100</v>
      </c>
      <c r="I661" s="1" t="s">
        <v>39</v>
      </c>
      <c r="J661" s="1" t="s">
        <v>242</v>
      </c>
      <c r="K661" s="1">
        <v>107</v>
      </c>
      <c r="L661" s="1">
        <f>mean-0.5*home+VLOOKUP(October_Schedule_Table[[#This Row],[Visitor/Neutral]],lookup,2,FALSE)+VLOOKUP(October_Schedule_Table[[#This Row],[Home/Neutral]],lookup,3,FALSE)</f>
        <v>105.66475141014976</v>
      </c>
      <c r="M661" s="1">
        <f>mean+0.5*home+VLOOKUP(October_Schedule_Table[[#This Row],[Visitor/Neutral]],lookup,3,FALSE)+VLOOKUP(October_Schedule_Table[[#This Row],[Home/Neutral]],lookup,2,FALSE)</f>
        <v>114.98540647534082</v>
      </c>
      <c r="N661" s="1">
        <f>(October_Schedule_Table[[#This Row],[PTS2]]-October_Schedule_Table[[#This Row],[Home Pre]])^2+(October_Schedule_Table[[#This Row],[PTS]]-October_Schedule_Table[[#This Row],[Away Pre]])^2</f>
        <v>95.856125115208869</v>
      </c>
      <c r="O661" s="1">
        <f t="shared" si="12"/>
        <v>1.4762673876991523</v>
      </c>
      <c r="P661" s="8">
        <f>October_Schedule_Table[[#This Row],[PTS2]]-October_Schedule_Table[[#This Row],[PTS]]</f>
        <v>7</v>
      </c>
      <c r="Q661" s="8">
        <f>October_Schedule_Table[[#This Row],[Home Pre]]-October_Schedule_Table[[#This Row],[Away Pre]]</f>
        <v>9.3206550651910618</v>
      </c>
      <c r="R661" s="8">
        <f>October_Schedule_Table[[#This Row],[Actual]]-October_Schedule_Table[[#This Row],[Predicted]]</f>
        <v>-2.3206550651910618</v>
      </c>
      <c r="S661" s="8">
        <f>October_Schedule_Table[[#This Row],[PTS2]]-October_Schedule_Table[[#This Row],[Home Pre]]</f>
        <v>-7.9854064753408238</v>
      </c>
      <c r="T661" s="8">
        <f>October_Schedule_Table[[#This Row],[PTS]]-October_Schedule_Table[[#This Row],[Away Pre]]</f>
        <v>-5.664751410149762</v>
      </c>
      <c r="U661" s="8" t="str">
        <f>CONCATENATE(October_Schedule_Table[[#This Row],[Away Short]],October_Schedule_Table[[#This Row],[PTS]],October_Schedule_Table[[#This Row],[PTS2]])</f>
        <v>Chi100107</v>
      </c>
      <c r="V661" s="8" t="str">
        <f>CONCATENATE(October_Schedule_Table[[#This Row],[Home Short]],October_Schedule_Table[[#This Row],[PTS]],October_Schedule_Table[[#This Row],[PTS2]])</f>
        <v>LAL100107</v>
      </c>
      <c r="W661" s="8" t="str">
        <f>VLOOKUP(October_Schedule_Table[[#This Row],[Home Concat]],'Back to Back'!T:U,2,FALSE)</f>
        <v>no</v>
      </c>
      <c r="X661" s="8" t="str">
        <f>VLOOKUP(October_Schedule_Table[[#This Row],[Away Concat]],'Back to Back'!T:U,2,FALSE)</f>
        <v>no</v>
      </c>
      <c r="Y66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61" s="8"/>
    </row>
    <row r="662" spans="1:26" x14ac:dyDescent="0.2">
      <c r="A662" s="2">
        <v>43480</v>
      </c>
      <c r="B662" s="16">
        <v>1</v>
      </c>
      <c r="C662" s="16">
        <v>15</v>
      </c>
      <c r="D662" s="16">
        <v>2019</v>
      </c>
      <c r="E662" s="1" t="s">
        <v>6</v>
      </c>
      <c r="F662" s="1" t="s">
        <v>26</v>
      </c>
      <c r="G662" s="1" t="str">
        <f>LEFT(October_Schedule_Table[[#This Row],[Visitor/Neutral]],3)</f>
        <v>Mia</v>
      </c>
      <c r="H662" s="1">
        <v>86</v>
      </c>
      <c r="I662" s="1" t="s">
        <v>13</v>
      </c>
      <c r="J662" s="1" t="str">
        <f>LEFT(October_Schedule_Table[[#This Row],[Home/Neutral]],3)</f>
        <v>Mil</v>
      </c>
      <c r="K662" s="1">
        <v>124</v>
      </c>
      <c r="L662" s="1">
        <f>mean-0.5*home+VLOOKUP(October_Schedule_Table[[#This Row],[Visitor/Neutral]],lookup,2,FALSE)+VLOOKUP(October_Schedule_Table[[#This Row],[Home/Neutral]],lookup,3,FALSE)</f>
        <v>102.99758872421346</v>
      </c>
      <c r="M662" s="1">
        <f>mean+0.5*home+VLOOKUP(October_Schedule_Table[[#This Row],[Visitor/Neutral]],lookup,3,FALSE)+VLOOKUP(October_Schedule_Table[[#This Row],[Home/Neutral]],lookup,2,FALSE)</f>
        <v>113.72691408612158</v>
      </c>
      <c r="N662" s="1">
        <f>(October_Schedule_Table[[#This Row],[PTS2]]-October_Schedule_Table[[#This Row],[Home Pre]])^2+(October_Schedule_Table[[#This Row],[PTS]]-October_Schedule_Table[[#This Row],[Away Pre]])^2</f>
        <v>394.45431663143563</v>
      </c>
      <c r="O662" s="1">
        <f t="shared" si="12"/>
        <v>1.4771536799070968</v>
      </c>
      <c r="P662" s="8">
        <f>October_Schedule_Table[[#This Row],[PTS2]]-October_Schedule_Table[[#This Row],[PTS]]</f>
        <v>38</v>
      </c>
      <c r="Q662" s="8">
        <f>October_Schedule_Table[[#This Row],[Home Pre]]-October_Schedule_Table[[#This Row],[Away Pre]]</f>
        <v>10.729325361908124</v>
      </c>
      <c r="R662" s="8">
        <f>October_Schedule_Table[[#This Row],[Actual]]-October_Schedule_Table[[#This Row],[Predicted]]</f>
        <v>27.270674638091876</v>
      </c>
      <c r="S662" s="8">
        <f>October_Schedule_Table[[#This Row],[PTS2]]-October_Schedule_Table[[#This Row],[Home Pre]]</f>
        <v>10.273085913878418</v>
      </c>
      <c r="T662" s="8">
        <f>October_Schedule_Table[[#This Row],[PTS]]-October_Schedule_Table[[#This Row],[Away Pre]]</f>
        <v>-16.997588724213458</v>
      </c>
      <c r="U662" s="8" t="str">
        <f>CONCATENATE(October_Schedule_Table[[#This Row],[Away Short]],October_Schedule_Table[[#This Row],[PTS]],October_Schedule_Table[[#This Row],[PTS2]])</f>
        <v>Mia86124</v>
      </c>
      <c r="V662" s="8" t="str">
        <f>CONCATENATE(October_Schedule_Table[[#This Row],[Home Short]],October_Schedule_Table[[#This Row],[PTS]],October_Schedule_Table[[#This Row],[PTS2]])</f>
        <v>Mil86124</v>
      </c>
      <c r="W662" s="8" t="str">
        <f>VLOOKUP(October_Schedule_Table[[#This Row],[Home Concat]],'Back to Back'!T:U,2,FALSE)</f>
        <v>no</v>
      </c>
      <c r="X662" s="8" t="str">
        <f>VLOOKUP(October_Schedule_Table[[#This Row],[Away Concat]],'Back to Back'!T:U,2,FALSE)</f>
        <v>no</v>
      </c>
      <c r="Y66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62" s="8"/>
    </row>
    <row r="663" spans="1:26" x14ac:dyDescent="0.2">
      <c r="A663" s="2">
        <v>43480</v>
      </c>
      <c r="B663" s="16">
        <v>1</v>
      </c>
      <c r="C663" s="16">
        <v>15</v>
      </c>
      <c r="D663" s="16">
        <v>2019</v>
      </c>
      <c r="E663" s="1" t="s">
        <v>12</v>
      </c>
      <c r="F663" s="1" t="s">
        <v>34</v>
      </c>
      <c r="G663" s="1" t="str">
        <f>LEFT(October_Schedule_Table[[#This Row],[Visitor/Neutral]],3)</f>
        <v>Min</v>
      </c>
      <c r="H663" s="1">
        <v>107</v>
      </c>
      <c r="I663" s="1" t="s">
        <v>7</v>
      </c>
      <c r="J663" s="1" t="str">
        <f>LEFT(October_Schedule_Table[[#This Row],[Home/Neutral]],3)</f>
        <v>Phi</v>
      </c>
      <c r="K663" s="1">
        <v>149</v>
      </c>
      <c r="L663" s="1">
        <f>mean-0.5*home+VLOOKUP(October_Schedule_Table[[#This Row],[Visitor/Neutral]],lookup,2,FALSE)+VLOOKUP(October_Schedule_Table[[#This Row],[Home/Neutral]],lookup,3,FALSE)</f>
        <v>113.20849749021579</v>
      </c>
      <c r="M663" s="1">
        <f>mean+0.5*home+VLOOKUP(October_Schedule_Table[[#This Row],[Visitor/Neutral]],lookup,3,FALSE)+VLOOKUP(October_Schedule_Table[[#This Row],[Home/Neutral]],lookup,2,FALSE)</f>
        <v>119.52539042427087</v>
      </c>
      <c r="N663" s="1">
        <f>(October_Schedule_Table[[#This Row],[PTS2]]-October_Schedule_Table[[#This Row],[Home Pre]])^2+(October_Schedule_Table[[#This Row],[PTS]]-October_Schedule_Table[[#This Row],[Away Pre]])^2</f>
        <v>907.29805072767931</v>
      </c>
      <c r="O663" s="1">
        <f t="shared" si="12"/>
        <v>1.4780405042096227</v>
      </c>
      <c r="P663" s="8">
        <f>October_Schedule_Table[[#This Row],[PTS2]]-October_Schedule_Table[[#This Row],[PTS]]</f>
        <v>42</v>
      </c>
      <c r="Q663" s="8">
        <f>October_Schedule_Table[[#This Row],[Home Pre]]-October_Schedule_Table[[#This Row],[Away Pre]]</f>
        <v>6.3168929340550761</v>
      </c>
      <c r="R663" s="8">
        <f>October_Schedule_Table[[#This Row],[Actual]]-October_Schedule_Table[[#This Row],[Predicted]]</f>
        <v>35.683107065944924</v>
      </c>
      <c r="S663" s="8">
        <f>October_Schedule_Table[[#This Row],[PTS2]]-October_Schedule_Table[[#This Row],[Home Pre]]</f>
        <v>29.474609575729133</v>
      </c>
      <c r="T663" s="8">
        <f>October_Schedule_Table[[#This Row],[PTS]]-October_Schedule_Table[[#This Row],[Away Pre]]</f>
        <v>-6.208497490215791</v>
      </c>
      <c r="U663" s="8" t="str">
        <f>CONCATENATE(October_Schedule_Table[[#This Row],[Away Short]],October_Schedule_Table[[#This Row],[PTS]],October_Schedule_Table[[#This Row],[PTS2]])</f>
        <v>Min107149</v>
      </c>
      <c r="V663" s="8" t="str">
        <f>CONCATENATE(October_Schedule_Table[[#This Row],[Home Short]],October_Schedule_Table[[#This Row],[PTS]],October_Schedule_Table[[#This Row],[PTS2]])</f>
        <v>Phi107149</v>
      </c>
      <c r="W663" s="8" t="str">
        <f>VLOOKUP(October_Schedule_Table[[#This Row],[Home Concat]],'Back to Back'!T:U,2,FALSE)</f>
        <v>no</v>
      </c>
      <c r="X663" s="8" t="str">
        <f>VLOOKUP(October_Schedule_Table[[#This Row],[Away Concat]],'Back to Back'!T:U,2,FALSE)</f>
        <v>no</v>
      </c>
      <c r="Y66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63" s="8"/>
    </row>
    <row r="664" spans="1:26" x14ac:dyDescent="0.2">
      <c r="A664" s="2">
        <v>43481</v>
      </c>
      <c r="B664" s="16">
        <v>1</v>
      </c>
      <c r="C664" s="16">
        <v>16</v>
      </c>
      <c r="D664" s="16">
        <v>2019</v>
      </c>
      <c r="E664" s="1" t="s">
        <v>6</v>
      </c>
      <c r="F664" s="1" t="s">
        <v>37</v>
      </c>
      <c r="G664" s="1" t="str">
        <f>LEFT(October_Schedule_Table[[#This Row],[Visitor/Neutral]],3)</f>
        <v>Tor</v>
      </c>
      <c r="H664" s="1">
        <v>108</v>
      </c>
      <c r="I664" s="1" t="s">
        <v>8</v>
      </c>
      <c r="J664" s="1" t="str">
        <f>LEFT(October_Schedule_Table[[#This Row],[Home/Neutral]],3)</f>
        <v>Bos</v>
      </c>
      <c r="K664" s="1">
        <v>117</v>
      </c>
      <c r="L664" s="1">
        <f>mean-0.5*home+VLOOKUP(October_Schedule_Table[[#This Row],[Visitor/Neutral]],lookup,2,FALSE)+VLOOKUP(October_Schedule_Table[[#This Row],[Home/Neutral]],lookup,3,FALSE)</f>
        <v>110.58369222537387</v>
      </c>
      <c r="M664" s="1">
        <f>mean+0.5*home+VLOOKUP(October_Schedule_Table[[#This Row],[Visitor/Neutral]],lookup,3,FALSE)+VLOOKUP(October_Schedule_Table[[#This Row],[Home/Neutral]],lookup,2,FALSE)</f>
        <v>111.43563178690324</v>
      </c>
      <c r="N664" s="1">
        <f>(October_Schedule_Table[[#This Row],[PTS2]]-October_Schedule_Table[[#This Row],[Home Pre]])^2+(October_Schedule_Table[[#This Row],[PTS]]-October_Schedule_Table[[#This Row],[Away Pre]])^2</f>
        <v>37.637659126378949</v>
      </c>
      <c r="O664" s="1">
        <f t="shared" si="12"/>
        <v>1.4789278609261785</v>
      </c>
      <c r="P664" s="8">
        <f>October_Schedule_Table[[#This Row],[PTS2]]-October_Schedule_Table[[#This Row],[PTS]]</f>
        <v>9</v>
      </c>
      <c r="Q664" s="8">
        <f>October_Schedule_Table[[#This Row],[Home Pre]]-October_Schedule_Table[[#This Row],[Away Pre]]</f>
        <v>0.85193956152937744</v>
      </c>
      <c r="R664" s="8">
        <f>October_Schedule_Table[[#This Row],[Actual]]-October_Schedule_Table[[#This Row],[Predicted]]</f>
        <v>8.1480604384706226</v>
      </c>
      <c r="S664" s="8">
        <f>October_Schedule_Table[[#This Row],[PTS2]]-October_Schedule_Table[[#This Row],[Home Pre]]</f>
        <v>5.5643682130967562</v>
      </c>
      <c r="T664" s="8">
        <f>October_Schedule_Table[[#This Row],[PTS]]-October_Schedule_Table[[#This Row],[Away Pre]]</f>
        <v>-2.5836922253738663</v>
      </c>
      <c r="U664" s="8" t="str">
        <f>CONCATENATE(October_Schedule_Table[[#This Row],[Away Short]],October_Schedule_Table[[#This Row],[PTS]],October_Schedule_Table[[#This Row],[PTS2]])</f>
        <v>Tor108117</v>
      </c>
      <c r="V664" s="8" t="str">
        <f>CONCATENATE(October_Schedule_Table[[#This Row],[Home Short]],October_Schedule_Table[[#This Row],[PTS]],October_Schedule_Table[[#This Row],[PTS2]])</f>
        <v>Bos108117</v>
      </c>
      <c r="W664" s="8" t="str">
        <f>VLOOKUP(October_Schedule_Table[[#This Row],[Home Concat]],'Back to Back'!T:U,2,FALSE)</f>
        <v>no</v>
      </c>
      <c r="X664" s="8" t="str">
        <f>VLOOKUP(October_Schedule_Table[[#This Row],[Away Concat]],'Back to Back'!T:U,2,FALSE)</f>
        <v>no</v>
      </c>
      <c r="Y66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64" s="8"/>
    </row>
    <row r="665" spans="1:26" x14ac:dyDescent="0.2">
      <c r="A665" s="2">
        <v>43481</v>
      </c>
      <c r="B665" s="16">
        <v>1</v>
      </c>
      <c r="C665" s="16">
        <v>16</v>
      </c>
      <c r="D665" s="16">
        <v>2019</v>
      </c>
      <c r="E665" s="1" t="s">
        <v>33</v>
      </c>
      <c r="F665" s="1" t="s">
        <v>35</v>
      </c>
      <c r="G665" s="1" t="str">
        <f>LEFT(October_Schedule_Table[[#This Row],[Visitor/Neutral]],3)</f>
        <v>San</v>
      </c>
      <c r="H665" s="1">
        <v>105</v>
      </c>
      <c r="I665" s="1" t="s">
        <v>28</v>
      </c>
      <c r="J665" s="1" t="str">
        <f>LEFT(October_Schedule_Table[[#This Row],[Home/Neutral]],3)</f>
        <v>Dal</v>
      </c>
      <c r="K665" s="1">
        <v>101</v>
      </c>
      <c r="L665" s="1">
        <f>mean-0.5*home+VLOOKUP(October_Schedule_Table[[#This Row],[Visitor/Neutral]],lookup,2,FALSE)+VLOOKUP(October_Schedule_Table[[#This Row],[Home/Neutral]],lookup,3,FALSE)</f>
        <v>108.67070901303065</v>
      </c>
      <c r="M665" s="1">
        <f>mean+0.5*home+VLOOKUP(October_Schedule_Table[[#This Row],[Visitor/Neutral]],lookup,3,FALSE)+VLOOKUP(October_Schedule_Table[[#This Row],[Home/Neutral]],lookup,2,FALSE)</f>
        <v>108.41174686898457</v>
      </c>
      <c r="N665" s="1">
        <f>(October_Schedule_Table[[#This Row],[PTS2]]-October_Schedule_Table[[#This Row],[Home Pre]])^2+(October_Schedule_Table[[#This Row],[PTS]]-October_Schedule_Table[[#This Row],[Away Pre]])^2</f>
        <v>68.408096308246911</v>
      </c>
      <c r="O665" s="1">
        <f t="shared" si="12"/>
        <v>1.4798157503764044</v>
      </c>
      <c r="P665" s="8">
        <f>October_Schedule_Table[[#This Row],[PTS2]]-October_Schedule_Table[[#This Row],[PTS]]</f>
        <v>-4</v>
      </c>
      <c r="Q665" s="8">
        <f>October_Schedule_Table[[#This Row],[Home Pre]]-October_Schedule_Table[[#This Row],[Away Pre]]</f>
        <v>-0.25896214404608031</v>
      </c>
      <c r="R665" s="8">
        <f>October_Schedule_Table[[#This Row],[Actual]]-October_Schedule_Table[[#This Row],[Predicted]]</f>
        <v>-3.7410378559539197</v>
      </c>
      <c r="S665" s="8">
        <f>October_Schedule_Table[[#This Row],[PTS2]]-October_Schedule_Table[[#This Row],[Home Pre]]</f>
        <v>-7.4117468689845651</v>
      </c>
      <c r="T665" s="8">
        <f>October_Schedule_Table[[#This Row],[PTS]]-October_Schedule_Table[[#This Row],[Away Pre]]</f>
        <v>-3.6707090130306455</v>
      </c>
      <c r="U665" s="8" t="str">
        <f>CONCATENATE(October_Schedule_Table[[#This Row],[Away Short]],October_Schedule_Table[[#This Row],[PTS]],October_Schedule_Table[[#This Row],[PTS2]])</f>
        <v>San105101</v>
      </c>
      <c r="V665" s="8" t="str">
        <f>CONCATENATE(October_Schedule_Table[[#This Row],[Home Short]],October_Schedule_Table[[#This Row],[PTS]],October_Schedule_Table[[#This Row],[PTS2]])</f>
        <v>Dal105101</v>
      </c>
      <c r="W665" s="8" t="str">
        <f>VLOOKUP(October_Schedule_Table[[#This Row],[Home Concat]],'Back to Back'!T:U,2,FALSE)</f>
        <v>no</v>
      </c>
      <c r="X665" s="8" t="str">
        <f>VLOOKUP(October_Schedule_Table[[#This Row],[Away Concat]],'Back to Back'!T:U,2,FALSE)</f>
        <v>no</v>
      </c>
      <c r="Y66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65" s="8"/>
    </row>
    <row r="666" spans="1:26" x14ac:dyDescent="0.2">
      <c r="A666" s="2">
        <v>43481</v>
      </c>
      <c r="B666" s="16">
        <v>1</v>
      </c>
      <c r="C666" s="16">
        <v>16</v>
      </c>
      <c r="D666" s="16">
        <v>2019</v>
      </c>
      <c r="E666" s="1" t="s">
        <v>12</v>
      </c>
      <c r="F666" s="1" t="s">
        <v>27</v>
      </c>
      <c r="G666" s="1" t="str">
        <f>LEFT(October_Schedule_Table[[#This Row],[Visitor/Neutral]],3)</f>
        <v>Orl</v>
      </c>
      <c r="H666" s="1">
        <v>115</v>
      </c>
      <c r="I666" s="1" t="s">
        <v>16</v>
      </c>
      <c r="J666" s="1" t="str">
        <f>LEFT(October_Schedule_Table[[#This Row],[Home/Neutral]],3)</f>
        <v>Det</v>
      </c>
      <c r="K666" s="1">
        <v>120</v>
      </c>
      <c r="L666" s="1">
        <f>mean-0.5*home+VLOOKUP(October_Schedule_Table[[#This Row],[Visitor/Neutral]],lookup,2,FALSE)+VLOOKUP(October_Schedule_Table[[#This Row],[Home/Neutral]],lookup,3,FALSE)</f>
        <v>102.43888399819886</v>
      </c>
      <c r="M666" s="1">
        <f>mean+0.5*home+VLOOKUP(October_Schedule_Table[[#This Row],[Visitor/Neutral]],lookup,3,FALSE)+VLOOKUP(October_Schedule_Table[[#This Row],[Home/Neutral]],lookup,2,FALSE)</f>
        <v>103.69983871017226</v>
      </c>
      <c r="N666" s="1">
        <f>(October_Schedule_Table[[#This Row],[PTS2]]-October_Schedule_Table[[#This Row],[Home Pre]])^2+(October_Schedule_Table[[#This Row],[PTS]]-October_Schedule_Table[[#This Row],[Away Pre]])^2</f>
        <v>423.47689328510342</v>
      </c>
      <c r="O666" s="1">
        <f t="shared" si="12"/>
        <v>1.4807041728801327</v>
      </c>
      <c r="P666" s="8">
        <f>October_Schedule_Table[[#This Row],[PTS2]]-October_Schedule_Table[[#This Row],[PTS]]</f>
        <v>5</v>
      </c>
      <c r="Q666" s="8">
        <f>October_Schedule_Table[[#This Row],[Home Pre]]-October_Schedule_Table[[#This Row],[Away Pre]]</f>
        <v>1.2609547119733975</v>
      </c>
      <c r="R666" s="8">
        <f>October_Schedule_Table[[#This Row],[Actual]]-October_Schedule_Table[[#This Row],[Predicted]]</f>
        <v>3.7390452880266025</v>
      </c>
      <c r="S666" s="8">
        <f>October_Schedule_Table[[#This Row],[PTS2]]-October_Schedule_Table[[#This Row],[Home Pre]]</f>
        <v>16.300161289827741</v>
      </c>
      <c r="T666" s="8">
        <f>October_Schedule_Table[[#This Row],[PTS]]-October_Schedule_Table[[#This Row],[Away Pre]]</f>
        <v>12.561116001801139</v>
      </c>
      <c r="U666" s="8" t="str">
        <f>CONCATENATE(October_Schedule_Table[[#This Row],[Away Short]],October_Schedule_Table[[#This Row],[PTS]],October_Schedule_Table[[#This Row],[PTS2]])</f>
        <v>Orl115120</v>
      </c>
      <c r="V666" s="8" t="str">
        <f>CONCATENATE(October_Schedule_Table[[#This Row],[Home Short]],October_Schedule_Table[[#This Row],[PTS]],October_Schedule_Table[[#This Row],[PTS2]])</f>
        <v>Det115120</v>
      </c>
      <c r="W666" s="8" t="str">
        <f>VLOOKUP(October_Schedule_Table[[#This Row],[Home Concat]],'Back to Back'!T:U,2,FALSE)</f>
        <v>no</v>
      </c>
      <c r="X666" s="8" t="str">
        <f>VLOOKUP(October_Schedule_Table[[#This Row],[Away Concat]],'Back to Back'!T:U,2,FALSE)</f>
        <v>no</v>
      </c>
      <c r="Y66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66" s="8"/>
    </row>
    <row r="667" spans="1:26" x14ac:dyDescent="0.2">
      <c r="A667" s="2">
        <v>43481</v>
      </c>
      <c r="B667" s="16">
        <v>1</v>
      </c>
      <c r="C667" s="16">
        <v>16</v>
      </c>
      <c r="D667" s="16">
        <v>2019</v>
      </c>
      <c r="E667" s="1" t="s">
        <v>9</v>
      </c>
      <c r="F667" s="1" t="s">
        <v>17</v>
      </c>
      <c r="G667" s="1" t="str">
        <f>LEFT(October_Schedule_Table[[#This Row],[Visitor/Neutral]],3)</f>
        <v>New</v>
      </c>
      <c r="H667" s="1">
        <v>140</v>
      </c>
      <c r="I667" s="1" t="s">
        <v>11</v>
      </c>
      <c r="J667" s="1" t="str">
        <f>LEFT(October_Schedule_Table[[#This Row],[Home/Neutral]],3)</f>
        <v>Gol</v>
      </c>
      <c r="K667" s="1">
        <v>147</v>
      </c>
      <c r="L667" s="1">
        <f>mean-0.5*home+VLOOKUP(October_Schedule_Table[[#This Row],[Visitor/Neutral]],lookup,2,FALSE)+VLOOKUP(October_Schedule_Table[[#This Row],[Home/Neutral]],lookup,3,FALSE)</f>
        <v>113.66451202143848</v>
      </c>
      <c r="M667" s="1">
        <f>mean+0.5*home+VLOOKUP(October_Schedule_Table[[#This Row],[Visitor/Neutral]],lookup,3,FALSE)+VLOOKUP(October_Schedule_Table[[#This Row],[Home/Neutral]],lookup,2,FALSE)</f>
        <v>124.95072568935517</v>
      </c>
      <c r="N667" s="1">
        <f>(October_Schedule_Table[[#This Row],[PTS2]]-October_Schedule_Table[[#This Row],[Home Pre]])^2+(October_Schedule_Table[[#This Row],[PTS]]-October_Schedule_Table[[#This Row],[Away Pre]])^2</f>
        <v>1179.7284246950203</v>
      </c>
      <c r="O667" s="1">
        <f t="shared" si="12"/>
        <v>1.4815931287573871</v>
      </c>
      <c r="P667" s="8">
        <f>October_Schedule_Table[[#This Row],[PTS2]]-October_Schedule_Table[[#This Row],[PTS]]</f>
        <v>7</v>
      </c>
      <c r="Q667" s="8">
        <f>October_Schedule_Table[[#This Row],[Home Pre]]-October_Schedule_Table[[#This Row],[Away Pre]]</f>
        <v>11.286213667916684</v>
      </c>
      <c r="R667" s="8">
        <f>October_Schedule_Table[[#This Row],[Actual]]-October_Schedule_Table[[#This Row],[Predicted]]</f>
        <v>-4.2862136679166838</v>
      </c>
      <c r="S667" s="8">
        <f>October_Schedule_Table[[#This Row],[PTS2]]-October_Schedule_Table[[#This Row],[Home Pre]]</f>
        <v>22.049274310644833</v>
      </c>
      <c r="T667" s="8">
        <f>October_Schedule_Table[[#This Row],[PTS]]-October_Schedule_Table[[#This Row],[Away Pre]]</f>
        <v>26.335487978561517</v>
      </c>
      <c r="U667" s="8" t="str">
        <f>CONCATENATE(October_Schedule_Table[[#This Row],[Away Short]],October_Schedule_Table[[#This Row],[PTS]],October_Schedule_Table[[#This Row],[PTS2]])</f>
        <v>New140147</v>
      </c>
      <c r="V667" s="8" t="str">
        <f>CONCATENATE(October_Schedule_Table[[#This Row],[Home Short]],October_Schedule_Table[[#This Row],[PTS]],October_Schedule_Table[[#This Row],[PTS2]])</f>
        <v>Gol140147</v>
      </c>
      <c r="W667" s="8" t="str">
        <f>VLOOKUP(October_Schedule_Table[[#This Row],[Home Concat]],'Back to Back'!T:U,2,FALSE)</f>
        <v>yes</v>
      </c>
      <c r="X667" s="8" t="str">
        <f>VLOOKUP(October_Schedule_Table[[#This Row],[Away Concat]],'Back to Back'!T:U,2,FALSE)</f>
        <v>no</v>
      </c>
      <c r="Y66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67" s="8"/>
    </row>
    <row r="668" spans="1:26" x14ac:dyDescent="0.2">
      <c r="A668" s="2">
        <v>43481</v>
      </c>
      <c r="B668" s="16">
        <v>1</v>
      </c>
      <c r="C668" s="16">
        <v>16</v>
      </c>
      <c r="D668" s="16">
        <v>2019</v>
      </c>
      <c r="E668" s="1" t="s">
        <v>6</v>
      </c>
      <c r="F668" s="1" t="s">
        <v>15</v>
      </c>
      <c r="G668" s="1" t="str">
        <f>LEFT(October_Schedule_Table[[#This Row],[Visitor/Neutral]],3)</f>
        <v>Bro</v>
      </c>
      <c r="H668" s="1">
        <v>145</v>
      </c>
      <c r="I668" s="1" t="s">
        <v>18</v>
      </c>
      <c r="J668" s="1" t="str">
        <f>LEFT(October_Schedule_Table[[#This Row],[Home/Neutral]],3)</f>
        <v>Hou</v>
      </c>
      <c r="K668" s="1">
        <v>142</v>
      </c>
      <c r="L668" s="1">
        <f>mean-0.5*home+VLOOKUP(October_Schedule_Table[[#This Row],[Visitor/Neutral]],lookup,2,FALSE)+VLOOKUP(October_Schedule_Table[[#This Row],[Home/Neutral]],lookup,3,FALSE)</f>
        <v>108.47528171406373</v>
      </c>
      <c r="M668" s="1">
        <f>mean+0.5*home+VLOOKUP(October_Schedule_Table[[#This Row],[Visitor/Neutral]],lookup,3,FALSE)+VLOOKUP(October_Schedule_Table[[#This Row],[Home/Neutral]],lookup,2,FALSE)</f>
        <v>116.92310197810477</v>
      </c>
      <c r="N668" s="1">
        <f>(October_Schedule_Table[[#This Row],[PTS2]]-October_Schedule_Table[[#This Row],[Home Pre]])^2+(October_Schedule_Table[[#This Row],[PTS]]-October_Schedule_Table[[#This Row],[Away Pre]])^2</f>
        <v>1962.9058602675407</v>
      </c>
      <c r="O668" s="1">
        <f t="shared" si="12"/>
        <v>1.4824826183283843</v>
      </c>
      <c r="P668" s="8">
        <f>October_Schedule_Table[[#This Row],[PTS2]]-October_Schedule_Table[[#This Row],[PTS]]</f>
        <v>-3</v>
      </c>
      <c r="Q668" s="8">
        <f>October_Schedule_Table[[#This Row],[Home Pre]]-October_Schedule_Table[[#This Row],[Away Pre]]</f>
        <v>8.4478202640410416</v>
      </c>
      <c r="R668" s="8">
        <f>October_Schedule_Table[[#This Row],[Actual]]-October_Schedule_Table[[#This Row],[Predicted]]</f>
        <v>-11.447820264041042</v>
      </c>
      <c r="S668" s="8">
        <f>October_Schedule_Table[[#This Row],[PTS2]]-October_Schedule_Table[[#This Row],[Home Pre]]</f>
        <v>25.076898021895232</v>
      </c>
      <c r="T668" s="8">
        <f>October_Schedule_Table[[#This Row],[PTS]]-October_Schedule_Table[[#This Row],[Away Pre]]</f>
        <v>36.524718285936274</v>
      </c>
      <c r="U668" s="8" t="str">
        <f>CONCATENATE(October_Schedule_Table[[#This Row],[Away Short]],October_Schedule_Table[[#This Row],[PTS]],October_Schedule_Table[[#This Row],[PTS2]])</f>
        <v>Bro145142</v>
      </c>
      <c r="V668" s="8" t="str">
        <f>CONCATENATE(October_Schedule_Table[[#This Row],[Home Short]],October_Schedule_Table[[#This Row],[PTS]],October_Schedule_Table[[#This Row],[PTS2]])</f>
        <v>Hou145142</v>
      </c>
      <c r="W668" s="8" t="str">
        <f>VLOOKUP(October_Schedule_Table[[#This Row],[Home Concat]],'Back to Back'!T:U,2,FALSE)</f>
        <v>no</v>
      </c>
      <c r="X668" s="8" t="str">
        <f>VLOOKUP(October_Schedule_Table[[#This Row],[Away Concat]],'Back to Back'!T:U,2,FALSE)</f>
        <v>no</v>
      </c>
      <c r="Y66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68" s="8"/>
    </row>
    <row r="669" spans="1:26" x14ac:dyDescent="0.2">
      <c r="A669" s="2">
        <v>43481</v>
      </c>
      <c r="B669" s="16">
        <v>1</v>
      </c>
      <c r="C669" s="16">
        <v>16</v>
      </c>
      <c r="D669" s="16">
        <v>2019</v>
      </c>
      <c r="E669" s="1" t="s">
        <v>9</v>
      </c>
      <c r="F669" s="1" t="s">
        <v>31</v>
      </c>
      <c r="G669" s="1" t="str">
        <f>LEFT(October_Schedule_Table[[#This Row],[Visitor/Neutral]],3)</f>
        <v>Uta</v>
      </c>
      <c r="H669" s="1">
        <v>129</v>
      </c>
      <c r="I669" s="1" t="s">
        <v>22</v>
      </c>
      <c r="J669" s="1" t="s">
        <v>241</v>
      </c>
      <c r="K669" s="1">
        <v>109</v>
      </c>
      <c r="L669" s="1">
        <f>mean-0.5*home+VLOOKUP(October_Schedule_Table[[#This Row],[Visitor/Neutral]],lookup,2,FALSE)+VLOOKUP(October_Schedule_Table[[#This Row],[Home/Neutral]],lookup,3,FALSE)</f>
        <v>114.05866529334277</v>
      </c>
      <c r="M669" s="1">
        <f>mean+0.5*home+VLOOKUP(October_Schedule_Table[[#This Row],[Visitor/Neutral]],lookup,3,FALSE)+VLOOKUP(October_Schedule_Table[[#This Row],[Home/Neutral]],lookup,2,FALSE)</f>
        <v>111.85243363598769</v>
      </c>
      <c r="N669" s="1">
        <f>(October_Schedule_Table[[#This Row],[PTS2]]-October_Schedule_Table[[#This Row],[Home Pre]])^2+(October_Schedule_Table[[#This Row],[PTS]]-October_Schedule_Table[[#This Row],[Away Pre]])^2</f>
        <v>231.37986046407386</v>
      </c>
      <c r="O669" s="1">
        <f t="shared" si="12"/>
        <v>1.4833726419135325</v>
      </c>
      <c r="P669" s="8">
        <f>October_Schedule_Table[[#This Row],[PTS2]]-October_Schedule_Table[[#This Row],[PTS]]</f>
        <v>-20</v>
      </c>
      <c r="Q669" s="8">
        <f>October_Schedule_Table[[#This Row],[Home Pre]]-October_Schedule_Table[[#This Row],[Away Pre]]</f>
        <v>-2.206231657355076</v>
      </c>
      <c r="R669" s="8">
        <f>October_Schedule_Table[[#This Row],[Actual]]-October_Schedule_Table[[#This Row],[Predicted]]</f>
        <v>-17.793768342644924</v>
      </c>
      <c r="S669" s="8">
        <f>October_Schedule_Table[[#This Row],[PTS2]]-October_Schedule_Table[[#This Row],[Home Pre]]</f>
        <v>-2.8524336359876941</v>
      </c>
      <c r="T669" s="8">
        <f>October_Schedule_Table[[#This Row],[PTS]]-October_Schedule_Table[[#This Row],[Away Pre]]</f>
        <v>14.94133470665723</v>
      </c>
      <c r="U669" s="8" t="str">
        <f>CONCATENATE(October_Schedule_Table[[#This Row],[Away Short]],October_Schedule_Table[[#This Row],[PTS]],October_Schedule_Table[[#This Row],[PTS2]])</f>
        <v>Uta129109</v>
      </c>
      <c r="V669" s="8" t="str">
        <f>CONCATENATE(October_Schedule_Table[[#This Row],[Home Short]],October_Schedule_Table[[#This Row],[PTS]],October_Schedule_Table[[#This Row],[PTS2]])</f>
        <v>LAC129109</v>
      </c>
      <c r="W669" s="8" t="str">
        <f>VLOOKUP(October_Schedule_Table[[#This Row],[Home Concat]],'Back to Back'!T:U,2,FALSE)</f>
        <v>no</v>
      </c>
      <c r="X669" s="8" t="str">
        <f>VLOOKUP(October_Schedule_Table[[#This Row],[Away Concat]],'Back to Back'!T:U,2,FALSE)</f>
        <v>no</v>
      </c>
      <c r="Y66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69" s="8"/>
    </row>
    <row r="670" spans="1:26" x14ac:dyDescent="0.2">
      <c r="A670" s="2">
        <v>43481</v>
      </c>
      <c r="B670" s="16">
        <v>1</v>
      </c>
      <c r="C670" s="16">
        <v>16</v>
      </c>
      <c r="D670" s="16">
        <v>2019</v>
      </c>
      <c r="E670" s="1" t="s">
        <v>6</v>
      </c>
      <c r="F670" s="1" t="s">
        <v>13</v>
      </c>
      <c r="G670" s="1" t="str">
        <f>LEFT(October_Schedule_Table[[#This Row],[Visitor/Neutral]],3)</f>
        <v>Mil</v>
      </c>
      <c r="H670" s="1">
        <v>111</v>
      </c>
      <c r="I670" s="1" t="s">
        <v>19</v>
      </c>
      <c r="J670" s="1" t="str">
        <f>LEFT(October_Schedule_Table[[#This Row],[Home/Neutral]],3)</f>
        <v>Mem</v>
      </c>
      <c r="K670" s="1">
        <v>101</v>
      </c>
      <c r="L670" s="1">
        <f>mean-0.5*home+VLOOKUP(October_Schedule_Table[[#This Row],[Visitor/Neutral]],lookup,2,FALSE)+VLOOKUP(October_Schedule_Table[[#This Row],[Home/Neutral]],lookup,3,FALSE)</f>
        <v>111.68849599401561</v>
      </c>
      <c r="M670" s="1">
        <f>mean+0.5*home+VLOOKUP(October_Schedule_Table[[#This Row],[Visitor/Neutral]],lookup,3,FALSE)+VLOOKUP(October_Schedule_Table[[#This Row],[Home/Neutral]],lookup,2,FALSE)</f>
        <v>104.30330890511533</v>
      </c>
      <c r="N670" s="1">
        <f>(October_Schedule_Table[[#This Row],[PTS2]]-October_Schedule_Table[[#This Row],[Home Pre]])^2+(October_Schedule_Table[[#This Row],[PTS]]-October_Schedule_Table[[#This Row],[Away Pre]])^2</f>
        <v>11.385876456389783</v>
      </c>
      <c r="O670" s="1">
        <f t="shared" si="12"/>
        <v>1.4842631998334326</v>
      </c>
      <c r="P670" s="8">
        <f>October_Schedule_Table[[#This Row],[PTS2]]-October_Schedule_Table[[#This Row],[PTS]]</f>
        <v>-10</v>
      </c>
      <c r="Q670" s="8">
        <f>October_Schedule_Table[[#This Row],[Home Pre]]-October_Schedule_Table[[#This Row],[Away Pre]]</f>
        <v>-7.3851870889002811</v>
      </c>
      <c r="R670" s="8">
        <f>October_Schedule_Table[[#This Row],[Actual]]-October_Schedule_Table[[#This Row],[Predicted]]</f>
        <v>-2.6148129110997189</v>
      </c>
      <c r="S670" s="8">
        <f>October_Schedule_Table[[#This Row],[PTS2]]-October_Schedule_Table[[#This Row],[Home Pre]]</f>
        <v>-3.3033089051153297</v>
      </c>
      <c r="T670" s="8">
        <f>October_Schedule_Table[[#This Row],[PTS]]-October_Schedule_Table[[#This Row],[Away Pre]]</f>
        <v>-0.68849599401561079</v>
      </c>
      <c r="U670" s="8" t="str">
        <f>CONCATENATE(October_Schedule_Table[[#This Row],[Away Short]],October_Schedule_Table[[#This Row],[PTS]],October_Schedule_Table[[#This Row],[PTS2]])</f>
        <v>Mil111101</v>
      </c>
      <c r="V670" s="8" t="str">
        <f>CONCATENATE(October_Schedule_Table[[#This Row],[Home Short]],October_Schedule_Table[[#This Row],[PTS]],October_Schedule_Table[[#This Row],[PTS2]])</f>
        <v>Mem111101</v>
      </c>
      <c r="W670" s="8" t="str">
        <f>VLOOKUP(October_Schedule_Table[[#This Row],[Home Concat]],'Back to Back'!T:U,2,FALSE)</f>
        <v>no</v>
      </c>
      <c r="X670" s="8" t="str">
        <f>VLOOKUP(October_Schedule_Table[[#This Row],[Away Concat]],'Back to Back'!T:U,2,FALSE)</f>
        <v>yes</v>
      </c>
      <c r="Y67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70" s="8"/>
    </row>
    <row r="671" spans="1:26" x14ac:dyDescent="0.2">
      <c r="A671" s="2">
        <v>43481</v>
      </c>
      <c r="B671" s="16">
        <v>1</v>
      </c>
      <c r="C671" s="16">
        <v>16</v>
      </c>
      <c r="D671" s="16">
        <v>2019</v>
      </c>
      <c r="E671" s="1" t="s">
        <v>30</v>
      </c>
      <c r="F671" s="1" t="s">
        <v>36</v>
      </c>
      <c r="G671" s="1" t="str">
        <f>LEFT(October_Schedule_Table[[#This Row],[Visitor/Neutral]],3)</f>
        <v>Cle</v>
      </c>
      <c r="H671" s="1">
        <v>112</v>
      </c>
      <c r="I671" s="1" t="s">
        <v>40</v>
      </c>
      <c r="J671" s="1" t="str">
        <f>LEFT(October_Schedule_Table[[#This Row],[Home/Neutral]],3)</f>
        <v>Por</v>
      </c>
      <c r="K671" s="1">
        <v>129</v>
      </c>
      <c r="L671" s="1">
        <f>mean-0.5*home+VLOOKUP(October_Schedule_Table[[#This Row],[Visitor/Neutral]],lookup,2,FALSE)+VLOOKUP(October_Schedule_Table[[#This Row],[Home/Neutral]],lookup,3,FALSE)</f>
        <v>102.96277079558094</v>
      </c>
      <c r="M671" s="1">
        <f>mean+0.5*home+VLOOKUP(October_Schedule_Table[[#This Row],[Visitor/Neutral]],lookup,3,FALSE)+VLOOKUP(October_Schedule_Table[[#This Row],[Home/Neutral]],lookup,2,FALSE)</f>
        <v>119.74091502644482</v>
      </c>
      <c r="N671" s="1">
        <f>(October_Schedule_Table[[#This Row],[PTS2]]-October_Schedule_Table[[#This Row],[Home Pre]])^2+(October_Schedule_Table[[#This Row],[PTS]]-October_Schedule_Table[[#This Row],[Away Pre]])^2</f>
        <v>167.40216624072005</v>
      </c>
      <c r="O671" s="1">
        <f t="shared" si="12"/>
        <v>1.4851542924088781</v>
      </c>
      <c r="P671" s="8">
        <f>October_Schedule_Table[[#This Row],[PTS2]]-October_Schedule_Table[[#This Row],[PTS]]</f>
        <v>17</v>
      </c>
      <c r="Q671" s="8">
        <f>October_Schedule_Table[[#This Row],[Home Pre]]-October_Schedule_Table[[#This Row],[Away Pre]]</f>
        <v>16.778144230863887</v>
      </c>
      <c r="R671" s="8">
        <f>October_Schedule_Table[[#This Row],[Actual]]-October_Schedule_Table[[#This Row],[Predicted]]</f>
        <v>0.22185576913611271</v>
      </c>
      <c r="S671" s="8">
        <f>October_Schedule_Table[[#This Row],[PTS2]]-October_Schedule_Table[[#This Row],[Home Pre]]</f>
        <v>9.2590849735551757</v>
      </c>
      <c r="T671" s="8">
        <f>October_Schedule_Table[[#This Row],[PTS]]-October_Schedule_Table[[#This Row],[Away Pre]]</f>
        <v>9.037229204419063</v>
      </c>
      <c r="U671" s="8" t="str">
        <f>CONCATENATE(October_Schedule_Table[[#This Row],[Away Short]],October_Schedule_Table[[#This Row],[PTS]],October_Schedule_Table[[#This Row],[PTS2]])</f>
        <v>Cle112129</v>
      </c>
      <c r="V671" s="8" t="str">
        <f>CONCATENATE(October_Schedule_Table[[#This Row],[Home Short]],October_Schedule_Table[[#This Row],[PTS]],October_Schedule_Table[[#This Row],[PTS2]])</f>
        <v>Por112129</v>
      </c>
      <c r="W671" s="8" t="str">
        <f>VLOOKUP(October_Schedule_Table[[#This Row],[Home Concat]],'Back to Back'!T:U,2,FALSE)</f>
        <v>no</v>
      </c>
      <c r="X671" s="8" t="str">
        <f>VLOOKUP(October_Schedule_Table[[#This Row],[Away Concat]],'Back to Back'!T:U,2,FALSE)</f>
        <v>no</v>
      </c>
      <c r="Y67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71" s="8"/>
    </row>
    <row r="672" spans="1:26" x14ac:dyDescent="0.2">
      <c r="A672" s="2">
        <v>43482</v>
      </c>
      <c r="B672" s="16">
        <v>1</v>
      </c>
      <c r="C672" s="16">
        <v>17</v>
      </c>
      <c r="D672" s="16">
        <v>2019</v>
      </c>
      <c r="E672" s="1" t="s">
        <v>12</v>
      </c>
      <c r="F672" s="1" t="s">
        <v>32</v>
      </c>
      <c r="G672" s="1" t="str">
        <f>LEFT(October_Schedule_Table[[#This Row],[Visitor/Neutral]],3)</f>
        <v>Sac</v>
      </c>
      <c r="H672" s="1">
        <v>95</v>
      </c>
      <c r="I672" s="1" t="s">
        <v>14</v>
      </c>
      <c r="J672" s="1" t="str">
        <f>LEFT(October_Schedule_Table[[#This Row],[Home/Neutral]],3)</f>
        <v>Cha</v>
      </c>
      <c r="K672" s="1">
        <v>114</v>
      </c>
      <c r="L672" s="1">
        <f>mean-0.5*home+VLOOKUP(October_Schedule_Table[[#This Row],[Visitor/Neutral]],lookup,2,FALSE)+VLOOKUP(October_Schedule_Table[[#This Row],[Home/Neutral]],lookup,3,FALSE)</f>
        <v>113.23342369746305</v>
      </c>
      <c r="M672" s="1">
        <f>mean+0.5*home+VLOOKUP(October_Schedule_Table[[#This Row],[Visitor/Neutral]],lookup,3,FALSE)+VLOOKUP(October_Schedule_Table[[#This Row],[Home/Neutral]],lookup,2,FALSE)</f>
        <v>115.6295466635882</v>
      </c>
      <c r="N672" s="1">
        <f>(October_Schedule_Table[[#This Row],[PTS2]]-October_Schedule_Table[[#This Row],[Home Pre]])^2+(October_Schedule_Table[[#This Row],[PTS]]-October_Schedule_Table[[#This Row],[Away Pre]])^2</f>
        <v>335.11316206001862</v>
      </c>
      <c r="O672" s="1">
        <f t="shared" si="12"/>
        <v>1.4860459199608547</v>
      </c>
      <c r="P672" s="8">
        <f>October_Schedule_Table[[#This Row],[PTS2]]-October_Schedule_Table[[#This Row],[PTS]]</f>
        <v>19</v>
      </c>
      <c r="Q672" s="8">
        <f>October_Schedule_Table[[#This Row],[Home Pre]]-October_Schedule_Table[[#This Row],[Away Pre]]</f>
        <v>2.396122966125148</v>
      </c>
      <c r="R672" s="8">
        <f>October_Schedule_Table[[#This Row],[Actual]]-October_Schedule_Table[[#This Row],[Predicted]]</f>
        <v>16.603877033874852</v>
      </c>
      <c r="S672" s="8">
        <f>October_Schedule_Table[[#This Row],[PTS2]]-October_Schedule_Table[[#This Row],[Home Pre]]</f>
        <v>-1.6295466635882008</v>
      </c>
      <c r="T672" s="8">
        <f>October_Schedule_Table[[#This Row],[PTS]]-October_Schedule_Table[[#This Row],[Away Pre]]</f>
        <v>-18.233423697463053</v>
      </c>
      <c r="U672" s="8" t="str">
        <f>CONCATENATE(October_Schedule_Table[[#This Row],[Away Short]],October_Schedule_Table[[#This Row],[PTS]],October_Schedule_Table[[#This Row],[PTS2]])</f>
        <v>Sac95114</v>
      </c>
      <c r="V672" s="8" t="str">
        <f>CONCATENATE(October_Schedule_Table[[#This Row],[Home Short]],October_Schedule_Table[[#This Row],[PTS]],October_Schedule_Table[[#This Row],[PTS2]])</f>
        <v>Cha95114</v>
      </c>
      <c r="W672" s="8" t="str">
        <f>VLOOKUP(October_Schedule_Table[[#This Row],[Home Concat]],'Back to Back'!T:U,2,FALSE)</f>
        <v>no</v>
      </c>
      <c r="X672" s="8" t="str">
        <f>VLOOKUP(October_Schedule_Table[[#This Row],[Away Concat]],'Back to Back'!T:U,2,FALSE)</f>
        <v>no</v>
      </c>
      <c r="Y67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72" s="8"/>
    </row>
    <row r="673" spans="1:26" x14ac:dyDescent="0.2">
      <c r="A673" s="2">
        <v>43482</v>
      </c>
      <c r="B673" s="16">
        <v>1</v>
      </c>
      <c r="C673" s="16">
        <v>17</v>
      </c>
      <c r="D673" s="16">
        <v>2019</v>
      </c>
      <c r="E673" s="1" t="s">
        <v>42</v>
      </c>
      <c r="F673" s="1" t="s">
        <v>38</v>
      </c>
      <c r="G673" s="1" t="str">
        <f>LEFT(October_Schedule_Table[[#This Row],[Visitor/Neutral]],3)</f>
        <v>Chi</v>
      </c>
      <c r="H673" s="1">
        <v>105</v>
      </c>
      <c r="I673" s="1" t="s">
        <v>21</v>
      </c>
      <c r="J673" s="1" t="str">
        <f>LEFT(October_Schedule_Table[[#This Row],[Home/Neutral]],3)</f>
        <v>Den</v>
      </c>
      <c r="K673" s="1">
        <v>135</v>
      </c>
      <c r="L673" s="1">
        <f>mean-0.5*home+VLOOKUP(October_Schedule_Table[[#This Row],[Visitor/Neutral]],lookup,2,FALSE)+VLOOKUP(October_Schedule_Table[[#This Row],[Home/Neutral]],lookup,3,FALSE)</f>
        <v>98.873090683944554</v>
      </c>
      <c r="M673" s="1">
        <f>mean+0.5*home+VLOOKUP(October_Schedule_Table[[#This Row],[Visitor/Neutral]],lookup,3,FALSE)+VLOOKUP(October_Schedule_Table[[#This Row],[Home/Neutral]],lookup,2,FALSE)</f>
        <v>113.83537878505825</v>
      </c>
      <c r="N673" s="1">
        <f>(October_Schedule_Table[[#This Row],[PTS2]]-October_Schedule_Table[[#This Row],[Home Pre]])^2+(October_Schedule_Table[[#This Row],[PTS]]-October_Schedule_Table[[#This Row],[Away Pre]])^2</f>
        <v>485.48020893912928</v>
      </c>
      <c r="O673" s="1">
        <f t="shared" si="12"/>
        <v>1.4869380828105412</v>
      </c>
      <c r="P673" s="8">
        <f>October_Schedule_Table[[#This Row],[PTS2]]-October_Schedule_Table[[#This Row],[PTS]]</f>
        <v>30</v>
      </c>
      <c r="Q673" s="8">
        <f>October_Schedule_Table[[#This Row],[Home Pre]]-October_Schedule_Table[[#This Row],[Away Pre]]</f>
        <v>14.9622881011137</v>
      </c>
      <c r="R673" s="8">
        <f>October_Schedule_Table[[#This Row],[Actual]]-October_Schedule_Table[[#This Row],[Predicted]]</f>
        <v>15.0377118988863</v>
      </c>
      <c r="S673" s="8">
        <f>October_Schedule_Table[[#This Row],[PTS2]]-October_Schedule_Table[[#This Row],[Home Pre]]</f>
        <v>21.164621214941747</v>
      </c>
      <c r="T673" s="8">
        <f>October_Schedule_Table[[#This Row],[PTS]]-October_Schedule_Table[[#This Row],[Away Pre]]</f>
        <v>6.1269093160554462</v>
      </c>
      <c r="U673" s="8" t="str">
        <f>CONCATENATE(October_Schedule_Table[[#This Row],[Away Short]],October_Schedule_Table[[#This Row],[PTS]],October_Schedule_Table[[#This Row],[PTS2]])</f>
        <v>Chi105135</v>
      </c>
      <c r="V673" s="8" t="str">
        <f>CONCATENATE(October_Schedule_Table[[#This Row],[Home Short]],October_Schedule_Table[[#This Row],[PTS]],October_Schedule_Table[[#This Row],[PTS2]])</f>
        <v>Den105135</v>
      </c>
      <c r="W673" s="8" t="str">
        <f>VLOOKUP(October_Schedule_Table[[#This Row],[Home Concat]],'Back to Back'!T:U,2,FALSE)</f>
        <v>no</v>
      </c>
      <c r="X673" s="8" t="str">
        <f>VLOOKUP(October_Schedule_Table[[#This Row],[Away Concat]],'Back to Back'!T:U,2,FALSE)</f>
        <v>no</v>
      </c>
      <c r="Y67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73" s="8"/>
    </row>
    <row r="674" spans="1:26" x14ac:dyDescent="0.2">
      <c r="A674" s="2">
        <v>43482</v>
      </c>
      <c r="B674" s="16">
        <v>1</v>
      </c>
      <c r="C674" s="16">
        <v>17</v>
      </c>
      <c r="D674" s="16">
        <v>2019</v>
      </c>
      <c r="E674" s="1" t="s">
        <v>12</v>
      </c>
      <c r="F674" s="1" t="s">
        <v>7</v>
      </c>
      <c r="G674" s="1" t="str">
        <f>LEFT(October_Schedule_Table[[#This Row],[Visitor/Neutral]],3)</f>
        <v>Phi</v>
      </c>
      <c r="H674" s="1">
        <v>120</v>
      </c>
      <c r="I674" s="1" t="s">
        <v>20</v>
      </c>
      <c r="J674" s="1" t="str">
        <f>LEFT(October_Schedule_Table[[#This Row],[Home/Neutral]],3)</f>
        <v>Ind</v>
      </c>
      <c r="K674" s="1">
        <v>96</v>
      </c>
      <c r="L674" s="1">
        <f>mean-0.5*home+VLOOKUP(October_Schedule_Table[[#This Row],[Visitor/Neutral]],lookup,2,FALSE)+VLOOKUP(October_Schedule_Table[[#This Row],[Home/Neutral]],lookup,3,FALSE)</f>
        <v>107.88846573180996</v>
      </c>
      <c r="M674" s="1">
        <f>mean+0.5*home+VLOOKUP(October_Schedule_Table[[#This Row],[Visitor/Neutral]],lookup,3,FALSE)+VLOOKUP(October_Schedule_Table[[#This Row],[Home/Neutral]],lookup,2,FALSE)</f>
        <v>110.74794643682802</v>
      </c>
      <c r="N674" s="1">
        <f>(October_Schedule_Table[[#This Row],[PTS2]]-October_Schedule_Table[[#This Row],[Home Pre]])^2+(October_Schedule_Table[[#This Row],[PTS]]-October_Schedule_Table[[#This Row],[Away Pre]])^2</f>
        <v>364.19118643308991</v>
      </c>
      <c r="O674" s="1">
        <f t="shared" si="12"/>
        <v>1.4878307812793088</v>
      </c>
      <c r="P674" s="8">
        <f>October_Schedule_Table[[#This Row],[PTS2]]-October_Schedule_Table[[#This Row],[PTS]]</f>
        <v>-24</v>
      </c>
      <c r="Q674" s="8">
        <f>October_Schedule_Table[[#This Row],[Home Pre]]-October_Schedule_Table[[#This Row],[Away Pre]]</f>
        <v>2.8594807050180577</v>
      </c>
      <c r="R674" s="8">
        <f>October_Schedule_Table[[#This Row],[Actual]]-October_Schedule_Table[[#This Row],[Predicted]]</f>
        <v>-26.859480705018058</v>
      </c>
      <c r="S674" s="8">
        <f>October_Schedule_Table[[#This Row],[PTS2]]-October_Schedule_Table[[#This Row],[Home Pre]]</f>
        <v>-14.747946436828016</v>
      </c>
      <c r="T674" s="8">
        <f>October_Schedule_Table[[#This Row],[PTS]]-October_Schedule_Table[[#This Row],[Away Pre]]</f>
        <v>12.111534268190042</v>
      </c>
      <c r="U674" s="8" t="str">
        <f>CONCATENATE(October_Schedule_Table[[#This Row],[Away Short]],October_Schedule_Table[[#This Row],[PTS]],October_Schedule_Table[[#This Row],[PTS2]])</f>
        <v>Phi12096</v>
      </c>
      <c r="V674" s="8" t="str">
        <f>CONCATENATE(October_Schedule_Table[[#This Row],[Home Short]],October_Schedule_Table[[#This Row],[PTS]],October_Schedule_Table[[#This Row],[PTS2]])</f>
        <v>Ind12096</v>
      </c>
      <c r="W674" s="8" t="str">
        <f>VLOOKUP(October_Schedule_Table[[#This Row],[Home Concat]],'Back to Back'!T:U,2,FALSE)</f>
        <v>no</v>
      </c>
      <c r="X674" s="8" t="str">
        <f>VLOOKUP(October_Schedule_Table[[#This Row],[Away Concat]],'Back to Back'!T:U,2,FALSE)</f>
        <v>no</v>
      </c>
      <c r="Y67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74" s="8"/>
    </row>
    <row r="675" spans="1:26" x14ac:dyDescent="0.2">
      <c r="A675" s="2">
        <v>43482</v>
      </c>
      <c r="B675" s="16">
        <v>1</v>
      </c>
      <c r="C675" s="16">
        <v>17</v>
      </c>
      <c r="D675" s="16">
        <v>2019</v>
      </c>
      <c r="E675" s="1" t="s">
        <v>44</v>
      </c>
      <c r="F675" s="1" t="s">
        <v>39</v>
      </c>
      <c r="G675" s="1" t="s">
        <v>242</v>
      </c>
      <c r="H675" s="1">
        <v>138</v>
      </c>
      <c r="I675" s="1" t="s">
        <v>10</v>
      </c>
      <c r="J675" s="1" t="str">
        <f>LEFT(October_Schedule_Table[[#This Row],[Home/Neutral]],3)</f>
        <v>Okl</v>
      </c>
      <c r="K675" s="1">
        <v>128</v>
      </c>
      <c r="L675" s="1">
        <f>mean-0.5*home+VLOOKUP(October_Schedule_Table[[#This Row],[Visitor/Neutral]],lookup,2,FALSE)+VLOOKUP(October_Schedule_Table[[#This Row],[Home/Neutral]],lookup,3,FALSE)</f>
        <v>110.1470693807338</v>
      </c>
      <c r="M675" s="1">
        <f>mean+0.5*home+VLOOKUP(October_Schedule_Table[[#This Row],[Visitor/Neutral]],lookup,3,FALSE)+VLOOKUP(October_Schedule_Table[[#This Row],[Home/Neutral]],lookup,2,FALSE)</f>
        <v>118.01847687475883</v>
      </c>
      <c r="N675" s="1">
        <f>(October_Schedule_Table[[#This Row],[PTS2]]-October_Schedule_Table[[#This Row],[Home Pre]])^2+(October_Schedule_Table[[#This Row],[PTS]]-October_Schedule_Table[[#This Row],[Away Pre]])^2</f>
        <v>875.41654798138109</v>
      </c>
      <c r="O675" s="1">
        <f t="shared" si="12"/>
        <v>1.488724015688722</v>
      </c>
      <c r="P675" s="8">
        <f>October_Schedule_Table[[#This Row],[PTS2]]-October_Schedule_Table[[#This Row],[PTS]]</f>
        <v>-10</v>
      </c>
      <c r="Q675" s="8">
        <f>October_Schedule_Table[[#This Row],[Home Pre]]-October_Schedule_Table[[#This Row],[Away Pre]]</f>
        <v>7.8714074940250356</v>
      </c>
      <c r="R675" s="8">
        <f>October_Schedule_Table[[#This Row],[Actual]]-October_Schedule_Table[[#This Row],[Predicted]]</f>
        <v>-17.871407494025036</v>
      </c>
      <c r="S675" s="8">
        <f>October_Schedule_Table[[#This Row],[PTS2]]-October_Schedule_Table[[#This Row],[Home Pre]]</f>
        <v>9.9815231252411678</v>
      </c>
      <c r="T675" s="8">
        <f>October_Schedule_Table[[#This Row],[PTS]]-October_Schedule_Table[[#This Row],[Away Pre]]</f>
        <v>27.852930619266203</v>
      </c>
      <c r="U675" s="8" t="str">
        <f>CONCATENATE(October_Schedule_Table[[#This Row],[Away Short]],October_Schedule_Table[[#This Row],[PTS]],October_Schedule_Table[[#This Row],[PTS2]])</f>
        <v>LAL138128</v>
      </c>
      <c r="V675" s="8" t="str">
        <f>CONCATENATE(October_Schedule_Table[[#This Row],[Home Short]],October_Schedule_Table[[#This Row],[PTS]],October_Schedule_Table[[#This Row],[PTS2]])</f>
        <v>Okl138128</v>
      </c>
      <c r="W675" s="8" t="str">
        <f>VLOOKUP(October_Schedule_Table[[#This Row],[Home Concat]],'Back to Back'!T:U,2,FALSE)</f>
        <v>no</v>
      </c>
      <c r="X675" s="8" t="str">
        <f>VLOOKUP(October_Schedule_Table[[#This Row],[Away Concat]],'Back to Back'!T:U,2,FALSE)</f>
        <v>no</v>
      </c>
      <c r="Y67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75" s="8"/>
    </row>
    <row r="676" spans="1:26" x14ac:dyDescent="0.2">
      <c r="A676" s="2">
        <v>43482</v>
      </c>
      <c r="B676" s="16">
        <v>1</v>
      </c>
      <c r="C676" s="16">
        <v>17</v>
      </c>
      <c r="D676" s="16">
        <v>2019</v>
      </c>
      <c r="E676" s="1" t="s">
        <v>23</v>
      </c>
      <c r="F676" s="1" t="s">
        <v>29</v>
      </c>
      <c r="G676" s="1" t="str">
        <f>LEFT(October_Schedule_Table[[#This Row],[Visitor/Neutral]],3)</f>
        <v>Pho</v>
      </c>
      <c r="H676" s="1">
        <v>109</v>
      </c>
      <c r="I676" s="1" t="s">
        <v>37</v>
      </c>
      <c r="J676" s="1" t="str">
        <f>LEFT(October_Schedule_Table[[#This Row],[Home/Neutral]],3)</f>
        <v>Tor</v>
      </c>
      <c r="K676" s="1">
        <v>111</v>
      </c>
      <c r="L676" s="1">
        <f>mean-0.5*home+VLOOKUP(October_Schedule_Table[[#This Row],[Visitor/Neutral]],lookup,2,FALSE)+VLOOKUP(October_Schedule_Table[[#This Row],[Home/Neutral]],lookup,3,FALSE)</f>
        <v>104.31310373714385</v>
      </c>
      <c r="M676" s="1">
        <f>mean+0.5*home+VLOOKUP(October_Schedule_Table[[#This Row],[Visitor/Neutral]],lookup,3,FALSE)+VLOOKUP(October_Schedule_Table[[#This Row],[Home/Neutral]],lookup,2,FALSE)</f>
        <v>121.26206994079442</v>
      </c>
      <c r="N676" s="1">
        <f>(October_Schedule_Table[[#This Row],[PTS2]]-October_Schedule_Table[[#This Row],[Home Pre]])^2+(October_Schedule_Table[[#This Row],[PTS]]-October_Schedule_Table[[#This Row],[Away Pre]])^2</f>
        <v>127.27707604853133</v>
      </c>
      <c r="O676" s="1">
        <f t="shared" si="12"/>
        <v>1.4896177863605384</v>
      </c>
      <c r="P676" s="8">
        <f>October_Schedule_Table[[#This Row],[PTS2]]-October_Schedule_Table[[#This Row],[PTS]]</f>
        <v>2</v>
      </c>
      <c r="Q676" s="8">
        <f>October_Schedule_Table[[#This Row],[Home Pre]]-October_Schedule_Table[[#This Row],[Away Pre]]</f>
        <v>16.948966203650571</v>
      </c>
      <c r="R676" s="8">
        <f>October_Schedule_Table[[#This Row],[Actual]]-October_Schedule_Table[[#This Row],[Predicted]]</f>
        <v>-14.948966203650571</v>
      </c>
      <c r="S676" s="8">
        <f>October_Schedule_Table[[#This Row],[PTS2]]-October_Schedule_Table[[#This Row],[Home Pre]]</f>
        <v>-10.262069940794419</v>
      </c>
      <c r="T676" s="8">
        <f>October_Schedule_Table[[#This Row],[PTS]]-October_Schedule_Table[[#This Row],[Away Pre]]</f>
        <v>4.6868962628561519</v>
      </c>
      <c r="U676" s="8" t="str">
        <f>CONCATENATE(October_Schedule_Table[[#This Row],[Away Short]],October_Schedule_Table[[#This Row],[PTS]],October_Schedule_Table[[#This Row],[PTS2]])</f>
        <v>Pho109111</v>
      </c>
      <c r="V676" s="8" t="str">
        <f>CONCATENATE(October_Schedule_Table[[#This Row],[Home Short]],October_Schedule_Table[[#This Row],[PTS]],October_Schedule_Table[[#This Row],[PTS2]])</f>
        <v>Tor109111</v>
      </c>
      <c r="W676" s="8" t="str">
        <f>VLOOKUP(October_Schedule_Table[[#This Row],[Home Concat]],'Back to Back'!T:U,2,FALSE)</f>
        <v>yes</v>
      </c>
      <c r="X676" s="8" t="str">
        <f>VLOOKUP(October_Schedule_Table[[#This Row],[Away Concat]],'Back to Back'!T:U,2,FALSE)</f>
        <v>no</v>
      </c>
      <c r="Y676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76" s="8"/>
    </row>
    <row r="677" spans="1:26" x14ac:dyDescent="0.2">
      <c r="A677" s="2">
        <v>43482</v>
      </c>
      <c r="B677" s="16">
        <v>1</v>
      </c>
      <c r="C677" s="16">
        <v>17</v>
      </c>
      <c r="D677" s="16">
        <v>2019</v>
      </c>
      <c r="E677" s="1" t="s">
        <v>62</v>
      </c>
      <c r="F677" s="1" t="s">
        <v>25</v>
      </c>
      <c r="G677" s="1" t="s">
        <v>243</v>
      </c>
      <c r="H677" s="1">
        <v>100</v>
      </c>
      <c r="I677" s="1" t="s">
        <v>41</v>
      </c>
      <c r="J677" s="1" t="str">
        <f>LEFT(October_Schedule_Table[[#This Row],[Home/Neutral]],3)</f>
        <v>Was</v>
      </c>
      <c r="K677" s="1">
        <v>101</v>
      </c>
      <c r="L677" s="1">
        <f>mean-0.5*home+VLOOKUP(October_Schedule_Table[[#This Row],[Visitor/Neutral]],lookup,2,FALSE)+VLOOKUP(October_Schedule_Table[[#This Row],[Home/Neutral]],lookup,3,FALSE)</f>
        <v>109.08064754211514</v>
      </c>
      <c r="M677" s="1">
        <f>mean+0.5*home+VLOOKUP(October_Schedule_Table[[#This Row],[Visitor/Neutral]],lookup,3,FALSE)+VLOOKUP(October_Schedule_Table[[#This Row],[Home/Neutral]],lookup,2,FALSE)</f>
        <v>117.9621244774999</v>
      </c>
      <c r="N677" s="1">
        <f>(October_Schedule_Table[[#This Row],[PTS2]]-October_Schedule_Table[[#This Row],[Home Pre]])^2+(October_Schedule_Table[[#This Row],[PTS]]-October_Schedule_Table[[#This Row],[Away Pre]])^2</f>
        <v>370.17182657432306</v>
      </c>
      <c r="O677" s="1">
        <f t="shared" si="12"/>
        <v>1.4905120936167087</v>
      </c>
      <c r="P677" s="8">
        <f>October_Schedule_Table[[#This Row],[PTS2]]-October_Schedule_Table[[#This Row],[PTS]]</f>
        <v>1</v>
      </c>
      <c r="Q677" s="8">
        <f>October_Schedule_Table[[#This Row],[Home Pre]]-October_Schedule_Table[[#This Row],[Away Pre]]</f>
        <v>8.8814769353847538</v>
      </c>
      <c r="R677" s="8">
        <f>October_Schedule_Table[[#This Row],[Actual]]-October_Schedule_Table[[#This Row],[Predicted]]</f>
        <v>-7.8814769353847538</v>
      </c>
      <c r="S677" s="8">
        <f>October_Schedule_Table[[#This Row],[PTS2]]-October_Schedule_Table[[#This Row],[Home Pre]]</f>
        <v>-16.962124477499898</v>
      </c>
      <c r="T677" s="8">
        <f>October_Schedule_Table[[#This Row],[PTS]]-October_Schedule_Table[[#This Row],[Away Pre]]</f>
        <v>-9.0806475421151447</v>
      </c>
      <c r="U677" s="8" t="str">
        <f>CONCATENATE(October_Schedule_Table[[#This Row],[Away Short]],October_Schedule_Table[[#This Row],[PTS]],October_Schedule_Table[[#This Row],[PTS2]])</f>
        <v>NYK100101</v>
      </c>
      <c r="V677" s="8" t="str">
        <f>CONCATENATE(October_Schedule_Table[[#This Row],[Home Short]],October_Schedule_Table[[#This Row],[PTS]],October_Schedule_Table[[#This Row],[PTS2]])</f>
        <v>Was100101</v>
      </c>
      <c r="W677" s="8" t="str">
        <f>VLOOKUP(October_Schedule_Table[[#This Row],[Home Concat]],'Back to Back'!T:U,2,FALSE)</f>
        <v>no</v>
      </c>
      <c r="X677" s="8" t="str">
        <f>VLOOKUP(October_Schedule_Table[[#This Row],[Away Concat]],'Back to Back'!T:U,2,FALSE)</f>
        <v>no</v>
      </c>
      <c r="Y67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77" s="8"/>
    </row>
    <row r="678" spans="1:26" x14ac:dyDescent="0.2">
      <c r="A678" s="2">
        <v>43483</v>
      </c>
      <c r="B678" s="16">
        <v>1</v>
      </c>
      <c r="C678" s="16">
        <v>18</v>
      </c>
      <c r="D678" s="16">
        <v>2019</v>
      </c>
      <c r="E678" s="1" t="s">
        <v>12</v>
      </c>
      <c r="F678" s="1" t="s">
        <v>19</v>
      </c>
      <c r="G678" s="1" t="str">
        <f>LEFT(October_Schedule_Table[[#This Row],[Visitor/Neutral]],3)</f>
        <v>Mem</v>
      </c>
      <c r="H678" s="1">
        <v>116</v>
      </c>
      <c r="I678" s="1" t="s">
        <v>8</v>
      </c>
      <c r="J678" s="1" t="str">
        <f>LEFT(October_Schedule_Table[[#This Row],[Home/Neutral]],3)</f>
        <v>Bos</v>
      </c>
      <c r="K678" s="1">
        <v>122</v>
      </c>
      <c r="L678" s="1">
        <f>mean-0.5*home+VLOOKUP(October_Schedule_Table[[#This Row],[Visitor/Neutral]],lookup,2,FALSE)+VLOOKUP(October_Schedule_Table[[#This Row],[Home/Neutral]],lookup,3,FALSE)</f>
        <v>100.12691170735556</v>
      </c>
      <c r="M678" s="1">
        <f>mean+0.5*home+VLOOKUP(October_Schedule_Table[[#This Row],[Visitor/Neutral]],lookup,3,FALSE)+VLOOKUP(October_Schedule_Table[[#This Row],[Home/Neutral]],lookup,2,FALSE)</f>
        <v>108.84565381561255</v>
      </c>
      <c r="N678" s="1">
        <f>(October_Schedule_Table[[#This Row],[PTS2]]-October_Schedule_Table[[#This Row],[Home Pre]])^2+(October_Schedule_Table[[#This Row],[PTS]]-October_Schedule_Table[[#This Row],[Away Pre]])^2</f>
        <v>424.99175548479462</v>
      </c>
      <c r="O678" s="1">
        <f t="shared" si="12"/>
        <v>1.4914069377793764</v>
      </c>
      <c r="P678" s="8">
        <f>October_Schedule_Table[[#This Row],[PTS2]]-October_Schedule_Table[[#This Row],[PTS]]</f>
        <v>6</v>
      </c>
      <c r="Q678" s="8">
        <f>October_Schedule_Table[[#This Row],[Home Pre]]-October_Schedule_Table[[#This Row],[Away Pre]]</f>
        <v>8.7187421082569898</v>
      </c>
      <c r="R678" s="8">
        <f>October_Schedule_Table[[#This Row],[Actual]]-October_Schedule_Table[[#This Row],[Predicted]]</f>
        <v>-2.7187421082569898</v>
      </c>
      <c r="S678" s="8">
        <f>October_Schedule_Table[[#This Row],[PTS2]]-October_Schedule_Table[[#This Row],[Home Pre]]</f>
        <v>13.15434618438745</v>
      </c>
      <c r="T678" s="8">
        <f>October_Schedule_Table[[#This Row],[PTS]]-October_Schedule_Table[[#This Row],[Away Pre]]</f>
        <v>15.873088292644439</v>
      </c>
      <c r="U678" s="8" t="str">
        <f>CONCATENATE(October_Schedule_Table[[#This Row],[Away Short]],October_Schedule_Table[[#This Row],[PTS]],October_Schedule_Table[[#This Row],[PTS2]])</f>
        <v>Mem116122</v>
      </c>
      <c r="V678" s="8" t="str">
        <f>CONCATENATE(October_Schedule_Table[[#This Row],[Home Short]],October_Schedule_Table[[#This Row],[PTS]],October_Schedule_Table[[#This Row],[PTS2]])</f>
        <v>Bos116122</v>
      </c>
      <c r="W678" s="8" t="str">
        <f>VLOOKUP(October_Schedule_Table[[#This Row],[Home Concat]],'Back to Back'!T:U,2,FALSE)</f>
        <v>no</v>
      </c>
      <c r="X678" s="8" t="str">
        <f>VLOOKUP(October_Schedule_Table[[#This Row],[Away Concat]],'Back to Back'!T:U,2,FALSE)</f>
        <v>no</v>
      </c>
      <c r="Y67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78" s="8"/>
    </row>
    <row r="679" spans="1:26" x14ac:dyDescent="0.2">
      <c r="A679" s="2">
        <v>43483</v>
      </c>
      <c r="B679" s="16">
        <v>1</v>
      </c>
      <c r="C679" s="16">
        <v>18</v>
      </c>
      <c r="D679" s="16">
        <v>2019</v>
      </c>
      <c r="E679" s="1" t="s">
        <v>12</v>
      </c>
      <c r="F679" s="1" t="s">
        <v>26</v>
      </c>
      <c r="G679" s="1" t="str">
        <f>LEFT(October_Schedule_Table[[#This Row],[Visitor/Neutral]],3)</f>
        <v>Mia</v>
      </c>
      <c r="H679" s="1">
        <v>93</v>
      </c>
      <c r="I679" s="1" t="s">
        <v>16</v>
      </c>
      <c r="J679" s="1" t="str">
        <f>LEFT(October_Schedule_Table[[#This Row],[Home/Neutral]],3)</f>
        <v>Det</v>
      </c>
      <c r="K679" s="1">
        <v>98</v>
      </c>
      <c r="L679" s="1">
        <f>mean-0.5*home+VLOOKUP(October_Schedule_Table[[#This Row],[Visitor/Neutral]],lookup,2,FALSE)+VLOOKUP(October_Schedule_Table[[#This Row],[Home/Neutral]],lookup,3,FALSE)</f>
        <v>99.902326898039504</v>
      </c>
      <c r="M679" s="1">
        <f>mean+0.5*home+VLOOKUP(October_Schedule_Table[[#This Row],[Visitor/Neutral]],lookup,3,FALSE)+VLOOKUP(October_Schedule_Table[[#This Row],[Home/Neutral]],lookup,2,FALSE)</f>
        <v>102.63177263653711</v>
      </c>
      <c r="N679" s="1">
        <f>(October_Schedule_Table[[#This Row],[PTS2]]-October_Schedule_Table[[#This Row],[Home Pre]])^2+(October_Schedule_Table[[#This Row],[PTS]]-October_Schedule_Table[[#This Row],[Away Pre]])^2</f>
        <v>69.095434363973553</v>
      </c>
      <c r="O679" s="1">
        <f t="shared" si="12"/>
        <v>1.4923023191708791</v>
      </c>
      <c r="P679" s="8">
        <f>October_Schedule_Table[[#This Row],[PTS2]]-October_Schedule_Table[[#This Row],[PTS]]</f>
        <v>5</v>
      </c>
      <c r="Q679" s="8">
        <f>October_Schedule_Table[[#This Row],[Home Pre]]-October_Schedule_Table[[#This Row],[Away Pre]]</f>
        <v>2.7294457384976027</v>
      </c>
      <c r="R679" s="8">
        <f>October_Schedule_Table[[#This Row],[Actual]]-October_Schedule_Table[[#This Row],[Predicted]]</f>
        <v>2.2705542615023973</v>
      </c>
      <c r="S679" s="8">
        <f>October_Schedule_Table[[#This Row],[PTS2]]-October_Schedule_Table[[#This Row],[Home Pre]]</f>
        <v>-4.6317726365371072</v>
      </c>
      <c r="T679" s="8">
        <f>October_Schedule_Table[[#This Row],[PTS]]-October_Schedule_Table[[#This Row],[Away Pre]]</f>
        <v>-6.9023268980395045</v>
      </c>
      <c r="U679" s="8" t="str">
        <f>CONCATENATE(October_Schedule_Table[[#This Row],[Away Short]],October_Schedule_Table[[#This Row],[PTS]],October_Schedule_Table[[#This Row],[PTS2]])</f>
        <v>Mia9398</v>
      </c>
      <c r="V679" s="8" t="str">
        <f>CONCATENATE(October_Schedule_Table[[#This Row],[Home Short]],October_Schedule_Table[[#This Row],[PTS]],October_Schedule_Table[[#This Row],[PTS2]])</f>
        <v>Det9398</v>
      </c>
      <c r="W679" s="8" t="str">
        <f>VLOOKUP(October_Schedule_Table[[#This Row],[Home Concat]],'Back to Back'!T:U,2,FALSE)</f>
        <v>no</v>
      </c>
      <c r="X679" s="8" t="str">
        <f>VLOOKUP(October_Schedule_Table[[#This Row],[Away Concat]],'Back to Back'!T:U,2,FALSE)</f>
        <v>no</v>
      </c>
      <c r="Y67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79" s="8"/>
    </row>
    <row r="680" spans="1:26" x14ac:dyDescent="0.2">
      <c r="A680" s="2">
        <v>43483</v>
      </c>
      <c r="B680" s="16">
        <v>1</v>
      </c>
      <c r="C680" s="16">
        <v>18</v>
      </c>
      <c r="D680" s="16">
        <v>2019</v>
      </c>
      <c r="E680" s="1" t="s">
        <v>9</v>
      </c>
      <c r="F680" s="1" t="s">
        <v>11</v>
      </c>
      <c r="G680" s="1" t="str">
        <f>LEFT(October_Schedule_Table[[#This Row],[Visitor/Neutral]],3)</f>
        <v>Gol</v>
      </c>
      <c r="H680" s="1">
        <v>112</v>
      </c>
      <c r="I680" s="1" t="s">
        <v>22</v>
      </c>
      <c r="J680" s="1" t="s">
        <v>241</v>
      </c>
      <c r="K680" s="1">
        <v>94</v>
      </c>
      <c r="L680" s="1">
        <f>mean-0.5*home+VLOOKUP(October_Schedule_Table[[#This Row],[Visitor/Neutral]],lookup,2,FALSE)+VLOOKUP(October_Schedule_Table[[#This Row],[Home/Neutral]],lookup,3,FALSE)</f>
        <v>119.66819729097206</v>
      </c>
      <c r="M680" s="1">
        <f>mean+0.5*home+VLOOKUP(October_Schedule_Table[[#This Row],[Visitor/Neutral]],lookup,3,FALSE)+VLOOKUP(October_Schedule_Table[[#This Row],[Home/Neutral]],lookup,2,FALSE)</f>
        <v>116.68745632171026</v>
      </c>
      <c r="N680" s="1">
        <f>(October_Schedule_Table[[#This Row],[PTS2]]-October_Schedule_Table[[#This Row],[Home Pre]])^2+(October_Schedule_Table[[#This Row],[PTS]]-October_Schedule_Table[[#This Row],[Away Pre]])^2</f>
        <v>573.52192404278196</v>
      </c>
      <c r="O680" s="1">
        <f t="shared" si="12"/>
        <v>1.4931982381137474</v>
      </c>
      <c r="P680" s="8">
        <f>October_Schedule_Table[[#This Row],[PTS2]]-October_Schedule_Table[[#This Row],[PTS]]</f>
        <v>-18</v>
      </c>
      <c r="Q680" s="8">
        <f>October_Schedule_Table[[#This Row],[Home Pre]]-October_Schedule_Table[[#This Row],[Away Pre]]</f>
        <v>-2.9807409692618023</v>
      </c>
      <c r="R680" s="8">
        <f>October_Schedule_Table[[#This Row],[Actual]]-October_Schedule_Table[[#This Row],[Predicted]]</f>
        <v>-15.019259030738198</v>
      </c>
      <c r="S680" s="8">
        <f>October_Schedule_Table[[#This Row],[PTS2]]-October_Schedule_Table[[#This Row],[Home Pre]]</f>
        <v>-22.687456321710258</v>
      </c>
      <c r="T680" s="8">
        <f>October_Schedule_Table[[#This Row],[PTS]]-October_Schedule_Table[[#This Row],[Away Pre]]</f>
        <v>-7.6681972909720599</v>
      </c>
      <c r="U680" s="8" t="str">
        <f>CONCATENATE(October_Schedule_Table[[#This Row],[Away Short]],October_Schedule_Table[[#This Row],[PTS]],October_Schedule_Table[[#This Row],[PTS2]])</f>
        <v>Gol11294</v>
      </c>
      <c r="V680" s="8" t="str">
        <f>CONCATENATE(October_Schedule_Table[[#This Row],[Home Short]],October_Schedule_Table[[#This Row],[PTS]],October_Schedule_Table[[#This Row],[PTS2]])</f>
        <v>LAC11294</v>
      </c>
      <c r="W680" s="8" t="str">
        <f>VLOOKUP(October_Schedule_Table[[#This Row],[Home Concat]],'Back to Back'!T:U,2,FALSE)</f>
        <v>no</v>
      </c>
      <c r="X680" s="8" t="str">
        <f>VLOOKUP(October_Schedule_Table[[#This Row],[Away Concat]],'Back to Back'!T:U,2,FALSE)</f>
        <v>no</v>
      </c>
      <c r="Y68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80" s="8"/>
    </row>
    <row r="681" spans="1:26" x14ac:dyDescent="0.2">
      <c r="A681" s="2">
        <v>43483</v>
      </c>
      <c r="B681" s="16">
        <v>1</v>
      </c>
      <c r="C681" s="16">
        <v>18</v>
      </c>
      <c r="D681" s="16">
        <v>2019</v>
      </c>
      <c r="E681" s="1" t="s">
        <v>6</v>
      </c>
      <c r="F681" s="1" t="s">
        <v>35</v>
      </c>
      <c r="G681" s="1" t="str">
        <f>LEFT(October_Schedule_Table[[#This Row],[Visitor/Neutral]],3)</f>
        <v>San</v>
      </c>
      <c r="H681" s="1">
        <v>116</v>
      </c>
      <c r="I681" s="1" t="s">
        <v>34</v>
      </c>
      <c r="J681" s="1" t="str">
        <f>LEFT(October_Schedule_Table[[#This Row],[Home/Neutral]],3)</f>
        <v>Min</v>
      </c>
      <c r="K681" s="1">
        <v>113</v>
      </c>
      <c r="L681" s="1">
        <f>mean-0.5*home+VLOOKUP(October_Schedule_Table[[#This Row],[Visitor/Neutral]],lookup,2,FALSE)+VLOOKUP(October_Schedule_Table[[#This Row],[Home/Neutral]],lookup,3,FALSE)</f>
        <v>112.93889246223739</v>
      </c>
      <c r="M681" s="1">
        <f>mean+0.5*home+VLOOKUP(October_Schedule_Table[[#This Row],[Visitor/Neutral]],lookup,3,FALSE)+VLOOKUP(October_Schedule_Table[[#This Row],[Home/Neutral]],lookup,2,FALSE)</f>
        <v>112.43305112316834</v>
      </c>
      <c r="N681" s="1">
        <f>(October_Schedule_Table[[#This Row],[PTS2]]-October_Schedule_Table[[#This Row],[Home Pre]])^2+(October_Schedule_Table[[#This Row],[PTS]]-October_Schedule_Table[[#This Row],[Away Pre]])^2</f>
        <v>9.6918103866877452</v>
      </c>
      <c r="O681" s="1">
        <f t="shared" si="12"/>
        <v>1.4940946949307059</v>
      </c>
      <c r="P681" s="8">
        <f>October_Schedule_Table[[#This Row],[PTS2]]-October_Schedule_Table[[#This Row],[PTS]]</f>
        <v>-3</v>
      </c>
      <c r="Q681" s="8">
        <f>October_Schedule_Table[[#This Row],[Home Pre]]-October_Schedule_Table[[#This Row],[Away Pre]]</f>
        <v>-0.50584133906905038</v>
      </c>
      <c r="R681" s="8">
        <f>October_Schedule_Table[[#This Row],[Actual]]-October_Schedule_Table[[#This Row],[Predicted]]</f>
        <v>-2.4941586609309496</v>
      </c>
      <c r="S681" s="8">
        <f>October_Schedule_Table[[#This Row],[PTS2]]-October_Schedule_Table[[#This Row],[Home Pre]]</f>
        <v>0.56694887683165973</v>
      </c>
      <c r="T681" s="8">
        <f>October_Schedule_Table[[#This Row],[PTS]]-October_Schedule_Table[[#This Row],[Away Pre]]</f>
        <v>3.0611075377626094</v>
      </c>
      <c r="U681" s="8" t="str">
        <f>CONCATENATE(October_Schedule_Table[[#This Row],[Away Short]],October_Schedule_Table[[#This Row],[PTS]],October_Schedule_Table[[#This Row],[PTS2]])</f>
        <v>San116113</v>
      </c>
      <c r="V681" s="8" t="str">
        <f>CONCATENATE(October_Schedule_Table[[#This Row],[Home Short]],October_Schedule_Table[[#This Row],[PTS]],October_Schedule_Table[[#This Row],[PTS2]])</f>
        <v>Min116113</v>
      </c>
      <c r="W681" s="8" t="str">
        <f>VLOOKUP(October_Schedule_Table[[#This Row],[Home Concat]],'Back to Back'!T:U,2,FALSE)</f>
        <v>no</v>
      </c>
      <c r="X681" s="8" t="str">
        <f>VLOOKUP(October_Schedule_Table[[#This Row],[Away Concat]],'Back to Back'!T:U,2,FALSE)</f>
        <v>no</v>
      </c>
      <c r="Y68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81" s="8"/>
    </row>
    <row r="682" spans="1:26" x14ac:dyDescent="0.2">
      <c r="A682" s="2">
        <v>43483</v>
      </c>
      <c r="B682" s="16">
        <v>1</v>
      </c>
      <c r="C682" s="16">
        <v>18</v>
      </c>
      <c r="D682" s="16">
        <v>2019</v>
      </c>
      <c r="E682" s="1" t="s">
        <v>12</v>
      </c>
      <c r="F682" s="1" t="s">
        <v>15</v>
      </c>
      <c r="G682" s="1" t="str">
        <f>LEFT(October_Schedule_Table[[#This Row],[Visitor/Neutral]],3)</f>
        <v>Bro</v>
      </c>
      <c r="H682" s="1">
        <v>117</v>
      </c>
      <c r="I682" s="1" t="s">
        <v>27</v>
      </c>
      <c r="J682" s="1" t="str">
        <f>LEFT(October_Schedule_Table[[#This Row],[Home/Neutral]],3)</f>
        <v>Orl</v>
      </c>
      <c r="K682" s="1">
        <v>115</v>
      </c>
      <c r="L682" s="1">
        <f>mean-0.5*home+VLOOKUP(October_Schedule_Table[[#This Row],[Visitor/Neutral]],lookup,2,FALSE)+VLOOKUP(October_Schedule_Table[[#This Row],[Home/Neutral]],lookup,3,FALSE)</f>
        <v>106.57546284941284</v>
      </c>
      <c r="M682" s="1">
        <f>mean+0.5*home+VLOOKUP(October_Schedule_Table[[#This Row],[Visitor/Neutral]],lookup,3,FALSE)+VLOOKUP(October_Schedule_Table[[#This Row],[Home/Neutral]],lookup,2,FALSE)</f>
        <v>110.41525626126446</v>
      </c>
      <c r="N682" s="1">
        <f>(October_Schedule_Table[[#This Row],[PTS2]]-October_Schedule_Table[[#This Row],[Home Pre]])^2+(October_Schedule_Table[[#This Row],[PTS]]-October_Schedule_Table[[#This Row],[Away Pre]])^2</f>
        <v>129.69084995384651</v>
      </c>
      <c r="O682" s="1">
        <f t="shared" si="12"/>
        <v>1.4949916899446729</v>
      </c>
      <c r="P682" s="8">
        <f>October_Schedule_Table[[#This Row],[PTS2]]-October_Schedule_Table[[#This Row],[PTS]]</f>
        <v>-2</v>
      </c>
      <c r="Q682" s="8">
        <f>October_Schedule_Table[[#This Row],[Home Pre]]-October_Schedule_Table[[#This Row],[Away Pre]]</f>
        <v>3.8397934118516162</v>
      </c>
      <c r="R682" s="8">
        <f>October_Schedule_Table[[#This Row],[Actual]]-October_Schedule_Table[[#This Row],[Predicted]]</f>
        <v>-5.8397934118516162</v>
      </c>
      <c r="S682" s="8">
        <f>October_Schedule_Table[[#This Row],[PTS2]]-October_Schedule_Table[[#This Row],[Home Pre]]</f>
        <v>4.5847437387355399</v>
      </c>
      <c r="T682" s="8">
        <f>October_Schedule_Table[[#This Row],[PTS]]-October_Schedule_Table[[#This Row],[Away Pre]]</f>
        <v>10.424537150587156</v>
      </c>
      <c r="U682" s="8" t="str">
        <f>CONCATENATE(October_Schedule_Table[[#This Row],[Away Short]],October_Schedule_Table[[#This Row],[PTS]],October_Schedule_Table[[#This Row],[PTS2]])</f>
        <v>Bro117115</v>
      </c>
      <c r="V682" s="8" t="str">
        <f>CONCATENATE(October_Schedule_Table[[#This Row],[Home Short]],October_Schedule_Table[[#This Row],[PTS]],October_Schedule_Table[[#This Row],[PTS2]])</f>
        <v>Orl117115</v>
      </c>
      <c r="W682" s="8" t="str">
        <f>VLOOKUP(October_Schedule_Table[[#This Row],[Home Concat]],'Back to Back'!T:U,2,FALSE)</f>
        <v>no</v>
      </c>
      <c r="X682" s="8" t="str">
        <f>VLOOKUP(October_Schedule_Table[[#This Row],[Away Concat]],'Back to Back'!T:U,2,FALSE)</f>
        <v>no</v>
      </c>
      <c r="Y68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82" s="8"/>
    </row>
    <row r="683" spans="1:26" x14ac:dyDescent="0.2">
      <c r="A683" s="2">
        <v>43483</v>
      </c>
      <c r="B683" s="16">
        <v>1</v>
      </c>
      <c r="C683" s="16">
        <v>18</v>
      </c>
      <c r="D683" s="16">
        <v>2019</v>
      </c>
      <c r="E683" s="1" t="s">
        <v>9</v>
      </c>
      <c r="F683" s="1" t="s">
        <v>17</v>
      </c>
      <c r="G683" s="1" t="str">
        <f>LEFT(October_Schedule_Table[[#This Row],[Visitor/Neutral]],3)</f>
        <v>New</v>
      </c>
      <c r="H683" s="1">
        <v>112</v>
      </c>
      <c r="I683" s="1" t="s">
        <v>40</v>
      </c>
      <c r="J683" s="1" t="str">
        <f>LEFT(October_Schedule_Table[[#This Row],[Home/Neutral]],3)</f>
        <v>Por</v>
      </c>
      <c r="K683" s="1">
        <v>128</v>
      </c>
      <c r="L683" s="1">
        <f>mean-0.5*home+VLOOKUP(October_Schedule_Table[[#This Row],[Visitor/Neutral]],lookup,2,FALSE)+VLOOKUP(October_Schedule_Table[[#This Row],[Home/Neutral]],lookup,3,FALSE)</f>
        <v>112.98052866040715</v>
      </c>
      <c r="M683" s="1">
        <f>mean+0.5*home+VLOOKUP(October_Schedule_Table[[#This Row],[Visitor/Neutral]],lookup,3,FALSE)+VLOOKUP(October_Schedule_Table[[#This Row],[Home/Neutral]],lookup,2,FALSE)</f>
        <v>122.51973191915943</v>
      </c>
      <c r="N683" s="1">
        <f>(October_Schedule_Table[[#This Row],[PTS2]]-October_Schedule_Table[[#This Row],[Home Pre]])^2+(October_Schedule_Table[[#This Row],[PTS]]-October_Schedule_Table[[#This Row],[Away Pre]])^2</f>
        <v>30.994774691759858</v>
      </c>
      <c r="O683" s="1">
        <f t="shared" si="12"/>
        <v>1.4958892234787602</v>
      </c>
      <c r="P683" s="8">
        <f>October_Schedule_Table[[#This Row],[PTS2]]-October_Schedule_Table[[#This Row],[PTS]]</f>
        <v>16</v>
      </c>
      <c r="Q683" s="8">
        <f>October_Schedule_Table[[#This Row],[Home Pre]]-October_Schedule_Table[[#This Row],[Away Pre]]</f>
        <v>9.5392032587522806</v>
      </c>
      <c r="R683" s="8">
        <f>October_Schedule_Table[[#This Row],[Actual]]-October_Schedule_Table[[#This Row],[Predicted]]</f>
        <v>6.4607967412477194</v>
      </c>
      <c r="S683" s="8">
        <f>October_Schedule_Table[[#This Row],[PTS2]]-October_Schedule_Table[[#This Row],[Home Pre]]</f>
        <v>5.4802680808405739</v>
      </c>
      <c r="T683" s="8">
        <f>October_Schedule_Table[[#This Row],[PTS]]-October_Schedule_Table[[#This Row],[Away Pre]]</f>
        <v>-0.98052866040714548</v>
      </c>
      <c r="U683" s="8" t="str">
        <f>CONCATENATE(October_Schedule_Table[[#This Row],[Away Short]],October_Schedule_Table[[#This Row],[PTS]],October_Schedule_Table[[#This Row],[PTS2]])</f>
        <v>New112128</v>
      </c>
      <c r="V683" s="8" t="str">
        <f>CONCATENATE(October_Schedule_Table[[#This Row],[Home Short]],October_Schedule_Table[[#This Row],[PTS]],October_Schedule_Table[[#This Row],[PTS2]])</f>
        <v>Por112128</v>
      </c>
      <c r="W683" s="8" t="str">
        <f>VLOOKUP(October_Schedule_Table[[#This Row],[Home Concat]],'Back to Back'!T:U,2,FALSE)</f>
        <v>no</v>
      </c>
      <c r="X683" s="8" t="str">
        <f>VLOOKUP(October_Schedule_Table[[#This Row],[Away Concat]],'Back to Back'!T:U,2,FALSE)</f>
        <v>no</v>
      </c>
      <c r="Y68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83" s="8"/>
    </row>
    <row r="684" spans="1:26" x14ac:dyDescent="0.2">
      <c r="A684" s="2">
        <v>43483</v>
      </c>
      <c r="B684" s="16">
        <v>1</v>
      </c>
      <c r="C684" s="16">
        <v>18</v>
      </c>
      <c r="D684" s="16">
        <v>2019</v>
      </c>
      <c r="E684" s="1" t="s">
        <v>42</v>
      </c>
      <c r="F684" s="1" t="s">
        <v>36</v>
      </c>
      <c r="G684" s="1" t="str">
        <f>LEFT(October_Schedule_Table[[#This Row],[Visitor/Neutral]],3)</f>
        <v>Cle</v>
      </c>
      <c r="H684" s="1">
        <v>99</v>
      </c>
      <c r="I684" s="1" t="s">
        <v>31</v>
      </c>
      <c r="J684" s="1" t="str">
        <f>LEFT(October_Schedule_Table[[#This Row],[Home/Neutral]],3)</f>
        <v>Uta</v>
      </c>
      <c r="K684" s="1">
        <v>115</v>
      </c>
      <c r="L684" s="1">
        <f>mean-0.5*home+VLOOKUP(October_Schedule_Table[[#This Row],[Visitor/Neutral]],lookup,2,FALSE)+VLOOKUP(October_Schedule_Table[[#This Row],[Home/Neutral]],lookup,3,FALSE)</f>
        <v>98.811731470889711</v>
      </c>
      <c r="M684" s="1">
        <f>mean+0.5*home+VLOOKUP(October_Schedule_Table[[#This Row],[Visitor/Neutral]],lookup,3,FALSE)+VLOOKUP(October_Schedule_Table[[#This Row],[Home/Neutral]],lookup,2,FALSE)</f>
        <v>116.56237679901128</v>
      </c>
      <c r="N684" s="1">
        <f>(October_Schedule_Table[[#This Row],[PTS2]]-October_Schedule_Table[[#This Row],[Home Pre]])^2+(October_Schedule_Table[[#This Row],[PTS]]-October_Schedule_Table[[#This Row],[Away Pre]])^2</f>
        <v>2.4764663011420711</v>
      </c>
      <c r="O684" s="1">
        <f t="shared" si="12"/>
        <v>1.496787295856274</v>
      </c>
      <c r="P684" s="8">
        <f>October_Schedule_Table[[#This Row],[PTS2]]-October_Schedule_Table[[#This Row],[PTS]]</f>
        <v>16</v>
      </c>
      <c r="Q684" s="8">
        <f>October_Schedule_Table[[#This Row],[Home Pre]]-October_Schedule_Table[[#This Row],[Away Pre]]</f>
        <v>17.750645328121564</v>
      </c>
      <c r="R684" s="8">
        <f>October_Schedule_Table[[#This Row],[Actual]]-October_Schedule_Table[[#This Row],[Predicted]]</f>
        <v>-1.7506453281215641</v>
      </c>
      <c r="S684" s="8">
        <f>October_Schedule_Table[[#This Row],[PTS2]]-October_Schedule_Table[[#This Row],[Home Pre]]</f>
        <v>-1.5623767990112754</v>
      </c>
      <c r="T684" s="8">
        <f>October_Schedule_Table[[#This Row],[PTS]]-October_Schedule_Table[[#This Row],[Away Pre]]</f>
        <v>0.1882685291102888</v>
      </c>
      <c r="U684" s="8" t="str">
        <f>CONCATENATE(October_Schedule_Table[[#This Row],[Away Short]],October_Schedule_Table[[#This Row],[PTS]],October_Schedule_Table[[#This Row],[PTS2]])</f>
        <v>Cle99115</v>
      </c>
      <c r="V684" s="8" t="str">
        <f>CONCATENATE(October_Schedule_Table[[#This Row],[Home Short]],October_Schedule_Table[[#This Row],[PTS]],October_Schedule_Table[[#This Row],[PTS2]])</f>
        <v>Uta99115</v>
      </c>
      <c r="W684" s="8" t="str">
        <f>VLOOKUP(October_Schedule_Table[[#This Row],[Home Concat]],'Back to Back'!T:U,2,FALSE)</f>
        <v>no</v>
      </c>
      <c r="X684" s="8" t="str">
        <f>VLOOKUP(October_Schedule_Table[[#This Row],[Away Concat]],'Back to Back'!T:U,2,FALSE)</f>
        <v>no</v>
      </c>
      <c r="Y68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84" s="8"/>
    </row>
    <row r="685" spans="1:26" x14ac:dyDescent="0.2">
      <c r="A685" s="2">
        <v>43484</v>
      </c>
      <c r="B685" s="16">
        <v>1</v>
      </c>
      <c r="C685" s="16">
        <v>19</v>
      </c>
      <c r="D685" s="16">
        <v>2019</v>
      </c>
      <c r="E685" s="1" t="s">
        <v>23</v>
      </c>
      <c r="F685" s="1" t="s">
        <v>8</v>
      </c>
      <c r="G685" s="1" t="str">
        <f>LEFT(October_Schedule_Table[[#This Row],[Visitor/Neutral]],3)</f>
        <v>Bos</v>
      </c>
      <c r="H685" s="1">
        <v>113</v>
      </c>
      <c r="I685" s="1" t="s">
        <v>24</v>
      </c>
      <c r="J685" s="1" t="str">
        <f>LEFT(October_Schedule_Table[[#This Row],[Home/Neutral]],3)</f>
        <v>Atl</v>
      </c>
      <c r="K685" s="1">
        <v>105</v>
      </c>
      <c r="L685" s="1">
        <f>mean-0.5*home+VLOOKUP(October_Schedule_Table[[#This Row],[Visitor/Neutral]],lookup,2,FALSE)+VLOOKUP(October_Schedule_Table[[#This Row],[Home/Neutral]],lookup,3,FALSE)</f>
        <v>119.87010246223173</v>
      </c>
      <c r="M685" s="1">
        <f>mean+0.5*home+VLOOKUP(October_Schedule_Table[[#This Row],[Visitor/Neutral]],lookup,3,FALSE)+VLOOKUP(October_Schedule_Table[[#This Row],[Home/Neutral]],lookup,2,FALSE)</f>
        <v>113.49885107216114</v>
      </c>
      <c r="N685" s="1">
        <f>(October_Schedule_Table[[#This Row],[PTS2]]-October_Schedule_Table[[#This Row],[Home Pre]])^2+(October_Schedule_Table[[#This Row],[PTS]]-October_Schedule_Table[[#This Row],[Away Pre]])^2</f>
        <v>119.4287773883371</v>
      </c>
      <c r="O685" s="1">
        <f t="shared" si="12"/>
        <v>1.4976859074007145</v>
      </c>
      <c r="P685" s="8">
        <f>October_Schedule_Table[[#This Row],[PTS2]]-October_Schedule_Table[[#This Row],[PTS]]</f>
        <v>-8</v>
      </c>
      <c r="Q685" s="8">
        <f>October_Schedule_Table[[#This Row],[Home Pre]]-October_Schedule_Table[[#This Row],[Away Pre]]</f>
        <v>-6.3712513900705829</v>
      </c>
      <c r="R685" s="8">
        <f>October_Schedule_Table[[#This Row],[Actual]]-October_Schedule_Table[[#This Row],[Predicted]]</f>
        <v>-1.6287486099294171</v>
      </c>
      <c r="S685" s="8">
        <f>October_Schedule_Table[[#This Row],[PTS2]]-October_Schedule_Table[[#This Row],[Home Pre]]</f>
        <v>-8.4988510721611448</v>
      </c>
      <c r="T685" s="8">
        <f>October_Schedule_Table[[#This Row],[PTS]]-October_Schedule_Table[[#This Row],[Away Pre]]</f>
        <v>-6.8701024622317277</v>
      </c>
      <c r="U685" s="8" t="str">
        <f>CONCATENATE(October_Schedule_Table[[#This Row],[Away Short]],October_Schedule_Table[[#This Row],[PTS]],October_Schedule_Table[[#This Row],[PTS2]])</f>
        <v>Bos113105</v>
      </c>
      <c r="V685" s="8" t="str">
        <f>CONCATENATE(October_Schedule_Table[[#This Row],[Home Short]],October_Schedule_Table[[#This Row],[PTS]],October_Schedule_Table[[#This Row],[PTS2]])</f>
        <v>Atl113105</v>
      </c>
      <c r="W685" s="8" t="str">
        <f>VLOOKUP(October_Schedule_Table[[#This Row],[Home Concat]],'Back to Back'!T:U,2,FALSE)</f>
        <v>no</v>
      </c>
      <c r="X685" s="8" t="str">
        <f>VLOOKUP(October_Schedule_Table[[#This Row],[Away Concat]],'Back to Back'!T:U,2,FALSE)</f>
        <v>yes</v>
      </c>
      <c r="Y68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85" s="8"/>
    </row>
    <row r="686" spans="1:26" x14ac:dyDescent="0.2">
      <c r="A686" s="2">
        <v>43484</v>
      </c>
      <c r="B686" s="16">
        <v>1</v>
      </c>
      <c r="C686" s="16">
        <v>19</v>
      </c>
      <c r="D686" s="16">
        <v>2019</v>
      </c>
      <c r="E686" s="1" t="s">
        <v>6</v>
      </c>
      <c r="F686" s="1" t="s">
        <v>26</v>
      </c>
      <c r="G686" s="1" t="str">
        <f>LEFT(October_Schedule_Table[[#This Row],[Visitor/Neutral]],3)</f>
        <v>Mia</v>
      </c>
      <c r="H686" s="1">
        <v>117</v>
      </c>
      <c r="I686" s="1" t="s">
        <v>38</v>
      </c>
      <c r="J686" s="1" t="str">
        <f>LEFT(October_Schedule_Table[[#This Row],[Home/Neutral]],3)</f>
        <v>Chi</v>
      </c>
      <c r="K686" s="1">
        <v>103</v>
      </c>
      <c r="L686" s="1">
        <f>mean-0.5*home+VLOOKUP(October_Schedule_Table[[#This Row],[Visitor/Neutral]],lookup,2,FALSE)+VLOOKUP(October_Schedule_Table[[#This Row],[Home/Neutral]],lookup,3,FALSE)</f>
        <v>106.26630429501486</v>
      </c>
      <c r="M686" s="1">
        <f>mean+0.5*home+VLOOKUP(October_Schedule_Table[[#This Row],[Visitor/Neutral]],lookup,3,FALSE)+VLOOKUP(October_Schedule_Table[[#This Row],[Home/Neutral]],lookup,2,FALSE)</f>
        <v>100.86700785704244</v>
      </c>
      <c r="N686" s="1">
        <f>(October_Schedule_Table[[#This Row],[PTS2]]-October_Schedule_Table[[#This Row],[Home Pre]])^2+(October_Schedule_Table[[#This Row],[PTS]]-October_Schedule_Table[[#This Row],[Away Pre]])^2</f>
        <v>119.76187896913508</v>
      </c>
      <c r="O686" s="1">
        <f t="shared" si="12"/>
        <v>1.4985850584357761</v>
      </c>
      <c r="P686" s="8">
        <f>October_Schedule_Table[[#This Row],[PTS2]]-October_Schedule_Table[[#This Row],[PTS]]</f>
        <v>-14</v>
      </c>
      <c r="Q686" s="8">
        <f>October_Schedule_Table[[#This Row],[Home Pre]]-October_Schedule_Table[[#This Row],[Away Pre]]</f>
        <v>-5.3992964379724242</v>
      </c>
      <c r="R686" s="8">
        <f>October_Schedule_Table[[#This Row],[Actual]]-October_Schedule_Table[[#This Row],[Predicted]]</f>
        <v>-8.6007035620275758</v>
      </c>
      <c r="S686" s="8">
        <f>October_Schedule_Table[[#This Row],[PTS2]]-October_Schedule_Table[[#This Row],[Home Pre]]</f>
        <v>2.132992142957562</v>
      </c>
      <c r="T686" s="8">
        <f>October_Schedule_Table[[#This Row],[PTS]]-October_Schedule_Table[[#This Row],[Away Pre]]</f>
        <v>10.733695704985138</v>
      </c>
      <c r="U686" s="8" t="str">
        <f>CONCATENATE(October_Schedule_Table[[#This Row],[Away Short]],October_Schedule_Table[[#This Row],[PTS]],October_Schedule_Table[[#This Row],[PTS2]])</f>
        <v>Mia117103</v>
      </c>
      <c r="V686" s="8" t="str">
        <f>CONCATENATE(October_Schedule_Table[[#This Row],[Home Short]],October_Schedule_Table[[#This Row],[PTS]],October_Schedule_Table[[#This Row],[PTS2]])</f>
        <v>Chi117103</v>
      </c>
      <c r="W686" s="8" t="str">
        <f>VLOOKUP(October_Schedule_Table[[#This Row],[Home Concat]],'Back to Back'!T:U,2,FALSE)</f>
        <v>no</v>
      </c>
      <c r="X686" s="8" t="str">
        <f>VLOOKUP(October_Schedule_Table[[#This Row],[Away Concat]],'Back to Back'!T:U,2,FALSE)</f>
        <v>yes</v>
      </c>
      <c r="Y68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86" s="8"/>
    </row>
    <row r="687" spans="1:26" x14ac:dyDescent="0.2">
      <c r="A687" s="2">
        <v>43484</v>
      </c>
      <c r="B687" s="16">
        <v>1</v>
      </c>
      <c r="C687" s="16">
        <v>19</v>
      </c>
      <c r="D687" s="16">
        <v>2019</v>
      </c>
      <c r="E687" s="1" t="s">
        <v>45</v>
      </c>
      <c r="F687" s="1" t="s">
        <v>29</v>
      </c>
      <c r="G687" s="1" t="str">
        <f>LEFT(October_Schedule_Table[[#This Row],[Visitor/Neutral]],3)</f>
        <v>Pho</v>
      </c>
      <c r="H687" s="1">
        <v>115</v>
      </c>
      <c r="I687" s="1" t="s">
        <v>14</v>
      </c>
      <c r="J687" s="1" t="str">
        <f>LEFT(October_Schedule_Table[[#This Row],[Home/Neutral]],3)</f>
        <v>Cha</v>
      </c>
      <c r="K687" s="1">
        <v>135</v>
      </c>
      <c r="L687" s="1">
        <f>mean-0.5*home+VLOOKUP(October_Schedule_Table[[#This Row],[Visitor/Neutral]],lookup,2,FALSE)+VLOOKUP(October_Schedule_Table[[#This Row],[Home/Neutral]],lookup,3,FALSE)</f>
        <v>107.23311542364009</v>
      </c>
      <c r="M687" s="1">
        <f>mean+0.5*home+VLOOKUP(October_Schedule_Table[[#This Row],[Visitor/Neutral]],lookup,3,FALSE)+VLOOKUP(October_Schedule_Table[[#This Row],[Home/Neutral]],lookup,2,FALSE)</f>
        <v>117.42704257953821</v>
      </c>
      <c r="N687" s="1">
        <f>(October_Schedule_Table[[#This Row],[PTS2]]-October_Schedule_Table[[#This Row],[Home Pre]])^2+(October_Schedule_Table[[#This Row],[PTS]]-October_Schedule_Table[[#This Row],[Away Pre]])^2</f>
        <v>369.1333285238606</v>
      </c>
      <c r="O687" s="1">
        <f t="shared" si="12"/>
        <v>1.4994847492853474</v>
      </c>
      <c r="P687" s="8">
        <f>October_Schedule_Table[[#This Row],[PTS2]]-October_Schedule_Table[[#This Row],[PTS]]</f>
        <v>20</v>
      </c>
      <c r="Q687" s="8">
        <f>October_Schedule_Table[[#This Row],[Home Pre]]-October_Schedule_Table[[#This Row],[Away Pre]]</f>
        <v>10.193927155898123</v>
      </c>
      <c r="R687" s="8">
        <f>October_Schedule_Table[[#This Row],[Actual]]-October_Schedule_Table[[#This Row],[Predicted]]</f>
        <v>9.8060728441018767</v>
      </c>
      <c r="S687" s="8">
        <f>October_Schedule_Table[[#This Row],[PTS2]]-October_Schedule_Table[[#This Row],[Home Pre]]</f>
        <v>17.57295742046179</v>
      </c>
      <c r="T687" s="8">
        <f>October_Schedule_Table[[#This Row],[PTS]]-October_Schedule_Table[[#This Row],[Away Pre]]</f>
        <v>7.7668845763599137</v>
      </c>
      <c r="U687" s="8" t="str">
        <f>CONCATENATE(October_Schedule_Table[[#This Row],[Away Short]],October_Schedule_Table[[#This Row],[PTS]],October_Schedule_Table[[#This Row],[PTS2]])</f>
        <v>Pho115135</v>
      </c>
      <c r="V687" s="8" t="str">
        <f>CONCATENATE(October_Schedule_Table[[#This Row],[Home Short]],October_Schedule_Table[[#This Row],[PTS]],October_Schedule_Table[[#This Row],[PTS2]])</f>
        <v>Cha115135</v>
      </c>
      <c r="W687" s="8" t="str">
        <f>VLOOKUP(October_Schedule_Table[[#This Row],[Home Concat]],'Back to Back'!T:U,2,FALSE)</f>
        <v>no</v>
      </c>
      <c r="X687" s="8" t="str">
        <f>VLOOKUP(October_Schedule_Table[[#This Row],[Away Concat]],'Back to Back'!T:U,2,FALSE)</f>
        <v>no</v>
      </c>
      <c r="Y68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87" s="8"/>
    </row>
    <row r="688" spans="1:26" x14ac:dyDescent="0.2">
      <c r="A688" s="2">
        <v>43484</v>
      </c>
      <c r="B688" s="16">
        <v>1</v>
      </c>
      <c r="C688" s="16">
        <v>19</v>
      </c>
      <c r="D688" s="16">
        <v>2019</v>
      </c>
      <c r="E688" s="1" t="s">
        <v>30</v>
      </c>
      <c r="F688" s="1" t="s">
        <v>36</v>
      </c>
      <c r="G688" s="1" t="str">
        <f>LEFT(October_Schedule_Table[[#This Row],[Visitor/Neutral]],3)</f>
        <v>Cle</v>
      </c>
      <c r="H688" s="1">
        <v>102</v>
      </c>
      <c r="I688" s="1" t="s">
        <v>21</v>
      </c>
      <c r="J688" s="1" t="str">
        <f>LEFT(October_Schedule_Table[[#This Row],[Home/Neutral]],3)</f>
        <v>Den</v>
      </c>
      <c r="K688" s="1">
        <v>124</v>
      </c>
      <c r="L688" s="1">
        <f>mean-0.5*home+VLOOKUP(October_Schedule_Table[[#This Row],[Visitor/Neutral]],lookup,2,FALSE)+VLOOKUP(October_Schedule_Table[[#This Row],[Home/Neutral]],lookup,3,FALSE)</f>
        <v>98.801698647538714</v>
      </c>
      <c r="M688" s="1">
        <f>mean+0.5*home+VLOOKUP(October_Schedule_Table[[#This Row],[Visitor/Neutral]],lookup,3,FALSE)+VLOOKUP(October_Schedule_Table[[#This Row],[Home/Neutral]],lookup,2,FALSE)</f>
        <v>114.71656314612044</v>
      </c>
      <c r="N688" s="1">
        <f>(October_Schedule_Table[[#This Row],[PTS2]]-October_Schedule_Table[[#This Row],[Home Pre]])^2+(October_Schedule_Table[[#This Row],[PTS]]-October_Schedule_Table[[#This Row],[Away Pre]])^2</f>
        <v>96.411331361124994</v>
      </c>
      <c r="O688" s="1">
        <f t="shared" si="12"/>
        <v>1.5003849802735116</v>
      </c>
      <c r="P688" s="8">
        <f>October_Schedule_Table[[#This Row],[PTS2]]-October_Schedule_Table[[#This Row],[PTS]]</f>
        <v>22</v>
      </c>
      <c r="Q688" s="8">
        <f>October_Schedule_Table[[#This Row],[Home Pre]]-October_Schedule_Table[[#This Row],[Away Pre]]</f>
        <v>15.914864498581721</v>
      </c>
      <c r="R688" s="8">
        <f>October_Schedule_Table[[#This Row],[Actual]]-October_Schedule_Table[[#This Row],[Predicted]]</f>
        <v>6.0851355014182786</v>
      </c>
      <c r="S688" s="8">
        <f>October_Schedule_Table[[#This Row],[PTS2]]-October_Schedule_Table[[#This Row],[Home Pre]]</f>
        <v>9.2834368538795644</v>
      </c>
      <c r="T688" s="8">
        <f>October_Schedule_Table[[#This Row],[PTS]]-October_Schedule_Table[[#This Row],[Away Pre]]</f>
        <v>3.1983013524612858</v>
      </c>
      <c r="U688" s="8" t="str">
        <f>CONCATENATE(October_Schedule_Table[[#This Row],[Away Short]],October_Schedule_Table[[#This Row],[PTS]],October_Schedule_Table[[#This Row],[PTS2]])</f>
        <v>Cle102124</v>
      </c>
      <c r="V688" s="8" t="str">
        <f>CONCATENATE(October_Schedule_Table[[#This Row],[Home Short]],October_Schedule_Table[[#This Row],[PTS]],October_Schedule_Table[[#This Row],[PTS2]])</f>
        <v>Den102124</v>
      </c>
      <c r="W688" s="8" t="str">
        <f>VLOOKUP(October_Schedule_Table[[#This Row],[Home Concat]],'Back to Back'!T:U,2,FALSE)</f>
        <v>no</v>
      </c>
      <c r="X688" s="8" t="str">
        <f>VLOOKUP(October_Schedule_Table[[#This Row],[Away Concat]],'Back to Back'!T:U,2,FALSE)</f>
        <v>yes</v>
      </c>
      <c r="Y68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88" s="8"/>
    </row>
    <row r="689" spans="1:26" x14ac:dyDescent="0.2">
      <c r="A689" s="2">
        <v>43484</v>
      </c>
      <c r="B689" s="16">
        <v>1</v>
      </c>
      <c r="C689" s="16">
        <v>19</v>
      </c>
      <c r="D689" s="16">
        <v>2019</v>
      </c>
      <c r="E689" s="1" t="s">
        <v>12</v>
      </c>
      <c r="F689" s="1" t="s">
        <v>32</v>
      </c>
      <c r="G689" s="1" t="str">
        <f>LEFT(October_Schedule_Table[[#This Row],[Visitor/Neutral]],3)</f>
        <v>Sac</v>
      </c>
      <c r="H689" s="1">
        <v>103</v>
      </c>
      <c r="I689" s="1" t="s">
        <v>16</v>
      </c>
      <c r="J689" s="1" t="str">
        <f>LEFT(October_Schedule_Table[[#This Row],[Home/Neutral]],3)</f>
        <v>Det</v>
      </c>
      <c r="K689" s="1">
        <v>101</v>
      </c>
      <c r="L689" s="1">
        <f>mean-0.5*home+VLOOKUP(October_Schedule_Table[[#This Row],[Visitor/Neutral]],lookup,2,FALSE)+VLOOKUP(October_Schedule_Table[[#This Row],[Home/Neutral]],lookup,3,FALSE)</f>
        <v>108.66186900181063</v>
      </c>
      <c r="M689" s="1">
        <f>mean+0.5*home+VLOOKUP(October_Schedule_Table[[#This Row],[Visitor/Neutral]],lookup,3,FALSE)+VLOOKUP(October_Schedule_Table[[#This Row],[Home/Neutral]],lookup,2,FALSE)</f>
        <v>112.04663550168137</v>
      </c>
      <c r="N689" s="1">
        <f>(October_Schedule_Table[[#This Row],[PTS2]]-October_Schedule_Table[[#This Row],[Home Pre]])^2+(October_Schedule_Table[[#This Row],[PTS]]-October_Schedule_Table[[#This Row],[Away Pre]])^2</f>
        <v>154.0849165006712</v>
      </c>
      <c r="O689" s="1">
        <f t="shared" si="12"/>
        <v>1.5012857517245464</v>
      </c>
      <c r="P689" s="8">
        <f>October_Schedule_Table[[#This Row],[PTS2]]-October_Schedule_Table[[#This Row],[PTS]]</f>
        <v>-2</v>
      </c>
      <c r="Q689" s="8">
        <f>October_Schedule_Table[[#This Row],[Home Pre]]-October_Schedule_Table[[#This Row],[Away Pre]]</f>
        <v>3.3847664998707359</v>
      </c>
      <c r="R689" s="8">
        <f>October_Schedule_Table[[#This Row],[Actual]]-October_Schedule_Table[[#This Row],[Predicted]]</f>
        <v>-5.3847664998707359</v>
      </c>
      <c r="S689" s="8">
        <f>October_Schedule_Table[[#This Row],[PTS2]]-October_Schedule_Table[[#This Row],[Home Pre]]</f>
        <v>-11.046635501681365</v>
      </c>
      <c r="T689" s="8">
        <f>October_Schedule_Table[[#This Row],[PTS]]-October_Schedule_Table[[#This Row],[Away Pre]]</f>
        <v>-5.6618690018106292</v>
      </c>
      <c r="U689" s="8" t="str">
        <f>CONCATENATE(October_Schedule_Table[[#This Row],[Away Short]],October_Schedule_Table[[#This Row],[PTS]],October_Schedule_Table[[#This Row],[PTS2]])</f>
        <v>Sac103101</v>
      </c>
      <c r="V689" s="8" t="str">
        <f>CONCATENATE(October_Schedule_Table[[#This Row],[Home Short]],October_Schedule_Table[[#This Row],[PTS]],October_Schedule_Table[[#This Row],[PTS2]])</f>
        <v>Det103101</v>
      </c>
      <c r="W689" s="8" t="str">
        <f>VLOOKUP(October_Schedule_Table[[#This Row],[Home Concat]],'Back to Back'!T:U,2,FALSE)</f>
        <v>yes</v>
      </c>
      <c r="X689" s="8" t="str">
        <f>VLOOKUP(October_Schedule_Table[[#This Row],[Away Concat]],'Back to Back'!T:U,2,FALSE)</f>
        <v>no</v>
      </c>
      <c r="Y68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89" s="8"/>
    </row>
    <row r="690" spans="1:26" x14ac:dyDescent="0.2">
      <c r="A690" s="2">
        <v>43484</v>
      </c>
      <c r="B690" s="16">
        <v>1</v>
      </c>
      <c r="C690" s="16">
        <v>19</v>
      </c>
      <c r="D690" s="16">
        <v>2019</v>
      </c>
      <c r="E690" s="1" t="s">
        <v>33</v>
      </c>
      <c r="F690" s="1" t="s">
        <v>39</v>
      </c>
      <c r="G690" s="1" t="s">
        <v>242</v>
      </c>
      <c r="H690" s="1">
        <v>134</v>
      </c>
      <c r="I690" s="1" t="s">
        <v>18</v>
      </c>
      <c r="J690" s="1" t="str">
        <f>LEFT(October_Schedule_Table[[#This Row],[Home/Neutral]],3)</f>
        <v>Hou</v>
      </c>
      <c r="K690" s="1">
        <v>138</v>
      </c>
      <c r="L690" s="1">
        <f>mean-0.5*home+VLOOKUP(October_Schedule_Table[[#This Row],[Visitor/Neutral]],lookup,2,FALSE)+VLOOKUP(October_Schedule_Table[[#This Row],[Home/Neutral]],lookup,3,FALSE)</f>
        <v>107.25909801216098</v>
      </c>
      <c r="M690" s="1">
        <f>mean+0.5*home+VLOOKUP(October_Schedule_Table[[#This Row],[Visitor/Neutral]],lookup,3,FALSE)+VLOOKUP(October_Schedule_Table[[#This Row],[Home/Neutral]],lookup,2,FALSE)</f>
        <v>117.55955596534895</v>
      </c>
      <c r="N690" s="1">
        <f>(October_Schedule_Table[[#This Row],[PTS2]]-October_Schedule_Table[[#This Row],[Home Pre]])^2+(October_Schedule_Table[[#This Row],[PTS]]-October_Schedule_Table[[#This Row],[Away Pre]])^2</f>
        <v>1132.8875914569148</v>
      </c>
      <c r="O690" s="1">
        <f t="shared" si="12"/>
        <v>1.5021870639629242</v>
      </c>
      <c r="P690" s="8">
        <f>October_Schedule_Table[[#This Row],[PTS2]]-October_Schedule_Table[[#This Row],[PTS]]</f>
        <v>4</v>
      </c>
      <c r="Q690" s="8">
        <f>October_Schedule_Table[[#This Row],[Home Pre]]-October_Schedule_Table[[#This Row],[Away Pre]]</f>
        <v>10.300457953187973</v>
      </c>
      <c r="R690" s="8">
        <f>October_Schedule_Table[[#This Row],[Actual]]-October_Schedule_Table[[#This Row],[Predicted]]</f>
        <v>-6.3004579531879727</v>
      </c>
      <c r="S690" s="8">
        <f>October_Schedule_Table[[#This Row],[PTS2]]-October_Schedule_Table[[#This Row],[Home Pre]]</f>
        <v>20.440444034651051</v>
      </c>
      <c r="T690" s="8">
        <f>October_Schedule_Table[[#This Row],[PTS]]-October_Schedule_Table[[#This Row],[Away Pre]]</f>
        <v>26.740901987839024</v>
      </c>
      <c r="U690" s="8" t="str">
        <f>CONCATENATE(October_Schedule_Table[[#This Row],[Away Short]],October_Schedule_Table[[#This Row],[PTS]],October_Schedule_Table[[#This Row],[PTS2]])</f>
        <v>LAL134138</v>
      </c>
      <c r="V690" s="8" t="str">
        <f>CONCATENATE(October_Schedule_Table[[#This Row],[Home Short]],October_Schedule_Table[[#This Row],[PTS]],October_Schedule_Table[[#This Row],[PTS2]])</f>
        <v>Hou134138</v>
      </c>
      <c r="W690" s="8" t="str">
        <f>VLOOKUP(October_Schedule_Table[[#This Row],[Home Concat]],'Back to Back'!T:U,2,FALSE)</f>
        <v>no</v>
      </c>
      <c r="X690" s="8" t="str">
        <f>VLOOKUP(October_Schedule_Table[[#This Row],[Away Concat]],'Back to Back'!T:U,2,FALSE)</f>
        <v>no</v>
      </c>
      <c r="Y69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90" s="8"/>
    </row>
    <row r="691" spans="1:26" x14ac:dyDescent="0.2">
      <c r="A691" s="2">
        <v>43484</v>
      </c>
      <c r="B691" s="16">
        <v>1</v>
      </c>
      <c r="C691" s="16">
        <v>19</v>
      </c>
      <c r="D691" s="16">
        <v>2019</v>
      </c>
      <c r="E691" s="1" t="s">
        <v>12</v>
      </c>
      <c r="F691" s="1" t="s">
        <v>28</v>
      </c>
      <c r="G691" s="1" t="str">
        <f>LEFT(October_Schedule_Table[[#This Row],[Visitor/Neutral]],3)</f>
        <v>Dal</v>
      </c>
      <c r="H691" s="1">
        <v>99</v>
      </c>
      <c r="I691" s="1" t="s">
        <v>20</v>
      </c>
      <c r="J691" s="1" t="str">
        <f>LEFT(October_Schedule_Table[[#This Row],[Home/Neutral]],3)</f>
        <v>Ind</v>
      </c>
      <c r="K691" s="1">
        <v>111</v>
      </c>
      <c r="L691" s="1">
        <f>mean-0.5*home+VLOOKUP(October_Schedule_Table[[#This Row],[Visitor/Neutral]],lookup,2,FALSE)+VLOOKUP(October_Schedule_Table[[#This Row],[Home/Neutral]],lookup,3,FALSE)</f>
        <v>101.45201351417825</v>
      </c>
      <c r="M691" s="1">
        <f>mean+0.5*home+VLOOKUP(October_Schedule_Table[[#This Row],[Visitor/Neutral]],lookup,3,FALSE)+VLOOKUP(October_Schedule_Table[[#This Row],[Home/Neutral]],lookup,2,FALSE)</f>
        <v>107.66640839099742</v>
      </c>
      <c r="N691" s="1">
        <f>(October_Schedule_Table[[#This Row],[PTS2]]-October_Schedule_Table[[#This Row],[Home Pre]])^2+(October_Schedule_Table[[#This Row],[PTS]]-October_Schedule_Table[[#This Row],[Away Pre]])^2</f>
        <v>17.125203289325182</v>
      </c>
      <c r="O691" s="1">
        <f t="shared" si="12"/>
        <v>1.5030889173133124</v>
      </c>
      <c r="P691" s="8">
        <f>October_Schedule_Table[[#This Row],[PTS2]]-October_Schedule_Table[[#This Row],[PTS]]</f>
        <v>12</v>
      </c>
      <c r="Q691" s="8">
        <f>October_Schedule_Table[[#This Row],[Home Pre]]-October_Schedule_Table[[#This Row],[Away Pre]]</f>
        <v>6.2143948768191706</v>
      </c>
      <c r="R691" s="8">
        <f>October_Schedule_Table[[#This Row],[Actual]]-October_Schedule_Table[[#This Row],[Predicted]]</f>
        <v>5.7856051231808294</v>
      </c>
      <c r="S691" s="8">
        <f>October_Schedule_Table[[#This Row],[PTS2]]-October_Schedule_Table[[#This Row],[Home Pre]]</f>
        <v>3.3335916090025819</v>
      </c>
      <c r="T691" s="8">
        <f>October_Schedule_Table[[#This Row],[PTS]]-October_Schedule_Table[[#This Row],[Away Pre]]</f>
        <v>-2.4520135141782475</v>
      </c>
      <c r="U691" s="8" t="str">
        <f>CONCATENATE(October_Schedule_Table[[#This Row],[Away Short]],October_Schedule_Table[[#This Row],[PTS]],October_Schedule_Table[[#This Row],[PTS2]])</f>
        <v>Dal99111</v>
      </c>
      <c r="V691" s="8" t="str">
        <f>CONCATENATE(October_Schedule_Table[[#This Row],[Home Short]],October_Schedule_Table[[#This Row],[PTS]],October_Schedule_Table[[#This Row],[PTS2]])</f>
        <v>Ind99111</v>
      </c>
      <c r="W691" s="8" t="str">
        <f>VLOOKUP(October_Schedule_Table[[#This Row],[Home Concat]],'Back to Back'!T:U,2,FALSE)</f>
        <v>no</v>
      </c>
      <c r="X691" s="8" t="str">
        <f>VLOOKUP(October_Schedule_Table[[#This Row],[Away Concat]],'Back to Back'!T:U,2,FALSE)</f>
        <v>no</v>
      </c>
      <c r="Y69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91" s="8"/>
    </row>
    <row r="692" spans="1:26" x14ac:dyDescent="0.2">
      <c r="A692" s="2">
        <v>43484</v>
      </c>
      <c r="B692" s="16">
        <v>1</v>
      </c>
      <c r="C692" s="16">
        <v>19</v>
      </c>
      <c r="D692" s="16">
        <v>2019</v>
      </c>
      <c r="E692" s="1" t="s">
        <v>12</v>
      </c>
      <c r="F692" s="1" t="s">
        <v>13</v>
      </c>
      <c r="G692" s="1" t="str">
        <f>LEFT(October_Schedule_Table[[#This Row],[Visitor/Neutral]],3)</f>
        <v>Mil</v>
      </c>
      <c r="H692" s="1">
        <v>118</v>
      </c>
      <c r="I692" s="1" t="s">
        <v>27</v>
      </c>
      <c r="J692" s="1" t="str">
        <f>LEFT(October_Schedule_Table[[#This Row],[Home/Neutral]],3)</f>
        <v>Orl</v>
      </c>
      <c r="K692" s="1">
        <v>108</v>
      </c>
      <c r="L692" s="1">
        <f>mean-0.5*home+VLOOKUP(October_Schedule_Table[[#This Row],[Visitor/Neutral]],lookup,2,FALSE)+VLOOKUP(October_Schedule_Table[[#This Row],[Home/Neutral]],lookup,3,FALSE)</f>
        <v>112.07988059252574</v>
      </c>
      <c r="M692" s="1">
        <f>mean+0.5*home+VLOOKUP(October_Schedule_Table[[#This Row],[Visitor/Neutral]],lookup,3,FALSE)+VLOOKUP(October_Schedule_Table[[#This Row],[Home/Neutral]],lookup,2,FALSE)</f>
        <v>108.24924539160381</v>
      </c>
      <c r="N692" s="1">
        <f>(October_Schedule_Table[[#This Row],[PTS2]]-October_Schedule_Table[[#This Row],[Home Pre]])^2+(October_Schedule_Table[[#This Row],[PTS]]-October_Schedule_Table[[#This Row],[Away Pre]])^2</f>
        <v>35.109937063989122</v>
      </c>
      <c r="O692" s="1">
        <f t="shared" si="12"/>
        <v>1.5039913121005728</v>
      </c>
      <c r="P692" s="8">
        <f>October_Schedule_Table[[#This Row],[PTS2]]-October_Schedule_Table[[#This Row],[PTS]]</f>
        <v>-10</v>
      </c>
      <c r="Q692" s="8">
        <f>October_Schedule_Table[[#This Row],[Home Pre]]-October_Schedule_Table[[#This Row],[Away Pre]]</f>
        <v>-3.8306352009219324</v>
      </c>
      <c r="R692" s="8">
        <f>October_Schedule_Table[[#This Row],[Actual]]-October_Schedule_Table[[#This Row],[Predicted]]</f>
        <v>-6.1693647990780676</v>
      </c>
      <c r="S692" s="8">
        <f>October_Schedule_Table[[#This Row],[PTS2]]-October_Schedule_Table[[#This Row],[Home Pre]]</f>
        <v>-0.24924539160380732</v>
      </c>
      <c r="T692" s="8">
        <f>October_Schedule_Table[[#This Row],[PTS]]-October_Schedule_Table[[#This Row],[Away Pre]]</f>
        <v>5.9201194074742602</v>
      </c>
      <c r="U692" s="8" t="str">
        <f>CONCATENATE(October_Schedule_Table[[#This Row],[Away Short]],October_Schedule_Table[[#This Row],[PTS]],October_Schedule_Table[[#This Row],[PTS2]])</f>
        <v>Mil118108</v>
      </c>
      <c r="V692" s="8" t="str">
        <f>CONCATENATE(October_Schedule_Table[[#This Row],[Home Short]],October_Schedule_Table[[#This Row],[PTS]],October_Schedule_Table[[#This Row],[PTS2]])</f>
        <v>Orl118108</v>
      </c>
      <c r="W692" s="8" t="str">
        <f>VLOOKUP(October_Schedule_Table[[#This Row],[Home Concat]],'Back to Back'!T:U,2,FALSE)</f>
        <v>yes</v>
      </c>
      <c r="X692" s="8" t="str">
        <f>VLOOKUP(October_Schedule_Table[[#This Row],[Away Concat]],'Back to Back'!T:U,2,FALSE)</f>
        <v>no</v>
      </c>
      <c r="Y692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92" s="8"/>
    </row>
    <row r="693" spans="1:26" x14ac:dyDescent="0.2">
      <c r="A693" s="2">
        <v>43484</v>
      </c>
      <c r="B693" s="16">
        <v>1</v>
      </c>
      <c r="C693" s="16">
        <v>19</v>
      </c>
      <c r="D693" s="16">
        <v>2019</v>
      </c>
      <c r="E693" s="1" t="s">
        <v>61</v>
      </c>
      <c r="F693" s="1" t="s">
        <v>10</v>
      </c>
      <c r="G693" s="1" t="str">
        <f>LEFT(October_Schedule_Table[[#This Row],[Visitor/Neutral]],3)</f>
        <v>Okl</v>
      </c>
      <c r="H693" s="1">
        <v>117</v>
      </c>
      <c r="I693" s="1" t="s">
        <v>7</v>
      </c>
      <c r="J693" s="1" t="str">
        <f>LEFT(October_Schedule_Table[[#This Row],[Home/Neutral]],3)</f>
        <v>Phi</v>
      </c>
      <c r="K693" s="1">
        <v>115</v>
      </c>
      <c r="L693" s="1">
        <f>mean-0.5*home+VLOOKUP(October_Schedule_Table[[#This Row],[Visitor/Neutral]],lookup,2,FALSE)+VLOOKUP(October_Schedule_Table[[#This Row],[Home/Neutral]],lookup,3,FALSE)</f>
        <v>115.20774749212249</v>
      </c>
      <c r="M693" s="1">
        <f>mean+0.5*home+VLOOKUP(October_Schedule_Table[[#This Row],[Visitor/Neutral]],lookup,3,FALSE)+VLOOKUP(October_Schedule_Table[[#This Row],[Home/Neutral]],lookup,2,FALSE)</f>
        <v>116.7773880228206</v>
      </c>
      <c r="N693" s="1">
        <f>(October_Schedule_Table[[#This Row],[PTS2]]-October_Schedule_Table[[#This Row],[Home Pre]])^2+(October_Schedule_Table[[#This Row],[PTS]]-October_Schedule_Table[[#This Row],[Away Pre]])^2</f>
        <v>6.3712772356593428</v>
      </c>
      <c r="O693" s="1">
        <f t="shared" si="12"/>
        <v>1.5048942486497627</v>
      </c>
      <c r="P693" s="8">
        <f>October_Schedule_Table[[#This Row],[PTS2]]-October_Schedule_Table[[#This Row],[PTS]]</f>
        <v>-2</v>
      </c>
      <c r="Q693" s="8">
        <f>October_Schedule_Table[[#This Row],[Home Pre]]-October_Schedule_Table[[#This Row],[Away Pre]]</f>
        <v>1.5696405306981092</v>
      </c>
      <c r="R693" s="8">
        <f>October_Schedule_Table[[#This Row],[Actual]]-October_Schedule_Table[[#This Row],[Predicted]]</f>
        <v>-3.5696405306981092</v>
      </c>
      <c r="S693" s="8">
        <f>October_Schedule_Table[[#This Row],[PTS2]]-October_Schedule_Table[[#This Row],[Home Pre]]</f>
        <v>-1.7773880228206025</v>
      </c>
      <c r="T693" s="8">
        <f>October_Schedule_Table[[#This Row],[PTS]]-October_Schedule_Table[[#This Row],[Away Pre]]</f>
        <v>1.7922525078775067</v>
      </c>
      <c r="U693" s="8" t="str">
        <f>CONCATENATE(October_Schedule_Table[[#This Row],[Away Short]],October_Schedule_Table[[#This Row],[PTS]],October_Schedule_Table[[#This Row],[PTS2]])</f>
        <v>Okl117115</v>
      </c>
      <c r="V693" s="8" t="str">
        <f>CONCATENATE(October_Schedule_Table[[#This Row],[Home Short]],October_Schedule_Table[[#This Row],[PTS]],October_Schedule_Table[[#This Row],[PTS2]])</f>
        <v>Phi117115</v>
      </c>
      <c r="W693" s="8" t="str">
        <f>VLOOKUP(October_Schedule_Table[[#This Row],[Home Concat]],'Back to Back'!T:U,2,FALSE)</f>
        <v>no</v>
      </c>
      <c r="X693" s="8" t="str">
        <f>VLOOKUP(October_Schedule_Table[[#This Row],[Away Concat]],'Back to Back'!T:U,2,FALSE)</f>
        <v>no</v>
      </c>
      <c r="Y69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93" s="8"/>
    </row>
    <row r="694" spans="1:26" x14ac:dyDescent="0.2">
      <c r="A694" s="2">
        <v>43484</v>
      </c>
      <c r="B694" s="16">
        <v>1</v>
      </c>
      <c r="C694" s="16">
        <v>19</v>
      </c>
      <c r="D694" s="16">
        <v>2019</v>
      </c>
      <c r="E694" s="1" t="s">
        <v>23</v>
      </c>
      <c r="F694" s="1" t="s">
        <v>19</v>
      </c>
      <c r="G694" s="1" t="str">
        <f>LEFT(October_Schedule_Table[[#This Row],[Visitor/Neutral]],3)</f>
        <v>Mem</v>
      </c>
      <c r="H694" s="1">
        <v>90</v>
      </c>
      <c r="I694" s="1" t="s">
        <v>37</v>
      </c>
      <c r="J694" s="1" t="str">
        <f>LEFT(October_Schedule_Table[[#This Row],[Home/Neutral]],3)</f>
        <v>Tor</v>
      </c>
      <c r="K694" s="1">
        <v>119</v>
      </c>
      <c r="L694" s="1">
        <f>mean-0.5*home+VLOOKUP(October_Schedule_Table[[#This Row],[Visitor/Neutral]],lookup,2,FALSE)+VLOOKUP(October_Schedule_Table[[#This Row],[Home/Neutral]],lookup,3,FALSE)</f>
        <v>100.14449052086657</v>
      </c>
      <c r="M694" s="1">
        <f>mean+0.5*home+VLOOKUP(October_Schedule_Table[[#This Row],[Visitor/Neutral]],lookup,3,FALSE)+VLOOKUP(October_Schedule_Table[[#This Row],[Home/Neutral]],lookup,2,FALSE)</f>
        <v>110.72639263482517</v>
      </c>
      <c r="N694" s="1">
        <f>(October_Schedule_Table[[#This Row],[PTS2]]-October_Schedule_Table[[#This Row],[Home Pre]])^2+(October_Schedule_Table[[#This Row],[PTS]]-October_Schedule_Table[[#This Row],[Away Pre]])^2</f>
        <v>171.36326676102681</v>
      </c>
      <c r="O694" s="1">
        <f t="shared" si="12"/>
        <v>1.5057977272861345</v>
      </c>
      <c r="P694" s="8">
        <f>October_Schedule_Table[[#This Row],[PTS2]]-October_Schedule_Table[[#This Row],[PTS]]</f>
        <v>29</v>
      </c>
      <c r="Q694" s="8">
        <f>October_Schedule_Table[[#This Row],[Home Pre]]-October_Schedule_Table[[#This Row],[Away Pre]]</f>
        <v>10.581902113958606</v>
      </c>
      <c r="R694" s="8">
        <f>October_Schedule_Table[[#This Row],[Actual]]-October_Schedule_Table[[#This Row],[Predicted]]</f>
        <v>18.418097886041394</v>
      </c>
      <c r="S694" s="8">
        <f>October_Schedule_Table[[#This Row],[PTS2]]-October_Schedule_Table[[#This Row],[Home Pre]]</f>
        <v>8.2736073651748256</v>
      </c>
      <c r="T694" s="8">
        <f>October_Schedule_Table[[#This Row],[PTS]]-October_Schedule_Table[[#This Row],[Away Pre]]</f>
        <v>-10.144490520866569</v>
      </c>
      <c r="U694" s="8" t="str">
        <f>CONCATENATE(October_Schedule_Table[[#This Row],[Away Short]],October_Schedule_Table[[#This Row],[PTS]],October_Schedule_Table[[#This Row],[PTS2]])</f>
        <v>Mem90119</v>
      </c>
      <c r="V694" s="8" t="str">
        <f>CONCATENATE(October_Schedule_Table[[#This Row],[Home Short]],October_Schedule_Table[[#This Row],[PTS]],October_Schedule_Table[[#This Row],[PTS2]])</f>
        <v>Tor90119</v>
      </c>
      <c r="W694" s="8" t="str">
        <f>VLOOKUP(October_Schedule_Table[[#This Row],[Home Concat]],'Back to Back'!T:U,2,FALSE)</f>
        <v>no</v>
      </c>
      <c r="X694" s="8" t="str">
        <f>VLOOKUP(October_Schedule_Table[[#This Row],[Away Concat]],'Back to Back'!T:U,2,FALSE)</f>
        <v>yes</v>
      </c>
      <c r="Y69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94" s="8"/>
    </row>
    <row r="695" spans="1:26" x14ac:dyDescent="0.2">
      <c r="A695" s="2">
        <v>43485</v>
      </c>
      <c r="B695" s="16">
        <v>1</v>
      </c>
      <c r="C695" s="16">
        <v>20</v>
      </c>
      <c r="D695" s="16">
        <v>2019</v>
      </c>
      <c r="E695" s="1" t="s">
        <v>43</v>
      </c>
      <c r="F695" s="1" t="s">
        <v>14</v>
      </c>
      <c r="G695" s="1" t="str">
        <f>LEFT(October_Schedule_Table[[#This Row],[Visitor/Neutral]],3)</f>
        <v>Cha</v>
      </c>
      <c r="H695" s="1">
        <v>95</v>
      </c>
      <c r="I695" s="1" t="s">
        <v>20</v>
      </c>
      <c r="J695" s="1" t="str">
        <f>LEFT(October_Schedule_Table[[#This Row],[Home/Neutral]],3)</f>
        <v>Ind</v>
      </c>
      <c r="K695" s="1">
        <v>120</v>
      </c>
      <c r="L695" s="1">
        <f>mean-0.5*home+VLOOKUP(October_Schedule_Table[[#This Row],[Visitor/Neutral]],lookup,2,FALSE)+VLOOKUP(October_Schedule_Table[[#This Row],[Home/Neutral]],lookup,3,FALSE)</f>
        <v>103.18161781429215</v>
      </c>
      <c r="M695" s="1">
        <f>mean+0.5*home+VLOOKUP(October_Schedule_Table[[#This Row],[Visitor/Neutral]],lookup,3,FALSE)+VLOOKUP(October_Schedule_Table[[#This Row],[Home/Neutral]],lookup,2,FALSE)</f>
        <v>109.517404264807</v>
      </c>
      <c r="N695" s="1">
        <f>(October_Schedule_Table[[#This Row],[PTS2]]-October_Schedule_Table[[#This Row],[Home Pre]])^2+(October_Schedule_Table[[#This Row],[PTS]]-October_Schedule_Table[[#This Row],[Away Pre]])^2</f>
        <v>176.82368340662919</v>
      </c>
      <c r="O695" s="1">
        <f t="shared" si="12"/>
        <v>1.5067017483351357</v>
      </c>
      <c r="P695" s="8">
        <f>October_Schedule_Table[[#This Row],[PTS2]]-October_Schedule_Table[[#This Row],[PTS]]</f>
        <v>25</v>
      </c>
      <c r="Q695" s="8">
        <f>October_Schedule_Table[[#This Row],[Home Pre]]-October_Schedule_Table[[#This Row],[Away Pre]]</f>
        <v>6.3357864505148456</v>
      </c>
      <c r="R695" s="8">
        <f>October_Schedule_Table[[#This Row],[Actual]]-October_Schedule_Table[[#This Row],[Predicted]]</f>
        <v>18.664213549485154</v>
      </c>
      <c r="S695" s="8">
        <f>October_Schedule_Table[[#This Row],[PTS2]]-October_Schedule_Table[[#This Row],[Home Pre]]</f>
        <v>10.482595735193001</v>
      </c>
      <c r="T695" s="8">
        <f>October_Schedule_Table[[#This Row],[PTS]]-October_Schedule_Table[[#This Row],[Away Pre]]</f>
        <v>-8.181617814292153</v>
      </c>
      <c r="U695" s="8" t="str">
        <f>CONCATENATE(October_Schedule_Table[[#This Row],[Away Short]],October_Schedule_Table[[#This Row],[PTS]],October_Schedule_Table[[#This Row],[PTS2]])</f>
        <v>Cha95120</v>
      </c>
      <c r="V695" s="8" t="str">
        <f>CONCATENATE(October_Schedule_Table[[#This Row],[Home Short]],October_Schedule_Table[[#This Row],[PTS]],October_Schedule_Table[[#This Row],[PTS2]])</f>
        <v>Ind95120</v>
      </c>
      <c r="W695" s="8" t="str">
        <f>VLOOKUP(October_Schedule_Table[[#This Row],[Home Concat]],'Back to Back'!T:U,2,FALSE)</f>
        <v>yes</v>
      </c>
      <c r="X695" s="8" t="str">
        <f>VLOOKUP(October_Schedule_Table[[#This Row],[Away Concat]],'Back to Back'!T:U,2,FALSE)</f>
        <v>yes</v>
      </c>
      <c r="Y695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43485Charlotte HornetsIndiana Pacers</v>
      </c>
      <c r="Z695" s="8"/>
    </row>
    <row r="696" spans="1:26" x14ac:dyDescent="0.2">
      <c r="A696" s="2">
        <v>43485</v>
      </c>
      <c r="B696" s="16">
        <v>1</v>
      </c>
      <c r="C696" s="16">
        <v>20</v>
      </c>
      <c r="D696" s="16">
        <v>2019</v>
      </c>
      <c r="E696" s="1" t="s">
        <v>12</v>
      </c>
      <c r="F696" s="1" t="s">
        <v>29</v>
      </c>
      <c r="G696" s="1" t="str">
        <f>LEFT(October_Schedule_Table[[#This Row],[Visitor/Neutral]],3)</f>
        <v>Pho</v>
      </c>
      <c r="H696" s="1">
        <v>114</v>
      </c>
      <c r="I696" s="1" t="s">
        <v>34</v>
      </c>
      <c r="J696" s="1" t="str">
        <f>LEFT(October_Schedule_Table[[#This Row],[Home/Neutral]],3)</f>
        <v>Min</v>
      </c>
      <c r="K696" s="1">
        <v>116</v>
      </c>
      <c r="L696" s="1">
        <f>mean-0.5*home+VLOOKUP(October_Schedule_Table[[#This Row],[Visitor/Neutral]],lookup,2,FALSE)+VLOOKUP(October_Schedule_Table[[#This Row],[Home/Neutral]],lookup,3,FALSE)</f>
        <v>109.65030299903725</v>
      </c>
      <c r="M696" s="1">
        <f>mean+0.5*home+VLOOKUP(October_Schedule_Table[[#This Row],[Visitor/Neutral]],lookup,3,FALSE)+VLOOKUP(October_Schedule_Table[[#This Row],[Home/Neutral]],lookup,2,FALSE)</f>
        <v>119.71874253360808</v>
      </c>
      <c r="N696" s="1">
        <f>(October_Schedule_Table[[#This Row],[PTS2]]-October_Schedule_Table[[#This Row],[Home Pre]])^2+(October_Schedule_Table[[#This Row],[PTS]]-October_Schedule_Table[[#This Row],[Away Pre]])^2</f>
        <v>32.748910031450166</v>
      </c>
      <c r="O696" s="1">
        <f t="shared" si="12"/>
        <v>1.5076063121224093</v>
      </c>
      <c r="P696" s="8">
        <f>October_Schedule_Table[[#This Row],[PTS2]]-October_Schedule_Table[[#This Row],[PTS]]</f>
        <v>2</v>
      </c>
      <c r="Q696" s="8">
        <f>October_Schedule_Table[[#This Row],[Home Pre]]-October_Schedule_Table[[#This Row],[Away Pre]]</f>
        <v>10.068439534570828</v>
      </c>
      <c r="R696" s="8">
        <f>October_Schedule_Table[[#This Row],[Actual]]-October_Schedule_Table[[#This Row],[Predicted]]</f>
        <v>-8.0684395345708282</v>
      </c>
      <c r="S696" s="8">
        <f>October_Schedule_Table[[#This Row],[PTS2]]-October_Schedule_Table[[#This Row],[Home Pre]]</f>
        <v>-3.7187425336080793</v>
      </c>
      <c r="T696" s="8">
        <f>October_Schedule_Table[[#This Row],[PTS]]-October_Schedule_Table[[#This Row],[Away Pre]]</f>
        <v>4.3496970009627489</v>
      </c>
      <c r="U696" s="8" t="str">
        <f>CONCATENATE(October_Schedule_Table[[#This Row],[Away Short]],October_Schedule_Table[[#This Row],[PTS]],October_Schedule_Table[[#This Row],[PTS2]])</f>
        <v>Pho114116</v>
      </c>
      <c r="V696" s="8" t="str">
        <f>CONCATENATE(October_Schedule_Table[[#This Row],[Home Short]],October_Schedule_Table[[#This Row],[PTS]],October_Schedule_Table[[#This Row],[PTS2]])</f>
        <v>Min114116</v>
      </c>
      <c r="W696" s="8" t="str">
        <f>VLOOKUP(October_Schedule_Table[[#This Row],[Home Concat]],'Back to Back'!T:U,2,FALSE)</f>
        <v>no</v>
      </c>
      <c r="X696" s="8" t="str">
        <f>VLOOKUP(October_Schedule_Table[[#This Row],[Away Concat]],'Back to Back'!T:U,2,FALSE)</f>
        <v>yes</v>
      </c>
      <c r="Y69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96" s="8"/>
    </row>
    <row r="697" spans="1:26" x14ac:dyDescent="0.2">
      <c r="A697" s="2">
        <v>43485</v>
      </c>
      <c r="B697" s="16">
        <v>1</v>
      </c>
      <c r="C697" s="16">
        <v>20</v>
      </c>
      <c r="D697" s="16">
        <v>2019</v>
      </c>
      <c r="E697" s="1" t="s">
        <v>12</v>
      </c>
      <c r="F697" s="1" t="s">
        <v>22</v>
      </c>
      <c r="G697" s="1" t="s">
        <v>241</v>
      </c>
      <c r="H697" s="1">
        <v>103</v>
      </c>
      <c r="I697" s="1" t="s">
        <v>35</v>
      </c>
      <c r="J697" s="1" t="str">
        <f>LEFT(October_Schedule_Table[[#This Row],[Home/Neutral]],3)</f>
        <v>San</v>
      </c>
      <c r="K697" s="1">
        <v>95</v>
      </c>
      <c r="L697" s="1">
        <f>mean-0.5*home+VLOOKUP(October_Schedule_Table[[#This Row],[Visitor/Neutral]],lookup,2,FALSE)+VLOOKUP(October_Schedule_Table[[#This Row],[Home/Neutral]],lookup,3,FALSE)</f>
        <v>112.33278622192712</v>
      </c>
      <c r="M697" s="1">
        <f>mean+0.5*home+VLOOKUP(October_Schedule_Table[[#This Row],[Visitor/Neutral]],lookup,3,FALSE)+VLOOKUP(October_Schedule_Table[[#This Row],[Home/Neutral]],lookup,2,FALSE)</f>
        <v>116.12179957801882</v>
      </c>
      <c r="N697" s="1">
        <f>(October_Schedule_Table[[#This Row],[PTS2]]-October_Schedule_Table[[#This Row],[Home Pre]])^2+(October_Schedule_Table[[#This Row],[PTS]]-October_Schedule_Table[[#This Row],[Away Pre]])^2</f>
        <v>533.23131607818891</v>
      </c>
      <c r="O697" s="1">
        <f t="shared" si="12"/>
        <v>1.5085114189737936</v>
      </c>
      <c r="P697" s="8">
        <f>October_Schedule_Table[[#This Row],[PTS2]]-October_Schedule_Table[[#This Row],[PTS]]</f>
        <v>-8</v>
      </c>
      <c r="Q697" s="8">
        <f>October_Schedule_Table[[#This Row],[Home Pre]]-October_Schedule_Table[[#This Row],[Away Pre]]</f>
        <v>3.7890133560917008</v>
      </c>
      <c r="R697" s="8">
        <f>October_Schedule_Table[[#This Row],[Actual]]-October_Schedule_Table[[#This Row],[Predicted]]</f>
        <v>-11.789013356091701</v>
      </c>
      <c r="S697" s="8">
        <f>October_Schedule_Table[[#This Row],[PTS2]]-October_Schedule_Table[[#This Row],[Home Pre]]</f>
        <v>-21.121799578018823</v>
      </c>
      <c r="T697" s="8">
        <f>October_Schedule_Table[[#This Row],[PTS]]-October_Schedule_Table[[#This Row],[Away Pre]]</f>
        <v>-9.3327862219271225</v>
      </c>
      <c r="U697" s="8" t="str">
        <f>CONCATENATE(October_Schedule_Table[[#This Row],[Away Short]],October_Schedule_Table[[#This Row],[PTS]],October_Schedule_Table[[#This Row],[PTS2]])</f>
        <v>LAC10395</v>
      </c>
      <c r="V697" s="8" t="str">
        <f>CONCATENATE(October_Schedule_Table[[#This Row],[Home Short]],October_Schedule_Table[[#This Row],[PTS]],October_Schedule_Table[[#This Row],[PTS2]])</f>
        <v>San10395</v>
      </c>
      <c r="W697" s="8" t="str">
        <f>VLOOKUP(October_Schedule_Table[[#This Row],[Home Concat]],'Back to Back'!T:U,2,FALSE)</f>
        <v>no</v>
      </c>
      <c r="X697" s="8" t="str">
        <f>VLOOKUP(October_Schedule_Table[[#This Row],[Away Concat]],'Back to Back'!T:U,2,FALSE)</f>
        <v>no</v>
      </c>
      <c r="Y69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97" s="8"/>
    </row>
    <row r="698" spans="1:26" x14ac:dyDescent="0.2">
      <c r="A698" s="2">
        <v>43486</v>
      </c>
      <c r="B698" s="16">
        <v>1</v>
      </c>
      <c r="C698" s="16">
        <v>21</v>
      </c>
      <c r="D698" s="16">
        <v>2019</v>
      </c>
      <c r="E698" s="1" t="s">
        <v>62</v>
      </c>
      <c r="F698" s="1" t="s">
        <v>27</v>
      </c>
      <c r="G698" s="1" t="str">
        <f>LEFT(October_Schedule_Table[[#This Row],[Visitor/Neutral]],3)</f>
        <v>Orl</v>
      </c>
      <c r="H698" s="1">
        <v>122</v>
      </c>
      <c r="I698" s="1" t="s">
        <v>24</v>
      </c>
      <c r="J698" s="1" t="str">
        <f>LEFT(October_Schedule_Table[[#This Row],[Home/Neutral]],3)</f>
        <v>Atl</v>
      </c>
      <c r="K698" s="1">
        <v>103</v>
      </c>
      <c r="L698" s="1">
        <f>mean-0.5*home+VLOOKUP(October_Schedule_Table[[#This Row],[Visitor/Neutral]],lookup,2,FALSE)+VLOOKUP(October_Schedule_Table[[#This Row],[Home/Neutral]],lookup,3,FALSE)</f>
        <v>115.23999724991452</v>
      </c>
      <c r="M698" s="1">
        <f>mean+0.5*home+VLOOKUP(October_Schedule_Table[[#This Row],[Visitor/Neutral]],lookup,3,FALSE)+VLOOKUP(October_Schedule_Table[[#This Row],[Home/Neutral]],lookup,2,FALSE)</f>
        <v>111.31783651289159</v>
      </c>
      <c r="N698" s="1">
        <f>(October_Schedule_Table[[#This Row],[PTS2]]-October_Schedule_Table[[#This Row],[Home Pre]])^2+(October_Schedule_Table[[#This Row],[PTS]]-October_Schedule_Table[[#This Row],[Away Pre]])^2</f>
        <v>114.8840414363557</v>
      </c>
      <c r="O698" s="1">
        <f t="shared" si="12"/>
        <v>1.5094170692153228</v>
      </c>
      <c r="P698" s="8">
        <f>October_Schedule_Table[[#This Row],[PTS2]]-October_Schedule_Table[[#This Row],[PTS]]</f>
        <v>-19</v>
      </c>
      <c r="Q698" s="8">
        <f>October_Schedule_Table[[#This Row],[Home Pre]]-October_Schedule_Table[[#This Row],[Away Pre]]</f>
        <v>-3.922160737022935</v>
      </c>
      <c r="R698" s="8">
        <f>October_Schedule_Table[[#This Row],[Actual]]-October_Schedule_Table[[#This Row],[Predicted]]</f>
        <v>-15.077839262977065</v>
      </c>
      <c r="S698" s="8">
        <f>October_Schedule_Table[[#This Row],[PTS2]]-October_Schedule_Table[[#This Row],[Home Pre]]</f>
        <v>-8.3178365128915885</v>
      </c>
      <c r="T698" s="8">
        <f>October_Schedule_Table[[#This Row],[PTS]]-October_Schedule_Table[[#This Row],[Away Pre]]</f>
        <v>6.7600027500854765</v>
      </c>
      <c r="U698" s="8" t="str">
        <f>CONCATENATE(October_Schedule_Table[[#This Row],[Away Short]],October_Schedule_Table[[#This Row],[PTS]],October_Schedule_Table[[#This Row],[PTS2]])</f>
        <v>Orl122103</v>
      </c>
      <c r="V698" s="8" t="str">
        <f>CONCATENATE(October_Schedule_Table[[#This Row],[Home Short]],October_Schedule_Table[[#This Row],[PTS]],October_Schedule_Table[[#This Row],[PTS2]])</f>
        <v>Atl122103</v>
      </c>
      <c r="W698" s="8" t="str">
        <f>VLOOKUP(October_Schedule_Table[[#This Row],[Home Concat]],'Back to Back'!T:U,2,FALSE)</f>
        <v>no</v>
      </c>
      <c r="X698" s="8" t="str">
        <f>VLOOKUP(October_Schedule_Table[[#This Row],[Away Concat]],'Back to Back'!T:U,2,FALSE)</f>
        <v>no</v>
      </c>
      <c r="Y69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98" s="8"/>
    </row>
    <row r="699" spans="1:26" x14ac:dyDescent="0.2">
      <c r="A699" s="2">
        <v>43486</v>
      </c>
      <c r="B699" s="16">
        <v>1</v>
      </c>
      <c r="C699" s="16">
        <v>21</v>
      </c>
      <c r="D699" s="16">
        <v>2019</v>
      </c>
      <c r="E699" s="1" t="s">
        <v>43</v>
      </c>
      <c r="F699" s="1" t="s">
        <v>26</v>
      </c>
      <c r="G699" s="1" t="str">
        <f>LEFT(October_Schedule_Table[[#This Row],[Visitor/Neutral]],3)</f>
        <v>Mia</v>
      </c>
      <c r="H699" s="1">
        <v>99</v>
      </c>
      <c r="I699" s="1" t="s">
        <v>8</v>
      </c>
      <c r="J699" s="1" t="str">
        <f>LEFT(October_Schedule_Table[[#This Row],[Home/Neutral]],3)</f>
        <v>Bos</v>
      </c>
      <c r="K699" s="1">
        <v>107</v>
      </c>
      <c r="L699" s="1">
        <f>mean-0.5*home+VLOOKUP(October_Schedule_Table[[#This Row],[Visitor/Neutral]],lookup,2,FALSE)+VLOOKUP(October_Schedule_Table[[#This Row],[Home/Neutral]],lookup,3,FALSE)</f>
        <v>101.53629109368468</v>
      </c>
      <c r="M699" s="1">
        <f>mean+0.5*home+VLOOKUP(October_Schedule_Table[[#This Row],[Visitor/Neutral]],lookup,3,FALSE)+VLOOKUP(October_Schedule_Table[[#This Row],[Home/Neutral]],lookup,2,FALSE)</f>
        <v>108.16897234048753</v>
      </c>
      <c r="N699" s="1">
        <f>(October_Schedule_Table[[#This Row],[PTS2]]-October_Schedule_Table[[#This Row],[Home Pre]])^2+(October_Schedule_Table[[#This Row],[PTS]]-October_Schedule_Table[[#This Row],[Away Pre]])^2</f>
        <v>7.7992688447291281</v>
      </c>
      <c r="O699" s="1">
        <f t="shared" si="12"/>
        <v>1.5103232631732268</v>
      </c>
      <c r="P699" s="8">
        <f>October_Schedule_Table[[#This Row],[PTS2]]-October_Schedule_Table[[#This Row],[PTS]]</f>
        <v>8</v>
      </c>
      <c r="Q699" s="8">
        <f>October_Schedule_Table[[#This Row],[Home Pre]]-October_Schedule_Table[[#This Row],[Away Pre]]</f>
        <v>6.6326812468028464</v>
      </c>
      <c r="R699" s="8">
        <f>October_Schedule_Table[[#This Row],[Actual]]-October_Schedule_Table[[#This Row],[Predicted]]</f>
        <v>1.3673187531971536</v>
      </c>
      <c r="S699" s="8">
        <f>October_Schedule_Table[[#This Row],[PTS2]]-October_Schedule_Table[[#This Row],[Home Pre]]</f>
        <v>-1.1689723404875281</v>
      </c>
      <c r="T699" s="8">
        <f>October_Schedule_Table[[#This Row],[PTS]]-October_Schedule_Table[[#This Row],[Away Pre]]</f>
        <v>-2.5362910936846816</v>
      </c>
      <c r="U699" s="8" t="str">
        <f>CONCATENATE(October_Schedule_Table[[#This Row],[Away Short]],October_Schedule_Table[[#This Row],[PTS]],October_Schedule_Table[[#This Row],[PTS2]])</f>
        <v>Mia99107</v>
      </c>
      <c r="V699" s="8" t="str">
        <f>CONCATENATE(October_Schedule_Table[[#This Row],[Home Short]],October_Schedule_Table[[#This Row],[PTS]],October_Schedule_Table[[#This Row],[PTS2]])</f>
        <v>Bos99107</v>
      </c>
      <c r="W699" s="8" t="str">
        <f>VLOOKUP(October_Schedule_Table[[#This Row],[Home Concat]],'Back to Back'!T:U,2,FALSE)</f>
        <v>no</v>
      </c>
      <c r="X699" s="8" t="str">
        <f>VLOOKUP(October_Schedule_Table[[#This Row],[Away Concat]],'Back to Back'!T:U,2,FALSE)</f>
        <v>no</v>
      </c>
      <c r="Y69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699" s="8"/>
    </row>
    <row r="700" spans="1:26" x14ac:dyDescent="0.2">
      <c r="A700" s="2">
        <v>43486</v>
      </c>
      <c r="B700" s="16">
        <v>1</v>
      </c>
      <c r="C700" s="16">
        <v>21</v>
      </c>
      <c r="D700" s="16">
        <v>2019</v>
      </c>
      <c r="E700" s="1" t="s">
        <v>61</v>
      </c>
      <c r="F700" s="1" t="s">
        <v>32</v>
      </c>
      <c r="G700" s="1" t="str">
        <f>LEFT(October_Schedule_Table[[#This Row],[Visitor/Neutral]],3)</f>
        <v>Sac</v>
      </c>
      <c r="H700" s="1">
        <v>94</v>
      </c>
      <c r="I700" s="1" t="s">
        <v>15</v>
      </c>
      <c r="J700" s="1" t="str">
        <f>LEFT(October_Schedule_Table[[#This Row],[Home/Neutral]],3)</f>
        <v>Bro</v>
      </c>
      <c r="K700" s="1">
        <v>123</v>
      </c>
      <c r="L700" s="1">
        <f>mean-0.5*home+VLOOKUP(October_Schedule_Table[[#This Row],[Visitor/Neutral]],lookup,2,FALSE)+VLOOKUP(October_Schedule_Table[[#This Row],[Home/Neutral]],lookup,3,FALSE)</f>
        <v>113.92314169764524</v>
      </c>
      <c r="M700" s="1">
        <f>mean+0.5*home+VLOOKUP(October_Schedule_Table[[#This Row],[Visitor/Neutral]],lookup,3,FALSE)+VLOOKUP(October_Schedule_Table[[#This Row],[Home/Neutral]],lookup,2,FALSE)</f>
        <v>117.63735920815294</v>
      </c>
      <c r="N700" s="1">
        <f>(October_Schedule_Table[[#This Row],[PTS2]]-October_Schedule_Table[[#This Row],[Home Pre]])^2+(October_Schedule_Table[[#This Row],[PTS]]-October_Schedule_Table[[#This Row],[Away Pre]])^2</f>
        <v>425.68949136683227</v>
      </c>
      <c r="O700" s="1">
        <f t="shared" si="12"/>
        <v>1.5112300011739312</v>
      </c>
      <c r="P700" s="8">
        <f>October_Schedule_Table[[#This Row],[PTS2]]-October_Schedule_Table[[#This Row],[PTS]]</f>
        <v>29</v>
      </c>
      <c r="Q700" s="8">
        <f>October_Schedule_Table[[#This Row],[Home Pre]]-October_Schedule_Table[[#This Row],[Away Pre]]</f>
        <v>3.7142175105077087</v>
      </c>
      <c r="R700" s="8">
        <f>October_Schedule_Table[[#This Row],[Actual]]-October_Schedule_Table[[#This Row],[Predicted]]</f>
        <v>25.285782489492291</v>
      </c>
      <c r="S700" s="8">
        <f>October_Schedule_Table[[#This Row],[PTS2]]-October_Schedule_Table[[#This Row],[Home Pre]]</f>
        <v>5.3626407918470562</v>
      </c>
      <c r="T700" s="8">
        <f>October_Schedule_Table[[#This Row],[PTS]]-October_Schedule_Table[[#This Row],[Away Pre]]</f>
        <v>-19.923141697645235</v>
      </c>
      <c r="U700" s="8" t="str">
        <f>CONCATENATE(October_Schedule_Table[[#This Row],[Away Short]],October_Schedule_Table[[#This Row],[PTS]],October_Schedule_Table[[#This Row],[PTS2]])</f>
        <v>Sac94123</v>
      </c>
      <c r="V700" s="8" t="str">
        <f>CONCATENATE(October_Schedule_Table[[#This Row],[Home Short]],October_Schedule_Table[[#This Row],[PTS]],October_Schedule_Table[[#This Row],[PTS2]])</f>
        <v>Bro94123</v>
      </c>
      <c r="W700" s="8" t="str">
        <f>VLOOKUP(October_Schedule_Table[[#This Row],[Home Concat]],'Back to Back'!T:U,2,FALSE)</f>
        <v>no</v>
      </c>
      <c r="X700" s="8" t="str">
        <f>VLOOKUP(October_Schedule_Table[[#This Row],[Away Concat]],'Back to Back'!T:U,2,FALSE)</f>
        <v>no</v>
      </c>
      <c r="Y70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00" s="8"/>
    </row>
    <row r="701" spans="1:26" x14ac:dyDescent="0.2">
      <c r="A701" s="2">
        <v>43486</v>
      </c>
      <c r="B701" s="16">
        <v>1</v>
      </c>
      <c r="C701" s="16">
        <v>21</v>
      </c>
      <c r="D701" s="16">
        <v>2019</v>
      </c>
      <c r="E701" s="1" t="s">
        <v>60</v>
      </c>
      <c r="F701" s="1" t="s">
        <v>38</v>
      </c>
      <c r="G701" s="1" t="str">
        <f>LEFT(October_Schedule_Table[[#This Row],[Visitor/Neutral]],3)</f>
        <v>Chi</v>
      </c>
      <c r="H701" s="1">
        <v>104</v>
      </c>
      <c r="I701" s="1" t="s">
        <v>36</v>
      </c>
      <c r="J701" s="1" t="str">
        <f>LEFT(October_Schedule_Table[[#This Row],[Home/Neutral]],3)</f>
        <v>Cle</v>
      </c>
      <c r="K701" s="1">
        <v>88</v>
      </c>
      <c r="L701" s="1">
        <f>mean-0.5*home+VLOOKUP(October_Schedule_Table[[#This Row],[Visitor/Neutral]],lookup,2,FALSE)+VLOOKUP(October_Schedule_Table[[#This Row],[Home/Neutral]],lookup,3,FALSE)</f>
        <v>107.01218648510851</v>
      </c>
      <c r="M701" s="1">
        <f>mean+0.5*home+VLOOKUP(October_Schedule_Table[[#This Row],[Visitor/Neutral]],lookup,3,FALSE)+VLOOKUP(October_Schedule_Table[[#This Row],[Home/Neutral]],lookup,2,FALSE)</f>
        <v>108.77470965487149</v>
      </c>
      <c r="N701" s="1">
        <f>(October_Schedule_Table[[#This Row],[PTS2]]-October_Schedule_Table[[#This Row],[Home Pre]])^2+(October_Schedule_Table[[#This Row],[PTS]]-October_Schedule_Table[[#This Row],[Away Pre]])^2</f>
        <v>440.66182866528095</v>
      </c>
      <c r="O701" s="1">
        <f t="shared" si="12"/>
        <v>1.5121372835440579</v>
      </c>
      <c r="P701" s="8">
        <f>October_Schedule_Table[[#This Row],[PTS2]]-October_Schedule_Table[[#This Row],[PTS]]</f>
        <v>-16</v>
      </c>
      <c r="Q701" s="8">
        <f>October_Schedule_Table[[#This Row],[Home Pre]]-October_Schedule_Table[[#This Row],[Away Pre]]</f>
        <v>1.7625231697629715</v>
      </c>
      <c r="R701" s="8">
        <f>October_Schedule_Table[[#This Row],[Actual]]-October_Schedule_Table[[#This Row],[Predicted]]</f>
        <v>-17.762523169762972</v>
      </c>
      <c r="S701" s="8">
        <f>October_Schedule_Table[[#This Row],[PTS2]]-October_Schedule_Table[[#This Row],[Home Pre]]</f>
        <v>-20.774709654871486</v>
      </c>
      <c r="T701" s="8">
        <f>October_Schedule_Table[[#This Row],[PTS]]-October_Schedule_Table[[#This Row],[Away Pre]]</f>
        <v>-3.0121864851085149</v>
      </c>
      <c r="U701" s="8" t="str">
        <f>CONCATENATE(October_Schedule_Table[[#This Row],[Away Short]],October_Schedule_Table[[#This Row],[PTS]],October_Schedule_Table[[#This Row],[PTS2]])</f>
        <v>Chi10488</v>
      </c>
      <c r="V701" s="8" t="str">
        <f>CONCATENATE(October_Schedule_Table[[#This Row],[Home Short]],October_Schedule_Table[[#This Row],[PTS]],October_Schedule_Table[[#This Row],[PTS2]])</f>
        <v>Cle10488</v>
      </c>
      <c r="W701" s="8" t="str">
        <f>VLOOKUP(October_Schedule_Table[[#This Row],[Home Concat]],'Back to Back'!T:U,2,FALSE)</f>
        <v>no</v>
      </c>
      <c r="X701" s="8" t="str">
        <f>VLOOKUP(October_Schedule_Table[[#This Row],[Away Concat]],'Back to Back'!T:U,2,FALSE)</f>
        <v>no</v>
      </c>
      <c r="Y70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01" s="8"/>
    </row>
    <row r="702" spans="1:26" x14ac:dyDescent="0.2">
      <c r="A702" s="2">
        <v>43486</v>
      </c>
      <c r="B702" s="16">
        <v>1</v>
      </c>
      <c r="C702" s="16">
        <v>21</v>
      </c>
      <c r="D702" s="16">
        <v>2019</v>
      </c>
      <c r="E702" s="1" t="s">
        <v>9</v>
      </c>
      <c r="F702" s="1" t="s">
        <v>11</v>
      </c>
      <c r="G702" s="1" t="str">
        <f>LEFT(October_Schedule_Table[[#This Row],[Visitor/Neutral]],3)</f>
        <v>Gol</v>
      </c>
      <c r="H702" s="1">
        <v>130</v>
      </c>
      <c r="I702" s="1" t="s">
        <v>39</v>
      </c>
      <c r="J702" s="1" t="s">
        <v>242</v>
      </c>
      <c r="K702" s="1">
        <v>111</v>
      </c>
      <c r="L702" s="1">
        <f>mean-0.5*home+VLOOKUP(October_Schedule_Table[[#This Row],[Visitor/Neutral]],lookup,2,FALSE)+VLOOKUP(October_Schedule_Table[[#This Row],[Home/Neutral]],lookup,3,FALSE)</f>
        <v>118.10937415445082</v>
      </c>
      <c r="M702" s="1">
        <f>mean+0.5*home+VLOOKUP(October_Schedule_Table[[#This Row],[Visitor/Neutral]],lookup,3,FALSE)+VLOOKUP(October_Schedule_Table[[#This Row],[Home/Neutral]],lookup,2,FALSE)</f>
        <v>112.57255054431261</v>
      </c>
      <c r="N702" s="1">
        <f>(October_Schedule_Table[[#This Row],[PTS2]]-October_Schedule_Table[[#This Row],[Home Pre]])^2+(October_Schedule_Table[[#This Row],[PTS]]-October_Schedule_Table[[#This Row],[Away Pre]])^2</f>
        <v>143.85989821326004</v>
      </c>
      <c r="O702" s="1">
        <f t="shared" si="12"/>
        <v>1.5130451106104241</v>
      </c>
      <c r="P702" s="8">
        <f>October_Schedule_Table[[#This Row],[PTS2]]-October_Schedule_Table[[#This Row],[PTS]]</f>
        <v>-19</v>
      </c>
      <c r="Q702" s="8">
        <f>October_Schedule_Table[[#This Row],[Home Pre]]-October_Schedule_Table[[#This Row],[Away Pre]]</f>
        <v>-5.5368236101382138</v>
      </c>
      <c r="R702" s="8">
        <f>October_Schedule_Table[[#This Row],[Actual]]-October_Schedule_Table[[#This Row],[Predicted]]</f>
        <v>-13.463176389861786</v>
      </c>
      <c r="S702" s="8">
        <f>October_Schedule_Table[[#This Row],[PTS2]]-October_Schedule_Table[[#This Row],[Home Pre]]</f>
        <v>-1.5725505443126053</v>
      </c>
      <c r="T702" s="8">
        <f>October_Schedule_Table[[#This Row],[PTS]]-October_Schedule_Table[[#This Row],[Away Pre]]</f>
        <v>11.890625845549181</v>
      </c>
      <c r="U702" s="8" t="str">
        <f>CONCATENATE(October_Schedule_Table[[#This Row],[Away Short]],October_Schedule_Table[[#This Row],[PTS]],October_Schedule_Table[[#This Row],[PTS2]])</f>
        <v>Gol130111</v>
      </c>
      <c r="V702" s="8" t="str">
        <f>CONCATENATE(October_Schedule_Table[[#This Row],[Home Short]],October_Schedule_Table[[#This Row],[PTS]],October_Schedule_Table[[#This Row],[PTS2]])</f>
        <v>LAL130111</v>
      </c>
      <c r="W702" s="8" t="str">
        <f>VLOOKUP(October_Schedule_Table[[#This Row],[Home Concat]],'Back to Back'!T:U,2,FALSE)</f>
        <v>no</v>
      </c>
      <c r="X702" s="8" t="str">
        <f>VLOOKUP(October_Schedule_Table[[#This Row],[Away Concat]],'Back to Back'!T:U,2,FALSE)</f>
        <v>no</v>
      </c>
      <c r="Y70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02" s="8"/>
    </row>
    <row r="703" spans="1:26" x14ac:dyDescent="0.2">
      <c r="A703" s="2">
        <v>43486</v>
      </c>
      <c r="B703" s="16">
        <v>1</v>
      </c>
      <c r="C703" s="16">
        <v>21</v>
      </c>
      <c r="D703" s="16">
        <v>2019</v>
      </c>
      <c r="E703" s="1" t="s">
        <v>71</v>
      </c>
      <c r="F703" s="1" t="s">
        <v>17</v>
      </c>
      <c r="G703" s="1" t="str">
        <f>LEFT(October_Schedule_Table[[#This Row],[Visitor/Neutral]],3)</f>
        <v>New</v>
      </c>
      <c r="H703" s="1">
        <v>105</v>
      </c>
      <c r="I703" s="1" t="s">
        <v>19</v>
      </c>
      <c r="J703" s="1" t="str">
        <f>LEFT(October_Schedule_Table[[#This Row],[Home/Neutral]],3)</f>
        <v>Mem</v>
      </c>
      <c r="K703" s="1">
        <v>85</v>
      </c>
      <c r="L703" s="1">
        <f>mean-0.5*home+VLOOKUP(October_Schedule_Table[[#This Row],[Visitor/Neutral]],lookup,2,FALSE)+VLOOKUP(October_Schedule_Table[[#This Row],[Home/Neutral]],lookup,3,FALSE)</f>
        <v>108.77495559335684</v>
      </c>
      <c r="M703" s="1">
        <f>mean+0.5*home+VLOOKUP(October_Schedule_Table[[#This Row],[Visitor/Neutral]],lookup,3,FALSE)+VLOOKUP(October_Schedule_Table[[#This Row],[Home/Neutral]],lookup,2,FALSE)</f>
        <v>111.23202572969352</v>
      </c>
      <c r="N703" s="1">
        <f>(October_Schedule_Table[[#This Row],[PTS2]]-October_Schedule_Table[[#This Row],[Home Pre]])^2+(October_Schedule_Table[[#This Row],[PTS]]-October_Schedule_Table[[#This Row],[Away Pre]])^2</f>
        <v>702.36946361511889</v>
      </c>
      <c r="O703" s="1">
        <f t="shared" si="12"/>
        <v>1.5139534827000443</v>
      </c>
      <c r="P703" s="8">
        <f>October_Schedule_Table[[#This Row],[PTS2]]-October_Schedule_Table[[#This Row],[PTS]]</f>
        <v>-20</v>
      </c>
      <c r="Q703" s="8">
        <f>October_Schedule_Table[[#This Row],[Home Pre]]-October_Schedule_Table[[#This Row],[Away Pre]]</f>
        <v>2.4570701363366823</v>
      </c>
      <c r="R703" s="8">
        <f>October_Schedule_Table[[#This Row],[Actual]]-October_Schedule_Table[[#This Row],[Predicted]]</f>
        <v>-22.457070136336682</v>
      </c>
      <c r="S703" s="8">
        <f>October_Schedule_Table[[#This Row],[PTS2]]-October_Schedule_Table[[#This Row],[Home Pre]]</f>
        <v>-26.232025729693518</v>
      </c>
      <c r="T703" s="8">
        <f>October_Schedule_Table[[#This Row],[PTS]]-October_Schedule_Table[[#This Row],[Away Pre]]</f>
        <v>-3.7749555933568359</v>
      </c>
      <c r="U703" s="8" t="str">
        <f>CONCATENATE(October_Schedule_Table[[#This Row],[Away Short]],October_Schedule_Table[[#This Row],[PTS]],October_Schedule_Table[[#This Row],[PTS2]])</f>
        <v>New10585</v>
      </c>
      <c r="V703" s="8" t="str">
        <f>CONCATENATE(October_Schedule_Table[[#This Row],[Home Short]],October_Schedule_Table[[#This Row],[PTS]],October_Schedule_Table[[#This Row],[PTS2]])</f>
        <v>Mem10585</v>
      </c>
      <c r="W703" s="8" t="str">
        <f>VLOOKUP(October_Schedule_Table[[#This Row],[Home Concat]],'Back to Back'!T:U,2,FALSE)</f>
        <v>no</v>
      </c>
      <c r="X703" s="8" t="str">
        <f>VLOOKUP(October_Schedule_Table[[#This Row],[Away Concat]],'Back to Back'!T:U,2,FALSE)</f>
        <v>no</v>
      </c>
      <c r="Y70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03" s="8"/>
    </row>
    <row r="704" spans="1:26" x14ac:dyDescent="0.2">
      <c r="A704" s="2">
        <v>43486</v>
      </c>
      <c r="B704" s="16">
        <v>1</v>
      </c>
      <c r="C704" s="16">
        <v>21</v>
      </c>
      <c r="D704" s="16">
        <v>2019</v>
      </c>
      <c r="E704" s="1" t="s">
        <v>75</v>
      </c>
      <c r="F704" s="1" t="s">
        <v>28</v>
      </c>
      <c r="G704" s="1" t="str">
        <f>LEFT(October_Schedule_Table[[#This Row],[Visitor/Neutral]],3)</f>
        <v>Dal</v>
      </c>
      <c r="H704" s="1">
        <v>106</v>
      </c>
      <c r="I704" s="1" t="s">
        <v>13</v>
      </c>
      <c r="J704" s="1" t="str">
        <f>LEFT(October_Schedule_Table[[#This Row],[Home/Neutral]],3)</f>
        <v>Mil</v>
      </c>
      <c r="K704" s="1">
        <v>116</v>
      </c>
      <c r="L704" s="1">
        <f>mean-0.5*home+VLOOKUP(October_Schedule_Table[[#This Row],[Visitor/Neutral]],lookup,2,FALSE)+VLOOKUP(October_Schedule_Table[[#This Row],[Home/Neutral]],lookup,3,FALSE)</f>
        <v>106.48035819453253</v>
      </c>
      <c r="M704" s="1">
        <f>mean+0.5*home+VLOOKUP(October_Schedule_Table[[#This Row],[Visitor/Neutral]],lookup,3,FALSE)+VLOOKUP(October_Schedule_Table[[#This Row],[Home/Neutral]],lookup,2,FALSE)</f>
        <v>118.06258934522396</v>
      </c>
      <c r="N704" s="1">
        <f>(October_Schedule_Table[[#This Row],[PTS2]]-October_Schedule_Table[[#This Row],[Home Pre]])^2+(October_Schedule_Table[[#This Row],[PTS]]-October_Schedule_Table[[#This Row],[Away Pre]])^2</f>
        <v>4.4850188020859338</v>
      </c>
      <c r="O704" s="1">
        <f t="shared" si="12"/>
        <v>1.5148624001401285</v>
      </c>
      <c r="P704" s="8">
        <f>October_Schedule_Table[[#This Row],[PTS2]]-October_Schedule_Table[[#This Row],[PTS]]</f>
        <v>10</v>
      </c>
      <c r="Q704" s="8">
        <f>October_Schedule_Table[[#This Row],[Home Pre]]-October_Schedule_Table[[#This Row],[Away Pre]]</f>
        <v>11.582231150691428</v>
      </c>
      <c r="R704" s="8">
        <f>October_Schedule_Table[[#This Row],[Actual]]-October_Schedule_Table[[#This Row],[Predicted]]</f>
        <v>-1.5822311506914275</v>
      </c>
      <c r="S704" s="8">
        <f>October_Schedule_Table[[#This Row],[PTS2]]-October_Schedule_Table[[#This Row],[Home Pre]]</f>
        <v>-2.0625893452239552</v>
      </c>
      <c r="T704" s="8">
        <f>October_Schedule_Table[[#This Row],[PTS]]-October_Schedule_Table[[#This Row],[Away Pre]]</f>
        <v>-0.4803581945325277</v>
      </c>
      <c r="U704" s="8" t="str">
        <f>CONCATENATE(October_Schedule_Table[[#This Row],[Away Short]],October_Schedule_Table[[#This Row],[PTS]],October_Schedule_Table[[#This Row],[PTS2]])</f>
        <v>Dal106116</v>
      </c>
      <c r="V704" s="8" t="str">
        <f>CONCATENATE(October_Schedule_Table[[#This Row],[Home Short]],October_Schedule_Table[[#This Row],[PTS]],October_Schedule_Table[[#This Row],[PTS2]])</f>
        <v>Mil106116</v>
      </c>
      <c r="W704" s="8" t="str">
        <f>VLOOKUP(October_Schedule_Table[[#This Row],[Home Concat]],'Back to Back'!T:U,2,FALSE)</f>
        <v>no</v>
      </c>
      <c r="X704" s="8" t="str">
        <f>VLOOKUP(October_Schedule_Table[[#This Row],[Away Concat]],'Back to Back'!T:U,2,FALSE)</f>
        <v>no</v>
      </c>
      <c r="Y70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04" s="8"/>
    </row>
    <row r="705" spans="1:26" x14ac:dyDescent="0.2">
      <c r="A705" s="2">
        <v>43486</v>
      </c>
      <c r="B705" s="16">
        <v>1</v>
      </c>
      <c r="C705" s="16">
        <v>21</v>
      </c>
      <c r="D705" s="16">
        <v>2019</v>
      </c>
      <c r="E705" s="1" t="s">
        <v>76</v>
      </c>
      <c r="F705" s="1" t="s">
        <v>10</v>
      </c>
      <c r="G705" s="1" t="str">
        <f>LEFT(October_Schedule_Table[[#This Row],[Visitor/Neutral]],3)</f>
        <v>Okl</v>
      </c>
      <c r="H705" s="1">
        <v>127</v>
      </c>
      <c r="I705" s="1" t="s">
        <v>25</v>
      </c>
      <c r="J705" s="1" t="s">
        <v>243</v>
      </c>
      <c r="K705" s="1">
        <v>109</v>
      </c>
      <c r="L705" s="1">
        <f>mean-0.5*home+VLOOKUP(October_Schedule_Table[[#This Row],[Visitor/Neutral]],lookup,2,FALSE)+VLOOKUP(October_Schedule_Table[[#This Row],[Home/Neutral]],lookup,3,FALSE)</f>
        <v>115.63786972666716</v>
      </c>
      <c r="M705" s="1">
        <f>mean+0.5*home+VLOOKUP(October_Schedule_Table[[#This Row],[Visitor/Neutral]],lookup,3,FALSE)+VLOOKUP(October_Schedule_Table[[#This Row],[Home/Neutral]],lookup,2,FALSE)</f>
        <v>105.57191755165941</v>
      </c>
      <c r="N705" s="1">
        <f>(October_Schedule_Table[[#This Row],[PTS2]]-October_Schedule_Table[[#This Row],[Home Pre]])^2+(October_Schedule_Table[[#This Row],[PTS]]-October_Schedule_Table[[#This Row],[Away Pre]])^2</f>
        <v>140.84975362080735</v>
      </c>
      <c r="O705" s="1">
        <f t="shared" si="12"/>
        <v>1.5157718632580834</v>
      </c>
      <c r="P705" s="8">
        <f>October_Schedule_Table[[#This Row],[PTS2]]-October_Schedule_Table[[#This Row],[PTS]]</f>
        <v>-18</v>
      </c>
      <c r="Q705" s="8">
        <f>October_Schedule_Table[[#This Row],[Home Pre]]-October_Schedule_Table[[#This Row],[Away Pre]]</f>
        <v>-10.065952175007752</v>
      </c>
      <c r="R705" s="8">
        <f>October_Schedule_Table[[#This Row],[Actual]]-October_Schedule_Table[[#This Row],[Predicted]]</f>
        <v>-7.9340478249922484</v>
      </c>
      <c r="S705" s="8">
        <f>October_Schedule_Table[[#This Row],[PTS2]]-October_Schedule_Table[[#This Row],[Home Pre]]</f>
        <v>3.4280824483405894</v>
      </c>
      <c r="T705" s="8">
        <f>October_Schedule_Table[[#This Row],[PTS]]-October_Schedule_Table[[#This Row],[Away Pre]]</f>
        <v>11.362130273332838</v>
      </c>
      <c r="U705" s="8" t="str">
        <f>CONCATENATE(October_Schedule_Table[[#This Row],[Away Short]],October_Schedule_Table[[#This Row],[PTS]],October_Schedule_Table[[#This Row],[PTS2]])</f>
        <v>Okl127109</v>
      </c>
      <c r="V705" s="8" t="str">
        <f>CONCATENATE(October_Schedule_Table[[#This Row],[Home Short]],October_Schedule_Table[[#This Row],[PTS]],October_Schedule_Table[[#This Row],[PTS2]])</f>
        <v>NYK127109</v>
      </c>
      <c r="W705" s="8" t="str">
        <f>VLOOKUP(October_Schedule_Table[[#This Row],[Home Concat]],'Back to Back'!T:U,2,FALSE)</f>
        <v>no</v>
      </c>
      <c r="X705" s="8" t="str">
        <f>VLOOKUP(October_Schedule_Table[[#This Row],[Away Concat]],'Back to Back'!T:U,2,FALSE)</f>
        <v>no</v>
      </c>
      <c r="Y70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05" s="8"/>
    </row>
    <row r="706" spans="1:26" x14ac:dyDescent="0.2">
      <c r="A706" s="2">
        <v>43486</v>
      </c>
      <c r="B706" s="16">
        <v>1</v>
      </c>
      <c r="C706" s="16">
        <v>21</v>
      </c>
      <c r="D706" s="16">
        <v>2019</v>
      </c>
      <c r="E706" s="1" t="s">
        <v>6</v>
      </c>
      <c r="F706" s="1" t="s">
        <v>18</v>
      </c>
      <c r="G706" s="1" t="str">
        <f>LEFT(October_Schedule_Table[[#This Row],[Visitor/Neutral]],3)</f>
        <v>Hou</v>
      </c>
      <c r="H706" s="1">
        <v>93</v>
      </c>
      <c r="I706" s="1" t="s">
        <v>7</v>
      </c>
      <c r="J706" s="1" t="str">
        <f>LEFT(October_Schedule_Table[[#This Row],[Home/Neutral]],3)</f>
        <v>Phi</v>
      </c>
      <c r="K706" s="1">
        <v>121</v>
      </c>
      <c r="L706" s="1">
        <f>mean-0.5*home+VLOOKUP(October_Schedule_Table[[#This Row],[Visitor/Neutral]],lookup,2,FALSE)+VLOOKUP(October_Schedule_Table[[#This Row],[Home/Neutral]],lookup,3,FALSE)</f>
        <v>114.74882658271261</v>
      </c>
      <c r="M706" s="1">
        <f>mean+0.5*home+VLOOKUP(October_Schedule_Table[[#This Row],[Visitor/Neutral]],lookup,3,FALSE)+VLOOKUP(October_Schedule_Table[[#This Row],[Home/Neutral]],lookup,2,FALSE)</f>
        <v>113.88941665424778</v>
      </c>
      <c r="N706" s="1">
        <f>(October_Schedule_Table[[#This Row],[PTS2]]-October_Schedule_Table[[#This Row],[Home Pre]])^2+(October_Schedule_Table[[#This Row],[PTS]]-October_Schedule_Table[[#This Row],[Away Pre]])^2</f>
        <v>523.57185324179545</v>
      </c>
      <c r="O706" s="1">
        <f t="shared" si="12"/>
        <v>1.5166818723815125</v>
      </c>
      <c r="P706" s="8">
        <f>October_Schedule_Table[[#This Row],[PTS2]]-October_Schedule_Table[[#This Row],[PTS]]</f>
        <v>28</v>
      </c>
      <c r="Q706" s="8">
        <f>October_Schedule_Table[[#This Row],[Home Pre]]-October_Schedule_Table[[#This Row],[Away Pre]]</f>
        <v>-0.859409928464828</v>
      </c>
      <c r="R706" s="8">
        <f>October_Schedule_Table[[#This Row],[Actual]]-October_Schedule_Table[[#This Row],[Predicted]]</f>
        <v>28.859409928464828</v>
      </c>
      <c r="S706" s="8">
        <f>October_Schedule_Table[[#This Row],[PTS2]]-October_Schedule_Table[[#This Row],[Home Pre]]</f>
        <v>7.1105833457522181</v>
      </c>
      <c r="T706" s="8">
        <f>October_Schedule_Table[[#This Row],[PTS]]-October_Schedule_Table[[#This Row],[Away Pre]]</f>
        <v>-21.74882658271261</v>
      </c>
      <c r="U706" s="8" t="str">
        <f>CONCATENATE(October_Schedule_Table[[#This Row],[Away Short]],October_Schedule_Table[[#This Row],[PTS]],October_Schedule_Table[[#This Row],[PTS2]])</f>
        <v>Hou93121</v>
      </c>
      <c r="V706" s="8" t="str">
        <f>CONCATENATE(October_Schedule_Table[[#This Row],[Home Short]],October_Schedule_Table[[#This Row],[PTS]],October_Schedule_Table[[#This Row],[PTS2]])</f>
        <v>Phi93121</v>
      </c>
      <c r="W706" s="8" t="str">
        <f>VLOOKUP(October_Schedule_Table[[#This Row],[Home Concat]],'Back to Back'!T:U,2,FALSE)</f>
        <v>no</v>
      </c>
      <c r="X706" s="8" t="str">
        <f>VLOOKUP(October_Schedule_Table[[#This Row],[Away Concat]],'Back to Back'!T:U,2,FALSE)</f>
        <v>no</v>
      </c>
      <c r="Y70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06" s="8"/>
    </row>
    <row r="707" spans="1:26" x14ac:dyDescent="0.2">
      <c r="A707" s="2">
        <v>43486</v>
      </c>
      <c r="B707" s="16">
        <v>1</v>
      </c>
      <c r="C707" s="16">
        <v>21</v>
      </c>
      <c r="D707" s="16">
        <v>2019</v>
      </c>
      <c r="E707" s="1" t="s">
        <v>42</v>
      </c>
      <c r="F707" s="1" t="s">
        <v>40</v>
      </c>
      <c r="G707" s="1" t="str">
        <f>LEFT(October_Schedule_Table[[#This Row],[Visitor/Neutral]],3)</f>
        <v>Por</v>
      </c>
      <c r="H707" s="1">
        <v>109</v>
      </c>
      <c r="I707" s="1" t="s">
        <v>31</v>
      </c>
      <c r="J707" s="1" t="str">
        <f>LEFT(October_Schedule_Table[[#This Row],[Home/Neutral]],3)</f>
        <v>Uta</v>
      </c>
      <c r="K707" s="1">
        <v>104</v>
      </c>
      <c r="L707" s="1">
        <f>mean-0.5*home+VLOOKUP(October_Schedule_Table[[#This Row],[Visitor/Neutral]],lookup,2,FALSE)+VLOOKUP(October_Schedule_Table[[#This Row],[Home/Neutral]],lookup,3,FALSE)</f>
        <v>108.89675248140087</v>
      </c>
      <c r="M707" s="1">
        <f>mean+0.5*home+VLOOKUP(October_Schedule_Table[[#This Row],[Visitor/Neutral]],lookup,3,FALSE)+VLOOKUP(October_Schedule_Table[[#This Row],[Home/Neutral]],lookup,2,FALSE)</f>
        <v>112.58435314588954</v>
      </c>
      <c r="N707" s="1">
        <f>(October_Schedule_Table[[#This Row],[PTS2]]-October_Schedule_Table[[#This Row],[Home Pre]])^2+(October_Schedule_Table[[#This Row],[PTS]]-October_Schedule_Table[[#This Row],[Away Pre]])^2</f>
        <v>73.701778983440462</v>
      </c>
      <c r="O707" s="1">
        <f t="shared" si="12"/>
        <v>1.5175924278382156</v>
      </c>
      <c r="P707" s="8">
        <f>October_Schedule_Table[[#This Row],[PTS2]]-October_Schedule_Table[[#This Row],[PTS]]</f>
        <v>-5</v>
      </c>
      <c r="Q707" s="8">
        <f>October_Schedule_Table[[#This Row],[Home Pre]]-October_Schedule_Table[[#This Row],[Away Pre]]</f>
        <v>3.6876006644886701</v>
      </c>
      <c r="R707" s="8">
        <f>October_Schedule_Table[[#This Row],[Actual]]-October_Schedule_Table[[#This Row],[Predicted]]</f>
        <v>-8.6876006644886701</v>
      </c>
      <c r="S707" s="8">
        <f>October_Schedule_Table[[#This Row],[PTS2]]-October_Schedule_Table[[#This Row],[Home Pre]]</f>
        <v>-8.584353145889537</v>
      </c>
      <c r="T707" s="8">
        <f>October_Schedule_Table[[#This Row],[PTS]]-October_Schedule_Table[[#This Row],[Away Pre]]</f>
        <v>0.10324751859913306</v>
      </c>
      <c r="U707" s="8" t="str">
        <f>CONCATENATE(October_Schedule_Table[[#This Row],[Away Short]],October_Schedule_Table[[#This Row],[PTS]],October_Schedule_Table[[#This Row],[PTS2]])</f>
        <v>Por109104</v>
      </c>
      <c r="V707" s="8" t="str">
        <f>CONCATENATE(October_Schedule_Table[[#This Row],[Home Short]],October_Schedule_Table[[#This Row],[PTS]],October_Schedule_Table[[#This Row],[PTS2]])</f>
        <v>Uta109104</v>
      </c>
      <c r="W707" s="8" t="str">
        <f>VLOOKUP(October_Schedule_Table[[#This Row],[Home Concat]],'Back to Back'!T:U,2,FALSE)</f>
        <v>no</v>
      </c>
      <c r="X707" s="8" t="str">
        <f>VLOOKUP(October_Schedule_Table[[#This Row],[Away Concat]],'Back to Back'!T:U,2,FALSE)</f>
        <v>no</v>
      </c>
      <c r="Y70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07" s="8"/>
    </row>
    <row r="708" spans="1:26" x14ac:dyDescent="0.2">
      <c r="A708" s="2">
        <v>43486</v>
      </c>
      <c r="B708" s="16">
        <v>1</v>
      </c>
      <c r="C708" s="16">
        <v>21</v>
      </c>
      <c r="D708" s="16">
        <v>2019</v>
      </c>
      <c r="E708" s="1" t="s">
        <v>75</v>
      </c>
      <c r="F708" s="1" t="s">
        <v>16</v>
      </c>
      <c r="G708" s="1" t="str">
        <f>LEFT(October_Schedule_Table[[#This Row],[Visitor/Neutral]],3)</f>
        <v>Det</v>
      </c>
      <c r="H708" s="1">
        <v>87</v>
      </c>
      <c r="I708" s="1" t="s">
        <v>41</v>
      </c>
      <c r="J708" s="1" t="str">
        <f>LEFT(October_Schedule_Table[[#This Row],[Home/Neutral]],3)</f>
        <v>Was</v>
      </c>
      <c r="K708" s="1">
        <v>101</v>
      </c>
      <c r="L708" s="1">
        <f>mean-0.5*home+VLOOKUP(October_Schedule_Table[[#This Row],[Visitor/Neutral]],lookup,2,FALSE)+VLOOKUP(October_Schedule_Table[[#This Row],[Home/Neutral]],lookup,3,FALSE)</f>
        <v>111.9963589338517</v>
      </c>
      <c r="M708" s="1">
        <f>mean+0.5*home+VLOOKUP(October_Schedule_Table[[#This Row],[Visitor/Neutral]],lookup,3,FALSE)+VLOOKUP(October_Schedule_Table[[#This Row],[Home/Neutral]],lookup,2,FALSE)</f>
        <v>111.72990537528179</v>
      </c>
      <c r="N708" s="1">
        <f>(October_Schedule_Table[[#This Row],[PTS2]]-October_Schedule_Table[[#This Row],[Home Pre]])^2+(October_Schedule_Table[[#This Row],[PTS]]-October_Schedule_Table[[#This Row],[Away Pre]])^2</f>
        <v>739.94882931244854</v>
      </c>
      <c r="O708" s="1">
        <f t="shared" si="12"/>
        <v>1.5185035299561893</v>
      </c>
      <c r="P708" s="8">
        <f>October_Schedule_Table[[#This Row],[PTS2]]-October_Schedule_Table[[#This Row],[PTS]]</f>
        <v>14</v>
      </c>
      <c r="Q708" s="8">
        <f>October_Schedule_Table[[#This Row],[Home Pre]]-October_Schedule_Table[[#This Row],[Away Pre]]</f>
        <v>-0.26645355856990705</v>
      </c>
      <c r="R708" s="8">
        <f>October_Schedule_Table[[#This Row],[Actual]]-October_Schedule_Table[[#This Row],[Predicted]]</f>
        <v>14.266453558569907</v>
      </c>
      <c r="S708" s="8">
        <f>October_Schedule_Table[[#This Row],[PTS2]]-October_Schedule_Table[[#This Row],[Home Pre]]</f>
        <v>-10.729905375281788</v>
      </c>
      <c r="T708" s="8">
        <f>October_Schedule_Table[[#This Row],[PTS]]-October_Schedule_Table[[#This Row],[Away Pre]]</f>
        <v>-24.996358933851695</v>
      </c>
      <c r="U708" s="8" t="str">
        <f>CONCATENATE(October_Schedule_Table[[#This Row],[Away Short]],October_Schedule_Table[[#This Row],[PTS]],October_Schedule_Table[[#This Row],[PTS2]])</f>
        <v>Det87101</v>
      </c>
      <c r="V708" s="8" t="str">
        <f>CONCATENATE(October_Schedule_Table[[#This Row],[Home Short]],October_Schedule_Table[[#This Row],[PTS]],October_Schedule_Table[[#This Row],[PTS2]])</f>
        <v>Was87101</v>
      </c>
      <c r="W708" s="8" t="str">
        <f>VLOOKUP(October_Schedule_Table[[#This Row],[Home Concat]],'Back to Back'!T:U,2,FALSE)</f>
        <v>no</v>
      </c>
      <c r="X708" s="8" t="str">
        <f>VLOOKUP(October_Schedule_Table[[#This Row],[Away Concat]],'Back to Back'!T:U,2,FALSE)</f>
        <v>no</v>
      </c>
      <c r="Y70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08" s="8"/>
    </row>
    <row r="709" spans="1:26" x14ac:dyDescent="0.2">
      <c r="A709" s="2">
        <v>43487</v>
      </c>
      <c r="B709" s="16">
        <v>1</v>
      </c>
      <c r="C709" s="16">
        <v>22</v>
      </c>
      <c r="D709" s="16">
        <v>2019</v>
      </c>
      <c r="E709" s="1" t="s">
        <v>33</v>
      </c>
      <c r="F709" s="1" t="s">
        <v>22</v>
      </c>
      <c r="G709" s="1" t="s">
        <v>241</v>
      </c>
      <c r="H709" s="1">
        <v>98</v>
      </c>
      <c r="I709" s="1" t="s">
        <v>28</v>
      </c>
      <c r="J709" s="1" t="str">
        <f>LEFT(October_Schedule_Table[[#This Row],[Home/Neutral]],3)</f>
        <v>Dal</v>
      </c>
      <c r="K709" s="1">
        <v>106</v>
      </c>
      <c r="L709" s="1">
        <f>mean-0.5*home+VLOOKUP(October_Schedule_Table[[#This Row],[Visitor/Neutral]],lookup,2,FALSE)+VLOOKUP(October_Schedule_Table[[#This Row],[Home/Neutral]],lookup,3,FALSE)</f>
        <v>112.74179411037497</v>
      </c>
      <c r="M709" s="1">
        <f>mean+0.5*home+VLOOKUP(October_Schedule_Table[[#This Row],[Visitor/Neutral]],lookup,3,FALSE)+VLOOKUP(October_Schedule_Table[[#This Row],[Home/Neutral]],lookup,2,FALSE)</f>
        <v>113.5567457551896</v>
      </c>
      <c r="N709" s="1">
        <f>(October_Schedule_Table[[#This Row],[PTS2]]-October_Schedule_Table[[#This Row],[Home Pre]])^2+(October_Schedule_Table[[#This Row],[PTS]]-October_Schedule_Table[[#This Row],[Away Pre]])^2</f>
        <v>274.42490000126207</v>
      </c>
      <c r="O709" s="1">
        <f t="shared" si="12"/>
        <v>1.5194151790636277</v>
      </c>
      <c r="P709" s="8">
        <f>October_Schedule_Table[[#This Row],[PTS2]]-October_Schedule_Table[[#This Row],[PTS]]</f>
        <v>8</v>
      </c>
      <c r="Q709" s="8">
        <f>October_Schedule_Table[[#This Row],[Home Pre]]-October_Schedule_Table[[#This Row],[Away Pre]]</f>
        <v>0.81495164481462723</v>
      </c>
      <c r="R709" s="8">
        <f>October_Schedule_Table[[#This Row],[Actual]]-October_Schedule_Table[[#This Row],[Predicted]]</f>
        <v>7.1850483551853728</v>
      </c>
      <c r="S709" s="8">
        <f>October_Schedule_Table[[#This Row],[PTS2]]-October_Schedule_Table[[#This Row],[Home Pre]]</f>
        <v>-7.5567457551895956</v>
      </c>
      <c r="T709" s="8">
        <f>October_Schedule_Table[[#This Row],[PTS]]-October_Schedule_Table[[#This Row],[Away Pre]]</f>
        <v>-14.741794110374968</v>
      </c>
      <c r="U709" s="8" t="str">
        <f>CONCATENATE(October_Schedule_Table[[#This Row],[Away Short]],October_Schedule_Table[[#This Row],[PTS]],October_Schedule_Table[[#This Row],[PTS2]])</f>
        <v>LAC98106</v>
      </c>
      <c r="V709" s="8" t="str">
        <f>CONCATENATE(October_Schedule_Table[[#This Row],[Home Short]],October_Schedule_Table[[#This Row],[PTS]],October_Schedule_Table[[#This Row],[PTS2]])</f>
        <v>Dal98106</v>
      </c>
      <c r="W709" s="8" t="str">
        <f>VLOOKUP(October_Schedule_Table[[#This Row],[Home Concat]],'Back to Back'!T:U,2,FALSE)</f>
        <v>yes</v>
      </c>
      <c r="X709" s="8" t="str">
        <f>VLOOKUP(October_Schedule_Table[[#This Row],[Away Concat]],'Back to Back'!T:U,2,FALSE)</f>
        <v>no</v>
      </c>
      <c r="Y70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09" s="8"/>
    </row>
    <row r="710" spans="1:26" x14ac:dyDescent="0.2">
      <c r="A710" s="2">
        <v>43487</v>
      </c>
      <c r="B710" s="16">
        <v>1</v>
      </c>
      <c r="C710" s="16">
        <v>22</v>
      </c>
      <c r="D710" s="16">
        <v>2019</v>
      </c>
      <c r="E710" s="1" t="s">
        <v>6</v>
      </c>
      <c r="F710" s="1" t="s">
        <v>40</v>
      </c>
      <c r="G710" s="1" t="str">
        <f>LEFT(October_Schedule_Table[[#This Row],[Visitor/Neutral]],3)</f>
        <v>Por</v>
      </c>
      <c r="H710" s="1">
        <v>114</v>
      </c>
      <c r="I710" s="1" t="s">
        <v>10</v>
      </c>
      <c r="J710" s="1" t="str">
        <f>LEFT(October_Schedule_Table[[#This Row],[Home/Neutral]],3)</f>
        <v>Okl</v>
      </c>
      <c r="K710" s="1">
        <v>123</v>
      </c>
      <c r="L710" s="1">
        <f>mean-0.5*home+VLOOKUP(October_Schedule_Table[[#This Row],[Visitor/Neutral]],lookup,2,FALSE)+VLOOKUP(October_Schedule_Table[[#This Row],[Home/Neutral]],lookup,3,FALSE)</f>
        <v>114.02139357077561</v>
      </c>
      <c r="M710" s="1">
        <f>mean+0.5*home+VLOOKUP(October_Schedule_Table[[#This Row],[Visitor/Neutral]],lookup,3,FALSE)+VLOOKUP(October_Schedule_Table[[#This Row],[Home/Neutral]],lookup,2,FALSE)</f>
        <v>115.38788829659585</v>
      </c>
      <c r="N710" s="1">
        <f>(October_Schedule_Table[[#This Row],[PTS2]]-October_Schedule_Table[[#This Row],[Home Pre]])^2+(October_Schedule_Table[[#This Row],[PTS]]-October_Schedule_Table[[#This Row],[Away Pre]])^2</f>
        <v>57.944702269973014</v>
      </c>
      <c r="O710" s="1">
        <f t="shared" si="12"/>
        <v>1.5203273754889211</v>
      </c>
      <c r="P710" s="8">
        <f>October_Schedule_Table[[#This Row],[PTS2]]-October_Schedule_Table[[#This Row],[PTS]]</f>
        <v>9</v>
      </c>
      <c r="Q710" s="8">
        <f>October_Schedule_Table[[#This Row],[Home Pre]]-October_Schedule_Table[[#This Row],[Away Pre]]</f>
        <v>1.3664947258202318</v>
      </c>
      <c r="R710" s="8">
        <f>October_Schedule_Table[[#This Row],[Actual]]-October_Schedule_Table[[#This Row],[Predicted]]</f>
        <v>7.6335052741797682</v>
      </c>
      <c r="S710" s="8">
        <f>October_Schedule_Table[[#This Row],[PTS2]]-October_Schedule_Table[[#This Row],[Home Pre]]</f>
        <v>7.6121117034041532</v>
      </c>
      <c r="T710" s="8">
        <f>October_Schedule_Table[[#This Row],[PTS]]-October_Schedule_Table[[#This Row],[Away Pre]]</f>
        <v>-2.139357077561499E-2</v>
      </c>
      <c r="U710" s="8" t="str">
        <f>CONCATENATE(October_Schedule_Table[[#This Row],[Away Short]],October_Schedule_Table[[#This Row],[PTS]],October_Schedule_Table[[#This Row],[PTS2]])</f>
        <v>Por114123</v>
      </c>
      <c r="V710" s="8" t="str">
        <f>CONCATENATE(October_Schedule_Table[[#This Row],[Home Short]],October_Schedule_Table[[#This Row],[PTS]],October_Schedule_Table[[#This Row],[PTS2]])</f>
        <v>Okl114123</v>
      </c>
      <c r="W710" s="8" t="str">
        <f>VLOOKUP(October_Schedule_Table[[#This Row],[Home Concat]],'Back to Back'!T:U,2,FALSE)</f>
        <v>yes</v>
      </c>
      <c r="X710" s="8" t="str">
        <f>VLOOKUP(October_Schedule_Table[[#This Row],[Away Concat]],'Back to Back'!T:U,2,FALSE)</f>
        <v>yes</v>
      </c>
      <c r="Y710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43487Portland Trail BlazersOklahoma City Thunder</v>
      </c>
      <c r="Z710" s="8"/>
    </row>
    <row r="711" spans="1:26" x14ac:dyDescent="0.2">
      <c r="A711" s="2">
        <v>43487</v>
      </c>
      <c r="B711" s="16">
        <v>1</v>
      </c>
      <c r="C711" s="16">
        <v>22</v>
      </c>
      <c r="D711" s="16">
        <v>2019</v>
      </c>
      <c r="E711" s="1" t="s">
        <v>42</v>
      </c>
      <c r="F711" s="1" t="s">
        <v>34</v>
      </c>
      <c r="G711" s="1" t="str">
        <f>LEFT(October_Schedule_Table[[#This Row],[Visitor/Neutral]],3)</f>
        <v>Min</v>
      </c>
      <c r="H711" s="1">
        <v>118</v>
      </c>
      <c r="I711" s="1" t="s">
        <v>29</v>
      </c>
      <c r="J711" s="1" t="str">
        <f>LEFT(October_Schedule_Table[[#This Row],[Home/Neutral]],3)</f>
        <v>Pho</v>
      </c>
      <c r="K711" s="1">
        <v>91</v>
      </c>
      <c r="L711" s="1">
        <f>mean-0.5*home+VLOOKUP(October_Schedule_Table[[#This Row],[Visitor/Neutral]],lookup,2,FALSE)+VLOOKUP(October_Schedule_Table[[#This Row],[Home/Neutral]],lookup,3,FALSE)</f>
        <v>117.00364296637709</v>
      </c>
      <c r="M711" s="1">
        <f>mean+0.5*home+VLOOKUP(October_Schedule_Table[[#This Row],[Visitor/Neutral]],lookup,3,FALSE)+VLOOKUP(October_Schedule_Table[[#This Row],[Home/Neutral]],lookup,2,FALSE)</f>
        <v>112.36540256626824</v>
      </c>
      <c r="N711" s="1">
        <f>(October_Schedule_Table[[#This Row],[PTS2]]-October_Schedule_Table[[#This Row],[Home Pre]])^2+(October_Schedule_Table[[#This Row],[PTS]]-October_Schedule_Table[[#This Row],[Away Pre]])^2</f>
        <v>457.47315415715155</v>
      </c>
      <c r="O711" s="1">
        <f t="shared" si="12"/>
        <v>1.5212401195606575</v>
      </c>
      <c r="P711" s="8">
        <f>October_Schedule_Table[[#This Row],[PTS2]]-October_Schedule_Table[[#This Row],[PTS]]</f>
        <v>-27</v>
      </c>
      <c r="Q711" s="8">
        <f>October_Schedule_Table[[#This Row],[Home Pre]]-October_Schedule_Table[[#This Row],[Away Pre]]</f>
        <v>-4.6382404001088418</v>
      </c>
      <c r="R711" s="8">
        <f>October_Schedule_Table[[#This Row],[Actual]]-October_Schedule_Table[[#This Row],[Predicted]]</f>
        <v>-22.361759599891158</v>
      </c>
      <c r="S711" s="8">
        <f>October_Schedule_Table[[#This Row],[PTS2]]-October_Schedule_Table[[#This Row],[Home Pre]]</f>
        <v>-21.365402566268244</v>
      </c>
      <c r="T711" s="8">
        <f>October_Schedule_Table[[#This Row],[PTS]]-October_Schedule_Table[[#This Row],[Away Pre]]</f>
        <v>0.99635703362291395</v>
      </c>
      <c r="U711" s="8" t="str">
        <f>CONCATENATE(October_Schedule_Table[[#This Row],[Away Short]],October_Schedule_Table[[#This Row],[PTS]],October_Schedule_Table[[#This Row],[PTS2]])</f>
        <v>Min11891</v>
      </c>
      <c r="V711" s="8" t="str">
        <f>CONCATENATE(October_Schedule_Table[[#This Row],[Home Short]],October_Schedule_Table[[#This Row],[PTS]],October_Schedule_Table[[#This Row],[PTS2]])</f>
        <v>Pho11891</v>
      </c>
      <c r="W711" s="8" t="str">
        <f>VLOOKUP(October_Schedule_Table[[#This Row],[Home Concat]],'Back to Back'!T:U,2,FALSE)</f>
        <v>no</v>
      </c>
      <c r="X711" s="8" t="str">
        <f>VLOOKUP(October_Schedule_Table[[#This Row],[Away Concat]],'Back to Back'!T:U,2,FALSE)</f>
        <v>no</v>
      </c>
      <c r="Y71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11" s="8"/>
    </row>
    <row r="712" spans="1:26" x14ac:dyDescent="0.2">
      <c r="A712" s="2">
        <v>43487</v>
      </c>
      <c r="B712" s="16">
        <v>1</v>
      </c>
      <c r="C712" s="16">
        <v>22</v>
      </c>
      <c r="D712" s="16">
        <v>2019</v>
      </c>
      <c r="E712" s="1" t="s">
        <v>12</v>
      </c>
      <c r="F712" s="1" t="s">
        <v>32</v>
      </c>
      <c r="G712" s="1" t="str">
        <f>LEFT(October_Schedule_Table[[#This Row],[Visitor/Neutral]],3)</f>
        <v>Sac</v>
      </c>
      <c r="H712" s="1">
        <v>105</v>
      </c>
      <c r="I712" s="1" t="s">
        <v>37</v>
      </c>
      <c r="J712" s="1" t="str">
        <f>LEFT(October_Schedule_Table[[#This Row],[Home/Neutral]],3)</f>
        <v>Tor</v>
      </c>
      <c r="K712" s="1">
        <v>120</v>
      </c>
      <c r="L712" s="1">
        <f>mean-0.5*home+VLOOKUP(October_Schedule_Table[[#This Row],[Visitor/Neutral]],lookup,2,FALSE)+VLOOKUP(October_Schedule_Table[[#This Row],[Home/Neutral]],lookup,3,FALSE)</f>
        <v>110.31341201096681</v>
      </c>
      <c r="M712" s="1">
        <f>mean+0.5*home+VLOOKUP(October_Schedule_Table[[#This Row],[Visitor/Neutral]],lookup,3,FALSE)+VLOOKUP(October_Schedule_Table[[#This Row],[Home/Neutral]],lookup,2,FALSE)</f>
        <v>119.46457402484441</v>
      </c>
      <c r="N712" s="1">
        <f>(October_Schedule_Table[[#This Row],[PTS2]]-October_Schedule_Table[[#This Row],[Home Pre]])^2+(October_Schedule_Table[[#This Row],[PTS]]-October_Schedule_Table[[#This Row],[Away Pre]])^2</f>
        <v>28.519028173157722</v>
      </c>
      <c r="O712" s="1">
        <f t="shared" si="12"/>
        <v>1.5221534116076223</v>
      </c>
      <c r="P712" s="8">
        <f>October_Schedule_Table[[#This Row],[PTS2]]-October_Schedule_Table[[#This Row],[PTS]]</f>
        <v>15</v>
      </c>
      <c r="Q712" s="8">
        <f>October_Schedule_Table[[#This Row],[Home Pre]]-October_Schedule_Table[[#This Row],[Away Pre]]</f>
        <v>9.1511620138775953</v>
      </c>
      <c r="R712" s="8">
        <f>October_Schedule_Table[[#This Row],[Actual]]-October_Schedule_Table[[#This Row],[Predicted]]</f>
        <v>5.8488379861224047</v>
      </c>
      <c r="S712" s="8">
        <f>October_Schedule_Table[[#This Row],[PTS2]]-October_Schedule_Table[[#This Row],[Home Pre]]</f>
        <v>0.53542597515559009</v>
      </c>
      <c r="T712" s="8">
        <f>October_Schedule_Table[[#This Row],[PTS]]-October_Schedule_Table[[#This Row],[Away Pre]]</f>
        <v>-5.3134120109668146</v>
      </c>
      <c r="U712" s="8" t="str">
        <f>CONCATENATE(October_Schedule_Table[[#This Row],[Away Short]],October_Schedule_Table[[#This Row],[PTS]],October_Schedule_Table[[#This Row],[PTS2]])</f>
        <v>Sac105120</v>
      </c>
      <c r="V712" s="8" t="str">
        <f>CONCATENATE(October_Schedule_Table[[#This Row],[Home Short]],October_Schedule_Table[[#This Row],[PTS]],October_Schedule_Table[[#This Row],[PTS2]])</f>
        <v>Tor105120</v>
      </c>
      <c r="W712" s="8" t="str">
        <f>VLOOKUP(October_Schedule_Table[[#This Row],[Home Concat]],'Back to Back'!T:U,2,FALSE)</f>
        <v>no</v>
      </c>
      <c r="X712" s="8" t="str">
        <f>VLOOKUP(October_Schedule_Table[[#This Row],[Away Concat]],'Back to Back'!T:U,2,FALSE)</f>
        <v>yes</v>
      </c>
      <c r="Y71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12" s="8"/>
    </row>
    <row r="713" spans="1:26" x14ac:dyDescent="0.2">
      <c r="A713" s="2">
        <v>43488</v>
      </c>
      <c r="B713" s="16">
        <v>1</v>
      </c>
      <c r="C713" s="16">
        <v>23</v>
      </c>
      <c r="D713" s="16">
        <v>2019</v>
      </c>
      <c r="E713" s="1" t="s">
        <v>23</v>
      </c>
      <c r="F713" s="1" t="s">
        <v>36</v>
      </c>
      <c r="G713" s="1" t="str">
        <f>LEFT(October_Schedule_Table[[#This Row],[Visitor/Neutral]],3)</f>
        <v>Cle</v>
      </c>
      <c r="H713" s="1">
        <v>103</v>
      </c>
      <c r="I713" s="1" t="s">
        <v>8</v>
      </c>
      <c r="J713" s="1" t="str">
        <f>LEFT(October_Schedule_Table[[#This Row],[Home/Neutral]],3)</f>
        <v>Bos</v>
      </c>
      <c r="K713" s="1">
        <v>123</v>
      </c>
      <c r="L713" s="1">
        <f>mean-0.5*home+VLOOKUP(October_Schedule_Table[[#This Row],[Visitor/Neutral]],lookup,2,FALSE)+VLOOKUP(October_Schedule_Table[[#This Row],[Home/Neutral]],lookup,3,FALSE)</f>
        <v>101.32959688631031</v>
      </c>
      <c r="M713" s="1">
        <f>mean+0.5*home+VLOOKUP(October_Schedule_Table[[#This Row],[Visitor/Neutral]],lookup,3,FALSE)+VLOOKUP(October_Schedule_Table[[#This Row],[Home/Neutral]],lookup,2,FALSE)</f>
        <v>117.0292505357846</v>
      </c>
      <c r="N713" s="1">
        <f>(October_Schedule_Table[[#This Row],[PTS2]]-October_Schedule_Table[[#This Row],[Home Pre]])^2+(October_Schedule_Table[[#This Row],[PTS]]-October_Schedule_Table[[#This Row],[Away Pre]])^2</f>
        <v>38.440095726652714</v>
      </c>
      <c r="O713" s="1">
        <f t="shared" si="12"/>
        <v>1.5230672519587978</v>
      </c>
      <c r="P713" s="8">
        <f>October_Schedule_Table[[#This Row],[PTS2]]-October_Schedule_Table[[#This Row],[PTS]]</f>
        <v>20</v>
      </c>
      <c r="Q713" s="8">
        <f>October_Schedule_Table[[#This Row],[Home Pre]]-October_Schedule_Table[[#This Row],[Away Pre]]</f>
        <v>15.699653649474286</v>
      </c>
      <c r="R713" s="8">
        <f>October_Schedule_Table[[#This Row],[Actual]]-October_Schedule_Table[[#This Row],[Predicted]]</f>
        <v>4.3003463505257145</v>
      </c>
      <c r="S713" s="8">
        <f>October_Schedule_Table[[#This Row],[PTS2]]-October_Schedule_Table[[#This Row],[Home Pre]]</f>
        <v>5.9707494642154018</v>
      </c>
      <c r="T713" s="8">
        <f>October_Schedule_Table[[#This Row],[PTS]]-October_Schedule_Table[[#This Row],[Away Pre]]</f>
        <v>1.6704031136896873</v>
      </c>
      <c r="U713" s="8" t="str">
        <f>CONCATENATE(October_Schedule_Table[[#This Row],[Away Short]],October_Schedule_Table[[#This Row],[PTS]],October_Schedule_Table[[#This Row],[PTS2]])</f>
        <v>Cle103123</v>
      </c>
      <c r="V713" s="8" t="str">
        <f>CONCATENATE(October_Schedule_Table[[#This Row],[Home Short]],October_Schedule_Table[[#This Row],[PTS]],October_Schedule_Table[[#This Row],[PTS2]])</f>
        <v>Bos103123</v>
      </c>
      <c r="W713" s="8" t="str">
        <f>VLOOKUP(October_Schedule_Table[[#This Row],[Home Concat]],'Back to Back'!T:U,2,FALSE)</f>
        <v>no</v>
      </c>
      <c r="X713" s="8" t="str">
        <f>VLOOKUP(October_Schedule_Table[[#This Row],[Away Concat]],'Back to Back'!T:U,2,FALSE)</f>
        <v>no</v>
      </c>
      <c r="Y71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13" s="8"/>
    </row>
    <row r="714" spans="1:26" x14ac:dyDescent="0.2">
      <c r="A714" s="2">
        <v>43488</v>
      </c>
      <c r="B714" s="16">
        <v>1</v>
      </c>
      <c r="C714" s="16">
        <v>23</v>
      </c>
      <c r="D714" s="16">
        <v>2019</v>
      </c>
      <c r="E714" s="1" t="s">
        <v>23</v>
      </c>
      <c r="F714" s="1" t="s">
        <v>27</v>
      </c>
      <c r="G714" s="1" t="str">
        <f>LEFT(October_Schedule_Table[[#This Row],[Visitor/Neutral]],3)</f>
        <v>Orl</v>
      </c>
      <c r="H714" s="1">
        <v>110</v>
      </c>
      <c r="I714" s="1" t="s">
        <v>15</v>
      </c>
      <c r="J714" s="1" t="str">
        <f>LEFT(October_Schedule_Table[[#This Row],[Home/Neutral]],3)</f>
        <v>Bro</v>
      </c>
      <c r="K714" s="1">
        <v>114</v>
      </c>
      <c r="L714" s="1">
        <f>mean-0.5*home+VLOOKUP(October_Schedule_Table[[#This Row],[Visitor/Neutral]],lookup,2,FALSE)+VLOOKUP(October_Schedule_Table[[#This Row],[Home/Neutral]],lookup,3,FALSE)</f>
        <v>107.70015669403347</v>
      </c>
      <c r="M714" s="1">
        <f>mean+0.5*home+VLOOKUP(October_Schedule_Table[[#This Row],[Visitor/Neutral]],lookup,3,FALSE)+VLOOKUP(October_Schedule_Table[[#This Row],[Home/Neutral]],lookup,2,FALSE)</f>
        <v>109.29056241664384</v>
      </c>
      <c r="N714" s="1">
        <f>(October_Schedule_Table[[#This Row],[PTS2]]-October_Schedule_Table[[#This Row],[Home Pre]])^2+(October_Schedule_Table[[#This Row],[PTS]]-October_Schedule_Table[[#This Row],[Away Pre]])^2</f>
        <v>27.468081583526605</v>
      </c>
      <c r="O714" s="1">
        <f t="shared" si="12"/>
        <v>1.523981640943364</v>
      </c>
      <c r="P714" s="8">
        <f>October_Schedule_Table[[#This Row],[PTS2]]-October_Schedule_Table[[#This Row],[PTS]]</f>
        <v>4</v>
      </c>
      <c r="Q714" s="8">
        <f>October_Schedule_Table[[#This Row],[Home Pre]]-October_Schedule_Table[[#This Row],[Away Pre]]</f>
        <v>1.5904057226103703</v>
      </c>
      <c r="R714" s="8">
        <f>October_Schedule_Table[[#This Row],[Actual]]-October_Schedule_Table[[#This Row],[Predicted]]</f>
        <v>2.4095942773896297</v>
      </c>
      <c r="S714" s="8">
        <f>October_Schedule_Table[[#This Row],[PTS2]]-October_Schedule_Table[[#This Row],[Home Pre]]</f>
        <v>4.7094375833561628</v>
      </c>
      <c r="T714" s="8">
        <f>October_Schedule_Table[[#This Row],[PTS]]-October_Schedule_Table[[#This Row],[Away Pre]]</f>
        <v>2.2998433059665331</v>
      </c>
      <c r="U714" s="8" t="str">
        <f>CONCATENATE(October_Schedule_Table[[#This Row],[Away Short]],October_Schedule_Table[[#This Row],[PTS]],October_Schedule_Table[[#This Row],[PTS2]])</f>
        <v>Orl110114</v>
      </c>
      <c r="V714" s="8" t="str">
        <f>CONCATENATE(October_Schedule_Table[[#This Row],[Home Short]],October_Schedule_Table[[#This Row],[PTS]],October_Schedule_Table[[#This Row],[PTS2]])</f>
        <v>Bro110114</v>
      </c>
      <c r="W714" s="8" t="str">
        <f>VLOOKUP(October_Schedule_Table[[#This Row],[Home Concat]],'Back to Back'!T:U,2,FALSE)</f>
        <v>no</v>
      </c>
      <c r="X714" s="8" t="str">
        <f>VLOOKUP(October_Schedule_Table[[#This Row],[Away Concat]],'Back to Back'!T:U,2,FALSE)</f>
        <v>no</v>
      </c>
      <c r="Y71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14" s="8"/>
    </row>
    <row r="715" spans="1:26" x14ac:dyDescent="0.2">
      <c r="A715" s="2">
        <v>43488</v>
      </c>
      <c r="B715" s="16">
        <v>1</v>
      </c>
      <c r="C715" s="16">
        <v>23</v>
      </c>
      <c r="D715" s="16">
        <v>2019</v>
      </c>
      <c r="E715" s="1" t="s">
        <v>6</v>
      </c>
      <c r="F715" s="1" t="s">
        <v>24</v>
      </c>
      <c r="G715" s="1" t="str">
        <f>LEFT(October_Schedule_Table[[#This Row],[Visitor/Neutral]],3)</f>
        <v>Atl</v>
      </c>
      <c r="H715" s="1">
        <v>121</v>
      </c>
      <c r="I715" s="1" t="s">
        <v>38</v>
      </c>
      <c r="J715" s="1" t="str">
        <f>LEFT(October_Schedule_Table[[#This Row],[Home/Neutral]],3)</f>
        <v>Chi</v>
      </c>
      <c r="K715" s="1">
        <v>101</v>
      </c>
      <c r="L715" s="1">
        <f>mean-0.5*home+VLOOKUP(October_Schedule_Table[[#This Row],[Visitor/Neutral]],lookup,2,FALSE)+VLOOKUP(October_Schedule_Table[[#This Row],[Home/Neutral]],lookup,3,FALSE)</f>
        <v>115.51376470626033</v>
      </c>
      <c r="M715" s="1">
        <f>mean+0.5*home+VLOOKUP(October_Schedule_Table[[#This Row],[Visitor/Neutral]],lookup,3,FALSE)+VLOOKUP(October_Schedule_Table[[#This Row],[Home/Neutral]],lookup,2,FALSE)</f>
        <v>115.28323754601763</v>
      </c>
      <c r="N715" s="1">
        <f>(October_Schedule_Table[[#This Row],[PTS2]]-October_Schedule_Table[[#This Row],[Home Pre]])^2+(October_Schedule_Table[[#This Row],[PTS]]-October_Schedule_Table[[#This Row],[Away Pre]])^2</f>
        <v>234.10965249424254</v>
      </c>
      <c r="O715" s="1">
        <f t="shared" si="12"/>
        <v>1.5248965788906985</v>
      </c>
      <c r="P715" s="8">
        <f>October_Schedule_Table[[#This Row],[PTS2]]-October_Schedule_Table[[#This Row],[PTS]]</f>
        <v>-20</v>
      </c>
      <c r="Q715" s="8">
        <f>October_Schedule_Table[[#This Row],[Home Pre]]-October_Schedule_Table[[#This Row],[Away Pre]]</f>
        <v>-0.23052716024270126</v>
      </c>
      <c r="R715" s="8">
        <f>October_Schedule_Table[[#This Row],[Actual]]-October_Schedule_Table[[#This Row],[Predicted]]</f>
        <v>-19.769472839757299</v>
      </c>
      <c r="S715" s="8">
        <f>October_Schedule_Table[[#This Row],[PTS2]]-October_Schedule_Table[[#This Row],[Home Pre]]</f>
        <v>-14.283237546017631</v>
      </c>
      <c r="T715" s="8">
        <f>October_Schedule_Table[[#This Row],[PTS]]-October_Schedule_Table[[#This Row],[Away Pre]]</f>
        <v>5.4862352937396679</v>
      </c>
      <c r="U715" s="8" t="str">
        <f>CONCATENATE(October_Schedule_Table[[#This Row],[Away Short]],October_Schedule_Table[[#This Row],[PTS]],October_Schedule_Table[[#This Row],[PTS2]])</f>
        <v>Atl121101</v>
      </c>
      <c r="V715" s="8" t="str">
        <f>CONCATENATE(October_Schedule_Table[[#This Row],[Home Short]],October_Schedule_Table[[#This Row],[PTS]],October_Schedule_Table[[#This Row],[PTS2]])</f>
        <v>Chi121101</v>
      </c>
      <c r="W715" s="8" t="str">
        <f>VLOOKUP(October_Schedule_Table[[#This Row],[Home Concat]],'Back to Back'!T:U,2,FALSE)</f>
        <v>no</v>
      </c>
      <c r="X715" s="8" t="str">
        <f>VLOOKUP(October_Schedule_Table[[#This Row],[Away Concat]],'Back to Back'!T:U,2,FALSE)</f>
        <v>no</v>
      </c>
      <c r="Y71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15" s="8"/>
    </row>
    <row r="716" spans="1:26" x14ac:dyDescent="0.2">
      <c r="A716" s="2">
        <v>43488</v>
      </c>
      <c r="B716" s="16">
        <v>1</v>
      </c>
      <c r="C716" s="16">
        <v>23</v>
      </c>
      <c r="D716" s="16">
        <v>2019</v>
      </c>
      <c r="E716" s="1" t="s">
        <v>12</v>
      </c>
      <c r="F716" s="1" t="s">
        <v>37</v>
      </c>
      <c r="G716" s="1" t="str">
        <f>LEFT(October_Schedule_Table[[#This Row],[Visitor/Neutral]],3)</f>
        <v>Tor</v>
      </c>
      <c r="H716" s="1">
        <v>106</v>
      </c>
      <c r="I716" s="1" t="s">
        <v>20</v>
      </c>
      <c r="J716" s="1" t="str">
        <f>LEFT(October_Schedule_Table[[#This Row],[Home/Neutral]],3)</f>
        <v>Ind</v>
      </c>
      <c r="K716" s="1">
        <v>110</v>
      </c>
      <c r="L716" s="1">
        <f>mean-0.5*home+VLOOKUP(October_Schedule_Table[[#This Row],[Visitor/Neutral]],lookup,2,FALSE)+VLOOKUP(October_Schedule_Table[[#This Row],[Home/Neutral]],lookup,3,FALSE)</f>
        <v>107.01664517554836</v>
      </c>
      <c r="M716" s="1">
        <f>mean+0.5*home+VLOOKUP(October_Schedule_Table[[#This Row],[Visitor/Neutral]],lookup,3,FALSE)+VLOOKUP(October_Schedule_Table[[#This Row],[Home/Neutral]],lookup,2,FALSE)</f>
        <v>106.59739257831077</v>
      </c>
      <c r="N716" s="1">
        <f>(October_Schedule_Table[[#This Row],[PTS2]]-October_Schedule_Table[[#This Row],[Home Pre]])^2+(October_Schedule_Table[[#This Row],[PTS]]-October_Schedule_Table[[#This Row],[Away Pre]])^2</f>
        <v>12.611304679100357</v>
      </c>
      <c r="O716" s="1">
        <f t="shared" ref="O716:O779" si="13">1/(0.9994)*O715</f>
        <v>1.5258120661303769</v>
      </c>
      <c r="P716" s="8">
        <f>October_Schedule_Table[[#This Row],[PTS2]]-October_Schedule_Table[[#This Row],[PTS]]</f>
        <v>4</v>
      </c>
      <c r="Q716" s="8">
        <f>October_Schedule_Table[[#This Row],[Home Pre]]-October_Schedule_Table[[#This Row],[Away Pre]]</f>
        <v>-0.41925259723758757</v>
      </c>
      <c r="R716" s="8">
        <f>October_Schedule_Table[[#This Row],[Actual]]-October_Schedule_Table[[#This Row],[Predicted]]</f>
        <v>4.4192525972375876</v>
      </c>
      <c r="S716" s="8">
        <f>October_Schedule_Table[[#This Row],[PTS2]]-October_Schedule_Table[[#This Row],[Home Pre]]</f>
        <v>3.4026074216892255</v>
      </c>
      <c r="T716" s="8">
        <f>October_Schedule_Table[[#This Row],[PTS]]-October_Schedule_Table[[#This Row],[Away Pre]]</f>
        <v>-1.0166451755483621</v>
      </c>
      <c r="U716" s="8" t="str">
        <f>CONCATENATE(October_Schedule_Table[[#This Row],[Away Short]],October_Schedule_Table[[#This Row],[PTS]],October_Schedule_Table[[#This Row],[PTS2]])</f>
        <v>Tor106110</v>
      </c>
      <c r="V716" s="8" t="str">
        <f>CONCATENATE(October_Schedule_Table[[#This Row],[Home Short]],October_Schedule_Table[[#This Row],[PTS]],October_Schedule_Table[[#This Row],[PTS2]])</f>
        <v>Ind106110</v>
      </c>
      <c r="W716" s="8" t="str">
        <f>VLOOKUP(October_Schedule_Table[[#This Row],[Home Concat]],'Back to Back'!T:U,2,FALSE)</f>
        <v>no</v>
      </c>
      <c r="X716" s="8" t="str">
        <f>VLOOKUP(October_Schedule_Table[[#This Row],[Away Concat]],'Back to Back'!T:U,2,FALSE)</f>
        <v>yes</v>
      </c>
      <c r="Y71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16" s="8"/>
    </row>
    <row r="717" spans="1:26" x14ac:dyDescent="0.2">
      <c r="A717" s="2">
        <v>43488</v>
      </c>
      <c r="B717" s="16">
        <v>1</v>
      </c>
      <c r="C717" s="16">
        <v>23</v>
      </c>
      <c r="D717" s="16">
        <v>2019</v>
      </c>
      <c r="E717" s="1" t="s">
        <v>6</v>
      </c>
      <c r="F717" s="1" t="s">
        <v>14</v>
      </c>
      <c r="G717" s="1" t="str">
        <f>LEFT(October_Schedule_Table[[#This Row],[Visitor/Neutral]],3)</f>
        <v>Cha</v>
      </c>
      <c r="H717" s="1">
        <v>118</v>
      </c>
      <c r="I717" s="1" t="s">
        <v>19</v>
      </c>
      <c r="J717" s="1" t="str">
        <f>LEFT(October_Schedule_Table[[#This Row],[Home/Neutral]],3)</f>
        <v>Mem</v>
      </c>
      <c r="K717" s="1">
        <v>107</v>
      </c>
      <c r="L717" s="1">
        <f>mean-0.5*home+VLOOKUP(October_Schedule_Table[[#This Row],[Visitor/Neutral]],lookup,2,FALSE)+VLOOKUP(October_Schedule_Table[[#This Row],[Home/Neutral]],lookup,3,FALSE)</f>
        <v>104.17626570633797</v>
      </c>
      <c r="M717" s="1">
        <f>mean+0.5*home+VLOOKUP(October_Schedule_Table[[#This Row],[Visitor/Neutral]],lookup,3,FALSE)+VLOOKUP(October_Schedule_Table[[#This Row],[Home/Neutral]],lookup,2,FALSE)</f>
        <v>105.7796017745938</v>
      </c>
      <c r="N717" s="1">
        <f>(October_Schedule_Table[[#This Row],[PTS2]]-October_Schedule_Table[[#This Row],[Home Pre]])^2+(October_Schedule_Table[[#This Row],[PTS]]-October_Schedule_Table[[#This Row],[Away Pre]])^2</f>
        <v>192.58500165034221</v>
      </c>
      <c r="O717" s="1">
        <f t="shared" si="13"/>
        <v>1.5267281029921722</v>
      </c>
      <c r="P717" s="8">
        <f>October_Schedule_Table[[#This Row],[PTS2]]-October_Schedule_Table[[#This Row],[PTS]]</f>
        <v>-11</v>
      </c>
      <c r="Q717" s="8">
        <f>October_Schedule_Table[[#This Row],[Home Pre]]-October_Schedule_Table[[#This Row],[Away Pre]]</f>
        <v>1.6033360682558282</v>
      </c>
      <c r="R717" s="8">
        <f>October_Schedule_Table[[#This Row],[Actual]]-October_Schedule_Table[[#This Row],[Predicted]]</f>
        <v>-12.603336068255828</v>
      </c>
      <c r="S717" s="8">
        <f>October_Schedule_Table[[#This Row],[PTS2]]-October_Schedule_Table[[#This Row],[Home Pre]]</f>
        <v>1.2203982254061998</v>
      </c>
      <c r="T717" s="8">
        <f>October_Schedule_Table[[#This Row],[PTS]]-October_Schedule_Table[[#This Row],[Away Pre]]</f>
        <v>13.823734293662028</v>
      </c>
      <c r="U717" s="8" t="str">
        <f>CONCATENATE(October_Schedule_Table[[#This Row],[Away Short]],October_Schedule_Table[[#This Row],[PTS]],October_Schedule_Table[[#This Row],[PTS2]])</f>
        <v>Cha118107</v>
      </c>
      <c r="V717" s="8" t="str">
        <f>CONCATENATE(October_Schedule_Table[[#This Row],[Home Short]],October_Schedule_Table[[#This Row],[PTS]],October_Schedule_Table[[#This Row],[PTS2]])</f>
        <v>Mem118107</v>
      </c>
      <c r="W717" s="8" t="str">
        <f>VLOOKUP(October_Schedule_Table[[#This Row],[Home Concat]],'Back to Back'!T:U,2,FALSE)</f>
        <v>no</v>
      </c>
      <c r="X717" s="8" t="str">
        <f>VLOOKUP(October_Schedule_Table[[#This Row],[Away Concat]],'Back to Back'!T:U,2,FALSE)</f>
        <v>no</v>
      </c>
      <c r="Y71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17" s="8"/>
    </row>
    <row r="718" spans="1:26" x14ac:dyDescent="0.2">
      <c r="A718" s="2">
        <v>43488</v>
      </c>
      <c r="B718" s="16">
        <v>1</v>
      </c>
      <c r="C718" s="16">
        <v>23</v>
      </c>
      <c r="D718" s="16">
        <v>2019</v>
      </c>
      <c r="E718" s="1" t="s">
        <v>23</v>
      </c>
      <c r="F718" s="1" t="s">
        <v>22</v>
      </c>
      <c r="G718" s="1" t="s">
        <v>241</v>
      </c>
      <c r="H718" s="1">
        <v>111</v>
      </c>
      <c r="I718" s="1" t="s">
        <v>26</v>
      </c>
      <c r="J718" s="1" t="str">
        <f>LEFT(October_Schedule_Table[[#This Row],[Home/Neutral]],3)</f>
        <v>Mia</v>
      </c>
      <c r="K718" s="1">
        <v>99</v>
      </c>
      <c r="L718" s="1">
        <f>mean-0.5*home+VLOOKUP(October_Schedule_Table[[#This Row],[Visitor/Neutral]],lookup,2,FALSE)+VLOOKUP(October_Schedule_Table[[#This Row],[Home/Neutral]],lookup,3,FALSE)</f>
        <v>108.40611885127259</v>
      </c>
      <c r="M718" s="1">
        <f>mean+0.5*home+VLOOKUP(October_Schedule_Table[[#This Row],[Visitor/Neutral]],lookup,3,FALSE)+VLOOKUP(October_Schedule_Table[[#This Row],[Home/Neutral]],lookup,2,FALSE)</f>
        <v>110.07397628487053</v>
      </c>
      <c r="N718" s="1">
        <f>(October_Schedule_Table[[#This Row],[PTS2]]-October_Schedule_Table[[#This Row],[Home Pre]])^2+(October_Schedule_Table[[#This Row],[PTS]]-October_Schedule_Table[[#This Row],[Away Pre]])^2</f>
        <v>129.36117017159822</v>
      </c>
      <c r="O718" s="1">
        <f t="shared" si="13"/>
        <v>1.5276446898060561</v>
      </c>
      <c r="P718" s="8">
        <f>October_Schedule_Table[[#This Row],[PTS2]]-October_Schedule_Table[[#This Row],[PTS]]</f>
        <v>-12</v>
      </c>
      <c r="Q718" s="8">
        <f>October_Schedule_Table[[#This Row],[Home Pre]]-October_Schedule_Table[[#This Row],[Away Pre]]</f>
        <v>1.6678574335979306</v>
      </c>
      <c r="R718" s="8">
        <f>October_Schedule_Table[[#This Row],[Actual]]-October_Schedule_Table[[#This Row],[Predicted]]</f>
        <v>-13.667857433597931</v>
      </c>
      <c r="S718" s="8">
        <f>October_Schedule_Table[[#This Row],[PTS2]]-October_Schedule_Table[[#This Row],[Home Pre]]</f>
        <v>-11.073976284870525</v>
      </c>
      <c r="T718" s="8">
        <f>October_Schedule_Table[[#This Row],[PTS]]-October_Schedule_Table[[#This Row],[Away Pre]]</f>
        <v>2.5938811487274052</v>
      </c>
      <c r="U718" s="8" t="str">
        <f>CONCATENATE(October_Schedule_Table[[#This Row],[Away Short]],October_Schedule_Table[[#This Row],[PTS]],October_Schedule_Table[[#This Row],[PTS2]])</f>
        <v>LAC11199</v>
      </c>
      <c r="V718" s="8" t="str">
        <f>CONCATENATE(October_Schedule_Table[[#This Row],[Home Short]],October_Schedule_Table[[#This Row],[PTS]],October_Schedule_Table[[#This Row],[PTS2]])</f>
        <v>Mia11199</v>
      </c>
      <c r="W718" s="8" t="str">
        <f>VLOOKUP(October_Schedule_Table[[#This Row],[Home Concat]],'Back to Back'!T:U,2,FALSE)</f>
        <v>no</v>
      </c>
      <c r="X718" s="8" t="str">
        <f>VLOOKUP(October_Schedule_Table[[#This Row],[Away Concat]],'Back to Back'!T:U,2,FALSE)</f>
        <v>yes</v>
      </c>
      <c r="Y71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18" s="8"/>
    </row>
    <row r="719" spans="1:26" x14ac:dyDescent="0.2">
      <c r="A719" s="2">
        <v>43488</v>
      </c>
      <c r="B719" s="16">
        <v>1</v>
      </c>
      <c r="C719" s="16">
        <v>23</v>
      </c>
      <c r="D719" s="16">
        <v>2019</v>
      </c>
      <c r="E719" s="1" t="s">
        <v>6</v>
      </c>
      <c r="F719" s="1" t="s">
        <v>16</v>
      </c>
      <c r="G719" s="1" t="str">
        <f>LEFT(October_Schedule_Table[[#This Row],[Visitor/Neutral]],3)</f>
        <v>Det</v>
      </c>
      <c r="H719" s="1">
        <v>98</v>
      </c>
      <c r="I719" s="1" t="s">
        <v>17</v>
      </c>
      <c r="J719" s="1" t="str">
        <f>LEFT(October_Schedule_Table[[#This Row],[Home/Neutral]],3)</f>
        <v>New</v>
      </c>
      <c r="K719" s="1">
        <v>94</v>
      </c>
      <c r="L719" s="1">
        <f>mean-0.5*home+VLOOKUP(October_Schedule_Table[[#This Row],[Visitor/Neutral]],lookup,2,FALSE)+VLOOKUP(October_Schedule_Table[[#This Row],[Home/Neutral]],lookup,3,FALSE)</f>
        <v>111.55576815731779</v>
      </c>
      <c r="M719" s="1">
        <f>mean+0.5*home+VLOOKUP(October_Schedule_Table[[#This Row],[Visitor/Neutral]],lookup,3,FALSE)+VLOOKUP(October_Schedule_Table[[#This Row],[Home/Neutral]],lookup,2,FALSE)</f>
        <v>112.42849012272234</v>
      </c>
      <c r="N719" s="1">
        <f>(October_Schedule_Table[[#This Row],[PTS2]]-October_Schedule_Table[[#This Row],[Home Pre]])^2+(October_Schedule_Table[[#This Row],[PTS]]-October_Schedule_Table[[#This Row],[Away Pre]])^2</f>
        <v>523.36809853822558</v>
      </c>
      <c r="O719" s="1">
        <f t="shared" si="13"/>
        <v>1.5285618269021974</v>
      </c>
      <c r="P719" s="8">
        <f>October_Schedule_Table[[#This Row],[PTS2]]-October_Schedule_Table[[#This Row],[PTS]]</f>
        <v>-4</v>
      </c>
      <c r="Q719" s="8">
        <f>October_Schedule_Table[[#This Row],[Home Pre]]-October_Schedule_Table[[#This Row],[Away Pre]]</f>
        <v>0.87272196540455127</v>
      </c>
      <c r="R719" s="8">
        <f>October_Schedule_Table[[#This Row],[Actual]]-October_Schedule_Table[[#This Row],[Predicted]]</f>
        <v>-4.8727219654045513</v>
      </c>
      <c r="S719" s="8">
        <f>October_Schedule_Table[[#This Row],[PTS2]]-October_Schedule_Table[[#This Row],[Home Pre]]</f>
        <v>-18.428490122722337</v>
      </c>
      <c r="T719" s="8">
        <f>October_Schedule_Table[[#This Row],[PTS]]-October_Schedule_Table[[#This Row],[Away Pre]]</f>
        <v>-13.555768157317786</v>
      </c>
      <c r="U719" s="8" t="str">
        <f>CONCATENATE(October_Schedule_Table[[#This Row],[Away Short]],October_Schedule_Table[[#This Row],[PTS]],October_Schedule_Table[[#This Row],[PTS2]])</f>
        <v>Det9894</v>
      </c>
      <c r="V719" s="8" t="str">
        <f>CONCATENATE(October_Schedule_Table[[#This Row],[Home Short]],October_Schedule_Table[[#This Row],[PTS]],October_Schedule_Table[[#This Row],[PTS2]])</f>
        <v>New9894</v>
      </c>
      <c r="W719" s="8" t="str">
        <f>VLOOKUP(October_Schedule_Table[[#This Row],[Home Concat]],'Back to Back'!T:U,2,FALSE)</f>
        <v>no</v>
      </c>
      <c r="X719" s="8" t="str">
        <f>VLOOKUP(October_Schedule_Table[[#This Row],[Away Concat]],'Back to Back'!T:U,2,FALSE)</f>
        <v>no</v>
      </c>
      <c r="Y71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19" s="8"/>
    </row>
    <row r="720" spans="1:26" x14ac:dyDescent="0.2">
      <c r="A720" s="2">
        <v>43488</v>
      </c>
      <c r="B720" s="16">
        <v>1</v>
      </c>
      <c r="C720" s="16">
        <v>23</v>
      </c>
      <c r="D720" s="16">
        <v>2019</v>
      </c>
      <c r="E720" s="1" t="s">
        <v>23</v>
      </c>
      <c r="F720" s="1" t="s">
        <v>18</v>
      </c>
      <c r="G720" s="1" t="str">
        <f>LEFT(October_Schedule_Table[[#This Row],[Visitor/Neutral]],3)</f>
        <v>Hou</v>
      </c>
      <c r="H720" s="1">
        <v>114</v>
      </c>
      <c r="I720" s="1" t="s">
        <v>25</v>
      </c>
      <c r="J720" s="1" t="s">
        <v>243</v>
      </c>
      <c r="K720" s="1">
        <v>110</v>
      </c>
      <c r="L720" s="1">
        <f>mean-0.5*home+VLOOKUP(October_Schedule_Table[[#This Row],[Visitor/Neutral]],lookup,2,FALSE)+VLOOKUP(October_Schedule_Table[[#This Row],[Home/Neutral]],lookup,3,FALSE)</f>
        <v>115.17894881725728</v>
      </c>
      <c r="M720" s="1">
        <f>mean+0.5*home+VLOOKUP(October_Schedule_Table[[#This Row],[Visitor/Neutral]],lookup,3,FALSE)+VLOOKUP(October_Schedule_Table[[#This Row],[Home/Neutral]],lookup,2,FALSE)</f>
        <v>102.68394618308659</v>
      </c>
      <c r="N720" s="1">
        <f>(October_Schedule_Table[[#This Row],[PTS2]]-October_Schedule_Table[[#This Row],[Home Pre]])^2+(October_Schedule_Table[[#This Row],[PTS]]-October_Schedule_Table[[#This Row],[Away Pre]])^2</f>
        <v>54.914563765685614</v>
      </c>
      <c r="O720" s="1">
        <f t="shared" si="13"/>
        <v>1.5294795146109641</v>
      </c>
      <c r="P720" s="8">
        <f>October_Schedule_Table[[#This Row],[PTS2]]-October_Schedule_Table[[#This Row],[PTS]]</f>
        <v>-4</v>
      </c>
      <c r="Q720" s="8">
        <f>October_Schedule_Table[[#This Row],[Home Pre]]-October_Schedule_Table[[#This Row],[Away Pre]]</f>
        <v>-12.495002634170689</v>
      </c>
      <c r="R720" s="8">
        <f>October_Schedule_Table[[#This Row],[Actual]]-October_Schedule_Table[[#This Row],[Predicted]]</f>
        <v>8.4950026341706888</v>
      </c>
      <c r="S720" s="8">
        <f>October_Schedule_Table[[#This Row],[PTS2]]-October_Schedule_Table[[#This Row],[Home Pre]]</f>
        <v>7.3160538169134099</v>
      </c>
      <c r="T720" s="8">
        <f>October_Schedule_Table[[#This Row],[PTS]]-October_Schedule_Table[[#This Row],[Away Pre]]</f>
        <v>-1.1789488172572788</v>
      </c>
      <c r="U720" s="8" t="str">
        <f>CONCATENATE(October_Schedule_Table[[#This Row],[Away Short]],October_Schedule_Table[[#This Row],[PTS]],October_Schedule_Table[[#This Row],[PTS2]])</f>
        <v>Hou114110</v>
      </c>
      <c r="V720" s="8" t="str">
        <f>CONCATENATE(October_Schedule_Table[[#This Row],[Home Short]],October_Schedule_Table[[#This Row],[PTS]],October_Schedule_Table[[#This Row],[PTS2]])</f>
        <v>NYK114110</v>
      </c>
      <c r="W720" s="8" t="str">
        <f>VLOOKUP(October_Schedule_Table[[#This Row],[Home Concat]],'Back to Back'!T:U,2,FALSE)</f>
        <v>no</v>
      </c>
      <c r="X720" s="8" t="str">
        <f>VLOOKUP(October_Schedule_Table[[#This Row],[Away Concat]],'Back to Back'!T:U,2,FALSE)</f>
        <v>no</v>
      </c>
      <c r="Y72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20" s="8"/>
    </row>
    <row r="721" spans="1:26" x14ac:dyDescent="0.2">
      <c r="A721" s="2">
        <v>43488</v>
      </c>
      <c r="B721" s="16">
        <v>1</v>
      </c>
      <c r="C721" s="16">
        <v>23</v>
      </c>
      <c r="D721" s="16">
        <v>2019</v>
      </c>
      <c r="E721" s="1" t="s">
        <v>6</v>
      </c>
      <c r="F721" s="1" t="s">
        <v>35</v>
      </c>
      <c r="G721" s="1" t="str">
        <f>LEFT(October_Schedule_Table[[#This Row],[Visitor/Neutral]],3)</f>
        <v>San</v>
      </c>
      <c r="H721" s="1">
        <v>120</v>
      </c>
      <c r="I721" s="1" t="s">
        <v>7</v>
      </c>
      <c r="J721" s="1" t="str">
        <f>LEFT(October_Schedule_Table[[#This Row],[Home/Neutral]],3)</f>
        <v>Phi</v>
      </c>
      <c r="K721" s="1">
        <v>122</v>
      </c>
      <c r="L721" s="1">
        <f>mean-0.5*home+VLOOKUP(October_Schedule_Table[[#This Row],[Visitor/Neutral]],lookup,2,FALSE)+VLOOKUP(October_Schedule_Table[[#This Row],[Home/Neutral]],lookup,3,FALSE)</f>
        <v>111.75224705886124</v>
      </c>
      <c r="M721" s="1">
        <f>mean+0.5*home+VLOOKUP(October_Schedule_Table[[#This Row],[Visitor/Neutral]],lookup,3,FALSE)+VLOOKUP(October_Schedule_Table[[#This Row],[Home/Neutral]],lookup,2,FALSE)</f>
        <v>114.84819908661628</v>
      </c>
      <c r="N721" s="1">
        <f>(October_Schedule_Table[[#This Row],[PTS2]]-October_Schedule_Table[[#This Row],[Home Pre]])^2+(October_Schedule_Table[[#This Row],[PTS]]-October_Schedule_Table[[#This Row],[Away Pre]])^2</f>
        <v>119.17368488273928</v>
      </c>
      <c r="O721" s="1">
        <f t="shared" si="13"/>
        <v>1.530397753262922</v>
      </c>
      <c r="P721" s="8">
        <f>October_Schedule_Table[[#This Row],[PTS2]]-October_Schedule_Table[[#This Row],[PTS]]</f>
        <v>2</v>
      </c>
      <c r="Q721" s="8">
        <f>October_Schedule_Table[[#This Row],[Home Pre]]-October_Schedule_Table[[#This Row],[Away Pre]]</f>
        <v>3.0959520277550325</v>
      </c>
      <c r="R721" s="8">
        <f>October_Schedule_Table[[#This Row],[Actual]]-October_Schedule_Table[[#This Row],[Predicted]]</f>
        <v>-1.0959520277550325</v>
      </c>
      <c r="S721" s="8">
        <f>October_Schedule_Table[[#This Row],[PTS2]]-October_Schedule_Table[[#This Row],[Home Pre]]</f>
        <v>7.1518009133837239</v>
      </c>
      <c r="T721" s="8">
        <f>October_Schedule_Table[[#This Row],[PTS]]-October_Schedule_Table[[#This Row],[Away Pre]]</f>
        <v>8.2477529411387565</v>
      </c>
      <c r="U721" s="8" t="str">
        <f>CONCATENATE(October_Schedule_Table[[#This Row],[Away Short]],October_Schedule_Table[[#This Row],[PTS]],October_Schedule_Table[[#This Row],[PTS2]])</f>
        <v>San120122</v>
      </c>
      <c r="V721" s="8" t="str">
        <f>CONCATENATE(October_Schedule_Table[[#This Row],[Home Short]],October_Schedule_Table[[#This Row],[PTS]],October_Schedule_Table[[#This Row],[PTS2]])</f>
        <v>Phi120122</v>
      </c>
      <c r="W721" s="8" t="str">
        <f>VLOOKUP(October_Schedule_Table[[#This Row],[Home Concat]],'Back to Back'!T:U,2,FALSE)</f>
        <v>no</v>
      </c>
      <c r="X721" s="8" t="str">
        <f>VLOOKUP(October_Schedule_Table[[#This Row],[Away Concat]],'Back to Back'!T:U,2,FALSE)</f>
        <v>no</v>
      </c>
      <c r="Y72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21" s="8"/>
    </row>
    <row r="722" spans="1:26" x14ac:dyDescent="0.2">
      <c r="A722" s="2">
        <v>43488</v>
      </c>
      <c r="B722" s="16">
        <v>1</v>
      </c>
      <c r="C722" s="16">
        <v>23</v>
      </c>
      <c r="D722" s="16">
        <v>2019</v>
      </c>
      <c r="E722" s="1" t="s">
        <v>9</v>
      </c>
      <c r="F722" s="1" t="s">
        <v>21</v>
      </c>
      <c r="G722" s="1" t="str">
        <f>LEFT(October_Schedule_Table[[#This Row],[Visitor/Neutral]],3)</f>
        <v>Den</v>
      </c>
      <c r="H722" s="1">
        <v>108</v>
      </c>
      <c r="I722" s="1" t="s">
        <v>31</v>
      </c>
      <c r="J722" s="1" t="str">
        <f>LEFT(October_Schedule_Table[[#This Row],[Home/Neutral]],3)</f>
        <v>Uta</v>
      </c>
      <c r="K722" s="1">
        <v>114</v>
      </c>
      <c r="L722" s="1">
        <f>mean-0.5*home+VLOOKUP(October_Schedule_Table[[#This Row],[Visitor/Neutral]],lookup,2,FALSE)+VLOOKUP(October_Schedule_Table[[#This Row],[Home/Neutral]],lookup,3,FALSE)</f>
        <v>103.87240060107648</v>
      </c>
      <c r="M722" s="1">
        <f>mean+0.5*home+VLOOKUP(October_Schedule_Table[[#This Row],[Visitor/Neutral]],lookup,3,FALSE)+VLOOKUP(October_Schedule_Table[[#This Row],[Home/Neutral]],lookup,2,FALSE)</f>
        <v>108.42328099784731</v>
      </c>
      <c r="N722" s="1">
        <f>(October_Schedule_Table[[#This Row],[PTS2]]-October_Schedule_Table[[#This Row],[Home Pre]])^2+(October_Schedule_Table[[#This Row],[PTS]]-October_Schedule_Table[[#This Row],[Away Pre]])^2</f>
        <v>48.136871626964663</v>
      </c>
      <c r="O722" s="1">
        <f t="shared" si="13"/>
        <v>1.5313165431888354</v>
      </c>
      <c r="P722" s="8">
        <f>October_Schedule_Table[[#This Row],[PTS2]]-October_Schedule_Table[[#This Row],[PTS]]</f>
        <v>6</v>
      </c>
      <c r="Q722" s="8">
        <f>October_Schedule_Table[[#This Row],[Home Pre]]-October_Schedule_Table[[#This Row],[Away Pre]]</f>
        <v>4.550880396770836</v>
      </c>
      <c r="R722" s="8">
        <f>October_Schedule_Table[[#This Row],[Actual]]-October_Schedule_Table[[#This Row],[Predicted]]</f>
        <v>1.449119603229164</v>
      </c>
      <c r="S722" s="8">
        <f>October_Schedule_Table[[#This Row],[PTS2]]-October_Schedule_Table[[#This Row],[Home Pre]]</f>
        <v>5.5767190021526858</v>
      </c>
      <c r="T722" s="8">
        <f>October_Schedule_Table[[#This Row],[PTS]]-October_Schedule_Table[[#This Row],[Away Pre]]</f>
        <v>4.1275993989235218</v>
      </c>
      <c r="U722" s="8" t="str">
        <f>CONCATENATE(October_Schedule_Table[[#This Row],[Away Short]],October_Schedule_Table[[#This Row],[PTS]],October_Schedule_Table[[#This Row],[PTS2]])</f>
        <v>Den108114</v>
      </c>
      <c r="V722" s="8" t="str">
        <f>CONCATENATE(October_Schedule_Table[[#This Row],[Home Short]],October_Schedule_Table[[#This Row],[PTS]],October_Schedule_Table[[#This Row],[PTS2]])</f>
        <v>Uta108114</v>
      </c>
      <c r="W722" s="8" t="str">
        <f>VLOOKUP(October_Schedule_Table[[#This Row],[Home Concat]],'Back to Back'!T:U,2,FALSE)</f>
        <v>no</v>
      </c>
      <c r="X722" s="8" t="str">
        <f>VLOOKUP(October_Schedule_Table[[#This Row],[Away Concat]],'Back to Back'!T:U,2,FALSE)</f>
        <v>no</v>
      </c>
      <c r="Y72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22" s="8"/>
    </row>
    <row r="723" spans="1:26" x14ac:dyDescent="0.2">
      <c r="A723" s="2">
        <v>43489</v>
      </c>
      <c r="B723" s="16">
        <v>1</v>
      </c>
      <c r="C723" s="16">
        <v>24</v>
      </c>
      <c r="D723" s="16">
        <v>2019</v>
      </c>
      <c r="E723" s="1" t="s">
        <v>9</v>
      </c>
      <c r="F723" s="1" t="s">
        <v>34</v>
      </c>
      <c r="G723" s="1" t="str">
        <f>LEFT(October_Schedule_Table[[#This Row],[Visitor/Neutral]],3)</f>
        <v>Min</v>
      </c>
      <c r="H723" s="1">
        <v>120</v>
      </c>
      <c r="I723" s="1" t="s">
        <v>39</v>
      </c>
      <c r="J723" s="1" t="s">
        <v>242</v>
      </c>
      <c r="K723" s="1">
        <v>105</v>
      </c>
      <c r="L723" s="1">
        <f>mean-0.5*home+VLOOKUP(October_Schedule_Table[[#This Row],[Visitor/Neutral]],lookup,2,FALSE)+VLOOKUP(October_Schedule_Table[[#This Row],[Home/Neutral]],lookup,3,FALSE)</f>
        <v>113.30412730562114</v>
      </c>
      <c r="M723" s="1">
        <f>mean+0.5*home+VLOOKUP(October_Schedule_Table[[#This Row],[Visitor/Neutral]],lookup,3,FALSE)+VLOOKUP(October_Schedule_Table[[#This Row],[Home/Neutral]],lookup,2,FALSE)</f>
        <v>115.61017134941505</v>
      </c>
      <c r="N723" s="1">
        <f>(October_Schedule_Table[[#This Row],[PTS2]]-October_Schedule_Table[[#This Row],[Home Pre]])^2+(October_Schedule_Table[[#This Row],[PTS]]-October_Schedule_Table[[#This Row],[Away Pre]])^2</f>
        <v>157.41044720327653</v>
      </c>
      <c r="O723" s="1">
        <f t="shared" si="13"/>
        <v>1.5322358847196673</v>
      </c>
      <c r="P723" s="8">
        <f>October_Schedule_Table[[#This Row],[PTS2]]-October_Schedule_Table[[#This Row],[PTS]]</f>
        <v>-15</v>
      </c>
      <c r="Q723" s="8">
        <f>October_Schedule_Table[[#This Row],[Home Pre]]-October_Schedule_Table[[#This Row],[Away Pre]]</f>
        <v>2.3060440437939178</v>
      </c>
      <c r="R723" s="8">
        <f>October_Schedule_Table[[#This Row],[Actual]]-October_Schedule_Table[[#This Row],[Predicted]]</f>
        <v>-17.306044043793918</v>
      </c>
      <c r="S723" s="8">
        <f>October_Schedule_Table[[#This Row],[PTS2]]-October_Schedule_Table[[#This Row],[Home Pre]]</f>
        <v>-10.610171349415054</v>
      </c>
      <c r="T723" s="8">
        <f>October_Schedule_Table[[#This Row],[PTS]]-October_Schedule_Table[[#This Row],[Away Pre]]</f>
        <v>6.6958726943788633</v>
      </c>
      <c r="U723" s="8" t="str">
        <f>CONCATENATE(October_Schedule_Table[[#This Row],[Away Short]],October_Schedule_Table[[#This Row],[PTS]],October_Schedule_Table[[#This Row],[PTS2]])</f>
        <v>Min120105</v>
      </c>
      <c r="V723" s="8" t="str">
        <f>CONCATENATE(October_Schedule_Table[[#This Row],[Home Short]],October_Schedule_Table[[#This Row],[PTS]],October_Schedule_Table[[#This Row],[PTS2]])</f>
        <v>LAL120105</v>
      </c>
      <c r="W723" s="8" t="str">
        <f>VLOOKUP(October_Schedule_Table[[#This Row],[Home Concat]],'Back to Back'!T:U,2,FALSE)</f>
        <v>no</v>
      </c>
      <c r="X723" s="8" t="str">
        <f>VLOOKUP(October_Schedule_Table[[#This Row],[Away Concat]],'Back to Back'!T:U,2,FALSE)</f>
        <v>no</v>
      </c>
      <c r="Y72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23" s="8"/>
    </row>
    <row r="724" spans="1:26" x14ac:dyDescent="0.2">
      <c r="A724" s="2">
        <v>43489</v>
      </c>
      <c r="B724" s="16">
        <v>1</v>
      </c>
      <c r="C724" s="16">
        <v>24</v>
      </c>
      <c r="D724" s="16">
        <v>2019</v>
      </c>
      <c r="E724" s="1" t="s">
        <v>6</v>
      </c>
      <c r="F724" s="1" t="s">
        <v>17</v>
      </c>
      <c r="G724" s="1" t="str">
        <f>LEFT(October_Schedule_Table[[#This Row],[Visitor/Neutral]],3)</f>
        <v>New</v>
      </c>
      <c r="H724" s="1">
        <v>116</v>
      </c>
      <c r="I724" s="1" t="s">
        <v>10</v>
      </c>
      <c r="J724" s="1" t="str">
        <f>LEFT(October_Schedule_Table[[#This Row],[Home/Neutral]],3)</f>
        <v>Okl</v>
      </c>
      <c r="K724" s="1">
        <v>122</v>
      </c>
      <c r="L724" s="1">
        <f>mean-0.5*home+VLOOKUP(October_Schedule_Table[[#This Row],[Visitor/Neutral]],lookup,2,FALSE)+VLOOKUP(October_Schedule_Table[[#This Row],[Home/Neutral]],lookup,3,FALSE)</f>
        <v>113.95413042509067</v>
      </c>
      <c r="M724" s="1">
        <f>mean+0.5*home+VLOOKUP(October_Schedule_Table[[#This Row],[Visitor/Neutral]],lookup,3,FALSE)+VLOOKUP(October_Schedule_Table[[#This Row],[Home/Neutral]],lookup,2,FALSE)</f>
        <v>122.14472884243219</v>
      </c>
      <c r="N724" s="1">
        <f>(October_Schedule_Table[[#This Row],[PTS2]]-October_Schedule_Table[[#This Row],[Home Pre]])^2+(October_Schedule_Table[[#This Row],[PTS]]-October_Schedule_Table[[#This Row],[Away Pre]])^2</f>
        <v>4.206528755371453</v>
      </c>
      <c r="O724" s="1">
        <f t="shared" si="13"/>
        <v>1.5331557781865794</v>
      </c>
      <c r="P724" s="8">
        <f>October_Schedule_Table[[#This Row],[PTS2]]-October_Schedule_Table[[#This Row],[PTS]]</f>
        <v>6</v>
      </c>
      <c r="Q724" s="8">
        <f>October_Schedule_Table[[#This Row],[Home Pre]]-October_Schedule_Table[[#This Row],[Away Pre]]</f>
        <v>8.1905984173415192</v>
      </c>
      <c r="R724" s="8">
        <f>October_Schedule_Table[[#This Row],[Actual]]-October_Schedule_Table[[#This Row],[Predicted]]</f>
        <v>-2.1905984173415192</v>
      </c>
      <c r="S724" s="8">
        <f>October_Schedule_Table[[#This Row],[PTS2]]-October_Schedule_Table[[#This Row],[Home Pre]]</f>
        <v>-0.14472884243218687</v>
      </c>
      <c r="T724" s="8">
        <f>October_Schedule_Table[[#This Row],[PTS]]-October_Schedule_Table[[#This Row],[Away Pre]]</f>
        <v>2.0458695749093323</v>
      </c>
      <c r="U724" s="8" t="str">
        <f>CONCATENATE(October_Schedule_Table[[#This Row],[Away Short]],October_Schedule_Table[[#This Row],[PTS]],October_Schedule_Table[[#This Row],[PTS2]])</f>
        <v>New116122</v>
      </c>
      <c r="V724" s="8" t="str">
        <f>CONCATENATE(October_Schedule_Table[[#This Row],[Home Short]],October_Schedule_Table[[#This Row],[PTS]],October_Schedule_Table[[#This Row],[PTS2]])</f>
        <v>Okl116122</v>
      </c>
      <c r="W724" s="8" t="str">
        <f>VLOOKUP(October_Schedule_Table[[#This Row],[Home Concat]],'Back to Back'!T:U,2,FALSE)</f>
        <v>no</v>
      </c>
      <c r="X724" s="8" t="str">
        <f>VLOOKUP(October_Schedule_Table[[#This Row],[Away Concat]],'Back to Back'!T:U,2,FALSE)</f>
        <v>no</v>
      </c>
      <c r="Y72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24" s="8"/>
    </row>
    <row r="725" spans="1:26" x14ac:dyDescent="0.2">
      <c r="A725" s="2">
        <v>43489</v>
      </c>
      <c r="B725" s="16">
        <v>1</v>
      </c>
      <c r="C725" s="16">
        <v>24</v>
      </c>
      <c r="D725" s="16">
        <v>2019</v>
      </c>
      <c r="E725" s="1" t="s">
        <v>42</v>
      </c>
      <c r="F725" s="1" t="s">
        <v>40</v>
      </c>
      <c r="G725" s="1" t="str">
        <f>LEFT(October_Schedule_Table[[#This Row],[Visitor/Neutral]],3)</f>
        <v>Por</v>
      </c>
      <c r="H725" s="1">
        <v>120</v>
      </c>
      <c r="I725" s="1" t="s">
        <v>29</v>
      </c>
      <c r="J725" s="1" t="str">
        <f>LEFT(October_Schedule_Table[[#This Row],[Home/Neutral]],3)</f>
        <v>Pho</v>
      </c>
      <c r="K725" s="1">
        <v>106</v>
      </c>
      <c r="L725" s="1">
        <f>mean-0.5*home+VLOOKUP(October_Schedule_Table[[#This Row],[Visitor/Neutral]],lookup,2,FALSE)+VLOOKUP(October_Schedule_Table[[#This Row],[Home/Neutral]],lookup,3,FALSE)</f>
        <v>119.37789604501103</v>
      </c>
      <c r="M725" s="1">
        <f>mean+0.5*home+VLOOKUP(October_Schedule_Table[[#This Row],[Visitor/Neutral]],lookup,3,FALSE)+VLOOKUP(October_Schedule_Table[[#This Row],[Home/Neutral]],lookup,2,FALSE)</f>
        <v>108.64379840013446</v>
      </c>
      <c r="N725" s="1">
        <f>(October_Schedule_Table[[#This Row],[PTS2]]-October_Schedule_Table[[#This Row],[Home Pre]])^2+(October_Schedule_Table[[#This Row],[PTS]]-October_Schedule_Table[[#This Row],[Away Pre]])^2</f>
        <v>7.3766833113664383</v>
      </c>
      <c r="O725" s="1">
        <f t="shared" si="13"/>
        <v>1.534076223920932</v>
      </c>
      <c r="P725" s="8">
        <f>October_Schedule_Table[[#This Row],[PTS2]]-October_Schedule_Table[[#This Row],[PTS]]</f>
        <v>-14</v>
      </c>
      <c r="Q725" s="8">
        <f>October_Schedule_Table[[#This Row],[Home Pre]]-October_Schedule_Table[[#This Row],[Away Pre]]</f>
        <v>-10.73409764487657</v>
      </c>
      <c r="R725" s="8">
        <f>October_Schedule_Table[[#This Row],[Actual]]-October_Schedule_Table[[#This Row],[Predicted]]</f>
        <v>-3.2659023551234299</v>
      </c>
      <c r="S725" s="8">
        <f>October_Schedule_Table[[#This Row],[PTS2]]-October_Schedule_Table[[#This Row],[Home Pre]]</f>
        <v>-2.6437984001344574</v>
      </c>
      <c r="T725" s="8">
        <f>October_Schedule_Table[[#This Row],[PTS]]-October_Schedule_Table[[#This Row],[Away Pre]]</f>
        <v>0.62210395498897242</v>
      </c>
      <c r="U725" s="8" t="str">
        <f>CONCATENATE(October_Schedule_Table[[#This Row],[Away Short]],October_Schedule_Table[[#This Row],[PTS]],October_Schedule_Table[[#This Row],[PTS2]])</f>
        <v>Por120106</v>
      </c>
      <c r="V725" s="8" t="str">
        <f>CONCATENATE(October_Schedule_Table[[#This Row],[Home Short]],October_Schedule_Table[[#This Row],[PTS]],October_Schedule_Table[[#This Row],[PTS2]])</f>
        <v>Pho120106</v>
      </c>
      <c r="W725" s="8" t="str">
        <f>VLOOKUP(October_Schedule_Table[[#This Row],[Home Concat]],'Back to Back'!T:U,2,FALSE)</f>
        <v>no</v>
      </c>
      <c r="X725" s="8" t="str">
        <f>VLOOKUP(October_Schedule_Table[[#This Row],[Away Concat]],'Back to Back'!T:U,2,FALSE)</f>
        <v>no</v>
      </c>
      <c r="Y72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25" s="8"/>
    </row>
    <row r="726" spans="1:26" x14ac:dyDescent="0.2">
      <c r="A726" s="2">
        <v>43489</v>
      </c>
      <c r="B726" s="16">
        <v>1</v>
      </c>
      <c r="C726" s="16">
        <v>24</v>
      </c>
      <c r="D726" s="16">
        <v>2019</v>
      </c>
      <c r="E726" s="1" t="s">
        <v>6</v>
      </c>
      <c r="F726" s="1" t="s">
        <v>11</v>
      </c>
      <c r="G726" s="1" t="str">
        <f>LEFT(October_Schedule_Table[[#This Row],[Visitor/Neutral]],3)</f>
        <v>Gol</v>
      </c>
      <c r="H726" s="1">
        <v>126</v>
      </c>
      <c r="I726" s="1" t="s">
        <v>41</v>
      </c>
      <c r="J726" s="1" t="str">
        <f>LEFT(October_Schedule_Table[[#This Row],[Home/Neutral]],3)</f>
        <v>Was</v>
      </c>
      <c r="K726" s="1">
        <v>118</v>
      </c>
      <c r="L726" s="1">
        <f>mean-0.5*home+VLOOKUP(October_Schedule_Table[[#This Row],[Visitor/Neutral]],lookup,2,FALSE)+VLOOKUP(October_Schedule_Table[[#This Row],[Home/Neutral]],lookup,3,FALSE)</f>
        <v>122.67621689865808</v>
      </c>
      <c r="M726" s="1">
        <f>mean+0.5*home+VLOOKUP(October_Schedule_Table[[#This Row],[Visitor/Neutral]],lookup,3,FALSE)+VLOOKUP(October_Schedule_Table[[#This Row],[Home/Neutral]],lookup,2,FALSE)</f>
        <v>115.68102684122893</v>
      </c>
      <c r="N726" s="1">
        <f>(October_Schedule_Table[[#This Row],[PTS2]]-October_Schedule_Table[[#This Row],[Home Pre]])^2+(October_Schedule_Table[[#This Row],[PTS]]-October_Schedule_Table[[#This Row],[Away Pre]])^2</f>
        <v>16.425170615866776</v>
      </c>
      <c r="O726" s="1">
        <f t="shared" si="13"/>
        <v>1.5349972222542847</v>
      </c>
      <c r="P726" s="8">
        <f>October_Schedule_Table[[#This Row],[PTS2]]-October_Schedule_Table[[#This Row],[PTS]]</f>
        <v>-8</v>
      </c>
      <c r="Q726" s="8">
        <f>October_Schedule_Table[[#This Row],[Home Pre]]-October_Schedule_Table[[#This Row],[Away Pre]]</f>
        <v>-6.9951900574291557</v>
      </c>
      <c r="R726" s="8">
        <f>October_Schedule_Table[[#This Row],[Actual]]-October_Schedule_Table[[#This Row],[Predicted]]</f>
        <v>-1.0048099425708443</v>
      </c>
      <c r="S726" s="8">
        <f>October_Schedule_Table[[#This Row],[PTS2]]-October_Schedule_Table[[#This Row],[Home Pre]]</f>
        <v>2.3189731587710725</v>
      </c>
      <c r="T726" s="8">
        <f>October_Schedule_Table[[#This Row],[PTS]]-October_Schedule_Table[[#This Row],[Away Pre]]</f>
        <v>3.3237831013419168</v>
      </c>
      <c r="U726" s="8" t="str">
        <f>CONCATENATE(October_Schedule_Table[[#This Row],[Away Short]],October_Schedule_Table[[#This Row],[PTS]],October_Schedule_Table[[#This Row],[PTS2]])</f>
        <v>Gol126118</v>
      </c>
      <c r="V726" s="8" t="str">
        <f>CONCATENATE(October_Schedule_Table[[#This Row],[Home Short]],October_Schedule_Table[[#This Row],[PTS]],October_Schedule_Table[[#This Row],[PTS2]])</f>
        <v>Was126118</v>
      </c>
      <c r="W726" s="8" t="str">
        <f>VLOOKUP(October_Schedule_Table[[#This Row],[Home Concat]],'Back to Back'!T:U,2,FALSE)</f>
        <v>no</v>
      </c>
      <c r="X726" s="8" t="str">
        <f>VLOOKUP(October_Schedule_Table[[#This Row],[Away Concat]],'Back to Back'!T:U,2,FALSE)</f>
        <v>no</v>
      </c>
      <c r="Y72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26" s="8"/>
    </row>
    <row r="727" spans="1:26" x14ac:dyDescent="0.2">
      <c r="A727" s="2">
        <v>43490</v>
      </c>
      <c r="B727" s="16">
        <v>1</v>
      </c>
      <c r="C727" s="16">
        <v>25</v>
      </c>
      <c r="D727" s="16">
        <v>2019</v>
      </c>
      <c r="E727" s="1" t="s">
        <v>23</v>
      </c>
      <c r="F727" s="1" t="s">
        <v>25</v>
      </c>
      <c r="G727" s="1" t="s">
        <v>243</v>
      </c>
      <c r="H727" s="1">
        <v>99</v>
      </c>
      <c r="I727" s="1" t="s">
        <v>15</v>
      </c>
      <c r="J727" s="1" t="str">
        <f>LEFT(October_Schedule_Table[[#This Row],[Home/Neutral]],3)</f>
        <v>Bro</v>
      </c>
      <c r="K727" s="1">
        <v>109</v>
      </c>
      <c r="L727" s="1">
        <f>mean-0.5*home+VLOOKUP(October_Schedule_Table[[#This Row],[Visitor/Neutral]],lookup,2,FALSE)+VLOOKUP(October_Schedule_Table[[#This Row],[Home/Neutral]],lookup,3,FALSE)</f>
        <v>103.8773508106637</v>
      </c>
      <c r="M727" s="1">
        <f>mean+0.5*home+VLOOKUP(October_Schedule_Table[[#This Row],[Visitor/Neutral]],lookup,3,FALSE)+VLOOKUP(October_Schedule_Table[[#This Row],[Home/Neutral]],lookup,2,FALSE)</f>
        <v>116.06983188248633</v>
      </c>
      <c r="N727" s="1">
        <f>(October_Schedule_Table[[#This Row],[PTS2]]-October_Schedule_Table[[#This Row],[Home Pre]])^2+(October_Schedule_Table[[#This Row],[PTS]]-October_Schedule_Table[[#This Row],[Away Pre]])^2</f>
        <v>73.771073776902</v>
      </c>
      <c r="O727" s="1">
        <f t="shared" si="13"/>
        <v>1.5359187735183959</v>
      </c>
      <c r="P727" s="8">
        <f>October_Schedule_Table[[#This Row],[PTS2]]-October_Schedule_Table[[#This Row],[PTS]]</f>
        <v>10</v>
      </c>
      <c r="Q727" s="8">
        <f>October_Schedule_Table[[#This Row],[Home Pre]]-October_Schedule_Table[[#This Row],[Away Pre]]</f>
        <v>12.192481071822627</v>
      </c>
      <c r="R727" s="8">
        <f>October_Schedule_Table[[#This Row],[Actual]]-October_Schedule_Table[[#This Row],[Predicted]]</f>
        <v>-2.1924810718226269</v>
      </c>
      <c r="S727" s="8">
        <f>October_Schedule_Table[[#This Row],[PTS2]]-October_Schedule_Table[[#This Row],[Home Pre]]</f>
        <v>-7.0698318824863264</v>
      </c>
      <c r="T727" s="8">
        <f>October_Schedule_Table[[#This Row],[PTS]]-October_Schedule_Table[[#This Row],[Away Pre]]</f>
        <v>-4.8773508106636996</v>
      </c>
      <c r="U727" s="8" t="str">
        <f>CONCATENATE(October_Schedule_Table[[#This Row],[Away Short]],October_Schedule_Table[[#This Row],[PTS]],October_Schedule_Table[[#This Row],[PTS2]])</f>
        <v>NYK99109</v>
      </c>
      <c r="V727" s="8" t="str">
        <f>CONCATENATE(October_Schedule_Table[[#This Row],[Home Short]],October_Schedule_Table[[#This Row],[PTS]],October_Schedule_Table[[#This Row],[PTS2]])</f>
        <v>Bro99109</v>
      </c>
      <c r="W727" s="8" t="str">
        <f>VLOOKUP(October_Schedule_Table[[#This Row],[Home Concat]],'Back to Back'!T:U,2,FALSE)</f>
        <v>no</v>
      </c>
      <c r="X727" s="8" t="str">
        <f>VLOOKUP(October_Schedule_Table[[#This Row],[Away Concat]],'Back to Back'!T:U,2,FALSE)</f>
        <v>no</v>
      </c>
      <c r="Y72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27" s="8"/>
    </row>
    <row r="728" spans="1:26" x14ac:dyDescent="0.2">
      <c r="A728" s="2">
        <v>43490</v>
      </c>
      <c r="B728" s="16">
        <v>1</v>
      </c>
      <c r="C728" s="16">
        <v>25</v>
      </c>
      <c r="D728" s="16">
        <v>2019</v>
      </c>
      <c r="E728" s="1" t="s">
        <v>6</v>
      </c>
      <c r="F728" s="1" t="s">
        <v>22</v>
      </c>
      <c r="G728" s="1" t="s">
        <v>241</v>
      </c>
      <c r="H728" s="1">
        <v>106</v>
      </c>
      <c r="I728" s="1" t="s">
        <v>38</v>
      </c>
      <c r="J728" s="1" t="str">
        <f>LEFT(October_Schedule_Table[[#This Row],[Home/Neutral]],3)</f>
        <v>Chi</v>
      </c>
      <c r="K728" s="1">
        <v>101</v>
      </c>
      <c r="L728" s="1">
        <f>mean-0.5*home+VLOOKUP(October_Schedule_Table[[#This Row],[Visitor/Neutral]],lookup,2,FALSE)+VLOOKUP(October_Schedule_Table[[#This Row],[Home/Neutral]],lookup,3,FALSE)</f>
        <v>116.38521268550748</v>
      </c>
      <c r="M728" s="1">
        <f>mean+0.5*home+VLOOKUP(October_Schedule_Table[[#This Row],[Visitor/Neutral]],lookup,3,FALSE)+VLOOKUP(October_Schedule_Table[[#This Row],[Home/Neutral]],lookup,2,FALSE)</f>
        <v>109.938674113902</v>
      </c>
      <c r="N728" s="1">
        <f>(October_Schedule_Table[[#This Row],[PTS2]]-October_Schedule_Table[[#This Row],[Home Pre]])^2+(October_Schedule_Table[[#This Row],[PTS]]-October_Schedule_Table[[#This Row],[Away Pre]])^2</f>
        <v>187.75253743776716</v>
      </c>
      <c r="O728" s="1">
        <f t="shared" si="13"/>
        <v>1.5368408780452232</v>
      </c>
      <c r="P728" s="8">
        <f>October_Schedule_Table[[#This Row],[PTS2]]-October_Schedule_Table[[#This Row],[PTS]]</f>
        <v>-5</v>
      </c>
      <c r="Q728" s="8">
        <f>October_Schedule_Table[[#This Row],[Home Pre]]-October_Schedule_Table[[#This Row],[Away Pre]]</f>
        <v>-6.4465385716054868</v>
      </c>
      <c r="R728" s="8">
        <f>October_Schedule_Table[[#This Row],[Actual]]-October_Schedule_Table[[#This Row],[Predicted]]</f>
        <v>1.4465385716054868</v>
      </c>
      <c r="S728" s="8">
        <f>October_Schedule_Table[[#This Row],[PTS2]]-October_Schedule_Table[[#This Row],[Home Pre]]</f>
        <v>-8.9386741139019961</v>
      </c>
      <c r="T728" s="8">
        <f>October_Schedule_Table[[#This Row],[PTS]]-October_Schedule_Table[[#This Row],[Away Pre]]</f>
        <v>-10.385212685507483</v>
      </c>
      <c r="U728" s="8" t="str">
        <f>CONCATENATE(October_Schedule_Table[[#This Row],[Away Short]],October_Schedule_Table[[#This Row],[PTS]],October_Schedule_Table[[#This Row],[PTS2]])</f>
        <v>LAC106101</v>
      </c>
      <c r="V728" s="8" t="str">
        <f>CONCATENATE(October_Schedule_Table[[#This Row],[Home Short]],October_Schedule_Table[[#This Row],[PTS]],October_Schedule_Table[[#This Row],[PTS2]])</f>
        <v>Chi106101</v>
      </c>
      <c r="W728" s="8" t="str">
        <f>VLOOKUP(October_Schedule_Table[[#This Row],[Home Concat]],'Back to Back'!T:U,2,FALSE)</f>
        <v>no</v>
      </c>
      <c r="X728" s="8" t="str">
        <f>VLOOKUP(October_Schedule_Table[[#This Row],[Away Concat]],'Back to Back'!T:U,2,FALSE)</f>
        <v>no</v>
      </c>
      <c r="Y72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28" s="8"/>
    </row>
    <row r="729" spans="1:26" x14ac:dyDescent="0.2">
      <c r="A729" s="2">
        <v>43490</v>
      </c>
      <c r="B729" s="16">
        <v>1</v>
      </c>
      <c r="C729" s="16">
        <v>25</v>
      </c>
      <c r="D729" s="16">
        <v>2019</v>
      </c>
      <c r="E729" s="1" t="s">
        <v>23</v>
      </c>
      <c r="F729" s="1" t="s">
        <v>26</v>
      </c>
      <c r="G729" s="1" t="str">
        <f>LEFT(October_Schedule_Table[[#This Row],[Visitor/Neutral]],3)</f>
        <v>Mia</v>
      </c>
      <c r="H729" s="1">
        <v>100</v>
      </c>
      <c r="I729" s="1" t="s">
        <v>36</v>
      </c>
      <c r="J729" s="1" t="str">
        <f>LEFT(October_Schedule_Table[[#This Row],[Home/Neutral]],3)</f>
        <v>Cle</v>
      </c>
      <c r="K729" s="1">
        <v>94</v>
      </c>
      <c r="L729" s="1">
        <f>mean-0.5*home+VLOOKUP(October_Schedule_Table[[#This Row],[Visitor/Neutral]],lookup,2,FALSE)+VLOOKUP(October_Schedule_Table[[#This Row],[Home/Neutral]],lookup,3,FALSE)</f>
        <v>107.14748865607704</v>
      </c>
      <c r="M729" s="1">
        <f>mean+0.5*home+VLOOKUP(October_Schedule_Table[[#This Row],[Visitor/Neutral]],lookup,3,FALSE)+VLOOKUP(October_Schedule_Table[[#This Row],[Home/Neutral]],lookup,2,FALSE)</f>
        <v>100.7956158206366</v>
      </c>
      <c r="N729" s="1">
        <f>(October_Schedule_Table[[#This Row],[PTS2]]-October_Schedule_Table[[#This Row],[Home Pre]])^2+(October_Schedule_Table[[#This Row],[PTS]]-October_Schedule_Table[[#This Row],[Away Pre]])^2</f>
        <v>97.266988470436459</v>
      </c>
      <c r="O729" s="1">
        <f t="shared" si="13"/>
        <v>1.5377635361669235</v>
      </c>
      <c r="P729" s="8">
        <f>October_Schedule_Table[[#This Row],[PTS2]]-October_Schedule_Table[[#This Row],[PTS]]</f>
        <v>-6</v>
      </c>
      <c r="Q729" s="8">
        <f>October_Schedule_Table[[#This Row],[Home Pre]]-October_Schedule_Table[[#This Row],[Away Pre]]</f>
        <v>-6.3518728354404459</v>
      </c>
      <c r="R729" s="8">
        <f>October_Schedule_Table[[#This Row],[Actual]]-October_Schedule_Table[[#This Row],[Predicted]]</f>
        <v>0.3518728354404459</v>
      </c>
      <c r="S729" s="8">
        <f>October_Schedule_Table[[#This Row],[PTS2]]-October_Schedule_Table[[#This Row],[Home Pre]]</f>
        <v>-6.7956158206365984</v>
      </c>
      <c r="T729" s="8">
        <f>October_Schedule_Table[[#This Row],[PTS]]-October_Schedule_Table[[#This Row],[Away Pre]]</f>
        <v>-7.1474886560770443</v>
      </c>
      <c r="U729" s="8" t="str">
        <f>CONCATENATE(October_Schedule_Table[[#This Row],[Away Short]],October_Schedule_Table[[#This Row],[PTS]],October_Schedule_Table[[#This Row],[PTS2]])</f>
        <v>Mia10094</v>
      </c>
      <c r="V729" s="8" t="str">
        <f>CONCATENATE(October_Schedule_Table[[#This Row],[Home Short]],October_Schedule_Table[[#This Row],[PTS]],October_Schedule_Table[[#This Row],[PTS2]])</f>
        <v>Cle10094</v>
      </c>
      <c r="W729" s="8" t="str">
        <f>VLOOKUP(October_Schedule_Table[[#This Row],[Home Concat]],'Back to Back'!T:U,2,FALSE)</f>
        <v>no</v>
      </c>
      <c r="X729" s="8" t="str">
        <f>VLOOKUP(October_Schedule_Table[[#This Row],[Away Concat]],'Back to Back'!T:U,2,FALSE)</f>
        <v>no</v>
      </c>
      <c r="Y72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29" s="8"/>
    </row>
    <row r="730" spans="1:26" x14ac:dyDescent="0.2">
      <c r="A730" s="2">
        <v>43490</v>
      </c>
      <c r="B730" s="16">
        <v>1</v>
      </c>
      <c r="C730" s="16">
        <v>25</v>
      </c>
      <c r="D730" s="16">
        <v>2019</v>
      </c>
      <c r="E730" s="1" t="s">
        <v>33</v>
      </c>
      <c r="F730" s="1" t="s">
        <v>16</v>
      </c>
      <c r="G730" s="1" t="str">
        <f>LEFT(October_Schedule_Table[[#This Row],[Visitor/Neutral]],3)</f>
        <v>Det</v>
      </c>
      <c r="H730" s="1">
        <v>101</v>
      </c>
      <c r="I730" s="1" t="s">
        <v>28</v>
      </c>
      <c r="J730" s="1" t="str">
        <f>LEFT(October_Schedule_Table[[#This Row],[Home/Neutral]],3)</f>
        <v>Dal</v>
      </c>
      <c r="K730" s="1">
        <v>106</v>
      </c>
      <c r="L730" s="1">
        <f>mean-0.5*home+VLOOKUP(October_Schedule_Table[[#This Row],[Visitor/Neutral]],lookup,2,FALSE)+VLOOKUP(October_Schedule_Table[[#This Row],[Home/Neutral]],lookup,3,FALSE)</f>
        <v>104.25234832840849</v>
      </c>
      <c r="M730" s="1">
        <f>mean+0.5*home+VLOOKUP(October_Schedule_Table[[#This Row],[Visitor/Neutral]],lookup,3,FALSE)+VLOOKUP(October_Schedule_Table[[#This Row],[Home/Neutral]],lookup,2,FALSE)</f>
        <v>106.10019593558957</v>
      </c>
      <c r="N730" s="1">
        <f>(October_Schedule_Table[[#This Row],[PTS2]]-October_Schedule_Table[[#This Row],[Home Pre]])^2+(October_Schedule_Table[[#This Row],[PTS]]-October_Schedule_Table[[#This Row],[Away Pre]])^2</f>
        <v>10.587808874810152</v>
      </c>
      <c r="O730" s="1">
        <f t="shared" si="13"/>
        <v>1.5386867482158531</v>
      </c>
      <c r="P730" s="8">
        <f>October_Schedule_Table[[#This Row],[PTS2]]-October_Schedule_Table[[#This Row],[PTS]]</f>
        <v>5</v>
      </c>
      <c r="Q730" s="8">
        <f>October_Schedule_Table[[#This Row],[Home Pre]]-October_Schedule_Table[[#This Row],[Away Pre]]</f>
        <v>1.8478476071810803</v>
      </c>
      <c r="R730" s="8">
        <f>October_Schedule_Table[[#This Row],[Actual]]-October_Schedule_Table[[#This Row],[Predicted]]</f>
        <v>3.1521523928189197</v>
      </c>
      <c r="S730" s="8">
        <f>October_Schedule_Table[[#This Row],[PTS2]]-October_Schedule_Table[[#This Row],[Home Pre]]</f>
        <v>-0.10019593558956785</v>
      </c>
      <c r="T730" s="8">
        <f>October_Schedule_Table[[#This Row],[PTS]]-October_Schedule_Table[[#This Row],[Away Pre]]</f>
        <v>-3.2523483284084875</v>
      </c>
      <c r="U730" s="8" t="str">
        <f>CONCATENATE(October_Schedule_Table[[#This Row],[Away Short]],October_Schedule_Table[[#This Row],[PTS]],October_Schedule_Table[[#This Row],[PTS2]])</f>
        <v>Det101106</v>
      </c>
      <c r="V730" s="8" t="str">
        <f>CONCATENATE(October_Schedule_Table[[#This Row],[Home Short]],October_Schedule_Table[[#This Row],[PTS]],October_Schedule_Table[[#This Row],[PTS2]])</f>
        <v>Dal101106</v>
      </c>
      <c r="W730" s="8" t="str">
        <f>VLOOKUP(October_Schedule_Table[[#This Row],[Home Concat]],'Back to Back'!T:U,2,FALSE)</f>
        <v>no</v>
      </c>
      <c r="X730" s="8" t="str">
        <f>VLOOKUP(October_Schedule_Table[[#This Row],[Away Concat]],'Back to Back'!T:U,2,FALSE)</f>
        <v>no</v>
      </c>
      <c r="Y73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30" s="8"/>
    </row>
    <row r="731" spans="1:26" x14ac:dyDescent="0.2">
      <c r="A731" s="2">
        <v>43490</v>
      </c>
      <c r="B731" s="16">
        <v>1</v>
      </c>
      <c r="C731" s="16">
        <v>25</v>
      </c>
      <c r="D731" s="16">
        <v>2019</v>
      </c>
      <c r="E731" s="1" t="s">
        <v>42</v>
      </c>
      <c r="F731" s="1" t="s">
        <v>29</v>
      </c>
      <c r="G731" s="1" t="str">
        <f>LEFT(October_Schedule_Table[[#This Row],[Visitor/Neutral]],3)</f>
        <v>Pho</v>
      </c>
      <c r="H731" s="1">
        <v>95</v>
      </c>
      <c r="I731" s="1" t="s">
        <v>21</v>
      </c>
      <c r="J731" s="1" t="str">
        <f>LEFT(October_Schedule_Table[[#This Row],[Home/Neutral]],3)</f>
        <v>Den</v>
      </c>
      <c r="K731" s="1">
        <v>132</v>
      </c>
      <c r="L731" s="1">
        <f>mean-0.5*home+VLOOKUP(October_Schedule_Table[[#This Row],[Visitor/Neutral]],lookup,2,FALSE)+VLOOKUP(October_Schedule_Table[[#This Row],[Home/Neutral]],lookup,3,FALSE)</f>
        <v>101.76762668486124</v>
      </c>
      <c r="M731" s="1">
        <f>mean+0.5*home+VLOOKUP(October_Schedule_Table[[#This Row],[Visitor/Neutral]],lookup,3,FALSE)+VLOOKUP(October_Schedule_Table[[#This Row],[Home/Neutral]],lookup,2,FALSE)</f>
        <v>117.06864373191763</v>
      </c>
      <c r="N731" s="1">
        <f>(October_Schedule_Table[[#This Row],[PTS2]]-October_Schedule_Table[[#This Row],[Home Pre]])^2+(October_Schedule_Table[[#This Row],[PTS]]-October_Schedule_Table[[#This Row],[Away Pre]])^2</f>
        <v>268.74617095004857</v>
      </c>
      <c r="O731" s="1">
        <f t="shared" si="13"/>
        <v>1.539610514524568</v>
      </c>
      <c r="P731" s="8">
        <f>October_Schedule_Table[[#This Row],[PTS2]]-October_Schedule_Table[[#This Row],[PTS]]</f>
        <v>37</v>
      </c>
      <c r="Q731" s="8">
        <f>October_Schedule_Table[[#This Row],[Home Pre]]-October_Schedule_Table[[#This Row],[Away Pre]]</f>
        <v>15.301017047056391</v>
      </c>
      <c r="R731" s="8">
        <f>October_Schedule_Table[[#This Row],[Actual]]-October_Schedule_Table[[#This Row],[Predicted]]</f>
        <v>21.698982952943609</v>
      </c>
      <c r="S731" s="8">
        <f>October_Schedule_Table[[#This Row],[PTS2]]-October_Schedule_Table[[#This Row],[Home Pre]]</f>
        <v>14.931356268082368</v>
      </c>
      <c r="T731" s="8">
        <f>October_Schedule_Table[[#This Row],[PTS]]-October_Schedule_Table[[#This Row],[Away Pre]]</f>
        <v>-6.7676266848612414</v>
      </c>
      <c r="U731" s="8" t="str">
        <f>CONCATENATE(October_Schedule_Table[[#This Row],[Away Short]],October_Schedule_Table[[#This Row],[PTS]],October_Schedule_Table[[#This Row],[PTS2]])</f>
        <v>Pho95132</v>
      </c>
      <c r="V731" s="8" t="str">
        <f>CONCATENATE(October_Schedule_Table[[#This Row],[Home Short]],October_Schedule_Table[[#This Row],[PTS]],October_Schedule_Table[[#This Row],[PTS2]])</f>
        <v>Den95132</v>
      </c>
      <c r="W731" s="8" t="str">
        <f>VLOOKUP(October_Schedule_Table[[#This Row],[Home Concat]],'Back to Back'!T:U,2,FALSE)</f>
        <v>no</v>
      </c>
      <c r="X731" s="8" t="str">
        <f>VLOOKUP(October_Schedule_Table[[#This Row],[Away Concat]],'Back to Back'!T:U,2,FALSE)</f>
        <v>yes</v>
      </c>
      <c r="Y73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31" s="8"/>
    </row>
    <row r="732" spans="1:26" x14ac:dyDescent="0.2">
      <c r="A732" s="2">
        <v>43490</v>
      </c>
      <c r="B732" s="16">
        <v>1</v>
      </c>
      <c r="C732" s="16">
        <v>25</v>
      </c>
      <c r="D732" s="16">
        <v>2019</v>
      </c>
      <c r="E732" s="1" t="s">
        <v>6</v>
      </c>
      <c r="F732" s="1" t="s">
        <v>37</v>
      </c>
      <c r="G732" s="1" t="str">
        <f>LEFT(October_Schedule_Table[[#This Row],[Visitor/Neutral]],3)</f>
        <v>Tor</v>
      </c>
      <c r="H732" s="1">
        <v>119</v>
      </c>
      <c r="I732" s="1" t="s">
        <v>18</v>
      </c>
      <c r="J732" s="1" t="str">
        <f>LEFT(October_Schedule_Table[[#This Row],[Home/Neutral]],3)</f>
        <v>Hou</v>
      </c>
      <c r="K732" s="1">
        <v>121</v>
      </c>
      <c r="L732" s="1">
        <f>mean-0.5*home+VLOOKUP(October_Schedule_Table[[#This Row],[Visitor/Neutral]],lookup,2,FALSE)+VLOOKUP(October_Schedule_Table[[#This Row],[Home/Neutral]],lookup,3,FALSE)</f>
        <v>110.30249653075519</v>
      </c>
      <c r="M732" s="1">
        <f>mean+0.5*home+VLOOKUP(October_Schedule_Table[[#This Row],[Visitor/Neutral]],lookup,3,FALSE)+VLOOKUP(October_Schedule_Table[[#This Row],[Home/Neutral]],lookup,2,FALSE)</f>
        <v>113.31337229142635</v>
      </c>
      <c r="N732" s="1">
        <f>(October_Schedule_Table[[#This Row],[PTS2]]-October_Schedule_Table[[#This Row],[Home Pre]])^2+(October_Schedule_Table[[#This Row],[PTS]]-October_Schedule_Table[[#This Row],[Away Pre]])^2</f>
        <v>134.73081212773769</v>
      </c>
      <c r="O732" s="1">
        <f t="shared" si="13"/>
        <v>1.5405348354258235</v>
      </c>
      <c r="P732" s="8">
        <f>October_Schedule_Table[[#This Row],[PTS2]]-October_Schedule_Table[[#This Row],[PTS]]</f>
        <v>2</v>
      </c>
      <c r="Q732" s="8">
        <f>October_Schedule_Table[[#This Row],[Home Pre]]-October_Schedule_Table[[#This Row],[Away Pre]]</f>
        <v>3.0108757606711549</v>
      </c>
      <c r="R732" s="8">
        <f>October_Schedule_Table[[#This Row],[Actual]]-October_Schedule_Table[[#This Row],[Predicted]]</f>
        <v>-1.0108757606711549</v>
      </c>
      <c r="S732" s="8">
        <f>October_Schedule_Table[[#This Row],[PTS2]]-October_Schedule_Table[[#This Row],[Home Pre]]</f>
        <v>7.6866277085736527</v>
      </c>
      <c r="T732" s="8">
        <f>October_Schedule_Table[[#This Row],[PTS]]-October_Schedule_Table[[#This Row],[Away Pre]]</f>
        <v>8.6975034692448077</v>
      </c>
      <c r="U732" s="8" t="str">
        <f>CONCATENATE(October_Schedule_Table[[#This Row],[Away Short]],October_Schedule_Table[[#This Row],[PTS]],October_Schedule_Table[[#This Row],[PTS2]])</f>
        <v>Tor119121</v>
      </c>
      <c r="V732" s="8" t="str">
        <f>CONCATENATE(October_Schedule_Table[[#This Row],[Home Short]],October_Schedule_Table[[#This Row],[PTS]],October_Schedule_Table[[#This Row],[PTS2]])</f>
        <v>Hou119121</v>
      </c>
      <c r="W732" s="8" t="str">
        <f>VLOOKUP(October_Schedule_Table[[#This Row],[Home Concat]],'Back to Back'!T:U,2,FALSE)</f>
        <v>no</v>
      </c>
      <c r="X732" s="8" t="str">
        <f>VLOOKUP(October_Schedule_Table[[#This Row],[Away Concat]],'Back to Back'!T:U,2,FALSE)</f>
        <v>no</v>
      </c>
      <c r="Y73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32" s="8"/>
    </row>
    <row r="733" spans="1:26" x14ac:dyDescent="0.2">
      <c r="A733" s="2">
        <v>43490</v>
      </c>
      <c r="B733" s="16">
        <v>1</v>
      </c>
      <c r="C733" s="16">
        <v>25</v>
      </c>
      <c r="D733" s="16">
        <v>2019</v>
      </c>
      <c r="E733" s="1" t="s">
        <v>6</v>
      </c>
      <c r="F733" s="1" t="s">
        <v>32</v>
      </c>
      <c r="G733" s="1" t="str">
        <f>LEFT(October_Schedule_Table[[#This Row],[Visitor/Neutral]],3)</f>
        <v>Sac</v>
      </c>
      <c r="H733" s="1">
        <v>99</v>
      </c>
      <c r="I733" s="1" t="s">
        <v>19</v>
      </c>
      <c r="J733" s="1" t="str">
        <f>LEFT(October_Schedule_Table[[#This Row],[Home/Neutral]],3)</f>
        <v>Mem</v>
      </c>
      <c r="K733" s="1">
        <v>96</v>
      </c>
      <c r="L733" s="1">
        <f>mean-0.5*home+VLOOKUP(October_Schedule_Table[[#This Row],[Visitor/Neutral]],lookup,2,FALSE)+VLOOKUP(October_Schedule_Table[[#This Row],[Home/Neutral]],lookup,3,FALSE)</f>
        <v>107.72343403967612</v>
      </c>
      <c r="M733" s="1">
        <f>mean+0.5*home+VLOOKUP(October_Schedule_Table[[#This Row],[Visitor/Neutral]],lookup,3,FALSE)+VLOOKUP(October_Schedule_Table[[#This Row],[Home/Neutral]],lookup,2,FALSE)</f>
        <v>109.0077935068261</v>
      </c>
      <c r="N733" s="1">
        <f>(October_Schedule_Table[[#This Row],[PTS2]]-October_Schedule_Table[[#This Row],[Home Pre]])^2+(October_Schedule_Table[[#This Row],[PTS]]-October_Schedule_Table[[#This Row],[Away Pre]])^2</f>
        <v>245.30099336080741</v>
      </c>
      <c r="O733" s="1">
        <f t="shared" si="13"/>
        <v>1.5414597112525752</v>
      </c>
      <c r="P733" s="8">
        <f>October_Schedule_Table[[#This Row],[PTS2]]-October_Schedule_Table[[#This Row],[PTS]]</f>
        <v>-3</v>
      </c>
      <c r="Q733" s="8">
        <f>October_Schedule_Table[[#This Row],[Home Pre]]-October_Schedule_Table[[#This Row],[Away Pre]]</f>
        <v>1.2843594671499829</v>
      </c>
      <c r="R733" s="8">
        <f>October_Schedule_Table[[#This Row],[Actual]]-October_Schedule_Table[[#This Row],[Predicted]]</f>
        <v>-4.2843594671499829</v>
      </c>
      <c r="S733" s="8">
        <f>October_Schedule_Table[[#This Row],[PTS2]]-October_Schedule_Table[[#This Row],[Home Pre]]</f>
        <v>-13.007793506826104</v>
      </c>
      <c r="T733" s="8">
        <f>October_Schedule_Table[[#This Row],[PTS]]-October_Schedule_Table[[#This Row],[Away Pre]]</f>
        <v>-8.7234340396761212</v>
      </c>
      <c r="U733" s="8" t="str">
        <f>CONCATENATE(October_Schedule_Table[[#This Row],[Away Short]],October_Schedule_Table[[#This Row],[PTS]],October_Schedule_Table[[#This Row],[PTS2]])</f>
        <v>Sac9996</v>
      </c>
      <c r="V733" s="8" t="str">
        <f>CONCATENATE(October_Schedule_Table[[#This Row],[Home Short]],October_Schedule_Table[[#This Row],[PTS]],October_Schedule_Table[[#This Row],[PTS2]])</f>
        <v>Mem9996</v>
      </c>
      <c r="W733" s="8" t="str">
        <f>VLOOKUP(October_Schedule_Table[[#This Row],[Home Concat]],'Back to Back'!T:U,2,FALSE)</f>
        <v>no</v>
      </c>
      <c r="X733" s="8" t="str">
        <f>VLOOKUP(October_Schedule_Table[[#This Row],[Away Concat]],'Back to Back'!T:U,2,FALSE)</f>
        <v>no</v>
      </c>
      <c r="Y73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33" s="8"/>
    </row>
    <row r="734" spans="1:26" x14ac:dyDescent="0.2">
      <c r="A734" s="2">
        <v>43490</v>
      </c>
      <c r="B734" s="16">
        <v>1</v>
      </c>
      <c r="C734" s="16">
        <v>25</v>
      </c>
      <c r="D734" s="16">
        <v>2019</v>
      </c>
      <c r="E734" s="1" t="s">
        <v>33</v>
      </c>
      <c r="F734" s="1" t="s">
        <v>14</v>
      </c>
      <c r="G734" s="1" t="str">
        <f>LEFT(October_Schedule_Table[[#This Row],[Visitor/Neutral]],3)</f>
        <v>Cha</v>
      </c>
      <c r="H734" s="1">
        <v>99</v>
      </c>
      <c r="I734" s="1" t="s">
        <v>13</v>
      </c>
      <c r="J734" s="1" t="str">
        <f>LEFT(October_Schedule_Table[[#This Row],[Home/Neutral]],3)</f>
        <v>Mil</v>
      </c>
      <c r="K734" s="1">
        <v>108</v>
      </c>
      <c r="L734" s="1">
        <f>mean-0.5*home+VLOOKUP(October_Schedule_Table[[#This Row],[Visitor/Neutral]],lookup,2,FALSE)+VLOOKUP(October_Schedule_Table[[#This Row],[Home/Neutral]],lookup,3,FALSE)</f>
        <v>108.20996249464643</v>
      </c>
      <c r="M734" s="1">
        <f>mean+0.5*home+VLOOKUP(October_Schedule_Table[[#This Row],[Visitor/Neutral]],lookup,3,FALSE)+VLOOKUP(October_Schedule_Table[[#This Row],[Home/Neutral]],lookup,2,FALSE)</f>
        <v>119.91358521903354</v>
      </c>
      <c r="N734" s="1">
        <f>(October_Schedule_Table[[#This Row],[PTS2]]-October_Schedule_Table[[#This Row],[Home Pre]])^2+(October_Schedule_Table[[#This Row],[PTS]]-October_Schedule_Table[[#This Row],[Away Pre]])^2</f>
        <v>226.75692192396832</v>
      </c>
      <c r="O734" s="1">
        <f t="shared" si="13"/>
        <v>1.5423851423379782</v>
      </c>
      <c r="P734" s="8">
        <f>October_Schedule_Table[[#This Row],[PTS2]]-October_Schedule_Table[[#This Row],[PTS]]</f>
        <v>9</v>
      </c>
      <c r="Q734" s="8">
        <f>October_Schedule_Table[[#This Row],[Home Pre]]-October_Schedule_Table[[#This Row],[Away Pre]]</f>
        <v>11.703622724387102</v>
      </c>
      <c r="R734" s="8">
        <f>October_Schedule_Table[[#This Row],[Actual]]-October_Schedule_Table[[#This Row],[Predicted]]</f>
        <v>-2.7036227243871025</v>
      </c>
      <c r="S734" s="8">
        <f>October_Schedule_Table[[#This Row],[PTS2]]-October_Schedule_Table[[#This Row],[Home Pre]]</f>
        <v>-11.913585219033536</v>
      </c>
      <c r="T734" s="8">
        <f>October_Schedule_Table[[#This Row],[PTS]]-October_Schedule_Table[[#This Row],[Away Pre]]</f>
        <v>-9.2099624946464331</v>
      </c>
      <c r="U734" s="8" t="str">
        <f>CONCATENATE(October_Schedule_Table[[#This Row],[Away Short]],October_Schedule_Table[[#This Row],[PTS]],October_Schedule_Table[[#This Row],[PTS2]])</f>
        <v>Cha99108</v>
      </c>
      <c r="V734" s="8" t="str">
        <f>CONCATENATE(October_Schedule_Table[[#This Row],[Home Short]],October_Schedule_Table[[#This Row],[PTS]],October_Schedule_Table[[#This Row],[PTS2]])</f>
        <v>Mil99108</v>
      </c>
      <c r="W734" s="8" t="str">
        <f>VLOOKUP(October_Schedule_Table[[#This Row],[Home Concat]],'Back to Back'!T:U,2,FALSE)</f>
        <v>no</v>
      </c>
      <c r="X734" s="8" t="str">
        <f>VLOOKUP(October_Schedule_Table[[#This Row],[Away Concat]],'Back to Back'!T:U,2,FALSE)</f>
        <v>no</v>
      </c>
      <c r="Y73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34" s="8"/>
    </row>
    <row r="735" spans="1:26" x14ac:dyDescent="0.2">
      <c r="A735" s="2">
        <v>43490</v>
      </c>
      <c r="B735" s="16">
        <v>1</v>
      </c>
      <c r="C735" s="16">
        <v>25</v>
      </c>
      <c r="D735" s="16">
        <v>2019</v>
      </c>
      <c r="E735" s="1" t="s">
        <v>12</v>
      </c>
      <c r="F735" s="1" t="s">
        <v>41</v>
      </c>
      <c r="G735" s="1" t="str">
        <f>LEFT(October_Schedule_Table[[#This Row],[Visitor/Neutral]],3)</f>
        <v>Was</v>
      </c>
      <c r="H735" s="1">
        <v>95</v>
      </c>
      <c r="I735" s="1" t="s">
        <v>27</v>
      </c>
      <c r="J735" s="1" t="str">
        <f>LEFT(October_Schedule_Table[[#This Row],[Home/Neutral]],3)</f>
        <v>Orl</v>
      </c>
      <c r="K735" s="1">
        <v>91</v>
      </c>
      <c r="L735" s="1">
        <f>mean-0.5*home+VLOOKUP(October_Schedule_Table[[#This Row],[Visitor/Neutral]],lookup,2,FALSE)+VLOOKUP(October_Schedule_Table[[#This Row],[Home/Neutral]],lookup,3,FALSE)</f>
        <v>108.46775544442642</v>
      </c>
      <c r="M735" s="1">
        <f>mean+0.5*home+VLOOKUP(October_Schedule_Table[[#This Row],[Visitor/Neutral]],lookup,3,FALSE)+VLOOKUP(October_Schedule_Table[[#This Row],[Home/Neutral]],lookup,2,FALSE)</f>
        <v>115.61855299271591</v>
      </c>
      <c r="N735" s="1">
        <f>(October_Schedule_Table[[#This Row],[PTS2]]-October_Schedule_Table[[#This Row],[Home Pre]])^2+(October_Schedule_Table[[#This Row],[PTS]]-October_Schedule_Table[[#This Row],[Away Pre]])^2</f>
        <v>787.45358816603857</v>
      </c>
      <c r="O735" s="1">
        <f t="shared" si="13"/>
        <v>1.5433111290153876</v>
      </c>
      <c r="P735" s="8">
        <f>October_Schedule_Table[[#This Row],[PTS2]]-October_Schedule_Table[[#This Row],[PTS]]</f>
        <v>-4</v>
      </c>
      <c r="Q735" s="8">
        <f>October_Schedule_Table[[#This Row],[Home Pre]]-October_Schedule_Table[[#This Row],[Away Pre]]</f>
        <v>7.1507975482894892</v>
      </c>
      <c r="R735" s="8">
        <f>October_Schedule_Table[[#This Row],[Actual]]-October_Schedule_Table[[#This Row],[Predicted]]</f>
        <v>-11.150797548289489</v>
      </c>
      <c r="S735" s="8">
        <f>October_Schedule_Table[[#This Row],[PTS2]]-October_Schedule_Table[[#This Row],[Home Pre]]</f>
        <v>-24.618552992715905</v>
      </c>
      <c r="T735" s="8">
        <f>October_Schedule_Table[[#This Row],[PTS]]-October_Schedule_Table[[#This Row],[Away Pre]]</f>
        <v>-13.467755444426416</v>
      </c>
      <c r="U735" s="8" t="str">
        <f>CONCATENATE(October_Schedule_Table[[#This Row],[Away Short]],October_Schedule_Table[[#This Row],[PTS]],October_Schedule_Table[[#This Row],[PTS2]])</f>
        <v>Was9591</v>
      </c>
      <c r="V735" s="8" t="str">
        <f>CONCATENATE(October_Schedule_Table[[#This Row],[Home Short]],October_Schedule_Table[[#This Row],[PTS]],October_Schedule_Table[[#This Row],[PTS2]])</f>
        <v>Orl9591</v>
      </c>
      <c r="W735" s="8" t="str">
        <f>VLOOKUP(October_Schedule_Table[[#This Row],[Home Concat]],'Back to Back'!T:U,2,FALSE)</f>
        <v>no</v>
      </c>
      <c r="X735" s="8" t="str">
        <f>VLOOKUP(October_Schedule_Table[[#This Row],[Away Concat]],'Back to Back'!T:U,2,FALSE)</f>
        <v>yes</v>
      </c>
      <c r="Y73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35" s="8"/>
    </row>
    <row r="736" spans="1:26" x14ac:dyDescent="0.2">
      <c r="A736" s="2">
        <v>43490</v>
      </c>
      <c r="B736" s="16">
        <v>1</v>
      </c>
      <c r="C736" s="16">
        <v>25</v>
      </c>
      <c r="D736" s="16">
        <v>2019</v>
      </c>
      <c r="E736" s="1" t="s">
        <v>42</v>
      </c>
      <c r="F736" s="1" t="s">
        <v>34</v>
      </c>
      <c r="G736" s="1" t="str">
        <f>LEFT(October_Schedule_Table[[#This Row],[Visitor/Neutral]],3)</f>
        <v>Min</v>
      </c>
      <c r="H736" s="1">
        <v>102</v>
      </c>
      <c r="I736" s="1" t="s">
        <v>31</v>
      </c>
      <c r="J736" s="1" t="str">
        <f>LEFT(October_Schedule_Table[[#This Row],[Home/Neutral]],3)</f>
        <v>Uta</v>
      </c>
      <c r="K736" s="1">
        <v>106</v>
      </c>
      <c r="L736" s="1">
        <f>mean-0.5*home+VLOOKUP(October_Schedule_Table[[#This Row],[Visitor/Neutral]],lookup,2,FALSE)+VLOOKUP(October_Schedule_Table[[#This Row],[Home/Neutral]],lookup,3,FALSE)</f>
        <v>106.52249940276693</v>
      </c>
      <c r="M736" s="1">
        <f>mean+0.5*home+VLOOKUP(October_Schedule_Table[[#This Row],[Visitor/Neutral]],lookup,3,FALSE)+VLOOKUP(October_Schedule_Table[[#This Row],[Home/Neutral]],lookup,2,FALSE)</f>
        <v>116.30595731202332</v>
      </c>
      <c r="N736" s="1">
        <f>(October_Schedule_Table[[#This Row],[PTS2]]-October_Schedule_Table[[#This Row],[Home Pre]])^2+(October_Schedule_Table[[#This Row],[PTS]]-October_Schedule_Table[[#This Row],[Away Pre]])^2</f>
        <v>126.66575696527421</v>
      </c>
      <c r="O736" s="1">
        <f t="shared" si="13"/>
        <v>1.5442376716183588</v>
      </c>
      <c r="P736" s="8">
        <f>October_Schedule_Table[[#This Row],[PTS2]]-October_Schedule_Table[[#This Row],[PTS]]</f>
        <v>4</v>
      </c>
      <c r="Q736" s="8">
        <f>October_Schedule_Table[[#This Row],[Home Pre]]-October_Schedule_Table[[#This Row],[Away Pre]]</f>
        <v>9.7834579092563985</v>
      </c>
      <c r="R736" s="8">
        <f>October_Schedule_Table[[#This Row],[Actual]]-October_Schedule_Table[[#This Row],[Predicted]]</f>
        <v>-5.7834579092563985</v>
      </c>
      <c r="S736" s="8">
        <f>October_Schedule_Table[[#This Row],[PTS2]]-October_Schedule_Table[[#This Row],[Home Pre]]</f>
        <v>-10.305957312023324</v>
      </c>
      <c r="T736" s="8">
        <f>October_Schedule_Table[[#This Row],[PTS]]-October_Schedule_Table[[#This Row],[Away Pre]]</f>
        <v>-4.5224994027669254</v>
      </c>
      <c r="U736" s="8" t="str">
        <f>CONCATENATE(October_Schedule_Table[[#This Row],[Away Short]],October_Schedule_Table[[#This Row],[PTS]],October_Schedule_Table[[#This Row],[PTS2]])</f>
        <v>Min102106</v>
      </c>
      <c r="V736" s="8" t="str">
        <f>CONCATENATE(October_Schedule_Table[[#This Row],[Home Short]],October_Schedule_Table[[#This Row],[PTS]],October_Schedule_Table[[#This Row],[PTS2]])</f>
        <v>Uta102106</v>
      </c>
      <c r="W736" s="8" t="str">
        <f>VLOOKUP(October_Schedule_Table[[#This Row],[Home Concat]],'Back to Back'!T:U,2,FALSE)</f>
        <v>no</v>
      </c>
      <c r="X736" s="8" t="str">
        <f>VLOOKUP(October_Schedule_Table[[#This Row],[Away Concat]],'Back to Back'!T:U,2,FALSE)</f>
        <v>yes</v>
      </c>
      <c r="Y73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36" s="8"/>
    </row>
    <row r="737" spans="1:26" x14ac:dyDescent="0.2">
      <c r="A737" s="2">
        <v>43491</v>
      </c>
      <c r="B737" s="16">
        <v>1</v>
      </c>
      <c r="C737" s="16">
        <v>26</v>
      </c>
      <c r="D737" s="16">
        <v>2019</v>
      </c>
      <c r="E737" s="1" t="s">
        <v>33</v>
      </c>
      <c r="F737" s="1" t="s">
        <v>11</v>
      </c>
      <c r="G737" s="1" t="str">
        <f>LEFT(October_Schedule_Table[[#This Row],[Visitor/Neutral]],3)</f>
        <v>Gol</v>
      </c>
      <c r="H737" s="1">
        <v>115</v>
      </c>
      <c r="I737" s="1" t="s">
        <v>8</v>
      </c>
      <c r="J737" s="1" t="str">
        <f>LEFT(October_Schedule_Table[[#This Row],[Home/Neutral]],3)</f>
        <v>Bos</v>
      </c>
      <c r="K737" s="1">
        <v>111</v>
      </c>
      <c r="L737" s="1">
        <f>mean-0.5*home+VLOOKUP(October_Schedule_Table[[#This Row],[Visitor/Neutral]],lookup,2,FALSE)+VLOOKUP(October_Schedule_Table[[#This Row],[Home/Neutral]],lookup,3,FALSE)</f>
        <v>113.84561166701721</v>
      </c>
      <c r="M737" s="1">
        <f>mean+0.5*home+VLOOKUP(October_Schedule_Table[[#This Row],[Visitor/Neutral]],lookup,3,FALSE)+VLOOKUP(October_Schedule_Table[[#This Row],[Home/Neutral]],lookup,2,FALSE)</f>
        <v>113.7352102436942</v>
      </c>
      <c r="N737" s="1">
        <f>(October_Schedule_Table[[#This Row],[PTS2]]-October_Schedule_Table[[#This Row],[Home Pre]])^2+(October_Schedule_Table[[#This Row],[PTS]]-October_Schedule_Table[[#This Row],[Away Pre]])^2</f>
        <v>8.8139875005364594</v>
      </c>
      <c r="O737" s="1">
        <f t="shared" si="13"/>
        <v>1.5451647704806473</v>
      </c>
      <c r="P737" s="8">
        <f>October_Schedule_Table[[#This Row],[PTS2]]-October_Schedule_Table[[#This Row],[PTS]]</f>
        <v>-4</v>
      </c>
      <c r="Q737" s="8">
        <f>October_Schedule_Table[[#This Row],[Home Pre]]-October_Schedule_Table[[#This Row],[Away Pre]]</f>
        <v>-0.11040142332301173</v>
      </c>
      <c r="R737" s="8">
        <f>October_Schedule_Table[[#This Row],[Actual]]-October_Schedule_Table[[#This Row],[Predicted]]</f>
        <v>-3.8895985766769883</v>
      </c>
      <c r="S737" s="8">
        <f>October_Schedule_Table[[#This Row],[PTS2]]-October_Schedule_Table[[#This Row],[Home Pre]]</f>
        <v>-2.7352102436941976</v>
      </c>
      <c r="T737" s="8">
        <f>October_Schedule_Table[[#This Row],[PTS]]-October_Schedule_Table[[#This Row],[Away Pre]]</f>
        <v>1.1543883329827906</v>
      </c>
      <c r="U737" s="8" t="str">
        <f>CONCATENATE(October_Schedule_Table[[#This Row],[Away Short]],October_Schedule_Table[[#This Row],[PTS]],October_Schedule_Table[[#This Row],[PTS2]])</f>
        <v>Gol115111</v>
      </c>
      <c r="V737" s="8" t="str">
        <f>CONCATENATE(October_Schedule_Table[[#This Row],[Home Short]],October_Schedule_Table[[#This Row],[PTS]],October_Schedule_Table[[#This Row],[PTS2]])</f>
        <v>Bos115111</v>
      </c>
      <c r="W737" s="8" t="str">
        <f>VLOOKUP(October_Schedule_Table[[#This Row],[Home Concat]],'Back to Back'!T:U,2,FALSE)</f>
        <v>no</v>
      </c>
      <c r="X737" s="8" t="str">
        <f>VLOOKUP(October_Schedule_Table[[#This Row],[Away Concat]],'Back to Back'!T:U,2,FALSE)</f>
        <v>no</v>
      </c>
      <c r="Y73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37" s="8"/>
    </row>
    <row r="738" spans="1:26" x14ac:dyDescent="0.2">
      <c r="A738" s="2">
        <v>43491</v>
      </c>
      <c r="B738" s="16">
        <v>1</v>
      </c>
      <c r="C738" s="16">
        <v>26</v>
      </c>
      <c r="D738" s="16">
        <v>2019</v>
      </c>
      <c r="E738" s="1" t="s">
        <v>42</v>
      </c>
      <c r="F738" s="1" t="s">
        <v>7</v>
      </c>
      <c r="G738" s="1" t="str">
        <f>LEFT(October_Schedule_Table[[#This Row],[Visitor/Neutral]],3)</f>
        <v>Phi</v>
      </c>
      <c r="H738" s="1">
        <v>110</v>
      </c>
      <c r="I738" s="1" t="s">
        <v>21</v>
      </c>
      <c r="J738" s="1" t="str">
        <f>LEFT(October_Schedule_Table[[#This Row],[Home/Neutral]],3)</f>
        <v>Den</v>
      </c>
      <c r="K738" s="1">
        <v>126</v>
      </c>
      <c r="L738" s="1">
        <f>mean-0.5*home+VLOOKUP(October_Schedule_Table[[#This Row],[Visitor/Neutral]],lookup,2,FALSE)+VLOOKUP(October_Schedule_Table[[#This Row],[Home/Neutral]],lookup,3,FALSE)</f>
        <v>108.92761454286386</v>
      </c>
      <c r="M738" s="1">
        <f>mean+0.5*home+VLOOKUP(October_Schedule_Table[[#This Row],[Visitor/Neutral]],lookup,3,FALSE)+VLOOKUP(October_Schedule_Table[[#This Row],[Home/Neutral]],lookup,2,FALSE)</f>
        <v>113.27349825575634</v>
      </c>
      <c r="N738" s="1">
        <f>(October_Schedule_Table[[#This Row],[PTS2]]-October_Schedule_Table[[#This Row],[Home Pre]])^2+(October_Schedule_Table[[#This Row],[PTS]]-October_Schedule_Table[[#This Row],[Away Pre]])^2</f>
        <v>163.11385721491408</v>
      </c>
      <c r="O738" s="1">
        <f t="shared" si="13"/>
        <v>1.546092425936209</v>
      </c>
      <c r="P738" s="8">
        <f>October_Schedule_Table[[#This Row],[PTS2]]-October_Schedule_Table[[#This Row],[PTS]]</f>
        <v>16</v>
      </c>
      <c r="Q738" s="8">
        <f>October_Schedule_Table[[#This Row],[Home Pre]]-October_Schedule_Table[[#This Row],[Away Pre]]</f>
        <v>4.3458837128924728</v>
      </c>
      <c r="R738" s="8">
        <f>October_Schedule_Table[[#This Row],[Actual]]-October_Schedule_Table[[#This Row],[Predicted]]</f>
        <v>11.654116287107527</v>
      </c>
      <c r="S738" s="8">
        <f>October_Schedule_Table[[#This Row],[PTS2]]-October_Schedule_Table[[#This Row],[Home Pre]]</f>
        <v>12.726501744243663</v>
      </c>
      <c r="T738" s="8">
        <f>October_Schedule_Table[[#This Row],[PTS]]-October_Schedule_Table[[#This Row],[Away Pre]]</f>
        <v>1.0723854571361358</v>
      </c>
      <c r="U738" s="8" t="str">
        <f>CONCATENATE(October_Schedule_Table[[#This Row],[Away Short]],October_Schedule_Table[[#This Row],[PTS]],October_Schedule_Table[[#This Row],[PTS2]])</f>
        <v>Phi110126</v>
      </c>
      <c r="V738" s="8" t="str">
        <f>CONCATENATE(October_Schedule_Table[[#This Row],[Home Short]],October_Schedule_Table[[#This Row],[PTS]],October_Schedule_Table[[#This Row],[PTS2]])</f>
        <v>Den110126</v>
      </c>
      <c r="W738" s="8" t="str">
        <f>VLOOKUP(October_Schedule_Table[[#This Row],[Home Concat]],'Back to Back'!T:U,2,FALSE)</f>
        <v>yes</v>
      </c>
      <c r="X738" s="8" t="str">
        <f>VLOOKUP(October_Schedule_Table[[#This Row],[Away Concat]],'Back to Back'!T:U,2,FALSE)</f>
        <v>no</v>
      </c>
      <c r="Y738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38" s="8"/>
    </row>
    <row r="739" spans="1:26" x14ac:dyDescent="0.2">
      <c r="A739" s="2">
        <v>43491</v>
      </c>
      <c r="B739" s="16">
        <v>1</v>
      </c>
      <c r="C739" s="16">
        <v>26</v>
      </c>
      <c r="D739" s="16">
        <v>2019</v>
      </c>
      <c r="E739" s="1" t="s">
        <v>6</v>
      </c>
      <c r="F739" s="1" t="s">
        <v>20</v>
      </c>
      <c r="G739" s="1" t="str">
        <f>LEFT(October_Schedule_Table[[#This Row],[Visitor/Neutral]],3)</f>
        <v>Ind</v>
      </c>
      <c r="H739" s="1">
        <v>103</v>
      </c>
      <c r="I739" s="1" t="s">
        <v>19</v>
      </c>
      <c r="J739" s="1" t="str">
        <f>LEFT(October_Schedule_Table[[#This Row],[Home/Neutral]],3)</f>
        <v>Mem</v>
      </c>
      <c r="K739" s="1">
        <v>106</v>
      </c>
      <c r="L739" s="1">
        <f>mean-0.5*home+VLOOKUP(October_Schedule_Table[[#This Row],[Visitor/Neutral]],lookup,2,FALSE)+VLOOKUP(October_Schedule_Table[[#This Row],[Home/Neutral]],lookup,3,FALSE)</f>
        <v>101.29231503978909</v>
      </c>
      <c r="M739" s="1">
        <f>mean+0.5*home+VLOOKUP(October_Schedule_Table[[#This Row],[Visitor/Neutral]],lookup,3,FALSE)+VLOOKUP(October_Schedule_Table[[#This Row],[Home/Neutral]],lookup,2,FALSE)</f>
        <v>99.27496422476105</v>
      </c>
      <c r="N739" s="1">
        <f>(October_Schedule_Table[[#This Row],[PTS2]]-October_Schedule_Table[[#This Row],[Home Pre]])^2+(October_Schedule_Table[[#This Row],[PTS]]-October_Schedule_Table[[#This Row],[Away Pre]])^2</f>
        <v>48.142294101574301</v>
      </c>
      <c r="O739" s="1">
        <f t="shared" si="13"/>
        <v>1.5470206383192007</v>
      </c>
      <c r="P739" s="8">
        <f>October_Schedule_Table[[#This Row],[PTS2]]-October_Schedule_Table[[#This Row],[PTS]]</f>
        <v>3</v>
      </c>
      <c r="Q739" s="8">
        <f>October_Schedule_Table[[#This Row],[Home Pre]]-October_Schedule_Table[[#This Row],[Away Pre]]</f>
        <v>-2.0173508150280384</v>
      </c>
      <c r="R739" s="8">
        <f>October_Schedule_Table[[#This Row],[Actual]]-October_Schedule_Table[[#This Row],[Predicted]]</f>
        <v>5.0173508150280384</v>
      </c>
      <c r="S739" s="8">
        <f>October_Schedule_Table[[#This Row],[PTS2]]-October_Schedule_Table[[#This Row],[Home Pre]]</f>
        <v>6.7250357752389505</v>
      </c>
      <c r="T739" s="8">
        <f>October_Schedule_Table[[#This Row],[PTS]]-October_Schedule_Table[[#This Row],[Away Pre]]</f>
        <v>1.7076849602109121</v>
      </c>
      <c r="U739" s="8" t="str">
        <f>CONCATENATE(October_Schedule_Table[[#This Row],[Away Short]],October_Schedule_Table[[#This Row],[PTS]],October_Schedule_Table[[#This Row],[PTS2]])</f>
        <v>Ind103106</v>
      </c>
      <c r="V739" s="8" t="str">
        <f>CONCATENATE(October_Schedule_Table[[#This Row],[Home Short]],October_Schedule_Table[[#This Row],[PTS]],October_Schedule_Table[[#This Row],[PTS2]])</f>
        <v>Mem103106</v>
      </c>
      <c r="W739" s="8" t="str">
        <f>VLOOKUP(October_Schedule_Table[[#This Row],[Home Concat]],'Back to Back'!T:U,2,FALSE)</f>
        <v>yes</v>
      </c>
      <c r="X739" s="8" t="str">
        <f>VLOOKUP(October_Schedule_Table[[#This Row],[Away Concat]],'Back to Back'!T:U,2,FALSE)</f>
        <v>no</v>
      </c>
      <c r="Y73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39" s="8"/>
    </row>
    <row r="740" spans="1:26" x14ac:dyDescent="0.2">
      <c r="A740" s="2">
        <v>43491</v>
      </c>
      <c r="B740" s="16">
        <v>1</v>
      </c>
      <c r="C740" s="16">
        <v>26</v>
      </c>
      <c r="D740" s="16">
        <v>2019</v>
      </c>
      <c r="E740" s="1" t="s">
        <v>43</v>
      </c>
      <c r="F740" s="1" t="s">
        <v>35</v>
      </c>
      <c r="G740" s="1" t="str">
        <f>LEFT(October_Schedule_Table[[#This Row],[Visitor/Neutral]],3)</f>
        <v>San</v>
      </c>
      <c r="H740" s="1">
        <v>126</v>
      </c>
      <c r="I740" s="1" t="s">
        <v>17</v>
      </c>
      <c r="J740" s="1" t="str">
        <f>LEFT(October_Schedule_Table[[#This Row],[Home/Neutral]],3)</f>
        <v>New</v>
      </c>
      <c r="K740" s="1">
        <v>114</v>
      </c>
      <c r="L740" s="1">
        <f>mean-0.5*home+VLOOKUP(October_Schedule_Table[[#This Row],[Visitor/Neutral]],lookup,2,FALSE)+VLOOKUP(October_Schedule_Table[[#This Row],[Home/Neutral]],lookup,3,FALSE)</f>
        <v>115.97412884193994</v>
      </c>
      <c r="M740" s="1">
        <f>mean+0.5*home+VLOOKUP(October_Schedule_Table[[#This Row],[Visitor/Neutral]],lookup,3,FALSE)+VLOOKUP(October_Schedule_Table[[#This Row],[Home/Neutral]],lookup,2,FALSE)</f>
        <v>114.74004105611733</v>
      </c>
      <c r="N740" s="1">
        <f>(October_Schedule_Table[[#This Row],[PTS2]]-October_Schedule_Table[[#This Row],[Home Pre]])^2+(October_Schedule_Table[[#This Row],[PTS]]-October_Schedule_Table[[#This Row],[Away Pre]])^2</f>
        <v>101.06575324275975</v>
      </c>
      <c r="O740" s="1">
        <f t="shared" si="13"/>
        <v>1.5479494079639791</v>
      </c>
      <c r="P740" s="8">
        <f>October_Schedule_Table[[#This Row],[PTS2]]-October_Schedule_Table[[#This Row],[PTS]]</f>
        <v>-12</v>
      </c>
      <c r="Q740" s="8">
        <f>October_Schedule_Table[[#This Row],[Home Pre]]-October_Schedule_Table[[#This Row],[Away Pre]]</f>
        <v>-1.2340877858226094</v>
      </c>
      <c r="R740" s="8">
        <f>October_Schedule_Table[[#This Row],[Actual]]-October_Schedule_Table[[#This Row],[Predicted]]</f>
        <v>-10.765912214177391</v>
      </c>
      <c r="S740" s="8">
        <f>October_Schedule_Table[[#This Row],[PTS2]]-October_Schedule_Table[[#This Row],[Home Pre]]</f>
        <v>-0.74004105611733451</v>
      </c>
      <c r="T740" s="8">
        <f>October_Schedule_Table[[#This Row],[PTS]]-October_Schedule_Table[[#This Row],[Away Pre]]</f>
        <v>10.025871158060056</v>
      </c>
      <c r="U740" s="8" t="str">
        <f>CONCATENATE(October_Schedule_Table[[#This Row],[Away Short]],October_Schedule_Table[[#This Row],[PTS]],October_Schedule_Table[[#This Row],[PTS2]])</f>
        <v>San126114</v>
      </c>
      <c r="V740" s="8" t="str">
        <f>CONCATENATE(October_Schedule_Table[[#This Row],[Home Short]],October_Schedule_Table[[#This Row],[PTS]],October_Schedule_Table[[#This Row],[PTS2]])</f>
        <v>New126114</v>
      </c>
      <c r="W740" s="8" t="str">
        <f>VLOOKUP(October_Schedule_Table[[#This Row],[Home Concat]],'Back to Back'!T:U,2,FALSE)</f>
        <v>no</v>
      </c>
      <c r="X740" s="8" t="str">
        <f>VLOOKUP(October_Schedule_Table[[#This Row],[Away Concat]],'Back to Back'!T:U,2,FALSE)</f>
        <v>no</v>
      </c>
      <c r="Y74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40" s="8"/>
    </row>
    <row r="741" spans="1:26" x14ac:dyDescent="0.2">
      <c r="A741" s="2">
        <v>43491</v>
      </c>
      <c r="B741" s="16">
        <v>1</v>
      </c>
      <c r="C741" s="16">
        <v>26</v>
      </c>
      <c r="D741" s="16">
        <v>2019</v>
      </c>
      <c r="E741" s="1" t="s">
        <v>30</v>
      </c>
      <c r="F741" s="1" t="s">
        <v>24</v>
      </c>
      <c r="G741" s="1" t="str">
        <f>LEFT(October_Schedule_Table[[#This Row],[Visitor/Neutral]],3)</f>
        <v>Atl</v>
      </c>
      <c r="H741" s="1">
        <v>111</v>
      </c>
      <c r="I741" s="1" t="s">
        <v>40</v>
      </c>
      <c r="J741" s="1" t="str">
        <f>LEFT(October_Schedule_Table[[#This Row],[Home/Neutral]],3)</f>
        <v>Por</v>
      </c>
      <c r="K741" s="1">
        <v>120</v>
      </c>
      <c r="L741" s="1">
        <f>mean-0.5*home+VLOOKUP(October_Schedule_Table[[#This Row],[Visitor/Neutral]],lookup,2,FALSE)+VLOOKUP(October_Schedule_Table[[#This Row],[Home/Neutral]],lookup,3,FALSE)</f>
        <v>112.41692541420078</v>
      </c>
      <c r="M741" s="1">
        <f>mean+0.5*home+VLOOKUP(October_Schedule_Table[[#This Row],[Visitor/Neutral]],lookup,3,FALSE)+VLOOKUP(October_Schedule_Table[[#This Row],[Home/Neutral]],lookup,2,FALSE)</f>
        <v>125.29686652012295</v>
      </c>
      <c r="N741" s="1">
        <f>(October_Schedule_Table[[#This Row],[PTS2]]-October_Schedule_Table[[#This Row],[Home Pre]])^2+(October_Schedule_Table[[#This Row],[PTS]]-October_Schedule_Table[[#This Row],[Away Pre]])^2</f>
        <v>30.064472561407417</v>
      </c>
      <c r="O741" s="1">
        <f t="shared" si="13"/>
        <v>1.5488787352051023</v>
      </c>
      <c r="P741" s="8">
        <f>October_Schedule_Table[[#This Row],[PTS2]]-October_Schedule_Table[[#This Row],[PTS]]</f>
        <v>9</v>
      </c>
      <c r="Q741" s="8">
        <f>October_Schedule_Table[[#This Row],[Home Pre]]-October_Schedule_Table[[#This Row],[Away Pre]]</f>
        <v>12.879941105922171</v>
      </c>
      <c r="R741" s="8">
        <f>October_Schedule_Table[[#This Row],[Actual]]-October_Schedule_Table[[#This Row],[Predicted]]</f>
        <v>-3.8799411059221711</v>
      </c>
      <c r="S741" s="8">
        <f>October_Schedule_Table[[#This Row],[PTS2]]-October_Schedule_Table[[#This Row],[Home Pre]]</f>
        <v>-5.296866520122947</v>
      </c>
      <c r="T741" s="8">
        <f>October_Schedule_Table[[#This Row],[PTS]]-October_Schedule_Table[[#This Row],[Away Pre]]</f>
        <v>-1.4169254142007759</v>
      </c>
      <c r="U741" s="8" t="str">
        <f>CONCATENATE(October_Schedule_Table[[#This Row],[Away Short]],October_Schedule_Table[[#This Row],[PTS]],October_Schedule_Table[[#This Row],[PTS2]])</f>
        <v>Atl111120</v>
      </c>
      <c r="V741" s="8" t="str">
        <f>CONCATENATE(October_Schedule_Table[[#This Row],[Home Short]],October_Schedule_Table[[#This Row],[PTS]],October_Schedule_Table[[#This Row],[PTS2]])</f>
        <v>Por111120</v>
      </c>
      <c r="W741" s="8" t="str">
        <f>VLOOKUP(October_Schedule_Table[[#This Row],[Home Concat]],'Back to Back'!T:U,2,FALSE)</f>
        <v>no</v>
      </c>
      <c r="X741" s="8" t="str">
        <f>VLOOKUP(October_Schedule_Table[[#This Row],[Away Concat]],'Back to Back'!T:U,2,FALSE)</f>
        <v>no</v>
      </c>
      <c r="Y74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41" s="8"/>
    </row>
    <row r="742" spans="1:26" x14ac:dyDescent="0.2">
      <c r="A742" s="2">
        <v>43492</v>
      </c>
      <c r="B742" s="16">
        <v>1</v>
      </c>
      <c r="C742" s="16">
        <v>27</v>
      </c>
      <c r="D742" s="16">
        <v>2019</v>
      </c>
      <c r="E742" s="1" t="s">
        <v>61</v>
      </c>
      <c r="F742" s="1" t="s">
        <v>36</v>
      </c>
      <c r="G742" s="1" t="str">
        <f>LEFT(October_Schedule_Table[[#This Row],[Visitor/Neutral]],3)</f>
        <v>Cle</v>
      </c>
      <c r="H742" s="1">
        <v>104</v>
      </c>
      <c r="I742" s="1" t="s">
        <v>38</v>
      </c>
      <c r="J742" s="1" t="str">
        <f>LEFT(October_Schedule_Table[[#This Row],[Home/Neutral]],3)</f>
        <v>Chi</v>
      </c>
      <c r="K742" s="1">
        <v>101</v>
      </c>
      <c r="L742" s="1">
        <f>mean-0.5*home+VLOOKUP(October_Schedule_Table[[#This Row],[Visitor/Neutral]],lookup,2,FALSE)+VLOOKUP(October_Schedule_Table[[#This Row],[Home/Neutral]],lookup,3,FALSE)</f>
        <v>106.05961008764049</v>
      </c>
      <c r="M742" s="1">
        <f>mean+0.5*home+VLOOKUP(October_Schedule_Table[[#This Row],[Visitor/Neutral]],lookup,3,FALSE)+VLOOKUP(October_Schedule_Table[[#This Row],[Home/Neutral]],lookup,2,FALSE)</f>
        <v>109.72728605233951</v>
      </c>
      <c r="N742" s="1">
        <f>(October_Schedule_Table[[#This Row],[PTS2]]-October_Schedule_Table[[#This Row],[Home Pre]])^2+(October_Schedule_Table[[#This Row],[PTS]]-October_Schedule_Table[[#This Row],[Away Pre]])^2</f>
        <v>80.407515552470187</v>
      </c>
      <c r="O742" s="1">
        <f t="shared" si="13"/>
        <v>1.5498086203773289</v>
      </c>
      <c r="P742" s="8">
        <f>October_Schedule_Table[[#This Row],[PTS2]]-October_Schedule_Table[[#This Row],[PTS]]</f>
        <v>-3</v>
      </c>
      <c r="Q742" s="8">
        <f>October_Schedule_Table[[#This Row],[Home Pre]]-October_Schedule_Table[[#This Row],[Away Pre]]</f>
        <v>3.6676759646990149</v>
      </c>
      <c r="R742" s="8">
        <f>October_Schedule_Table[[#This Row],[Actual]]-October_Schedule_Table[[#This Row],[Predicted]]</f>
        <v>-6.6676759646990149</v>
      </c>
      <c r="S742" s="8">
        <f>October_Schedule_Table[[#This Row],[PTS2]]-October_Schedule_Table[[#This Row],[Home Pre]]</f>
        <v>-8.7272860523395082</v>
      </c>
      <c r="T742" s="8">
        <f>October_Schedule_Table[[#This Row],[PTS]]-October_Schedule_Table[[#This Row],[Away Pre]]</f>
        <v>-2.0596100876404932</v>
      </c>
      <c r="U742" s="8" t="str">
        <f>CONCATENATE(October_Schedule_Table[[#This Row],[Away Short]],October_Schedule_Table[[#This Row],[PTS]],October_Schedule_Table[[#This Row],[PTS2]])</f>
        <v>Cle104101</v>
      </c>
      <c r="V742" s="8" t="str">
        <f>CONCATENATE(October_Schedule_Table[[#This Row],[Home Short]],October_Schedule_Table[[#This Row],[PTS]],October_Schedule_Table[[#This Row],[PTS2]])</f>
        <v>Chi104101</v>
      </c>
      <c r="W742" s="8" t="str">
        <f>VLOOKUP(October_Schedule_Table[[#This Row],[Home Concat]],'Back to Back'!T:U,2,FALSE)</f>
        <v>no</v>
      </c>
      <c r="X742" s="8" t="str">
        <f>VLOOKUP(October_Schedule_Table[[#This Row],[Away Concat]],'Back to Back'!T:U,2,FALSE)</f>
        <v>no</v>
      </c>
      <c r="Y74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42" s="8"/>
    </row>
    <row r="743" spans="1:26" x14ac:dyDescent="0.2">
      <c r="A743" s="2">
        <v>43492</v>
      </c>
      <c r="B743" s="16">
        <v>1</v>
      </c>
      <c r="C743" s="16">
        <v>27</v>
      </c>
      <c r="D743" s="16">
        <v>2019</v>
      </c>
      <c r="E743" s="1" t="s">
        <v>12</v>
      </c>
      <c r="F743" s="1" t="s">
        <v>37</v>
      </c>
      <c r="G743" s="1" t="str">
        <f>LEFT(October_Schedule_Table[[#This Row],[Visitor/Neutral]],3)</f>
        <v>Tor</v>
      </c>
      <c r="H743" s="1">
        <v>123</v>
      </c>
      <c r="I743" s="1" t="s">
        <v>28</v>
      </c>
      <c r="J743" s="1" t="str">
        <f>LEFT(October_Schedule_Table[[#This Row],[Home/Neutral]],3)</f>
        <v>Dal</v>
      </c>
      <c r="K743" s="1">
        <v>120</v>
      </c>
      <c r="L743" s="1">
        <f>mean-0.5*home+VLOOKUP(October_Schedule_Table[[#This Row],[Visitor/Neutral]],lookup,2,FALSE)+VLOOKUP(October_Schedule_Table[[#This Row],[Home/Neutral]],lookup,3,FALSE)</f>
        <v>111.67028685157153</v>
      </c>
      <c r="M743" s="1">
        <f>mean+0.5*home+VLOOKUP(October_Schedule_Table[[#This Row],[Visitor/Neutral]],lookup,3,FALSE)+VLOOKUP(October_Schedule_Table[[#This Row],[Home/Neutral]],lookup,2,FALSE)</f>
        <v>107.75173894474575</v>
      </c>
      <c r="N743" s="1">
        <f>(October_Schedule_Table[[#This Row],[PTS2]]-October_Schedule_Table[[#This Row],[Home Pre]])^2+(October_Schedule_Table[[#This Row],[PTS]]-October_Schedule_Table[[#This Row],[Away Pre]])^2</f>
        <v>278.38229890333082</v>
      </c>
      <c r="O743" s="1">
        <f t="shared" si="13"/>
        <v>1.5507390638156184</v>
      </c>
      <c r="P743" s="8">
        <f>October_Schedule_Table[[#This Row],[PTS2]]-October_Schedule_Table[[#This Row],[PTS]]</f>
        <v>-3</v>
      </c>
      <c r="Q743" s="8">
        <f>October_Schedule_Table[[#This Row],[Home Pre]]-October_Schedule_Table[[#This Row],[Away Pre]]</f>
        <v>-3.9185479068257791</v>
      </c>
      <c r="R743" s="8">
        <f>October_Schedule_Table[[#This Row],[Actual]]-October_Schedule_Table[[#This Row],[Predicted]]</f>
        <v>0.91854790682577914</v>
      </c>
      <c r="S743" s="8">
        <f>October_Schedule_Table[[#This Row],[PTS2]]-October_Schedule_Table[[#This Row],[Home Pre]]</f>
        <v>12.248261055254247</v>
      </c>
      <c r="T743" s="8">
        <f>October_Schedule_Table[[#This Row],[PTS]]-October_Schedule_Table[[#This Row],[Away Pre]]</f>
        <v>11.329713148428468</v>
      </c>
      <c r="U743" s="8" t="str">
        <f>CONCATENATE(October_Schedule_Table[[#This Row],[Away Short]],October_Schedule_Table[[#This Row],[PTS]],October_Schedule_Table[[#This Row],[PTS2]])</f>
        <v>Tor123120</v>
      </c>
      <c r="V743" s="8" t="str">
        <f>CONCATENATE(October_Schedule_Table[[#This Row],[Home Short]],October_Schedule_Table[[#This Row],[PTS]],October_Schedule_Table[[#This Row],[PTS2]])</f>
        <v>Dal123120</v>
      </c>
      <c r="W743" s="8" t="str">
        <f>VLOOKUP(October_Schedule_Table[[#This Row],[Home Concat]],'Back to Back'!T:U,2,FALSE)</f>
        <v>no</v>
      </c>
      <c r="X743" s="8" t="str">
        <f>VLOOKUP(October_Schedule_Table[[#This Row],[Away Concat]],'Back to Back'!T:U,2,FALSE)</f>
        <v>no</v>
      </c>
      <c r="Y74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43" s="8"/>
    </row>
    <row r="744" spans="1:26" x14ac:dyDescent="0.2">
      <c r="A744" s="2">
        <v>43492</v>
      </c>
      <c r="B744" s="16">
        <v>1</v>
      </c>
      <c r="C744" s="16">
        <v>27</v>
      </c>
      <c r="D744" s="16">
        <v>2019</v>
      </c>
      <c r="E744" s="1" t="s">
        <v>12</v>
      </c>
      <c r="F744" s="1" t="s">
        <v>27</v>
      </c>
      <c r="G744" s="1" t="str">
        <f>LEFT(October_Schedule_Table[[#This Row],[Visitor/Neutral]],3)</f>
        <v>Orl</v>
      </c>
      <c r="H744" s="1">
        <v>98</v>
      </c>
      <c r="I744" s="1" t="s">
        <v>18</v>
      </c>
      <c r="J744" s="1" t="str">
        <f>LEFT(October_Schedule_Table[[#This Row],[Home/Neutral]],3)</f>
        <v>Hou</v>
      </c>
      <c r="K744" s="1">
        <v>103</v>
      </c>
      <c r="L744" s="1">
        <f>mean-0.5*home+VLOOKUP(October_Schedule_Table[[#This Row],[Visitor/Neutral]],lookup,2,FALSE)+VLOOKUP(October_Schedule_Table[[#This Row],[Home/Neutral]],lookup,3,FALSE)</f>
        <v>103.79165249922536</v>
      </c>
      <c r="M744" s="1">
        <f>mean+0.5*home+VLOOKUP(October_Schedule_Table[[#This Row],[Visitor/Neutral]],lookup,3,FALSE)+VLOOKUP(October_Schedule_Table[[#This Row],[Home/Neutral]],lookup,2,FALSE)</f>
        <v>111.11477891864578</v>
      </c>
      <c r="N744" s="1">
        <f>(October_Schedule_Table[[#This Row],[PTS2]]-October_Schedule_Table[[#This Row],[Home Pre]])^2+(October_Schedule_Table[[#This Row],[PTS]]-October_Schedule_Table[[#This Row],[Away Pre]])^2</f>
        <v>99.392875570281433</v>
      </c>
      <c r="O744" s="1">
        <f t="shared" si="13"/>
        <v>1.5516700658551317</v>
      </c>
      <c r="P744" s="8">
        <f>October_Schedule_Table[[#This Row],[PTS2]]-October_Schedule_Table[[#This Row],[PTS]]</f>
        <v>5</v>
      </c>
      <c r="Q744" s="8">
        <f>October_Schedule_Table[[#This Row],[Home Pre]]-October_Schedule_Table[[#This Row],[Away Pre]]</f>
        <v>7.3231264194204186</v>
      </c>
      <c r="R744" s="8">
        <f>October_Schedule_Table[[#This Row],[Actual]]-October_Schedule_Table[[#This Row],[Predicted]]</f>
        <v>-2.3231264194204186</v>
      </c>
      <c r="S744" s="8">
        <f>October_Schedule_Table[[#This Row],[PTS2]]-October_Schedule_Table[[#This Row],[Home Pre]]</f>
        <v>-8.1147789186457828</v>
      </c>
      <c r="T744" s="8">
        <f>October_Schedule_Table[[#This Row],[PTS]]-October_Schedule_Table[[#This Row],[Away Pre]]</f>
        <v>-5.7916524992253642</v>
      </c>
      <c r="U744" s="8" t="str">
        <f>CONCATENATE(October_Schedule_Table[[#This Row],[Away Short]],October_Schedule_Table[[#This Row],[PTS]],October_Schedule_Table[[#This Row],[PTS2]])</f>
        <v>Orl98103</v>
      </c>
      <c r="V744" s="8" t="str">
        <f>CONCATENATE(October_Schedule_Table[[#This Row],[Home Short]],October_Schedule_Table[[#This Row],[PTS]],October_Schedule_Table[[#This Row],[PTS2]])</f>
        <v>Hou98103</v>
      </c>
      <c r="W744" s="8" t="str">
        <f>VLOOKUP(October_Schedule_Table[[#This Row],[Home Concat]],'Back to Back'!T:U,2,FALSE)</f>
        <v>no</v>
      </c>
      <c r="X744" s="8" t="str">
        <f>VLOOKUP(October_Schedule_Table[[#This Row],[Away Concat]],'Back to Back'!T:U,2,FALSE)</f>
        <v>no</v>
      </c>
      <c r="Y74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44" s="8"/>
    </row>
    <row r="745" spans="1:26" x14ac:dyDescent="0.2">
      <c r="A745" s="2">
        <v>43492</v>
      </c>
      <c r="B745" s="16">
        <v>1</v>
      </c>
      <c r="C745" s="16">
        <v>27</v>
      </c>
      <c r="D745" s="16">
        <v>2019</v>
      </c>
      <c r="E745" s="1" t="s">
        <v>61</v>
      </c>
      <c r="F745" s="1" t="s">
        <v>32</v>
      </c>
      <c r="G745" s="1" t="str">
        <f>LEFT(October_Schedule_Table[[#This Row],[Visitor/Neutral]],3)</f>
        <v>Sac</v>
      </c>
      <c r="H745" s="1">
        <v>108</v>
      </c>
      <c r="I745" s="1" t="s">
        <v>22</v>
      </c>
      <c r="J745" s="1" t="s">
        <v>241</v>
      </c>
      <c r="K745" s="1">
        <v>122</v>
      </c>
      <c r="L745" s="1">
        <f>mean-0.5*home+VLOOKUP(October_Schedule_Table[[#This Row],[Visitor/Neutral]],lookup,2,FALSE)+VLOOKUP(October_Schedule_Table[[#This Row],[Home/Neutral]],lookup,3,FALSE)</f>
        <v>116.11841882141066</v>
      </c>
      <c r="M745" s="1">
        <f>mean+0.5*home+VLOOKUP(October_Schedule_Table[[#This Row],[Visitor/Neutral]],lookup,3,FALSE)+VLOOKUP(October_Schedule_Table[[#This Row],[Home/Neutral]],lookup,2,FALSE)</f>
        <v>120.53608128364785</v>
      </c>
      <c r="N745" s="1">
        <f>(October_Schedule_Table[[#This Row],[PTS2]]-October_Schedule_Table[[#This Row],[Home Pre]])^2+(October_Schedule_Table[[#This Row],[PTS]]-October_Schedule_Table[[#This Row],[Away Pre]])^2</f>
        <v>68.051782167920948</v>
      </c>
      <c r="O745" s="1">
        <f t="shared" si="13"/>
        <v>1.5526016268312306</v>
      </c>
      <c r="P745" s="8">
        <f>October_Schedule_Table[[#This Row],[PTS2]]-October_Schedule_Table[[#This Row],[PTS]]</f>
        <v>14</v>
      </c>
      <c r="Q745" s="8">
        <f>October_Schedule_Table[[#This Row],[Home Pre]]-October_Schedule_Table[[#This Row],[Away Pre]]</f>
        <v>4.4176624622371889</v>
      </c>
      <c r="R745" s="8">
        <f>October_Schedule_Table[[#This Row],[Actual]]-October_Schedule_Table[[#This Row],[Predicted]]</f>
        <v>9.5823375377628111</v>
      </c>
      <c r="S745" s="8">
        <f>October_Schedule_Table[[#This Row],[PTS2]]-October_Schedule_Table[[#This Row],[Home Pre]]</f>
        <v>1.4639187163521541</v>
      </c>
      <c r="T745" s="8">
        <f>October_Schedule_Table[[#This Row],[PTS]]-October_Schedule_Table[[#This Row],[Away Pre]]</f>
        <v>-8.118418821410657</v>
      </c>
      <c r="U745" s="8" t="str">
        <f>CONCATENATE(October_Schedule_Table[[#This Row],[Away Short]],October_Schedule_Table[[#This Row],[PTS]],October_Schedule_Table[[#This Row],[PTS2]])</f>
        <v>Sac108122</v>
      </c>
      <c r="V745" s="8" t="str">
        <f>CONCATENATE(October_Schedule_Table[[#This Row],[Home Short]],October_Schedule_Table[[#This Row],[PTS]],October_Schedule_Table[[#This Row],[PTS2]])</f>
        <v>LAC108122</v>
      </c>
      <c r="W745" s="8" t="str">
        <f>VLOOKUP(October_Schedule_Table[[#This Row],[Home Concat]],'Back to Back'!T:U,2,FALSE)</f>
        <v>no</v>
      </c>
      <c r="X745" s="8" t="str">
        <f>VLOOKUP(October_Schedule_Table[[#This Row],[Away Concat]],'Back to Back'!T:U,2,FALSE)</f>
        <v>no</v>
      </c>
      <c r="Y74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45" s="8"/>
    </row>
    <row r="746" spans="1:26" x14ac:dyDescent="0.2">
      <c r="A746" s="2">
        <v>43492</v>
      </c>
      <c r="B746" s="16">
        <v>1</v>
      </c>
      <c r="C746" s="16">
        <v>27</v>
      </c>
      <c r="D746" s="16">
        <v>2019</v>
      </c>
      <c r="E746" s="1" t="s">
        <v>44</v>
      </c>
      <c r="F746" s="1" t="s">
        <v>29</v>
      </c>
      <c r="G746" s="1" t="str">
        <f>LEFT(October_Schedule_Table[[#This Row],[Visitor/Neutral]],3)</f>
        <v>Pho</v>
      </c>
      <c r="H746" s="1">
        <v>102</v>
      </c>
      <c r="I746" s="1" t="s">
        <v>39</v>
      </c>
      <c r="J746" s="1" t="s">
        <v>242</v>
      </c>
      <c r="K746" s="1">
        <v>116</v>
      </c>
      <c r="L746" s="1">
        <f>mean-0.5*home+VLOOKUP(October_Schedule_Table[[#This Row],[Visitor/Neutral]],lookup,2,FALSE)+VLOOKUP(October_Schedule_Table[[#This Row],[Home/Neutral]],lookup,3,FALSE)</f>
        <v>108.55928741106645</v>
      </c>
      <c r="M746" s="1">
        <f>mean+0.5*home+VLOOKUP(October_Schedule_Table[[#This Row],[Visitor/Neutral]],lookup,3,FALSE)+VLOOKUP(October_Schedule_Table[[#This Row],[Home/Neutral]],lookup,2,FALSE)</f>
        <v>118.2186714222002</v>
      </c>
      <c r="N746" s="1">
        <f>(October_Schedule_Table[[#This Row],[PTS2]]-October_Schedule_Table[[#This Row],[Home Pre]])^2+(October_Schedule_Table[[#This Row],[PTS]]-October_Schedule_Table[[#This Row],[Away Pre]])^2</f>
        <v>47.946754220662676</v>
      </c>
      <c r="O746" s="1">
        <f t="shared" si="13"/>
        <v>1.5535337470794783</v>
      </c>
      <c r="P746" s="8">
        <f>October_Schedule_Table[[#This Row],[PTS2]]-October_Schedule_Table[[#This Row],[PTS]]</f>
        <v>14</v>
      </c>
      <c r="Q746" s="8">
        <f>October_Schedule_Table[[#This Row],[Home Pre]]-October_Schedule_Table[[#This Row],[Away Pre]]</f>
        <v>9.6593840111337528</v>
      </c>
      <c r="R746" s="8">
        <f>October_Schedule_Table[[#This Row],[Actual]]-October_Schedule_Table[[#This Row],[Predicted]]</f>
        <v>4.3406159888662472</v>
      </c>
      <c r="S746" s="8">
        <f>October_Schedule_Table[[#This Row],[PTS2]]-October_Schedule_Table[[#This Row],[Home Pre]]</f>
        <v>-2.2186714222002024</v>
      </c>
      <c r="T746" s="8">
        <f>October_Schedule_Table[[#This Row],[PTS]]-October_Schedule_Table[[#This Row],[Away Pre]]</f>
        <v>-6.5592874110664496</v>
      </c>
      <c r="U746" s="8" t="str">
        <f>CONCATENATE(October_Schedule_Table[[#This Row],[Away Short]],October_Schedule_Table[[#This Row],[PTS]],October_Schedule_Table[[#This Row],[PTS2]])</f>
        <v>Pho102116</v>
      </c>
      <c r="V746" s="8" t="str">
        <f>CONCATENATE(October_Schedule_Table[[#This Row],[Home Short]],October_Schedule_Table[[#This Row],[PTS]],October_Schedule_Table[[#This Row],[PTS2]])</f>
        <v>LAL102116</v>
      </c>
      <c r="W746" s="8" t="str">
        <f>VLOOKUP(October_Schedule_Table[[#This Row],[Home Concat]],'Back to Back'!T:U,2,FALSE)</f>
        <v>no</v>
      </c>
      <c r="X746" s="8" t="str">
        <f>VLOOKUP(October_Schedule_Table[[#This Row],[Away Concat]],'Back to Back'!T:U,2,FALSE)</f>
        <v>no</v>
      </c>
      <c r="Y74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46" s="8"/>
    </row>
    <row r="747" spans="1:26" x14ac:dyDescent="0.2">
      <c r="A747" s="2">
        <v>43492</v>
      </c>
      <c r="B747" s="16">
        <v>1</v>
      </c>
      <c r="C747" s="16">
        <v>27</v>
      </c>
      <c r="D747" s="16">
        <v>2019</v>
      </c>
      <c r="E747" s="1" t="s">
        <v>12</v>
      </c>
      <c r="F747" s="1" t="s">
        <v>31</v>
      </c>
      <c r="G747" s="1" t="str">
        <f>LEFT(October_Schedule_Table[[#This Row],[Visitor/Neutral]],3)</f>
        <v>Uta</v>
      </c>
      <c r="H747" s="1">
        <v>125</v>
      </c>
      <c r="I747" s="1" t="s">
        <v>34</v>
      </c>
      <c r="J747" s="1" t="str">
        <f>LEFT(October_Schedule_Table[[#This Row],[Home/Neutral]],3)</f>
        <v>Min</v>
      </c>
      <c r="K747" s="1">
        <v>111</v>
      </c>
      <c r="L747" s="1">
        <f>mean-0.5*home+VLOOKUP(October_Schedule_Table[[#This Row],[Visitor/Neutral]],lookup,2,FALSE)+VLOOKUP(October_Schedule_Table[[#This Row],[Home/Neutral]],lookup,3,FALSE)</f>
        <v>113.59085774479233</v>
      </c>
      <c r="M747" s="1">
        <f>mean+0.5*home+VLOOKUP(October_Schedule_Table[[#This Row],[Visitor/Neutral]],lookup,3,FALSE)+VLOOKUP(October_Schedule_Table[[#This Row],[Home/Neutral]],lookup,2,FALSE)</f>
        <v>109.23759896999792</v>
      </c>
      <c r="N747" s="1">
        <f>(October_Schedule_Table[[#This Row],[PTS2]]-October_Schedule_Table[[#This Row],[Home Pre]])^2+(October_Schedule_Table[[#This Row],[PTS]]-October_Schedule_Table[[#This Row],[Away Pre]])^2</f>
        <v>133.27458439011752</v>
      </c>
      <c r="O747" s="1">
        <f t="shared" si="13"/>
        <v>1.5544664269356399</v>
      </c>
      <c r="P747" s="8">
        <f>October_Schedule_Table[[#This Row],[PTS2]]-October_Schedule_Table[[#This Row],[PTS]]</f>
        <v>-14</v>
      </c>
      <c r="Q747" s="8">
        <f>October_Schedule_Table[[#This Row],[Home Pre]]-October_Schedule_Table[[#This Row],[Away Pre]]</f>
        <v>-4.353258774794412</v>
      </c>
      <c r="R747" s="8">
        <f>October_Schedule_Table[[#This Row],[Actual]]-October_Schedule_Table[[#This Row],[Predicted]]</f>
        <v>-9.646741225205588</v>
      </c>
      <c r="S747" s="8">
        <f>October_Schedule_Table[[#This Row],[PTS2]]-October_Schedule_Table[[#This Row],[Home Pre]]</f>
        <v>1.7624010300020814</v>
      </c>
      <c r="T747" s="8">
        <f>October_Schedule_Table[[#This Row],[PTS]]-October_Schedule_Table[[#This Row],[Away Pre]]</f>
        <v>11.409142255207669</v>
      </c>
      <c r="U747" s="8" t="str">
        <f>CONCATENATE(October_Schedule_Table[[#This Row],[Away Short]],October_Schedule_Table[[#This Row],[PTS]],October_Schedule_Table[[#This Row],[PTS2]])</f>
        <v>Uta125111</v>
      </c>
      <c r="V747" s="8" t="str">
        <f>CONCATENATE(October_Schedule_Table[[#This Row],[Home Short]],October_Schedule_Table[[#This Row],[PTS]],October_Schedule_Table[[#This Row],[PTS2]])</f>
        <v>Min125111</v>
      </c>
      <c r="W747" s="8" t="str">
        <f>VLOOKUP(October_Schedule_Table[[#This Row],[Home Concat]],'Back to Back'!T:U,2,FALSE)</f>
        <v>no</v>
      </c>
      <c r="X747" s="8" t="str">
        <f>VLOOKUP(October_Schedule_Table[[#This Row],[Away Concat]],'Back to Back'!T:U,2,FALSE)</f>
        <v>no</v>
      </c>
      <c r="Y74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47" s="8"/>
    </row>
    <row r="748" spans="1:26" x14ac:dyDescent="0.2">
      <c r="A748" s="2">
        <v>43492</v>
      </c>
      <c r="B748" s="16">
        <v>1</v>
      </c>
      <c r="C748" s="16">
        <v>27</v>
      </c>
      <c r="D748" s="16">
        <v>2019</v>
      </c>
      <c r="E748" s="1" t="s">
        <v>23</v>
      </c>
      <c r="F748" s="1" t="s">
        <v>26</v>
      </c>
      <c r="G748" s="1" t="str">
        <f>LEFT(October_Schedule_Table[[#This Row],[Visitor/Neutral]],3)</f>
        <v>Mia</v>
      </c>
      <c r="H748" s="1">
        <v>106</v>
      </c>
      <c r="I748" s="1" t="s">
        <v>25</v>
      </c>
      <c r="J748" s="1" t="s">
        <v>243</v>
      </c>
      <c r="K748" s="1">
        <v>97</v>
      </c>
      <c r="L748" s="1">
        <f>mean-0.5*home+VLOOKUP(October_Schedule_Table[[#This Row],[Visitor/Neutral]],lookup,2,FALSE)+VLOOKUP(October_Schedule_Table[[#This Row],[Home/Neutral]],lookup,3,FALSE)</f>
        <v>106.13454600025761</v>
      </c>
      <c r="M748" s="1">
        <f>mean+0.5*home+VLOOKUP(October_Schedule_Table[[#This Row],[Visitor/Neutral]],lookup,3,FALSE)+VLOOKUP(October_Schedule_Table[[#This Row],[Home/Neutral]],lookup,2,FALSE)</f>
        <v>99.716061244800557</v>
      </c>
      <c r="N748" s="1">
        <f>(October_Schedule_Table[[#This Row],[PTS2]]-October_Schedule_Table[[#This Row],[Home Pre]])^2+(October_Schedule_Table[[#This Row],[PTS]]-October_Schedule_Table[[#This Row],[Away Pre]])^2</f>
        <v>7.3950913116928705</v>
      </c>
      <c r="O748" s="1">
        <f t="shared" si="13"/>
        <v>1.5553996667356813</v>
      </c>
      <c r="P748" s="8">
        <f>October_Schedule_Table[[#This Row],[PTS2]]-October_Schedule_Table[[#This Row],[PTS]]</f>
        <v>-9</v>
      </c>
      <c r="Q748" s="8">
        <f>October_Schedule_Table[[#This Row],[Home Pre]]-October_Schedule_Table[[#This Row],[Away Pre]]</f>
        <v>-6.4184847554570581</v>
      </c>
      <c r="R748" s="8">
        <f>October_Schedule_Table[[#This Row],[Actual]]-October_Schedule_Table[[#This Row],[Predicted]]</f>
        <v>-2.5815152445429419</v>
      </c>
      <c r="S748" s="8">
        <f>October_Schedule_Table[[#This Row],[PTS2]]-October_Schedule_Table[[#This Row],[Home Pre]]</f>
        <v>-2.7160612448005566</v>
      </c>
      <c r="T748" s="8">
        <f>October_Schedule_Table[[#This Row],[PTS]]-October_Schedule_Table[[#This Row],[Away Pre]]</f>
        <v>-0.13454600025761465</v>
      </c>
      <c r="U748" s="8" t="str">
        <f>CONCATENATE(October_Schedule_Table[[#This Row],[Away Short]],October_Schedule_Table[[#This Row],[PTS]],October_Schedule_Table[[#This Row],[PTS2]])</f>
        <v>Mia10697</v>
      </c>
      <c r="V748" s="8" t="str">
        <f>CONCATENATE(October_Schedule_Table[[#This Row],[Home Short]],October_Schedule_Table[[#This Row],[PTS]],October_Schedule_Table[[#This Row],[PTS2]])</f>
        <v>NYK10697</v>
      </c>
      <c r="W748" s="8" t="str">
        <f>VLOOKUP(October_Schedule_Table[[#This Row],[Home Concat]],'Back to Back'!T:U,2,FALSE)</f>
        <v>no</v>
      </c>
      <c r="X748" s="8" t="str">
        <f>VLOOKUP(October_Schedule_Table[[#This Row],[Away Concat]],'Back to Back'!T:U,2,FALSE)</f>
        <v>no</v>
      </c>
      <c r="Y74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48" s="8"/>
    </row>
    <row r="749" spans="1:26" x14ac:dyDescent="0.2">
      <c r="A749" s="2">
        <v>43492</v>
      </c>
      <c r="B749" s="16">
        <v>1</v>
      </c>
      <c r="C749" s="16">
        <v>27</v>
      </c>
      <c r="D749" s="16">
        <v>2019</v>
      </c>
      <c r="E749" s="1" t="s">
        <v>43</v>
      </c>
      <c r="F749" s="1" t="s">
        <v>13</v>
      </c>
      <c r="G749" s="1" t="str">
        <f>LEFT(October_Schedule_Table[[#This Row],[Visitor/Neutral]],3)</f>
        <v>Mil</v>
      </c>
      <c r="H749" s="1">
        <v>112</v>
      </c>
      <c r="I749" s="1" t="s">
        <v>10</v>
      </c>
      <c r="J749" s="1" t="str">
        <f>LEFT(October_Schedule_Table[[#This Row],[Home/Neutral]],3)</f>
        <v>Okl</v>
      </c>
      <c r="K749" s="1">
        <v>118</v>
      </c>
      <c r="L749" s="1">
        <f>mean-0.5*home+VLOOKUP(October_Schedule_Table[[#This Row],[Visitor/Neutral]],lookup,2,FALSE)+VLOOKUP(October_Schedule_Table[[#This Row],[Home/Neutral]],lookup,3,FALSE)</f>
        <v>116.86767082574944</v>
      </c>
      <c r="M749" s="1">
        <f>mean+0.5*home+VLOOKUP(October_Schedule_Table[[#This Row],[Visitor/Neutral]],lookup,3,FALSE)+VLOOKUP(October_Schedule_Table[[#This Row],[Home/Neutral]],lookup,2,FALSE)</f>
        <v>115.216012017854</v>
      </c>
      <c r="N749" s="1">
        <f>(October_Schedule_Table[[#This Row],[PTS2]]-October_Schedule_Table[[#This Row],[Home Pre]])^2+(October_Schedule_Table[[#This Row],[PTS]]-October_Schedule_Table[[#This Row],[Away Pre]])^2</f>
        <v>31.444808352585625</v>
      </c>
      <c r="O749" s="1">
        <f t="shared" si="13"/>
        <v>1.5563334668157709</v>
      </c>
      <c r="P749" s="8">
        <f>October_Schedule_Table[[#This Row],[PTS2]]-October_Schedule_Table[[#This Row],[PTS]]</f>
        <v>6</v>
      </c>
      <c r="Q749" s="8">
        <f>October_Schedule_Table[[#This Row],[Home Pre]]-October_Schedule_Table[[#This Row],[Away Pre]]</f>
        <v>-1.6516588078954442</v>
      </c>
      <c r="R749" s="8">
        <f>October_Schedule_Table[[#This Row],[Actual]]-October_Schedule_Table[[#This Row],[Predicted]]</f>
        <v>7.6516588078954442</v>
      </c>
      <c r="S749" s="8">
        <f>October_Schedule_Table[[#This Row],[PTS2]]-October_Schedule_Table[[#This Row],[Home Pre]]</f>
        <v>2.7839879821460016</v>
      </c>
      <c r="T749" s="8">
        <f>October_Schedule_Table[[#This Row],[PTS]]-October_Schedule_Table[[#This Row],[Away Pre]]</f>
        <v>-4.8676708257494425</v>
      </c>
      <c r="U749" s="8" t="str">
        <f>CONCATENATE(October_Schedule_Table[[#This Row],[Away Short]],October_Schedule_Table[[#This Row],[PTS]],October_Schedule_Table[[#This Row],[PTS2]])</f>
        <v>Mil112118</v>
      </c>
      <c r="V749" s="8" t="str">
        <f>CONCATENATE(October_Schedule_Table[[#This Row],[Home Short]],October_Schedule_Table[[#This Row],[PTS]],October_Schedule_Table[[#This Row],[PTS2]])</f>
        <v>Okl112118</v>
      </c>
      <c r="W749" s="8" t="str">
        <f>VLOOKUP(October_Schedule_Table[[#This Row],[Home Concat]],'Back to Back'!T:U,2,FALSE)</f>
        <v>no</v>
      </c>
      <c r="X749" s="8" t="str">
        <f>VLOOKUP(October_Schedule_Table[[#This Row],[Away Concat]],'Back to Back'!T:U,2,FALSE)</f>
        <v>no</v>
      </c>
      <c r="Y74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49" s="8"/>
    </row>
    <row r="750" spans="1:26" x14ac:dyDescent="0.2">
      <c r="A750" s="2">
        <v>43492</v>
      </c>
      <c r="B750" s="16">
        <v>1</v>
      </c>
      <c r="C750" s="16">
        <v>27</v>
      </c>
      <c r="D750" s="16">
        <v>2019</v>
      </c>
      <c r="E750" s="1" t="s">
        <v>12</v>
      </c>
      <c r="F750" s="1" t="s">
        <v>41</v>
      </c>
      <c r="G750" s="1" t="str">
        <f>LEFT(October_Schedule_Table[[#This Row],[Visitor/Neutral]],3)</f>
        <v>Was</v>
      </c>
      <c r="H750" s="1">
        <v>119</v>
      </c>
      <c r="I750" s="1" t="s">
        <v>35</v>
      </c>
      <c r="J750" s="1" t="str">
        <f>LEFT(October_Schedule_Table[[#This Row],[Home/Neutral]],3)</f>
        <v>San</v>
      </c>
      <c r="K750" s="1">
        <v>132</v>
      </c>
      <c r="L750" s="1">
        <f>mean-0.5*home+VLOOKUP(October_Schedule_Table[[#This Row],[Visitor/Neutral]],lookup,2,FALSE)+VLOOKUP(October_Schedule_Table[[#This Row],[Home/Neutral]],lookup,3,FALSE)</f>
        <v>111.32635674144579</v>
      </c>
      <c r="M750" s="1">
        <f>mean+0.5*home+VLOOKUP(October_Schedule_Table[[#This Row],[Visitor/Neutral]],lookup,3,FALSE)+VLOOKUP(October_Schedule_Table[[#This Row],[Home/Neutral]],lookup,2,FALSE)</f>
        <v>119.12981918570485</v>
      </c>
      <c r="N750" s="1">
        <f>(October_Schedule_Table[[#This Row],[PTS2]]-October_Schedule_Table[[#This Row],[Home Pre]])^2+(October_Schedule_Table[[#This Row],[PTS]]-October_Schedule_Table[[#This Row],[Away Pre]])^2</f>
        <v>224.5263550522055</v>
      </c>
      <c r="O750" s="1">
        <f t="shared" si="13"/>
        <v>1.5572678275122784</v>
      </c>
      <c r="P750" s="8">
        <f>October_Schedule_Table[[#This Row],[PTS2]]-October_Schedule_Table[[#This Row],[PTS]]</f>
        <v>13</v>
      </c>
      <c r="Q750" s="8">
        <f>October_Schedule_Table[[#This Row],[Home Pre]]-October_Schedule_Table[[#This Row],[Away Pre]]</f>
        <v>7.8034624442590541</v>
      </c>
      <c r="R750" s="8">
        <f>October_Schedule_Table[[#This Row],[Actual]]-October_Schedule_Table[[#This Row],[Predicted]]</f>
        <v>5.1965375557409459</v>
      </c>
      <c r="S750" s="8">
        <f>October_Schedule_Table[[#This Row],[PTS2]]-October_Schedule_Table[[#This Row],[Home Pre]]</f>
        <v>12.870180814295153</v>
      </c>
      <c r="T750" s="8">
        <f>October_Schedule_Table[[#This Row],[PTS]]-October_Schedule_Table[[#This Row],[Away Pre]]</f>
        <v>7.6736432585542076</v>
      </c>
      <c r="U750" s="8" t="str">
        <f>CONCATENATE(October_Schedule_Table[[#This Row],[Away Short]],October_Schedule_Table[[#This Row],[PTS]],October_Schedule_Table[[#This Row],[PTS2]])</f>
        <v>Was119132</v>
      </c>
      <c r="V750" s="8" t="str">
        <f>CONCATENATE(October_Schedule_Table[[#This Row],[Home Short]],October_Schedule_Table[[#This Row],[PTS]],October_Schedule_Table[[#This Row],[PTS2]])</f>
        <v>San119132</v>
      </c>
      <c r="W750" s="8" t="str">
        <f>VLOOKUP(October_Schedule_Table[[#This Row],[Home Concat]],'Back to Back'!T:U,2,FALSE)</f>
        <v>yes</v>
      </c>
      <c r="X750" s="8" t="str">
        <f>VLOOKUP(October_Schedule_Table[[#This Row],[Away Concat]],'Back to Back'!T:U,2,FALSE)</f>
        <v>no</v>
      </c>
      <c r="Y750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50" s="8"/>
    </row>
    <row r="751" spans="1:26" x14ac:dyDescent="0.2">
      <c r="A751" s="2">
        <v>43493</v>
      </c>
      <c r="B751" s="16">
        <v>1</v>
      </c>
      <c r="C751" s="16">
        <v>28</v>
      </c>
      <c r="D751" s="16">
        <v>2019</v>
      </c>
      <c r="E751" s="1" t="s">
        <v>23</v>
      </c>
      <c r="F751" s="1" t="s">
        <v>15</v>
      </c>
      <c r="G751" s="1" t="str">
        <f>LEFT(October_Schedule_Table[[#This Row],[Visitor/Neutral]],3)</f>
        <v>Bro</v>
      </c>
      <c r="H751" s="1">
        <v>104</v>
      </c>
      <c r="I751" s="1" t="s">
        <v>8</v>
      </c>
      <c r="J751" s="1" t="str">
        <f>LEFT(October_Schedule_Table[[#This Row],[Home/Neutral]],3)</f>
        <v>Bos</v>
      </c>
      <c r="K751" s="1">
        <v>112</v>
      </c>
      <c r="L751" s="1">
        <f>mean-0.5*home+VLOOKUP(October_Schedule_Table[[#This Row],[Visitor/Neutral]],lookup,2,FALSE)+VLOOKUP(October_Schedule_Table[[#This Row],[Home/Neutral]],lookup,3,FALSE)</f>
        <v>108.7564774086824</v>
      </c>
      <c r="M751" s="1">
        <f>mean+0.5*home+VLOOKUP(October_Schedule_Table[[#This Row],[Visitor/Neutral]],lookup,3,FALSE)+VLOOKUP(October_Schedule_Table[[#This Row],[Home/Neutral]],lookup,2,FALSE)</f>
        <v>115.04536147358166</v>
      </c>
      <c r="N751" s="1">
        <f>(October_Schedule_Table[[#This Row],[PTS2]]-October_Schedule_Table[[#This Row],[Home Pre]])^2+(October_Schedule_Table[[#This Row],[PTS]]-October_Schedule_Table[[#This Row],[Away Pre]])^2</f>
        <v>31.898303844081525</v>
      </c>
      <c r="O751" s="1">
        <f t="shared" si="13"/>
        <v>1.5582027491617756</v>
      </c>
      <c r="P751" s="8">
        <f>October_Schedule_Table[[#This Row],[PTS2]]-October_Schedule_Table[[#This Row],[PTS]]</f>
        <v>8</v>
      </c>
      <c r="Q751" s="8">
        <f>October_Schedule_Table[[#This Row],[Home Pre]]-October_Schedule_Table[[#This Row],[Away Pre]]</f>
        <v>6.2888840648992641</v>
      </c>
      <c r="R751" s="8">
        <f>October_Schedule_Table[[#This Row],[Actual]]-October_Schedule_Table[[#This Row],[Predicted]]</f>
        <v>1.7111159351007359</v>
      </c>
      <c r="S751" s="8">
        <f>October_Schedule_Table[[#This Row],[PTS2]]-October_Schedule_Table[[#This Row],[Home Pre]]</f>
        <v>-3.0453614735816643</v>
      </c>
      <c r="T751" s="8">
        <f>October_Schedule_Table[[#This Row],[PTS]]-October_Schedule_Table[[#This Row],[Away Pre]]</f>
        <v>-4.7564774086824002</v>
      </c>
      <c r="U751" s="8" t="str">
        <f>CONCATENATE(October_Schedule_Table[[#This Row],[Away Short]],October_Schedule_Table[[#This Row],[PTS]],October_Schedule_Table[[#This Row],[PTS2]])</f>
        <v>Bro104112</v>
      </c>
      <c r="V751" s="8" t="str">
        <f>CONCATENATE(October_Schedule_Table[[#This Row],[Home Short]],October_Schedule_Table[[#This Row],[PTS]],October_Schedule_Table[[#This Row],[PTS2]])</f>
        <v>Bos104112</v>
      </c>
      <c r="W751" s="8" t="str">
        <f>VLOOKUP(October_Schedule_Table[[#This Row],[Home Concat]],'Back to Back'!T:U,2,FALSE)</f>
        <v>no</v>
      </c>
      <c r="X751" s="8" t="str">
        <f>VLOOKUP(October_Schedule_Table[[#This Row],[Away Concat]],'Back to Back'!T:U,2,FALSE)</f>
        <v>no</v>
      </c>
      <c r="Y75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51" s="8"/>
    </row>
    <row r="752" spans="1:26" x14ac:dyDescent="0.2">
      <c r="A752" s="2">
        <v>43493</v>
      </c>
      <c r="B752" s="16">
        <v>1</v>
      </c>
      <c r="C752" s="16">
        <v>28</v>
      </c>
      <c r="D752" s="16">
        <v>2019</v>
      </c>
      <c r="E752" s="1" t="s">
        <v>12</v>
      </c>
      <c r="F752" s="1" t="s">
        <v>25</v>
      </c>
      <c r="G752" s="1" t="s">
        <v>243</v>
      </c>
      <c r="H752" s="1">
        <v>92</v>
      </c>
      <c r="I752" s="1" t="s">
        <v>14</v>
      </c>
      <c r="J752" s="1" t="str">
        <f>LEFT(October_Schedule_Table[[#This Row],[Home/Neutral]],3)</f>
        <v>Cha</v>
      </c>
      <c r="K752" s="1">
        <v>101</v>
      </c>
      <c r="L752" s="1">
        <f>mean-0.5*home+VLOOKUP(October_Schedule_Table[[#This Row],[Visitor/Neutral]],lookup,2,FALSE)+VLOOKUP(October_Schedule_Table[[#This Row],[Home/Neutral]],lookup,3,FALSE)</f>
        <v>103.18763281048152</v>
      </c>
      <c r="M752" s="1">
        <f>mean+0.5*home+VLOOKUP(October_Schedule_Table[[#This Row],[Visitor/Neutral]],lookup,3,FALSE)+VLOOKUP(October_Schedule_Table[[#This Row],[Home/Neutral]],lookup,2,FALSE)</f>
        <v>114.06201933792158</v>
      </c>
      <c r="N752" s="1">
        <f>(October_Schedule_Table[[#This Row],[PTS2]]-October_Schedule_Table[[#This Row],[Home Pre]])^2+(October_Schedule_Table[[#This Row],[PTS]]-October_Schedule_Table[[#This Row],[Away Pre]])^2</f>
        <v>295.77947708639999</v>
      </c>
      <c r="O752" s="1">
        <f t="shared" si="13"/>
        <v>1.5591382321010363</v>
      </c>
      <c r="P752" s="8">
        <f>October_Schedule_Table[[#This Row],[PTS2]]-October_Schedule_Table[[#This Row],[PTS]]</f>
        <v>9</v>
      </c>
      <c r="Q752" s="8">
        <f>October_Schedule_Table[[#This Row],[Home Pre]]-October_Schedule_Table[[#This Row],[Away Pre]]</f>
        <v>10.874386527440066</v>
      </c>
      <c r="R752" s="8">
        <f>October_Schedule_Table[[#This Row],[Actual]]-October_Schedule_Table[[#This Row],[Predicted]]</f>
        <v>-1.8743865274400662</v>
      </c>
      <c r="S752" s="8">
        <f>October_Schedule_Table[[#This Row],[PTS2]]-October_Schedule_Table[[#This Row],[Home Pre]]</f>
        <v>-13.062019337921583</v>
      </c>
      <c r="T752" s="8">
        <f>October_Schedule_Table[[#This Row],[PTS]]-October_Schedule_Table[[#This Row],[Away Pre]]</f>
        <v>-11.187632810481517</v>
      </c>
      <c r="U752" s="8" t="str">
        <f>CONCATENATE(October_Schedule_Table[[#This Row],[Away Short]],October_Schedule_Table[[#This Row],[PTS]],October_Schedule_Table[[#This Row],[PTS2]])</f>
        <v>NYK92101</v>
      </c>
      <c r="V752" s="8" t="str">
        <f>CONCATENATE(October_Schedule_Table[[#This Row],[Home Short]],October_Schedule_Table[[#This Row],[PTS]],October_Schedule_Table[[#This Row],[PTS2]])</f>
        <v>Cha92101</v>
      </c>
      <c r="W752" s="8" t="str">
        <f>VLOOKUP(October_Schedule_Table[[#This Row],[Home Concat]],'Back to Back'!T:U,2,FALSE)</f>
        <v>no</v>
      </c>
      <c r="X752" s="8" t="str">
        <f>VLOOKUP(October_Schedule_Table[[#This Row],[Away Concat]],'Back to Back'!T:U,2,FALSE)</f>
        <v>yes</v>
      </c>
      <c r="Y75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52" s="8"/>
    </row>
    <row r="753" spans="1:26" x14ac:dyDescent="0.2">
      <c r="A753" s="2">
        <v>43493</v>
      </c>
      <c r="B753" s="16">
        <v>1</v>
      </c>
      <c r="C753" s="16">
        <v>28</v>
      </c>
      <c r="D753" s="16">
        <v>2019</v>
      </c>
      <c r="E753" s="1" t="s">
        <v>12</v>
      </c>
      <c r="F753" s="1" t="s">
        <v>11</v>
      </c>
      <c r="G753" s="1" t="str">
        <f>LEFT(October_Schedule_Table[[#This Row],[Visitor/Neutral]],3)</f>
        <v>Gol</v>
      </c>
      <c r="H753" s="1">
        <v>132</v>
      </c>
      <c r="I753" s="1" t="s">
        <v>20</v>
      </c>
      <c r="J753" s="1" t="str">
        <f>LEFT(October_Schedule_Table[[#This Row],[Home/Neutral]],3)</f>
        <v>Ind</v>
      </c>
      <c r="K753" s="1">
        <v>100</v>
      </c>
      <c r="L753" s="1">
        <f>mean-0.5*home+VLOOKUP(October_Schedule_Table[[#This Row],[Visitor/Neutral]],lookup,2,FALSE)+VLOOKUP(October_Schedule_Table[[#This Row],[Home/Neutral]],lookup,3,FALSE)</f>
        <v>110.27856461719171</v>
      </c>
      <c r="M753" s="1">
        <f>mean+0.5*home+VLOOKUP(October_Schedule_Table[[#This Row],[Visitor/Neutral]],lookup,3,FALSE)+VLOOKUP(October_Schedule_Table[[#This Row],[Home/Neutral]],lookup,2,FALSE)</f>
        <v>108.89697103510173</v>
      </c>
      <c r="N753" s="1">
        <f>(October_Schedule_Table[[#This Row],[PTS2]]-October_Schedule_Table[[#This Row],[Home Pre]])^2+(October_Schedule_Table[[#This Row],[PTS]]-October_Schedule_Table[[#This Row],[Away Pre]])^2</f>
        <v>550.97684868895522</v>
      </c>
      <c r="O753" s="1">
        <f t="shared" si="13"/>
        <v>1.5600742766670366</v>
      </c>
      <c r="P753" s="8">
        <f>October_Schedule_Table[[#This Row],[PTS2]]-October_Schedule_Table[[#This Row],[PTS]]</f>
        <v>-32</v>
      </c>
      <c r="Q753" s="8">
        <f>October_Schedule_Table[[#This Row],[Home Pre]]-October_Schedule_Table[[#This Row],[Away Pre]]</f>
        <v>-1.3815935820899767</v>
      </c>
      <c r="R753" s="8">
        <f>October_Schedule_Table[[#This Row],[Actual]]-October_Schedule_Table[[#This Row],[Predicted]]</f>
        <v>-30.618406417910023</v>
      </c>
      <c r="S753" s="8">
        <f>October_Schedule_Table[[#This Row],[PTS2]]-October_Schedule_Table[[#This Row],[Home Pre]]</f>
        <v>-8.8969710351017284</v>
      </c>
      <c r="T753" s="8">
        <f>October_Schedule_Table[[#This Row],[PTS]]-October_Schedule_Table[[#This Row],[Away Pre]]</f>
        <v>21.721435382808295</v>
      </c>
      <c r="U753" s="8" t="str">
        <f>CONCATENATE(October_Schedule_Table[[#This Row],[Away Short]],October_Schedule_Table[[#This Row],[PTS]],October_Schedule_Table[[#This Row],[PTS2]])</f>
        <v>Gol132100</v>
      </c>
      <c r="V753" s="8" t="str">
        <f>CONCATENATE(October_Schedule_Table[[#This Row],[Home Short]],October_Schedule_Table[[#This Row],[PTS]],October_Schedule_Table[[#This Row],[PTS2]])</f>
        <v>Ind132100</v>
      </c>
      <c r="W753" s="8" t="str">
        <f>VLOOKUP(October_Schedule_Table[[#This Row],[Home Concat]],'Back to Back'!T:U,2,FALSE)</f>
        <v>no</v>
      </c>
      <c r="X753" s="8" t="str">
        <f>VLOOKUP(October_Schedule_Table[[#This Row],[Away Concat]],'Back to Back'!T:U,2,FALSE)</f>
        <v>no</v>
      </c>
      <c r="Y75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53" s="8"/>
    </row>
    <row r="754" spans="1:26" x14ac:dyDescent="0.2">
      <c r="A754" s="2">
        <v>43493</v>
      </c>
      <c r="B754" s="16">
        <v>1</v>
      </c>
      <c r="C754" s="16">
        <v>28</v>
      </c>
      <c r="D754" s="16">
        <v>2019</v>
      </c>
      <c r="E754" s="1" t="s">
        <v>9</v>
      </c>
      <c r="F754" s="1" t="s">
        <v>24</v>
      </c>
      <c r="G754" s="1" t="str">
        <f>LEFT(October_Schedule_Table[[#This Row],[Visitor/Neutral]],3)</f>
        <v>Atl</v>
      </c>
      <c r="H754" s="1">
        <v>123</v>
      </c>
      <c r="I754" s="1" t="s">
        <v>22</v>
      </c>
      <c r="J754" s="1" t="s">
        <v>241</v>
      </c>
      <c r="K754" s="1">
        <v>118</v>
      </c>
      <c r="L754" s="1">
        <f>mean-0.5*home+VLOOKUP(October_Schedule_Table[[#This Row],[Visitor/Neutral]],lookup,2,FALSE)+VLOOKUP(October_Schedule_Table[[#This Row],[Home/Neutral]],lookup,3,FALSE)</f>
        <v>116.606337128885</v>
      </c>
      <c r="M754" s="1">
        <f>mean+0.5*home+VLOOKUP(October_Schedule_Table[[#This Row],[Visitor/Neutral]],lookup,3,FALSE)+VLOOKUP(October_Schedule_Table[[#This Row],[Home/Neutral]],lookup,2,FALSE)</f>
        <v>125.53744810747878</v>
      </c>
      <c r="N754" s="1">
        <f>(October_Schedule_Table[[#This Row],[PTS2]]-October_Schedule_Table[[#This Row],[Home Pre]])^2+(October_Schedule_Table[[#This Row],[PTS]]-October_Schedule_Table[[#This Row],[Away Pre]])^2</f>
        <v>97.692048882409935</v>
      </c>
      <c r="O754" s="1">
        <f t="shared" si="13"/>
        <v>1.5610108831969549</v>
      </c>
      <c r="P754" s="8">
        <f>October_Schedule_Table[[#This Row],[PTS2]]-October_Schedule_Table[[#This Row],[PTS]]</f>
        <v>-5</v>
      </c>
      <c r="Q754" s="8">
        <f>October_Schedule_Table[[#This Row],[Home Pre]]-October_Schedule_Table[[#This Row],[Away Pre]]</f>
        <v>8.9311109785937788</v>
      </c>
      <c r="R754" s="8">
        <f>October_Schedule_Table[[#This Row],[Actual]]-October_Schedule_Table[[#This Row],[Predicted]]</f>
        <v>-13.931110978593779</v>
      </c>
      <c r="S754" s="8">
        <f>October_Schedule_Table[[#This Row],[PTS2]]-October_Schedule_Table[[#This Row],[Home Pre]]</f>
        <v>-7.5374481074787809</v>
      </c>
      <c r="T754" s="8">
        <f>October_Schedule_Table[[#This Row],[PTS]]-October_Schedule_Table[[#This Row],[Away Pre]]</f>
        <v>6.3936628711149979</v>
      </c>
      <c r="U754" s="8" t="str">
        <f>CONCATENATE(October_Schedule_Table[[#This Row],[Away Short]],October_Schedule_Table[[#This Row],[PTS]],October_Schedule_Table[[#This Row],[PTS2]])</f>
        <v>Atl123118</v>
      </c>
      <c r="V754" s="8" t="str">
        <f>CONCATENATE(October_Schedule_Table[[#This Row],[Home Short]],October_Schedule_Table[[#This Row],[PTS]],October_Schedule_Table[[#This Row],[PTS2]])</f>
        <v>LAC123118</v>
      </c>
      <c r="W754" s="8" t="str">
        <f>VLOOKUP(October_Schedule_Table[[#This Row],[Home Concat]],'Back to Back'!T:U,2,FALSE)</f>
        <v>yes</v>
      </c>
      <c r="X754" s="8" t="str">
        <f>VLOOKUP(October_Schedule_Table[[#This Row],[Away Concat]],'Back to Back'!T:U,2,FALSE)</f>
        <v>no</v>
      </c>
      <c r="Y754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54" s="8"/>
    </row>
    <row r="755" spans="1:26" x14ac:dyDescent="0.2">
      <c r="A755" s="2">
        <v>43493</v>
      </c>
      <c r="B755" s="16">
        <v>1</v>
      </c>
      <c r="C755" s="16">
        <v>28</v>
      </c>
      <c r="D755" s="16">
        <v>2019</v>
      </c>
      <c r="E755" s="1" t="s">
        <v>6</v>
      </c>
      <c r="F755" s="1" t="s">
        <v>21</v>
      </c>
      <c r="G755" s="1" t="str">
        <f>LEFT(October_Schedule_Table[[#This Row],[Visitor/Neutral]],3)</f>
        <v>Den</v>
      </c>
      <c r="H755" s="1">
        <v>95</v>
      </c>
      <c r="I755" s="1" t="s">
        <v>19</v>
      </c>
      <c r="J755" s="1" t="str">
        <f>LEFT(October_Schedule_Table[[#This Row],[Home/Neutral]],3)</f>
        <v>Mem</v>
      </c>
      <c r="K755" s="1">
        <v>92</v>
      </c>
      <c r="L755" s="1">
        <f>mean-0.5*home+VLOOKUP(October_Schedule_Table[[#This Row],[Visitor/Neutral]],lookup,2,FALSE)+VLOOKUP(October_Schedule_Table[[#This Row],[Home/Neutral]],lookup,3,FALSE)</f>
        <v>103.81786685871739</v>
      </c>
      <c r="M755" s="1">
        <f>mean+0.5*home+VLOOKUP(October_Schedule_Table[[#This Row],[Visitor/Neutral]],lookup,3,FALSE)+VLOOKUP(October_Schedule_Table[[#This Row],[Home/Neutral]],lookup,2,FALSE)</f>
        <v>100.31411303581496</v>
      </c>
      <c r="N755" s="1">
        <f>(October_Schedule_Table[[#This Row],[PTS2]]-October_Schedule_Table[[#This Row],[Home Pre]])^2+(October_Schedule_Table[[#This Row],[PTS]]-October_Schedule_Table[[#This Row],[Away Pre]])^2</f>
        <v>146.87925151037473</v>
      </c>
      <c r="O755" s="1">
        <f t="shared" si="13"/>
        <v>1.5619480520281719</v>
      </c>
      <c r="P755" s="8">
        <f>October_Schedule_Table[[#This Row],[PTS2]]-October_Schedule_Table[[#This Row],[PTS]]</f>
        <v>-3</v>
      </c>
      <c r="Q755" s="8">
        <f>October_Schedule_Table[[#This Row],[Home Pre]]-October_Schedule_Table[[#This Row],[Away Pre]]</f>
        <v>-3.5037538229024392</v>
      </c>
      <c r="R755" s="8">
        <f>October_Schedule_Table[[#This Row],[Actual]]-October_Schedule_Table[[#This Row],[Predicted]]</f>
        <v>0.5037538229024392</v>
      </c>
      <c r="S755" s="8">
        <f>October_Schedule_Table[[#This Row],[PTS2]]-October_Schedule_Table[[#This Row],[Home Pre]]</f>
        <v>-8.3141130358149553</v>
      </c>
      <c r="T755" s="8">
        <f>October_Schedule_Table[[#This Row],[PTS]]-October_Schedule_Table[[#This Row],[Away Pre]]</f>
        <v>-8.8178668587173945</v>
      </c>
      <c r="U755" s="8" t="str">
        <f>CONCATENATE(October_Schedule_Table[[#This Row],[Away Short]],October_Schedule_Table[[#This Row],[PTS]],October_Schedule_Table[[#This Row],[PTS2]])</f>
        <v>Den9592</v>
      </c>
      <c r="V755" s="8" t="str">
        <f>CONCATENATE(October_Schedule_Table[[#This Row],[Home Short]],October_Schedule_Table[[#This Row],[PTS]],October_Schedule_Table[[#This Row],[PTS2]])</f>
        <v>Mem9592</v>
      </c>
      <c r="W755" s="8" t="str">
        <f>VLOOKUP(October_Schedule_Table[[#This Row],[Home Concat]],'Back to Back'!T:U,2,FALSE)</f>
        <v>no</v>
      </c>
      <c r="X755" s="8" t="str">
        <f>VLOOKUP(October_Schedule_Table[[#This Row],[Away Concat]],'Back to Back'!T:U,2,FALSE)</f>
        <v>no</v>
      </c>
      <c r="Y75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55" s="8"/>
    </row>
    <row r="756" spans="1:26" x14ac:dyDescent="0.2">
      <c r="A756" s="2">
        <v>43494</v>
      </c>
      <c r="B756" s="16">
        <v>1</v>
      </c>
      <c r="C756" s="16">
        <v>29</v>
      </c>
      <c r="D756" s="16">
        <v>2019</v>
      </c>
      <c r="E756" s="1" t="s">
        <v>12</v>
      </c>
      <c r="F756" s="1" t="s">
        <v>41</v>
      </c>
      <c r="G756" s="1" t="str">
        <f>LEFT(October_Schedule_Table[[#This Row],[Visitor/Neutral]],3)</f>
        <v>Was</v>
      </c>
      <c r="H756" s="1">
        <v>113</v>
      </c>
      <c r="I756" s="1" t="s">
        <v>36</v>
      </c>
      <c r="J756" s="1" t="str">
        <f>LEFT(October_Schedule_Table[[#This Row],[Home/Neutral]],3)</f>
        <v>Cle</v>
      </c>
      <c r="K756" s="1">
        <v>116</v>
      </c>
      <c r="L756" s="1">
        <f>mean-0.5*home+VLOOKUP(October_Schedule_Table[[#This Row],[Visitor/Neutral]],lookup,2,FALSE)+VLOOKUP(October_Schedule_Table[[#This Row],[Home/Neutral]],lookup,3,FALSE)</f>
        <v>116.25996756608833</v>
      </c>
      <c r="M756" s="1">
        <f>mean+0.5*home+VLOOKUP(October_Schedule_Table[[#This Row],[Visitor/Neutral]],lookup,3,FALSE)+VLOOKUP(October_Schedule_Table[[#This Row],[Home/Neutral]],lookup,2,FALSE)</f>
        <v>112.87530168518218</v>
      </c>
      <c r="N756" s="1">
        <f>(October_Schedule_Table[[#This Row],[PTS2]]-October_Schedule_Table[[#This Row],[Home Pre]])^2+(October_Schedule_Table[[#This Row],[PTS]]-October_Schedule_Table[[#This Row],[Away Pre]])^2</f>
        <v>20.391128090573226</v>
      </c>
      <c r="O756" s="1">
        <f t="shared" si="13"/>
        <v>1.562885783498271</v>
      </c>
      <c r="P756" s="8">
        <f>October_Schedule_Table[[#This Row],[PTS2]]-October_Schedule_Table[[#This Row],[PTS]]</f>
        <v>3</v>
      </c>
      <c r="Q756" s="8">
        <f>October_Schedule_Table[[#This Row],[Home Pre]]-October_Schedule_Table[[#This Row],[Away Pre]]</f>
        <v>-3.3846658809061552</v>
      </c>
      <c r="R756" s="8">
        <f>October_Schedule_Table[[#This Row],[Actual]]-October_Schedule_Table[[#This Row],[Predicted]]</f>
        <v>6.3846658809061552</v>
      </c>
      <c r="S756" s="8">
        <f>October_Schedule_Table[[#This Row],[PTS2]]-October_Schedule_Table[[#This Row],[Home Pre]]</f>
        <v>3.1246983148178202</v>
      </c>
      <c r="T756" s="8">
        <f>October_Schedule_Table[[#This Row],[PTS]]-October_Schedule_Table[[#This Row],[Away Pre]]</f>
        <v>-3.2599675660883349</v>
      </c>
      <c r="U756" s="8" t="str">
        <f>CONCATENATE(October_Schedule_Table[[#This Row],[Away Short]],October_Schedule_Table[[#This Row],[PTS]],October_Schedule_Table[[#This Row],[PTS2]])</f>
        <v>Was113116</v>
      </c>
      <c r="V756" s="8" t="str">
        <f>CONCATENATE(October_Schedule_Table[[#This Row],[Home Short]],October_Schedule_Table[[#This Row],[PTS]],October_Schedule_Table[[#This Row],[PTS2]])</f>
        <v>Cle113116</v>
      </c>
      <c r="W756" s="8" t="str">
        <f>VLOOKUP(October_Schedule_Table[[#This Row],[Home Concat]],'Back to Back'!T:U,2,FALSE)</f>
        <v>no</v>
      </c>
      <c r="X756" s="8" t="str">
        <f>VLOOKUP(October_Schedule_Table[[#This Row],[Away Concat]],'Back to Back'!T:U,2,FALSE)</f>
        <v>no</v>
      </c>
      <c r="Y75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56" s="8"/>
    </row>
    <row r="757" spans="1:26" x14ac:dyDescent="0.2">
      <c r="A757" s="2">
        <v>43494</v>
      </c>
      <c r="B757" s="16">
        <v>1</v>
      </c>
      <c r="C757" s="16">
        <v>29</v>
      </c>
      <c r="D757" s="16">
        <v>2019</v>
      </c>
      <c r="E757" s="1" t="s">
        <v>12</v>
      </c>
      <c r="F757" s="1" t="s">
        <v>13</v>
      </c>
      <c r="G757" s="1" t="str">
        <f>LEFT(October_Schedule_Table[[#This Row],[Visitor/Neutral]],3)</f>
        <v>Mil</v>
      </c>
      <c r="H757" s="1">
        <v>115</v>
      </c>
      <c r="I757" s="1" t="s">
        <v>16</v>
      </c>
      <c r="J757" s="1" t="str">
        <f>LEFT(October_Schedule_Table[[#This Row],[Home/Neutral]],3)</f>
        <v>Det</v>
      </c>
      <c r="K757" s="1">
        <v>105</v>
      </c>
      <c r="L757" s="1">
        <f>mean-0.5*home+VLOOKUP(October_Schedule_Table[[#This Row],[Visitor/Neutral]],lookup,2,FALSE)+VLOOKUP(October_Schedule_Table[[#This Row],[Home/Neutral]],lookup,3,FALSE)</f>
        <v>112.62693095615012</v>
      </c>
      <c r="M757" s="1">
        <f>mean+0.5*home+VLOOKUP(October_Schedule_Table[[#This Row],[Visitor/Neutral]],lookup,3,FALSE)+VLOOKUP(October_Schedule_Table[[#This Row],[Home/Neutral]],lookup,2,FALSE)</f>
        <v>107.34215089997059</v>
      </c>
      <c r="N757" s="1">
        <f>(October_Schedule_Table[[#This Row],[PTS2]]-October_Schedule_Table[[#This Row],[Home Pre]])^2+(October_Schedule_Table[[#This Row],[PTS]]-October_Schedule_Table[[#This Row],[Away Pre]])^2</f>
        <v>11.117127525111638</v>
      </c>
      <c r="O757" s="1">
        <f t="shared" si="13"/>
        <v>1.5638240779450381</v>
      </c>
      <c r="P757" s="8">
        <f>October_Schedule_Table[[#This Row],[PTS2]]-October_Schedule_Table[[#This Row],[PTS]]</f>
        <v>-10</v>
      </c>
      <c r="Q757" s="8">
        <f>October_Schedule_Table[[#This Row],[Home Pre]]-October_Schedule_Table[[#This Row],[Away Pre]]</f>
        <v>-5.2847800561795282</v>
      </c>
      <c r="R757" s="8">
        <f>October_Schedule_Table[[#This Row],[Actual]]-October_Schedule_Table[[#This Row],[Predicted]]</f>
        <v>-4.7152199438204718</v>
      </c>
      <c r="S757" s="8">
        <f>October_Schedule_Table[[#This Row],[PTS2]]-October_Schedule_Table[[#This Row],[Home Pre]]</f>
        <v>-2.3421508999705907</v>
      </c>
      <c r="T757" s="8">
        <f>October_Schedule_Table[[#This Row],[PTS]]-October_Schedule_Table[[#This Row],[Away Pre]]</f>
        <v>2.3730690438498812</v>
      </c>
      <c r="U757" s="8" t="str">
        <f>CONCATENATE(October_Schedule_Table[[#This Row],[Away Short]],October_Schedule_Table[[#This Row],[PTS]],October_Schedule_Table[[#This Row],[PTS2]])</f>
        <v>Mil115105</v>
      </c>
      <c r="V757" s="8" t="str">
        <f>CONCATENATE(October_Schedule_Table[[#This Row],[Home Short]],October_Schedule_Table[[#This Row],[PTS]],October_Schedule_Table[[#This Row],[PTS2]])</f>
        <v>Det115105</v>
      </c>
      <c r="W757" s="8" t="str">
        <f>VLOOKUP(October_Schedule_Table[[#This Row],[Home Concat]],'Back to Back'!T:U,2,FALSE)</f>
        <v>no</v>
      </c>
      <c r="X757" s="8" t="str">
        <f>VLOOKUP(October_Schedule_Table[[#This Row],[Away Concat]],'Back to Back'!T:U,2,FALSE)</f>
        <v>no</v>
      </c>
      <c r="Y75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57" s="8"/>
    </row>
    <row r="758" spans="1:26" x14ac:dyDescent="0.2">
      <c r="A758" s="2">
        <v>43494</v>
      </c>
      <c r="B758" s="16">
        <v>1</v>
      </c>
      <c r="C758" s="16">
        <v>29</v>
      </c>
      <c r="D758" s="16">
        <v>2019</v>
      </c>
      <c r="E758" s="1" t="s">
        <v>6</v>
      </c>
      <c r="F758" s="1" t="s">
        <v>17</v>
      </c>
      <c r="G758" s="1" t="str">
        <f>LEFT(October_Schedule_Table[[#This Row],[Visitor/Neutral]],3)</f>
        <v>New</v>
      </c>
      <c r="H758" s="1">
        <v>121</v>
      </c>
      <c r="I758" s="1" t="s">
        <v>18</v>
      </c>
      <c r="J758" s="1" t="str">
        <f>LEFT(October_Schedule_Table[[#This Row],[Home/Neutral]],3)</f>
        <v>Hou</v>
      </c>
      <c r="K758" s="1">
        <v>116</v>
      </c>
      <c r="L758" s="1">
        <f>mean-0.5*home+VLOOKUP(October_Schedule_Table[[#This Row],[Visitor/Neutral]],lookup,2,FALSE)+VLOOKUP(October_Schedule_Table[[#This Row],[Home/Neutral]],lookup,3,FALSE)</f>
        <v>111.06615905651785</v>
      </c>
      <c r="M758" s="1">
        <f>mean+0.5*home+VLOOKUP(October_Schedule_Table[[#This Row],[Visitor/Neutral]],lookup,3,FALSE)+VLOOKUP(October_Schedule_Table[[#This Row],[Home/Neutral]],lookup,2,FALSE)</f>
        <v>121.6858079330223</v>
      </c>
      <c r="N758" s="1">
        <f>(October_Schedule_Table[[#This Row],[PTS2]]-October_Schedule_Table[[#This Row],[Home Pre]])^2+(October_Schedule_Table[[#This Row],[PTS]]-October_Schedule_Table[[#This Row],[Away Pre]])^2</f>
        <v>131.00960774162175</v>
      </c>
      <c r="O758" s="1">
        <f t="shared" si="13"/>
        <v>1.5647629357064621</v>
      </c>
      <c r="P758" s="8">
        <f>October_Schedule_Table[[#This Row],[PTS2]]-October_Schedule_Table[[#This Row],[PTS]]</f>
        <v>-5</v>
      </c>
      <c r="Q758" s="8">
        <f>October_Schedule_Table[[#This Row],[Home Pre]]-October_Schedule_Table[[#This Row],[Away Pre]]</f>
        <v>10.619648876504456</v>
      </c>
      <c r="R758" s="8">
        <f>October_Schedule_Table[[#This Row],[Actual]]-October_Schedule_Table[[#This Row],[Predicted]]</f>
        <v>-15.619648876504456</v>
      </c>
      <c r="S758" s="8">
        <f>October_Schedule_Table[[#This Row],[PTS2]]-October_Schedule_Table[[#This Row],[Home Pre]]</f>
        <v>-5.6858079330223035</v>
      </c>
      <c r="T758" s="8">
        <f>October_Schedule_Table[[#This Row],[PTS]]-October_Schedule_Table[[#This Row],[Away Pre]]</f>
        <v>9.9338409434821529</v>
      </c>
      <c r="U758" s="8" t="str">
        <f>CONCATENATE(October_Schedule_Table[[#This Row],[Away Short]],October_Schedule_Table[[#This Row],[PTS]],October_Schedule_Table[[#This Row],[PTS2]])</f>
        <v>New121116</v>
      </c>
      <c r="V758" s="8" t="str">
        <f>CONCATENATE(October_Schedule_Table[[#This Row],[Home Short]],October_Schedule_Table[[#This Row],[PTS]],October_Schedule_Table[[#This Row],[PTS2]])</f>
        <v>Hou121116</v>
      </c>
      <c r="W758" s="8" t="str">
        <f>VLOOKUP(October_Schedule_Table[[#This Row],[Home Concat]],'Back to Back'!T:U,2,FALSE)</f>
        <v>no</v>
      </c>
      <c r="X758" s="8" t="str">
        <f>VLOOKUP(October_Schedule_Table[[#This Row],[Away Concat]],'Back to Back'!T:U,2,FALSE)</f>
        <v>no</v>
      </c>
      <c r="Y75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58" s="8"/>
    </row>
    <row r="759" spans="1:26" x14ac:dyDescent="0.2">
      <c r="A759" s="2">
        <v>43494</v>
      </c>
      <c r="B759" s="16">
        <v>1</v>
      </c>
      <c r="C759" s="16">
        <v>29</v>
      </c>
      <c r="D759" s="16">
        <v>2019</v>
      </c>
      <c r="E759" s="1" t="s">
        <v>9</v>
      </c>
      <c r="F759" s="1" t="s">
        <v>7</v>
      </c>
      <c r="G759" s="1" t="str">
        <f>LEFT(October_Schedule_Table[[#This Row],[Visitor/Neutral]],3)</f>
        <v>Phi</v>
      </c>
      <c r="H759" s="1">
        <v>121</v>
      </c>
      <c r="I759" s="1" t="s">
        <v>39</v>
      </c>
      <c r="J759" s="1" t="s">
        <v>242</v>
      </c>
      <c r="K759" s="1">
        <v>105</v>
      </c>
      <c r="L759" s="1">
        <f>mean-0.5*home+VLOOKUP(October_Schedule_Table[[#This Row],[Visitor/Neutral]],lookup,2,FALSE)+VLOOKUP(October_Schedule_Table[[#This Row],[Home/Neutral]],lookup,3,FALSE)</f>
        <v>115.71927526906907</v>
      </c>
      <c r="M759" s="1">
        <f>mean+0.5*home+VLOOKUP(October_Schedule_Table[[#This Row],[Visitor/Neutral]],lookup,3,FALSE)+VLOOKUP(October_Schedule_Table[[#This Row],[Home/Neutral]],lookup,2,FALSE)</f>
        <v>114.42352594603891</v>
      </c>
      <c r="N759" s="1">
        <f>(October_Schedule_Table[[#This Row],[PTS2]]-October_Schedule_Table[[#This Row],[Home Pre]])^2+(October_Schedule_Table[[#This Row],[PTS]]-October_Schedule_Table[[#This Row],[Away Pre]])^2</f>
        <v>116.68889493953399</v>
      </c>
      <c r="O759" s="1">
        <f t="shared" si="13"/>
        <v>1.5657023571207347</v>
      </c>
      <c r="P759" s="8">
        <f>October_Schedule_Table[[#This Row],[PTS2]]-October_Schedule_Table[[#This Row],[PTS]]</f>
        <v>-16</v>
      </c>
      <c r="Q759" s="8">
        <f>October_Schedule_Table[[#This Row],[Home Pre]]-October_Schedule_Table[[#This Row],[Away Pre]]</f>
        <v>-1.2957493230301651</v>
      </c>
      <c r="R759" s="8">
        <f>October_Schedule_Table[[#This Row],[Actual]]-October_Schedule_Table[[#This Row],[Predicted]]</f>
        <v>-14.704250676969835</v>
      </c>
      <c r="S759" s="8">
        <f>October_Schedule_Table[[#This Row],[PTS2]]-October_Schedule_Table[[#This Row],[Home Pre]]</f>
        <v>-9.4235259460389074</v>
      </c>
      <c r="T759" s="8">
        <f>October_Schedule_Table[[#This Row],[PTS]]-October_Schedule_Table[[#This Row],[Away Pre]]</f>
        <v>5.2807247309309275</v>
      </c>
      <c r="U759" s="8" t="str">
        <f>CONCATENATE(October_Schedule_Table[[#This Row],[Away Short]],October_Schedule_Table[[#This Row],[PTS]],October_Schedule_Table[[#This Row],[PTS2]])</f>
        <v>Phi121105</v>
      </c>
      <c r="V759" s="8" t="str">
        <f>CONCATENATE(October_Schedule_Table[[#This Row],[Home Short]],October_Schedule_Table[[#This Row],[PTS]],October_Schedule_Table[[#This Row],[PTS2]])</f>
        <v>LAL121105</v>
      </c>
      <c r="W759" s="8" t="str">
        <f>VLOOKUP(October_Schedule_Table[[#This Row],[Home Concat]],'Back to Back'!T:U,2,FALSE)</f>
        <v>no</v>
      </c>
      <c r="X759" s="8" t="str">
        <f>VLOOKUP(October_Schedule_Table[[#This Row],[Away Concat]],'Back to Back'!T:U,2,FALSE)</f>
        <v>no</v>
      </c>
      <c r="Y75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59" s="8"/>
    </row>
    <row r="760" spans="1:26" x14ac:dyDescent="0.2">
      <c r="A760" s="2">
        <v>43494</v>
      </c>
      <c r="B760" s="16">
        <v>1</v>
      </c>
      <c r="C760" s="16">
        <v>29</v>
      </c>
      <c r="D760" s="16">
        <v>2019</v>
      </c>
      <c r="E760" s="1" t="s">
        <v>12</v>
      </c>
      <c r="F760" s="1" t="s">
        <v>10</v>
      </c>
      <c r="G760" s="1" t="str">
        <f>LEFT(October_Schedule_Table[[#This Row],[Visitor/Neutral]],3)</f>
        <v>Okl</v>
      </c>
      <c r="H760" s="1">
        <v>126</v>
      </c>
      <c r="I760" s="1" t="s">
        <v>27</v>
      </c>
      <c r="J760" s="1" t="str">
        <f>LEFT(October_Schedule_Table[[#This Row],[Home/Neutral]],3)</f>
        <v>Orl</v>
      </c>
      <c r="K760" s="1">
        <v>117</v>
      </c>
      <c r="L760" s="1">
        <f>mean-0.5*home+VLOOKUP(October_Schedule_Table[[#This Row],[Visitor/Neutral]],lookup,2,FALSE)+VLOOKUP(October_Schedule_Table[[#This Row],[Home/Neutral]],lookup,3,FALSE)</f>
        <v>108.85860026082467</v>
      </c>
      <c r="M760" s="1">
        <f>mean+0.5*home+VLOOKUP(October_Schedule_Table[[#This Row],[Visitor/Neutral]],lookup,3,FALSE)+VLOOKUP(October_Schedule_Table[[#This Row],[Home/Neutral]],lookup,2,FALSE)</f>
        <v>109.39472343502918</v>
      </c>
      <c r="N760" s="1">
        <f>(October_Schedule_Table[[#This Row],[PTS2]]-October_Schedule_Table[[#This Row],[Home Pre]])^2+(October_Schedule_Table[[#This Row],[PTS]]-October_Schedule_Table[[#This Row],[Away Pre]])^2</f>
        <v>351.66781664789437</v>
      </c>
      <c r="O760" s="1">
        <f t="shared" si="13"/>
        <v>1.5666423425262506</v>
      </c>
      <c r="P760" s="8">
        <f>October_Schedule_Table[[#This Row],[PTS2]]-October_Schedule_Table[[#This Row],[PTS]]</f>
        <v>-9</v>
      </c>
      <c r="Q760" s="8">
        <f>October_Schedule_Table[[#This Row],[Home Pre]]-October_Schedule_Table[[#This Row],[Away Pre]]</f>
        <v>0.53612317420450495</v>
      </c>
      <c r="R760" s="8">
        <f>October_Schedule_Table[[#This Row],[Actual]]-October_Schedule_Table[[#This Row],[Predicted]]</f>
        <v>-9.5361231742045049</v>
      </c>
      <c r="S760" s="8">
        <f>October_Schedule_Table[[#This Row],[PTS2]]-October_Schedule_Table[[#This Row],[Home Pre]]</f>
        <v>7.6052765649708221</v>
      </c>
      <c r="T760" s="8">
        <f>October_Schedule_Table[[#This Row],[PTS]]-October_Schedule_Table[[#This Row],[Away Pre]]</f>
        <v>17.141399739175327</v>
      </c>
      <c r="U760" s="8" t="str">
        <f>CONCATENATE(October_Schedule_Table[[#This Row],[Away Short]],October_Schedule_Table[[#This Row],[PTS]],October_Schedule_Table[[#This Row],[PTS2]])</f>
        <v>Okl126117</v>
      </c>
      <c r="V760" s="8" t="str">
        <f>CONCATENATE(October_Schedule_Table[[#This Row],[Home Short]],October_Schedule_Table[[#This Row],[PTS]],October_Schedule_Table[[#This Row],[PTS2]])</f>
        <v>Orl126117</v>
      </c>
      <c r="W760" s="8" t="str">
        <f>VLOOKUP(October_Schedule_Table[[#This Row],[Home Concat]],'Back to Back'!T:U,2,FALSE)</f>
        <v>no</v>
      </c>
      <c r="X760" s="8" t="str">
        <f>VLOOKUP(October_Schedule_Table[[#This Row],[Away Concat]],'Back to Back'!T:U,2,FALSE)</f>
        <v>no</v>
      </c>
      <c r="Y76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60" s="8"/>
    </row>
    <row r="761" spans="1:26" x14ac:dyDescent="0.2">
      <c r="A761" s="2">
        <v>43494</v>
      </c>
      <c r="B761" s="16">
        <v>1</v>
      </c>
      <c r="C761" s="16">
        <v>29</v>
      </c>
      <c r="D761" s="16">
        <v>2019</v>
      </c>
      <c r="E761" s="1" t="s">
        <v>33</v>
      </c>
      <c r="F761" s="1" t="s">
        <v>29</v>
      </c>
      <c r="G761" s="1" t="str">
        <f>LEFT(October_Schedule_Table[[#This Row],[Visitor/Neutral]],3)</f>
        <v>Pho</v>
      </c>
      <c r="H761" s="1">
        <v>124</v>
      </c>
      <c r="I761" s="1" t="s">
        <v>35</v>
      </c>
      <c r="J761" s="1" t="str">
        <f>LEFT(October_Schedule_Table[[#This Row],[Home/Neutral]],3)</f>
        <v>San</v>
      </c>
      <c r="K761" s="1">
        <v>126</v>
      </c>
      <c r="L761" s="1">
        <f>mean-0.5*home+VLOOKUP(October_Schedule_Table[[#This Row],[Visitor/Neutral]],lookup,2,FALSE)+VLOOKUP(October_Schedule_Table[[#This Row],[Home/Neutral]],lookup,3,FALSE)</f>
        <v>104.97311166138266</v>
      </c>
      <c r="M761" s="1">
        <f>mean+0.5*home+VLOOKUP(October_Schedule_Table[[#This Row],[Visitor/Neutral]],lookup,3,FALSE)+VLOOKUP(October_Schedule_Table[[#This Row],[Home/Neutral]],lookup,2,FALSE)</f>
        <v>118.26249210225353</v>
      </c>
      <c r="N761" s="1">
        <f>(October_Schedule_Table[[#This Row],[PTS2]]-October_Schedule_Table[[#This Row],[Home Pre]])^2+(October_Schedule_Table[[#This Row],[PTS]]-October_Schedule_Table[[#This Row],[Away Pre]])^2</f>
        <v>421.89150831790147</v>
      </c>
      <c r="O761" s="1">
        <f t="shared" si="13"/>
        <v>1.5675828922616077</v>
      </c>
      <c r="P761" s="8">
        <f>October_Schedule_Table[[#This Row],[PTS2]]-October_Schedule_Table[[#This Row],[PTS]]</f>
        <v>2</v>
      </c>
      <c r="Q761" s="8">
        <f>October_Schedule_Table[[#This Row],[Home Pre]]-October_Schedule_Table[[#This Row],[Away Pre]]</f>
        <v>13.289380440870872</v>
      </c>
      <c r="R761" s="8">
        <f>October_Schedule_Table[[#This Row],[Actual]]-October_Schedule_Table[[#This Row],[Predicted]]</f>
        <v>-11.289380440870872</v>
      </c>
      <c r="S761" s="8">
        <f>October_Schedule_Table[[#This Row],[PTS2]]-October_Schedule_Table[[#This Row],[Home Pre]]</f>
        <v>7.7375078977464682</v>
      </c>
      <c r="T761" s="8">
        <f>October_Schedule_Table[[#This Row],[PTS]]-October_Schedule_Table[[#This Row],[Away Pre]]</f>
        <v>19.02688833861734</v>
      </c>
      <c r="U761" s="8" t="str">
        <f>CONCATENATE(October_Schedule_Table[[#This Row],[Away Short]],October_Schedule_Table[[#This Row],[PTS]],October_Schedule_Table[[#This Row],[PTS2]])</f>
        <v>Pho124126</v>
      </c>
      <c r="V761" s="8" t="str">
        <f>CONCATENATE(October_Schedule_Table[[#This Row],[Home Short]],October_Schedule_Table[[#This Row],[PTS]],October_Schedule_Table[[#This Row],[PTS2]])</f>
        <v>San124126</v>
      </c>
      <c r="W761" s="8" t="str">
        <f>VLOOKUP(October_Schedule_Table[[#This Row],[Home Concat]],'Back to Back'!T:U,2,FALSE)</f>
        <v>no</v>
      </c>
      <c r="X761" s="8" t="str">
        <f>VLOOKUP(October_Schedule_Table[[#This Row],[Away Concat]],'Back to Back'!T:U,2,FALSE)</f>
        <v>no</v>
      </c>
      <c r="Y76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61" s="8"/>
    </row>
    <row r="762" spans="1:26" x14ac:dyDescent="0.2">
      <c r="A762" s="2">
        <v>43495</v>
      </c>
      <c r="B762" s="16">
        <v>1</v>
      </c>
      <c r="C762" s="16">
        <v>30</v>
      </c>
      <c r="D762" s="16">
        <v>2019</v>
      </c>
      <c r="E762" s="1" t="s">
        <v>23</v>
      </c>
      <c r="F762" s="1" t="s">
        <v>14</v>
      </c>
      <c r="G762" s="1" t="str">
        <f>LEFT(October_Schedule_Table[[#This Row],[Visitor/Neutral]],3)</f>
        <v>Cha</v>
      </c>
      <c r="H762" s="1">
        <v>94</v>
      </c>
      <c r="I762" s="1" t="s">
        <v>8</v>
      </c>
      <c r="J762" s="1" t="str">
        <f>LEFT(October_Schedule_Table[[#This Row],[Home/Neutral]],3)</f>
        <v>Bos</v>
      </c>
      <c r="K762" s="1">
        <v>126</v>
      </c>
      <c r="L762" s="1">
        <f>mean-0.5*home+VLOOKUP(October_Schedule_Table[[#This Row],[Visitor/Neutral]],lookup,2,FALSE)+VLOOKUP(October_Schedule_Table[[#This Row],[Home/Neutral]],lookup,3,FALSE)</f>
        <v>106.74866486411766</v>
      </c>
      <c r="M762" s="1">
        <f>mean+0.5*home+VLOOKUP(October_Schedule_Table[[#This Row],[Visitor/Neutral]],lookup,3,FALSE)+VLOOKUP(October_Schedule_Table[[#This Row],[Home/Neutral]],lookup,2,FALSE)</f>
        <v>114.35564347339948</v>
      </c>
      <c r="N762" s="1">
        <f>(October_Schedule_Table[[#This Row],[PTS2]]-October_Schedule_Table[[#This Row],[Home Pre]])^2+(October_Schedule_Table[[#This Row],[PTS]]-October_Schedule_Table[[#This Row],[Away Pre]])^2</f>
        <v>298.11949473617216</v>
      </c>
      <c r="O762" s="1">
        <f t="shared" si="13"/>
        <v>1.5685240066656072</v>
      </c>
      <c r="P762" s="8">
        <f>October_Schedule_Table[[#This Row],[PTS2]]-October_Schedule_Table[[#This Row],[PTS]]</f>
        <v>32</v>
      </c>
      <c r="Q762" s="8">
        <f>October_Schedule_Table[[#This Row],[Home Pre]]-October_Schedule_Table[[#This Row],[Away Pre]]</f>
        <v>7.6069786092818248</v>
      </c>
      <c r="R762" s="8">
        <f>October_Schedule_Table[[#This Row],[Actual]]-October_Schedule_Table[[#This Row],[Predicted]]</f>
        <v>24.393021390718175</v>
      </c>
      <c r="S762" s="8">
        <f>October_Schedule_Table[[#This Row],[PTS2]]-October_Schedule_Table[[#This Row],[Home Pre]]</f>
        <v>11.644356526600518</v>
      </c>
      <c r="T762" s="8">
        <f>October_Schedule_Table[[#This Row],[PTS]]-October_Schedule_Table[[#This Row],[Away Pre]]</f>
        <v>-12.748664864117657</v>
      </c>
      <c r="U762" s="8" t="str">
        <f>CONCATENATE(October_Schedule_Table[[#This Row],[Away Short]],October_Schedule_Table[[#This Row],[PTS]],October_Schedule_Table[[#This Row],[PTS2]])</f>
        <v>Cha94126</v>
      </c>
      <c r="V762" s="8" t="str">
        <f>CONCATENATE(October_Schedule_Table[[#This Row],[Home Short]],October_Schedule_Table[[#This Row],[PTS]],October_Schedule_Table[[#This Row],[PTS2]])</f>
        <v>Bos94126</v>
      </c>
      <c r="W762" s="8" t="str">
        <f>VLOOKUP(October_Schedule_Table[[#This Row],[Home Concat]],'Back to Back'!T:U,2,FALSE)</f>
        <v>no</v>
      </c>
      <c r="X762" s="8" t="str">
        <f>VLOOKUP(October_Schedule_Table[[#This Row],[Away Concat]],'Back to Back'!T:U,2,FALSE)</f>
        <v>no</v>
      </c>
      <c r="Y76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62" s="8"/>
    </row>
    <row r="763" spans="1:26" x14ac:dyDescent="0.2">
      <c r="A763" s="2">
        <v>43495</v>
      </c>
      <c r="B763" s="16">
        <v>1</v>
      </c>
      <c r="C763" s="16">
        <v>30</v>
      </c>
      <c r="D763" s="16">
        <v>2019</v>
      </c>
      <c r="E763" s="1" t="s">
        <v>23</v>
      </c>
      <c r="F763" s="1" t="s">
        <v>38</v>
      </c>
      <c r="G763" s="1" t="str">
        <f>LEFT(October_Schedule_Table[[#This Row],[Visitor/Neutral]],3)</f>
        <v>Chi</v>
      </c>
      <c r="H763" s="1">
        <v>105</v>
      </c>
      <c r="I763" s="1" t="s">
        <v>26</v>
      </c>
      <c r="J763" s="1" t="str">
        <f>LEFT(October_Schedule_Table[[#This Row],[Home/Neutral]],3)</f>
        <v>Mia</v>
      </c>
      <c r="K763" s="1">
        <v>89</v>
      </c>
      <c r="L763" s="1">
        <f>mean-0.5*home+VLOOKUP(October_Schedule_Table[[#This Row],[Visitor/Neutral]],lookup,2,FALSE)+VLOOKUP(October_Schedule_Table[[#This Row],[Home/Neutral]],lookup,3,FALSE)</f>
        <v>98.151908289811445</v>
      </c>
      <c r="M763" s="1">
        <f>mean+0.5*home+VLOOKUP(October_Schedule_Table[[#This Row],[Visitor/Neutral]],lookup,3,FALSE)+VLOOKUP(October_Schedule_Table[[#This Row],[Home/Neutral]],lookup,2,FALSE)</f>
        <v>108.98140386224586</v>
      </c>
      <c r="N763" s="1">
        <f>(October_Schedule_Table[[#This Row],[PTS2]]-October_Schedule_Table[[#This Row],[Home Pre]])^2+(October_Schedule_Table[[#This Row],[PTS]]-October_Schedule_Table[[#This Row],[Away Pre]])^2</f>
        <v>446.15286037732676</v>
      </c>
      <c r="O763" s="1">
        <f t="shared" si="13"/>
        <v>1.5694656860772536</v>
      </c>
      <c r="P763" s="8">
        <f>October_Schedule_Table[[#This Row],[PTS2]]-October_Schedule_Table[[#This Row],[PTS]]</f>
        <v>-16</v>
      </c>
      <c r="Q763" s="8">
        <f>October_Schedule_Table[[#This Row],[Home Pre]]-October_Schedule_Table[[#This Row],[Away Pre]]</f>
        <v>10.829495572434411</v>
      </c>
      <c r="R763" s="8">
        <f>October_Schedule_Table[[#This Row],[Actual]]-October_Schedule_Table[[#This Row],[Predicted]]</f>
        <v>-26.829495572434411</v>
      </c>
      <c r="S763" s="8">
        <f>October_Schedule_Table[[#This Row],[PTS2]]-October_Schedule_Table[[#This Row],[Home Pre]]</f>
        <v>-19.981403862245855</v>
      </c>
      <c r="T763" s="8">
        <f>October_Schedule_Table[[#This Row],[PTS]]-October_Schedule_Table[[#This Row],[Away Pre]]</f>
        <v>6.8480917101885552</v>
      </c>
      <c r="U763" s="8" t="str">
        <f>CONCATENATE(October_Schedule_Table[[#This Row],[Away Short]],October_Schedule_Table[[#This Row],[PTS]],October_Schedule_Table[[#This Row],[PTS2]])</f>
        <v>Chi10589</v>
      </c>
      <c r="V763" s="8" t="str">
        <f>CONCATENATE(October_Schedule_Table[[#This Row],[Home Short]],October_Schedule_Table[[#This Row],[PTS]],October_Schedule_Table[[#This Row],[PTS2]])</f>
        <v>Mia10589</v>
      </c>
      <c r="W763" s="8" t="str">
        <f>VLOOKUP(October_Schedule_Table[[#This Row],[Home Concat]],'Back to Back'!T:U,2,FALSE)</f>
        <v>no</v>
      </c>
      <c r="X763" s="8" t="str">
        <f>VLOOKUP(October_Schedule_Table[[#This Row],[Away Concat]],'Back to Back'!T:U,2,FALSE)</f>
        <v>no</v>
      </c>
      <c r="Y76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63" s="8"/>
    </row>
    <row r="764" spans="1:26" x14ac:dyDescent="0.2">
      <c r="A764" s="2">
        <v>43495</v>
      </c>
      <c r="B764" s="16">
        <v>1</v>
      </c>
      <c r="C764" s="16">
        <v>30</v>
      </c>
      <c r="D764" s="16">
        <v>2019</v>
      </c>
      <c r="E764" s="1" t="s">
        <v>6</v>
      </c>
      <c r="F764" s="1" t="s">
        <v>19</v>
      </c>
      <c r="G764" s="1" t="str">
        <f>LEFT(October_Schedule_Table[[#This Row],[Visitor/Neutral]],3)</f>
        <v>Mem</v>
      </c>
      <c r="H764" s="1">
        <v>97</v>
      </c>
      <c r="I764" s="1" t="s">
        <v>34</v>
      </c>
      <c r="J764" s="1" t="str">
        <f>LEFT(October_Schedule_Table[[#This Row],[Home/Neutral]],3)</f>
        <v>Min</v>
      </c>
      <c r="K764" s="1">
        <v>99</v>
      </c>
      <c r="L764" s="1">
        <f>mean-0.5*home+VLOOKUP(October_Schedule_Table[[#This Row],[Visitor/Neutral]],lookup,2,FALSE)+VLOOKUP(October_Schedule_Table[[#This Row],[Home/Neutral]],lookup,3,FALSE)</f>
        <v>105.48168978275997</v>
      </c>
      <c r="M764" s="1">
        <f>mean+0.5*home+VLOOKUP(October_Schedule_Table[[#This Row],[Visitor/Neutral]],lookup,3,FALSE)+VLOOKUP(October_Schedule_Table[[#This Row],[Home/Neutral]],lookup,2,FALSE)</f>
        <v>109.18306522763883</v>
      </c>
      <c r="N764" s="1">
        <f>(October_Schedule_Table[[#This Row],[PTS2]]-October_Schedule_Table[[#This Row],[Home Pre]])^2+(October_Schedule_Table[[#This Row],[PTS]]-October_Schedule_Table[[#This Row],[Away Pre]])^2</f>
        <v>175.63387900132204</v>
      </c>
      <c r="O764" s="1">
        <f t="shared" si="13"/>
        <v>1.570407930835755</v>
      </c>
      <c r="P764" s="8">
        <f>October_Schedule_Table[[#This Row],[PTS2]]-October_Schedule_Table[[#This Row],[PTS]]</f>
        <v>2</v>
      </c>
      <c r="Q764" s="8">
        <f>October_Schedule_Table[[#This Row],[Home Pre]]-October_Schedule_Table[[#This Row],[Away Pre]]</f>
        <v>3.7013754448788632</v>
      </c>
      <c r="R764" s="8">
        <f>October_Schedule_Table[[#This Row],[Actual]]-October_Schedule_Table[[#This Row],[Predicted]]</f>
        <v>-1.7013754448788632</v>
      </c>
      <c r="S764" s="8">
        <f>October_Schedule_Table[[#This Row],[PTS2]]-October_Schedule_Table[[#This Row],[Home Pre]]</f>
        <v>-10.183065227638835</v>
      </c>
      <c r="T764" s="8">
        <f>October_Schedule_Table[[#This Row],[PTS]]-October_Schedule_Table[[#This Row],[Away Pre]]</f>
        <v>-8.4816897827599718</v>
      </c>
      <c r="U764" s="8" t="str">
        <f>CONCATENATE(October_Schedule_Table[[#This Row],[Away Short]],October_Schedule_Table[[#This Row],[PTS]],October_Schedule_Table[[#This Row],[PTS2]])</f>
        <v>Mem9799</v>
      </c>
      <c r="V764" s="8" t="str">
        <f>CONCATENATE(October_Schedule_Table[[#This Row],[Home Short]],October_Schedule_Table[[#This Row],[PTS]],October_Schedule_Table[[#This Row],[PTS2]])</f>
        <v>Min9799</v>
      </c>
      <c r="W764" s="8" t="str">
        <f>VLOOKUP(October_Schedule_Table[[#This Row],[Home Concat]],'Back to Back'!T:U,2,FALSE)</f>
        <v>no</v>
      </c>
      <c r="X764" s="8" t="str">
        <f>VLOOKUP(October_Schedule_Table[[#This Row],[Away Concat]],'Back to Back'!T:U,2,FALSE)</f>
        <v>no</v>
      </c>
      <c r="Y76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64" s="8"/>
    </row>
    <row r="765" spans="1:26" x14ac:dyDescent="0.2">
      <c r="A765" s="2">
        <v>43495</v>
      </c>
      <c r="B765" s="16">
        <v>1</v>
      </c>
      <c r="C765" s="16">
        <v>30</v>
      </c>
      <c r="D765" s="16">
        <v>2019</v>
      </c>
      <c r="E765" s="1" t="s">
        <v>6</v>
      </c>
      <c r="F765" s="1" t="s">
        <v>21</v>
      </c>
      <c r="G765" s="1" t="str">
        <f>LEFT(October_Schedule_Table[[#This Row],[Visitor/Neutral]],3)</f>
        <v>Den</v>
      </c>
      <c r="H765" s="1">
        <v>105</v>
      </c>
      <c r="I765" s="1" t="s">
        <v>17</v>
      </c>
      <c r="J765" s="1" t="str">
        <f>LEFT(October_Schedule_Table[[#This Row],[Home/Neutral]],3)</f>
        <v>New</v>
      </c>
      <c r="K765" s="1">
        <v>99</v>
      </c>
      <c r="L765" s="1">
        <f>mean-0.5*home+VLOOKUP(October_Schedule_Table[[#This Row],[Visitor/Neutral]],lookup,2,FALSE)+VLOOKUP(October_Schedule_Table[[#This Row],[Home/Neutral]],lookup,3,FALSE)</f>
        <v>114.78028047160404</v>
      </c>
      <c r="M765" s="1">
        <f>mean+0.5*home+VLOOKUP(October_Schedule_Table[[#This Row],[Visitor/Neutral]],lookup,3,FALSE)+VLOOKUP(October_Schedule_Table[[#This Row],[Home/Neutral]],lookup,2,FALSE)</f>
        <v>111.53455607959592</v>
      </c>
      <c r="N765" s="1">
        <f>(October_Schedule_Table[[#This Row],[PTS2]]-October_Schedule_Table[[#This Row],[Home Pre]])^2+(October_Schedule_Table[[#This Row],[PTS]]-October_Schedule_Table[[#This Row],[Away Pre]])^2</f>
        <v>252.76898221577437</v>
      </c>
      <c r="O765" s="1">
        <f t="shared" si="13"/>
        <v>1.5713507412805234</v>
      </c>
      <c r="P765" s="8">
        <f>October_Schedule_Table[[#This Row],[PTS2]]-October_Schedule_Table[[#This Row],[PTS]]</f>
        <v>-6</v>
      </c>
      <c r="Q765" s="8">
        <f>October_Schedule_Table[[#This Row],[Home Pre]]-October_Schedule_Table[[#This Row],[Away Pre]]</f>
        <v>-3.2457243920081282</v>
      </c>
      <c r="R765" s="8">
        <f>October_Schedule_Table[[#This Row],[Actual]]-October_Schedule_Table[[#This Row],[Predicted]]</f>
        <v>-2.7542756079918718</v>
      </c>
      <c r="S765" s="8">
        <f>October_Schedule_Table[[#This Row],[PTS2]]-October_Schedule_Table[[#This Row],[Home Pre]]</f>
        <v>-12.534556079595916</v>
      </c>
      <c r="T765" s="8">
        <f>October_Schedule_Table[[#This Row],[PTS]]-October_Schedule_Table[[#This Row],[Away Pre]]</f>
        <v>-9.7802804716040441</v>
      </c>
      <c r="U765" s="8" t="str">
        <f>CONCATENATE(October_Schedule_Table[[#This Row],[Away Short]],October_Schedule_Table[[#This Row],[PTS]],October_Schedule_Table[[#This Row],[PTS2]])</f>
        <v>Den10599</v>
      </c>
      <c r="V765" s="8" t="str">
        <f>CONCATENATE(October_Schedule_Table[[#This Row],[Home Short]],October_Schedule_Table[[#This Row],[PTS]],October_Schedule_Table[[#This Row],[PTS2]])</f>
        <v>New10599</v>
      </c>
      <c r="W765" s="8" t="str">
        <f>VLOOKUP(October_Schedule_Table[[#This Row],[Home Concat]],'Back to Back'!T:U,2,FALSE)</f>
        <v>yes</v>
      </c>
      <c r="X765" s="8" t="str">
        <f>VLOOKUP(October_Schedule_Table[[#This Row],[Away Concat]],'Back to Back'!T:U,2,FALSE)</f>
        <v>no</v>
      </c>
      <c r="Y765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65" s="8"/>
    </row>
    <row r="766" spans="1:26" x14ac:dyDescent="0.2">
      <c r="A766" s="2">
        <v>43495</v>
      </c>
      <c r="B766" s="16">
        <v>1</v>
      </c>
      <c r="C766" s="16">
        <v>30</v>
      </c>
      <c r="D766" s="16">
        <v>2019</v>
      </c>
      <c r="E766" s="1" t="s">
        <v>23</v>
      </c>
      <c r="F766" s="1" t="s">
        <v>28</v>
      </c>
      <c r="G766" s="1" t="str">
        <f>LEFT(October_Schedule_Table[[#This Row],[Visitor/Neutral]],3)</f>
        <v>Dal</v>
      </c>
      <c r="H766" s="1">
        <v>114</v>
      </c>
      <c r="I766" s="1" t="s">
        <v>25</v>
      </c>
      <c r="J766" s="1" t="s">
        <v>243</v>
      </c>
      <c r="K766" s="1">
        <v>90</v>
      </c>
      <c r="L766" s="1">
        <f>mean-0.5*home+VLOOKUP(October_Schedule_Table[[#This Row],[Visitor/Neutral]],lookup,2,FALSE)+VLOOKUP(October_Schedule_Table[[#This Row],[Home/Neutral]],lookup,3,FALSE)</f>
        <v>109.61731547057668</v>
      </c>
      <c r="M766" s="1">
        <f>mean+0.5*home+VLOOKUP(October_Schedule_Table[[#This Row],[Visitor/Neutral]],lookup,3,FALSE)+VLOOKUP(October_Schedule_Table[[#This Row],[Home/Neutral]],lookup,2,FALSE)</f>
        <v>104.05173650390293</v>
      </c>
      <c r="N766" s="1">
        <f>(October_Schedule_Table[[#This Row],[PTS2]]-October_Schedule_Table[[#This Row],[Home Pre]])^2+(October_Schedule_Table[[#This Row],[PTS]]-October_Schedule_Table[[#This Row],[Away Pre]])^2</f>
        <v>216.6592224595646</v>
      </c>
      <c r="O766" s="1">
        <f t="shared" si="13"/>
        <v>1.5722941177511742</v>
      </c>
      <c r="P766" s="8">
        <f>October_Schedule_Table[[#This Row],[PTS2]]-October_Schedule_Table[[#This Row],[PTS]]</f>
        <v>-24</v>
      </c>
      <c r="Q766" s="8">
        <f>October_Schedule_Table[[#This Row],[Home Pre]]-October_Schedule_Table[[#This Row],[Away Pre]]</f>
        <v>-5.5655789666737547</v>
      </c>
      <c r="R766" s="8">
        <f>October_Schedule_Table[[#This Row],[Actual]]-October_Schedule_Table[[#This Row],[Predicted]]</f>
        <v>-18.434421033326245</v>
      </c>
      <c r="S766" s="8">
        <f>October_Schedule_Table[[#This Row],[PTS2]]-October_Schedule_Table[[#This Row],[Home Pre]]</f>
        <v>-14.05173650390293</v>
      </c>
      <c r="T766" s="8">
        <f>October_Schedule_Table[[#This Row],[PTS]]-October_Schedule_Table[[#This Row],[Away Pre]]</f>
        <v>4.3826845294233152</v>
      </c>
      <c r="U766" s="8" t="str">
        <f>CONCATENATE(October_Schedule_Table[[#This Row],[Away Short]],October_Schedule_Table[[#This Row],[PTS]],October_Schedule_Table[[#This Row],[PTS2]])</f>
        <v>Dal11490</v>
      </c>
      <c r="V766" s="8" t="str">
        <f>CONCATENATE(October_Schedule_Table[[#This Row],[Home Short]],October_Schedule_Table[[#This Row],[PTS]],October_Schedule_Table[[#This Row],[PTS2]])</f>
        <v>NYK11490</v>
      </c>
      <c r="W766" s="8" t="str">
        <f>VLOOKUP(October_Schedule_Table[[#This Row],[Home Concat]],'Back to Back'!T:U,2,FALSE)</f>
        <v>no</v>
      </c>
      <c r="X766" s="8" t="str">
        <f>VLOOKUP(October_Schedule_Table[[#This Row],[Away Concat]],'Back to Back'!T:U,2,FALSE)</f>
        <v>no</v>
      </c>
      <c r="Y76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66" s="8"/>
    </row>
    <row r="767" spans="1:26" x14ac:dyDescent="0.2">
      <c r="A767" s="2">
        <v>43495</v>
      </c>
      <c r="B767" s="16">
        <v>1</v>
      </c>
      <c r="C767" s="16">
        <v>30</v>
      </c>
      <c r="D767" s="16">
        <v>2019</v>
      </c>
      <c r="E767" s="1" t="s">
        <v>9</v>
      </c>
      <c r="F767" s="1" t="s">
        <v>31</v>
      </c>
      <c r="G767" s="1" t="str">
        <f>LEFT(October_Schedule_Table[[#This Row],[Visitor/Neutral]],3)</f>
        <v>Uta</v>
      </c>
      <c r="H767" s="1">
        <v>105</v>
      </c>
      <c r="I767" s="1" t="s">
        <v>40</v>
      </c>
      <c r="J767" s="1" t="str">
        <f>LEFT(October_Schedule_Table[[#This Row],[Home/Neutral]],3)</f>
        <v>Por</v>
      </c>
      <c r="K767" s="1">
        <v>132</v>
      </c>
      <c r="L767" s="1">
        <f>mean-0.5*home+VLOOKUP(October_Schedule_Table[[#This Row],[Visitor/Neutral]],lookup,2,FALSE)+VLOOKUP(October_Schedule_Table[[#This Row],[Home/Neutral]],lookup,3,FALSE)</f>
        <v>109.86925357865854</v>
      </c>
      <c r="M767" s="1">
        <f>mean+0.5*home+VLOOKUP(October_Schedule_Table[[#This Row],[Visitor/Neutral]],lookup,3,FALSE)+VLOOKUP(October_Schedule_Table[[#This Row],[Home/Neutral]],lookup,2,FALSE)</f>
        <v>111.61185204863186</v>
      </c>
      <c r="N767" s="1">
        <f>(October_Schedule_Table[[#This Row],[PTS2]]-October_Schedule_Table[[#This Row],[Home Pre]])^2+(October_Schedule_Table[[#This Row],[PTS]]-October_Schedule_Table[[#This Row],[Away Pre]])^2</f>
        <v>439.38620730015595</v>
      </c>
      <c r="O767" s="1">
        <f t="shared" si="13"/>
        <v>1.5732380605875269</v>
      </c>
      <c r="P767" s="8">
        <f>October_Schedule_Table[[#This Row],[PTS2]]-October_Schedule_Table[[#This Row],[PTS]]</f>
        <v>27</v>
      </c>
      <c r="Q767" s="8">
        <f>October_Schedule_Table[[#This Row],[Home Pre]]-October_Schedule_Table[[#This Row],[Away Pre]]</f>
        <v>1.7425984699733164</v>
      </c>
      <c r="R767" s="8">
        <f>October_Schedule_Table[[#This Row],[Actual]]-October_Schedule_Table[[#This Row],[Predicted]]</f>
        <v>25.257401530026684</v>
      </c>
      <c r="S767" s="8">
        <f>October_Schedule_Table[[#This Row],[PTS2]]-October_Schedule_Table[[#This Row],[Home Pre]]</f>
        <v>20.38814795136814</v>
      </c>
      <c r="T767" s="8">
        <f>October_Schedule_Table[[#This Row],[PTS]]-October_Schedule_Table[[#This Row],[Away Pre]]</f>
        <v>-4.8692535786585438</v>
      </c>
      <c r="U767" s="8" t="str">
        <f>CONCATENATE(October_Schedule_Table[[#This Row],[Away Short]],October_Schedule_Table[[#This Row],[PTS]],October_Schedule_Table[[#This Row],[PTS2]])</f>
        <v>Uta105132</v>
      </c>
      <c r="V767" s="8" t="str">
        <f>CONCATENATE(October_Schedule_Table[[#This Row],[Home Short]],October_Schedule_Table[[#This Row],[PTS]],October_Schedule_Table[[#This Row],[PTS2]])</f>
        <v>Por105132</v>
      </c>
      <c r="W767" s="8" t="str">
        <f>VLOOKUP(October_Schedule_Table[[#This Row],[Home Concat]],'Back to Back'!T:U,2,FALSE)</f>
        <v>no</v>
      </c>
      <c r="X767" s="8" t="str">
        <f>VLOOKUP(October_Schedule_Table[[#This Row],[Away Concat]],'Back to Back'!T:U,2,FALSE)</f>
        <v>no</v>
      </c>
      <c r="Y76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67" s="8"/>
    </row>
    <row r="768" spans="1:26" x14ac:dyDescent="0.2">
      <c r="A768" s="2">
        <v>43495</v>
      </c>
      <c r="B768" s="16">
        <v>1</v>
      </c>
      <c r="C768" s="16">
        <v>30</v>
      </c>
      <c r="D768" s="16">
        <v>2019</v>
      </c>
      <c r="E768" s="1" t="s">
        <v>30</v>
      </c>
      <c r="F768" s="1" t="s">
        <v>24</v>
      </c>
      <c r="G768" s="1" t="str">
        <f>LEFT(October_Schedule_Table[[#This Row],[Visitor/Neutral]],3)</f>
        <v>Atl</v>
      </c>
      <c r="H768" s="1">
        <v>113</v>
      </c>
      <c r="I768" s="1" t="s">
        <v>32</v>
      </c>
      <c r="J768" s="1" t="str">
        <f>LEFT(October_Schedule_Table[[#This Row],[Home/Neutral]],3)</f>
        <v>Sac</v>
      </c>
      <c r="K768" s="1">
        <v>135</v>
      </c>
      <c r="L768" s="1">
        <f>mean-0.5*home+VLOOKUP(October_Schedule_Table[[#This Row],[Visitor/Neutral]],lookup,2,FALSE)+VLOOKUP(October_Schedule_Table[[#This Row],[Home/Neutral]],lookup,3,FALSE)</f>
        <v>116.9495337371697</v>
      </c>
      <c r="M768" s="1">
        <f>mean+0.5*home+VLOOKUP(October_Schedule_Table[[#This Row],[Visitor/Neutral]],lookup,3,FALSE)+VLOOKUP(October_Schedule_Table[[#This Row],[Home/Neutral]],lookup,2,FALSE)</f>
        <v>124.17808182075728</v>
      </c>
      <c r="N768" s="1">
        <f>(October_Schedule_Table[[#This Row],[PTS2]]-October_Schedule_Table[[#This Row],[Home Pre]])^2+(October_Schedule_Table[[#This Row],[PTS]]-October_Schedule_Table[[#This Row],[Away Pre]])^2</f>
        <v>132.71272981926563</v>
      </c>
      <c r="O768" s="1">
        <f t="shared" si="13"/>
        <v>1.5741825701296048</v>
      </c>
      <c r="P768" s="8">
        <f>October_Schedule_Table[[#This Row],[PTS2]]-October_Schedule_Table[[#This Row],[PTS]]</f>
        <v>22</v>
      </c>
      <c r="Q768" s="8">
        <f>October_Schedule_Table[[#This Row],[Home Pre]]-October_Schedule_Table[[#This Row],[Away Pre]]</f>
        <v>7.2285480835875831</v>
      </c>
      <c r="R768" s="8">
        <f>October_Schedule_Table[[#This Row],[Actual]]-October_Schedule_Table[[#This Row],[Predicted]]</f>
        <v>14.771451916412417</v>
      </c>
      <c r="S768" s="8">
        <f>October_Schedule_Table[[#This Row],[PTS2]]-October_Schedule_Table[[#This Row],[Home Pre]]</f>
        <v>10.821918179242715</v>
      </c>
      <c r="T768" s="8">
        <f>October_Schedule_Table[[#This Row],[PTS]]-October_Schedule_Table[[#This Row],[Away Pre]]</f>
        <v>-3.9495337371697019</v>
      </c>
      <c r="U768" s="8" t="str">
        <f>CONCATENATE(October_Schedule_Table[[#This Row],[Away Short]],October_Schedule_Table[[#This Row],[PTS]],October_Schedule_Table[[#This Row],[PTS2]])</f>
        <v>Atl113135</v>
      </c>
      <c r="V768" s="8" t="str">
        <f>CONCATENATE(October_Schedule_Table[[#This Row],[Home Short]],October_Schedule_Table[[#This Row],[PTS]],October_Schedule_Table[[#This Row],[PTS2]])</f>
        <v>Sac113135</v>
      </c>
      <c r="W768" s="8" t="str">
        <f>VLOOKUP(October_Schedule_Table[[#This Row],[Home Concat]],'Back to Back'!T:U,2,FALSE)</f>
        <v>no</v>
      </c>
      <c r="X768" s="8" t="str">
        <f>VLOOKUP(October_Schedule_Table[[#This Row],[Away Concat]],'Back to Back'!T:U,2,FALSE)</f>
        <v>no</v>
      </c>
      <c r="Y76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68" s="8"/>
    </row>
    <row r="769" spans="1:26" x14ac:dyDescent="0.2">
      <c r="A769" s="2">
        <v>43495</v>
      </c>
      <c r="B769" s="16">
        <v>1</v>
      </c>
      <c r="C769" s="16">
        <v>30</v>
      </c>
      <c r="D769" s="16">
        <v>2019</v>
      </c>
      <c r="E769" s="1" t="s">
        <v>6</v>
      </c>
      <c r="F769" s="1" t="s">
        <v>20</v>
      </c>
      <c r="G769" s="1" t="str">
        <f>LEFT(October_Schedule_Table[[#This Row],[Visitor/Neutral]],3)</f>
        <v>Ind</v>
      </c>
      <c r="H769" s="1">
        <v>89</v>
      </c>
      <c r="I769" s="1" t="s">
        <v>41</v>
      </c>
      <c r="J769" s="1" t="str">
        <f>LEFT(October_Schedule_Table[[#This Row],[Home/Neutral]],3)</f>
        <v>Was</v>
      </c>
      <c r="K769" s="1">
        <v>107</v>
      </c>
      <c r="L769" s="1">
        <f>mean-0.5*home+VLOOKUP(October_Schedule_Table[[#This Row],[Visitor/Neutral]],lookup,2,FALSE)+VLOOKUP(October_Schedule_Table[[#This Row],[Home/Neutral]],lookup,3,FALSE)</f>
        <v>112.69531942920965</v>
      </c>
      <c r="M769" s="1">
        <f>mean+0.5*home+VLOOKUP(October_Schedule_Table[[#This Row],[Visitor/Neutral]],lookup,3,FALSE)+VLOOKUP(October_Schedule_Table[[#This Row],[Home/Neutral]],lookup,2,FALSE)</f>
        <v>109.79682252110146</v>
      </c>
      <c r="N769" s="1">
        <f>(October_Schedule_Table[[#This Row],[PTS2]]-October_Schedule_Table[[#This Row],[Home Pre]])^2+(October_Schedule_Table[[#This Row],[PTS]]-October_Schedule_Table[[#This Row],[Away Pre]])^2</f>
        <v>569.29037906682061</v>
      </c>
      <c r="O769" s="1">
        <f t="shared" si="13"/>
        <v>1.5751276467176356</v>
      </c>
      <c r="P769" s="8">
        <f>October_Schedule_Table[[#This Row],[PTS2]]-October_Schedule_Table[[#This Row],[PTS]]</f>
        <v>18</v>
      </c>
      <c r="Q769" s="8">
        <f>October_Schedule_Table[[#This Row],[Home Pre]]-October_Schedule_Table[[#This Row],[Away Pre]]</f>
        <v>-2.8984969081081857</v>
      </c>
      <c r="R769" s="8">
        <f>October_Schedule_Table[[#This Row],[Actual]]-October_Schedule_Table[[#This Row],[Predicted]]</f>
        <v>20.898496908108186</v>
      </c>
      <c r="S769" s="8">
        <f>October_Schedule_Table[[#This Row],[PTS2]]-October_Schedule_Table[[#This Row],[Home Pre]]</f>
        <v>-2.7968225211014612</v>
      </c>
      <c r="T769" s="8">
        <f>October_Schedule_Table[[#This Row],[PTS]]-October_Schedule_Table[[#This Row],[Away Pre]]</f>
        <v>-23.695319429209647</v>
      </c>
      <c r="U769" s="8" t="str">
        <f>CONCATENATE(October_Schedule_Table[[#This Row],[Away Short]],October_Schedule_Table[[#This Row],[PTS]],October_Schedule_Table[[#This Row],[PTS2]])</f>
        <v>Ind89107</v>
      </c>
      <c r="V769" s="8" t="str">
        <f>CONCATENATE(October_Schedule_Table[[#This Row],[Home Short]],October_Schedule_Table[[#This Row],[PTS]],October_Schedule_Table[[#This Row],[PTS2]])</f>
        <v>Was89107</v>
      </c>
      <c r="W769" s="8" t="str">
        <f>VLOOKUP(October_Schedule_Table[[#This Row],[Home Concat]],'Back to Back'!T:U,2,FALSE)</f>
        <v>yes</v>
      </c>
      <c r="X769" s="8" t="str">
        <f>VLOOKUP(October_Schedule_Table[[#This Row],[Away Concat]],'Back to Back'!T:U,2,FALSE)</f>
        <v>no</v>
      </c>
      <c r="Y76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69" s="8"/>
    </row>
    <row r="770" spans="1:26" x14ac:dyDescent="0.2">
      <c r="A770" s="2">
        <v>43496</v>
      </c>
      <c r="B770" s="16">
        <v>1</v>
      </c>
      <c r="C770" s="16">
        <v>31</v>
      </c>
      <c r="D770" s="16">
        <v>2019</v>
      </c>
      <c r="E770" s="1" t="s">
        <v>12</v>
      </c>
      <c r="F770" s="1" t="s">
        <v>28</v>
      </c>
      <c r="G770" s="1" t="str">
        <f>LEFT(October_Schedule_Table[[#This Row],[Visitor/Neutral]],3)</f>
        <v>Dal</v>
      </c>
      <c r="H770" s="1">
        <v>89</v>
      </c>
      <c r="I770" s="1" t="s">
        <v>16</v>
      </c>
      <c r="J770" s="1" t="str">
        <f>LEFT(October_Schedule_Table[[#This Row],[Home/Neutral]],3)</f>
        <v>Det</v>
      </c>
      <c r="K770" s="1">
        <v>93</v>
      </c>
      <c r="L770" s="1">
        <f>mean-0.5*home+VLOOKUP(October_Schedule_Table[[#This Row],[Visitor/Neutral]],lookup,2,FALSE)+VLOOKUP(October_Schedule_Table[[#This Row],[Home/Neutral]],lookup,3,FALSE)</f>
        <v>103.38509636835857</v>
      </c>
      <c r="M770" s="1">
        <f>mean+0.5*home+VLOOKUP(October_Schedule_Table[[#This Row],[Visitor/Neutral]],lookup,3,FALSE)+VLOOKUP(October_Schedule_Table[[#This Row],[Home/Neutral]],lookup,2,FALSE)</f>
        <v>106.96744789563948</v>
      </c>
      <c r="N770" s="1">
        <f>(October_Schedule_Table[[#This Row],[PTS2]]-October_Schedule_Table[[#This Row],[Home Pre]])^2+(October_Schedule_Table[[#This Row],[PTS]]-October_Schedule_Table[[#This Row],[Away Pre]])^2</f>
        <v>402.02059824436679</v>
      </c>
      <c r="O770" s="1">
        <f t="shared" si="13"/>
        <v>1.5760732906920509</v>
      </c>
      <c r="P770" s="8">
        <f>October_Schedule_Table[[#This Row],[PTS2]]-October_Schedule_Table[[#This Row],[PTS]]</f>
        <v>4</v>
      </c>
      <c r="Q770" s="8">
        <f>October_Schedule_Table[[#This Row],[Home Pre]]-October_Schedule_Table[[#This Row],[Away Pre]]</f>
        <v>3.5823515272809061</v>
      </c>
      <c r="R770" s="8">
        <f>October_Schedule_Table[[#This Row],[Actual]]-October_Schedule_Table[[#This Row],[Predicted]]</f>
        <v>0.41764847271909389</v>
      </c>
      <c r="S770" s="8">
        <f>October_Schedule_Table[[#This Row],[PTS2]]-October_Schedule_Table[[#This Row],[Home Pre]]</f>
        <v>-13.967447895639481</v>
      </c>
      <c r="T770" s="8">
        <f>October_Schedule_Table[[#This Row],[PTS]]-October_Schedule_Table[[#This Row],[Away Pre]]</f>
        <v>-14.385096368358575</v>
      </c>
      <c r="U770" s="8" t="str">
        <f>CONCATENATE(October_Schedule_Table[[#This Row],[Away Short]],October_Schedule_Table[[#This Row],[PTS]],October_Schedule_Table[[#This Row],[PTS2]])</f>
        <v>Dal8993</v>
      </c>
      <c r="V770" s="8" t="str">
        <f>CONCATENATE(October_Schedule_Table[[#This Row],[Home Short]],October_Schedule_Table[[#This Row],[PTS]],October_Schedule_Table[[#This Row],[PTS2]])</f>
        <v>Det8993</v>
      </c>
      <c r="W770" s="8" t="str">
        <f>VLOOKUP(October_Schedule_Table[[#This Row],[Home Concat]],'Back to Back'!T:U,2,FALSE)</f>
        <v>no</v>
      </c>
      <c r="X770" s="8" t="str">
        <f>VLOOKUP(October_Schedule_Table[[#This Row],[Away Concat]],'Back to Back'!T:U,2,FALSE)</f>
        <v>yes</v>
      </c>
      <c r="Y77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70" s="8"/>
    </row>
    <row r="771" spans="1:26" x14ac:dyDescent="0.2">
      <c r="A771" s="2">
        <v>43496</v>
      </c>
      <c r="B771" s="16">
        <v>1</v>
      </c>
      <c r="C771" s="16">
        <v>31</v>
      </c>
      <c r="D771" s="16">
        <v>2019</v>
      </c>
      <c r="E771" s="1" t="s">
        <v>9</v>
      </c>
      <c r="F771" s="1" t="s">
        <v>7</v>
      </c>
      <c r="G771" s="1" t="str">
        <f>LEFT(October_Schedule_Table[[#This Row],[Visitor/Neutral]],3)</f>
        <v>Phi</v>
      </c>
      <c r="H771" s="1">
        <v>113</v>
      </c>
      <c r="I771" s="1" t="s">
        <v>11</v>
      </c>
      <c r="J771" s="1" t="str">
        <f>LEFT(October_Schedule_Table[[#This Row],[Home/Neutral]],3)</f>
        <v>Gol</v>
      </c>
      <c r="K771" s="1">
        <v>104</v>
      </c>
      <c r="L771" s="1">
        <f>mean-0.5*home+VLOOKUP(October_Schedule_Table[[#This Row],[Visitor/Neutral]],lookup,2,FALSE)+VLOOKUP(October_Schedule_Table[[#This Row],[Home/Neutral]],lookup,3,FALSE)</f>
        <v>113.77267005193742</v>
      </c>
      <c r="M771" s="1">
        <f>mean+0.5*home+VLOOKUP(October_Schedule_Table[[#This Row],[Visitor/Neutral]],lookup,3,FALSE)+VLOOKUP(October_Schedule_Table[[#This Row],[Home/Neutral]],lookup,2,FALSE)</f>
        <v>120.72884390627647</v>
      </c>
      <c r="N771" s="1">
        <f>(October_Schedule_Table[[#This Row],[PTS2]]-October_Schedule_Table[[#This Row],[Home Pre]])^2+(October_Schedule_Table[[#This Row],[PTS]]-October_Schedule_Table[[#This Row],[Away Pre]])^2</f>
        <v>280.45123744972426</v>
      </c>
      <c r="O771" s="1">
        <f t="shared" si="13"/>
        <v>1.5770195023934872</v>
      </c>
      <c r="P771" s="8">
        <f>October_Schedule_Table[[#This Row],[PTS2]]-October_Schedule_Table[[#This Row],[PTS]]</f>
        <v>-9</v>
      </c>
      <c r="Q771" s="8">
        <f>October_Schedule_Table[[#This Row],[Home Pre]]-October_Schedule_Table[[#This Row],[Away Pre]]</f>
        <v>6.9561738543390419</v>
      </c>
      <c r="R771" s="8">
        <f>October_Schedule_Table[[#This Row],[Actual]]-October_Schedule_Table[[#This Row],[Predicted]]</f>
        <v>-15.956173854339042</v>
      </c>
      <c r="S771" s="8">
        <f>October_Schedule_Table[[#This Row],[PTS2]]-October_Schedule_Table[[#This Row],[Home Pre]]</f>
        <v>-16.728843906276467</v>
      </c>
      <c r="T771" s="8">
        <f>October_Schedule_Table[[#This Row],[PTS]]-October_Schedule_Table[[#This Row],[Away Pre]]</f>
        <v>-0.77267005193742477</v>
      </c>
      <c r="U771" s="8" t="str">
        <f>CONCATENATE(October_Schedule_Table[[#This Row],[Away Short]],October_Schedule_Table[[#This Row],[PTS]],October_Schedule_Table[[#This Row],[PTS2]])</f>
        <v>Phi113104</v>
      </c>
      <c r="V771" s="8" t="str">
        <f>CONCATENATE(October_Schedule_Table[[#This Row],[Home Short]],October_Schedule_Table[[#This Row],[PTS]],October_Schedule_Table[[#This Row],[PTS2]])</f>
        <v>Gol113104</v>
      </c>
      <c r="W771" s="8" t="str">
        <f>VLOOKUP(October_Schedule_Table[[#This Row],[Home Concat]],'Back to Back'!T:U,2,FALSE)</f>
        <v>no</v>
      </c>
      <c r="X771" s="8" t="str">
        <f>VLOOKUP(October_Schedule_Table[[#This Row],[Away Concat]],'Back to Back'!T:U,2,FALSE)</f>
        <v>no</v>
      </c>
      <c r="Y77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71" s="8"/>
    </row>
    <row r="772" spans="1:26" x14ac:dyDescent="0.2">
      <c r="A772" s="2">
        <v>43496</v>
      </c>
      <c r="B772" s="16">
        <v>1</v>
      </c>
      <c r="C772" s="16">
        <v>31</v>
      </c>
      <c r="D772" s="16">
        <v>2019</v>
      </c>
      <c r="E772" s="1" t="s">
        <v>9</v>
      </c>
      <c r="F772" s="1" t="s">
        <v>39</v>
      </c>
      <c r="G772" s="1" t="s">
        <v>242</v>
      </c>
      <c r="H772" s="1">
        <v>123</v>
      </c>
      <c r="I772" s="1" t="s">
        <v>22</v>
      </c>
      <c r="J772" s="1" t="s">
        <v>241</v>
      </c>
      <c r="K772" s="1">
        <v>120</v>
      </c>
      <c r="L772" s="1">
        <f>mean-0.5*home+VLOOKUP(October_Schedule_Table[[#This Row],[Visitor/Neutral]],lookup,2,FALSE)+VLOOKUP(October_Schedule_Table[[#This Row],[Home/Neutral]],lookup,3,FALSE)</f>
        <v>113.3628793307345</v>
      </c>
      <c r="M772" s="1">
        <f>mean+0.5*home+VLOOKUP(October_Schedule_Table[[#This Row],[Visitor/Neutral]],lookup,3,FALSE)+VLOOKUP(October_Schedule_Table[[#This Row],[Home/Neutral]],lookup,2,FALSE)</f>
        <v>118.63406153884191</v>
      </c>
      <c r="N772" s="1">
        <f>(October_Schedule_Table[[#This Row],[PTS2]]-October_Schedule_Table[[#This Row],[Home Pre]])^2+(October_Schedule_Table[[#This Row],[PTS]]-October_Schedule_Table[[#This Row],[Away Pre]])^2</f>
        <v>94.739882673655259</v>
      </c>
      <c r="O772" s="1">
        <f t="shared" si="13"/>
        <v>1.5779662821627849</v>
      </c>
      <c r="P772" s="8">
        <f>October_Schedule_Table[[#This Row],[PTS2]]-October_Schedule_Table[[#This Row],[PTS]]</f>
        <v>-3</v>
      </c>
      <c r="Q772" s="8">
        <f>October_Schedule_Table[[#This Row],[Home Pre]]-October_Schedule_Table[[#This Row],[Away Pre]]</f>
        <v>5.2711822081074047</v>
      </c>
      <c r="R772" s="8">
        <f>October_Schedule_Table[[#This Row],[Actual]]-October_Schedule_Table[[#This Row],[Predicted]]</f>
        <v>-8.2711822081074047</v>
      </c>
      <c r="S772" s="8">
        <f>October_Schedule_Table[[#This Row],[PTS2]]-October_Schedule_Table[[#This Row],[Home Pre]]</f>
        <v>1.3659384611580947</v>
      </c>
      <c r="T772" s="8">
        <f>October_Schedule_Table[[#This Row],[PTS]]-October_Schedule_Table[[#This Row],[Away Pre]]</f>
        <v>9.6371206692654994</v>
      </c>
      <c r="U772" s="8" t="str">
        <f>CONCATENATE(October_Schedule_Table[[#This Row],[Away Short]],October_Schedule_Table[[#This Row],[PTS]],October_Schedule_Table[[#This Row],[PTS2]])</f>
        <v>LAL123120</v>
      </c>
      <c r="V772" s="8" t="str">
        <f>CONCATENATE(October_Schedule_Table[[#This Row],[Home Short]],October_Schedule_Table[[#This Row],[PTS]],October_Schedule_Table[[#This Row],[PTS2]])</f>
        <v>LAC123120</v>
      </c>
      <c r="W772" s="8" t="str">
        <f>VLOOKUP(October_Schedule_Table[[#This Row],[Home Concat]],'Back to Back'!T:U,2,FALSE)</f>
        <v>no</v>
      </c>
      <c r="X772" s="8" t="str">
        <f>VLOOKUP(October_Schedule_Table[[#This Row],[Away Concat]],'Back to Back'!T:U,2,FALSE)</f>
        <v>no</v>
      </c>
      <c r="Y77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72" s="8"/>
    </row>
    <row r="773" spans="1:26" x14ac:dyDescent="0.2">
      <c r="A773" s="2">
        <v>43496</v>
      </c>
      <c r="B773" s="16">
        <v>1</v>
      </c>
      <c r="C773" s="16">
        <v>31</v>
      </c>
      <c r="D773" s="16">
        <v>2019</v>
      </c>
      <c r="E773" s="1" t="s">
        <v>12</v>
      </c>
      <c r="F773" s="1" t="s">
        <v>20</v>
      </c>
      <c r="G773" s="1" t="str">
        <f>LEFT(October_Schedule_Table[[#This Row],[Visitor/Neutral]],3)</f>
        <v>Ind</v>
      </c>
      <c r="H773" s="1">
        <v>100</v>
      </c>
      <c r="I773" s="1" t="s">
        <v>27</v>
      </c>
      <c r="J773" s="1" t="str">
        <f>LEFT(October_Schedule_Table[[#This Row],[Home/Neutral]],3)</f>
        <v>Orl</v>
      </c>
      <c r="K773" s="1">
        <v>107</v>
      </c>
      <c r="L773" s="1">
        <f>mean-0.5*home+VLOOKUP(October_Schedule_Table[[#This Row],[Visitor/Neutral]],lookup,2,FALSE)+VLOOKUP(October_Schedule_Table[[#This Row],[Home/Neutral]],lookup,3,FALSE)</f>
        <v>101.68369963829922</v>
      </c>
      <c r="M773" s="1">
        <f>mean+0.5*home+VLOOKUP(October_Schedule_Table[[#This Row],[Visitor/Neutral]],lookup,3,FALSE)+VLOOKUP(October_Schedule_Table[[#This Row],[Home/Neutral]],lookup,2,FALSE)</f>
        <v>103.22090071124953</v>
      </c>
      <c r="N773" s="1">
        <f>(October_Schedule_Table[[#This Row],[PTS2]]-October_Schedule_Table[[#This Row],[Home Pre]])^2+(October_Schedule_Table[[#This Row],[PTS]]-October_Schedule_Table[[#This Row],[Away Pre]])^2</f>
        <v>17.116435906243243</v>
      </c>
      <c r="O773" s="1">
        <f t="shared" si="13"/>
        <v>1.5789136303409896</v>
      </c>
      <c r="P773" s="8">
        <f>October_Schedule_Table[[#This Row],[PTS2]]-October_Schedule_Table[[#This Row],[PTS]]</f>
        <v>7</v>
      </c>
      <c r="Q773" s="8">
        <f>October_Schedule_Table[[#This Row],[Home Pre]]-October_Schedule_Table[[#This Row],[Away Pre]]</f>
        <v>1.5372010729503103</v>
      </c>
      <c r="R773" s="8">
        <f>October_Schedule_Table[[#This Row],[Actual]]-October_Schedule_Table[[#This Row],[Predicted]]</f>
        <v>5.4627989270496897</v>
      </c>
      <c r="S773" s="8">
        <f>October_Schedule_Table[[#This Row],[PTS2]]-October_Schedule_Table[[#This Row],[Home Pre]]</f>
        <v>3.7790992887504729</v>
      </c>
      <c r="T773" s="8">
        <f>October_Schedule_Table[[#This Row],[PTS]]-October_Schedule_Table[[#This Row],[Away Pre]]</f>
        <v>-1.6836996382992169</v>
      </c>
      <c r="U773" s="8" t="str">
        <f>CONCATENATE(October_Schedule_Table[[#This Row],[Away Short]],October_Schedule_Table[[#This Row],[PTS]],October_Schedule_Table[[#This Row],[PTS2]])</f>
        <v>Ind100107</v>
      </c>
      <c r="V773" s="8" t="str">
        <f>CONCATENATE(October_Schedule_Table[[#This Row],[Home Short]],October_Schedule_Table[[#This Row],[PTS]],October_Schedule_Table[[#This Row],[PTS2]])</f>
        <v>Orl100107</v>
      </c>
      <c r="W773" s="8" t="str">
        <f>VLOOKUP(October_Schedule_Table[[#This Row],[Home Concat]],'Back to Back'!T:U,2,FALSE)</f>
        <v>no</v>
      </c>
      <c r="X773" s="8" t="str">
        <f>VLOOKUP(October_Schedule_Table[[#This Row],[Away Concat]],'Back to Back'!T:U,2,FALSE)</f>
        <v>yes</v>
      </c>
      <c r="Y77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73" s="8"/>
    </row>
    <row r="774" spans="1:26" x14ac:dyDescent="0.2">
      <c r="A774" s="2">
        <v>43496</v>
      </c>
      <c r="B774" s="16">
        <v>1</v>
      </c>
      <c r="C774" s="16">
        <v>31</v>
      </c>
      <c r="D774" s="16">
        <v>2019</v>
      </c>
      <c r="E774" s="1" t="s">
        <v>33</v>
      </c>
      <c r="F774" s="1" t="s">
        <v>15</v>
      </c>
      <c r="G774" s="1" t="str">
        <f>LEFT(October_Schedule_Table[[#This Row],[Visitor/Neutral]],3)</f>
        <v>Bro</v>
      </c>
      <c r="H774" s="1">
        <v>114</v>
      </c>
      <c r="I774" s="1" t="s">
        <v>35</v>
      </c>
      <c r="J774" s="1" t="str">
        <f>LEFT(October_Schedule_Table[[#This Row],[Home/Neutral]],3)</f>
        <v>San</v>
      </c>
      <c r="K774" s="1">
        <v>117</v>
      </c>
      <c r="L774" s="1">
        <f>mean-0.5*home+VLOOKUP(October_Schedule_Table[[#This Row],[Visitor/Neutral]],lookup,2,FALSE)+VLOOKUP(October_Schedule_Table[[#This Row],[Home/Neutral]],lookup,3,FALSE)</f>
        <v>109.43406414643222</v>
      </c>
      <c r="M774" s="1">
        <f>mean+0.5*home+VLOOKUP(October_Schedule_Table[[#This Row],[Visitor/Neutral]],lookup,3,FALSE)+VLOOKUP(October_Schedule_Table[[#This Row],[Home/Neutral]],lookup,2,FALSE)</f>
        <v>113.9265224542534</v>
      </c>
      <c r="N774" s="1">
        <f>(October_Schedule_Table[[#This Row],[PTS2]]-October_Schedule_Table[[#This Row],[Home Pre]])^2+(October_Schedule_Table[[#This Row],[PTS]]-October_Schedule_Table[[#This Row],[Away Pre]])^2</f>
        <v>30.294034443104266</v>
      </c>
      <c r="O774" s="1">
        <f t="shared" si="13"/>
        <v>1.5798615472693514</v>
      </c>
      <c r="P774" s="8">
        <f>October_Schedule_Table[[#This Row],[PTS2]]-October_Schedule_Table[[#This Row],[PTS]]</f>
        <v>3</v>
      </c>
      <c r="Q774" s="8">
        <f>October_Schedule_Table[[#This Row],[Home Pre]]-October_Schedule_Table[[#This Row],[Away Pre]]</f>
        <v>4.4924583078211811</v>
      </c>
      <c r="R774" s="8">
        <f>October_Schedule_Table[[#This Row],[Actual]]-October_Schedule_Table[[#This Row],[Predicted]]</f>
        <v>-1.4924583078211811</v>
      </c>
      <c r="S774" s="8">
        <f>October_Schedule_Table[[#This Row],[PTS2]]-October_Schedule_Table[[#This Row],[Home Pre]]</f>
        <v>3.0734775457465986</v>
      </c>
      <c r="T774" s="8">
        <f>October_Schedule_Table[[#This Row],[PTS]]-October_Schedule_Table[[#This Row],[Away Pre]]</f>
        <v>4.5659358535677796</v>
      </c>
      <c r="U774" s="8" t="str">
        <f>CONCATENATE(October_Schedule_Table[[#This Row],[Away Short]],October_Schedule_Table[[#This Row],[PTS]],October_Schedule_Table[[#This Row],[PTS2]])</f>
        <v>Bro114117</v>
      </c>
      <c r="V774" s="8" t="str">
        <f>CONCATENATE(October_Schedule_Table[[#This Row],[Home Short]],October_Schedule_Table[[#This Row],[PTS]],October_Schedule_Table[[#This Row],[PTS2]])</f>
        <v>San114117</v>
      </c>
      <c r="W774" s="8" t="str">
        <f>VLOOKUP(October_Schedule_Table[[#This Row],[Home Concat]],'Back to Back'!T:U,2,FALSE)</f>
        <v>no</v>
      </c>
      <c r="X774" s="8" t="str">
        <f>VLOOKUP(October_Schedule_Table[[#This Row],[Away Concat]],'Back to Back'!T:U,2,FALSE)</f>
        <v>no</v>
      </c>
      <c r="Y77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74" s="8"/>
    </row>
    <row r="775" spans="1:26" x14ac:dyDescent="0.2">
      <c r="A775" s="2">
        <v>43496</v>
      </c>
      <c r="B775" s="16">
        <v>1</v>
      </c>
      <c r="C775" s="16">
        <v>31</v>
      </c>
      <c r="D775" s="16">
        <v>2019</v>
      </c>
      <c r="E775" s="1" t="s">
        <v>6</v>
      </c>
      <c r="F775" s="1" t="s">
        <v>13</v>
      </c>
      <c r="G775" s="1" t="str">
        <f>LEFT(October_Schedule_Table[[#This Row],[Visitor/Neutral]],3)</f>
        <v>Mil</v>
      </c>
      <c r="H775" s="1">
        <v>105</v>
      </c>
      <c r="I775" s="1" t="s">
        <v>37</v>
      </c>
      <c r="J775" s="1" t="str">
        <f>LEFT(October_Schedule_Table[[#This Row],[Home/Neutral]],3)</f>
        <v>Tor</v>
      </c>
      <c r="K775" s="1">
        <v>92</v>
      </c>
      <c r="L775" s="1">
        <f>mean-0.5*home+VLOOKUP(October_Schedule_Table[[#This Row],[Visitor/Neutral]],lookup,2,FALSE)+VLOOKUP(October_Schedule_Table[[#This Row],[Home/Neutral]],lookup,3,FALSE)</f>
        <v>114.2784739653063</v>
      </c>
      <c r="M775" s="1">
        <f>mean+0.5*home+VLOOKUP(October_Schedule_Table[[#This Row],[Visitor/Neutral]],lookup,3,FALSE)+VLOOKUP(October_Schedule_Table[[#This Row],[Home/Neutral]],lookup,2,FALSE)</f>
        <v>114.76008942313364</v>
      </c>
      <c r="N775" s="1">
        <f>(October_Schedule_Table[[#This Row],[PTS2]]-October_Schedule_Table[[#This Row],[Home Pre]])^2+(October_Schedule_Table[[#This Row],[PTS]]-October_Schedule_Table[[#This Row],[Away Pre]])^2</f>
        <v>604.11174967390639</v>
      </c>
      <c r="O775" s="1">
        <f t="shared" si="13"/>
        <v>1.5808100332893251</v>
      </c>
      <c r="P775" s="8">
        <f>October_Schedule_Table[[#This Row],[PTS2]]-October_Schedule_Table[[#This Row],[PTS]]</f>
        <v>-13</v>
      </c>
      <c r="Q775" s="8">
        <f>October_Schedule_Table[[#This Row],[Home Pre]]-October_Schedule_Table[[#This Row],[Away Pre]]</f>
        <v>0.48161545782733128</v>
      </c>
      <c r="R775" s="8">
        <f>October_Schedule_Table[[#This Row],[Actual]]-October_Schedule_Table[[#This Row],[Predicted]]</f>
        <v>-13.481615457827331</v>
      </c>
      <c r="S775" s="8">
        <f>October_Schedule_Table[[#This Row],[PTS2]]-October_Schedule_Table[[#This Row],[Home Pre]]</f>
        <v>-22.760089423133635</v>
      </c>
      <c r="T775" s="8">
        <f>October_Schedule_Table[[#This Row],[PTS]]-October_Schedule_Table[[#This Row],[Away Pre]]</f>
        <v>-9.2784739653063042</v>
      </c>
      <c r="U775" s="8" t="str">
        <f>CONCATENATE(October_Schedule_Table[[#This Row],[Away Short]],October_Schedule_Table[[#This Row],[PTS]],October_Schedule_Table[[#This Row],[PTS2]])</f>
        <v>Mil10592</v>
      </c>
      <c r="V775" s="8" t="str">
        <f>CONCATENATE(October_Schedule_Table[[#This Row],[Home Short]],October_Schedule_Table[[#This Row],[PTS]],October_Schedule_Table[[#This Row],[PTS2]])</f>
        <v>Tor10592</v>
      </c>
      <c r="W775" s="8" t="str">
        <f>VLOOKUP(October_Schedule_Table[[#This Row],[Home Concat]],'Back to Back'!T:U,2,FALSE)</f>
        <v>no</v>
      </c>
      <c r="X775" s="8" t="str">
        <f>VLOOKUP(October_Schedule_Table[[#This Row],[Away Concat]],'Back to Back'!T:U,2,FALSE)</f>
        <v>no</v>
      </c>
      <c r="Y77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75" s="8"/>
    </row>
    <row r="776" spans="1:26" x14ac:dyDescent="0.2">
      <c r="A776" s="2">
        <v>43497</v>
      </c>
      <c r="B776" s="16">
        <v>2</v>
      </c>
      <c r="C776" s="16">
        <v>1</v>
      </c>
      <c r="D776" s="16">
        <v>2019</v>
      </c>
      <c r="E776" s="1" t="s">
        <v>12</v>
      </c>
      <c r="F776" s="1" t="s">
        <v>19</v>
      </c>
      <c r="G776" s="1" t="str">
        <f>LEFT(October_Schedule_Table[[#This Row],[Visitor/Neutral]],3)</f>
        <v>Mem</v>
      </c>
      <c r="H776" s="1">
        <v>92</v>
      </c>
      <c r="I776" s="1" t="s">
        <v>14</v>
      </c>
      <c r="J776" s="1" t="str">
        <f>LEFT(October_Schedule_Table[[#This Row],[Home/Neutral]],3)</f>
        <v>Cha</v>
      </c>
      <c r="K776" s="1">
        <v>100</v>
      </c>
      <c r="L776" s="1">
        <f>mean-0.5*home+VLOOKUP(October_Schedule_Table[[#This Row],[Visitor/Neutral]],lookup,2,FALSE)+VLOOKUP(October_Schedule_Table[[#This Row],[Home/Neutral]],lookup,3,FALSE)</f>
        <v>103.06450220736281</v>
      </c>
      <c r="M776" s="1">
        <f>mean+0.5*home+VLOOKUP(October_Schedule_Table[[#This Row],[Visitor/Neutral]],lookup,3,FALSE)+VLOOKUP(October_Schedule_Table[[#This Row],[Home/Neutral]],lookup,2,FALSE)</f>
        <v>106.89136527356897</v>
      </c>
      <c r="N776" s="1">
        <f>(October_Schedule_Table[[#This Row],[PTS2]]-October_Schedule_Table[[#This Row],[Home Pre]])^2+(October_Schedule_Table[[#This Row],[PTS]]-October_Schedule_Table[[#This Row],[Away Pre]])^2</f>
        <v>169.9141244304887</v>
      </c>
      <c r="O776" s="1">
        <f t="shared" si="13"/>
        <v>1.5817590887425708</v>
      </c>
      <c r="P776" s="8">
        <f>October_Schedule_Table[[#This Row],[PTS2]]-October_Schedule_Table[[#This Row],[PTS]]</f>
        <v>8</v>
      </c>
      <c r="Q776" s="8">
        <f>October_Schedule_Table[[#This Row],[Home Pre]]-October_Schedule_Table[[#This Row],[Away Pre]]</f>
        <v>3.8268630662061582</v>
      </c>
      <c r="R776" s="8">
        <f>October_Schedule_Table[[#This Row],[Actual]]-October_Schedule_Table[[#This Row],[Predicted]]</f>
        <v>4.1731369337938418</v>
      </c>
      <c r="S776" s="8">
        <f>October_Schedule_Table[[#This Row],[PTS2]]-October_Schedule_Table[[#This Row],[Home Pre]]</f>
        <v>-6.8913652735689652</v>
      </c>
      <c r="T776" s="8">
        <f>October_Schedule_Table[[#This Row],[PTS]]-October_Schedule_Table[[#This Row],[Away Pre]]</f>
        <v>-11.064502207362807</v>
      </c>
      <c r="U776" s="8" t="str">
        <f>CONCATENATE(October_Schedule_Table[[#This Row],[Away Short]],October_Schedule_Table[[#This Row],[PTS]],October_Schedule_Table[[#This Row],[PTS2]])</f>
        <v>Mem92100</v>
      </c>
      <c r="V776" s="8" t="str">
        <f>CONCATENATE(October_Schedule_Table[[#This Row],[Home Short]],October_Schedule_Table[[#This Row],[PTS]],October_Schedule_Table[[#This Row],[PTS2]])</f>
        <v>Cha92100</v>
      </c>
      <c r="W776" s="8" t="str">
        <f>VLOOKUP(October_Schedule_Table[[#This Row],[Home Concat]],'Back to Back'!T:U,2,FALSE)</f>
        <v>no</v>
      </c>
      <c r="X776" s="8" t="str">
        <f>VLOOKUP(October_Schedule_Table[[#This Row],[Away Concat]],'Back to Back'!T:U,2,FALSE)</f>
        <v>no</v>
      </c>
      <c r="Y77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76" s="8"/>
    </row>
    <row r="777" spans="1:26" x14ac:dyDescent="0.2">
      <c r="A777" s="2">
        <v>43497</v>
      </c>
      <c r="B777" s="16">
        <v>2</v>
      </c>
      <c r="C777" s="16">
        <v>1</v>
      </c>
      <c r="D777" s="16">
        <v>2019</v>
      </c>
      <c r="E777" s="1" t="s">
        <v>30</v>
      </c>
      <c r="F777" s="1" t="s">
        <v>18</v>
      </c>
      <c r="G777" s="1" t="str">
        <f>LEFT(October_Schedule_Table[[#This Row],[Visitor/Neutral]],3)</f>
        <v>Hou</v>
      </c>
      <c r="H777" s="1">
        <v>122</v>
      </c>
      <c r="I777" s="1" t="s">
        <v>21</v>
      </c>
      <c r="J777" s="1" t="str">
        <f>LEFT(October_Schedule_Table[[#This Row],[Home/Neutral]],3)</f>
        <v>Den</v>
      </c>
      <c r="K777" s="1">
        <v>136</v>
      </c>
      <c r="L777" s="1">
        <f>mean-0.5*home+VLOOKUP(October_Schedule_Table[[#This Row],[Visitor/Neutral]],lookup,2,FALSE)+VLOOKUP(October_Schedule_Table[[#This Row],[Home/Neutral]],lookup,3,FALSE)</f>
        <v>108.05279567191275</v>
      </c>
      <c r="M777" s="1">
        <f>mean+0.5*home+VLOOKUP(October_Schedule_Table[[#This Row],[Visitor/Neutral]],lookup,3,FALSE)+VLOOKUP(October_Schedule_Table[[#This Row],[Home/Neutral]],lookup,2,FALSE)</f>
        <v>108.8241698891094</v>
      </c>
      <c r="N777" s="1">
        <f>(October_Schedule_Table[[#This Row],[PTS2]]-October_Schedule_Table[[#This Row],[Home Pre]])^2+(October_Schedule_Table[[#This Row],[PTS]]-October_Schedule_Table[[#This Row],[Away Pre]])^2</f>
        <v>933.05025078540393</v>
      </c>
      <c r="O777" s="1">
        <f t="shared" si="13"/>
        <v>1.5827087139709535</v>
      </c>
      <c r="P777" s="8">
        <f>October_Schedule_Table[[#This Row],[PTS2]]-October_Schedule_Table[[#This Row],[PTS]]</f>
        <v>14</v>
      </c>
      <c r="Q777" s="8">
        <f>October_Schedule_Table[[#This Row],[Home Pre]]-October_Schedule_Table[[#This Row],[Away Pre]]</f>
        <v>0.77137421719665156</v>
      </c>
      <c r="R777" s="8">
        <f>October_Schedule_Table[[#This Row],[Actual]]-October_Schedule_Table[[#This Row],[Predicted]]</f>
        <v>13.228625782803348</v>
      </c>
      <c r="S777" s="8">
        <f>October_Schedule_Table[[#This Row],[PTS2]]-October_Schedule_Table[[#This Row],[Home Pre]]</f>
        <v>27.175830110890601</v>
      </c>
      <c r="T777" s="8">
        <f>October_Schedule_Table[[#This Row],[PTS]]-October_Schedule_Table[[#This Row],[Away Pre]]</f>
        <v>13.947204328087253</v>
      </c>
      <c r="U777" s="8" t="str">
        <f>CONCATENATE(October_Schedule_Table[[#This Row],[Away Short]],October_Schedule_Table[[#This Row],[PTS]],October_Schedule_Table[[#This Row],[PTS2]])</f>
        <v>Hou122136</v>
      </c>
      <c r="V777" s="8" t="str">
        <f>CONCATENATE(October_Schedule_Table[[#This Row],[Home Short]],October_Schedule_Table[[#This Row],[PTS]],October_Schedule_Table[[#This Row],[PTS2]])</f>
        <v>Den122136</v>
      </c>
      <c r="W777" s="8" t="str">
        <f>VLOOKUP(October_Schedule_Table[[#This Row],[Home Concat]],'Back to Back'!T:U,2,FALSE)</f>
        <v>no</v>
      </c>
      <c r="X777" s="8" t="str">
        <f>VLOOKUP(October_Schedule_Table[[#This Row],[Away Concat]],'Back to Back'!T:U,2,FALSE)</f>
        <v>no</v>
      </c>
      <c r="Y77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77" s="8"/>
    </row>
    <row r="778" spans="1:26" x14ac:dyDescent="0.2">
      <c r="A778" s="2">
        <v>43497</v>
      </c>
      <c r="B778" s="16">
        <v>2</v>
      </c>
      <c r="C778" s="16">
        <v>1</v>
      </c>
      <c r="D778" s="16">
        <v>2019</v>
      </c>
      <c r="E778" s="1" t="s">
        <v>6</v>
      </c>
      <c r="F778" s="1" t="s">
        <v>10</v>
      </c>
      <c r="G778" s="1" t="str">
        <f>LEFT(October_Schedule_Table[[#This Row],[Visitor/Neutral]],3)</f>
        <v>Okl</v>
      </c>
      <c r="H778" s="1">
        <v>118</v>
      </c>
      <c r="I778" s="1" t="s">
        <v>26</v>
      </c>
      <c r="J778" s="1" t="str">
        <f>LEFT(October_Schedule_Table[[#This Row],[Home/Neutral]],3)</f>
        <v>Mia</v>
      </c>
      <c r="K778" s="1">
        <v>102</v>
      </c>
      <c r="L778" s="1">
        <f>mean-0.5*home+VLOOKUP(October_Schedule_Table[[#This Row],[Visitor/Neutral]],lookup,2,FALSE)+VLOOKUP(October_Schedule_Table[[#This Row],[Home/Neutral]],lookup,3,FALSE)</f>
        <v>107.79053418718952</v>
      </c>
      <c r="M778" s="1">
        <f>mean+0.5*home+VLOOKUP(October_Schedule_Table[[#This Row],[Visitor/Neutral]],lookup,3,FALSE)+VLOOKUP(October_Schedule_Table[[#This Row],[Home/Neutral]],lookup,2,FALSE)</f>
        <v>106.85816633486982</v>
      </c>
      <c r="N778" s="1">
        <f>(October_Schedule_Table[[#This Row],[PTS2]]-October_Schedule_Table[[#This Row],[Home Pre]])^2+(October_Schedule_Table[[#This Row],[PTS]]-October_Schedule_Table[[#This Row],[Away Pre]])^2</f>
        <v>127.83497232020838</v>
      </c>
      <c r="O778" s="1">
        <f t="shared" si="13"/>
        <v>1.5836589093165434</v>
      </c>
      <c r="P778" s="8">
        <f>October_Schedule_Table[[#This Row],[PTS2]]-October_Schedule_Table[[#This Row],[PTS]]</f>
        <v>-16</v>
      </c>
      <c r="Q778" s="8">
        <f>October_Schedule_Table[[#This Row],[Home Pre]]-October_Schedule_Table[[#This Row],[Away Pre]]</f>
        <v>-0.93236785231970032</v>
      </c>
      <c r="R778" s="8">
        <f>October_Schedule_Table[[#This Row],[Actual]]-October_Schedule_Table[[#This Row],[Predicted]]</f>
        <v>-15.0676321476803</v>
      </c>
      <c r="S778" s="8">
        <f>October_Schedule_Table[[#This Row],[PTS2]]-October_Schedule_Table[[#This Row],[Home Pre]]</f>
        <v>-4.8581663348698214</v>
      </c>
      <c r="T778" s="8">
        <f>October_Schedule_Table[[#This Row],[PTS]]-October_Schedule_Table[[#This Row],[Away Pre]]</f>
        <v>10.209465812810478</v>
      </c>
      <c r="U778" s="8" t="str">
        <f>CONCATENATE(October_Schedule_Table[[#This Row],[Away Short]],October_Schedule_Table[[#This Row],[PTS]],October_Schedule_Table[[#This Row],[PTS2]])</f>
        <v>Okl118102</v>
      </c>
      <c r="V778" s="8" t="str">
        <f>CONCATENATE(October_Schedule_Table[[#This Row],[Home Short]],October_Schedule_Table[[#This Row],[PTS]],October_Schedule_Table[[#This Row],[PTS2]])</f>
        <v>Mia118102</v>
      </c>
      <c r="W778" s="8" t="str">
        <f>VLOOKUP(October_Schedule_Table[[#This Row],[Home Concat]],'Back to Back'!T:U,2,FALSE)</f>
        <v>no</v>
      </c>
      <c r="X778" s="8" t="str">
        <f>VLOOKUP(October_Schedule_Table[[#This Row],[Away Concat]],'Back to Back'!T:U,2,FALSE)</f>
        <v>no</v>
      </c>
      <c r="Y77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78" s="8"/>
    </row>
    <row r="779" spans="1:26" x14ac:dyDescent="0.2">
      <c r="A779" s="2">
        <v>43497</v>
      </c>
      <c r="B779" s="16">
        <v>2</v>
      </c>
      <c r="C779" s="16">
        <v>1</v>
      </c>
      <c r="D779" s="16">
        <v>2019</v>
      </c>
      <c r="E779" s="1" t="s">
        <v>23</v>
      </c>
      <c r="F779" s="1" t="s">
        <v>8</v>
      </c>
      <c r="G779" s="1" t="str">
        <f>LEFT(October_Schedule_Table[[#This Row],[Visitor/Neutral]],3)</f>
        <v>Bos</v>
      </c>
      <c r="H779" s="1">
        <v>113</v>
      </c>
      <c r="I779" s="1" t="s">
        <v>25</v>
      </c>
      <c r="J779" s="1" t="s">
        <v>243</v>
      </c>
      <c r="K779" s="1">
        <v>99</v>
      </c>
      <c r="L779" s="1">
        <f>mean-0.5*home+VLOOKUP(October_Schedule_Table[[#This Row],[Visitor/Neutral]],lookup,2,FALSE)+VLOOKUP(October_Schedule_Table[[#This Row],[Home/Neutral]],lookup,3,FALSE)</f>
        <v>113.30120831273418</v>
      </c>
      <c r="M779" s="1">
        <f>mean+0.5*home+VLOOKUP(October_Schedule_Table[[#This Row],[Visitor/Neutral]],lookup,3,FALSE)+VLOOKUP(October_Schedule_Table[[#This Row],[Home/Neutral]],lookup,2,FALSE)</f>
        <v>102.96514187770526</v>
      </c>
      <c r="N779" s="1">
        <f>(October_Schedule_Table[[#This Row],[PTS2]]-October_Schedule_Table[[#This Row],[Home Pre]])^2+(October_Schedule_Table[[#This Row],[PTS]]-October_Schedule_Table[[#This Row],[Away Pre]])^2</f>
        <v>15.813076557992195</v>
      </c>
      <c r="O779" s="1">
        <f t="shared" si="13"/>
        <v>1.5846096751216165</v>
      </c>
      <c r="P779" s="8">
        <f>October_Schedule_Table[[#This Row],[PTS2]]-October_Schedule_Table[[#This Row],[PTS]]</f>
        <v>-14</v>
      </c>
      <c r="Q779" s="8">
        <f>October_Schedule_Table[[#This Row],[Home Pre]]-October_Schedule_Table[[#This Row],[Away Pre]]</f>
        <v>-10.336066435028911</v>
      </c>
      <c r="R779" s="8">
        <f>October_Schedule_Table[[#This Row],[Actual]]-October_Schedule_Table[[#This Row],[Predicted]]</f>
        <v>-3.6639335649710887</v>
      </c>
      <c r="S779" s="8">
        <f>October_Schedule_Table[[#This Row],[PTS2]]-October_Schedule_Table[[#This Row],[Home Pre]]</f>
        <v>-3.9651418777052641</v>
      </c>
      <c r="T779" s="8">
        <f>October_Schedule_Table[[#This Row],[PTS]]-October_Schedule_Table[[#This Row],[Away Pre]]</f>
        <v>-0.30120831273417537</v>
      </c>
      <c r="U779" s="8" t="str">
        <f>CONCATENATE(October_Schedule_Table[[#This Row],[Away Short]],October_Schedule_Table[[#This Row],[PTS]],October_Schedule_Table[[#This Row],[PTS2]])</f>
        <v>Bos11399</v>
      </c>
      <c r="V779" s="8" t="str">
        <f>CONCATENATE(October_Schedule_Table[[#This Row],[Home Short]],October_Schedule_Table[[#This Row],[PTS]],October_Schedule_Table[[#This Row],[PTS2]])</f>
        <v>NYK11399</v>
      </c>
      <c r="W779" s="8" t="str">
        <f>VLOOKUP(October_Schedule_Table[[#This Row],[Home Concat]],'Back to Back'!T:U,2,FALSE)</f>
        <v>no</v>
      </c>
      <c r="X779" s="8" t="str">
        <f>VLOOKUP(October_Schedule_Table[[#This Row],[Away Concat]],'Back to Back'!T:U,2,FALSE)</f>
        <v>no</v>
      </c>
      <c r="Y77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79" s="8"/>
    </row>
    <row r="780" spans="1:26" x14ac:dyDescent="0.2">
      <c r="A780" s="2">
        <v>43497</v>
      </c>
      <c r="B780" s="16">
        <v>2</v>
      </c>
      <c r="C780" s="16">
        <v>1</v>
      </c>
      <c r="D780" s="16">
        <v>2019</v>
      </c>
      <c r="E780" s="1" t="s">
        <v>42</v>
      </c>
      <c r="F780" s="1" t="s">
        <v>24</v>
      </c>
      <c r="G780" s="1" t="str">
        <f>LEFT(October_Schedule_Table[[#This Row],[Visitor/Neutral]],3)</f>
        <v>Atl</v>
      </c>
      <c r="H780" s="1">
        <v>112</v>
      </c>
      <c r="I780" s="1" t="s">
        <v>31</v>
      </c>
      <c r="J780" s="1" t="str">
        <f>LEFT(October_Schedule_Table[[#This Row],[Home/Neutral]],3)</f>
        <v>Uta</v>
      </c>
      <c r="K780" s="1">
        <v>128</v>
      </c>
      <c r="L780" s="1">
        <f>mean-0.5*home+VLOOKUP(October_Schedule_Table[[#This Row],[Visitor/Neutral]],lookup,2,FALSE)+VLOOKUP(October_Schedule_Table[[#This Row],[Home/Neutral]],lookup,3,FALSE)</f>
        <v>108.26588608950955</v>
      </c>
      <c r="M780" s="1">
        <f>mean+0.5*home+VLOOKUP(October_Schedule_Table[[#This Row],[Visitor/Neutral]],lookup,3,FALSE)+VLOOKUP(October_Schedule_Table[[#This Row],[Home/Neutral]],lookup,2,FALSE)</f>
        <v>122.1183282926894</v>
      </c>
      <c r="N780" s="1">
        <f>(October_Schedule_Table[[#This Row],[PTS2]]-October_Schedule_Table[[#This Row],[Home Pre]])^2+(October_Schedule_Table[[#This Row],[PTS]]-October_Schedule_Table[[#This Row],[Away Pre]])^2</f>
        <v>48.537668769096292</v>
      </c>
      <c r="O780" s="1">
        <f t="shared" ref="O780:O843" si="14">1/(0.9994)*O779</f>
        <v>1.5855610117286538</v>
      </c>
      <c r="P780" s="8">
        <f>October_Schedule_Table[[#This Row],[PTS2]]-October_Schedule_Table[[#This Row],[PTS]]</f>
        <v>16</v>
      </c>
      <c r="Q780" s="8">
        <f>October_Schedule_Table[[#This Row],[Home Pre]]-October_Schedule_Table[[#This Row],[Away Pre]]</f>
        <v>13.852442203179848</v>
      </c>
      <c r="R780" s="8">
        <f>October_Schedule_Table[[#This Row],[Actual]]-October_Schedule_Table[[#This Row],[Predicted]]</f>
        <v>2.147557796820152</v>
      </c>
      <c r="S780" s="8">
        <f>October_Schedule_Table[[#This Row],[PTS2]]-October_Schedule_Table[[#This Row],[Home Pre]]</f>
        <v>5.881671707310602</v>
      </c>
      <c r="T780" s="8">
        <f>October_Schedule_Table[[#This Row],[PTS]]-October_Schedule_Table[[#This Row],[Away Pre]]</f>
        <v>3.7341139104904499</v>
      </c>
      <c r="U780" s="8" t="str">
        <f>CONCATENATE(October_Schedule_Table[[#This Row],[Away Short]],October_Schedule_Table[[#This Row],[PTS]],October_Schedule_Table[[#This Row],[PTS2]])</f>
        <v>Atl112128</v>
      </c>
      <c r="V780" s="8" t="str">
        <f>CONCATENATE(October_Schedule_Table[[#This Row],[Home Short]],October_Schedule_Table[[#This Row],[PTS]],October_Schedule_Table[[#This Row],[PTS2]])</f>
        <v>Uta112128</v>
      </c>
      <c r="W780" s="8" t="str">
        <f>VLOOKUP(October_Schedule_Table[[#This Row],[Home Concat]],'Back to Back'!T:U,2,FALSE)</f>
        <v>no</v>
      </c>
      <c r="X780" s="8" t="str">
        <f>VLOOKUP(October_Schedule_Table[[#This Row],[Away Concat]],'Back to Back'!T:U,2,FALSE)</f>
        <v>no</v>
      </c>
      <c r="Y78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80" s="8"/>
    </row>
    <row r="781" spans="1:26" x14ac:dyDescent="0.2">
      <c r="A781" s="2">
        <v>43498</v>
      </c>
      <c r="B781" s="16">
        <v>2</v>
      </c>
      <c r="C781" s="16">
        <v>2</v>
      </c>
      <c r="D781" s="16">
        <v>2019</v>
      </c>
      <c r="E781" s="1" t="s">
        <v>12</v>
      </c>
      <c r="F781" s="1" t="s">
        <v>38</v>
      </c>
      <c r="G781" s="1" t="str">
        <f>LEFT(October_Schedule_Table[[#This Row],[Visitor/Neutral]],3)</f>
        <v>Chi</v>
      </c>
      <c r="H781" s="1">
        <v>118</v>
      </c>
      <c r="I781" s="1" t="s">
        <v>14</v>
      </c>
      <c r="J781" s="1" t="str">
        <f>LEFT(October_Schedule_Table[[#This Row],[Home/Neutral]],3)</f>
        <v>Cha</v>
      </c>
      <c r="K781" s="1">
        <v>125</v>
      </c>
      <c r="L781" s="1">
        <f>mean-0.5*home+VLOOKUP(October_Schedule_Table[[#This Row],[Visitor/Neutral]],lookup,2,FALSE)+VLOOKUP(October_Schedule_Table[[#This Row],[Home/Neutral]],lookup,3,FALSE)</f>
        <v>104.3385794227234</v>
      </c>
      <c r="M781" s="1">
        <f>mean+0.5*home+VLOOKUP(October_Schedule_Table[[#This Row],[Visitor/Neutral]],lookup,3,FALSE)+VLOOKUP(October_Schedule_Table[[#This Row],[Home/Neutral]],lookup,2,FALSE)</f>
        <v>114.19377763267883</v>
      </c>
      <c r="N781" s="1">
        <f>(October_Schedule_Table[[#This Row],[PTS2]]-October_Schedule_Table[[#This Row],[Home Pre]])^2+(October_Schedule_Table[[#This Row],[PTS]]-October_Schedule_Table[[#This Row],[Away Pre]])^2</f>
        <v>303.40885404122889</v>
      </c>
      <c r="O781" s="1">
        <f t="shared" si="14"/>
        <v>1.5865129194803422</v>
      </c>
      <c r="P781" s="8">
        <f>October_Schedule_Table[[#This Row],[PTS2]]-October_Schedule_Table[[#This Row],[PTS]]</f>
        <v>7</v>
      </c>
      <c r="Q781" s="8">
        <f>October_Schedule_Table[[#This Row],[Home Pre]]-October_Schedule_Table[[#This Row],[Away Pre]]</f>
        <v>9.8551982099554323</v>
      </c>
      <c r="R781" s="8">
        <f>October_Schedule_Table[[#This Row],[Actual]]-October_Schedule_Table[[#This Row],[Predicted]]</f>
        <v>-2.8551982099554323</v>
      </c>
      <c r="S781" s="8">
        <f>October_Schedule_Table[[#This Row],[PTS2]]-October_Schedule_Table[[#This Row],[Home Pre]]</f>
        <v>10.806222367321169</v>
      </c>
      <c r="T781" s="8">
        <f>October_Schedule_Table[[#This Row],[PTS]]-October_Schedule_Table[[#This Row],[Away Pre]]</f>
        <v>13.661420577276601</v>
      </c>
      <c r="U781" s="8" t="str">
        <f>CONCATENATE(October_Schedule_Table[[#This Row],[Away Short]],October_Schedule_Table[[#This Row],[PTS]],October_Schedule_Table[[#This Row],[PTS2]])</f>
        <v>Chi118125</v>
      </c>
      <c r="V781" s="8" t="str">
        <f>CONCATENATE(October_Schedule_Table[[#This Row],[Home Short]],October_Schedule_Table[[#This Row],[PTS]],October_Schedule_Table[[#This Row],[PTS2]])</f>
        <v>Cha118125</v>
      </c>
      <c r="W781" s="8" t="str">
        <f>VLOOKUP(October_Schedule_Table[[#This Row],[Home Concat]],'Back to Back'!T:U,2,FALSE)</f>
        <v>yes</v>
      </c>
      <c r="X781" s="8" t="str">
        <f>VLOOKUP(October_Schedule_Table[[#This Row],[Away Concat]],'Back to Back'!T:U,2,FALSE)</f>
        <v>no</v>
      </c>
      <c r="Y781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81" s="8"/>
    </row>
    <row r="782" spans="1:26" x14ac:dyDescent="0.2">
      <c r="A782" s="2">
        <v>43498</v>
      </c>
      <c r="B782" s="16">
        <v>2</v>
      </c>
      <c r="C782" s="16">
        <v>2</v>
      </c>
      <c r="D782" s="16">
        <v>2019</v>
      </c>
      <c r="E782" s="1" t="s">
        <v>23</v>
      </c>
      <c r="F782" s="1" t="s">
        <v>28</v>
      </c>
      <c r="G782" s="1" t="str">
        <f>LEFT(October_Schedule_Table[[#This Row],[Visitor/Neutral]],3)</f>
        <v>Dal</v>
      </c>
      <c r="H782" s="1">
        <v>111</v>
      </c>
      <c r="I782" s="1" t="s">
        <v>36</v>
      </c>
      <c r="J782" s="1" t="str">
        <f>LEFT(October_Schedule_Table[[#This Row],[Home/Neutral]],3)</f>
        <v>Cle</v>
      </c>
      <c r="K782" s="1">
        <v>98</v>
      </c>
      <c r="L782" s="1">
        <f>mean-0.5*home+VLOOKUP(October_Schedule_Table[[#This Row],[Visitor/Neutral]],lookup,2,FALSE)+VLOOKUP(October_Schedule_Table[[#This Row],[Home/Neutral]],lookup,3,FALSE)</f>
        <v>110.63025812639611</v>
      </c>
      <c r="M782" s="1">
        <f>mean+0.5*home+VLOOKUP(October_Schedule_Table[[#This Row],[Visitor/Neutral]],lookup,3,FALSE)+VLOOKUP(October_Schedule_Table[[#This Row],[Home/Neutral]],lookup,2,FALSE)</f>
        <v>105.13129107973897</v>
      </c>
      <c r="N782" s="1">
        <f>(October_Schedule_Table[[#This Row],[PTS2]]-October_Schedule_Table[[#This Row],[Home Pre]])^2+(October_Schedule_Table[[#This Row],[PTS]]-October_Schedule_Table[[#This Row],[Away Pre]])^2</f>
        <v>50.992021517060742</v>
      </c>
      <c r="O782" s="1">
        <f t="shared" si="14"/>
        <v>1.5874653987195742</v>
      </c>
      <c r="P782" s="8">
        <f>October_Schedule_Table[[#This Row],[PTS2]]-October_Schedule_Table[[#This Row],[PTS]]</f>
        <v>-13</v>
      </c>
      <c r="Q782" s="8">
        <f>October_Schedule_Table[[#This Row],[Home Pre]]-October_Schedule_Table[[#This Row],[Away Pre]]</f>
        <v>-5.4989670466571425</v>
      </c>
      <c r="R782" s="8">
        <f>October_Schedule_Table[[#This Row],[Actual]]-October_Schedule_Table[[#This Row],[Predicted]]</f>
        <v>-7.5010329533428575</v>
      </c>
      <c r="S782" s="8">
        <f>October_Schedule_Table[[#This Row],[PTS2]]-October_Schedule_Table[[#This Row],[Home Pre]]</f>
        <v>-7.1312910797389719</v>
      </c>
      <c r="T782" s="8">
        <f>October_Schedule_Table[[#This Row],[PTS]]-October_Schedule_Table[[#This Row],[Away Pre]]</f>
        <v>0.36974187360388555</v>
      </c>
      <c r="U782" s="8" t="str">
        <f>CONCATENATE(October_Schedule_Table[[#This Row],[Away Short]],October_Schedule_Table[[#This Row],[PTS]],October_Schedule_Table[[#This Row],[PTS2]])</f>
        <v>Dal11198</v>
      </c>
      <c r="V782" s="8" t="str">
        <f>CONCATENATE(October_Schedule_Table[[#This Row],[Home Short]],October_Schedule_Table[[#This Row],[PTS]],October_Schedule_Table[[#This Row],[PTS2]])</f>
        <v>Cle11198</v>
      </c>
      <c r="W782" s="8" t="str">
        <f>VLOOKUP(October_Schedule_Table[[#This Row],[Home Concat]],'Back to Back'!T:U,2,FALSE)</f>
        <v>no</v>
      </c>
      <c r="X782" s="8" t="str">
        <f>VLOOKUP(October_Schedule_Table[[#This Row],[Away Concat]],'Back to Back'!T:U,2,FALSE)</f>
        <v>no</v>
      </c>
      <c r="Y78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82" s="8"/>
    </row>
    <row r="783" spans="1:26" x14ac:dyDescent="0.2">
      <c r="A783" s="2">
        <v>43498</v>
      </c>
      <c r="B783" s="16">
        <v>2</v>
      </c>
      <c r="C783" s="16">
        <v>2</v>
      </c>
      <c r="D783" s="16">
        <v>2019</v>
      </c>
      <c r="E783" s="1" t="s">
        <v>45</v>
      </c>
      <c r="F783" s="1" t="s">
        <v>22</v>
      </c>
      <c r="G783" s="1" t="s">
        <v>241</v>
      </c>
      <c r="H783" s="1">
        <v>111</v>
      </c>
      <c r="I783" s="1" t="s">
        <v>16</v>
      </c>
      <c r="J783" s="1" t="str">
        <f>LEFT(October_Schedule_Table[[#This Row],[Home/Neutral]],3)</f>
        <v>Det</v>
      </c>
      <c r="K783" s="1">
        <v>101</v>
      </c>
      <c r="L783" s="1">
        <f>mean-0.5*home+VLOOKUP(October_Schedule_Table[[#This Row],[Visitor/Neutral]],lookup,2,FALSE)+VLOOKUP(October_Schedule_Table[[#This Row],[Home/Neutral]],lookup,3,FALSE)</f>
        <v>110.02123528853213</v>
      </c>
      <c r="M783" s="1">
        <f>mean+0.5*home+VLOOKUP(October_Schedule_Table[[#This Row],[Visitor/Neutral]],lookup,3,FALSE)+VLOOKUP(October_Schedule_Table[[#This Row],[Home/Neutral]],lookup,2,FALSE)</f>
        <v>111.70343889339667</v>
      </c>
      <c r="N783" s="1">
        <f>(October_Schedule_Table[[#This Row],[PTS2]]-October_Schedule_Table[[#This Row],[Home Pre]])^2+(October_Schedule_Table[[#This Row],[PTS]]-October_Schedule_Table[[#This Row],[Away Pre]])^2</f>
        <v>115.52158450509123</v>
      </c>
      <c r="O783" s="1">
        <f t="shared" si="14"/>
        <v>1.588418449789448</v>
      </c>
      <c r="P783" s="8">
        <f>October_Schedule_Table[[#This Row],[PTS2]]-October_Schedule_Table[[#This Row],[PTS]]</f>
        <v>-10</v>
      </c>
      <c r="Q783" s="8">
        <f>October_Schedule_Table[[#This Row],[Home Pre]]-October_Schedule_Table[[#This Row],[Away Pre]]</f>
        <v>1.6822036048645401</v>
      </c>
      <c r="R783" s="8">
        <f>October_Schedule_Table[[#This Row],[Actual]]-October_Schedule_Table[[#This Row],[Predicted]]</f>
        <v>-11.68220360486454</v>
      </c>
      <c r="S783" s="8">
        <f>October_Schedule_Table[[#This Row],[PTS2]]-October_Schedule_Table[[#This Row],[Home Pre]]</f>
        <v>-10.703438893396665</v>
      </c>
      <c r="T783" s="8">
        <f>October_Schedule_Table[[#This Row],[PTS]]-October_Schedule_Table[[#This Row],[Away Pre]]</f>
        <v>0.9787647114678748</v>
      </c>
      <c r="U783" s="8" t="str">
        <f>CONCATENATE(October_Schedule_Table[[#This Row],[Away Short]],October_Schedule_Table[[#This Row],[PTS]],October_Schedule_Table[[#This Row],[PTS2]])</f>
        <v>LAC111101</v>
      </c>
      <c r="V783" s="8" t="str">
        <f>CONCATENATE(October_Schedule_Table[[#This Row],[Home Short]],October_Schedule_Table[[#This Row],[PTS]],October_Schedule_Table[[#This Row],[PTS2]])</f>
        <v>Det111101</v>
      </c>
      <c r="W783" s="8" t="str">
        <f>VLOOKUP(October_Schedule_Table[[#This Row],[Home Concat]],'Back to Back'!T:U,2,FALSE)</f>
        <v>no</v>
      </c>
      <c r="X783" s="8" t="str">
        <f>VLOOKUP(October_Schedule_Table[[#This Row],[Away Concat]],'Back to Back'!T:U,2,FALSE)</f>
        <v>no</v>
      </c>
      <c r="Y78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83" s="8"/>
    </row>
    <row r="784" spans="1:26" x14ac:dyDescent="0.2">
      <c r="A784" s="2">
        <v>43498</v>
      </c>
      <c r="B784" s="16">
        <v>2</v>
      </c>
      <c r="C784" s="16">
        <v>2</v>
      </c>
      <c r="D784" s="16">
        <v>2019</v>
      </c>
      <c r="E784" s="1" t="s">
        <v>33</v>
      </c>
      <c r="F784" s="1" t="s">
        <v>39</v>
      </c>
      <c r="G784" s="1" t="s">
        <v>242</v>
      </c>
      <c r="H784" s="1">
        <v>101</v>
      </c>
      <c r="I784" s="1" t="s">
        <v>11</v>
      </c>
      <c r="J784" s="1" t="str">
        <f>LEFT(October_Schedule_Table[[#This Row],[Home/Neutral]],3)</f>
        <v>Gol</v>
      </c>
      <c r="K784" s="1">
        <v>115</v>
      </c>
      <c r="L784" s="1">
        <f>mean-0.5*home+VLOOKUP(October_Schedule_Table[[#This Row],[Visitor/Neutral]],lookup,2,FALSE)+VLOOKUP(October_Schedule_Table[[#This Row],[Home/Neutral]],lookup,3,FALSE)</f>
        <v>109.85745097708161</v>
      </c>
      <c r="M784" s="1">
        <f>mean+0.5*home+VLOOKUP(October_Schedule_Table[[#This Row],[Visitor/Neutral]],lookup,3,FALSE)+VLOOKUP(October_Schedule_Table[[#This Row],[Home/Neutral]],lookup,2,FALSE)</f>
        <v>120.82447372168181</v>
      </c>
      <c r="N784" s="1">
        <f>(October_Schedule_Table[[#This Row],[PTS2]]-October_Schedule_Table[[#This Row],[Home Pre]])^2+(October_Schedule_Table[[#This Row],[PTS]]-October_Schedule_Table[[#This Row],[Away Pre]])^2</f>
        <v>112.37893194596599</v>
      </c>
      <c r="O784" s="1">
        <f t="shared" si="14"/>
        <v>1.5893720730332681</v>
      </c>
      <c r="P784" s="8">
        <f>October_Schedule_Table[[#This Row],[PTS2]]-October_Schedule_Table[[#This Row],[PTS]]</f>
        <v>14</v>
      </c>
      <c r="Q784" s="8">
        <f>October_Schedule_Table[[#This Row],[Home Pre]]-October_Schedule_Table[[#This Row],[Away Pre]]</f>
        <v>10.9670227446002</v>
      </c>
      <c r="R784" s="8">
        <f>October_Schedule_Table[[#This Row],[Actual]]-October_Schedule_Table[[#This Row],[Predicted]]</f>
        <v>3.0329772553997998</v>
      </c>
      <c r="S784" s="8">
        <f>October_Schedule_Table[[#This Row],[PTS2]]-October_Schedule_Table[[#This Row],[Home Pre]]</f>
        <v>-5.8244737216818123</v>
      </c>
      <c r="T784" s="8">
        <f>October_Schedule_Table[[#This Row],[PTS]]-October_Schedule_Table[[#This Row],[Away Pre]]</f>
        <v>-8.8574509770816121</v>
      </c>
      <c r="U784" s="8" t="str">
        <f>CONCATENATE(October_Schedule_Table[[#This Row],[Away Short]],October_Schedule_Table[[#This Row],[PTS]],October_Schedule_Table[[#This Row],[PTS2]])</f>
        <v>LAL101115</v>
      </c>
      <c r="V784" s="8" t="str">
        <f>CONCATENATE(October_Schedule_Table[[#This Row],[Home Short]],October_Schedule_Table[[#This Row],[PTS]],October_Schedule_Table[[#This Row],[PTS2]])</f>
        <v>Gol101115</v>
      </c>
      <c r="W784" s="8" t="str">
        <f>VLOOKUP(October_Schedule_Table[[#This Row],[Home Concat]],'Back to Back'!T:U,2,FALSE)</f>
        <v>no</v>
      </c>
      <c r="X784" s="8" t="str">
        <f>VLOOKUP(October_Schedule_Table[[#This Row],[Away Concat]],'Back to Back'!T:U,2,FALSE)</f>
        <v>no</v>
      </c>
      <c r="Y78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84" s="8"/>
    </row>
    <row r="785" spans="1:26" x14ac:dyDescent="0.2">
      <c r="A785" s="2">
        <v>43498</v>
      </c>
      <c r="B785" s="16">
        <v>2</v>
      </c>
      <c r="C785" s="16">
        <v>2</v>
      </c>
      <c r="D785" s="16">
        <v>2019</v>
      </c>
      <c r="E785" s="1" t="s">
        <v>23</v>
      </c>
      <c r="F785" s="1" t="s">
        <v>20</v>
      </c>
      <c r="G785" s="1" t="str">
        <f>LEFT(October_Schedule_Table[[#This Row],[Visitor/Neutral]],3)</f>
        <v>Ind</v>
      </c>
      <c r="H785" s="1">
        <v>95</v>
      </c>
      <c r="I785" s="1" t="s">
        <v>26</v>
      </c>
      <c r="J785" s="1" t="str">
        <f>LEFT(October_Schedule_Table[[#This Row],[Home/Neutral]],3)</f>
        <v>Mia</v>
      </c>
      <c r="K785" s="1">
        <v>88</v>
      </c>
      <c r="L785" s="1">
        <f>mean-0.5*home+VLOOKUP(October_Schedule_Table[[#This Row],[Visitor/Neutral]],lookup,2,FALSE)+VLOOKUP(October_Schedule_Table[[#This Row],[Home/Neutral]],lookup,3,FALSE)</f>
        <v>100.61563356466407</v>
      </c>
      <c r="M785" s="1">
        <f>mean+0.5*home+VLOOKUP(October_Schedule_Table[[#This Row],[Visitor/Neutral]],lookup,3,FALSE)+VLOOKUP(October_Schedule_Table[[#This Row],[Home/Neutral]],lookup,2,FALSE)</f>
        <v>100.68434361109017</v>
      </c>
      <c r="N785" s="1">
        <f>(October_Schedule_Table[[#This Row],[PTS2]]-October_Schedule_Table[[#This Row],[Home Pre]])^2+(October_Schedule_Table[[#This Row],[PTS]]-October_Schedule_Table[[#This Row],[Away Pre]])^2</f>
        <v>192.42791317678569</v>
      </c>
      <c r="O785" s="1">
        <f t="shared" si="14"/>
        <v>1.590326268794545</v>
      </c>
      <c r="P785" s="8">
        <f>October_Schedule_Table[[#This Row],[PTS2]]-October_Schedule_Table[[#This Row],[PTS]]</f>
        <v>-7</v>
      </c>
      <c r="Q785" s="8">
        <f>October_Schedule_Table[[#This Row],[Home Pre]]-October_Schedule_Table[[#This Row],[Away Pre]]</f>
        <v>6.8710046426105009E-2</v>
      </c>
      <c r="R785" s="8">
        <f>October_Schedule_Table[[#This Row],[Actual]]-October_Schedule_Table[[#This Row],[Predicted]]</f>
        <v>-7.068710046426105</v>
      </c>
      <c r="S785" s="8">
        <f>October_Schedule_Table[[#This Row],[PTS2]]-October_Schedule_Table[[#This Row],[Home Pre]]</f>
        <v>-12.684343611090171</v>
      </c>
      <c r="T785" s="8">
        <f>October_Schedule_Table[[#This Row],[PTS]]-October_Schedule_Table[[#This Row],[Away Pre]]</f>
        <v>-5.6156335646640656</v>
      </c>
      <c r="U785" s="8" t="str">
        <f>CONCATENATE(October_Schedule_Table[[#This Row],[Away Short]],October_Schedule_Table[[#This Row],[PTS]],October_Schedule_Table[[#This Row],[PTS2]])</f>
        <v>Ind9588</v>
      </c>
      <c r="V785" s="8" t="str">
        <f>CONCATENATE(October_Schedule_Table[[#This Row],[Home Short]],October_Schedule_Table[[#This Row],[PTS]],October_Schedule_Table[[#This Row],[PTS2]])</f>
        <v>Mia9588</v>
      </c>
      <c r="W785" s="8" t="str">
        <f>VLOOKUP(October_Schedule_Table[[#This Row],[Home Concat]],'Back to Back'!T:U,2,FALSE)</f>
        <v>yes</v>
      </c>
      <c r="X785" s="8" t="str">
        <f>VLOOKUP(October_Schedule_Table[[#This Row],[Away Concat]],'Back to Back'!T:U,2,FALSE)</f>
        <v>no</v>
      </c>
      <c r="Y785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85" s="8"/>
    </row>
    <row r="786" spans="1:26" x14ac:dyDescent="0.2">
      <c r="A786" s="2">
        <v>43498</v>
      </c>
      <c r="B786" s="16">
        <v>2</v>
      </c>
      <c r="C786" s="16">
        <v>2</v>
      </c>
      <c r="D786" s="16">
        <v>2019</v>
      </c>
      <c r="E786" s="1" t="s">
        <v>42</v>
      </c>
      <c r="F786" s="1" t="s">
        <v>21</v>
      </c>
      <c r="G786" s="1" t="str">
        <f>LEFT(October_Schedule_Table[[#This Row],[Visitor/Neutral]],3)</f>
        <v>Den</v>
      </c>
      <c r="H786" s="1">
        <v>107</v>
      </c>
      <c r="I786" s="1" t="s">
        <v>34</v>
      </c>
      <c r="J786" s="1" t="str">
        <f>LEFT(October_Schedule_Table[[#This Row],[Home/Neutral]],3)</f>
        <v>Min</v>
      </c>
      <c r="K786" s="1">
        <v>106</v>
      </c>
      <c r="L786" s="1">
        <f>mean-0.5*home+VLOOKUP(October_Schedule_Table[[#This Row],[Visitor/Neutral]],lookup,2,FALSE)+VLOOKUP(October_Schedule_Table[[#This Row],[Home/Neutral]],lookup,3,FALSE)</f>
        <v>111.74504409190149</v>
      </c>
      <c r="M786" s="1">
        <f>mean+0.5*home+VLOOKUP(October_Schedule_Table[[#This Row],[Visitor/Neutral]],lookup,3,FALSE)+VLOOKUP(October_Schedule_Table[[#This Row],[Home/Neutral]],lookup,2,FALSE)</f>
        <v>109.22756614664692</v>
      </c>
      <c r="N786" s="1">
        <f>(October_Schedule_Table[[#This Row],[PTS2]]-October_Schedule_Table[[#This Row],[Home Pre]])^2+(October_Schedule_Table[[#This Row],[PTS]]-October_Schedule_Table[[#This Row],[Away Pre]])^2</f>
        <v>32.932626665070501</v>
      </c>
      <c r="O786" s="1">
        <f t="shared" si="14"/>
        <v>1.5912810374169952</v>
      </c>
      <c r="P786" s="8">
        <f>October_Schedule_Table[[#This Row],[PTS2]]-October_Schedule_Table[[#This Row],[PTS]]</f>
        <v>-1</v>
      </c>
      <c r="Q786" s="8">
        <f>October_Schedule_Table[[#This Row],[Home Pre]]-October_Schedule_Table[[#This Row],[Away Pre]]</f>
        <v>-2.5174779452545692</v>
      </c>
      <c r="R786" s="8">
        <f>October_Schedule_Table[[#This Row],[Actual]]-October_Schedule_Table[[#This Row],[Predicted]]</f>
        <v>1.5174779452545692</v>
      </c>
      <c r="S786" s="8">
        <f>October_Schedule_Table[[#This Row],[PTS2]]-October_Schedule_Table[[#This Row],[Home Pre]]</f>
        <v>-3.2275661466469217</v>
      </c>
      <c r="T786" s="8">
        <f>October_Schedule_Table[[#This Row],[PTS]]-October_Schedule_Table[[#This Row],[Away Pre]]</f>
        <v>-4.7450440919014909</v>
      </c>
      <c r="U786" s="8" t="str">
        <f>CONCATENATE(October_Schedule_Table[[#This Row],[Away Short]],October_Schedule_Table[[#This Row],[PTS]],October_Schedule_Table[[#This Row],[PTS2]])</f>
        <v>Den107106</v>
      </c>
      <c r="V786" s="8" t="str">
        <f>CONCATENATE(October_Schedule_Table[[#This Row],[Home Short]],October_Schedule_Table[[#This Row],[PTS]],October_Schedule_Table[[#This Row],[PTS2]])</f>
        <v>Min107106</v>
      </c>
      <c r="W786" s="8" t="str">
        <f>VLOOKUP(October_Schedule_Table[[#This Row],[Home Concat]],'Back to Back'!T:U,2,FALSE)</f>
        <v>no</v>
      </c>
      <c r="X786" s="8" t="str">
        <f>VLOOKUP(October_Schedule_Table[[#This Row],[Away Concat]],'Back to Back'!T:U,2,FALSE)</f>
        <v>yes</v>
      </c>
      <c r="Y78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86" s="8"/>
    </row>
    <row r="787" spans="1:26" x14ac:dyDescent="0.2">
      <c r="A787" s="2">
        <v>43498</v>
      </c>
      <c r="B787" s="16">
        <v>2</v>
      </c>
      <c r="C787" s="16">
        <v>2</v>
      </c>
      <c r="D787" s="16">
        <v>2019</v>
      </c>
      <c r="E787" s="1" t="s">
        <v>12</v>
      </c>
      <c r="F787" s="1" t="s">
        <v>15</v>
      </c>
      <c r="G787" s="1" t="str">
        <f>LEFT(October_Schedule_Table[[#This Row],[Visitor/Neutral]],3)</f>
        <v>Bro</v>
      </c>
      <c r="H787" s="1">
        <v>89</v>
      </c>
      <c r="I787" s="1" t="s">
        <v>27</v>
      </c>
      <c r="J787" s="1" t="str">
        <f>LEFT(October_Schedule_Table[[#This Row],[Home/Neutral]],3)</f>
        <v>Orl</v>
      </c>
      <c r="K787" s="1">
        <v>102</v>
      </c>
      <c r="L787" s="1">
        <f>mean-0.5*home+VLOOKUP(October_Schedule_Table[[#This Row],[Visitor/Neutral]],lookup,2,FALSE)+VLOOKUP(October_Schedule_Table[[#This Row],[Home/Neutral]],lookup,3,FALSE)</f>
        <v>106.57546284941284</v>
      </c>
      <c r="M787" s="1">
        <f>mean+0.5*home+VLOOKUP(October_Schedule_Table[[#This Row],[Visitor/Neutral]],lookup,3,FALSE)+VLOOKUP(October_Schedule_Table[[#This Row],[Home/Neutral]],lookup,2,FALSE)</f>
        <v>110.41525626126446</v>
      </c>
      <c r="N787" s="1">
        <f>(October_Schedule_Table[[#This Row],[PTS2]]-October_Schedule_Table[[#This Row],[Home Pre]])^2+(October_Schedule_Table[[#This Row],[PTS]]-October_Schedule_Table[[#This Row],[Away Pre]])^2</f>
        <v>379.71343231384174</v>
      </c>
      <c r="O787" s="1">
        <f t="shared" si="14"/>
        <v>1.592236379244542</v>
      </c>
      <c r="P787" s="8">
        <f>October_Schedule_Table[[#This Row],[PTS2]]-October_Schedule_Table[[#This Row],[PTS]]</f>
        <v>13</v>
      </c>
      <c r="Q787" s="8">
        <f>October_Schedule_Table[[#This Row],[Home Pre]]-October_Schedule_Table[[#This Row],[Away Pre]]</f>
        <v>3.8397934118516162</v>
      </c>
      <c r="R787" s="8">
        <f>October_Schedule_Table[[#This Row],[Actual]]-October_Schedule_Table[[#This Row],[Predicted]]</f>
        <v>9.1602065881483838</v>
      </c>
      <c r="S787" s="8">
        <f>October_Schedule_Table[[#This Row],[PTS2]]-October_Schedule_Table[[#This Row],[Home Pre]]</f>
        <v>-8.4152562612644601</v>
      </c>
      <c r="T787" s="8">
        <f>October_Schedule_Table[[#This Row],[PTS]]-October_Schedule_Table[[#This Row],[Away Pre]]</f>
        <v>-17.575462849412844</v>
      </c>
      <c r="U787" s="8" t="str">
        <f>CONCATENATE(October_Schedule_Table[[#This Row],[Away Short]],October_Schedule_Table[[#This Row],[PTS]],October_Schedule_Table[[#This Row],[PTS2]])</f>
        <v>Bro89102</v>
      </c>
      <c r="V787" s="8" t="str">
        <f>CONCATENATE(October_Schedule_Table[[#This Row],[Home Short]],October_Schedule_Table[[#This Row],[PTS]],October_Schedule_Table[[#This Row],[PTS2]])</f>
        <v>Orl89102</v>
      </c>
      <c r="W787" s="8" t="str">
        <f>VLOOKUP(October_Schedule_Table[[#This Row],[Home Concat]],'Back to Back'!T:U,2,FALSE)</f>
        <v>no</v>
      </c>
      <c r="X787" s="8" t="str">
        <f>VLOOKUP(October_Schedule_Table[[#This Row],[Away Concat]],'Back to Back'!T:U,2,FALSE)</f>
        <v>no</v>
      </c>
      <c r="Y78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87" s="8"/>
    </row>
    <row r="788" spans="1:26" x14ac:dyDescent="0.2">
      <c r="A788" s="2">
        <v>43498</v>
      </c>
      <c r="B788" s="16">
        <v>2</v>
      </c>
      <c r="C788" s="16">
        <v>2</v>
      </c>
      <c r="D788" s="16">
        <v>2019</v>
      </c>
      <c r="E788" s="1" t="s">
        <v>42</v>
      </c>
      <c r="F788" s="1" t="s">
        <v>24</v>
      </c>
      <c r="G788" s="1" t="str">
        <f>LEFT(October_Schedule_Table[[#This Row],[Visitor/Neutral]],3)</f>
        <v>Atl</v>
      </c>
      <c r="H788" s="1">
        <v>118</v>
      </c>
      <c r="I788" s="1" t="s">
        <v>29</v>
      </c>
      <c r="J788" s="1" t="str">
        <f>LEFT(October_Schedule_Table[[#This Row],[Home/Neutral]],3)</f>
        <v>Pho</v>
      </c>
      <c r="K788" s="1">
        <v>112</v>
      </c>
      <c r="L788" s="1">
        <f>mean-0.5*home+VLOOKUP(October_Schedule_Table[[#This Row],[Visitor/Neutral]],lookup,2,FALSE)+VLOOKUP(October_Schedule_Table[[#This Row],[Home/Neutral]],lookup,3,FALSE)</f>
        <v>118.74702965311971</v>
      </c>
      <c r="M788" s="1">
        <f>mean+0.5*home+VLOOKUP(October_Schedule_Table[[#This Row],[Visitor/Neutral]],lookup,3,FALSE)+VLOOKUP(October_Schedule_Table[[#This Row],[Home/Neutral]],lookup,2,FALSE)</f>
        <v>118.17777354693432</v>
      </c>
      <c r="N788" s="1">
        <f>(October_Schedule_Table[[#This Row],[PTS2]]-October_Schedule_Table[[#This Row],[Home Pre]])^2+(October_Schedule_Table[[#This Row],[PTS]]-October_Schedule_Table[[#This Row],[Away Pre]])^2</f>
        <v>38.722939299841585</v>
      </c>
      <c r="O788" s="1">
        <f t="shared" si="14"/>
        <v>1.5931922946213148</v>
      </c>
      <c r="P788" s="8">
        <f>October_Schedule_Table[[#This Row],[PTS2]]-October_Schedule_Table[[#This Row],[PTS]]</f>
        <v>-6</v>
      </c>
      <c r="Q788" s="8">
        <f>October_Schedule_Table[[#This Row],[Home Pre]]-October_Schedule_Table[[#This Row],[Away Pre]]</f>
        <v>-0.56925610618539224</v>
      </c>
      <c r="R788" s="8">
        <f>October_Schedule_Table[[#This Row],[Actual]]-October_Schedule_Table[[#This Row],[Predicted]]</f>
        <v>-5.4307438938146078</v>
      </c>
      <c r="S788" s="8">
        <f>October_Schedule_Table[[#This Row],[PTS2]]-October_Schedule_Table[[#This Row],[Home Pre]]</f>
        <v>-6.1777735469343185</v>
      </c>
      <c r="T788" s="8">
        <f>October_Schedule_Table[[#This Row],[PTS]]-October_Schedule_Table[[#This Row],[Away Pre]]</f>
        <v>-0.7470296531197107</v>
      </c>
      <c r="U788" s="8" t="str">
        <f>CONCATENATE(October_Schedule_Table[[#This Row],[Away Short]],October_Schedule_Table[[#This Row],[PTS]],October_Schedule_Table[[#This Row],[PTS2]])</f>
        <v>Atl118112</v>
      </c>
      <c r="V788" s="8" t="str">
        <f>CONCATENATE(October_Schedule_Table[[#This Row],[Home Short]],October_Schedule_Table[[#This Row],[PTS]],October_Schedule_Table[[#This Row],[PTS2]])</f>
        <v>Pho118112</v>
      </c>
      <c r="W788" s="8" t="str">
        <f>VLOOKUP(October_Schedule_Table[[#This Row],[Home Concat]],'Back to Back'!T:U,2,FALSE)</f>
        <v>no</v>
      </c>
      <c r="X788" s="8" t="str">
        <f>VLOOKUP(October_Schedule_Table[[#This Row],[Away Concat]],'Back to Back'!T:U,2,FALSE)</f>
        <v>yes</v>
      </c>
      <c r="Y78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88" s="8"/>
    </row>
    <row r="789" spans="1:26" x14ac:dyDescent="0.2">
      <c r="A789" s="2">
        <v>43498</v>
      </c>
      <c r="B789" s="16">
        <v>2</v>
      </c>
      <c r="C789" s="16">
        <v>2</v>
      </c>
      <c r="D789" s="16">
        <v>2019</v>
      </c>
      <c r="E789" s="1" t="s">
        <v>30</v>
      </c>
      <c r="F789" s="1" t="s">
        <v>7</v>
      </c>
      <c r="G789" s="1" t="str">
        <f>LEFT(October_Schedule_Table[[#This Row],[Visitor/Neutral]],3)</f>
        <v>Phi</v>
      </c>
      <c r="H789" s="1">
        <v>108</v>
      </c>
      <c r="I789" s="1" t="s">
        <v>32</v>
      </c>
      <c r="J789" s="1" t="str">
        <f>LEFT(October_Schedule_Table[[#This Row],[Home/Neutral]],3)</f>
        <v>Sac</v>
      </c>
      <c r="K789" s="1">
        <v>115</v>
      </c>
      <c r="L789" s="1">
        <f>mean-0.5*home+VLOOKUP(October_Schedule_Table[[#This Row],[Visitor/Neutral]],lookup,2,FALSE)+VLOOKUP(October_Schedule_Table[[#This Row],[Home/Neutral]],lookup,3,FALSE)</f>
        <v>117.62129501387501</v>
      </c>
      <c r="M789" s="1">
        <f>mean+0.5*home+VLOOKUP(October_Schedule_Table[[#This Row],[Visitor/Neutral]],lookup,3,FALSE)+VLOOKUP(October_Schedule_Table[[#This Row],[Home/Neutral]],lookup,2,FALSE)</f>
        <v>117.17906543671506</v>
      </c>
      <c r="N789" s="1">
        <f>(October_Schedule_Table[[#This Row],[PTS2]]-October_Schedule_Table[[#This Row],[Home Pre]])^2+(October_Schedule_Table[[#This Row],[PTS]]-October_Schedule_Table[[#This Row],[Away Pre]])^2</f>
        <v>97.317643921502395</v>
      </c>
      <c r="O789" s="1">
        <f t="shared" si="14"/>
        <v>1.5941487838916499</v>
      </c>
      <c r="P789" s="8">
        <f>October_Schedule_Table[[#This Row],[PTS2]]-October_Schedule_Table[[#This Row],[PTS]]</f>
        <v>7</v>
      </c>
      <c r="Q789" s="8">
        <f>October_Schedule_Table[[#This Row],[Home Pre]]-October_Schedule_Table[[#This Row],[Away Pre]]</f>
        <v>-0.44222957715994937</v>
      </c>
      <c r="R789" s="8">
        <f>October_Schedule_Table[[#This Row],[Actual]]-October_Schedule_Table[[#This Row],[Predicted]]</f>
        <v>7.4422295771599494</v>
      </c>
      <c r="S789" s="8">
        <f>October_Schedule_Table[[#This Row],[PTS2]]-October_Schedule_Table[[#This Row],[Home Pre]]</f>
        <v>-2.1790654367150637</v>
      </c>
      <c r="T789" s="8">
        <f>October_Schedule_Table[[#This Row],[PTS]]-October_Schedule_Table[[#This Row],[Away Pre]]</f>
        <v>-9.6212950138750131</v>
      </c>
      <c r="U789" s="8" t="str">
        <f>CONCATENATE(October_Schedule_Table[[#This Row],[Away Short]],October_Schedule_Table[[#This Row],[PTS]],October_Schedule_Table[[#This Row],[PTS2]])</f>
        <v>Phi108115</v>
      </c>
      <c r="V789" s="8" t="str">
        <f>CONCATENATE(October_Schedule_Table[[#This Row],[Home Short]],October_Schedule_Table[[#This Row],[PTS]],October_Schedule_Table[[#This Row],[PTS2]])</f>
        <v>Sac108115</v>
      </c>
      <c r="W789" s="8" t="str">
        <f>VLOOKUP(October_Schedule_Table[[#This Row],[Home Concat]],'Back to Back'!T:U,2,FALSE)</f>
        <v>no</v>
      </c>
      <c r="X789" s="8" t="str">
        <f>VLOOKUP(October_Schedule_Table[[#This Row],[Away Concat]],'Back to Back'!T:U,2,FALSE)</f>
        <v>no</v>
      </c>
      <c r="Y78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89" s="8"/>
    </row>
    <row r="790" spans="1:26" x14ac:dyDescent="0.2">
      <c r="A790" s="2">
        <v>43498</v>
      </c>
      <c r="B790" s="16">
        <v>2</v>
      </c>
      <c r="C790" s="16">
        <v>2</v>
      </c>
      <c r="D790" s="16">
        <v>2019</v>
      </c>
      <c r="E790" s="1" t="s">
        <v>33</v>
      </c>
      <c r="F790" s="1" t="s">
        <v>17</v>
      </c>
      <c r="G790" s="1" t="str">
        <f>LEFT(October_Schedule_Table[[#This Row],[Visitor/Neutral]],3)</f>
        <v>New</v>
      </c>
      <c r="H790" s="1">
        <v>108</v>
      </c>
      <c r="I790" s="1" t="s">
        <v>35</v>
      </c>
      <c r="J790" s="1" t="str">
        <f>LEFT(October_Schedule_Table[[#This Row],[Home/Neutral]],3)</f>
        <v>San</v>
      </c>
      <c r="K790" s="1">
        <v>113</v>
      </c>
      <c r="L790" s="1">
        <f>mean-0.5*home+VLOOKUP(October_Schedule_Table[[#This Row],[Visitor/Neutral]],lookup,2,FALSE)+VLOOKUP(October_Schedule_Table[[#This Row],[Home/Neutral]],lookup,3,FALSE)</f>
        <v>112.02494148888634</v>
      </c>
      <c r="M790" s="1">
        <f>mean+0.5*home+VLOOKUP(October_Schedule_Table[[#This Row],[Visitor/Neutral]],lookup,3,FALSE)+VLOOKUP(October_Schedule_Table[[#This Row],[Home/Neutral]],lookup,2,FALSE)</f>
        <v>118.68922840917094</v>
      </c>
      <c r="N790" s="1">
        <f>(October_Schedule_Table[[#This Row],[PTS2]]-October_Schedule_Table[[#This Row],[Home Pre]])^2+(October_Schedule_Table[[#This Row],[PTS]]-October_Schedule_Table[[#This Row],[Away Pre]])^2</f>
        <v>48.567473880676268</v>
      </c>
      <c r="O790" s="1">
        <f t="shared" si="14"/>
        <v>1.5951058474000901</v>
      </c>
      <c r="P790" s="8">
        <f>October_Schedule_Table[[#This Row],[PTS2]]-October_Schedule_Table[[#This Row],[PTS]]</f>
        <v>5</v>
      </c>
      <c r="Q790" s="8">
        <f>October_Schedule_Table[[#This Row],[Home Pre]]-October_Schedule_Table[[#This Row],[Away Pre]]</f>
        <v>6.6642869202845958</v>
      </c>
      <c r="R790" s="8">
        <f>October_Schedule_Table[[#This Row],[Actual]]-October_Schedule_Table[[#This Row],[Predicted]]</f>
        <v>-1.6642869202845958</v>
      </c>
      <c r="S790" s="8">
        <f>October_Schedule_Table[[#This Row],[PTS2]]-October_Schedule_Table[[#This Row],[Home Pre]]</f>
        <v>-5.6892284091709371</v>
      </c>
      <c r="T790" s="8">
        <f>October_Schedule_Table[[#This Row],[PTS]]-October_Schedule_Table[[#This Row],[Away Pre]]</f>
        <v>-4.0249414888863413</v>
      </c>
      <c r="U790" s="8" t="str">
        <f>CONCATENATE(October_Schedule_Table[[#This Row],[Away Short]],October_Schedule_Table[[#This Row],[PTS]],October_Schedule_Table[[#This Row],[PTS2]])</f>
        <v>New108113</v>
      </c>
      <c r="V790" s="8" t="str">
        <f>CONCATENATE(October_Schedule_Table[[#This Row],[Home Short]],October_Schedule_Table[[#This Row],[PTS]],October_Schedule_Table[[#This Row],[PTS2]])</f>
        <v>San108113</v>
      </c>
      <c r="W790" s="8" t="str">
        <f>VLOOKUP(October_Schedule_Table[[#This Row],[Home Concat]],'Back to Back'!T:U,2,FALSE)</f>
        <v>no</v>
      </c>
      <c r="X790" s="8" t="str">
        <f>VLOOKUP(October_Schedule_Table[[#This Row],[Away Concat]],'Back to Back'!T:U,2,FALSE)</f>
        <v>no</v>
      </c>
      <c r="Y79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90" s="8"/>
    </row>
    <row r="791" spans="1:26" x14ac:dyDescent="0.2">
      <c r="A791" s="2">
        <v>43498</v>
      </c>
      <c r="B791" s="16">
        <v>2</v>
      </c>
      <c r="C791" s="16">
        <v>2</v>
      </c>
      <c r="D791" s="16">
        <v>2019</v>
      </c>
      <c r="E791" s="1" t="s">
        <v>42</v>
      </c>
      <c r="F791" s="1" t="s">
        <v>18</v>
      </c>
      <c r="G791" s="1" t="str">
        <f>LEFT(October_Schedule_Table[[#This Row],[Visitor/Neutral]],3)</f>
        <v>Hou</v>
      </c>
      <c r="H791" s="1">
        <v>125</v>
      </c>
      <c r="I791" s="1" t="s">
        <v>31</v>
      </c>
      <c r="J791" s="1" t="str">
        <f>LEFT(October_Schedule_Table[[#This Row],[Home/Neutral]],3)</f>
        <v>Uta</v>
      </c>
      <c r="K791" s="1">
        <v>98</v>
      </c>
      <c r="L791" s="1">
        <f>mean-0.5*home+VLOOKUP(October_Schedule_Table[[#This Row],[Visitor/Neutral]],lookup,2,FALSE)+VLOOKUP(October_Schedule_Table[[#This Row],[Home/Neutral]],lookup,3,FALSE)</f>
        <v>108.06282849526374</v>
      </c>
      <c r="M791" s="1">
        <f>mean+0.5*home+VLOOKUP(October_Schedule_Table[[#This Row],[Visitor/Neutral]],lookup,3,FALSE)+VLOOKUP(October_Schedule_Table[[#This Row],[Home/Neutral]],lookup,2,FALSE)</f>
        <v>110.66998354200024</v>
      </c>
      <c r="N791" s="1">
        <f>(October_Schedule_Table[[#This Row],[PTS2]]-October_Schedule_Table[[#This Row],[Home Pre]])^2+(October_Schedule_Table[[#This Row],[PTS]]-October_Schedule_Table[[#This Row],[Away Pre]])^2</f>
        <v>447.39626153540672</v>
      </c>
      <c r="O791" s="1">
        <f t="shared" si="14"/>
        <v>1.5960634854913851</v>
      </c>
      <c r="P791" s="8">
        <f>October_Schedule_Table[[#This Row],[PTS2]]-October_Schedule_Table[[#This Row],[PTS]]</f>
        <v>-27</v>
      </c>
      <c r="Q791" s="8">
        <f>October_Schedule_Table[[#This Row],[Home Pre]]-October_Schedule_Table[[#This Row],[Away Pre]]</f>
        <v>2.6071550467364943</v>
      </c>
      <c r="R791" s="8">
        <f>October_Schedule_Table[[#This Row],[Actual]]-October_Schedule_Table[[#This Row],[Predicted]]</f>
        <v>-29.607155046736494</v>
      </c>
      <c r="S791" s="8">
        <f>October_Schedule_Table[[#This Row],[PTS2]]-October_Schedule_Table[[#This Row],[Home Pre]]</f>
        <v>-12.669983542000239</v>
      </c>
      <c r="T791" s="8">
        <f>October_Schedule_Table[[#This Row],[PTS]]-October_Schedule_Table[[#This Row],[Away Pre]]</f>
        <v>16.937171504736256</v>
      </c>
      <c r="U791" s="8" t="str">
        <f>CONCATENATE(October_Schedule_Table[[#This Row],[Away Short]],October_Schedule_Table[[#This Row],[PTS]],October_Schedule_Table[[#This Row],[PTS2]])</f>
        <v>Hou12598</v>
      </c>
      <c r="V791" s="8" t="str">
        <f>CONCATENATE(October_Schedule_Table[[#This Row],[Home Short]],October_Schedule_Table[[#This Row],[PTS]],October_Schedule_Table[[#This Row],[PTS2]])</f>
        <v>Uta12598</v>
      </c>
      <c r="W791" s="8" t="str">
        <f>VLOOKUP(October_Schedule_Table[[#This Row],[Home Concat]],'Back to Back'!T:U,2,FALSE)</f>
        <v>yes</v>
      </c>
      <c r="X791" s="8" t="str">
        <f>VLOOKUP(October_Schedule_Table[[#This Row],[Away Concat]],'Back to Back'!T:U,2,FALSE)</f>
        <v>yes</v>
      </c>
      <c r="Y791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43498Houston RocketsUtah Jazz</v>
      </c>
      <c r="Z791" s="8"/>
    </row>
    <row r="792" spans="1:26" x14ac:dyDescent="0.2">
      <c r="A792" s="2">
        <v>43498</v>
      </c>
      <c r="B792" s="16">
        <v>2</v>
      </c>
      <c r="C792" s="16">
        <v>2</v>
      </c>
      <c r="D792" s="16">
        <v>2019</v>
      </c>
      <c r="E792" s="1" t="s">
        <v>12</v>
      </c>
      <c r="F792" s="1" t="s">
        <v>13</v>
      </c>
      <c r="G792" s="1" t="str">
        <f>LEFT(October_Schedule_Table[[#This Row],[Visitor/Neutral]],3)</f>
        <v>Mil</v>
      </c>
      <c r="H792" s="1">
        <v>131</v>
      </c>
      <c r="I792" s="1" t="s">
        <v>41</v>
      </c>
      <c r="J792" s="1" t="str">
        <f>LEFT(October_Schedule_Table[[#This Row],[Home/Neutral]],3)</f>
        <v>Was</v>
      </c>
      <c r="K792" s="1">
        <v>115</v>
      </c>
      <c r="L792" s="1">
        <f>mean-0.5*home+VLOOKUP(October_Schedule_Table[[#This Row],[Visitor/Neutral]],lookup,2,FALSE)+VLOOKUP(October_Schedule_Table[[#This Row],[Home/Neutral]],lookup,3,FALSE)</f>
        <v>123.09150038343617</v>
      </c>
      <c r="M792" s="1">
        <f>mean+0.5*home+VLOOKUP(October_Schedule_Table[[#This Row],[Visitor/Neutral]],lookup,3,FALSE)+VLOOKUP(October_Schedule_Table[[#This Row],[Home/Neutral]],lookup,2,FALSE)</f>
        <v>114.82516720145574</v>
      </c>
      <c r="N792" s="1">
        <f>(October_Schedule_Table[[#This Row],[PTS2]]-October_Schedule_Table[[#This Row],[Home Pre]])^2+(October_Schedule_Table[[#This Row],[PTS]]-October_Schedule_Table[[#This Row],[Away Pre]])^2</f>
        <v>62.574932692637063</v>
      </c>
      <c r="O792" s="1">
        <f t="shared" si="14"/>
        <v>1.5970216985104915</v>
      </c>
      <c r="P792" s="8">
        <f>October_Schedule_Table[[#This Row],[PTS2]]-October_Schedule_Table[[#This Row],[PTS]]</f>
        <v>-16</v>
      </c>
      <c r="Q792" s="8">
        <f>October_Schedule_Table[[#This Row],[Home Pre]]-October_Schedule_Table[[#This Row],[Away Pre]]</f>
        <v>-8.2663331819804284</v>
      </c>
      <c r="R792" s="8">
        <f>October_Schedule_Table[[#This Row],[Actual]]-October_Schedule_Table[[#This Row],[Predicted]]</f>
        <v>-7.7336668180195716</v>
      </c>
      <c r="S792" s="8">
        <f>October_Schedule_Table[[#This Row],[PTS2]]-October_Schedule_Table[[#This Row],[Home Pre]]</f>
        <v>0.17483279854425859</v>
      </c>
      <c r="T792" s="8">
        <f>October_Schedule_Table[[#This Row],[PTS]]-October_Schedule_Table[[#This Row],[Away Pre]]</f>
        <v>7.9084996165638302</v>
      </c>
      <c r="U792" s="8" t="str">
        <f>CONCATENATE(October_Schedule_Table[[#This Row],[Away Short]],October_Schedule_Table[[#This Row],[PTS]],October_Schedule_Table[[#This Row],[PTS2]])</f>
        <v>Mil131115</v>
      </c>
      <c r="V792" s="8" t="str">
        <f>CONCATENATE(October_Schedule_Table[[#This Row],[Home Short]],October_Schedule_Table[[#This Row],[PTS]],October_Schedule_Table[[#This Row],[PTS2]])</f>
        <v>Was131115</v>
      </c>
      <c r="W792" s="8" t="str">
        <f>VLOOKUP(October_Schedule_Table[[#This Row],[Home Concat]],'Back to Back'!T:U,2,FALSE)</f>
        <v>no</v>
      </c>
      <c r="X792" s="8" t="str">
        <f>VLOOKUP(October_Schedule_Table[[#This Row],[Away Concat]],'Back to Back'!T:U,2,FALSE)</f>
        <v>no</v>
      </c>
      <c r="Y79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92" s="8"/>
    </row>
    <row r="793" spans="1:26" x14ac:dyDescent="0.2">
      <c r="A793" s="2">
        <v>43499</v>
      </c>
      <c r="B793" s="16">
        <v>2</v>
      </c>
      <c r="C793" s="16">
        <v>3</v>
      </c>
      <c r="D793" s="16">
        <v>2019</v>
      </c>
      <c r="E793" s="1" t="s">
        <v>75</v>
      </c>
      <c r="F793" s="1" t="s">
        <v>10</v>
      </c>
      <c r="G793" s="1" t="str">
        <f>LEFT(October_Schedule_Table[[#This Row],[Visitor/Neutral]],3)</f>
        <v>Okl</v>
      </c>
      <c r="H793" s="1">
        <v>129</v>
      </c>
      <c r="I793" s="1" t="s">
        <v>8</v>
      </c>
      <c r="J793" s="1" t="str">
        <f>LEFT(October_Schedule_Table[[#This Row],[Home/Neutral]],3)</f>
        <v>Bos</v>
      </c>
      <c r="K793" s="1">
        <v>134</v>
      </c>
      <c r="L793" s="1">
        <f>mean-0.5*home+VLOOKUP(October_Schedule_Table[[#This Row],[Visitor/Neutral]],lookup,2,FALSE)+VLOOKUP(October_Schedule_Table[[#This Row],[Home/Neutral]],lookup,3,FALSE)</f>
        <v>111.03961482009423</v>
      </c>
      <c r="M793" s="1">
        <f>mean+0.5*home+VLOOKUP(October_Schedule_Table[[#This Row],[Visitor/Neutral]],lookup,3,FALSE)+VLOOKUP(October_Schedule_Table[[#This Row],[Home/Neutral]],lookup,2,FALSE)</f>
        <v>114.02482864734638</v>
      </c>
      <c r="N793" s="1">
        <f>(October_Schedule_Table[[#This Row],[PTS2]]-October_Schedule_Table[[#This Row],[Home Pre]])^2+(October_Schedule_Table[[#This Row],[PTS]]-October_Schedule_Table[[#This Row],[Away Pre]])^2</f>
        <v>721.58290637845266</v>
      </c>
      <c r="O793" s="1">
        <f t="shared" si="14"/>
        <v>1.5979804868025731</v>
      </c>
      <c r="P793" s="8">
        <f>October_Schedule_Table[[#This Row],[PTS2]]-October_Schedule_Table[[#This Row],[PTS]]</f>
        <v>5</v>
      </c>
      <c r="Q793" s="8">
        <f>October_Schedule_Table[[#This Row],[Home Pre]]-October_Schedule_Table[[#This Row],[Away Pre]]</f>
        <v>2.9852138272521529</v>
      </c>
      <c r="R793" s="8">
        <f>October_Schedule_Table[[#This Row],[Actual]]-October_Schedule_Table[[#This Row],[Predicted]]</f>
        <v>2.0147861727478471</v>
      </c>
      <c r="S793" s="8">
        <f>October_Schedule_Table[[#This Row],[PTS2]]-October_Schedule_Table[[#This Row],[Home Pre]]</f>
        <v>19.975171352653618</v>
      </c>
      <c r="T793" s="8">
        <f>October_Schedule_Table[[#This Row],[PTS]]-October_Schedule_Table[[#This Row],[Away Pre]]</f>
        <v>17.960385179905771</v>
      </c>
      <c r="U793" s="8" t="str">
        <f>CONCATENATE(October_Schedule_Table[[#This Row],[Away Short]],October_Schedule_Table[[#This Row],[PTS]],October_Schedule_Table[[#This Row],[PTS2]])</f>
        <v>Okl129134</v>
      </c>
      <c r="V793" s="8" t="str">
        <f>CONCATENATE(October_Schedule_Table[[#This Row],[Home Short]],October_Schedule_Table[[#This Row],[PTS]],October_Schedule_Table[[#This Row],[PTS2]])</f>
        <v>Bos129134</v>
      </c>
      <c r="W793" s="8" t="str">
        <f>VLOOKUP(October_Schedule_Table[[#This Row],[Home Concat]],'Back to Back'!T:U,2,FALSE)</f>
        <v>no</v>
      </c>
      <c r="X793" s="8" t="str">
        <f>VLOOKUP(October_Schedule_Table[[#This Row],[Away Concat]],'Back to Back'!T:U,2,FALSE)</f>
        <v>no</v>
      </c>
      <c r="Y79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93" s="8"/>
    </row>
    <row r="794" spans="1:26" x14ac:dyDescent="0.2">
      <c r="A794" s="2">
        <v>43499</v>
      </c>
      <c r="B794" s="16">
        <v>2</v>
      </c>
      <c r="C794" s="16">
        <v>3</v>
      </c>
      <c r="D794" s="16">
        <v>2019</v>
      </c>
      <c r="E794" s="1" t="s">
        <v>60</v>
      </c>
      <c r="F794" s="1" t="s">
        <v>19</v>
      </c>
      <c r="G794" s="1" t="str">
        <f>LEFT(October_Schedule_Table[[#This Row],[Visitor/Neutral]],3)</f>
        <v>Mem</v>
      </c>
      <c r="H794" s="1">
        <v>96</v>
      </c>
      <c r="I794" s="1" t="s">
        <v>25</v>
      </c>
      <c r="J794" s="1" t="s">
        <v>243</v>
      </c>
      <c r="K794" s="1">
        <v>84</v>
      </c>
      <c r="L794" s="1">
        <f>mean-0.5*home+VLOOKUP(October_Schedule_Table[[#This Row],[Visitor/Neutral]],lookup,2,FALSE)+VLOOKUP(October_Schedule_Table[[#This Row],[Home/Neutral]],lookup,3,FALSE)</f>
        <v>104.72516661392849</v>
      </c>
      <c r="M794" s="1">
        <f>mean+0.5*home+VLOOKUP(October_Schedule_Table[[#This Row],[Visitor/Neutral]],lookup,3,FALSE)+VLOOKUP(October_Schedule_Table[[#This Row],[Home/Neutral]],lookup,2,FALSE)</f>
        <v>100.39274271992558</v>
      </c>
      <c r="N794" s="1">
        <f>(October_Schedule_Table[[#This Row],[PTS2]]-October_Schedule_Table[[#This Row],[Home Pre]])^2+(October_Schedule_Table[[#This Row],[PTS]]-October_Schedule_Table[[#This Row],[Away Pre]])^2</f>
        <v>344.85054632248551</v>
      </c>
      <c r="O794" s="1">
        <f t="shared" si="14"/>
        <v>1.598939850713001</v>
      </c>
      <c r="P794" s="8">
        <f>October_Schedule_Table[[#This Row],[PTS2]]-October_Schedule_Table[[#This Row],[PTS]]</f>
        <v>-12</v>
      </c>
      <c r="Q794" s="8">
        <f>October_Schedule_Table[[#This Row],[Home Pre]]-October_Schedule_Table[[#This Row],[Away Pre]]</f>
        <v>-4.3324238940029147</v>
      </c>
      <c r="R794" s="8">
        <f>October_Schedule_Table[[#This Row],[Actual]]-October_Schedule_Table[[#This Row],[Predicted]]</f>
        <v>-7.6675761059970853</v>
      </c>
      <c r="S794" s="8">
        <f>October_Schedule_Table[[#This Row],[PTS2]]-October_Schedule_Table[[#This Row],[Home Pre]]</f>
        <v>-16.392742719925579</v>
      </c>
      <c r="T794" s="8">
        <f>October_Schedule_Table[[#This Row],[PTS]]-October_Schedule_Table[[#This Row],[Away Pre]]</f>
        <v>-8.7251666139284936</v>
      </c>
      <c r="U794" s="8" t="str">
        <f>CONCATENATE(October_Schedule_Table[[#This Row],[Away Short]],October_Schedule_Table[[#This Row],[PTS]],October_Schedule_Table[[#This Row],[PTS2]])</f>
        <v>Mem9684</v>
      </c>
      <c r="V794" s="8" t="str">
        <f>CONCATENATE(October_Schedule_Table[[#This Row],[Home Short]],October_Schedule_Table[[#This Row],[PTS]],October_Schedule_Table[[#This Row],[PTS2]])</f>
        <v>NYK9684</v>
      </c>
      <c r="W794" s="8" t="str">
        <f>VLOOKUP(October_Schedule_Table[[#This Row],[Home Concat]],'Back to Back'!T:U,2,FALSE)</f>
        <v>no</v>
      </c>
      <c r="X794" s="8" t="str">
        <f>VLOOKUP(October_Schedule_Table[[#This Row],[Away Concat]],'Back to Back'!T:U,2,FALSE)</f>
        <v>no</v>
      </c>
      <c r="Y79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94" s="8"/>
    </row>
    <row r="795" spans="1:26" x14ac:dyDescent="0.2">
      <c r="A795" s="2">
        <v>43499</v>
      </c>
      <c r="B795" s="16">
        <v>2</v>
      </c>
      <c r="C795" s="16">
        <v>3</v>
      </c>
      <c r="D795" s="16">
        <v>2019</v>
      </c>
      <c r="E795" s="1" t="s">
        <v>62</v>
      </c>
      <c r="F795" s="1" t="s">
        <v>22</v>
      </c>
      <c r="G795" s="1" t="s">
        <v>241</v>
      </c>
      <c r="H795" s="1">
        <v>103</v>
      </c>
      <c r="I795" s="1" t="s">
        <v>37</v>
      </c>
      <c r="J795" s="1" t="str">
        <f>LEFT(October_Schedule_Table[[#This Row],[Home/Neutral]],3)</f>
        <v>Tor</v>
      </c>
      <c r="K795" s="1">
        <v>121</v>
      </c>
      <c r="L795" s="1">
        <f>mean-0.5*home+VLOOKUP(October_Schedule_Table[[#This Row],[Visitor/Neutral]],lookup,2,FALSE)+VLOOKUP(October_Schedule_Table[[#This Row],[Home/Neutral]],lookup,3,FALSE)</f>
        <v>111.67277829768831</v>
      </c>
      <c r="M795" s="1">
        <f>mean+0.5*home+VLOOKUP(October_Schedule_Table[[#This Row],[Visitor/Neutral]],lookup,3,FALSE)+VLOOKUP(October_Schedule_Table[[#This Row],[Home/Neutral]],lookup,2,FALSE)</f>
        <v>119.12137741655971</v>
      </c>
      <c r="N795" s="1">
        <f>(October_Schedule_Table[[#This Row],[PTS2]]-October_Schedule_Table[[#This Row],[Home Pre]])^2+(October_Schedule_Table[[#This Row],[PTS]]-October_Schedule_Table[[#This Row],[Away Pre]])^2</f>
        <v>78.746306211865218</v>
      </c>
      <c r="O795" s="1">
        <f t="shared" si="14"/>
        <v>1.5998997905873535</v>
      </c>
      <c r="P795" s="8">
        <f>October_Schedule_Table[[#This Row],[PTS2]]-October_Schedule_Table[[#This Row],[PTS]]</f>
        <v>18</v>
      </c>
      <c r="Q795" s="8">
        <f>October_Schedule_Table[[#This Row],[Home Pre]]-October_Schedule_Table[[#This Row],[Away Pre]]</f>
        <v>7.4485991188713996</v>
      </c>
      <c r="R795" s="8">
        <f>October_Schedule_Table[[#This Row],[Actual]]-October_Schedule_Table[[#This Row],[Predicted]]</f>
        <v>10.5514008811286</v>
      </c>
      <c r="S795" s="8">
        <f>October_Schedule_Table[[#This Row],[PTS2]]-October_Schedule_Table[[#This Row],[Home Pre]]</f>
        <v>1.8786225834402899</v>
      </c>
      <c r="T795" s="8">
        <f>October_Schedule_Table[[#This Row],[PTS]]-October_Schedule_Table[[#This Row],[Away Pre]]</f>
        <v>-8.6727782976883105</v>
      </c>
      <c r="U795" s="8" t="str">
        <f>CONCATENATE(October_Schedule_Table[[#This Row],[Away Short]],October_Schedule_Table[[#This Row],[PTS]],October_Schedule_Table[[#This Row],[PTS2]])</f>
        <v>LAC103121</v>
      </c>
      <c r="V795" s="8" t="str">
        <f>CONCATENATE(October_Schedule_Table[[#This Row],[Home Short]],October_Schedule_Table[[#This Row],[PTS]],October_Schedule_Table[[#This Row],[PTS2]])</f>
        <v>Tor103121</v>
      </c>
      <c r="W795" s="8" t="str">
        <f>VLOOKUP(October_Schedule_Table[[#This Row],[Home Concat]],'Back to Back'!T:U,2,FALSE)</f>
        <v>no</v>
      </c>
      <c r="X795" s="8" t="str">
        <f>VLOOKUP(October_Schedule_Table[[#This Row],[Away Concat]],'Back to Back'!T:U,2,FALSE)</f>
        <v>yes</v>
      </c>
      <c r="Y79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95" s="8"/>
    </row>
    <row r="796" spans="1:26" x14ac:dyDescent="0.2">
      <c r="A796" s="2">
        <v>43500</v>
      </c>
      <c r="B796" s="16">
        <v>2</v>
      </c>
      <c r="C796" s="16">
        <v>4</v>
      </c>
      <c r="D796" s="16">
        <v>2019</v>
      </c>
      <c r="E796" s="1" t="s">
        <v>23</v>
      </c>
      <c r="F796" s="1" t="s">
        <v>13</v>
      </c>
      <c r="G796" s="1" t="str">
        <f>LEFT(October_Schedule_Table[[#This Row],[Visitor/Neutral]],3)</f>
        <v>Mil</v>
      </c>
      <c r="H796" s="1">
        <v>113</v>
      </c>
      <c r="I796" s="1" t="s">
        <v>15</v>
      </c>
      <c r="J796" s="1" t="str">
        <f>LEFT(October_Schedule_Table[[#This Row],[Home/Neutral]],3)</f>
        <v>Bro</v>
      </c>
      <c r="K796" s="1">
        <v>94</v>
      </c>
      <c r="L796" s="1">
        <f>mean-0.5*home+VLOOKUP(October_Schedule_Table[[#This Row],[Visitor/Neutral]],lookup,2,FALSE)+VLOOKUP(October_Schedule_Table[[#This Row],[Home/Neutral]],lookup,3,FALSE)</f>
        <v>117.88820365198472</v>
      </c>
      <c r="M796" s="1">
        <f>mean+0.5*home+VLOOKUP(October_Schedule_Table[[#This Row],[Visitor/Neutral]],lookup,3,FALSE)+VLOOKUP(October_Schedule_Table[[#This Row],[Home/Neutral]],lookup,2,FALSE)</f>
        <v>112.93287460644217</v>
      </c>
      <c r="N796" s="1">
        <f>(October_Schedule_Table[[#This Row],[PTS2]]-October_Schedule_Table[[#This Row],[Home Pre]])^2+(October_Schedule_Table[[#This Row],[PTS]]-October_Schedule_Table[[#This Row],[Away Pre]])^2</f>
        <v>382.34827580653956</v>
      </c>
      <c r="O796" s="1">
        <f t="shared" si="14"/>
        <v>1.6008603067714164</v>
      </c>
      <c r="P796" s="8">
        <f>October_Schedule_Table[[#This Row],[PTS2]]-October_Schedule_Table[[#This Row],[PTS]]</f>
        <v>-19</v>
      </c>
      <c r="Q796" s="8">
        <f>October_Schedule_Table[[#This Row],[Home Pre]]-October_Schedule_Table[[#This Row],[Away Pre]]</f>
        <v>-4.9553290455425554</v>
      </c>
      <c r="R796" s="8">
        <f>October_Schedule_Table[[#This Row],[Actual]]-October_Schedule_Table[[#This Row],[Predicted]]</f>
        <v>-14.044670954457445</v>
      </c>
      <c r="S796" s="8">
        <f>October_Schedule_Table[[#This Row],[PTS2]]-October_Schedule_Table[[#This Row],[Home Pre]]</f>
        <v>-18.932874606442169</v>
      </c>
      <c r="T796" s="8">
        <f>October_Schedule_Table[[#This Row],[PTS]]-October_Schedule_Table[[#This Row],[Away Pre]]</f>
        <v>-4.8882036519847247</v>
      </c>
      <c r="U796" s="8" t="str">
        <f>CONCATENATE(October_Schedule_Table[[#This Row],[Away Short]],October_Schedule_Table[[#This Row],[PTS]],October_Schedule_Table[[#This Row],[PTS2]])</f>
        <v>Mil11394</v>
      </c>
      <c r="V796" s="8" t="str">
        <f>CONCATENATE(October_Schedule_Table[[#This Row],[Home Short]],October_Schedule_Table[[#This Row],[PTS]],October_Schedule_Table[[#This Row],[PTS2]])</f>
        <v>Bro11394</v>
      </c>
      <c r="W796" s="8" t="str">
        <f>VLOOKUP(October_Schedule_Table[[#This Row],[Home Concat]],'Back to Back'!T:U,2,FALSE)</f>
        <v>no</v>
      </c>
      <c r="X796" s="8" t="str">
        <f>VLOOKUP(October_Schedule_Table[[#This Row],[Away Concat]],'Back to Back'!T:U,2,FALSE)</f>
        <v>no</v>
      </c>
      <c r="Y79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96" s="8"/>
    </row>
    <row r="797" spans="1:26" x14ac:dyDescent="0.2">
      <c r="A797" s="2">
        <v>43500</v>
      </c>
      <c r="B797" s="16">
        <v>2</v>
      </c>
      <c r="C797" s="16">
        <v>4</v>
      </c>
      <c r="D797" s="16">
        <v>2019</v>
      </c>
      <c r="E797" s="1" t="s">
        <v>12</v>
      </c>
      <c r="F797" s="1" t="s">
        <v>21</v>
      </c>
      <c r="G797" s="1" t="str">
        <f>LEFT(October_Schedule_Table[[#This Row],[Visitor/Neutral]],3)</f>
        <v>Den</v>
      </c>
      <c r="H797" s="1">
        <v>103</v>
      </c>
      <c r="I797" s="1" t="s">
        <v>16</v>
      </c>
      <c r="J797" s="1" t="str">
        <f>LEFT(October_Schedule_Table[[#This Row],[Home/Neutral]],3)</f>
        <v>Det</v>
      </c>
      <c r="K797" s="1">
        <v>129</v>
      </c>
      <c r="L797" s="1">
        <f>mean-0.5*home+VLOOKUP(October_Schedule_Table[[#This Row],[Visitor/Neutral]],lookup,2,FALSE)+VLOOKUP(October_Schedule_Table[[#This Row],[Home/Neutral]],lookup,3,FALSE)</f>
        <v>104.7563018208519</v>
      </c>
      <c r="M797" s="1">
        <f>mean+0.5*home+VLOOKUP(October_Schedule_Table[[#This Row],[Visitor/Neutral]],lookup,3,FALSE)+VLOOKUP(October_Schedule_Table[[#This Row],[Home/Neutral]],lookup,2,FALSE)</f>
        <v>103.35295503067022</v>
      </c>
      <c r="N797" s="1">
        <f>(October_Schedule_Table[[#This Row],[PTS2]]-October_Schedule_Table[[#This Row],[Home Pre]])^2+(October_Schedule_Table[[#This Row],[PTS]]-October_Schedule_Table[[#This Row],[Away Pre]])^2</f>
        <v>660.85551174475188</v>
      </c>
      <c r="O797" s="1">
        <f t="shared" si="14"/>
        <v>1.6018213996111832</v>
      </c>
      <c r="P797" s="8">
        <f>October_Schedule_Table[[#This Row],[PTS2]]-October_Schedule_Table[[#This Row],[PTS]]</f>
        <v>26</v>
      </c>
      <c r="Q797" s="8">
        <f>October_Schedule_Table[[#This Row],[Home Pre]]-October_Schedule_Table[[#This Row],[Away Pre]]</f>
        <v>-1.4033467901816863</v>
      </c>
      <c r="R797" s="8">
        <f>October_Schedule_Table[[#This Row],[Actual]]-October_Schedule_Table[[#This Row],[Predicted]]</f>
        <v>27.403346790181686</v>
      </c>
      <c r="S797" s="8">
        <f>October_Schedule_Table[[#This Row],[PTS2]]-October_Schedule_Table[[#This Row],[Home Pre]]</f>
        <v>25.647044969329784</v>
      </c>
      <c r="T797" s="8">
        <f>October_Schedule_Table[[#This Row],[PTS]]-October_Schedule_Table[[#This Row],[Away Pre]]</f>
        <v>-1.7563018208519026</v>
      </c>
      <c r="U797" s="8" t="str">
        <f>CONCATENATE(October_Schedule_Table[[#This Row],[Away Short]],October_Schedule_Table[[#This Row],[PTS]],October_Schedule_Table[[#This Row],[PTS2]])</f>
        <v>Den103129</v>
      </c>
      <c r="V797" s="8" t="str">
        <f>CONCATENATE(October_Schedule_Table[[#This Row],[Home Short]],October_Schedule_Table[[#This Row],[PTS]],October_Schedule_Table[[#This Row],[PTS2]])</f>
        <v>Det103129</v>
      </c>
      <c r="W797" s="8" t="str">
        <f>VLOOKUP(October_Schedule_Table[[#This Row],[Home Concat]],'Back to Back'!T:U,2,FALSE)</f>
        <v>no</v>
      </c>
      <c r="X797" s="8" t="str">
        <f>VLOOKUP(October_Schedule_Table[[#This Row],[Away Concat]],'Back to Back'!T:U,2,FALSE)</f>
        <v>no</v>
      </c>
      <c r="Y79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97" s="8"/>
    </row>
    <row r="798" spans="1:26" x14ac:dyDescent="0.2">
      <c r="A798" s="2">
        <v>43500</v>
      </c>
      <c r="B798" s="16">
        <v>2</v>
      </c>
      <c r="C798" s="16">
        <v>4</v>
      </c>
      <c r="D798" s="16">
        <v>2019</v>
      </c>
      <c r="E798" s="1" t="s">
        <v>6</v>
      </c>
      <c r="F798" s="1" t="s">
        <v>20</v>
      </c>
      <c r="G798" s="1" t="str">
        <f>LEFT(October_Schedule_Table[[#This Row],[Visitor/Neutral]],3)</f>
        <v>Ind</v>
      </c>
      <c r="H798" s="1">
        <v>109</v>
      </c>
      <c r="I798" s="1" t="s">
        <v>17</v>
      </c>
      <c r="J798" s="1" t="str">
        <f>LEFT(October_Schedule_Table[[#This Row],[Home/Neutral]],3)</f>
        <v>New</v>
      </c>
      <c r="K798" s="1">
        <v>107</v>
      </c>
      <c r="L798" s="1">
        <f>mean-0.5*home+VLOOKUP(October_Schedule_Table[[#This Row],[Visitor/Neutral]],lookup,2,FALSE)+VLOOKUP(October_Schedule_Table[[#This Row],[Home/Neutral]],lookup,3,FALSE)</f>
        <v>112.25472865267574</v>
      </c>
      <c r="M798" s="1">
        <f>mean+0.5*home+VLOOKUP(October_Schedule_Table[[#This Row],[Visitor/Neutral]],lookup,3,FALSE)+VLOOKUP(October_Schedule_Table[[#This Row],[Home/Neutral]],lookup,2,FALSE)</f>
        <v>110.49540726854201</v>
      </c>
      <c r="N798" s="1">
        <f>(October_Schedule_Table[[#This Row],[PTS2]]-October_Schedule_Table[[#This Row],[Home Pre]])^2+(October_Schedule_Table[[#This Row],[PTS]]-October_Schedule_Table[[#This Row],[Away Pre]])^2</f>
        <v>22.811130575524736</v>
      </c>
      <c r="O798" s="1">
        <f t="shared" si="14"/>
        <v>1.6027830694528551</v>
      </c>
      <c r="P798" s="8">
        <f>October_Schedule_Table[[#This Row],[PTS2]]-October_Schedule_Table[[#This Row],[PTS]]</f>
        <v>-2</v>
      </c>
      <c r="Q798" s="8">
        <f>October_Schedule_Table[[#This Row],[Home Pre]]-October_Schedule_Table[[#This Row],[Away Pre]]</f>
        <v>-1.7593213841337274</v>
      </c>
      <c r="R798" s="8">
        <f>October_Schedule_Table[[#This Row],[Actual]]-October_Schedule_Table[[#This Row],[Predicted]]</f>
        <v>-0.24067861586627259</v>
      </c>
      <c r="S798" s="8">
        <f>October_Schedule_Table[[#This Row],[PTS2]]-October_Schedule_Table[[#This Row],[Home Pre]]</f>
        <v>-3.4954072685420101</v>
      </c>
      <c r="T798" s="8">
        <f>October_Schedule_Table[[#This Row],[PTS]]-October_Schedule_Table[[#This Row],[Away Pre]]</f>
        <v>-3.2547286526757375</v>
      </c>
      <c r="U798" s="8" t="str">
        <f>CONCATENATE(October_Schedule_Table[[#This Row],[Away Short]],October_Schedule_Table[[#This Row],[PTS]],October_Schedule_Table[[#This Row],[PTS2]])</f>
        <v>Ind109107</v>
      </c>
      <c r="V798" s="8" t="str">
        <f>CONCATENATE(October_Schedule_Table[[#This Row],[Home Short]],October_Schedule_Table[[#This Row],[PTS]],October_Schedule_Table[[#This Row],[PTS2]])</f>
        <v>New109107</v>
      </c>
      <c r="W798" s="8" t="str">
        <f>VLOOKUP(October_Schedule_Table[[#This Row],[Home Concat]],'Back to Back'!T:U,2,FALSE)</f>
        <v>no</v>
      </c>
      <c r="X798" s="8" t="str">
        <f>VLOOKUP(October_Schedule_Table[[#This Row],[Away Concat]],'Back to Back'!T:U,2,FALSE)</f>
        <v>no</v>
      </c>
      <c r="Y79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98" s="8"/>
    </row>
    <row r="799" spans="1:26" x14ac:dyDescent="0.2">
      <c r="A799" s="2">
        <v>43500</v>
      </c>
      <c r="B799" s="16">
        <v>2</v>
      </c>
      <c r="C799" s="16">
        <v>4</v>
      </c>
      <c r="D799" s="16">
        <v>2019</v>
      </c>
      <c r="E799" s="1" t="s">
        <v>42</v>
      </c>
      <c r="F799" s="1" t="s">
        <v>18</v>
      </c>
      <c r="G799" s="1" t="str">
        <f>LEFT(October_Schedule_Table[[#This Row],[Visitor/Neutral]],3)</f>
        <v>Hou</v>
      </c>
      <c r="H799" s="1">
        <v>118</v>
      </c>
      <c r="I799" s="1" t="s">
        <v>29</v>
      </c>
      <c r="J799" s="1" t="str">
        <f>LEFT(October_Schedule_Table[[#This Row],[Home/Neutral]],3)</f>
        <v>Pho</v>
      </c>
      <c r="K799" s="1">
        <v>110</v>
      </c>
      <c r="L799" s="1">
        <f>mean-0.5*home+VLOOKUP(October_Schedule_Table[[#This Row],[Visitor/Neutral]],lookup,2,FALSE)+VLOOKUP(October_Schedule_Table[[#This Row],[Home/Neutral]],lookup,3,FALSE)</f>
        <v>118.5439720588739</v>
      </c>
      <c r="M799" s="1">
        <f>mean+0.5*home+VLOOKUP(October_Schedule_Table[[#This Row],[Visitor/Neutral]],lookup,3,FALSE)+VLOOKUP(October_Schedule_Table[[#This Row],[Home/Neutral]],lookup,2,FALSE)</f>
        <v>106.72942879624516</v>
      </c>
      <c r="N799" s="1">
        <f>(October_Schedule_Table[[#This Row],[PTS2]]-October_Schedule_Table[[#This Row],[Home Pre]])^2+(October_Schedule_Table[[#This Row],[PTS]]-October_Schedule_Table[[#This Row],[Away Pre]])^2</f>
        <v>10.992541599665905</v>
      </c>
      <c r="O799" s="1">
        <f t="shared" si="14"/>
        <v>1.6037453166428408</v>
      </c>
      <c r="P799" s="8">
        <f>October_Schedule_Table[[#This Row],[PTS2]]-October_Schedule_Table[[#This Row],[PTS]]</f>
        <v>-8</v>
      </c>
      <c r="Q799" s="8">
        <f>October_Schedule_Table[[#This Row],[Home Pre]]-October_Schedule_Table[[#This Row],[Away Pre]]</f>
        <v>-11.814543262628746</v>
      </c>
      <c r="R799" s="8">
        <f>October_Schedule_Table[[#This Row],[Actual]]-October_Schedule_Table[[#This Row],[Predicted]]</f>
        <v>3.8145432626287459</v>
      </c>
      <c r="S799" s="8">
        <f>October_Schedule_Table[[#This Row],[PTS2]]-October_Schedule_Table[[#This Row],[Home Pre]]</f>
        <v>3.2705712037548409</v>
      </c>
      <c r="T799" s="8">
        <f>October_Schedule_Table[[#This Row],[PTS]]-October_Schedule_Table[[#This Row],[Away Pre]]</f>
        <v>-0.54397205887390498</v>
      </c>
      <c r="U799" s="8" t="str">
        <f>CONCATENATE(October_Schedule_Table[[#This Row],[Away Short]],October_Schedule_Table[[#This Row],[PTS]],October_Schedule_Table[[#This Row],[PTS2]])</f>
        <v>Hou118110</v>
      </c>
      <c r="V799" s="8" t="str">
        <f>CONCATENATE(October_Schedule_Table[[#This Row],[Home Short]],October_Schedule_Table[[#This Row],[PTS]],October_Schedule_Table[[#This Row],[PTS2]])</f>
        <v>Pho118110</v>
      </c>
      <c r="W799" s="8" t="str">
        <f>VLOOKUP(October_Schedule_Table[[#This Row],[Home Concat]],'Back to Back'!T:U,2,FALSE)</f>
        <v>no</v>
      </c>
      <c r="X799" s="8" t="str">
        <f>VLOOKUP(October_Schedule_Table[[#This Row],[Away Concat]],'Back to Back'!T:U,2,FALSE)</f>
        <v>no</v>
      </c>
      <c r="Y79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799" s="8"/>
    </row>
    <row r="800" spans="1:26" x14ac:dyDescent="0.2">
      <c r="A800" s="2">
        <v>43500</v>
      </c>
      <c r="B800" s="16">
        <v>2</v>
      </c>
      <c r="C800" s="16">
        <v>4</v>
      </c>
      <c r="D800" s="16">
        <v>2019</v>
      </c>
      <c r="E800" s="1" t="s">
        <v>30</v>
      </c>
      <c r="F800" s="1" t="s">
        <v>35</v>
      </c>
      <c r="G800" s="1" t="str">
        <f>LEFT(October_Schedule_Table[[#This Row],[Visitor/Neutral]],3)</f>
        <v>San</v>
      </c>
      <c r="H800" s="1">
        <v>112</v>
      </c>
      <c r="I800" s="1" t="s">
        <v>32</v>
      </c>
      <c r="J800" s="1" t="str">
        <f>LEFT(October_Schedule_Table[[#This Row],[Home/Neutral]],3)</f>
        <v>Sac</v>
      </c>
      <c r="K800" s="1">
        <v>127</v>
      </c>
      <c r="L800" s="1">
        <f>mean-0.5*home+VLOOKUP(October_Schedule_Table[[#This Row],[Visitor/Neutral]],lookup,2,FALSE)+VLOOKUP(October_Schedule_Table[[#This Row],[Home/Neutral]],lookup,3,FALSE)</f>
        <v>113.74989661907253</v>
      </c>
      <c r="M800" s="1">
        <f>mean+0.5*home+VLOOKUP(October_Schedule_Table[[#This Row],[Visitor/Neutral]],lookup,3,FALSE)+VLOOKUP(October_Schedule_Table[[#This Row],[Home/Neutral]],lookup,2,FALSE)</f>
        <v>113.68851950243662</v>
      </c>
      <c r="N800" s="1">
        <f>(October_Schedule_Table[[#This Row],[PTS2]]-October_Schedule_Table[[#This Row],[Home Pre]])^2+(October_Schedule_Table[[#This Row],[PTS]]-October_Schedule_Table[[#This Row],[Away Pre]])^2</f>
        <v>180.2576512144517</v>
      </c>
      <c r="O800" s="1">
        <f t="shared" si="14"/>
        <v>1.6047081415277575</v>
      </c>
      <c r="P800" s="8">
        <f>October_Schedule_Table[[#This Row],[PTS2]]-October_Schedule_Table[[#This Row],[PTS]]</f>
        <v>15</v>
      </c>
      <c r="Q800" s="8">
        <f>October_Schedule_Table[[#This Row],[Home Pre]]-October_Schedule_Table[[#This Row],[Away Pre]]</f>
        <v>-6.1377116635910056E-2</v>
      </c>
      <c r="R800" s="8">
        <f>October_Schedule_Table[[#This Row],[Actual]]-October_Schedule_Table[[#This Row],[Predicted]]</f>
        <v>15.06137711663591</v>
      </c>
      <c r="S800" s="8">
        <f>October_Schedule_Table[[#This Row],[PTS2]]-October_Schedule_Table[[#This Row],[Home Pre]]</f>
        <v>13.31148049756338</v>
      </c>
      <c r="T800" s="8">
        <f>October_Schedule_Table[[#This Row],[PTS]]-October_Schedule_Table[[#This Row],[Away Pre]]</f>
        <v>-1.7498966190725298</v>
      </c>
      <c r="U800" s="8" t="str">
        <f>CONCATENATE(October_Schedule_Table[[#This Row],[Away Short]],October_Schedule_Table[[#This Row],[PTS]],October_Schedule_Table[[#This Row],[PTS2]])</f>
        <v>San112127</v>
      </c>
      <c r="V800" s="8" t="str">
        <f>CONCATENATE(October_Schedule_Table[[#This Row],[Home Short]],October_Schedule_Table[[#This Row],[PTS]],October_Schedule_Table[[#This Row],[PTS2]])</f>
        <v>Sac112127</v>
      </c>
      <c r="W800" s="8" t="str">
        <f>VLOOKUP(October_Schedule_Table[[#This Row],[Home Concat]],'Back to Back'!T:U,2,FALSE)</f>
        <v>no</v>
      </c>
      <c r="X800" s="8" t="str">
        <f>VLOOKUP(October_Schedule_Table[[#This Row],[Away Concat]],'Back to Back'!T:U,2,FALSE)</f>
        <v>no</v>
      </c>
      <c r="Y80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00" s="8"/>
    </row>
    <row r="801" spans="1:26" x14ac:dyDescent="0.2">
      <c r="A801" s="2">
        <v>43500</v>
      </c>
      <c r="B801" s="16">
        <v>2</v>
      </c>
      <c r="C801" s="16">
        <v>4</v>
      </c>
      <c r="D801" s="16">
        <v>2019</v>
      </c>
      <c r="E801" s="1" t="s">
        <v>12</v>
      </c>
      <c r="F801" s="1" t="s">
        <v>24</v>
      </c>
      <c r="G801" s="1" t="str">
        <f>LEFT(October_Schedule_Table[[#This Row],[Visitor/Neutral]],3)</f>
        <v>Atl</v>
      </c>
      <c r="H801" s="1">
        <v>137</v>
      </c>
      <c r="I801" s="1" t="s">
        <v>41</v>
      </c>
      <c r="J801" s="1" t="str">
        <f>LEFT(October_Schedule_Table[[#This Row],[Home/Neutral]],3)</f>
        <v>Was</v>
      </c>
      <c r="K801" s="1">
        <v>129</v>
      </c>
      <c r="L801" s="1">
        <f>mean-0.5*home+VLOOKUP(October_Schedule_Table[[#This Row],[Visitor/Neutral]],lookup,2,FALSE)+VLOOKUP(October_Schedule_Table[[#This Row],[Home/Neutral]],lookup,3,FALSE)</f>
        <v>119.61435673657103</v>
      </c>
      <c r="M801" s="1">
        <f>mean+0.5*home+VLOOKUP(October_Schedule_Table[[#This Row],[Visitor/Neutral]],lookup,3,FALSE)+VLOOKUP(October_Schedule_Table[[#This Row],[Home/Neutral]],lookup,2,FALSE)</f>
        <v>124.53101862699745</v>
      </c>
      <c r="N801" s="1">
        <f>(October_Schedule_Table[[#This Row],[PTS2]]-October_Schedule_Table[[#This Row],[Home Pre]])^2+(October_Schedule_Table[[#This Row],[PTS]]-October_Schedule_Table[[#This Row],[Away Pre]])^2</f>
        <v>322.23238619545708</v>
      </c>
      <c r="O801" s="1">
        <f t="shared" si="14"/>
        <v>1.6056715444544303</v>
      </c>
      <c r="P801" s="8">
        <f>October_Schedule_Table[[#This Row],[PTS2]]-October_Schedule_Table[[#This Row],[PTS]]</f>
        <v>-8</v>
      </c>
      <c r="Q801" s="8">
        <f>October_Schedule_Table[[#This Row],[Home Pre]]-October_Schedule_Table[[#This Row],[Away Pre]]</f>
        <v>4.9166618904264254</v>
      </c>
      <c r="R801" s="8">
        <f>October_Schedule_Table[[#This Row],[Actual]]-October_Schedule_Table[[#This Row],[Predicted]]</f>
        <v>-12.916661890426425</v>
      </c>
      <c r="S801" s="8">
        <f>October_Schedule_Table[[#This Row],[PTS2]]-October_Schedule_Table[[#This Row],[Home Pre]]</f>
        <v>4.4689813730025492</v>
      </c>
      <c r="T801" s="8">
        <f>October_Schedule_Table[[#This Row],[PTS]]-October_Schedule_Table[[#This Row],[Away Pre]]</f>
        <v>17.385643263428975</v>
      </c>
      <c r="U801" s="8" t="str">
        <f>CONCATENATE(October_Schedule_Table[[#This Row],[Away Short]],October_Schedule_Table[[#This Row],[PTS]],October_Schedule_Table[[#This Row],[PTS2]])</f>
        <v>Atl137129</v>
      </c>
      <c r="V801" s="8" t="str">
        <f>CONCATENATE(October_Schedule_Table[[#This Row],[Home Short]],October_Schedule_Table[[#This Row],[PTS]],October_Schedule_Table[[#This Row],[PTS2]])</f>
        <v>Was137129</v>
      </c>
      <c r="W801" s="8" t="str">
        <f>VLOOKUP(October_Schedule_Table[[#This Row],[Home Concat]],'Back to Back'!T:U,2,FALSE)</f>
        <v>no</v>
      </c>
      <c r="X801" s="8" t="str">
        <f>VLOOKUP(October_Schedule_Table[[#This Row],[Away Concat]],'Back to Back'!T:U,2,FALSE)</f>
        <v>no</v>
      </c>
      <c r="Y80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01" s="8"/>
    </row>
    <row r="802" spans="1:26" x14ac:dyDescent="0.2">
      <c r="A802" s="2">
        <v>43501</v>
      </c>
      <c r="B802" s="16">
        <v>2</v>
      </c>
      <c r="C802" s="16">
        <v>5</v>
      </c>
      <c r="D802" s="16">
        <v>2019</v>
      </c>
      <c r="E802" s="1" t="s">
        <v>12</v>
      </c>
      <c r="F802" s="1" t="s">
        <v>22</v>
      </c>
      <c r="G802" s="1" t="s">
        <v>241</v>
      </c>
      <c r="H802" s="1">
        <v>117</v>
      </c>
      <c r="I802" s="1" t="s">
        <v>14</v>
      </c>
      <c r="J802" s="1" t="str">
        <f>LEFT(October_Schedule_Table[[#This Row],[Home/Neutral]],3)</f>
        <v>Cha</v>
      </c>
      <c r="K802" s="1">
        <v>115</v>
      </c>
      <c r="L802" s="1">
        <f>mean-0.5*home+VLOOKUP(October_Schedule_Table[[#This Row],[Visitor/Neutral]],lookup,2,FALSE)+VLOOKUP(October_Schedule_Table[[#This Row],[Home/Neutral]],lookup,3,FALSE)</f>
        <v>114.59278998418455</v>
      </c>
      <c r="M802" s="1">
        <f>mean+0.5*home+VLOOKUP(October_Schedule_Table[[#This Row],[Visitor/Neutral]],lookup,3,FALSE)+VLOOKUP(October_Schedule_Table[[#This Row],[Home/Neutral]],lookup,2,FALSE)</f>
        <v>115.2863500553035</v>
      </c>
      <c r="N802" s="1">
        <f>(October_Schedule_Table[[#This Row],[PTS2]]-October_Schedule_Table[[#This Row],[Home Pre]])^2+(October_Schedule_Table[[#This Row],[PTS]]-October_Schedule_Table[[#This Row],[Away Pre]])^2</f>
        <v>5.8766564144145432</v>
      </c>
      <c r="O802" s="1">
        <f t="shared" si="14"/>
        <v>1.6066355257698923</v>
      </c>
      <c r="P802" s="8">
        <f>October_Schedule_Table[[#This Row],[PTS2]]-October_Schedule_Table[[#This Row],[PTS]]</f>
        <v>-2</v>
      </c>
      <c r="Q802" s="8">
        <f>October_Schedule_Table[[#This Row],[Home Pre]]-October_Schedule_Table[[#This Row],[Away Pre]]</f>
        <v>0.69356007111895224</v>
      </c>
      <c r="R802" s="8">
        <f>October_Schedule_Table[[#This Row],[Actual]]-October_Schedule_Table[[#This Row],[Predicted]]</f>
        <v>-2.6935600711189522</v>
      </c>
      <c r="S802" s="8">
        <f>October_Schedule_Table[[#This Row],[PTS2]]-October_Schedule_Table[[#This Row],[Home Pre]]</f>
        <v>-0.28635005530350099</v>
      </c>
      <c r="T802" s="8">
        <f>October_Schedule_Table[[#This Row],[PTS]]-October_Schedule_Table[[#This Row],[Away Pre]]</f>
        <v>2.4072100158154512</v>
      </c>
      <c r="U802" s="8" t="str">
        <f>CONCATENATE(October_Schedule_Table[[#This Row],[Away Short]],October_Schedule_Table[[#This Row],[PTS]],October_Schedule_Table[[#This Row],[PTS2]])</f>
        <v>LAC117115</v>
      </c>
      <c r="V802" s="8" t="str">
        <f>CONCATENATE(October_Schedule_Table[[#This Row],[Home Short]],October_Schedule_Table[[#This Row],[PTS]],October_Schedule_Table[[#This Row],[PTS2]])</f>
        <v>Cha117115</v>
      </c>
      <c r="W802" s="8" t="str">
        <f>VLOOKUP(October_Schedule_Table[[#This Row],[Home Concat]],'Back to Back'!T:U,2,FALSE)</f>
        <v>no</v>
      </c>
      <c r="X802" s="8" t="str">
        <f>VLOOKUP(October_Schedule_Table[[#This Row],[Away Concat]],'Back to Back'!T:U,2,FALSE)</f>
        <v>no</v>
      </c>
      <c r="Y80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02" s="8"/>
    </row>
    <row r="803" spans="1:26" x14ac:dyDescent="0.2">
      <c r="A803" s="2">
        <v>43501</v>
      </c>
      <c r="B803" s="16">
        <v>2</v>
      </c>
      <c r="C803" s="16">
        <v>5</v>
      </c>
      <c r="D803" s="16">
        <v>2019</v>
      </c>
      <c r="E803" s="1" t="s">
        <v>12</v>
      </c>
      <c r="F803" s="1" t="s">
        <v>8</v>
      </c>
      <c r="G803" s="1" t="str">
        <f>LEFT(October_Schedule_Table[[#This Row],[Visitor/Neutral]],3)</f>
        <v>Bos</v>
      </c>
      <c r="H803" s="1">
        <v>103</v>
      </c>
      <c r="I803" s="1" t="s">
        <v>36</v>
      </c>
      <c r="J803" s="1" t="str">
        <f>LEFT(October_Schedule_Table[[#This Row],[Home/Neutral]],3)</f>
        <v>Cle</v>
      </c>
      <c r="K803" s="1">
        <v>96</v>
      </c>
      <c r="L803" s="1">
        <f>mean-0.5*home+VLOOKUP(October_Schedule_Table[[#This Row],[Visitor/Neutral]],lookup,2,FALSE)+VLOOKUP(October_Schedule_Table[[#This Row],[Home/Neutral]],lookup,3,FALSE)</f>
        <v>114.31415096855361</v>
      </c>
      <c r="M803" s="1">
        <f>mean+0.5*home+VLOOKUP(October_Schedule_Table[[#This Row],[Visitor/Neutral]],lookup,3,FALSE)+VLOOKUP(October_Schedule_Table[[#This Row],[Home/Neutral]],lookup,2,FALSE)</f>
        <v>104.04469645354131</v>
      </c>
      <c r="N803" s="1">
        <f>(October_Schedule_Table[[#This Row],[PTS2]]-October_Schedule_Table[[#This Row],[Home Pre]])^2+(October_Schedule_Table[[#This Row],[PTS]]-October_Schedule_Table[[#This Row],[Away Pre]])^2</f>
        <v>192.72715316884256</v>
      </c>
      <c r="O803" s="1">
        <f t="shared" si="14"/>
        <v>1.6076000858213852</v>
      </c>
      <c r="P803" s="8">
        <f>October_Schedule_Table[[#This Row],[PTS2]]-October_Schedule_Table[[#This Row],[PTS]]</f>
        <v>-7</v>
      </c>
      <c r="Q803" s="8">
        <f>October_Schedule_Table[[#This Row],[Home Pre]]-October_Schedule_Table[[#This Row],[Away Pre]]</f>
        <v>-10.269454515012299</v>
      </c>
      <c r="R803" s="8">
        <f>October_Schedule_Table[[#This Row],[Actual]]-October_Schedule_Table[[#This Row],[Predicted]]</f>
        <v>3.2694545150122991</v>
      </c>
      <c r="S803" s="8">
        <f>October_Schedule_Table[[#This Row],[PTS2]]-October_Schedule_Table[[#This Row],[Home Pre]]</f>
        <v>-8.0446964535413059</v>
      </c>
      <c r="T803" s="8">
        <f>October_Schedule_Table[[#This Row],[PTS]]-October_Schedule_Table[[#This Row],[Away Pre]]</f>
        <v>-11.314150968553605</v>
      </c>
      <c r="U803" s="8" t="str">
        <f>CONCATENATE(October_Schedule_Table[[#This Row],[Away Short]],October_Schedule_Table[[#This Row],[PTS]],October_Schedule_Table[[#This Row],[PTS2]])</f>
        <v>Bos10396</v>
      </c>
      <c r="V803" s="8" t="str">
        <f>CONCATENATE(October_Schedule_Table[[#This Row],[Home Short]],October_Schedule_Table[[#This Row],[PTS]],October_Schedule_Table[[#This Row],[PTS2]])</f>
        <v>Cle10396</v>
      </c>
      <c r="W803" s="8" t="str">
        <f>VLOOKUP(October_Schedule_Table[[#This Row],[Home Concat]],'Back to Back'!T:U,2,FALSE)</f>
        <v>no</v>
      </c>
      <c r="X803" s="8" t="str">
        <f>VLOOKUP(October_Schedule_Table[[#This Row],[Away Concat]],'Back to Back'!T:U,2,FALSE)</f>
        <v>no</v>
      </c>
      <c r="Y80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03" s="8"/>
    </row>
    <row r="804" spans="1:26" x14ac:dyDescent="0.2">
      <c r="A804" s="2">
        <v>43501</v>
      </c>
      <c r="B804" s="16">
        <v>2</v>
      </c>
      <c r="C804" s="16">
        <v>5</v>
      </c>
      <c r="D804" s="16">
        <v>2019</v>
      </c>
      <c r="E804" s="1" t="s">
        <v>12</v>
      </c>
      <c r="F804" s="1" t="s">
        <v>39</v>
      </c>
      <c r="G804" s="1" t="s">
        <v>242</v>
      </c>
      <c r="H804" s="1">
        <v>94</v>
      </c>
      <c r="I804" s="1" t="s">
        <v>20</v>
      </c>
      <c r="J804" s="1" t="str">
        <f>LEFT(October_Schedule_Table[[#This Row],[Home/Neutral]],3)</f>
        <v>Ind</v>
      </c>
      <c r="K804" s="1">
        <v>136</v>
      </c>
      <c r="L804" s="1">
        <f>mean-0.5*home+VLOOKUP(October_Schedule_Table[[#This Row],[Visitor/Neutral]],lookup,2,FALSE)+VLOOKUP(October_Schedule_Table[[#This Row],[Home/Neutral]],lookup,3,FALSE)</f>
        <v>103.97324665695415</v>
      </c>
      <c r="M804" s="1">
        <f>mean+0.5*home+VLOOKUP(October_Schedule_Table[[#This Row],[Visitor/Neutral]],lookup,3,FALSE)+VLOOKUP(October_Schedule_Table[[#This Row],[Home/Neutral]],lookup,2,FALSE)</f>
        <v>110.84357625223336</v>
      </c>
      <c r="N804" s="1">
        <f>(October_Schedule_Table[[#This Row],[PTS2]]-October_Schedule_Table[[#This Row],[Home Pre]])^2+(October_Schedule_Table[[#This Row],[PTS]]-October_Schedule_Table[[#This Row],[Away Pre]])^2</f>
        <v>732.31130465764431</v>
      </c>
      <c r="O804" s="1">
        <f t="shared" si="14"/>
        <v>1.6085652249563591</v>
      </c>
      <c r="P804" s="8">
        <f>October_Schedule_Table[[#This Row],[PTS2]]-October_Schedule_Table[[#This Row],[PTS]]</f>
        <v>42</v>
      </c>
      <c r="Q804" s="8">
        <f>October_Schedule_Table[[#This Row],[Home Pre]]-October_Schedule_Table[[#This Row],[Away Pre]]</f>
        <v>6.8703295952792161</v>
      </c>
      <c r="R804" s="8">
        <f>October_Schedule_Table[[#This Row],[Actual]]-October_Schedule_Table[[#This Row],[Predicted]]</f>
        <v>35.129670404720784</v>
      </c>
      <c r="S804" s="8">
        <f>October_Schedule_Table[[#This Row],[PTS2]]-October_Schedule_Table[[#This Row],[Home Pre]]</f>
        <v>25.156423747766638</v>
      </c>
      <c r="T804" s="8">
        <f>October_Schedule_Table[[#This Row],[PTS]]-October_Schedule_Table[[#This Row],[Away Pre]]</f>
        <v>-9.9732466569541458</v>
      </c>
      <c r="U804" s="8" t="str">
        <f>CONCATENATE(October_Schedule_Table[[#This Row],[Away Short]],October_Schedule_Table[[#This Row],[PTS]],October_Schedule_Table[[#This Row],[PTS2]])</f>
        <v>LAL94136</v>
      </c>
      <c r="V804" s="8" t="str">
        <f>CONCATENATE(October_Schedule_Table[[#This Row],[Home Short]],October_Schedule_Table[[#This Row],[PTS]],October_Schedule_Table[[#This Row],[PTS2]])</f>
        <v>Ind94136</v>
      </c>
      <c r="W804" s="8" t="str">
        <f>VLOOKUP(October_Schedule_Table[[#This Row],[Home Concat]],'Back to Back'!T:U,2,FALSE)</f>
        <v>yes</v>
      </c>
      <c r="X804" s="8" t="str">
        <f>VLOOKUP(October_Schedule_Table[[#This Row],[Away Concat]],'Back to Back'!T:U,2,FALSE)</f>
        <v>no</v>
      </c>
      <c r="Y804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04" s="8"/>
    </row>
    <row r="805" spans="1:26" x14ac:dyDescent="0.2">
      <c r="A805" s="2">
        <v>43501</v>
      </c>
      <c r="B805" s="16">
        <v>2</v>
      </c>
      <c r="C805" s="16">
        <v>5</v>
      </c>
      <c r="D805" s="16">
        <v>2019</v>
      </c>
      <c r="E805" s="1" t="s">
        <v>6</v>
      </c>
      <c r="F805" s="1" t="s">
        <v>34</v>
      </c>
      <c r="G805" s="1" t="str">
        <f>LEFT(October_Schedule_Table[[#This Row],[Visitor/Neutral]],3)</f>
        <v>Min</v>
      </c>
      <c r="H805" s="1">
        <v>106</v>
      </c>
      <c r="I805" s="1" t="s">
        <v>19</v>
      </c>
      <c r="J805" s="1" t="str">
        <f>LEFT(October_Schedule_Table[[#This Row],[Home/Neutral]],3)</f>
        <v>Mem</v>
      </c>
      <c r="K805" s="1">
        <v>108</v>
      </c>
      <c r="L805" s="1">
        <f>mean-0.5*home+VLOOKUP(October_Schedule_Table[[#This Row],[Visitor/Neutral]],lookup,2,FALSE)+VLOOKUP(October_Schedule_Table[[#This Row],[Home/Neutral]],lookup,3,FALSE)</f>
        <v>106.46796566040784</v>
      </c>
      <c r="M805" s="1">
        <f>mean+0.5*home+VLOOKUP(October_Schedule_Table[[#This Row],[Visitor/Neutral]],lookup,3,FALSE)+VLOOKUP(October_Schedule_Table[[#This Row],[Home/Neutral]],lookup,2,FALSE)</f>
        <v>108.19678934999096</v>
      </c>
      <c r="N805" s="1">
        <f>(October_Schedule_Table[[#This Row],[PTS2]]-October_Schedule_Table[[#This Row],[Home Pre]])^2+(October_Schedule_Table[[#This Row],[PTS]]-October_Schedule_Table[[#This Row],[Away Pre]])^2</f>
        <v>0.25771790759081392</v>
      </c>
      <c r="O805" s="1">
        <f t="shared" si="14"/>
        <v>1.6095309435224727</v>
      </c>
      <c r="P805" s="8">
        <f>October_Schedule_Table[[#This Row],[PTS2]]-October_Schedule_Table[[#This Row],[PTS]]</f>
        <v>2</v>
      </c>
      <c r="Q805" s="8">
        <f>October_Schedule_Table[[#This Row],[Home Pre]]-October_Schedule_Table[[#This Row],[Away Pre]]</f>
        <v>1.7288236895831233</v>
      </c>
      <c r="R805" s="8">
        <f>October_Schedule_Table[[#This Row],[Actual]]-October_Schedule_Table[[#This Row],[Predicted]]</f>
        <v>0.27117631041687673</v>
      </c>
      <c r="S805" s="8">
        <f>October_Schedule_Table[[#This Row],[PTS2]]-October_Schedule_Table[[#This Row],[Home Pre]]</f>
        <v>-0.19678934999096498</v>
      </c>
      <c r="T805" s="8">
        <f>October_Schedule_Table[[#This Row],[PTS]]-October_Schedule_Table[[#This Row],[Away Pre]]</f>
        <v>-0.46796566040784171</v>
      </c>
      <c r="U805" s="8" t="str">
        <f>CONCATENATE(October_Schedule_Table[[#This Row],[Away Short]],October_Schedule_Table[[#This Row],[PTS]],October_Schedule_Table[[#This Row],[PTS2]])</f>
        <v>Min106108</v>
      </c>
      <c r="V805" s="8" t="str">
        <f>CONCATENATE(October_Schedule_Table[[#This Row],[Home Short]],October_Schedule_Table[[#This Row],[PTS]],October_Schedule_Table[[#This Row],[PTS2]])</f>
        <v>Mem106108</v>
      </c>
      <c r="W805" s="8" t="str">
        <f>VLOOKUP(October_Schedule_Table[[#This Row],[Home Concat]],'Back to Back'!T:U,2,FALSE)</f>
        <v>no</v>
      </c>
      <c r="X805" s="8" t="str">
        <f>VLOOKUP(October_Schedule_Table[[#This Row],[Away Concat]],'Back to Back'!T:U,2,FALSE)</f>
        <v>no</v>
      </c>
      <c r="Y80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05" s="8"/>
    </row>
    <row r="806" spans="1:26" x14ac:dyDescent="0.2">
      <c r="A806" s="2">
        <v>43501</v>
      </c>
      <c r="B806" s="16">
        <v>2</v>
      </c>
      <c r="C806" s="16">
        <v>5</v>
      </c>
      <c r="D806" s="16">
        <v>2019</v>
      </c>
      <c r="E806" s="1" t="s">
        <v>23</v>
      </c>
      <c r="F806" s="1" t="s">
        <v>16</v>
      </c>
      <c r="G806" s="1" t="str">
        <f>LEFT(October_Schedule_Table[[#This Row],[Visitor/Neutral]],3)</f>
        <v>Det</v>
      </c>
      <c r="H806" s="1">
        <v>105</v>
      </c>
      <c r="I806" s="1" t="s">
        <v>25</v>
      </c>
      <c r="J806" s="1" t="s">
        <v>243</v>
      </c>
      <c r="K806" s="1">
        <v>92</v>
      </c>
      <c r="L806" s="1">
        <f>mean-0.5*home+VLOOKUP(October_Schedule_Table[[#This Row],[Visitor/Neutral]],lookup,2,FALSE)+VLOOKUP(October_Schedule_Table[[#This Row],[Home/Neutral]],lookup,3,FALSE)</f>
        <v>107.76400860878375</v>
      </c>
      <c r="M806" s="1">
        <f>mean+0.5*home+VLOOKUP(October_Schedule_Table[[#This Row],[Visitor/Neutral]],lookup,3,FALSE)+VLOOKUP(October_Schedule_Table[[#This Row],[Home/Neutral]],lookup,2,FALSE)</f>
        <v>101.33117768206009</v>
      </c>
      <c r="N806" s="1">
        <f>(October_Schedule_Table[[#This Row],[PTS2]]-October_Schedule_Table[[#This Row],[Home Pre]])^2+(October_Schedule_Table[[#This Row],[PTS]]-October_Schedule_Table[[#This Row],[Away Pre]])^2</f>
        <v>94.710620523606963</v>
      </c>
      <c r="O806" s="1">
        <f t="shared" si="14"/>
        <v>1.6104972418675934</v>
      </c>
      <c r="P806" s="8">
        <f>October_Schedule_Table[[#This Row],[PTS2]]-October_Schedule_Table[[#This Row],[PTS]]</f>
        <v>-13</v>
      </c>
      <c r="Q806" s="8">
        <f>October_Schedule_Table[[#This Row],[Home Pre]]-October_Schedule_Table[[#This Row],[Away Pre]]</f>
        <v>-6.4328309267236676</v>
      </c>
      <c r="R806" s="8">
        <f>October_Schedule_Table[[#This Row],[Actual]]-October_Schedule_Table[[#This Row],[Predicted]]</f>
        <v>-6.5671690732763324</v>
      </c>
      <c r="S806" s="8">
        <f>October_Schedule_Table[[#This Row],[PTS2]]-October_Schedule_Table[[#This Row],[Home Pre]]</f>
        <v>-9.3311776820600869</v>
      </c>
      <c r="T806" s="8">
        <f>October_Schedule_Table[[#This Row],[PTS]]-October_Schedule_Table[[#This Row],[Away Pre]]</f>
        <v>-2.7640086087837545</v>
      </c>
      <c r="U806" s="8" t="str">
        <f>CONCATENATE(October_Schedule_Table[[#This Row],[Away Short]],October_Schedule_Table[[#This Row],[PTS]],October_Schedule_Table[[#This Row],[PTS2]])</f>
        <v>Det10592</v>
      </c>
      <c r="V806" s="8" t="str">
        <f>CONCATENATE(October_Schedule_Table[[#This Row],[Home Short]],October_Schedule_Table[[#This Row],[PTS]],October_Schedule_Table[[#This Row],[PTS2]])</f>
        <v>NYK10592</v>
      </c>
      <c r="W806" s="8" t="str">
        <f>VLOOKUP(October_Schedule_Table[[#This Row],[Home Concat]],'Back to Back'!T:U,2,FALSE)</f>
        <v>no</v>
      </c>
      <c r="X806" s="8" t="str">
        <f>VLOOKUP(October_Schedule_Table[[#This Row],[Away Concat]],'Back to Back'!T:U,2,FALSE)</f>
        <v>yes</v>
      </c>
      <c r="Y80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06" s="8"/>
    </row>
    <row r="807" spans="1:26" x14ac:dyDescent="0.2">
      <c r="A807" s="2">
        <v>43501</v>
      </c>
      <c r="B807" s="16">
        <v>2</v>
      </c>
      <c r="C807" s="16">
        <v>5</v>
      </c>
      <c r="D807" s="16">
        <v>2019</v>
      </c>
      <c r="E807" s="1" t="s">
        <v>6</v>
      </c>
      <c r="F807" s="1" t="s">
        <v>27</v>
      </c>
      <c r="G807" s="1" t="str">
        <f>LEFT(October_Schedule_Table[[#This Row],[Visitor/Neutral]],3)</f>
        <v>Orl</v>
      </c>
      <c r="H807" s="1">
        <v>122</v>
      </c>
      <c r="I807" s="1" t="s">
        <v>10</v>
      </c>
      <c r="J807" s="1" t="str">
        <f>LEFT(October_Schedule_Table[[#This Row],[Home/Neutral]],3)</f>
        <v>Okl</v>
      </c>
      <c r="K807" s="1">
        <v>132</v>
      </c>
      <c r="L807" s="1">
        <f>mean-0.5*home+VLOOKUP(October_Schedule_Table[[#This Row],[Visitor/Neutral]],lookup,2,FALSE)+VLOOKUP(October_Schedule_Table[[#This Row],[Home/Neutral]],lookup,3,FALSE)</f>
        <v>106.67962386779818</v>
      </c>
      <c r="M807" s="1">
        <f>mean+0.5*home+VLOOKUP(October_Schedule_Table[[#This Row],[Visitor/Neutral]],lookup,3,FALSE)+VLOOKUP(October_Schedule_Table[[#This Row],[Home/Neutral]],lookup,2,FALSE)</f>
        <v>111.57369982805567</v>
      </c>
      <c r="N807" s="1">
        <f>(October_Schedule_Table[[#This Row],[PTS2]]-October_Schedule_Table[[#This Row],[Home Pre]])^2+(October_Schedule_Table[[#This Row],[PTS]]-October_Schedule_Table[[#This Row],[Away Pre]])^2</f>
        <v>651.94766354651222</v>
      </c>
      <c r="O807" s="1">
        <f t="shared" si="14"/>
        <v>1.6114641203397972</v>
      </c>
      <c r="P807" s="8">
        <f>October_Schedule_Table[[#This Row],[PTS2]]-October_Schedule_Table[[#This Row],[PTS]]</f>
        <v>10</v>
      </c>
      <c r="Q807" s="8">
        <f>October_Schedule_Table[[#This Row],[Home Pre]]-October_Schedule_Table[[#This Row],[Away Pre]]</f>
        <v>4.8940759602574815</v>
      </c>
      <c r="R807" s="8">
        <f>October_Schedule_Table[[#This Row],[Actual]]-October_Schedule_Table[[#This Row],[Predicted]]</f>
        <v>5.1059240397425185</v>
      </c>
      <c r="S807" s="8">
        <f>October_Schedule_Table[[#This Row],[PTS2]]-October_Schedule_Table[[#This Row],[Home Pre]]</f>
        <v>20.426300171944334</v>
      </c>
      <c r="T807" s="8">
        <f>October_Schedule_Table[[#This Row],[PTS]]-October_Schedule_Table[[#This Row],[Away Pre]]</f>
        <v>15.320376132201815</v>
      </c>
      <c r="U807" s="8" t="str">
        <f>CONCATENATE(October_Schedule_Table[[#This Row],[Away Short]],October_Schedule_Table[[#This Row],[PTS]],October_Schedule_Table[[#This Row],[PTS2]])</f>
        <v>Orl122132</v>
      </c>
      <c r="V807" s="8" t="str">
        <f>CONCATENATE(October_Schedule_Table[[#This Row],[Home Short]],October_Schedule_Table[[#This Row],[PTS]],October_Schedule_Table[[#This Row],[PTS2]])</f>
        <v>Okl122132</v>
      </c>
      <c r="W807" s="8" t="str">
        <f>VLOOKUP(October_Schedule_Table[[#This Row],[Home Concat]],'Back to Back'!T:U,2,FALSE)</f>
        <v>no</v>
      </c>
      <c r="X807" s="8" t="str">
        <f>VLOOKUP(October_Schedule_Table[[#This Row],[Away Concat]],'Back to Back'!T:U,2,FALSE)</f>
        <v>no</v>
      </c>
      <c r="Y80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07" s="8"/>
    </row>
    <row r="808" spans="1:26" x14ac:dyDescent="0.2">
      <c r="A808" s="2">
        <v>43501</v>
      </c>
      <c r="B808" s="16">
        <v>2</v>
      </c>
      <c r="C808" s="16">
        <v>5</v>
      </c>
      <c r="D808" s="16">
        <v>2019</v>
      </c>
      <c r="E808" s="1" t="s">
        <v>6</v>
      </c>
      <c r="F808" s="1" t="s">
        <v>37</v>
      </c>
      <c r="G808" s="1" t="str">
        <f>LEFT(October_Schedule_Table[[#This Row],[Visitor/Neutral]],3)</f>
        <v>Tor</v>
      </c>
      <c r="H808" s="1">
        <v>119</v>
      </c>
      <c r="I808" s="1" t="s">
        <v>7</v>
      </c>
      <c r="J808" s="1" t="str">
        <f>LEFT(October_Schedule_Table[[#This Row],[Home/Neutral]],3)</f>
        <v>Phi</v>
      </c>
      <c r="K808" s="1">
        <v>107</v>
      </c>
      <c r="L808" s="1">
        <f>mean-0.5*home+VLOOKUP(October_Schedule_Table[[#This Row],[Visitor/Neutral]],lookup,2,FALSE)+VLOOKUP(October_Schedule_Table[[#This Row],[Home/Neutral]],lookup,3,FALSE)</f>
        <v>114.75182489740213</v>
      </c>
      <c r="M808" s="1">
        <f>mean+0.5*home+VLOOKUP(October_Schedule_Table[[#This Row],[Visitor/Neutral]],lookup,3,FALSE)+VLOOKUP(October_Schedule_Table[[#This Row],[Home/Neutral]],lookup,2,FALSE)</f>
        <v>114.18819116237746</v>
      </c>
      <c r="N808" s="1">
        <f>(October_Schedule_Table[[#This Row],[PTS2]]-October_Schedule_Table[[#This Row],[Home Pre]])^2+(October_Schedule_Table[[#This Row],[PTS]]-October_Schedule_Table[[#This Row],[Away Pre]])^2</f>
        <v>69.717083889213896</v>
      </c>
      <c r="O808" s="1">
        <f t="shared" si="14"/>
        <v>1.6124315792873698</v>
      </c>
      <c r="P808" s="8">
        <f>October_Schedule_Table[[#This Row],[PTS2]]-October_Schedule_Table[[#This Row],[PTS]]</f>
        <v>-12</v>
      </c>
      <c r="Q808" s="8">
        <f>October_Schedule_Table[[#This Row],[Home Pre]]-October_Schedule_Table[[#This Row],[Away Pre]]</f>
        <v>-0.56363373502466629</v>
      </c>
      <c r="R808" s="8">
        <f>October_Schedule_Table[[#This Row],[Actual]]-October_Schedule_Table[[#This Row],[Predicted]]</f>
        <v>-11.436366264975334</v>
      </c>
      <c r="S808" s="8">
        <f>October_Schedule_Table[[#This Row],[PTS2]]-October_Schedule_Table[[#This Row],[Home Pre]]</f>
        <v>-7.1881911623774641</v>
      </c>
      <c r="T808" s="8">
        <f>October_Schedule_Table[[#This Row],[PTS]]-October_Schedule_Table[[#This Row],[Away Pre]]</f>
        <v>4.2481751025978696</v>
      </c>
      <c r="U808" s="8" t="str">
        <f>CONCATENATE(October_Schedule_Table[[#This Row],[Away Short]],October_Schedule_Table[[#This Row],[PTS]],October_Schedule_Table[[#This Row],[PTS2]])</f>
        <v>Tor119107</v>
      </c>
      <c r="V808" s="8" t="str">
        <f>CONCATENATE(October_Schedule_Table[[#This Row],[Home Short]],October_Schedule_Table[[#This Row],[PTS]],October_Schedule_Table[[#This Row],[PTS2]])</f>
        <v>Phi119107</v>
      </c>
      <c r="W808" s="8" t="str">
        <f>VLOOKUP(October_Schedule_Table[[#This Row],[Home Concat]],'Back to Back'!T:U,2,FALSE)</f>
        <v>no</v>
      </c>
      <c r="X808" s="8" t="str">
        <f>VLOOKUP(October_Schedule_Table[[#This Row],[Away Concat]],'Back to Back'!T:U,2,FALSE)</f>
        <v>no</v>
      </c>
      <c r="Y80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08" s="8"/>
    </row>
    <row r="809" spans="1:26" x14ac:dyDescent="0.2">
      <c r="A809" s="2">
        <v>43501</v>
      </c>
      <c r="B809" s="16">
        <v>2</v>
      </c>
      <c r="C809" s="16">
        <v>5</v>
      </c>
      <c r="D809" s="16">
        <v>2019</v>
      </c>
      <c r="E809" s="1" t="s">
        <v>9</v>
      </c>
      <c r="F809" s="1" t="s">
        <v>26</v>
      </c>
      <c r="G809" s="1" t="str">
        <f>LEFT(October_Schedule_Table[[#This Row],[Visitor/Neutral]],3)</f>
        <v>Mia</v>
      </c>
      <c r="H809" s="1">
        <v>118</v>
      </c>
      <c r="I809" s="1" t="s">
        <v>40</v>
      </c>
      <c r="J809" s="1" t="str">
        <f>LEFT(October_Schedule_Table[[#This Row],[Home/Neutral]],3)</f>
        <v>Por</v>
      </c>
      <c r="K809" s="1">
        <v>108</v>
      </c>
      <c r="L809" s="1">
        <f>mean-0.5*home+VLOOKUP(October_Schedule_Table[[#This Row],[Visitor/Neutral]],lookup,2,FALSE)+VLOOKUP(October_Schedule_Table[[#This Row],[Home/Neutral]],lookup,3,FALSE)</f>
        <v>103.16946500295531</v>
      </c>
      <c r="M809" s="1">
        <f>mean+0.5*home+VLOOKUP(October_Schedule_Table[[#This Row],[Visitor/Neutral]],lookup,3,FALSE)+VLOOKUP(October_Schedule_Table[[#This Row],[Home/Neutral]],lookup,2,FALSE)</f>
        <v>110.88063683114775</v>
      </c>
      <c r="N809" s="1">
        <f>(October_Schedule_Table[[#This Row],[PTS2]]-October_Schedule_Table[[#This Row],[Home Pre]])^2+(October_Schedule_Table[[#This Row],[PTS]]-October_Schedule_Table[[#This Row],[Away Pre]])^2</f>
        <v>228.24283685153242</v>
      </c>
      <c r="O809" s="1">
        <f t="shared" si="14"/>
        <v>1.6133996190588051</v>
      </c>
      <c r="P809" s="8">
        <f>October_Schedule_Table[[#This Row],[PTS2]]-October_Schedule_Table[[#This Row],[PTS]]</f>
        <v>-10</v>
      </c>
      <c r="Q809" s="8">
        <f>October_Schedule_Table[[#This Row],[Home Pre]]-October_Schedule_Table[[#This Row],[Away Pre]]</f>
        <v>7.7111718281924482</v>
      </c>
      <c r="R809" s="8">
        <f>October_Schedule_Table[[#This Row],[Actual]]-October_Schedule_Table[[#This Row],[Predicted]]</f>
        <v>-17.711171828192448</v>
      </c>
      <c r="S809" s="8">
        <f>October_Schedule_Table[[#This Row],[PTS2]]-October_Schedule_Table[[#This Row],[Home Pre]]</f>
        <v>-2.8806368311477542</v>
      </c>
      <c r="T809" s="8">
        <f>October_Schedule_Table[[#This Row],[PTS]]-October_Schedule_Table[[#This Row],[Away Pre]]</f>
        <v>14.830534997044694</v>
      </c>
      <c r="U809" s="8" t="str">
        <f>CONCATENATE(October_Schedule_Table[[#This Row],[Away Short]],October_Schedule_Table[[#This Row],[PTS]],October_Schedule_Table[[#This Row],[PTS2]])</f>
        <v>Mia118108</v>
      </c>
      <c r="V809" s="8" t="str">
        <f>CONCATENATE(October_Schedule_Table[[#This Row],[Home Short]],October_Schedule_Table[[#This Row],[PTS]],October_Schedule_Table[[#This Row],[PTS2]])</f>
        <v>Por118108</v>
      </c>
      <c r="W809" s="8" t="str">
        <f>VLOOKUP(October_Schedule_Table[[#This Row],[Home Concat]],'Back to Back'!T:U,2,FALSE)</f>
        <v>no</v>
      </c>
      <c r="X809" s="8" t="str">
        <f>VLOOKUP(October_Schedule_Table[[#This Row],[Away Concat]],'Back to Back'!T:U,2,FALSE)</f>
        <v>no</v>
      </c>
      <c r="Y80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09" s="8"/>
    </row>
    <row r="810" spans="1:26" x14ac:dyDescent="0.2">
      <c r="A810" s="2">
        <v>43502</v>
      </c>
      <c r="B810" s="16">
        <v>2</v>
      </c>
      <c r="C810" s="16">
        <v>6</v>
      </c>
      <c r="D810" s="16">
        <v>2019</v>
      </c>
      <c r="E810" s="1" t="s">
        <v>23</v>
      </c>
      <c r="F810" s="1" t="s">
        <v>21</v>
      </c>
      <c r="G810" s="1" t="str">
        <f>LEFT(October_Schedule_Table[[#This Row],[Visitor/Neutral]],3)</f>
        <v>Den</v>
      </c>
      <c r="H810" s="1">
        <v>130</v>
      </c>
      <c r="I810" s="1" t="s">
        <v>15</v>
      </c>
      <c r="J810" s="1" t="str">
        <f>LEFT(October_Schedule_Table[[#This Row],[Home/Neutral]],3)</f>
        <v>Bro</v>
      </c>
      <c r="K810" s="1">
        <v>135</v>
      </c>
      <c r="L810" s="1">
        <f>mean-0.5*home+VLOOKUP(October_Schedule_Table[[#This Row],[Visitor/Neutral]],lookup,2,FALSE)+VLOOKUP(October_Schedule_Table[[#This Row],[Home/Neutral]],lookup,3,FALSE)</f>
        <v>110.01757451668651</v>
      </c>
      <c r="M810" s="1">
        <f>mean+0.5*home+VLOOKUP(October_Schedule_Table[[#This Row],[Visitor/Neutral]],lookup,3,FALSE)+VLOOKUP(October_Schedule_Table[[#This Row],[Home/Neutral]],lookup,2,FALSE)</f>
        <v>108.94367873714179</v>
      </c>
      <c r="N810" s="1">
        <f>(October_Schedule_Table[[#This Row],[PTS2]]-October_Schedule_Table[[#This Row],[Home Pre]])^2+(October_Schedule_Table[[#This Row],[PTS]]-October_Schedule_Table[[#This Row],[Away Pre]])^2</f>
        <v>1078.229205949453</v>
      </c>
      <c r="O810" s="1">
        <f t="shared" si="14"/>
        <v>1.614368240002807</v>
      </c>
      <c r="P810" s="8">
        <f>October_Schedule_Table[[#This Row],[PTS2]]-October_Schedule_Table[[#This Row],[PTS]]</f>
        <v>5</v>
      </c>
      <c r="Q810" s="8">
        <f>October_Schedule_Table[[#This Row],[Home Pre]]-October_Schedule_Table[[#This Row],[Away Pre]]</f>
        <v>-1.0738957795447135</v>
      </c>
      <c r="R810" s="8">
        <f>October_Schedule_Table[[#This Row],[Actual]]-October_Schedule_Table[[#This Row],[Predicted]]</f>
        <v>6.0738957795447135</v>
      </c>
      <c r="S810" s="8">
        <f>October_Schedule_Table[[#This Row],[PTS2]]-October_Schedule_Table[[#This Row],[Home Pre]]</f>
        <v>26.056321262858205</v>
      </c>
      <c r="T810" s="8">
        <f>October_Schedule_Table[[#This Row],[PTS]]-October_Schedule_Table[[#This Row],[Away Pre]]</f>
        <v>19.982425483313492</v>
      </c>
      <c r="U810" s="8" t="str">
        <f>CONCATENATE(October_Schedule_Table[[#This Row],[Away Short]],October_Schedule_Table[[#This Row],[PTS]],October_Schedule_Table[[#This Row],[PTS2]])</f>
        <v>Den130135</v>
      </c>
      <c r="V810" s="8" t="str">
        <f>CONCATENATE(October_Schedule_Table[[#This Row],[Home Short]],October_Schedule_Table[[#This Row],[PTS]],October_Schedule_Table[[#This Row],[PTS2]])</f>
        <v>Bro130135</v>
      </c>
      <c r="W810" s="8" t="str">
        <f>VLOOKUP(October_Schedule_Table[[#This Row],[Home Concat]],'Back to Back'!T:U,2,FALSE)</f>
        <v>no</v>
      </c>
      <c r="X810" s="8" t="str">
        <f>VLOOKUP(October_Schedule_Table[[#This Row],[Away Concat]],'Back to Back'!T:U,2,FALSE)</f>
        <v>no</v>
      </c>
      <c r="Y81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10" s="8"/>
    </row>
    <row r="811" spans="1:26" x14ac:dyDescent="0.2">
      <c r="A811" s="2">
        <v>43502</v>
      </c>
      <c r="B811" s="16">
        <v>2</v>
      </c>
      <c r="C811" s="16">
        <v>6</v>
      </c>
      <c r="D811" s="16">
        <v>2019</v>
      </c>
      <c r="E811" s="1" t="s">
        <v>6</v>
      </c>
      <c r="F811" s="1" t="s">
        <v>17</v>
      </c>
      <c r="G811" s="1" t="str">
        <f>LEFT(October_Schedule_Table[[#This Row],[Visitor/Neutral]],3)</f>
        <v>New</v>
      </c>
      <c r="H811" s="1">
        <v>125</v>
      </c>
      <c r="I811" s="1" t="s">
        <v>38</v>
      </c>
      <c r="J811" s="1" t="str">
        <f>LEFT(October_Schedule_Table[[#This Row],[Home/Neutral]],3)</f>
        <v>Chi</v>
      </c>
      <c r="K811" s="1">
        <v>120</v>
      </c>
      <c r="L811" s="1">
        <f>mean-0.5*home+VLOOKUP(October_Schedule_Table[[#This Row],[Visitor/Neutral]],lookup,2,FALSE)+VLOOKUP(October_Schedule_Table[[#This Row],[Home/Neutral]],lookup,3,FALSE)</f>
        <v>116.0773679524667</v>
      </c>
      <c r="M811" s="1">
        <f>mean+0.5*home+VLOOKUP(October_Schedule_Table[[#This Row],[Visitor/Neutral]],lookup,3,FALSE)+VLOOKUP(October_Schedule_Table[[#This Row],[Home/Neutral]],lookup,2,FALSE)</f>
        <v>112.50610294505411</v>
      </c>
      <c r="N811" s="1">
        <f>(October_Schedule_Table[[#This Row],[PTS2]]-October_Schedule_Table[[#This Row],[Home Pre]])^2+(October_Schedule_Table[[#This Row],[PTS]]-October_Schedule_Table[[#This Row],[Away Pre]])^2</f>
        <v>135.77185572579492</v>
      </c>
      <c r="O811" s="1">
        <f t="shared" si="14"/>
        <v>1.615337442468288</v>
      </c>
      <c r="P811" s="8">
        <f>October_Schedule_Table[[#This Row],[PTS2]]-October_Schedule_Table[[#This Row],[PTS]]</f>
        <v>-5</v>
      </c>
      <c r="Q811" s="8">
        <f>October_Schedule_Table[[#This Row],[Home Pre]]-October_Schedule_Table[[#This Row],[Away Pre]]</f>
        <v>-3.5712650074125918</v>
      </c>
      <c r="R811" s="8">
        <f>October_Schedule_Table[[#This Row],[Actual]]-October_Schedule_Table[[#This Row],[Predicted]]</f>
        <v>-1.4287349925874082</v>
      </c>
      <c r="S811" s="8">
        <f>October_Schedule_Table[[#This Row],[PTS2]]-October_Schedule_Table[[#This Row],[Home Pre]]</f>
        <v>7.4938970549458901</v>
      </c>
      <c r="T811" s="8">
        <f>October_Schedule_Table[[#This Row],[PTS]]-October_Schedule_Table[[#This Row],[Away Pre]]</f>
        <v>8.9226320475332983</v>
      </c>
      <c r="U811" s="8" t="str">
        <f>CONCATENATE(October_Schedule_Table[[#This Row],[Away Short]],October_Schedule_Table[[#This Row],[PTS]],October_Schedule_Table[[#This Row],[PTS2]])</f>
        <v>New125120</v>
      </c>
      <c r="V811" s="8" t="str">
        <f>CONCATENATE(October_Schedule_Table[[#This Row],[Home Short]],October_Schedule_Table[[#This Row],[PTS]],October_Schedule_Table[[#This Row],[PTS2]])</f>
        <v>Chi125120</v>
      </c>
      <c r="W811" s="8" t="str">
        <f>VLOOKUP(October_Schedule_Table[[#This Row],[Home Concat]],'Back to Back'!T:U,2,FALSE)</f>
        <v>no</v>
      </c>
      <c r="X811" s="8" t="str">
        <f>VLOOKUP(October_Schedule_Table[[#This Row],[Away Concat]],'Back to Back'!T:U,2,FALSE)</f>
        <v>no</v>
      </c>
      <c r="Y81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11" s="8"/>
    </row>
    <row r="812" spans="1:26" x14ac:dyDescent="0.2">
      <c r="A812" s="2">
        <v>43502</v>
      </c>
      <c r="B812" s="16">
        <v>2</v>
      </c>
      <c r="C812" s="16">
        <v>6</v>
      </c>
      <c r="D812" s="16">
        <v>2019</v>
      </c>
      <c r="E812" s="1" t="s">
        <v>33</v>
      </c>
      <c r="F812" s="1" t="s">
        <v>14</v>
      </c>
      <c r="G812" s="1" t="str">
        <f>LEFT(October_Schedule_Table[[#This Row],[Visitor/Neutral]],3)</f>
        <v>Cha</v>
      </c>
      <c r="H812" s="1">
        <v>93</v>
      </c>
      <c r="I812" s="1" t="s">
        <v>28</v>
      </c>
      <c r="J812" s="1" t="str">
        <f>LEFT(October_Schedule_Table[[#This Row],[Home/Neutral]],3)</f>
        <v>Dal</v>
      </c>
      <c r="K812" s="1">
        <v>99</v>
      </c>
      <c r="L812" s="1">
        <f>mean-0.5*home+VLOOKUP(October_Schedule_Table[[#This Row],[Visitor/Neutral]],lookup,2,FALSE)+VLOOKUP(October_Schedule_Table[[#This Row],[Home/Neutral]],lookup,3,FALSE)</f>
        <v>107.83525949031532</v>
      </c>
      <c r="M812" s="1">
        <f>mean+0.5*home+VLOOKUP(October_Schedule_Table[[#This Row],[Visitor/Neutral]],lookup,3,FALSE)+VLOOKUP(October_Schedule_Table[[#This Row],[Home/Neutral]],lookup,2,FALSE)</f>
        <v>110.67175063124199</v>
      </c>
      <c r="N812" s="1">
        <f>(October_Schedule_Table[[#This Row],[PTS2]]-October_Schedule_Table[[#This Row],[Home Pre]])^2+(October_Schedule_Table[[#This Row],[PTS]]-October_Schedule_Table[[#This Row],[Away Pre]])^2</f>
        <v>356.31468694288867</v>
      </c>
      <c r="O812" s="1">
        <f t="shared" si="14"/>
        <v>1.6163072268043708</v>
      </c>
      <c r="P812" s="8">
        <f>October_Schedule_Table[[#This Row],[PTS2]]-October_Schedule_Table[[#This Row],[PTS]]</f>
        <v>6</v>
      </c>
      <c r="Q812" s="8">
        <f>October_Schedule_Table[[#This Row],[Home Pre]]-October_Schedule_Table[[#This Row],[Away Pre]]</f>
        <v>2.8364911409266682</v>
      </c>
      <c r="R812" s="8">
        <f>October_Schedule_Table[[#This Row],[Actual]]-October_Schedule_Table[[#This Row],[Predicted]]</f>
        <v>3.1635088590733318</v>
      </c>
      <c r="S812" s="8">
        <f>October_Schedule_Table[[#This Row],[PTS2]]-October_Schedule_Table[[#This Row],[Home Pre]]</f>
        <v>-11.671750631241991</v>
      </c>
      <c r="T812" s="8">
        <f>October_Schedule_Table[[#This Row],[PTS]]-October_Schedule_Table[[#This Row],[Away Pre]]</f>
        <v>-14.835259490315323</v>
      </c>
      <c r="U812" s="8" t="str">
        <f>CONCATENATE(October_Schedule_Table[[#This Row],[Away Short]],October_Schedule_Table[[#This Row],[PTS]],October_Schedule_Table[[#This Row],[PTS2]])</f>
        <v>Cha9399</v>
      </c>
      <c r="V812" s="8" t="str">
        <f>CONCATENATE(October_Schedule_Table[[#This Row],[Home Short]],October_Schedule_Table[[#This Row],[PTS]],October_Schedule_Table[[#This Row],[PTS2]])</f>
        <v>Dal9399</v>
      </c>
      <c r="W812" s="8" t="str">
        <f>VLOOKUP(October_Schedule_Table[[#This Row],[Home Concat]],'Back to Back'!T:U,2,FALSE)</f>
        <v>no</v>
      </c>
      <c r="X812" s="8" t="str">
        <f>VLOOKUP(October_Schedule_Table[[#This Row],[Away Concat]],'Back to Back'!T:U,2,FALSE)</f>
        <v>yes</v>
      </c>
      <c r="Y81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12" s="8"/>
    </row>
    <row r="813" spans="1:26" x14ac:dyDescent="0.2">
      <c r="A813" s="2">
        <v>43502</v>
      </c>
      <c r="B813" s="16">
        <v>2</v>
      </c>
      <c r="C813" s="16">
        <v>6</v>
      </c>
      <c r="D813" s="16">
        <v>2019</v>
      </c>
      <c r="E813" s="1" t="s">
        <v>9</v>
      </c>
      <c r="F813" s="1" t="s">
        <v>35</v>
      </c>
      <c r="G813" s="1" t="str">
        <f>LEFT(October_Schedule_Table[[#This Row],[Visitor/Neutral]],3)</f>
        <v>San</v>
      </c>
      <c r="H813" s="1">
        <v>102</v>
      </c>
      <c r="I813" s="1" t="s">
        <v>11</v>
      </c>
      <c r="J813" s="1" t="str">
        <f>LEFT(October_Schedule_Table[[#This Row],[Home/Neutral]],3)</f>
        <v>Gol</v>
      </c>
      <c r="K813" s="1">
        <v>141</v>
      </c>
      <c r="L813" s="1">
        <f>mean-0.5*home+VLOOKUP(October_Schedule_Table[[#This Row],[Visitor/Neutral]],lookup,2,FALSE)+VLOOKUP(October_Schedule_Table[[#This Row],[Home/Neutral]],lookup,3,FALSE)</f>
        <v>109.90127165713494</v>
      </c>
      <c r="M813" s="1">
        <f>mean+0.5*home+VLOOKUP(October_Schedule_Table[[#This Row],[Visitor/Neutral]],lookup,3,FALSE)+VLOOKUP(October_Schedule_Table[[#This Row],[Home/Neutral]],lookup,2,FALSE)</f>
        <v>117.23829797199802</v>
      </c>
      <c r="N813" s="1">
        <f>(October_Schedule_Table[[#This Row],[PTS2]]-October_Schedule_Table[[#This Row],[Home Pre]])^2+(October_Schedule_Table[[#This Row],[PTS]]-October_Schedule_Table[[#This Row],[Away Pre]])^2</f>
        <v>627.04857706739722</v>
      </c>
      <c r="O813" s="1">
        <f t="shared" si="14"/>
        <v>1.6172775933603871</v>
      </c>
      <c r="P813" s="8">
        <f>October_Schedule_Table[[#This Row],[PTS2]]-October_Schedule_Table[[#This Row],[PTS]]</f>
        <v>39</v>
      </c>
      <c r="Q813" s="8">
        <f>October_Schedule_Table[[#This Row],[Home Pre]]-October_Schedule_Table[[#This Row],[Away Pre]]</f>
        <v>7.3370263148630812</v>
      </c>
      <c r="R813" s="8">
        <f>October_Schedule_Table[[#This Row],[Actual]]-October_Schedule_Table[[#This Row],[Predicted]]</f>
        <v>31.662973685136919</v>
      </c>
      <c r="S813" s="8">
        <f>October_Schedule_Table[[#This Row],[PTS2]]-October_Schedule_Table[[#This Row],[Home Pre]]</f>
        <v>23.761702028001977</v>
      </c>
      <c r="T813" s="8">
        <f>October_Schedule_Table[[#This Row],[PTS]]-October_Schedule_Table[[#This Row],[Away Pre]]</f>
        <v>-7.9012716571349415</v>
      </c>
      <c r="U813" s="8" t="str">
        <f>CONCATENATE(October_Schedule_Table[[#This Row],[Away Short]],October_Schedule_Table[[#This Row],[PTS]],October_Schedule_Table[[#This Row],[PTS2]])</f>
        <v>San102141</v>
      </c>
      <c r="V813" s="8" t="str">
        <f>CONCATENATE(October_Schedule_Table[[#This Row],[Home Short]],October_Schedule_Table[[#This Row],[PTS]],October_Schedule_Table[[#This Row],[PTS2]])</f>
        <v>Gol102141</v>
      </c>
      <c r="W813" s="8" t="str">
        <f>VLOOKUP(October_Schedule_Table[[#This Row],[Home Concat]],'Back to Back'!T:U,2,FALSE)</f>
        <v>no</v>
      </c>
      <c r="X813" s="8" t="str">
        <f>VLOOKUP(October_Schedule_Table[[#This Row],[Away Concat]],'Back to Back'!T:U,2,FALSE)</f>
        <v>no</v>
      </c>
      <c r="Y81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13" s="8"/>
    </row>
    <row r="814" spans="1:26" x14ac:dyDescent="0.2">
      <c r="A814" s="2">
        <v>43502</v>
      </c>
      <c r="B814" s="16">
        <v>2</v>
      </c>
      <c r="C814" s="16">
        <v>6</v>
      </c>
      <c r="D814" s="16">
        <v>2019</v>
      </c>
      <c r="E814" s="1" t="s">
        <v>6</v>
      </c>
      <c r="F814" s="1" t="s">
        <v>41</v>
      </c>
      <c r="G814" s="1" t="str">
        <f>LEFT(October_Schedule_Table[[#This Row],[Visitor/Neutral]],3)</f>
        <v>Was</v>
      </c>
      <c r="H814" s="1">
        <v>129</v>
      </c>
      <c r="I814" s="1" t="s">
        <v>13</v>
      </c>
      <c r="J814" s="1" t="str">
        <f>LEFT(October_Schedule_Table[[#This Row],[Home/Neutral]],3)</f>
        <v>Mil</v>
      </c>
      <c r="K814" s="1">
        <v>148</v>
      </c>
      <c r="L814" s="1">
        <f>mean-0.5*home+VLOOKUP(October_Schedule_Table[[#This Row],[Visitor/Neutral]],lookup,2,FALSE)+VLOOKUP(October_Schedule_Table[[#This Row],[Home/Neutral]],lookup,3,FALSE)</f>
        <v>112.11006763422475</v>
      </c>
      <c r="M814" s="1">
        <f>mean+0.5*home+VLOOKUP(October_Schedule_Table[[#This Row],[Visitor/Neutral]],lookup,3,FALSE)+VLOOKUP(October_Schedule_Table[[#This Row],[Home/Neutral]],lookup,2,FALSE)</f>
        <v>125.80659995066716</v>
      </c>
      <c r="N814" s="1">
        <f>(October_Schedule_Table[[#This Row],[PTS2]]-October_Schedule_Table[[#This Row],[Home Pre]])^2+(October_Schedule_Table[[#This Row],[PTS]]-October_Schedule_Table[[#This Row],[Away Pre]])^2</f>
        <v>777.81682107018923</v>
      </c>
      <c r="O814" s="1">
        <f t="shared" si="14"/>
        <v>1.6182485424858788</v>
      </c>
      <c r="P814" s="8">
        <f>October_Schedule_Table[[#This Row],[PTS2]]-October_Schedule_Table[[#This Row],[PTS]]</f>
        <v>19</v>
      </c>
      <c r="Q814" s="8">
        <f>October_Schedule_Table[[#This Row],[Home Pre]]-October_Schedule_Table[[#This Row],[Away Pre]]</f>
        <v>13.696532316442415</v>
      </c>
      <c r="R814" s="8">
        <f>October_Schedule_Table[[#This Row],[Actual]]-October_Schedule_Table[[#This Row],[Predicted]]</f>
        <v>5.3034676835575851</v>
      </c>
      <c r="S814" s="8">
        <f>October_Schedule_Table[[#This Row],[PTS2]]-October_Schedule_Table[[#This Row],[Home Pre]]</f>
        <v>22.193400049332837</v>
      </c>
      <c r="T814" s="8">
        <f>October_Schedule_Table[[#This Row],[PTS]]-October_Schedule_Table[[#This Row],[Away Pre]]</f>
        <v>16.889932365775252</v>
      </c>
      <c r="U814" s="8" t="str">
        <f>CONCATENATE(October_Schedule_Table[[#This Row],[Away Short]],October_Schedule_Table[[#This Row],[PTS]],October_Schedule_Table[[#This Row],[PTS2]])</f>
        <v>Was129148</v>
      </c>
      <c r="V814" s="8" t="str">
        <f>CONCATENATE(October_Schedule_Table[[#This Row],[Home Short]],October_Schedule_Table[[#This Row],[PTS]],October_Schedule_Table[[#This Row],[PTS2]])</f>
        <v>Mil129148</v>
      </c>
      <c r="W814" s="8" t="str">
        <f>VLOOKUP(October_Schedule_Table[[#This Row],[Home Concat]],'Back to Back'!T:U,2,FALSE)</f>
        <v>no</v>
      </c>
      <c r="X814" s="8" t="str">
        <f>VLOOKUP(October_Schedule_Table[[#This Row],[Away Concat]],'Back to Back'!T:U,2,FALSE)</f>
        <v>no</v>
      </c>
      <c r="Y81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14" s="8"/>
    </row>
    <row r="815" spans="1:26" x14ac:dyDescent="0.2">
      <c r="A815" s="2">
        <v>43502</v>
      </c>
      <c r="B815" s="16">
        <v>2</v>
      </c>
      <c r="C815" s="16">
        <v>6</v>
      </c>
      <c r="D815" s="16">
        <v>2019</v>
      </c>
      <c r="E815" s="1" t="s">
        <v>30</v>
      </c>
      <c r="F815" s="1" t="s">
        <v>18</v>
      </c>
      <c r="G815" s="1" t="str">
        <f>LEFT(October_Schedule_Table[[#This Row],[Visitor/Neutral]],3)</f>
        <v>Hou</v>
      </c>
      <c r="H815" s="1">
        <v>127</v>
      </c>
      <c r="I815" s="1" t="s">
        <v>32</v>
      </c>
      <c r="J815" s="1" t="str">
        <f>LEFT(October_Schedule_Table[[#This Row],[Home/Neutral]],3)</f>
        <v>Sac</v>
      </c>
      <c r="K815" s="1">
        <v>101</v>
      </c>
      <c r="L815" s="1">
        <f>mean-0.5*home+VLOOKUP(October_Schedule_Table[[#This Row],[Visitor/Neutral]],lookup,2,FALSE)+VLOOKUP(October_Schedule_Table[[#This Row],[Home/Neutral]],lookup,3,FALSE)</f>
        <v>116.7464761429239</v>
      </c>
      <c r="M815" s="1">
        <f>mean+0.5*home+VLOOKUP(October_Schedule_Table[[#This Row],[Visitor/Neutral]],lookup,3,FALSE)+VLOOKUP(October_Schedule_Table[[#This Row],[Home/Neutral]],lookup,2,FALSE)</f>
        <v>112.72973707006813</v>
      </c>
      <c r="N815" s="1">
        <f>(October_Schedule_Table[[#This Row],[PTS2]]-October_Schedule_Table[[#This Row],[Home Pre]])^2+(October_Schedule_Table[[#This Row],[PTS]]-October_Schedule_Table[[#This Row],[Away Pre]])^2</f>
        <v>242.72148322055921</v>
      </c>
      <c r="O815" s="1">
        <f t="shared" si="14"/>
        <v>1.6192200745305974</v>
      </c>
      <c r="P815" s="8">
        <f>October_Schedule_Table[[#This Row],[PTS2]]-October_Schedule_Table[[#This Row],[PTS]]</f>
        <v>-26</v>
      </c>
      <c r="Q815" s="8">
        <f>October_Schedule_Table[[#This Row],[Home Pre]]-October_Schedule_Table[[#This Row],[Away Pre]]</f>
        <v>-4.0167390728557706</v>
      </c>
      <c r="R815" s="8">
        <f>October_Schedule_Table[[#This Row],[Actual]]-October_Schedule_Table[[#This Row],[Predicted]]</f>
        <v>-21.983260927144229</v>
      </c>
      <c r="S815" s="8">
        <f>October_Schedule_Table[[#This Row],[PTS2]]-October_Schedule_Table[[#This Row],[Home Pre]]</f>
        <v>-11.729737070068126</v>
      </c>
      <c r="T815" s="8">
        <f>October_Schedule_Table[[#This Row],[PTS]]-October_Schedule_Table[[#This Row],[Away Pre]]</f>
        <v>10.253523857076104</v>
      </c>
      <c r="U815" s="8" t="str">
        <f>CONCATENATE(October_Schedule_Table[[#This Row],[Away Short]],October_Schedule_Table[[#This Row],[PTS]],October_Schedule_Table[[#This Row],[PTS2]])</f>
        <v>Hou127101</v>
      </c>
      <c r="V815" s="8" t="str">
        <f>CONCATENATE(October_Schedule_Table[[#This Row],[Home Short]],October_Schedule_Table[[#This Row],[PTS]],October_Schedule_Table[[#This Row],[PTS2]])</f>
        <v>Sac127101</v>
      </c>
      <c r="W815" s="8" t="str">
        <f>VLOOKUP(October_Schedule_Table[[#This Row],[Home Concat]],'Back to Back'!T:U,2,FALSE)</f>
        <v>no</v>
      </c>
      <c r="X815" s="8" t="str">
        <f>VLOOKUP(October_Schedule_Table[[#This Row],[Away Concat]],'Back to Back'!T:U,2,FALSE)</f>
        <v>no</v>
      </c>
      <c r="Y81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15" s="8"/>
    </row>
    <row r="816" spans="1:26" x14ac:dyDescent="0.2">
      <c r="A816" s="2">
        <v>43502</v>
      </c>
      <c r="B816" s="16">
        <v>2</v>
      </c>
      <c r="C816" s="16">
        <v>6</v>
      </c>
      <c r="D816" s="16">
        <v>2019</v>
      </c>
      <c r="E816" s="1" t="s">
        <v>42</v>
      </c>
      <c r="F816" s="1" t="s">
        <v>29</v>
      </c>
      <c r="G816" s="1" t="str">
        <f>LEFT(October_Schedule_Table[[#This Row],[Visitor/Neutral]],3)</f>
        <v>Pho</v>
      </c>
      <c r="H816" s="1">
        <v>88</v>
      </c>
      <c r="I816" s="1" t="s">
        <v>31</v>
      </c>
      <c r="J816" s="1" t="str">
        <f>LEFT(October_Schedule_Table[[#This Row],[Home/Neutral]],3)</f>
        <v>Uta</v>
      </c>
      <c r="K816" s="1">
        <v>116</v>
      </c>
      <c r="L816" s="1">
        <f>mean-0.5*home+VLOOKUP(October_Schedule_Table[[#This Row],[Visitor/Neutral]],lookup,2,FALSE)+VLOOKUP(October_Schedule_Table[[#This Row],[Home/Neutral]],lookup,3,FALSE)</f>
        <v>101.77765950821224</v>
      </c>
      <c r="M816" s="1">
        <f>mean+0.5*home+VLOOKUP(October_Schedule_Table[[#This Row],[Visitor/Neutral]],lookup,3,FALSE)+VLOOKUP(October_Schedule_Table[[#This Row],[Home/Neutral]],lookup,2,FALSE)</f>
        <v>118.91445738480847</v>
      </c>
      <c r="N816" s="1">
        <f>(October_Schedule_Table[[#This Row],[PTS2]]-October_Schedule_Table[[#This Row],[Home Pre]])^2+(October_Schedule_Table[[#This Row],[PTS]]-October_Schedule_Table[[#This Row],[Away Pre]])^2</f>
        <v>198.31796337209573</v>
      </c>
      <c r="O816" s="1">
        <f t="shared" si="14"/>
        <v>1.6201921898445042</v>
      </c>
      <c r="P816" s="8">
        <f>October_Schedule_Table[[#This Row],[PTS2]]-October_Schedule_Table[[#This Row],[PTS]]</f>
        <v>28</v>
      </c>
      <c r="Q816" s="8">
        <f>October_Schedule_Table[[#This Row],[Home Pre]]-October_Schedule_Table[[#This Row],[Away Pre]]</f>
        <v>17.136797876596233</v>
      </c>
      <c r="R816" s="8">
        <f>October_Schedule_Table[[#This Row],[Actual]]-October_Schedule_Table[[#This Row],[Predicted]]</f>
        <v>10.863202123403767</v>
      </c>
      <c r="S816" s="8">
        <f>October_Schedule_Table[[#This Row],[PTS2]]-October_Schedule_Table[[#This Row],[Home Pre]]</f>
        <v>-2.9144573848084718</v>
      </c>
      <c r="T816" s="8">
        <f>October_Schedule_Table[[#This Row],[PTS]]-October_Schedule_Table[[#This Row],[Away Pre]]</f>
        <v>-13.777659508212238</v>
      </c>
      <c r="U816" s="8" t="str">
        <f>CONCATENATE(October_Schedule_Table[[#This Row],[Away Short]],October_Schedule_Table[[#This Row],[PTS]],October_Schedule_Table[[#This Row],[PTS2]])</f>
        <v>Pho88116</v>
      </c>
      <c r="V816" s="8" t="str">
        <f>CONCATENATE(October_Schedule_Table[[#This Row],[Home Short]],October_Schedule_Table[[#This Row],[PTS]],October_Schedule_Table[[#This Row],[PTS2]])</f>
        <v>Uta88116</v>
      </c>
      <c r="W816" s="8" t="str">
        <f>VLOOKUP(October_Schedule_Table[[#This Row],[Home Concat]],'Back to Back'!T:U,2,FALSE)</f>
        <v>no</v>
      </c>
      <c r="X816" s="8" t="str">
        <f>VLOOKUP(October_Schedule_Table[[#This Row],[Away Concat]],'Back to Back'!T:U,2,FALSE)</f>
        <v>no</v>
      </c>
      <c r="Y81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16" s="8"/>
    </row>
    <row r="817" spans="1:26" x14ac:dyDescent="0.2">
      <c r="A817" s="2">
        <v>43503</v>
      </c>
      <c r="B817" s="16">
        <v>2</v>
      </c>
      <c r="C817" s="16">
        <v>7</v>
      </c>
      <c r="D817" s="16">
        <v>2019</v>
      </c>
      <c r="E817" s="1" t="s">
        <v>23</v>
      </c>
      <c r="F817" s="1" t="s">
        <v>37</v>
      </c>
      <c r="G817" s="1" t="str">
        <f>LEFT(October_Schedule_Table[[#This Row],[Visitor/Neutral]],3)</f>
        <v>Tor</v>
      </c>
      <c r="H817" s="1">
        <v>119</v>
      </c>
      <c r="I817" s="1" t="s">
        <v>24</v>
      </c>
      <c r="J817" s="1" t="str">
        <f>LEFT(October_Schedule_Table[[#This Row],[Home/Neutral]],3)</f>
        <v>Atl</v>
      </c>
      <c r="K817" s="1">
        <v>101</v>
      </c>
      <c r="L817" s="1">
        <f>mean-0.5*home+VLOOKUP(October_Schedule_Table[[#This Row],[Visitor/Neutral]],lookup,2,FALSE)+VLOOKUP(October_Schedule_Table[[#This Row],[Home/Neutral]],lookup,3,FALSE)</f>
        <v>121.75084128144435</v>
      </c>
      <c r="M817" s="1">
        <f>mean+0.5*home+VLOOKUP(October_Schedule_Table[[#This Row],[Visitor/Neutral]],lookup,3,FALSE)+VLOOKUP(October_Schedule_Table[[#This Row],[Home/Neutral]],lookup,2,FALSE)</f>
        <v>113.51642988567215</v>
      </c>
      <c r="N817" s="1">
        <f>(October_Schedule_Table[[#This Row],[PTS2]]-October_Schedule_Table[[#This Row],[Home Pre]])^2+(October_Schedule_Table[[#This Row],[PTS]]-October_Schedule_Table[[#This Row],[Away Pre]])^2</f>
        <v>164.22814483864542</v>
      </c>
      <c r="O817" s="1">
        <f t="shared" si="14"/>
        <v>1.621164888777771</v>
      </c>
      <c r="P817" s="8">
        <f>October_Schedule_Table[[#This Row],[PTS2]]-October_Schedule_Table[[#This Row],[PTS]]</f>
        <v>-18</v>
      </c>
      <c r="Q817" s="8">
        <f>October_Schedule_Table[[#This Row],[Home Pre]]-October_Schedule_Table[[#This Row],[Away Pre]]</f>
        <v>-8.2344113957721987</v>
      </c>
      <c r="R817" s="8">
        <f>October_Schedule_Table[[#This Row],[Actual]]-October_Schedule_Table[[#This Row],[Predicted]]</f>
        <v>-9.7655886042278013</v>
      </c>
      <c r="S817" s="8">
        <f>October_Schedule_Table[[#This Row],[PTS2]]-October_Schedule_Table[[#This Row],[Home Pre]]</f>
        <v>-12.516429885672153</v>
      </c>
      <c r="T817" s="8">
        <f>October_Schedule_Table[[#This Row],[PTS]]-October_Schedule_Table[[#This Row],[Away Pre]]</f>
        <v>-2.7508412814443517</v>
      </c>
      <c r="U817" s="8" t="str">
        <f>CONCATENATE(October_Schedule_Table[[#This Row],[Away Short]],October_Schedule_Table[[#This Row],[PTS]],October_Schedule_Table[[#This Row],[PTS2]])</f>
        <v>Tor119101</v>
      </c>
      <c r="V817" s="8" t="str">
        <f>CONCATENATE(October_Schedule_Table[[#This Row],[Home Short]],October_Schedule_Table[[#This Row],[PTS]],October_Schedule_Table[[#This Row],[PTS2]])</f>
        <v>Atl119101</v>
      </c>
      <c r="W817" s="8" t="str">
        <f>VLOOKUP(October_Schedule_Table[[#This Row],[Home Concat]],'Back to Back'!T:U,2,FALSE)</f>
        <v>no</v>
      </c>
      <c r="X817" s="8" t="str">
        <f>VLOOKUP(October_Schedule_Table[[#This Row],[Away Concat]],'Back to Back'!T:U,2,FALSE)</f>
        <v>no</v>
      </c>
      <c r="Y81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17" s="8"/>
    </row>
    <row r="818" spans="1:26" x14ac:dyDescent="0.2">
      <c r="A818" s="2">
        <v>43503</v>
      </c>
      <c r="B818" s="16">
        <v>2</v>
      </c>
      <c r="C818" s="16">
        <v>7</v>
      </c>
      <c r="D818" s="16">
        <v>2019</v>
      </c>
      <c r="E818" s="1" t="s">
        <v>6</v>
      </c>
      <c r="F818" s="1" t="s">
        <v>39</v>
      </c>
      <c r="G818" s="1" t="s">
        <v>242</v>
      </c>
      <c r="H818" s="1">
        <v>129</v>
      </c>
      <c r="I818" s="1" t="s">
        <v>8</v>
      </c>
      <c r="J818" s="1" t="str">
        <f>LEFT(October_Schedule_Table[[#This Row],[Home/Neutral]],3)</f>
        <v>Bos</v>
      </c>
      <c r="K818" s="1">
        <v>128</v>
      </c>
      <c r="L818" s="1">
        <f>mean-0.5*home+VLOOKUP(October_Schedule_Table[[#This Row],[Visitor/Neutral]],lookup,2,FALSE)+VLOOKUP(October_Schedule_Table[[#This Row],[Home/Neutral]],lookup,3,FALSE)</f>
        <v>107.54029370677965</v>
      </c>
      <c r="M818" s="1">
        <f>mean+0.5*home+VLOOKUP(October_Schedule_Table[[#This Row],[Visitor/Neutral]],lookup,3,FALSE)+VLOOKUP(October_Schedule_Table[[#This Row],[Home/Neutral]],lookup,2,FALSE)</f>
        <v>115.68181546082585</v>
      </c>
      <c r="N818" s="1">
        <f>(October_Schedule_Table[[#This Row],[PTS2]]-October_Schedule_Table[[#This Row],[Home Pre]])^2+(October_Schedule_Table[[#This Row],[PTS]]-October_Schedule_Table[[#This Row],[Away Pre]])^2</f>
        <v>612.25666453243025</v>
      </c>
      <c r="O818" s="1">
        <f t="shared" si="14"/>
        <v>1.6221381716807797</v>
      </c>
      <c r="P818" s="8">
        <f>October_Schedule_Table[[#This Row],[PTS2]]-October_Schedule_Table[[#This Row],[PTS]]</f>
        <v>-1</v>
      </c>
      <c r="Q818" s="8">
        <f>October_Schedule_Table[[#This Row],[Home Pre]]-October_Schedule_Table[[#This Row],[Away Pre]]</f>
        <v>8.1415217540461953</v>
      </c>
      <c r="R818" s="8">
        <f>October_Schedule_Table[[#This Row],[Actual]]-October_Schedule_Table[[#This Row],[Predicted]]</f>
        <v>-9.1415217540461953</v>
      </c>
      <c r="S818" s="8">
        <f>October_Schedule_Table[[#This Row],[PTS2]]-October_Schedule_Table[[#This Row],[Home Pre]]</f>
        <v>12.318184539174155</v>
      </c>
      <c r="T818" s="8">
        <f>October_Schedule_Table[[#This Row],[PTS]]-October_Schedule_Table[[#This Row],[Away Pre]]</f>
        <v>21.45970629322035</v>
      </c>
      <c r="U818" s="8" t="str">
        <f>CONCATENATE(October_Schedule_Table[[#This Row],[Away Short]],October_Schedule_Table[[#This Row],[PTS]],October_Schedule_Table[[#This Row],[PTS2]])</f>
        <v>LAL129128</v>
      </c>
      <c r="V818" s="8" t="str">
        <f>CONCATENATE(October_Schedule_Table[[#This Row],[Home Short]],October_Schedule_Table[[#This Row],[PTS]],October_Schedule_Table[[#This Row],[PTS2]])</f>
        <v>Bos129128</v>
      </c>
      <c r="W818" s="8" t="str">
        <f>VLOOKUP(October_Schedule_Table[[#This Row],[Home Concat]],'Back to Back'!T:U,2,FALSE)</f>
        <v>no</v>
      </c>
      <c r="X818" s="8" t="str">
        <f>VLOOKUP(October_Schedule_Table[[#This Row],[Away Concat]],'Back to Back'!T:U,2,FALSE)</f>
        <v>no</v>
      </c>
      <c r="Y81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18" s="8"/>
    </row>
    <row r="819" spans="1:26" x14ac:dyDescent="0.2">
      <c r="A819" s="2">
        <v>43503</v>
      </c>
      <c r="B819" s="16">
        <v>2</v>
      </c>
      <c r="C819" s="16">
        <v>7</v>
      </c>
      <c r="D819" s="16">
        <v>2019</v>
      </c>
      <c r="E819" s="1" t="s">
        <v>12</v>
      </c>
      <c r="F819" s="1" t="s">
        <v>22</v>
      </c>
      <c r="G819" s="1" t="s">
        <v>241</v>
      </c>
      <c r="H819" s="1">
        <v>92</v>
      </c>
      <c r="I819" s="1" t="s">
        <v>20</v>
      </c>
      <c r="J819" s="1" t="str">
        <f>LEFT(October_Schedule_Table[[#This Row],[Home/Neutral]],3)</f>
        <v>Ind</v>
      </c>
      <c r="K819" s="1">
        <v>116</v>
      </c>
      <c r="L819" s="1">
        <f>mean-0.5*home+VLOOKUP(October_Schedule_Table[[#This Row],[Visitor/Neutral]],lookup,2,FALSE)+VLOOKUP(October_Schedule_Table[[#This Row],[Home/Neutral]],lookup,3,FALSE)</f>
        <v>108.0881524343518</v>
      </c>
      <c r="M819" s="1">
        <f>mean+0.5*home+VLOOKUP(October_Schedule_Table[[#This Row],[Visitor/Neutral]],lookup,3,FALSE)+VLOOKUP(October_Schedule_Table[[#This Row],[Home/Neutral]],lookup,2,FALSE)</f>
        <v>112.40239938875462</v>
      </c>
      <c r="N819" s="1">
        <f>(October_Schedule_Table[[#This Row],[PTS2]]-October_Schedule_Table[[#This Row],[Home Pre]])^2+(October_Schedule_Table[[#This Row],[PTS]]-October_Schedule_Table[[#This Row],[Away Pre]])^2</f>
        <v>271.77137890897285</v>
      </c>
      <c r="O819" s="1">
        <f t="shared" si="14"/>
        <v>1.6231120389041223</v>
      </c>
      <c r="P819" s="8">
        <f>October_Schedule_Table[[#This Row],[PTS2]]-October_Schedule_Table[[#This Row],[PTS]]</f>
        <v>24</v>
      </c>
      <c r="Q819" s="8">
        <f>October_Schedule_Table[[#This Row],[Home Pre]]-October_Schedule_Table[[#This Row],[Away Pre]]</f>
        <v>4.3142469544028188</v>
      </c>
      <c r="R819" s="8">
        <f>October_Schedule_Table[[#This Row],[Actual]]-October_Schedule_Table[[#This Row],[Predicted]]</f>
        <v>19.685753045597181</v>
      </c>
      <c r="S819" s="8">
        <f>October_Schedule_Table[[#This Row],[PTS2]]-October_Schedule_Table[[#This Row],[Home Pre]]</f>
        <v>3.5976006112453831</v>
      </c>
      <c r="T819" s="8">
        <f>October_Schedule_Table[[#This Row],[PTS]]-October_Schedule_Table[[#This Row],[Away Pre]]</f>
        <v>-16.088152434351798</v>
      </c>
      <c r="U819" s="8" t="str">
        <f>CONCATENATE(October_Schedule_Table[[#This Row],[Away Short]],October_Schedule_Table[[#This Row],[PTS]],October_Schedule_Table[[#This Row],[PTS2]])</f>
        <v>LAC92116</v>
      </c>
      <c r="V819" s="8" t="str">
        <f>CONCATENATE(October_Schedule_Table[[#This Row],[Home Short]],October_Schedule_Table[[#This Row],[PTS]],October_Schedule_Table[[#This Row],[PTS2]])</f>
        <v>Ind92116</v>
      </c>
      <c r="W819" s="8" t="str">
        <f>VLOOKUP(October_Schedule_Table[[#This Row],[Home Concat]],'Back to Back'!T:U,2,FALSE)</f>
        <v>no</v>
      </c>
      <c r="X819" s="8" t="str">
        <f>VLOOKUP(October_Schedule_Table[[#This Row],[Away Concat]],'Back to Back'!T:U,2,FALSE)</f>
        <v>no</v>
      </c>
      <c r="Y81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19" s="8"/>
    </row>
    <row r="820" spans="1:26" x14ac:dyDescent="0.2">
      <c r="A820" s="2">
        <v>43503</v>
      </c>
      <c r="B820" s="16">
        <v>2</v>
      </c>
      <c r="C820" s="16">
        <v>7</v>
      </c>
      <c r="D820" s="16">
        <v>2019</v>
      </c>
      <c r="E820" s="1" t="s">
        <v>6</v>
      </c>
      <c r="F820" s="1" t="s">
        <v>19</v>
      </c>
      <c r="G820" s="1" t="str">
        <f>LEFT(October_Schedule_Table[[#This Row],[Visitor/Neutral]],3)</f>
        <v>Mem</v>
      </c>
      <c r="H820" s="1">
        <v>95</v>
      </c>
      <c r="I820" s="1" t="s">
        <v>10</v>
      </c>
      <c r="J820" s="1" t="str">
        <f>LEFT(October_Schedule_Table[[#This Row],[Home/Neutral]],3)</f>
        <v>Okl</v>
      </c>
      <c r="K820" s="1">
        <v>117</v>
      </c>
      <c r="L820" s="1">
        <f>mean-0.5*home+VLOOKUP(October_Schedule_Table[[#This Row],[Visitor/Neutral]],lookup,2,FALSE)+VLOOKUP(October_Schedule_Table[[#This Row],[Home/Neutral]],lookup,3,FALSE)</f>
        <v>102.73368738130971</v>
      </c>
      <c r="M820" s="1">
        <f>mean+0.5*home+VLOOKUP(October_Schedule_Table[[#This Row],[Visitor/Neutral]],lookup,3,FALSE)+VLOOKUP(October_Schedule_Table[[#This Row],[Home/Neutral]],lookup,2,FALSE)</f>
        <v>111.18231522954554</v>
      </c>
      <c r="N820" s="1">
        <f>(October_Schedule_Table[[#This Row],[PTS2]]-October_Schedule_Table[[#This Row],[Home Pre]])^2+(October_Schedule_Table[[#This Row],[PTS]]-October_Schedule_Table[[#This Row],[Away Pre]])^2</f>
        <v>93.655376600206793</v>
      </c>
      <c r="O820" s="1">
        <f t="shared" si="14"/>
        <v>1.6240864907986015</v>
      </c>
      <c r="P820" s="8">
        <f>October_Schedule_Table[[#This Row],[PTS2]]-October_Schedule_Table[[#This Row],[PTS]]</f>
        <v>22</v>
      </c>
      <c r="Q820" s="8">
        <f>October_Schedule_Table[[#This Row],[Home Pre]]-October_Schedule_Table[[#This Row],[Away Pre]]</f>
        <v>8.4486278482358301</v>
      </c>
      <c r="R820" s="8">
        <f>October_Schedule_Table[[#This Row],[Actual]]-October_Schedule_Table[[#This Row],[Predicted]]</f>
        <v>13.55137215176417</v>
      </c>
      <c r="S820" s="8">
        <f>October_Schedule_Table[[#This Row],[PTS2]]-October_Schedule_Table[[#This Row],[Home Pre]]</f>
        <v>5.8176847704544628</v>
      </c>
      <c r="T820" s="8">
        <f>October_Schedule_Table[[#This Row],[PTS]]-October_Schedule_Table[[#This Row],[Away Pre]]</f>
        <v>-7.7336873813097071</v>
      </c>
      <c r="U820" s="8" t="str">
        <f>CONCATENATE(October_Schedule_Table[[#This Row],[Away Short]],October_Schedule_Table[[#This Row],[PTS]],October_Schedule_Table[[#This Row],[PTS2]])</f>
        <v>Mem95117</v>
      </c>
      <c r="V820" s="8" t="str">
        <f>CONCATENATE(October_Schedule_Table[[#This Row],[Home Short]],October_Schedule_Table[[#This Row],[PTS]],October_Schedule_Table[[#This Row],[PTS2]])</f>
        <v>Okl95117</v>
      </c>
      <c r="W820" s="8" t="str">
        <f>VLOOKUP(October_Schedule_Table[[#This Row],[Home Concat]],'Back to Back'!T:U,2,FALSE)</f>
        <v>no</v>
      </c>
      <c r="X820" s="8" t="str">
        <f>VLOOKUP(October_Schedule_Table[[#This Row],[Away Concat]],'Back to Back'!T:U,2,FALSE)</f>
        <v>no</v>
      </c>
      <c r="Y82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20" s="8"/>
    </row>
    <row r="821" spans="1:26" x14ac:dyDescent="0.2">
      <c r="A821" s="2">
        <v>43503</v>
      </c>
      <c r="B821" s="16">
        <v>2</v>
      </c>
      <c r="C821" s="16">
        <v>7</v>
      </c>
      <c r="D821" s="16">
        <v>2019</v>
      </c>
      <c r="E821" s="1" t="s">
        <v>12</v>
      </c>
      <c r="F821" s="1" t="s">
        <v>34</v>
      </c>
      <c r="G821" s="1" t="str">
        <f>LEFT(October_Schedule_Table[[#This Row],[Visitor/Neutral]],3)</f>
        <v>Min</v>
      </c>
      <c r="H821" s="1">
        <v>112</v>
      </c>
      <c r="I821" s="1" t="s">
        <v>27</v>
      </c>
      <c r="J821" s="1" t="str">
        <f>LEFT(October_Schedule_Table[[#This Row],[Home/Neutral]],3)</f>
        <v>Orl</v>
      </c>
      <c r="K821" s="1">
        <v>122</v>
      </c>
      <c r="L821" s="1">
        <f>mean-0.5*home+VLOOKUP(October_Schedule_Table[[#This Row],[Visitor/Neutral]],lookup,2,FALSE)+VLOOKUP(October_Schedule_Table[[#This Row],[Home/Neutral]],lookup,3,FALSE)</f>
        <v>106.85935025891797</v>
      </c>
      <c r="M821" s="1">
        <f>mean+0.5*home+VLOOKUP(October_Schedule_Table[[#This Row],[Visitor/Neutral]],lookup,3,FALSE)+VLOOKUP(October_Schedule_Table[[#This Row],[Home/Neutral]],lookup,2,FALSE)</f>
        <v>112.14272583647944</v>
      </c>
      <c r="N821" s="1">
        <f>(October_Schedule_Table[[#This Row],[PTS2]]-October_Schedule_Table[[#This Row],[Home Pre]])^2+(October_Schedule_Table[[#This Row],[PTS]]-October_Schedule_Table[[#This Row],[Away Pre]])^2</f>
        <v>123.59213369529664</v>
      </c>
      <c r="O821" s="1">
        <f t="shared" si="14"/>
        <v>1.6250615277152307</v>
      </c>
      <c r="P821" s="8">
        <f>October_Schedule_Table[[#This Row],[PTS2]]-October_Schedule_Table[[#This Row],[PTS]]</f>
        <v>10</v>
      </c>
      <c r="Q821" s="8">
        <f>October_Schedule_Table[[#This Row],[Home Pre]]-October_Schedule_Table[[#This Row],[Away Pre]]</f>
        <v>5.2833755775614719</v>
      </c>
      <c r="R821" s="8">
        <f>October_Schedule_Table[[#This Row],[Actual]]-October_Schedule_Table[[#This Row],[Predicted]]</f>
        <v>4.7166244224385281</v>
      </c>
      <c r="S821" s="8">
        <f>October_Schedule_Table[[#This Row],[PTS2]]-October_Schedule_Table[[#This Row],[Home Pre]]</f>
        <v>9.8572741635205574</v>
      </c>
      <c r="T821" s="8">
        <f>October_Schedule_Table[[#This Row],[PTS]]-October_Schedule_Table[[#This Row],[Away Pre]]</f>
        <v>5.1406497410820293</v>
      </c>
      <c r="U821" s="8" t="str">
        <f>CONCATENATE(October_Schedule_Table[[#This Row],[Away Short]],October_Schedule_Table[[#This Row],[PTS]],October_Schedule_Table[[#This Row],[PTS2]])</f>
        <v>Min112122</v>
      </c>
      <c r="V821" s="8" t="str">
        <f>CONCATENATE(October_Schedule_Table[[#This Row],[Home Short]],October_Schedule_Table[[#This Row],[PTS]],October_Schedule_Table[[#This Row],[PTS2]])</f>
        <v>Orl112122</v>
      </c>
      <c r="W821" s="8" t="str">
        <f>VLOOKUP(October_Schedule_Table[[#This Row],[Home Concat]],'Back to Back'!T:U,2,FALSE)</f>
        <v>no</v>
      </c>
      <c r="X821" s="8" t="str">
        <f>VLOOKUP(October_Schedule_Table[[#This Row],[Away Concat]],'Back to Back'!T:U,2,FALSE)</f>
        <v>no</v>
      </c>
      <c r="Y82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21" s="8"/>
    </row>
    <row r="822" spans="1:26" x14ac:dyDescent="0.2">
      <c r="A822" s="2">
        <v>43503</v>
      </c>
      <c r="B822" s="16">
        <v>2</v>
      </c>
      <c r="C822" s="16">
        <v>7</v>
      </c>
      <c r="D822" s="16">
        <v>2019</v>
      </c>
      <c r="E822" s="1" t="s">
        <v>9</v>
      </c>
      <c r="F822" s="1" t="s">
        <v>35</v>
      </c>
      <c r="G822" s="1" t="str">
        <f>LEFT(October_Schedule_Table[[#This Row],[Visitor/Neutral]],3)</f>
        <v>San</v>
      </c>
      <c r="H822" s="1">
        <v>118</v>
      </c>
      <c r="I822" s="1" t="s">
        <v>40</v>
      </c>
      <c r="J822" s="1" t="str">
        <f>LEFT(October_Schedule_Table[[#This Row],[Home/Neutral]],3)</f>
        <v>Por</v>
      </c>
      <c r="K822" s="1">
        <v>127</v>
      </c>
      <c r="L822" s="1">
        <f>mean-0.5*home+VLOOKUP(October_Schedule_Table[[#This Row],[Visitor/Neutral]],lookup,2,FALSE)+VLOOKUP(October_Schedule_Table[[#This Row],[Home/Neutral]],lookup,3,FALSE)</f>
        <v>109.2172882961036</v>
      </c>
      <c r="M822" s="1">
        <f>mean+0.5*home+VLOOKUP(October_Schedule_Table[[#This Row],[Visitor/Neutral]],lookup,3,FALSE)+VLOOKUP(October_Schedule_Table[[#This Row],[Home/Neutral]],lookup,2,FALSE)</f>
        <v>114.80730420180228</v>
      </c>
      <c r="N822" s="1">
        <f>(October_Schedule_Table[[#This Row],[PTS2]]-October_Schedule_Table[[#This Row],[Home Pre]])^2+(October_Schedule_Table[[#This Row],[PTS]]-October_Schedule_Table[[#This Row],[Away Pre]])^2</f>
        <v>225.79785570114703</v>
      </c>
      <c r="O822" s="1">
        <f t="shared" si="14"/>
        <v>1.626037150005234</v>
      </c>
      <c r="P822" s="8">
        <f>October_Schedule_Table[[#This Row],[PTS2]]-October_Schedule_Table[[#This Row],[PTS]]</f>
        <v>9</v>
      </c>
      <c r="Q822" s="8">
        <f>October_Schedule_Table[[#This Row],[Home Pre]]-October_Schedule_Table[[#This Row],[Away Pre]]</f>
        <v>5.590015905698678</v>
      </c>
      <c r="R822" s="8">
        <f>October_Schedule_Table[[#This Row],[Actual]]-October_Schedule_Table[[#This Row],[Predicted]]</f>
        <v>3.409984094301322</v>
      </c>
      <c r="S822" s="8">
        <f>October_Schedule_Table[[#This Row],[PTS2]]-October_Schedule_Table[[#This Row],[Home Pre]]</f>
        <v>12.192695798197718</v>
      </c>
      <c r="T822" s="8">
        <f>October_Schedule_Table[[#This Row],[PTS]]-October_Schedule_Table[[#This Row],[Away Pre]]</f>
        <v>8.7827117038963962</v>
      </c>
      <c r="U822" s="8" t="str">
        <f>CONCATENATE(October_Schedule_Table[[#This Row],[Away Short]],October_Schedule_Table[[#This Row],[PTS]],October_Schedule_Table[[#This Row],[PTS2]])</f>
        <v>San118127</v>
      </c>
      <c r="V822" s="8" t="str">
        <f>CONCATENATE(October_Schedule_Table[[#This Row],[Home Short]],October_Schedule_Table[[#This Row],[PTS]],October_Schedule_Table[[#This Row],[PTS2]])</f>
        <v>Por118127</v>
      </c>
      <c r="W822" s="8" t="str">
        <f>VLOOKUP(October_Schedule_Table[[#This Row],[Home Concat]],'Back to Back'!T:U,2,FALSE)</f>
        <v>no</v>
      </c>
      <c r="X822" s="8" t="str">
        <f>VLOOKUP(October_Schedule_Table[[#This Row],[Away Concat]],'Back to Back'!T:U,2,FALSE)</f>
        <v>yes</v>
      </c>
      <c r="Y82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22" s="8"/>
    </row>
    <row r="823" spans="1:26" x14ac:dyDescent="0.2">
      <c r="A823" s="2">
        <v>43504</v>
      </c>
      <c r="B823" s="16">
        <v>2</v>
      </c>
      <c r="C823" s="16">
        <v>8</v>
      </c>
      <c r="D823" s="16">
        <v>2019</v>
      </c>
      <c r="E823" s="1" t="s">
        <v>23</v>
      </c>
      <c r="F823" s="1" t="s">
        <v>38</v>
      </c>
      <c r="G823" s="1" t="str">
        <f>LEFT(October_Schedule_Table[[#This Row],[Visitor/Neutral]],3)</f>
        <v>Chi</v>
      </c>
      <c r="H823" s="1">
        <v>125</v>
      </c>
      <c r="I823" s="1" t="s">
        <v>15</v>
      </c>
      <c r="J823" s="1" t="str">
        <f>LEFT(October_Schedule_Table[[#This Row],[Home/Neutral]],3)</f>
        <v>Bro</v>
      </c>
      <c r="K823" s="1">
        <v>106</v>
      </c>
      <c r="L823" s="1">
        <f>mean-0.5*home+VLOOKUP(October_Schedule_Table[[#This Row],[Visitor/Neutral]],lookup,2,FALSE)+VLOOKUP(October_Schedule_Table[[#This Row],[Home/Neutral]],lookup,3,FALSE)</f>
        <v>105.02829742290558</v>
      </c>
      <c r="M823" s="1">
        <f>mean+0.5*home+VLOOKUP(October_Schedule_Table[[#This Row],[Visitor/Neutral]],lookup,3,FALSE)+VLOOKUP(October_Schedule_Table[[#This Row],[Home/Neutral]],lookup,2,FALSE)</f>
        <v>116.20159017724357</v>
      </c>
      <c r="N823" s="1">
        <f>(October_Schedule_Table[[#This Row],[PTS2]]-October_Schedule_Table[[#This Row],[Home Pre]])^2+(October_Schedule_Table[[#This Row],[PTS]]-October_Schedule_Table[[#This Row],[Away Pre]])^2</f>
        <v>502.94134597235239</v>
      </c>
      <c r="O823" s="1">
        <f t="shared" si="14"/>
        <v>1.6270133580200461</v>
      </c>
      <c r="P823" s="8">
        <f>October_Schedule_Table[[#This Row],[PTS2]]-October_Schedule_Table[[#This Row],[PTS]]</f>
        <v>-19</v>
      </c>
      <c r="Q823" s="8">
        <f>October_Schedule_Table[[#This Row],[Home Pre]]-October_Schedule_Table[[#This Row],[Away Pre]]</f>
        <v>11.173292754337993</v>
      </c>
      <c r="R823" s="8">
        <f>October_Schedule_Table[[#This Row],[Actual]]-October_Schedule_Table[[#This Row],[Predicted]]</f>
        <v>-30.173292754337993</v>
      </c>
      <c r="S823" s="8">
        <f>October_Schedule_Table[[#This Row],[PTS2]]-October_Schedule_Table[[#This Row],[Home Pre]]</f>
        <v>-10.201590177243574</v>
      </c>
      <c r="T823" s="8">
        <f>October_Schedule_Table[[#This Row],[PTS]]-October_Schedule_Table[[#This Row],[Away Pre]]</f>
        <v>19.971702577094419</v>
      </c>
      <c r="U823" s="8" t="str">
        <f>CONCATENATE(October_Schedule_Table[[#This Row],[Away Short]],October_Schedule_Table[[#This Row],[PTS]],October_Schedule_Table[[#This Row],[PTS2]])</f>
        <v>Chi125106</v>
      </c>
      <c r="V823" s="8" t="str">
        <f>CONCATENATE(October_Schedule_Table[[#This Row],[Home Short]],October_Schedule_Table[[#This Row],[PTS]],October_Schedule_Table[[#This Row],[PTS2]])</f>
        <v>Bro125106</v>
      </c>
      <c r="W823" s="8" t="str">
        <f>VLOOKUP(October_Schedule_Table[[#This Row],[Home Concat]],'Back to Back'!T:U,2,FALSE)</f>
        <v>no</v>
      </c>
      <c r="X823" s="8" t="str">
        <f>VLOOKUP(October_Schedule_Table[[#This Row],[Away Concat]],'Back to Back'!T:U,2,FALSE)</f>
        <v>no</v>
      </c>
      <c r="Y82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23" s="8"/>
    </row>
    <row r="824" spans="1:26" x14ac:dyDescent="0.2">
      <c r="A824" s="2">
        <v>43504</v>
      </c>
      <c r="B824" s="16">
        <v>2</v>
      </c>
      <c r="C824" s="16">
        <v>8</v>
      </c>
      <c r="D824" s="16">
        <v>2019</v>
      </c>
      <c r="E824" s="1" t="s">
        <v>33</v>
      </c>
      <c r="F824" s="1" t="s">
        <v>13</v>
      </c>
      <c r="G824" s="1" t="str">
        <f>LEFT(October_Schedule_Table[[#This Row],[Visitor/Neutral]],3)</f>
        <v>Mil</v>
      </c>
      <c r="H824" s="1">
        <v>122</v>
      </c>
      <c r="I824" s="1" t="s">
        <v>28</v>
      </c>
      <c r="J824" s="1" t="str">
        <f>LEFT(October_Schedule_Table[[#This Row],[Home/Neutral]],3)</f>
        <v>Dal</v>
      </c>
      <c r="K824" s="1">
        <v>107</v>
      </c>
      <c r="L824" s="1">
        <f>mean-0.5*home+VLOOKUP(October_Schedule_Table[[#This Row],[Visitor/Neutral]],lookup,2,FALSE)+VLOOKUP(October_Schedule_Table[[#This Row],[Home/Neutral]],lookup,3,FALSE)</f>
        <v>115.34748977799296</v>
      </c>
      <c r="M824" s="1">
        <f>mean+0.5*home+VLOOKUP(October_Schedule_Table[[#This Row],[Visitor/Neutral]],lookup,3,FALSE)+VLOOKUP(October_Schedule_Table[[#This Row],[Home/Neutral]],lookup,2,FALSE)</f>
        <v>109.19545776176352</v>
      </c>
      <c r="N824" s="1">
        <f>(October_Schedule_Table[[#This Row],[PTS2]]-October_Schedule_Table[[#This Row],[Home Pre]])^2+(October_Schedule_Table[[#This Row],[PTS]]-October_Schedule_Table[[#This Row],[Away Pre]])^2</f>
        <v>49.075927037595818</v>
      </c>
      <c r="O824" s="1">
        <f t="shared" si="14"/>
        <v>1.6279901521113129</v>
      </c>
      <c r="P824" s="8">
        <f>October_Schedule_Table[[#This Row],[PTS2]]-October_Schedule_Table[[#This Row],[PTS]]</f>
        <v>-15</v>
      </c>
      <c r="Q824" s="8">
        <f>October_Schedule_Table[[#This Row],[Home Pre]]-October_Schedule_Table[[#This Row],[Away Pre]]</f>
        <v>-6.1520320162294411</v>
      </c>
      <c r="R824" s="8">
        <f>October_Schedule_Table[[#This Row],[Actual]]-October_Schedule_Table[[#This Row],[Predicted]]</f>
        <v>-8.8479679837705589</v>
      </c>
      <c r="S824" s="8">
        <f>October_Schedule_Table[[#This Row],[PTS2]]-October_Schedule_Table[[#This Row],[Home Pre]]</f>
        <v>-2.1954577617635209</v>
      </c>
      <c r="T824" s="8">
        <f>October_Schedule_Table[[#This Row],[PTS]]-October_Schedule_Table[[#This Row],[Away Pre]]</f>
        <v>6.652510222007038</v>
      </c>
      <c r="U824" s="8" t="str">
        <f>CONCATENATE(October_Schedule_Table[[#This Row],[Away Short]],October_Schedule_Table[[#This Row],[PTS]],October_Schedule_Table[[#This Row],[PTS2]])</f>
        <v>Mil122107</v>
      </c>
      <c r="V824" s="8" t="str">
        <f>CONCATENATE(October_Schedule_Table[[#This Row],[Home Short]],October_Schedule_Table[[#This Row],[PTS]],October_Schedule_Table[[#This Row],[PTS2]])</f>
        <v>Dal122107</v>
      </c>
      <c r="W824" s="8" t="str">
        <f>VLOOKUP(October_Schedule_Table[[#This Row],[Home Concat]],'Back to Back'!T:U,2,FALSE)</f>
        <v>no</v>
      </c>
      <c r="X824" s="8" t="str">
        <f>VLOOKUP(October_Schedule_Table[[#This Row],[Away Concat]],'Back to Back'!T:U,2,FALSE)</f>
        <v>no</v>
      </c>
      <c r="Y82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24" s="8"/>
    </row>
    <row r="825" spans="1:26" x14ac:dyDescent="0.2">
      <c r="A825" s="2">
        <v>43504</v>
      </c>
      <c r="B825" s="16">
        <v>2</v>
      </c>
      <c r="C825" s="16">
        <v>8</v>
      </c>
      <c r="D825" s="16">
        <v>2019</v>
      </c>
      <c r="E825" s="1" t="s">
        <v>12</v>
      </c>
      <c r="F825" s="1" t="s">
        <v>25</v>
      </c>
      <c r="G825" s="1" t="s">
        <v>243</v>
      </c>
      <c r="H825" s="1">
        <v>103</v>
      </c>
      <c r="I825" s="1" t="s">
        <v>16</v>
      </c>
      <c r="J825" s="1" t="str">
        <f>LEFT(October_Schedule_Table[[#This Row],[Home/Neutral]],3)</f>
        <v>Det</v>
      </c>
      <c r="K825" s="1">
        <v>120</v>
      </c>
      <c r="L825" s="1">
        <f>mean-0.5*home+VLOOKUP(October_Schedule_Table[[#This Row],[Visitor/Neutral]],lookup,2,FALSE)+VLOOKUP(October_Schedule_Table[[#This Row],[Home/Neutral]],lookup,3,FALSE)</f>
        <v>98.616078114829094</v>
      </c>
      <c r="M825" s="1">
        <f>mean+0.5*home+VLOOKUP(October_Schedule_Table[[#This Row],[Visitor/Neutral]],lookup,3,FALSE)+VLOOKUP(October_Schedule_Table[[#This Row],[Home/Neutral]],lookup,2,FALSE)</f>
        <v>110.47910817601475</v>
      </c>
      <c r="N825" s="1">
        <f>(October_Schedule_Table[[#This Row],[PTS2]]-October_Schedule_Table[[#This Row],[Home Pre]])^2+(October_Schedule_Table[[#This Row],[PTS]]-October_Schedule_Table[[#This Row],[Away Pre]])^2</f>
        <v>109.86615221930965</v>
      </c>
      <c r="O825" s="1">
        <f t="shared" si="14"/>
        <v>1.6289675326308917</v>
      </c>
      <c r="P825" s="8">
        <f>October_Schedule_Table[[#This Row],[PTS2]]-October_Schedule_Table[[#This Row],[PTS]]</f>
        <v>17</v>
      </c>
      <c r="Q825" s="8">
        <f>October_Schedule_Table[[#This Row],[Home Pre]]-October_Schedule_Table[[#This Row],[Away Pre]]</f>
        <v>11.863030061185654</v>
      </c>
      <c r="R825" s="8">
        <f>October_Schedule_Table[[#This Row],[Actual]]-October_Schedule_Table[[#This Row],[Predicted]]</f>
        <v>5.1369699388143459</v>
      </c>
      <c r="S825" s="8">
        <f>October_Schedule_Table[[#This Row],[PTS2]]-October_Schedule_Table[[#This Row],[Home Pre]]</f>
        <v>9.5208918239852522</v>
      </c>
      <c r="T825" s="8">
        <f>October_Schedule_Table[[#This Row],[PTS]]-October_Schedule_Table[[#This Row],[Away Pre]]</f>
        <v>4.3839218851709063</v>
      </c>
      <c r="U825" s="8" t="str">
        <f>CONCATENATE(October_Schedule_Table[[#This Row],[Away Short]],October_Schedule_Table[[#This Row],[PTS]],October_Schedule_Table[[#This Row],[PTS2]])</f>
        <v>NYK103120</v>
      </c>
      <c r="V825" s="8" t="str">
        <f>CONCATENATE(October_Schedule_Table[[#This Row],[Home Short]],October_Schedule_Table[[#This Row],[PTS]],October_Schedule_Table[[#This Row],[PTS2]])</f>
        <v>Det103120</v>
      </c>
      <c r="W825" s="8" t="str">
        <f>VLOOKUP(October_Schedule_Table[[#This Row],[Home Concat]],'Back to Back'!T:U,2,FALSE)</f>
        <v>no</v>
      </c>
      <c r="X825" s="8" t="str">
        <f>VLOOKUP(October_Schedule_Table[[#This Row],[Away Concat]],'Back to Back'!T:U,2,FALSE)</f>
        <v>no</v>
      </c>
      <c r="Y82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25" s="8"/>
    </row>
    <row r="826" spans="1:26" x14ac:dyDescent="0.2">
      <c r="A826" s="2">
        <v>43504</v>
      </c>
      <c r="B826" s="16">
        <v>2</v>
      </c>
      <c r="C826" s="16">
        <v>8</v>
      </c>
      <c r="D826" s="16">
        <v>2019</v>
      </c>
      <c r="E826" s="1" t="s">
        <v>44</v>
      </c>
      <c r="F826" s="1" t="s">
        <v>34</v>
      </c>
      <c r="G826" s="1" t="str">
        <f>LEFT(October_Schedule_Table[[#This Row],[Visitor/Neutral]],3)</f>
        <v>Min</v>
      </c>
      <c r="H826" s="1">
        <v>117</v>
      </c>
      <c r="I826" s="1" t="s">
        <v>17</v>
      </c>
      <c r="J826" s="1" t="str">
        <f>LEFT(October_Schedule_Table[[#This Row],[Home/Neutral]],3)</f>
        <v>New</v>
      </c>
      <c r="K826" s="1">
        <v>122</v>
      </c>
      <c r="L826" s="1">
        <f>mean-0.5*home+VLOOKUP(October_Schedule_Table[[#This Row],[Visitor/Neutral]],lookup,2,FALSE)+VLOOKUP(October_Schedule_Table[[#This Row],[Home/Neutral]],lookup,3,FALSE)</f>
        <v>117.43037927329449</v>
      </c>
      <c r="M826" s="1">
        <f>mean+0.5*home+VLOOKUP(October_Schedule_Table[[#This Row],[Visitor/Neutral]],lookup,3,FALSE)+VLOOKUP(October_Schedule_Table[[#This Row],[Home/Neutral]],lookup,2,FALSE)</f>
        <v>119.41723239377193</v>
      </c>
      <c r="N826" s="1">
        <f>(October_Schedule_Table[[#This Row],[PTS2]]-October_Schedule_Table[[#This Row],[Home Pre]])^2+(October_Schedule_Table[[#This Row],[PTS]]-October_Schedule_Table[[#This Row],[Away Pre]])^2</f>
        <v>6.8559148266625929</v>
      </c>
      <c r="O826" s="1">
        <f t="shared" si="14"/>
        <v>1.6299454999308503</v>
      </c>
      <c r="P826" s="8">
        <f>October_Schedule_Table[[#This Row],[PTS2]]-October_Schedule_Table[[#This Row],[PTS]]</f>
        <v>5</v>
      </c>
      <c r="Q826" s="8">
        <f>October_Schedule_Table[[#This Row],[Home Pre]]-October_Schedule_Table[[#This Row],[Away Pre]]</f>
        <v>1.9868531204774342</v>
      </c>
      <c r="R826" s="8">
        <f>October_Schedule_Table[[#This Row],[Actual]]-October_Schedule_Table[[#This Row],[Predicted]]</f>
        <v>3.0131468795225658</v>
      </c>
      <c r="S826" s="8">
        <f>October_Schedule_Table[[#This Row],[PTS2]]-October_Schedule_Table[[#This Row],[Home Pre]]</f>
        <v>2.5827676062280744</v>
      </c>
      <c r="T826" s="8">
        <f>October_Schedule_Table[[#This Row],[PTS]]-October_Schedule_Table[[#This Row],[Away Pre]]</f>
        <v>-0.43037927329449133</v>
      </c>
      <c r="U826" s="8" t="str">
        <f>CONCATENATE(October_Schedule_Table[[#This Row],[Away Short]],October_Schedule_Table[[#This Row],[PTS]],October_Schedule_Table[[#This Row],[PTS2]])</f>
        <v>Min117122</v>
      </c>
      <c r="V826" s="8" t="str">
        <f>CONCATENATE(October_Schedule_Table[[#This Row],[Home Short]],October_Schedule_Table[[#This Row],[PTS]],October_Schedule_Table[[#This Row],[PTS2]])</f>
        <v>New117122</v>
      </c>
      <c r="W826" s="8" t="str">
        <f>VLOOKUP(October_Schedule_Table[[#This Row],[Home Concat]],'Back to Back'!T:U,2,FALSE)</f>
        <v>no</v>
      </c>
      <c r="X826" s="8" t="str">
        <f>VLOOKUP(October_Schedule_Table[[#This Row],[Away Concat]],'Back to Back'!T:U,2,FALSE)</f>
        <v>yes</v>
      </c>
      <c r="Y82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26" s="8"/>
    </row>
    <row r="827" spans="1:26" x14ac:dyDescent="0.2">
      <c r="A827" s="2">
        <v>43504</v>
      </c>
      <c r="B827" s="16">
        <v>2</v>
      </c>
      <c r="C827" s="16">
        <v>8</v>
      </c>
      <c r="D827" s="16">
        <v>2019</v>
      </c>
      <c r="E827" s="1" t="s">
        <v>12</v>
      </c>
      <c r="F827" s="1" t="s">
        <v>21</v>
      </c>
      <c r="G827" s="1" t="str">
        <f>LEFT(October_Schedule_Table[[#This Row],[Visitor/Neutral]],3)</f>
        <v>Den</v>
      </c>
      <c r="H827" s="1">
        <v>110</v>
      </c>
      <c r="I827" s="1" t="s">
        <v>7</v>
      </c>
      <c r="J827" s="1" t="str">
        <f>LEFT(October_Schedule_Table[[#This Row],[Home/Neutral]],3)</f>
        <v>Phi</v>
      </c>
      <c r="K827" s="1">
        <v>117</v>
      </c>
      <c r="L827" s="1">
        <f>mean-0.5*home+VLOOKUP(October_Schedule_Table[[#This Row],[Visitor/Neutral]],lookup,2,FALSE)+VLOOKUP(October_Schedule_Table[[#This Row],[Home/Neutral]],lookup,3,FALSE)</f>
        <v>110.55839868852534</v>
      </c>
      <c r="M827" s="1">
        <f>mean+0.5*home+VLOOKUP(October_Schedule_Table[[#This Row],[Visitor/Neutral]],lookup,3,FALSE)+VLOOKUP(October_Schedule_Table[[#This Row],[Home/Neutral]],lookup,2,FALSE)</f>
        <v>111.64271411009486</v>
      </c>
      <c r="N827" s="1">
        <f>(October_Schedule_Table[[#This Row],[PTS2]]-October_Schedule_Table[[#This Row],[Home Pre]])^2+(October_Schedule_Table[[#This Row],[PTS]]-October_Schedule_Table[[#This Row],[Away Pre]])^2</f>
        <v>29.012321201523559</v>
      </c>
      <c r="O827" s="1">
        <f t="shared" si="14"/>
        <v>1.6309240543634684</v>
      </c>
      <c r="P827" s="8">
        <f>October_Schedule_Table[[#This Row],[PTS2]]-October_Schedule_Table[[#This Row],[PTS]]</f>
        <v>7</v>
      </c>
      <c r="Q827" s="8">
        <f>October_Schedule_Table[[#This Row],[Home Pre]]-October_Schedule_Table[[#This Row],[Away Pre]]</f>
        <v>1.0843154215695137</v>
      </c>
      <c r="R827" s="8">
        <f>October_Schedule_Table[[#This Row],[Actual]]-October_Schedule_Table[[#This Row],[Predicted]]</f>
        <v>5.9156845784304863</v>
      </c>
      <c r="S827" s="8">
        <f>October_Schedule_Table[[#This Row],[PTS2]]-October_Schedule_Table[[#This Row],[Home Pre]]</f>
        <v>5.3572858899051425</v>
      </c>
      <c r="T827" s="8">
        <f>October_Schedule_Table[[#This Row],[PTS]]-October_Schedule_Table[[#This Row],[Away Pre]]</f>
        <v>-0.5583986885253438</v>
      </c>
      <c r="U827" s="8" t="str">
        <f>CONCATENATE(October_Schedule_Table[[#This Row],[Away Short]],October_Schedule_Table[[#This Row],[PTS]],October_Schedule_Table[[#This Row],[PTS2]])</f>
        <v>Den110117</v>
      </c>
      <c r="V827" s="8" t="str">
        <f>CONCATENATE(October_Schedule_Table[[#This Row],[Home Short]],October_Schedule_Table[[#This Row],[PTS]],October_Schedule_Table[[#This Row],[PTS2]])</f>
        <v>Phi110117</v>
      </c>
      <c r="W827" s="8" t="str">
        <f>VLOOKUP(October_Schedule_Table[[#This Row],[Home Concat]],'Back to Back'!T:U,2,FALSE)</f>
        <v>no</v>
      </c>
      <c r="X827" s="8" t="str">
        <f>VLOOKUP(October_Schedule_Table[[#This Row],[Away Concat]],'Back to Back'!T:U,2,FALSE)</f>
        <v>no</v>
      </c>
      <c r="Y82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27" s="8"/>
    </row>
    <row r="828" spans="1:26" x14ac:dyDescent="0.2">
      <c r="A828" s="2">
        <v>43504</v>
      </c>
      <c r="B828" s="16">
        <v>2</v>
      </c>
      <c r="C828" s="16">
        <v>8</v>
      </c>
      <c r="D828" s="16">
        <v>2019</v>
      </c>
      <c r="E828" s="1" t="s">
        <v>42</v>
      </c>
      <c r="F828" s="1" t="s">
        <v>11</v>
      </c>
      <c r="G828" s="1" t="str">
        <f>LEFT(October_Schedule_Table[[#This Row],[Visitor/Neutral]],3)</f>
        <v>Gol</v>
      </c>
      <c r="H828" s="1">
        <v>117</v>
      </c>
      <c r="I828" s="1" t="s">
        <v>29</v>
      </c>
      <c r="J828" s="1" t="str">
        <f>LEFT(October_Schedule_Table[[#This Row],[Home/Neutral]],3)</f>
        <v>Pho</v>
      </c>
      <c r="K828" s="1">
        <v>107</v>
      </c>
      <c r="L828" s="1">
        <f>mean-0.5*home+VLOOKUP(October_Schedule_Table[[#This Row],[Visitor/Neutral]],lookup,2,FALSE)+VLOOKUP(October_Schedule_Table[[#This Row],[Home/Neutral]],lookup,3,FALSE)</f>
        <v>121.80888981520677</v>
      </c>
      <c r="M828" s="1">
        <f>mean+0.5*home+VLOOKUP(October_Schedule_Table[[#This Row],[Visitor/Neutral]],lookup,3,FALSE)+VLOOKUP(October_Schedule_Table[[#This Row],[Home/Neutral]],lookup,2,FALSE)</f>
        <v>109.3277817611658</v>
      </c>
      <c r="N828" s="1">
        <f>(October_Schedule_Table[[#This Row],[PTS2]]-October_Schedule_Table[[#This Row],[Home Pre]])^2+(October_Schedule_Table[[#This Row],[PTS]]-October_Schedule_Table[[#This Row],[Away Pre]])^2</f>
        <v>28.543989182415519</v>
      </c>
      <c r="O828" s="1">
        <f t="shared" si="14"/>
        <v>1.6319031962812374</v>
      </c>
      <c r="P828" s="8">
        <f>October_Schedule_Table[[#This Row],[PTS2]]-October_Schedule_Table[[#This Row],[PTS]]</f>
        <v>-10</v>
      </c>
      <c r="Q828" s="8">
        <f>October_Schedule_Table[[#This Row],[Home Pre]]-October_Schedule_Table[[#This Row],[Away Pre]]</f>
        <v>-12.481108054040973</v>
      </c>
      <c r="R828" s="8">
        <f>October_Schedule_Table[[#This Row],[Actual]]-October_Schedule_Table[[#This Row],[Predicted]]</f>
        <v>2.4811080540409733</v>
      </c>
      <c r="S828" s="8">
        <f>October_Schedule_Table[[#This Row],[PTS2]]-October_Schedule_Table[[#This Row],[Home Pre]]</f>
        <v>-2.3277817611657952</v>
      </c>
      <c r="T828" s="8">
        <f>October_Schedule_Table[[#This Row],[PTS]]-October_Schedule_Table[[#This Row],[Away Pre]]</f>
        <v>-4.8088898152067685</v>
      </c>
      <c r="U828" s="8" t="str">
        <f>CONCATENATE(October_Schedule_Table[[#This Row],[Away Short]],October_Schedule_Table[[#This Row],[PTS]],October_Schedule_Table[[#This Row],[PTS2]])</f>
        <v>Gol117107</v>
      </c>
      <c r="V828" s="8" t="str">
        <f>CONCATENATE(October_Schedule_Table[[#This Row],[Home Short]],October_Schedule_Table[[#This Row],[PTS]],October_Schedule_Table[[#This Row],[PTS2]])</f>
        <v>Pho117107</v>
      </c>
      <c r="W828" s="8" t="str">
        <f>VLOOKUP(October_Schedule_Table[[#This Row],[Home Concat]],'Back to Back'!T:U,2,FALSE)</f>
        <v>no</v>
      </c>
      <c r="X828" s="8" t="str">
        <f>VLOOKUP(October_Schedule_Table[[#This Row],[Away Concat]],'Back to Back'!T:U,2,FALSE)</f>
        <v>no</v>
      </c>
      <c r="Y82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28" s="8"/>
    </row>
    <row r="829" spans="1:26" x14ac:dyDescent="0.2">
      <c r="A829" s="2">
        <v>43504</v>
      </c>
      <c r="B829" s="16">
        <v>2</v>
      </c>
      <c r="C829" s="16">
        <v>8</v>
      </c>
      <c r="D829" s="16">
        <v>2019</v>
      </c>
      <c r="E829" s="1" t="s">
        <v>30</v>
      </c>
      <c r="F829" s="1" t="s">
        <v>26</v>
      </c>
      <c r="G829" s="1" t="str">
        <f>LEFT(October_Schedule_Table[[#This Row],[Visitor/Neutral]],3)</f>
        <v>Mia</v>
      </c>
      <c r="H829" s="1">
        <v>96</v>
      </c>
      <c r="I829" s="1" t="s">
        <v>32</v>
      </c>
      <c r="J829" s="1" t="str">
        <f>LEFT(October_Schedule_Table[[#This Row],[Home/Neutral]],3)</f>
        <v>Sac</v>
      </c>
      <c r="K829" s="1">
        <v>102</v>
      </c>
      <c r="L829" s="1">
        <f>mean-0.5*home+VLOOKUP(October_Schedule_Table[[#This Row],[Visitor/Neutral]],lookup,2,FALSE)+VLOOKUP(October_Schedule_Table[[#This Row],[Home/Neutral]],lookup,3,FALSE)</f>
        <v>107.70207332592423</v>
      </c>
      <c r="M829" s="1">
        <f>mean+0.5*home+VLOOKUP(October_Schedule_Table[[#This Row],[Visitor/Neutral]],lookup,3,FALSE)+VLOOKUP(October_Schedule_Table[[#This Row],[Home/Neutral]],lookup,2,FALSE)</f>
        <v>109.76185213178209</v>
      </c>
      <c r="N829" s="1">
        <f>(October_Schedule_Table[[#This Row],[PTS2]]-October_Schedule_Table[[#This Row],[Home Pre]])^2+(October_Schedule_Table[[#This Row],[PTS]]-October_Schedule_Table[[#This Row],[Away Pre]])^2</f>
        <v>197.1848686409576</v>
      </c>
      <c r="O829" s="1">
        <f t="shared" si="14"/>
        <v>1.6328829260368596</v>
      </c>
      <c r="P829" s="8">
        <f>October_Schedule_Table[[#This Row],[PTS2]]-October_Schedule_Table[[#This Row],[PTS]]</f>
        <v>6</v>
      </c>
      <c r="Q829" s="8">
        <f>October_Schedule_Table[[#This Row],[Home Pre]]-October_Schedule_Table[[#This Row],[Away Pre]]</f>
        <v>2.0597788058578601</v>
      </c>
      <c r="R829" s="8">
        <f>October_Schedule_Table[[#This Row],[Actual]]-October_Schedule_Table[[#This Row],[Predicted]]</f>
        <v>3.9402211941421399</v>
      </c>
      <c r="S829" s="8">
        <f>October_Schedule_Table[[#This Row],[PTS2]]-October_Schedule_Table[[#This Row],[Home Pre]]</f>
        <v>-7.7618521317820921</v>
      </c>
      <c r="T829" s="8">
        <f>October_Schedule_Table[[#This Row],[PTS]]-October_Schedule_Table[[#This Row],[Away Pre]]</f>
        <v>-11.702073325924232</v>
      </c>
      <c r="U829" s="8" t="str">
        <f>CONCATENATE(October_Schedule_Table[[#This Row],[Away Short]],October_Schedule_Table[[#This Row],[PTS]],October_Schedule_Table[[#This Row],[PTS2]])</f>
        <v>Mia96102</v>
      </c>
      <c r="V829" s="8" t="str">
        <f>CONCATENATE(October_Schedule_Table[[#This Row],[Home Short]],October_Schedule_Table[[#This Row],[PTS]],October_Schedule_Table[[#This Row],[PTS2]])</f>
        <v>Sac96102</v>
      </c>
      <c r="W829" s="8" t="str">
        <f>VLOOKUP(October_Schedule_Table[[#This Row],[Home Concat]],'Back to Back'!T:U,2,FALSE)</f>
        <v>no</v>
      </c>
      <c r="X829" s="8" t="str">
        <f>VLOOKUP(October_Schedule_Table[[#This Row],[Away Concat]],'Back to Back'!T:U,2,FALSE)</f>
        <v>no</v>
      </c>
      <c r="Y82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29" s="8"/>
    </row>
    <row r="830" spans="1:26" x14ac:dyDescent="0.2">
      <c r="A830" s="2">
        <v>43504</v>
      </c>
      <c r="B830" s="16">
        <v>2</v>
      </c>
      <c r="C830" s="16">
        <v>8</v>
      </c>
      <c r="D830" s="16">
        <v>2019</v>
      </c>
      <c r="E830" s="1" t="s">
        <v>12</v>
      </c>
      <c r="F830" s="1" t="s">
        <v>36</v>
      </c>
      <c r="G830" s="1" t="str">
        <f>LEFT(October_Schedule_Table[[#This Row],[Visitor/Neutral]],3)</f>
        <v>Cle</v>
      </c>
      <c r="H830" s="1">
        <v>106</v>
      </c>
      <c r="I830" s="1" t="s">
        <v>41</v>
      </c>
      <c r="J830" s="1" t="str">
        <f>LEFT(October_Schedule_Table[[#This Row],[Home/Neutral]],3)</f>
        <v>Was</v>
      </c>
      <c r="K830" s="1">
        <v>119</v>
      </c>
      <c r="L830" s="1">
        <f>mean-0.5*home+VLOOKUP(October_Schedule_Table[[#This Row],[Visitor/Neutral]],lookup,2,FALSE)+VLOOKUP(October_Schedule_Table[[#This Row],[Home/Neutral]],lookup,3,FALSE)</f>
        <v>110.16020211795119</v>
      </c>
      <c r="M830" s="1">
        <f>mean+0.5*home+VLOOKUP(October_Schedule_Table[[#This Row],[Visitor/Neutral]],lookup,3,FALSE)+VLOOKUP(October_Schedule_Table[[#This Row],[Home/Neutral]],lookup,2,FALSE)</f>
        <v>118.97506713331933</v>
      </c>
      <c r="N830" s="1">
        <f>(October_Schedule_Table[[#This Row],[PTS2]]-October_Schedule_Table[[#This Row],[Home Pre]])^2+(October_Schedule_Table[[#This Row],[PTS]]-October_Schedule_Table[[#This Row],[Away Pre]])^2</f>
        <v>17.307903310046456</v>
      </c>
      <c r="O830" s="1">
        <f t="shared" si="14"/>
        <v>1.6338632439832497</v>
      </c>
      <c r="P830" s="8">
        <f>October_Schedule_Table[[#This Row],[PTS2]]-October_Schedule_Table[[#This Row],[PTS]]</f>
        <v>13</v>
      </c>
      <c r="Q830" s="8">
        <f>October_Schedule_Table[[#This Row],[Home Pre]]-October_Schedule_Table[[#This Row],[Away Pre]]</f>
        <v>8.8148650153681416</v>
      </c>
      <c r="R830" s="8">
        <f>October_Schedule_Table[[#This Row],[Actual]]-October_Schedule_Table[[#This Row],[Predicted]]</f>
        <v>4.1851349846318584</v>
      </c>
      <c r="S830" s="8">
        <f>October_Schedule_Table[[#This Row],[PTS2]]-October_Schedule_Table[[#This Row],[Home Pre]]</f>
        <v>2.493286668067185E-2</v>
      </c>
      <c r="T830" s="8">
        <f>October_Schedule_Table[[#This Row],[PTS]]-October_Schedule_Table[[#This Row],[Away Pre]]</f>
        <v>-4.1602021179511866</v>
      </c>
      <c r="U830" s="8" t="str">
        <f>CONCATENATE(October_Schedule_Table[[#This Row],[Away Short]],October_Schedule_Table[[#This Row],[PTS]],October_Schedule_Table[[#This Row],[PTS2]])</f>
        <v>Cle106119</v>
      </c>
      <c r="V830" s="8" t="str">
        <f>CONCATENATE(October_Schedule_Table[[#This Row],[Home Short]],October_Schedule_Table[[#This Row],[PTS]],October_Schedule_Table[[#This Row],[PTS2]])</f>
        <v>Was106119</v>
      </c>
      <c r="W830" s="8" t="str">
        <f>VLOOKUP(October_Schedule_Table[[#This Row],[Home Concat]],'Back to Back'!T:U,2,FALSE)</f>
        <v>no</v>
      </c>
      <c r="X830" s="8" t="str">
        <f>VLOOKUP(October_Schedule_Table[[#This Row],[Away Concat]],'Back to Back'!T:U,2,FALSE)</f>
        <v>no</v>
      </c>
      <c r="Y83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30" s="8"/>
    </row>
    <row r="831" spans="1:26" x14ac:dyDescent="0.2">
      <c r="A831" s="2">
        <v>43505</v>
      </c>
      <c r="B831" s="16">
        <v>2</v>
      </c>
      <c r="C831" s="16">
        <v>9</v>
      </c>
      <c r="D831" s="16">
        <v>2019</v>
      </c>
      <c r="E831" s="1" t="s">
        <v>23</v>
      </c>
      <c r="F831" s="1" t="s">
        <v>14</v>
      </c>
      <c r="G831" s="1" t="str">
        <f>LEFT(October_Schedule_Table[[#This Row],[Visitor/Neutral]],3)</f>
        <v>Cha</v>
      </c>
      <c r="H831" s="1">
        <v>129</v>
      </c>
      <c r="I831" s="1" t="s">
        <v>24</v>
      </c>
      <c r="J831" s="1" t="str">
        <f>LEFT(October_Schedule_Table[[#This Row],[Home/Neutral]],3)</f>
        <v>Atl</v>
      </c>
      <c r="K831" s="1">
        <v>120</v>
      </c>
      <c r="L831" s="1">
        <f>mean-0.5*home+VLOOKUP(October_Schedule_Table[[#This Row],[Visitor/Neutral]],lookup,2,FALSE)+VLOOKUP(October_Schedule_Table[[#This Row],[Home/Neutral]],lookup,3,FALSE)</f>
        <v>117.91581392018814</v>
      </c>
      <c r="M831" s="1">
        <f>mean+0.5*home+VLOOKUP(October_Schedule_Table[[#This Row],[Visitor/Neutral]],lookup,3,FALSE)+VLOOKUP(October_Schedule_Table[[#This Row],[Home/Neutral]],lookup,2,FALSE)</f>
        <v>116.43644157216839</v>
      </c>
      <c r="N831" s="1">
        <f>(October_Schedule_Table[[#This Row],[PTS2]]-October_Schedule_Table[[#This Row],[Home Pre]])^2+(October_Schedule_Table[[#This Row],[PTS]]-October_Schedule_Table[[#This Row],[Away Pre]])^2</f>
        <v>135.55812972046465</v>
      </c>
      <c r="O831" s="1">
        <f t="shared" si="14"/>
        <v>1.6348441504735338</v>
      </c>
      <c r="P831" s="8">
        <f>October_Schedule_Table[[#This Row],[PTS2]]-October_Schedule_Table[[#This Row],[PTS]]</f>
        <v>-9</v>
      </c>
      <c r="Q831" s="8">
        <f>October_Schedule_Table[[#This Row],[Home Pre]]-October_Schedule_Table[[#This Row],[Away Pre]]</f>
        <v>-1.4793723480197514</v>
      </c>
      <c r="R831" s="8">
        <f>October_Schedule_Table[[#This Row],[Actual]]-October_Schedule_Table[[#This Row],[Predicted]]</f>
        <v>-7.5206276519802486</v>
      </c>
      <c r="S831" s="8">
        <f>October_Schedule_Table[[#This Row],[PTS2]]-October_Schedule_Table[[#This Row],[Home Pre]]</f>
        <v>3.5635584278316088</v>
      </c>
      <c r="T831" s="8">
        <f>October_Schedule_Table[[#This Row],[PTS]]-October_Schedule_Table[[#This Row],[Away Pre]]</f>
        <v>11.084186079811857</v>
      </c>
      <c r="U831" s="8" t="str">
        <f>CONCATENATE(October_Schedule_Table[[#This Row],[Away Short]],October_Schedule_Table[[#This Row],[PTS]],October_Schedule_Table[[#This Row],[PTS2]])</f>
        <v>Cha129120</v>
      </c>
      <c r="V831" s="8" t="str">
        <f>CONCATENATE(October_Schedule_Table[[#This Row],[Home Short]],October_Schedule_Table[[#This Row],[PTS]],October_Schedule_Table[[#This Row],[PTS2]])</f>
        <v>Atl129120</v>
      </c>
      <c r="W831" s="8" t="str">
        <f>VLOOKUP(October_Schedule_Table[[#This Row],[Home Concat]],'Back to Back'!T:U,2,FALSE)</f>
        <v>no</v>
      </c>
      <c r="X831" s="8" t="str">
        <f>VLOOKUP(October_Schedule_Table[[#This Row],[Away Concat]],'Back to Back'!T:U,2,FALSE)</f>
        <v>no</v>
      </c>
      <c r="Y83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31" s="8"/>
    </row>
    <row r="832" spans="1:26" x14ac:dyDescent="0.2">
      <c r="A832" s="2">
        <v>43505</v>
      </c>
      <c r="B832" s="16">
        <v>2</v>
      </c>
      <c r="C832" s="16">
        <v>9</v>
      </c>
      <c r="D832" s="16">
        <v>2019</v>
      </c>
      <c r="E832" s="1" t="s">
        <v>6</v>
      </c>
      <c r="F832" s="1" t="s">
        <v>22</v>
      </c>
      <c r="G832" s="1" t="s">
        <v>241</v>
      </c>
      <c r="H832" s="1">
        <v>123</v>
      </c>
      <c r="I832" s="1" t="s">
        <v>8</v>
      </c>
      <c r="J832" s="1" t="str">
        <f>LEFT(October_Schedule_Table[[#This Row],[Home/Neutral]],3)</f>
        <v>Bos</v>
      </c>
      <c r="K832" s="1">
        <v>112</v>
      </c>
      <c r="L832" s="1">
        <f>mean-0.5*home+VLOOKUP(October_Schedule_Table[[#This Row],[Visitor/Neutral]],lookup,2,FALSE)+VLOOKUP(October_Schedule_Table[[#This Row],[Home/Neutral]],lookup,3,FALSE)</f>
        <v>111.6551994841773</v>
      </c>
      <c r="M832" s="1">
        <f>mean+0.5*home+VLOOKUP(October_Schedule_Table[[#This Row],[Visitor/Neutral]],lookup,3,FALSE)+VLOOKUP(October_Schedule_Table[[#This Row],[Home/Neutral]],lookup,2,FALSE)</f>
        <v>117.24063859734709</v>
      </c>
      <c r="N832" s="1">
        <f>(October_Schedule_Table[[#This Row],[PTS2]]-October_Schedule_Table[[#This Row],[Home Pre]])^2+(October_Schedule_Table[[#This Row],[PTS]]-October_Schedule_Table[[#This Row],[Away Pre]])^2</f>
        <v>156.16879165181498</v>
      </c>
      <c r="O832" s="1">
        <f t="shared" si="14"/>
        <v>1.6358256458610505</v>
      </c>
      <c r="P832" s="8">
        <f>October_Schedule_Table[[#This Row],[PTS2]]-October_Schedule_Table[[#This Row],[PTS]]</f>
        <v>-11</v>
      </c>
      <c r="Q832" s="8">
        <f>October_Schedule_Table[[#This Row],[Home Pre]]-October_Schedule_Table[[#This Row],[Away Pre]]</f>
        <v>5.5854391131697838</v>
      </c>
      <c r="R832" s="8">
        <f>October_Schedule_Table[[#This Row],[Actual]]-October_Schedule_Table[[#This Row],[Predicted]]</f>
        <v>-16.585439113169784</v>
      </c>
      <c r="S832" s="8">
        <f>October_Schedule_Table[[#This Row],[PTS2]]-October_Schedule_Table[[#This Row],[Home Pre]]</f>
        <v>-5.2406385973470861</v>
      </c>
      <c r="T832" s="8">
        <f>October_Schedule_Table[[#This Row],[PTS]]-October_Schedule_Table[[#This Row],[Away Pre]]</f>
        <v>11.344800515822698</v>
      </c>
      <c r="U832" s="8" t="str">
        <f>CONCATENATE(October_Schedule_Table[[#This Row],[Away Short]],October_Schedule_Table[[#This Row],[PTS]],October_Schedule_Table[[#This Row],[PTS2]])</f>
        <v>LAC123112</v>
      </c>
      <c r="V832" s="8" t="str">
        <f>CONCATENATE(October_Schedule_Table[[#This Row],[Home Short]],October_Schedule_Table[[#This Row],[PTS]],October_Schedule_Table[[#This Row],[PTS2]])</f>
        <v>Bos123112</v>
      </c>
      <c r="W832" s="8" t="str">
        <f>VLOOKUP(October_Schedule_Table[[#This Row],[Home Concat]],'Back to Back'!T:U,2,FALSE)</f>
        <v>no</v>
      </c>
      <c r="X832" s="8" t="str">
        <f>VLOOKUP(October_Schedule_Table[[#This Row],[Away Concat]],'Back to Back'!T:U,2,FALSE)</f>
        <v>no</v>
      </c>
      <c r="Y83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32" s="8"/>
    </row>
    <row r="833" spans="1:26" x14ac:dyDescent="0.2">
      <c r="A833" s="2">
        <v>43505</v>
      </c>
      <c r="B833" s="16">
        <v>2</v>
      </c>
      <c r="C833" s="16">
        <v>9</v>
      </c>
      <c r="D833" s="16">
        <v>2019</v>
      </c>
      <c r="E833" s="1" t="s">
        <v>6</v>
      </c>
      <c r="F833" s="1" t="s">
        <v>41</v>
      </c>
      <c r="G833" s="1" t="str">
        <f>LEFT(October_Schedule_Table[[#This Row],[Visitor/Neutral]],3)</f>
        <v>Was</v>
      </c>
      <c r="H833" s="1">
        <v>134</v>
      </c>
      <c r="I833" s="1" t="s">
        <v>38</v>
      </c>
      <c r="J833" s="1" t="str">
        <f>LEFT(October_Schedule_Table[[#This Row],[Home/Neutral]],3)</f>
        <v>Chi</v>
      </c>
      <c r="K833" s="1">
        <v>125</v>
      </c>
      <c r="L833" s="1">
        <f>mean-0.5*home+VLOOKUP(October_Schedule_Table[[#This Row],[Visitor/Neutral]],lookup,2,FALSE)+VLOOKUP(October_Schedule_Table[[#This Row],[Home/Neutral]],lookup,3,FALSE)</f>
        <v>115.37878320502615</v>
      </c>
      <c r="M833" s="1">
        <f>mean+0.5*home+VLOOKUP(October_Schedule_Table[[#This Row],[Visitor/Neutral]],lookup,3,FALSE)+VLOOKUP(October_Schedule_Table[[#This Row],[Home/Neutral]],lookup,2,FALSE)</f>
        <v>112.94669372158802</v>
      </c>
      <c r="N833" s="1">
        <f>(October_Schedule_Table[[#This Row],[PTS2]]-October_Schedule_Table[[#This Row],[Home Pre]])^2+(October_Schedule_Table[[#This Row],[PTS]]-October_Schedule_Table[[#This Row],[Away Pre]])^2</f>
        <v>492.03190716662175</v>
      </c>
      <c r="O833" s="1">
        <f t="shared" si="14"/>
        <v>1.6368077304993502</v>
      </c>
      <c r="P833" s="8">
        <f>October_Schedule_Table[[#This Row],[PTS2]]-October_Schedule_Table[[#This Row],[PTS]]</f>
        <v>-9</v>
      </c>
      <c r="Q833" s="8">
        <f>October_Schedule_Table[[#This Row],[Home Pre]]-October_Schedule_Table[[#This Row],[Away Pre]]</f>
        <v>-2.4320894834381335</v>
      </c>
      <c r="R833" s="8">
        <f>October_Schedule_Table[[#This Row],[Actual]]-October_Schedule_Table[[#This Row],[Predicted]]</f>
        <v>-6.5679105165618665</v>
      </c>
      <c r="S833" s="8">
        <f>October_Schedule_Table[[#This Row],[PTS2]]-October_Schedule_Table[[#This Row],[Home Pre]]</f>
        <v>12.053306278411981</v>
      </c>
      <c r="T833" s="8">
        <f>October_Schedule_Table[[#This Row],[PTS]]-October_Schedule_Table[[#This Row],[Away Pre]]</f>
        <v>18.621216794973847</v>
      </c>
      <c r="U833" s="8" t="str">
        <f>CONCATENATE(October_Schedule_Table[[#This Row],[Away Short]],October_Schedule_Table[[#This Row],[PTS]],October_Schedule_Table[[#This Row],[PTS2]])</f>
        <v>Was134125</v>
      </c>
      <c r="V833" s="8" t="str">
        <f>CONCATENATE(October_Schedule_Table[[#This Row],[Home Short]],October_Schedule_Table[[#This Row],[PTS]],October_Schedule_Table[[#This Row],[PTS2]])</f>
        <v>Chi134125</v>
      </c>
      <c r="W833" s="8" t="str">
        <f>VLOOKUP(October_Schedule_Table[[#This Row],[Home Concat]],'Back to Back'!T:U,2,FALSE)</f>
        <v>yes</v>
      </c>
      <c r="X833" s="8" t="str">
        <f>VLOOKUP(October_Schedule_Table[[#This Row],[Away Concat]],'Back to Back'!T:U,2,FALSE)</f>
        <v>yes</v>
      </c>
      <c r="Y833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43505Washington WizardsChicago Bulls</v>
      </c>
      <c r="Z833" s="8"/>
    </row>
    <row r="834" spans="1:26" x14ac:dyDescent="0.2">
      <c r="A834" s="2">
        <v>43505</v>
      </c>
      <c r="B834" s="16">
        <v>2</v>
      </c>
      <c r="C834" s="16">
        <v>9</v>
      </c>
      <c r="D834" s="16">
        <v>2019</v>
      </c>
      <c r="E834" s="1" t="s">
        <v>33</v>
      </c>
      <c r="F834" s="1" t="s">
        <v>10</v>
      </c>
      <c r="G834" s="1" t="str">
        <f>LEFT(October_Schedule_Table[[#This Row],[Visitor/Neutral]],3)</f>
        <v>Okl</v>
      </c>
      <c r="H834" s="1">
        <v>117</v>
      </c>
      <c r="I834" s="1" t="s">
        <v>18</v>
      </c>
      <c r="J834" s="1" t="str">
        <f>LEFT(October_Schedule_Table[[#This Row],[Home/Neutral]],3)</f>
        <v>Hou</v>
      </c>
      <c r="K834" s="1">
        <v>112</v>
      </c>
      <c r="L834" s="1">
        <f>mean-0.5*home+VLOOKUP(October_Schedule_Table[[#This Row],[Visitor/Neutral]],lookup,2,FALSE)+VLOOKUP(October_Schedule_Table[[#This Row],[Home/Neutral]],lookup,3,FALSE)</f>
        <v>110.75841912547556</v>
      </c>
      <c r="M834" s="1">
        <f>mean+0.5*home+VLOOKUP(October_Schedule_Table[[#This Row],[Visitor/Neutral]],lookup,3,FALSE)+VLOOKUP(October_Schedule_Table[[#This Row],[Home/Neutral]],lookup,2,FALSE)</f>
        <v>115.90256915186949</v>
      </c>
      <c r="N834" s="1">
        <f>(October_Schedule_Table[[#This Row],[PTS2]]-October_Schedule_Table[[#This Row],[Home Pre]])^2+(October_Schedule_Table[[#This Row],[PTS]]-October_Schedule_Table[[#This Row],[Away Pre]])^2</f>
        <v>54.187377798352649</v>
      </c>
      <c r="O834" s="1">
        <f t="shared" si="14"/>
        <v>1.6377904047421956</v>
      </c>
      <c r="P834" s="8">
        <f>October_Schedule_Table[[#This Row],[PTS2]]-October_Schedule_Table[[#This Row],[PTS]]</f>
        <v>-5</v>
      </c>
      <c r="Q834" s="8">
        <f>October_Schedule_Table[[#This Row],[Home Pre]]-October_Schedule_Table[[#This Row],[Away Pre]]</f>
        <v>5.1441500263939304</v>
      </c>
      <c r="R834" s="8">
        <f>October_Schedule_Table[[#This Row],[Actual]]-October_Schedule_Table[[#This Row],[Predicted]]</f>
        <v>-10.14415002639393</v>
      </c>
      <c r="S834" s="8">
        <f>October_Schedule_Table[[#This Row],[PTS2]]-October_Schedule_Table[[#This Row],[Home Pre]]</f>
        <v>-3.9025691518694856</v>
      </c>
      <c r="T834" s="8">
        <f>October_Schedule_Table[[#This Row],[PTS]]-October_Schedule_Table[[#This Row],[Away Pre]]</f>
        <v>6.2415808745244448</v>
      </c>
      <c r="U834" s="8" t="str">
        <f>CONCATENATE(October_Schedule_Table[[#This Row],[Away Short]],October_Schedule_Table[[#This Row],[PTS]],October_Schedule_Table[[#This Row],[PTS2]])</f>
        <v>Okl117112</v>
      </c>
      <c r="V834" s="8" t="str">
        <f>CONCATENATE(October_Schedule_Table[[#This Row],[Home Short]],October_Schedule_Table[[#This Row],[PTS]],October_Schedule_Table[[#This Row],[PTS2]])</f>
        <v>Hou117112</v>
      </c>
      <c r="W834" s="8" t="str">
        <f>VLOOKUP(October_Schedule_Table[[#This Row],[Home Concat]],'Back to Back'!T:U,2,FALSE)</f>
        <v>no</v>
      </c>
      <c r="X834" s="8" t="str">
        <f>VLOOKUP(October_Schedule_Table[[#This Row],[Away Concat]],'Back to Back'!T:U,2,FALSE)</f>
        <v>no</v>
      </c>
      <c r="Y83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34" s="8"/>
    </row>
    <row r="835" spans="1:26" x14ac:dyDescent="0.2">
      <c r="A835" s="2">
        <v>43505</v>
      </c>
      <c r="B835" s="16">
        <v>2</v>
      </c>
      <c r="C835" s="16">
        <v>9</v>
      </c>
      <c r="D835" s="16">
        <v>2019</v>
      </c>
      <c r="E835" s="1" t="s">
        <v>12</v>
      </c>
      <c r="F835" s="1" t="s">
        <v>36</v>
      </c>
      <c r="G835" s="1" t="str">
        <f>LEFT(October_Schedule_Table[[#This Row],[Visitor/Neutral]],3)</f>
        <v>Cle</v>
      </c>
      <c r="H835" s="1">
        <v>90</v>
      </c>
      <c r="I835" s="1" t="s">
        <v>20</v>
      </c>
      <c r="J835" s="1" t="str">
        <f>LEFT(October_Schedule_Table[[#This Row],[Home/Neutral]],3)</f>
        <v>Ind</v>
      </c>
      <c r="K835" s="1">
        <v>105</v>
      </c>
      <c r="L835" s="1">
        <f>mean-0.5*home+VLOOKUP(October_Schedule_Table[[#This Row],[Visitor/Neutral]],lookup,2,FALSE)+VLOOKUP(October_Schedule_Table[[#This Row],[Home/Neutral]],lookup,3,FALSE)</f>
        <v>97.762549836484808</v>
      </c>
      <c r="M835" s="1">
        <f>mean+0.5*home+VLOOKUP(October_Schedule_Table[[#This Row],[Visitor/Neutral]],lookup,3,FALSE)+VLOOKUP(October_Schedule_Table[[#This Row],[Home/Neutral]],lookup,2,FALSE)</f>
        <v>112.19101132719211</v>
      </c>
      <c r="N835" s="1">
        <f>(October_Schedule_Table[[#This Row],[PTS2]]-October_Schedule_Table[[#This Row],[Home Pre]])^2+(October_Schedule_Table[[#This Row],[PTS]]-October_Schedule_Table[[#This Row],[Away Pre]])^2</f>
        <v>111.96782387171562</v>
      </c>
      <c r="O835" s="1">
        <f t="shared" si="14"/>
        <v>1.6387736689435619</v>
      </c>
      <c r="P835" s="8">
        <f>October_Schedule_Table[[#This Row],[PTS2]]-October_Schedule_Table[[#This Row],[PTS]]</f>
        <v>15</v>
      </c>
      <c r="Q835" s="8">
        <f>October_Schedule_Table[[#This Row],[Home Pre]]-October_Schedule_Table[[#This Row],[Away Pre]]</f>
        <v>14.428461490707306</v>
      </c>
      <c r="R835" s="8">
        <f>October_Schedule_Table[[#This Row],[Actual]]-October_Schedule_Table[[#This Row],[Predicted]]</f>
        <v>0.57153850929269367</v>
      </c>
      <c r="S835" s="8">
        <f>October_Schedule_Table[[#This Row],[PTS2]]-October_Schedule_Table[[#This Row],[Home Pre]]</f>
        <v>-7.1910113271921148</v>
      </c>
      <c r="T835" s="8">
        <f>October_Schedule_Table[[#This Row],[PTS]]-October_Schedule_Table[[#This Row],[Away Pre]]</f>
        <v>-7.7625498364848085</v>
      </c>
      <c r="U835" s="8" t="str">
        <f>CONCATENATE(October_Schedule_Table[[#This Row],[Away Short]],October_Schedule_Table[[#This Row],[PTS]],October_Schedule_Table[[#This Row],[PTS2]])</f>
        <v>Cle90105</v>
      </c>
      <c r="V835" s="8" t="str">
        <f>CONCATENATE(October_Schedule_Table[[#This Row],[Home Short]],October_Schedule_Table[[#This Row],[PTS]],October_Schedule_Table[[#This Row],[PTS2]])</f>
        <v>Ind90105</v>
      </c>
      <c r="W835" s="8" t="str">
        <f>VLOOKUP(October_Schedule_Table[[#This Row],[Home Concat]],'Back to Back'!T:U,2,FALSE)</f>
        <v>no</v>
      </c>
      <c r="X835" s="8" t="str">
        <f>VLOOKUP(October_Schedule_Table[[#This Row],[Away Concat]],'Back to Back'!T:U,2,FALSE)</f>
        <v>yes</v>
      </c>
      <c r="Y83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35" s="8"/>
    </row>
    <row r="836" spans="1:26" x14ac:dyDescent="0.2">
      <c r="A836" s="2">
        <v>43505</v>
      </c>
      <c r="B836" s="16">
        <v>2</v>
      </c>
      <c r="C836" s="16">
        <v>9</v>
      </c>
      <c r="D836" s="16">
        <v>2019</v>
      </c>
      <c r="E836" s="1" t="s">
        <v>6</v>
      </c>
      <c r="F836" s="1" t="s">
        <v>17</v>
      </c>
      <c r="G836" s="1" t="str">
        <f>LEFT(October_Schedule_Table[[#This Row],[Visitor/Neutral]],3)</f>
        <v>New</v>
      </c>
      <c r="H836" s="1">
        <v>90</v>
      </c>
      <c r="I836" s="1" t="s">
        <v>19</v>
      </c>
      <c r="J836" s="1" t="str">
        <f>LEFT(October_Schedule_Table[[#This Row],[Home/Neutral]],3)</f>
        <v>Mem</v>
      </c>
      <c r="K836" s="1">
        <v>99</v>
      </c>
      <c r="L836" s="1">
        <f>mean-0.5*home+VLOOKUP(October_Schedule_Table[[#This Row],[Visitor/Neutral]],lookup,2,FALSE)+VLOOKUP(October_Schedule_Table[[#This Row],[Home/Neutral]],lookup,3,FALSE)</f>
        <v>108.77495559335684</v>
      </c>
      <c r="M836" s="1">
        <f>mean+0.5*home+VLOOKUP(October_Schedule_Table[[#This Row],[Visitor/Neutral]],lookup,3,FALSE)+VLOOKUP(October_Schedule_Table[[#This Row],[Home/Neutral]],lookup,2,FALSE)</f>
        <v>111.23202572969352</v>
      </c>
      <c r="N836" s="1">
        <f>(October_Schedule_Table[[#This Row],[PTS2]]-October_Schedule_Table[[#This Row],[Home Pre]])^2+(October_Schedule_Table[[#This Row],[PTS]]-October_Schedule_Table[[#This Row],[Away Pre]])^2</f>
        <v>502.12141098440543</v>
      </c>
      <c r="O836" s="1">
        <f t="shared" si="14"/>
        <v>1.6397575234576367</v>
      </c>
      <c r="P836" s="8">
        <f>October_Schedule_Table[[#This Row],[PTS2]]-October_Schedule_Table[[#This Row],[PTS]]</f>
        <v>9</v>
      </c>
      <c r="Q836" s="8">
        <f>October_Schedule_Table[[#This Row],[Home Pre]]-October_Schedule_Table[[#This Row],[Away Pre]]</f>
        <v>2.4570701363366823</v>
      </c>
      <c r="R836" s="8">
        <f>October_Schedule_Table[[#This Row],[Actual]]-October_Schedule_Table[[#This Row],[Predicted]]</f>
        <v>6.5429298636633177</v>
      </c>
      <c r="S836" s="8">
        <f>October_Schedule_Table[[#This Row],[PTS2]]-October_Schedule_Table[[#This Row],[Home Pre]]</f>
        <v>-12.232025729693518</v>
      </c>
      <c r="T836" s="8">
        <f>October_Schedule_Table[[#This Row],[PTS]]-October_Schedule_Table[[#This Row],[Away Pre]]</f>
        <v>-18.774955593356836</v>
      </c>
      <c r="U836" s="8" t="str">
        <f>CONCATENATE(October_Schedule_Table[[#This Row],[Away Short]],October_Schedule_Table[[#This Row],[PTS]],October_Schedule_Table[[#This Row],[PTS2]])</f>
        <v>New9099</v>
      </c>
      <c r="V836" s="8" t="str">
        <f>CONCATENATE(October_Schedule_Table[[#This Row],[Home Short]],October_Schedule_Table[[#This Row],[PTS]],October_Schedule_Table[[#This Row],[PTS2]])</f>
        <v>Mem9099</v>
      </c>
      <c r="W836" s="8" t="str">
        <f>VLOOKUP(October_Schedule_Table[[#This Row],[Home Concat]],'Back to Back'!T:U,2,FALSE)</f>
        <v>no</v>
      </c>
      <c r="X836" s="8" t="str">
        <f>VLOOKUP(October_Schedule_Table[[#This Row],[Away Concat]],'Back to Back'!T:U,2,FALSE)</f>
        <v>yes</v>
      </c>
      <c r="Y83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36" s="8"/>
    </row>
    <row r="837" spans="1:26" x14ac:dyDescent="0.2">
      <c r="A837" s="2">
        <v>43505</v>
      </c>
      <c r="B837" s="16">
        <v>2</v>
      </c>
      <c r="C837" s="16">
        <v>9</v>
      </c>
      <c r="D837" s="16">
        <v>2019</v>
      </c>
      <c r="E837" s="1" t="s">
        <v>42</v>
      </c>
      <c r="F837" s="1" t="s">
        <v>27</v>
      </c>
      <c r="G837" s="1" t="str">
        <f>LEFT(October_Schedule_Table[[#This Row],[Visitor/Neutral]],3)</f>
        <v>Orl</v>
      </c>
      <c r="H837" s="1">
        <v>103</v>
      </c>
      <c r="I837" s="1" t="s">
        <v>13</v>
      </c>
      <c r="J837" s="1" t="str">
        <f>LEFT(October_Schedule_Table[[#This Row],[Home/Neutral]],3)</f>
        <v>Mil</v>
      </c>
      <c r="K837" s="1">
        <v>83</v>
      </c>
      <c r="L837" s="1">
        <f>mean-0.5*home+VLOOKUP(October_Schedule_Table[[#This Row],[Visitor/Neutral]],lookup,2,FALSE)+VLOOKUP(October_Schedule_Table[[#This Row],[Home/Neutral]],lookup,3,FALSE)</f>
        <v>105.53414582437281</v>
      </c>
      <c r="M837" s="1">
        <f>mean+0.5*home+VLOOKUP(October_Schedule_Table[[#This Row],[Visitor/Neutral]],lookup,3,FALSE)+VLOOKUP(October_Schedule_Table[[#This Row],[Home/Neutral]],lookup,2,FALSE)</f>
        <v>114.79498015975673</v>
      </c>
      <c r="N837" s="1">
        <f>(October_Schedule_Table[[#This Row],[PTS2]]-October_Schedule_Table[[#This Row],[Home Pre]])^2+(October_Schedule_Table[[#This Row],[PTS]]-October_Schedule_Table[[#This Row],[Away Pre]])^2</f>
        <v>1017.3426584185104</v>
      </c>
      <c r="O837" s="1">
        <f t="shared" si="14"/>
        <v>1.64074196863882</v>
      </c>
      <c r="P837" s="8">
        <f>October_Schedule_Table[[#This Row],[PTS2]]-October_Schedule_Table[[#This Row],[PTS]]</f>
        <v>-20</v>
      </c>
      <c r="Q837" s="8">
        <f>October_Schedule_Table[[#This Row],[Home Pre]]-October_Schedule_Table[[#This Row],[Away Pre]]</f>
        <v>9.2608343353839189</v>
      </c>
      <c r="R837" s="8">
        <f>October_Schedule_Table[[#This Row],[Actual]]-October_Schedule_Table[[#This Row],[Predicted]]</f>
        <v>-29.260834335383919</v>
      </c>
      <c r="S837" s="8">
        <f>October_Schedule_Table[[#This Row],[PTS2]]-October_Schedule_Table[[#This Row],[Home Pre]]</f>
        <v>-31.794980159756733</v>
      </c>
      <c r="T837" s="8">
        <f>October_Schedule_Table[[#This Row],[PTS]]-October_Schedule_Table[[#This Row],[Away Pre]]</f>
        <v>-2.5341458243728141</v>
      </c>
      <c r="U837" s="8" t="str">
        <f>CONCATENATE(October_Schedule_Table[[#This Row],[Away Short]],October_Schedule_Table[[#This Row],[PTS]],October_Schedule_Table[[#This Row],[PTS2]])</f>
        <v>Orl10383</v>
      </c>
      <c r="V837" s="8" t="str">
        <f>CONCATENATE(October_Schedule_Table[[#This Row],[Home Short]],October_Schedule_Table[[#This Row],[PTS]],October_Schedule_Table[[#This Row],[PTS2]])</f>
        <v>Mil10383</v>
      </c>
      <c r="W837" s="8" t="str">
        <f>VLOOKUP(October_Schedule_Table[[#This Row],[Home Concat]],'Back to Back'!T:U,2,FALSE)</f>
        <v>yes</v>
      </c>
      <c r="X837" s="8" t="str">
        <f>VLOOKUP(October_Schedule_Table[[#This Row],[Away Concat]],'Back to Back'!T:U,2,FALSE)</f>
        <v>no</v>
      </c>
      <c r="Y83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37" s="8"/>
    </row>
    <row r="838" spans="1:26" x14ac:dyDescent="0.2">
      <c r="A838" s="2">
        <v>43505</v>
      </c>
      <c r="B838" s="16">
        <v>2</v>
      </c>
      <c r="C838" s="16">
        <v>9</v>
      </c>
      <c r="D838" s="16">
        <v>2019</v>
      </c>
      <c r="E838" s="1" t="s">
        <v>23</v>
      </c>
      <c r="F838" s="1" t="s">
        <v>37</v>
      </c>
      <c r="G838" s="1" t="str">
        <f>LEFT(October_Schedule_Table[[#This Row],[Visitor/Neutral]],3)</f>
        <v>Tor</v>
      </c>
      <c r="H838" s="1">
        <v>104</v>
      </c>
      <c r="I838" s="1" t="s">
        <v>25</v>
      </c>
      <c r="J838" s="1" t="s">
        <v>243</v>
      </c>
      <c r="K838" s="1">
        <v>99</v>
      </c>
      <c r="L838" s="1">
        <f>mean-0.5*home+VLOOKUP(October_Schedule_Table[[#This Row],[Visitor/Neutral]],lookup,2,FALSE)+VLOOKUP(October_Schedule_Table[[#This Row],[Home/Neutral]],lookup,3,FALSE)</f>
        <v>115.1819471319468</v>
      </c>
      <c r="M838" s="1">
        <f>mean+0.5*home+VLOOKUP(October_Schedule_Table[[#This Row],[Visitor/Neutral]],lookup,3,FALSE)+VLOOKUP(October_Schedule_Table[[#This Row],[Home/Neutral]],lookup,2,FALSE)</f>
        <v>102.98272069121627</v>
      </c>
      <c r="N838" s="1">
        <f>(October_Schedule_Table[[#This Row],[PTS2]]-October_Schedule_Table[[#This Row],[Home Pre]])^2+(October_Schedule_Table[[#This Row],[PTS]]-October_Schedule_Table[[#This Row],[Away Pre]])^2</f>
        <v>140.89800576589548</v>
      </c>
      <c r="O838" s="1">
        <f t="shared" si="14"/>
        <v>1.6417270048417252</v>
      </c>
      <c r="P838" s="8">
        <f>October_Schedule_Table[[#This Row],[PTS2]]-October_Schedule_Table[[#This Row],[PTS]]</f>
        <v>-5</v>
      </c>
      <c r="Q838" s="8">
        <f>October_Schedule_Table[[#This Row],[Home Pre]]-October_Schedule_Table[[#This Row],[Away Pre]]</f>
        <v>-12.199226440730527</v>
      </c>
      <c r="R838" s="8">
        <f>October_Schedule_Table[[#This Row],[Actual]]-October_Schedule_Table[[#This Row],[Predicted]]</f>
        <v>7.1992264407305271</v>
      </c>
      <c r="S838" s="8">
        <f>October_Schedule_Table[[#This Row],[PTS2]]-October_Schedule_Table[[#This Row],[Home Pre]]</f>
        <v>-3.9827206912162723</v>
      </c>
      <c r="T838" s="8">
        <f>October_Schedule_Table[[#This Row],[PTS]]-October_Schedule_Table[[#This Row],[Away Pre]]</f>
        <v>-11.181947131946799</v>
      </c>
      <c r="U838" s="8" t="str">
        <f>CONCATENATE(October_Schedule_Table[[#This Row],[Away Short]],October_Schedule_Table[[#This Row],[PTS]],October_Schedule_Table[[#This Row],[PTS2]])</f>
        <v>Tor10499</v>
      </c>
      <c r="V838" s="8" t="str">
        <f>CONCATENATE(October_Schedule_Table[[#This Row],[Home Short]],October_Schedule_Table[[#This Row],[PTS]],October_Schedule_Table[[#This Row],[PTS2]])</f>
        <v>NYK10499</v>
      </c>
      <c r="W838" s="8" t="str">
        <f>VLOOKUP(October_Schedule_Table[[#This Row],[Home Concat]],'Back to Back'!T:U,2,FALSE)</f>
        <v>yes</v>
      </c>
      <c r="X838" s="8" t="str">
        <f>VLOOKUP(October_Schedule_Table[[#This Row],[Away Concat]],'Back to Back'!T:U,2,FALSE)</f>
        <v>no</v>
      </c>
      <c r="Y838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38" s="8"/>
    </row>
    <row r="839" spans="1:26" x14ac:dyDescent="0.2">
      <c r="A839" s="2">
        <v>43505</v>
      </c>
      <c r="B839" s="16">
        <v>2</v>
      </c>
      <c r="C839" s="16">
        <v>9</v>
      </c>
      <c r="D839" s="16">
        <v>2019</v>
      </c>
      <c r="E839" s="1" t="s">
        <v>45</v>
      </c>
      <c r="F839" s="1" t="s">
        <v>35</v>
      </c>
      <c r="G839" s="1" t="str">
        <f>LEFT(October_Schedule_Table[[#This Row],[Visitor/Neutral]],3)</f>
        <v>San</v>
      </c>
      <c r="H839" s="1">
        <v>105</v>
      </c>
      <c r="I839" s="1" t="s">
        <v>31</v>
      </c>
      <c r="J839" s="1" t="str">
        <f>LEFT(October_Schedule_Table[[#This Row],[Home/Neutral]],3)</f>
        <v>Uta</v>
      </c>
      <c r="K839" s="1">
        <v>125</v>
      </c>
      <c r="L839" s="1">
        <f>mean-0.5*home+VLOOKUP(October_Schedule_Table[[#This Row],[Visitor/Neutral]],lookup,2,FALSE)+VLOOKUP(October_Schedule_Table[[#This Row],[Home/Neutral]],lookup,3,FALSE)</f>
        <v>105.06624897141238</v>
      </c>
      <c r="M839" s="1">
        <f>mean+0.5*home+VLOOKUP(October_Schedule_Table[[#This Row],[Visitor/Neutral]],lookup,3,FALSE)+VLOOKUP(October_Schedule_Table[[#This Row],[Home/Neutral]],lookup,2,FALSE)</f>
        <v>111.62876597436873</v>
      </c>
      <c r="N839" s="1">
        <f>(October_Schedule_Table[[#This Row],[PTS2]]-October_Schedule_Table[[#This Row],[Home Pre]])^2+(October_Schedule_Table[[#This Row],[PTS]]-October_Schedule_Table[[#This Row],[Away Pre]])^2</f>
        <v>178.79428829441255</v>
      </c>
      <c r="O839" s="1">
        <f t="shared" si="14"/>
        <v>1.642712632421178</v>
      </c>
      <c r="P839" s="8">
        <f>October_Schedule_Table[[#This Row],[PTS2]]-October_Schedule_Table[[#This Row],[PTS]]</f>
        <v>20</v>
      </c>
      <c r="Q839" s="8">
        <f>October_Schedule_Table[[#This Row],[Home Pre]]-October_Schedule_Table[[#This Row],[Away Pre]]</f>
        <v>6.5625170029563549</v>
      </c>
      <c r="R839" s="8">
        <f>October_Schedule_Table[[#This Row],[Actual]]-October_Schedule_Table[[#This Row],[Predicted]]</f>
        <v>13.437482997043645</v>
      </c>
      <c r="S839" s="8">
        <f>October_Schedule_Table[[#This Row],[PTS2]]-October_Schedule_Table[[#This Row],[Home Pre]]</f>
        <v>13.371234025631267</v>
      </c>
      <c r="T839" s="8">
        <f>October_Schedule_Table[[#This Row],[PTS]]-October_Schedule_Table[[#This Row],[Away Pre]]</f>
        <v>-6.6248971412377955E-2</v>
      </c>
      <c r="U839" s="8" t="str">
        <f>CONCATENATE(October_Schedule_Table[[#This Row],[Away Short]],October_Schedule_Table[[#This Row],[PTS]],October_Schedule_Table[[#This Row],[PTS2]])</f>
        <v>San105125</v>
      </c>
      <c r="V839" s="8" t="str">
        <f>CONCATENATE(October_Schedule_Table[[#This Row],[Home Short]],October_Schedule_Table[[#This Row],[PTS]],October_Schedule_Table[[#This Row],[PTS2]])</f>
        <v>Uta105125</v>
      </c>
      <c r="W839" s="8" t="str">
        <f>VLOOKUP(October_Schedule_Table[[#This Row],[Home Concat]],'Back to Back'!T:U,2,FALSE)</f>
        <v>no</v>
      </c>
      <c r="X839" s="8" t="str">
        <f>VLOOKUP(October_Schedule_Table[[#This Row],[Away Concat]],'Back to Back'!T:U,2,FALSE)</f>
        <v>no</v>
      </c>
      <c r="Y83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39" s="8"/>
    </row>
    <row r="840" spans="1:26" x14ac:dyDescent="0.2">
      <c r="A840" s="2">
        <v>43506</v>
      </c>
      <c r="B840" s="16">
        <v>2</v>
      </c>
      <c r="C840" s="16">
        <v>10</v>
      </c>
      <c r="D840" s="16">
        <v>2019</v>
      </c>
      <c r="E840" s="1" t="s">
        <v>23</v>
      </c>
      <c r="F840" s="1" t="s">
        <v>27</v>
      </c>
      <c r="G840" s="1" t="str">
        <f>LEFT(October_Schedule_Table[[#This Row],[Visitor/Neutral]],3)</f>
        <v>Orl</v>
      </c>
      <c r="H840" s="1">
        <v>124</v>
      </c>
      <c r="I840" s="1" t="s">
        <v>24</v>
      </c>
      <c r="J840" s="1" t="str">
        <f>LEFT(October_Schedule_Table[[#This Row],[Home/Neutral]],3)</f>
        <v>Atl</v>
      </c>
      <c r="K840" s="1">
        <v>108</v>
      </c>
      <c r="L840" s="1">
        <f>mean-0.5*home+VLOOKUP(October_Schedule_Table[[#This Row],[Visitor/Neutral]],lookup,2,FALSE)+VLOOKUP(October_Schedule_Table[[#This Row],[Home/Neutral]],lookup,3,FALSE)</f>
        <v>115.23999724991452</v>
      </c>
      <c r="M840" s="1">
        <f>mean+0.5*home+VLOOKUP(October_Schedule_Table[[#This Row],[Visitor/Neutral]],lookup,3,FALSE)+VLOOKUP(October_Schedule_Table[[#This Row],[Home/Neutral]],lookup,2,FALSE)</f>
        <v>111.31783651289159</v>
      </c>
      <c r="N840" s="1">
        <f>(October_Schedule_Table[[#This Row],[PTS2]]-October_Schedule_Table[[#This Row],[Home Pre]])^2+(October_Schedule_Table[[#This Row],[PTS]]-October_Schedule_Table[[#This Row],[Away Pre]])^2</f>
        <v>87.745687307781722</v>
      </c>
      <c r="O840" s="1">
        <f t="shared" si="14"/>
        <v>1.6436988517322175</v>
      </c>
      <c r="P840" s="8">
        <f>October_Schedule_Table[[#This Row],[PTS2]]-October_Schedule_Table[[#This Row],[PTS]]</f>
        <v>-16</v>
      </c>
      <c r="Q840" s="8">
        <f>October_Schedule_Table[[#This Row],[Home Pre]]-October_Schedule_Table[[#This Row],[Away Pre]]</f>
        <v>-3.922160737022935</v>
      </c>
      <c r="R840" s="8">
        <f>October_Schedule_Table[[#This Row],[Actual]]-October_Schedule_Table[[#This Row],[Predicted]]</f>
        <v>-12.077839262977065</v>
      </c>
      <c r="S840" s="8">
        <f>October_Schedule_Table[[#This Row],[PTS2]]-October_Schedule_Table[[#This Row],[Home Pre]]</f>
        <v>-3.3178365128915885</v>
      </c>
      <c r="T840" s="8">
        <f>October_Schedule_Table[[#This Row],[PTS]]-October_Schedule_Table[[#This Row],[Away Pre]]</f>
        <v>8.7600027500854765</v>
      </c>
      <c r="U840" s="8" t="str">
        <f>CONCATENATE(October_Schedule_Table[[#This Row],[Away Short]],October_Schedule_Table[[#This Row],[PTS]],October_Schedule_Table[[#This Row],[PTS2]])</f>
        <v>Orl124108</v>
      </c>
      <c r="V840" s="8" t="str">
        <f>CONCATENATE(October_Schedule_Table[[#This Row],[Home Short]],October_Schedule_Table[[#This Row],[PTS]],October_Schedule_Table[[#This Row],[PTS2]])</f>
        <v>Atl124108</v>
      </c>
      <c r="W840" s="8" t="str">
        <f>VLOOKUP(October_Schedule_Table[[#This Row],[Home Concat]],'Back to Back'!T:U,2,FALSE)</f>
        <v>no</v>
      </c>
      <c r="X840" s="8" t="str">
        <f>VLOOKUP(October_Schedule_Table[[#This Row],[Away Concat]],'Back to Back'!T:U,2,FALSE)</f>
        <v>yes</v>
      </c>
      <c r="Y84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40" s="8"/>
    </row>
    <row r="841" spans="1:26" x14ac:dyDescent="0.2">
      <c r="A841" s="2">
        <v>43506</v>
      </c>
      <c r="B841" s="16">
        <v>2</v>
      </c>
      <c r="C841" s="16">
        <v>10</v>
      </c>
      <c r="D841" s="16">
        <v>2019</v>
      </c>
      <c r="E841" s="1" t="s">
        <v>62</v>
      </c>
      <c r="F841" s="1" t="s">
        <v>40</v>
      </c>
      <c r="G841" s="1" t="str">
        <f>LEFT(October_Schedule_Table[[#This Row],[Visitor/Neutral]],3)</f>
        <v>Por</v>
      </c>
      <c r="H841" s="1">
        <v>101</v>
      </c>
      <c r="I841" s="1" t="s">
        <v>28</v>
      </c>
      <c r="J841" s="1" t="str">
        <f>LEFT(October_Schedule_Table[[#This Row],[Home/Neutral]],3)</f>
        <v>Dal</v>
      </c>
      <c r="K841" s="1">
        <v>102</v>
      </c>
      <c r="L841" s="1">
        <f>mean-0.5*home+VLOOKUP(October_Schedule_Table[[#This Row],[Visitor/Neutral]],lookup,2,FALSE)+VLOOKUP(October_Schedule_Table[[#This Row],[Home/Neutral]],lookup,3,FALSE)</f>
        <v>112.50121252301913</v>
      </c>
      <c r="M841" s="1">
        <f>mean+0.5*home+VLOOKUP(October_Schedule_Table[[#This Row],[Visitor/Neutral]],lookup,3,FALSE)+VLOOKUP(October_Schedule_Table[[#This Row],[Home/Neutral]],lookup,2,FALSE)</f>
        <v>109.36733404050537</v>
      </c>
      <c r="N841" s="1">
        <f>(October_Schedule_Table[[#This Row],[PTS2]]-October_Schedule_Table[[#This Row],[Home Pre]])^2+(October_Schedule_Table[[#This Row],[PTS]]-October_Schedule_Table[[#This Row],[Away Pre]])^2</f>
        <v>186.55550036404134</v>
      </c>
      <c r="O841" s="1">
        <f t="shared" si="14"/>
        <v>1.6446856631300957</v>
      </c>
      <c r="P841" s="8">
        <f>October_Schedule_Table[[#This Row],[PTS2]]-October_Schedule_Table[[#This Row],[PTS]]</f>
        <v>1</v>
      </c>
      <c r="Q841" s="8">
        <f>October_Schedule_Table[[#This Row],[Home Pre]]-October_Schedule_Table[[#This Row],[Away Pre]]</f>
        <v>-3.1338784825137651</v>
      </c>
      <c r="R841" s="8">
        <f>October_Schedule_Table[[#This Row],[Actual]]-October_Schedule_Table[[#This Row],[Predicted]]</f>
        <v>4.1338784825137651</v>
      </c>
      <c r="S841" s="8">
        <f>October_Schedule_Table[[#This Row],[PTS2]]-October_Schedule_Table[[#This Row],[Home Pre]]</f>
        <v>-7.3673340405053693</v>
      </c>
      <c r="T841" s="8">
        <f>October_Schedule_Table[[#This Row],[PTS]]-October_Schedule_Table[[#This Row],[Away Pre]]</f>
        <v>-11.501212523019134</v>
      </c>
      <c r="U841" s="8" t="str">
        <f>CONCATENATE(October_Schedule_Table[[#This Row],[Away Short]],October_Schedule_Table[[#This Row],[PTS]],October_Schedule_Table[[#This Row],[PTS2]])</f>
        <v>Por101102</v>
      </c>
      <c r="V841" s="8" t="str">
        <f>CONCATENATE(October_Schedule_Table[[#This Row],[Home Short]],October_Schedule_Table[[#This Row],[PTS]],October_Schedule_Table[[#This Row],[PTS2]])</f>
        <v>Dal101102</v>
      </c>
      <c r="W841" s="8" t="str">
        <f>VLOOKUP(October_Schedule_Table[[#This Row],[Home Concat]],'Back to Back'!T:U,2,FALSE)</f>
        <v>no</v>
      </c>
      <c r="X841" s="8" t="str">
        <f>VLOOKUP(October_Schedule_Table[[#This Row],[Away Concat]],'Back to Back'!T:U,2,FALSE)</f>
        <v>no</v>
      </c>
      <c r="Y84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41" s="8"/>
    </row>
    <row r="842" spans="1:26" x14ac:dyDescent="0.2">
      <c r="A842" s="2">
        <v>43506</v>
      </c>
      <c r="B842" s="16">
        <v>2</v>
      </c>
      <c r="C842" s="16">
        <v>10</v>
      </c>
      <c r="D842" s="16">
        <v>2019</v>
      </c>
      <c r="E842" s="1" t="s">
        <v>33</v>
      </c>
      <c r="F842" s="1" t="s">
        <v>26</v>
      </c>
      <c r="G842" s="1" t="str">
        <f>LEFT(October_Schedule_Table[[#This Row],[Visitor/Neutral]],3)</f>
        <v>Mia</v>
      </c>
      <c r="H842" s="1">
        <v>118</v>
      </c>
      <c r="I842" s="1" t="s">
        <v>11</v>
      </c>
      <c r="J842" s="1" t="str">
        <f>LEFT(October_Schedule_Table[[#This Row],[Home/Neutral]],3)</f>
        <v>Gol</v>
      </c>
      <c r="K842" s="1">
        <v>120</v>
      </c>
      <c r="L842" s="1">
        <f>mean-0.5*home+VLOOKUP(October_Schedule_Table[[#This Row],[Visitor/Neutral]],lookup,2,FALSE)+VLOOKUP(October_Schedule_Table[[#This Row],[Home/Neutral]],lookup,3,FALSE)</f>
        <v>103.85344836398664</v>
      </c>
      <c r="M842" s="1">
        <f>mean+0.5*home+VLOOKUP(October_Schedule_Table[[#This Row],[Visitor/Neutral]],lookup,3,FALSE)+VLOOKUP(October_Schedule_Table[[#This Row],[Home/Neutral]],lookup,2,FALSE)</f>
        <v>113.3116306013435</v>
      </c>
      <c r="N842" s="1">
        <f>(October_Schedule_Table[[#This Row],[PTS2]]-October_Schedule_Table[[#This Row],[Home Pre]])^2+(October_Schedule_Table[[#This Row],[PTS]]-October_Schedule_Table[[#This Row],[Away Pre]])^2</f>
        <v>244.85920840327694</v>
      </c>
      <c r="O842" s="1">
        <f t="shared" si="14"/>
        <v>1.6456730669702779</v>
      </c>
      <c r="P842" s="8">
        <f>October_Schedule_Table[[#This Row],[PTS2]]-October_Schedule_Table[[#This Row],[PTS]]</f>
        <v>2</v>
      </c>
      <c r="Q842" s="8">
        <f>October_Schedule_Table[[#This Row],[Home Pre]]-October_Schedule_Table[[#This Row],[Away Pre]]</f>
        <v>9.4581822373568514</v>
      </c>
      <c r="R842" s="8">
        <f>October_Schedule_Table[[#This Row],[Actual]]-October_Schedule_Table[[#This Row],[Predicted]]</f>
        <v>-7.4581822373568514</v>
      </c>
      <c r="S842" s="8">
        <f>October_Schedule_Table[[#This Row],[PTS2]]-October_Schedule_Table[[#This Row],[Home Pre]]</f>
        <v>6.6883693986565049</v>
      </c>
      <c r="T842" s="8">
        <f>October_Schedule_Table[[#This Row],[PTS]]-October_Schedule_Table[[#This Row],[Away Pre]]</f>
        <v>14.146551636013356</v>
      </c>
      <c r="U842" s="8" t="str">
        <f>CONCATENATE(October_Schedule_Table[[#This Row],[Away Short]],October_Schedule_Table[[#This Row],[PTS]],October_Schedule_Table[[#This Row],[PTS2]])</f>
        <v>Mia118120</v>
      </c>
      <c r="V842" s="8" t="str">
        <f>CONCATENATE(October_Schedule_Table[[#This Row],[Home Short]],October_Schedule_Table[[#This Row],[PTS]],October_Schedule_Table[[#This Row],[PTS2]])</f>
        <v>Gol118120</v>
      </c>
      <c r="W842" s="8" t="str">
        <f>VLOOKUP(October_Schedule_Table[[#This Row],[Home Concat]],'Back to Back'!T:U,2,FALSE)</f>
        <v>no</v>
      </c>
      <c r="X842" s="8" t="str">
        <f>VLOOKUP(October_Schedule_Table[[#This Row],[Away Concat]],'Back to Back'!T:U,2,FALSE)</f>
        <v>no</v>
      </c>
      <c r="Y84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42" s="8"/>
    </row>
    <row r="843" spans="1:26" x14ac:dyDescent="0.2">
      <c r="A843" s="2">
        <v>43506</v>
      </c>
      <c r="B843" s="16">
        <v>2</v>
      </c>
      <c r="C843" s="16">
        <v>10</v>
      </c>
      <c r="D843" s="16">
        <v>2019</v>
      </c>
      <c r="E843" s="1" t="s">
        <v>61</v>
      </c>
      <c r="F843" s="1" t="s">
        <v>39</v>
      </c>
      <c r="G843" s="1" t="s">
        <v>242</v>
      </c>
      <c r="H843" s="1">
        <v>120</v>
      </c>
      <c r="I843" s="1" t="s">
        <v>7</v>
      </c>
      <c r="J843" s="1" t="str">
        <f>LEFT(October_Schedule_Table[[#This Row],[Home/Neutral]],3)</f>
        <v>Phi</v>
      </c>
      <c r="K843" s="1">
        <v>143</v>
      </c>
      <c r="L843" s="1">
        <f>mean-0.5*home+VLOOKUP(October_Schedule_Table[[#This Row],[Visitor/Neutral]],lookup,2,FALSE)+VLOOKUP(October_Schedule_Table[[#This Row],[Home/Neutral]],lookup,3,FALSE)</f>
        <v>111.70842637880791</v>
      </c>
      <c r="M843" s="1">
        <f>mean+0.5*home+VLOOKUP(October_Schedule_Table[[#This Row],[Visitor/Neutral]],lookup,3,FALSE)+VLOOKUP(October_Schedule_Table[[#This Row],[Home/Neutral]],lookup,2,FALSE)</f>
        <v>118.43437483630007</v>
      </c>
      <c r="N843" s="1">
        <f>(October_Schedule_Table[[#This Row],[PTS2]]-October_Schedule_Table[[#This Row],[Home Pre]])^2+(October_Schedule_Table[[#This Row],[PTS]]-October_Schedule_Table[[#This Row],[Away Pre]])^2</f>
        <v>672.22013279905593</v>
      </c>
      <c r="O843" s="1">
        <f t="shared" si="14"/>
        <v>1.6466610636084431</v>
      </c>
      <c r="P843" s="8">
        <f>October_Schedule_Table[[#This Row],[PTS2]]-October_Schedule_Table[[#This Row],[PTS]]</f>
        <v>23</v>
      </c>
      <c r="Q843" s="8">
        <f>October_Schedule_Table[[#This Row],[Home Pre]]-October_Schedule_Table[[#This Row],[Away Pre]]</f>
        <v>6.7259484574921515</v>
      </c>
      <c r="R843" s="8">
        <f>October_Schedule_Table[[#This Row],[Actual]]-October_Schedule_Table[[#This Row],[Predicted]]</f>
        <v>16.274051542507848</v>
      </c>
      <c r="S843" s="8">
        <f>October_Schedule_Table[[#This Row],[PTS2]]-October_Schedule_Table[[#This Row],[Home Pre]]</f>
        <v>24.565625163699934</v>
      </c>
      <c r="T843" s="8">
        <f>October_Schedule_Table[[#This Row],[PTS]]-October_Schedule_Table[[#This Row],[Away Pre]]</f>
        <v>8.2915736211920859</v>
      </c>
      <c r="U843" s="8" t="str">
        <f>CONCATENATE(October_Schedule_Table[[#This Row],[Away Short]],October_Schedule_Table[[#This Row],[PTS]],October_Schedule_Table[[#This Row],[PTS2]])</f>
        <v>LAL120143</v>
      </c>
      <c r="V843" s="8" t="str">
        <f>CONCATENATE(October_Schedule_Table[[#This Row],[Home Short]],October_Schedule_Table[[#This Row],[PTS]],October_Schedule_Table[[#This Row],[PTS2]])</f>
        <v>Phi120143</v>
      </c>
      <c r="W843" s="8" t="str">
        <f>VLOOKUP(October_Schedule_Table[[#This Row],[Home Concat]],'Back to Back'!T:U,2,FALSE)</f>
        <v>no</v>
      </c>
      <c r="X843" s="8" t="str">
        <f>VLOOKUP(October_Schedule_Table[[#This Row],[Away Concat]],'Back to Back'!T:U,2,FALSE)</f>
        <v>no</v>
      </c>
      <c r="Y84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43" s="8"/>
    </row>
    <row r="844" spans="1:26" x14ac:dyDescent="0.2">
      <c r="A844" s="2">
        <v>43506</v>
      </c>
      <c r="B844" s="16">
        <v>2</v>
      </c>
      <c r="C844" s="16">
        <v>10</v>
      </c>
      <c r="D844" s="16">
        <v>2019</v>
      </c>
      <c r="E844" s="1" t="s">
        <v>43</v>
      </c>
      <c r="F844" s="1" t="s">
        <v>29</v>
      </c>
      <c r="G844" s="1" t="str">
        <f>LEFT(October_Schedule_Table[[#This Row],[Visitor/Neutral]],3)</f>
        <v>Pho</v>
      </c>
      <c r="H844" s="1">
        <v>104</v>
      </c>
      <c r="I844" s="1" t="s">
        <v>32</v>
      </c>
      <c r="J844" s="1" t="str">
        <f>LEFT(October_Schedule_Table[[#This Row],[Home/Neutral]],3)</f>
        <v>Sac</v>
      </c>
      <c r="K844" s="1">
        <v>117</v>
      </c>
      <c r="L844" s="1">
        <f>mean-0.5*home+VLOOKUP(October_Schedule_Table[[#This Row],[Visitor/Neutral]],lookup,2,FALSE)+VLOOKUP(October_Schedule_Table[[#This Row],[Home/Neutral]],lookup,3,FALSE)</f>
        <v>110.46130715587239</v>
      </c>
      <c r="M844" s="1">
        <f>mean+0.5*home+VLOOKUP(October_Schedule_Table[[#This Row],[Visitor/Neutral]],lookup,3,FALSE)+VLOOKUP(October_Schedule_Table[[#This Row],[Home/Neutral]],lookup,2,FALSE)</f>
        <v>120.97421091287636</v>
      </c>
      <c r="N844" s="1">
        <f>(October_Schedule_Table[[#This Row],[PTS2]]-October_Schedule_Table[[#This Row],[Home Pre]])^2+(October_Schedule_Table[[#This Row],[PTS]]-October_Schedule_Table[[#This Row],[Away Pre]])^2</f>
        <v>57.542842542553302</v>
      </c>
      <c r="O844" s="1">
        <f t="shared" ref="O844:O907" si="15">1/(0.9994)*O843</f>
        <v>1.6476496534004834</v>
      </c>
      <c r="P844" s="8">
        <f>October_Schedule_Table[[#This Row],[PTS2]]-October_Schedule_Table[[#This Row],[PTS]]</f>
        <v>13</v>
      </c>
      <c r="Q844" s="8">
        <f>October_Schedule_Table[[#This Row],[Home Pre]]-October_Schedule_Table[[#This Row],[Away Pre]]</f>
        <v>10.512903757003969</v>
      </c>
      <c r="R844" s="8">
        <f>October_Schedule_Table[[#This Row],[Actual]]-October_Schedule_Table[[#This Row],[Predicted]]</f>
        <v>2.4870962429960315</v>
      </c>
      <c r="S844" s="8">
        <f>October_Schedule_Table[[#This Row],[PTS2]]-October_Schedule_Table[[#This Row],[Home Pre]]</f>
        <v>-3.9742109128763587</v>
      </c>
      <c r="T844" s="8">
        <f>October_Schedule_Table[[#This Row],[PTS]]-October_Schedule_Table[[#This Row],[Away Pre]]</f>
        <v>-6.4613071558723902</v>
      </c>
      <c r="U844" s="8" t="str">
        <f>CONCATENATE(October_Schedule_Table[[#This Row],[Away Short]],October_Schedule_Table[[#This Row],[PTS]],October_Schedule_Table[[#This Row],[PTS2]])</f>
        <v>Pho104117</v>
      </c>
      <c r="V844" s="8" t="str">
        <f>CONCATENATE(October_Schedule_Table[[#This Row],[Home Short]],October_Schedule_Table[[#This Row],[PTS]],October_Schedule_Table[[#This Row],[PTS2]])</f>
        <v>Sac104117</v>
      </c>
      <c r="W844" s="8" t="str">
        <f>VLOOKUP(October_Schedule_Table[[#This Row],[Home Concat]],'Back to Back'!T:U,2,FALSE)</f>
        <v>no</v>
      </c>
      <c r="X844" s="8" t="str">
        <f>VLOOKUP(October_Schedule_Table[[#This Row],[Away Concat]],'Back to Back'!T:U,2,FALSE)</f>
        <v>no</v>
      </c>
      <c r="Y84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44" s="8"/>
    </row>
    <row r="845" spans="1:26" x14ac:dyDescent="0.2">
      <c r="A845" s="2">
        <v>43507</v>
      </c>
      <c r="B845" s="16">
        <v>2</v>
      </c>
      <c r="C845" s="16">
        <v>11</v>
      </c>
      <c r="D845" s="16">
        <v>2019</v>
      </c>
      <c r="E845" s="1" t="s">
        <v>6</v>
      </c>
      <c r="F845" s="1" t="s">
        <v>13</v>
      </c>
      <c r="G845" s="1" t="str">
        <f>LEFT(October_Schedule_Table[[#This Row],[Visitor/Neutral]],3)</f>
        <v>Mil</v>
      </c>
      <c r="H845" s="1">
        <v>112</v>
      </c>
      <c r="I845" s="1" t="s">
        <v>38</v>
      </c>
      <c r="J845" s="1" t="str">
        <f>LEFT(October_Schedule_Table[[#This Row],[Home/Neutral]],3)</f>
        <v>Chi</v>
      </c>
      <c r="K845" s="1">
        <v>99</v>
      </c>
      <c r="L845" s="1">
        <f>mean-0.5*home+VLOOKUP(October_Schedule_Table[[#This Row],[Visitor/Neutral]],lookup,2,FALSE)+VLOOKUP(October_Schedule_Table[[#This Row],[Home/Neutral]],lookup,3,FALSE)</f>
        <v>118.99090835312548</v>
      </c>
      <c r="M845" s="1">
        <f>mean+0.5*home+VLOOKUP(October_Schedule_Table[[#This Row],[Visitor/Neutral]],lookup,3,FALSE)+VLOOKUP(October_Schedule_Table[[#This Row],[Home/Neutral]],lookup,2,FALSE)</f>
        <v>105.57738612047592</v>
      </c>
      <c r="N845" s="1">
        <f>(October_Schedule_Table[[#This Row],[PTS2]]-October_Schedule_Table[[#This Row],[Home Pre]])^2+(October_Schedule_Table[[#This Row],[PTS]]-October_Schedule_Table[[#This Row],[Away Pre]])^2</f>
        <v>92.134807779628858</v>
      </c>
      <c r="O845" s="1">
        <f t="shared" si="15"/>
        <v>1.6486388367025051</v>
      </c>
      <c r="P845" s="8">
        <f>October_Schedule_Table[[#This Row],[PTS2]]-October_Schedule_Table[[#This Row],[PTS]]</f>
        <v>-13</v>
      </c>
      <c r="Q845" s="8">
        <f>October_Schedule_Table[[#This Row],[Home Pre]]-October_Schedule_Table[[#This Row],[Away Pre]]</f>
        <v>-13.413522232649555</v>
      </c>
      <c r="R845" s="8">
        <f>October_Schedule_Table[[#This Row],[Actual]]-October_Schedule_Table[[#This Row],[Predicted]]</f>
        <v>0.41352223264955512</v>
      </c>
      <c r="S845" s="8">
        <f>October_Schedule_Table[[#This Row],[PTS2]]-October_Schedule_Table[[#This Row],[Home Pre]]</f>
        <v>-6.5773861204759214</v>
      </c>
      <c r="T845" s="8">
        <f>October_Schedule_Table[[#This Row],[PTS]]-October_Schedule_Table[[#This Row],[Away Pre]]</f>
        <v>-6.9909083531254765</v>
      </c>
      <c r="U845" s="8" t="str">
        <f>CONCATENATE(October_Schedule_Table[[#This Row],[Away Short]],October_Schedule_Table[[#This Row],[PTS]],October_Schedule_Table[[#This Row],[PTS2]])</f>
        <v>Mil11299</v>
      </c>
      <c r="V845" s="8" t="str">
        <f>CONCATENATE(October_Schedule_Table[[#This Row],[Home Short]],October_Schedule_Table[[#This Row],[PTS]],October_Schedule_Table[[#This Row],[PTS2]])</f>
        <v>Chi11299</v>
      </c>
      <c r="W845" s="8" t="str">
        <f>VLOOKUP(October_Schedule_Table[[#This Row],[Home Concat]],'Back to Back'!T:U,2,FALSE)</f>
        <v>no</v>
      </c>
      <c r="X845" s="8" t="str">
        <f>VLOOKUP(October_Schedule_Table[[#This Row],[Away Concat]],'Back to Back'!T:U,2,FALSE)</f>
        <v>no</v>
      </c>
      <c r="Y84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45" s="8"/>
    </row>
    <row r="846" spans="1:26" x14ac:dyDescent="0.2">
      <c r="A846" s="2">
        <v>43507</v>
      </c>
      <c r="B846" s="16">
        <v>2</v>
      </c>
      <c r="C846" s="16">
        <v>11</v>
      </c>
      <c r="D846" s="16">
        <v>2019</v>
      </c>
      <c r="E846" s="1" t="s">
        <v>12</v>
      </c>
      <c r="F846" s="1" t="s">
        <v>25</v>
      </c>
      <c r="G846" s="1" t="s">
        <v>243</v>
      </c>
      <c r="H846" s="1">
        <v>104</v>
      </c>
      <c r="I846" s="1" t="s">
        <v>36</v>
      </c>
      <c r="J846" s="1" t="str">
        <f>LEFT(October_Schedule_Table[[#This Row],[Home/Neutral]],3)</f>
        <v>Cle</v>
      </c>
      <c r="K846" s="1">
        <v>107</v>
      </c>
      <c r="L846" s="1">
        <f>mean-0.5*home+VLOOKUP(October_Schedule_Table[[#This Row],[Visitor/Neutral]],lookup,2,FALSE)+VLOOKUP(October_Schedule_Table[[#This Row],[Home/Neutral]],lookup,3,FALSE)</f>
        <v>105.86123987286663</v>
      </c>
      <c r="M846" s="1">
        <f>mean+0.5*home+VLOOKUP(October_Schedule_Table[[#This Row],[Visitor/Neutral]],lookup,3,FALSE)+VLOOKUP(October_Schedule_Table[[#This Row],[Home/Neutral]],lookup,2,FALSE)</f>
        <v>108.64295136011424</v>
      </c>
      <c r="N846" s="1">
        <f>(October_Schedule_Table[[#This Row],[PTS2]]-October_Schedule_Table[[#This Row],[Home Pre]])^2+(October_Schedule_Table[[#This Row],[PTS]]-October_Schedule_Table[[#This Row],[Away Pre]])^2</f>
        <v>6.1635030360498302</v>
      </c>
      <c r="O846" s="1">
        <f t="shared" si="15"/>
        <v>1.6496286138708278</v>
      </c>
      <c r="P846" s="8">
        <f>October_Schedule_Table[[#This Row],[PTS2]]-October_Schedule_Table[[#This Row],[PTS]]</f>
        <v>3</v>
      </c>
      <c r="Q846" s="8">
        <f>October_Schedule_Table[[#This Row],[Home Pre]]-October_Schedule_Table[[#This Row],[Away Pre]]</f>
        <v>2.7817114872476054</v>
      </c>
      <c r="R846" s="8">
        <f>October_Schedule_Table[[#This Row],[Actual]]-October_Schedule_Table[[#This Row],[Predicted]]</f>
        <v>0.21828851275239458</v>
      </c>
      <c r="S846" s="8">
        <f>October_Schedule_Table[[#This Row],[PTS2]]-October_Schedule_Table[[#This Row],[Home Pre]]</f>
        <v>-1.6429513601142389</v>
      </c>
      <c r="T846" s="8">
        <f>October_Schedule_Table[[#This Row],[PTS]]-October_Schedule_Table[[#This Row],[Away Pre]]</f>
        <v>-1.8612398728666335</v>
      </c>
      <c r="U846" s="8" t="str">
        <f>CONCATENATE(October_Schedule_Table[[#This Row],[Away Short]],October_Schedule_Table[[#This Row],[PTS]],October_Schedule_Table[[#This Row],[PTS2]])</f>
        <v>NYK104107</v>
      </c>
      <c r="V846" s="8" t="str">
        <f>CONCATENATE(October_Schedule_Table[[#This Row],[Home Short]],October_Schedule_Table[[#This Row],[PTS]],October_Schedule_Table[[#This Row],[PTS2]])</f>
        <v>Cle104107</v>
      </c>
      <c r="W846" s="8" t="str">
        <f>VLOOKUP(October_Schedule_Table[[#This Row],[Home Concat]],'Back to Back'!T:U,2,FALSE)</f>
        <v>no</v>
      </c>
      <c r="X846" s="8" t="str">
        <f>VLOOKUP(October_Schedule_Table[[#This Row],[Away Concat]],'Back to Back'!T:U,2,FALSE)</f>
        <v>no</v>
      </c>
      <c r="Y84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46" s="8"/>
    </row>
    <row r="847" spans="1:26" x14ac:dyDescent="0.2">
      <c r="A847" s="2">
        <v>43507</v>
      </c>
      <c r="B847" s="16">
        <v>2</v>
      </c>
      <c r="C847" s="16">
        <v>11</v>
      </c>
      <c r="D847" s="16">
        <v>2019</v>
      </c>
      <c r="E847" s="1" t="s">
        <v>42</v>
      </c>
      <c r="F847" s="1" t="s">
        <v>26</v>
      </c>
      <c r="G847" s="1" t="str">
        <f>LEFT(October_Schedule_Table[[#This Row],[Visitor/Neutral]],3)</f>
        <v>Mia</v>
      </c>
      <c r="H847" s="1">
        <v>87</v>
      </c>
      <c r="I847" s="1" t="s">
        <v>21</v>
      </c>
      <c r="J847" s="1" t="str">
        <f>LEFT(October_Schedule_Table[[#This Row],[Home/Neutral]],3)</f>
        <v>Den</v>
      </c>
      <c r="K847" s="1">
        <v>103</v>
      </c>
      <c r="L847" s="1">
        <f>mean-0.5*home+VLOOKUP(October_Schedule_Table[[#This Row],[Visitor/Neutral]],lookup,2,FALSE)+VLOOKUP(October_Schedule_Table[[#This Row],[Home/Neutral]],lookup,3,FALSE)</f>
        <v>99.008392854913083</v>
      </c>
      <c r="M847" s="1">
        <f>mean+0.5*home+VLOOKUP(October_Schedule_Table[[#This Row],[Visitor/Neutral]],lookup,3,FALSE)+VLOOKUP(October_Schedule_Table[[#This Row],[Home/Neutral]],lookup,2,FALSE)</f>
        <v>105.85628495082337</v>
      </c>
      <c r="N847" s="1">
        <f>(October_Schedule_Table[[#This Row],[PTS2]]-October_Schedule_Table[[#This Row],[Home Pre]])^2+(October_Schedule_Table[[#This Row],[PTS]]-October_Schedule_Table[[#This Row],[Away Pre]])^2</f>
        <v>152.35986267822761</v>
      </c>
      <c r="O847" s="1">
        <f t="shared" si="15"/>
        <v>1.650618985261985</v>
      </c>
      <c r="P847" s="8">
        <f>October_Schedule_Table[[#This Row],[PTS2]]-October_Schedule_Table[[#This Row],[PTS]]</f>
        <v>16</v>
      </c>
      <c r="Q847" s="8">
        <f>October_Schedule_Table[[#This Row],[Home Pre]]-October_Schedule_Table[[#This Row],[Away Pre]]</f>
        <v>6.8478920959102823</v>
      </c>
      <c r="R847" s="8">
        <f>October_Schedule_Table[[#This Row],[Actual]]-October_Schedule_Table[[#This Row],[Predicted]]</f>
        <v>9.1521079040897177</v>
      </c>
      <c r="S847" s="8">
        <f>October_Schedule_Table[[#This Row],[PTS2]]-October_Schedule_Table[[#This Row],[Home Pre]]</f>
        <v>-2.8562849508233654</v>
      </c>
      <c r="T847" s="8">
        <f>October_Schedule_Table[[#This Row],[PTS]]-October_Schedule_Table[[#This Row],[Away Pre]]</f>
        <v>-12.008392854913083</v>
      </c>
      <c r="U847" s="8" t="str">
        <f>CONCATENATE(October_Schedule_Table[[#This Row],[Away Short]],October_Schedule_Table[[#This Row],[PTS]],October_Schedule_Table[[#This Row],[PTS2]])</f>
        <v>Mia87103</v>
      </c>
      <c r="V847" s="8" t="str">
        <f>CONCATENATE(October_Schedule_Table[[#This Row],[Home Short]],October_Schedule_Table[[#This Row],[PTS]],October_Schedule_Table[[#This Row],[PTS2]])</f>
        <v>Den87103</v>
      </c>
      <c r="W847" s="8" t="str">
        <f>VLOOKUP(October_Schedule_Table[[#This Row],[Home Concat]],'Back to Back'!T:U,2,FALSE)</f>
        <v>no</v>
      </c>
      <c r="X847" s="8" t="str">
        <f>VLOOKUP(October_Schedule_Table[[#This Row],[Away Concat]],'Back to Back'!T:U,2,FALSE)</f>
        <v>yes</v>
      </c>
      <c r="Y84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47" s="8"/>
    </row>
    <row r="848" spans="1:26" x14ac:dyDescent="0.2">
      <c r="A848" s="2">
        <v>43507</v>
      </c>
      <c r="B848" s="16">
        <v>2</v>
      </c>
      <c r="C848" s="16">
        <v>11</v>
      </c>
      <c r="D848" s="16">
        <v>2019</v>
      </c>
      <c r="E848" s="1" t="s">
        <v>12</v>
      </c>
      <c r="F848" s="1" t="s">
        <v>41</v>
      </c>
      <c r="G848" s="1" t="str">
        <f>LEFT(October_Schedule_Table[[#This Row],[Visitor/Neutral]],3)</f>
        <v>Was</v>
      </c>
      <c r="H848" s="1">
        <v>112</v>
      </c>
      <c r="I848" s="1" t="s">
        <v>16</v>
      </c>
      <c r="J848" s="1" t="str">
        <f>LEFT(October_Schedule_Table[[#This Row],[Home/Neutral]],3)</f>
        <v>Det</v>
      </c>
      <c r="K848" s="1">
        <v>121</v>
      </c>
      <c r="L848" s="1">
        <f>mean-0.5*home+VLOOKUP(October_Schedule_Table[[#This Row],[Visitor/Neutral]],lookup,2,FALSE)+VLOOKUP(October_Schedule_Table[[#This Row],[Home/Neutral]],lookup,3,FALSE)</f>
        <v>109.0148058080508</v>
      </c>
      <c r="M848" s="1">
        <f>mean+0.5*home+VLOOKUP(October_Schedule_Table[[#This Row],[Visitor/Neutral]],lookup,3,FALSE)+VLOOKUP(October_Schedule_Table[[#This Row],[Home/Neutral]],lookup,2,FALSE)</f>
        <v>114.71145850108269</v>
      </c>
      <c r="N848" s="1">
        <f>(October_Schedule_Table[[#This Row],[PTS2]]-October_Schedule_Table[[#This Row],[Home Pre]])^2+(October_Schedule_Table[[#This Row],[PTS]]-October_Schedule_Table[[#This Row],[Away Pre]])^2</f>
        <v>48.457138547252448</v>
      </c>
      <c r="O848" s="1">
        <f t="shared" si="15"/>
        <v>1.6516099512327247</v>
      </c>
      <c r="P848" s="8">
        <f>October_Schedule_Table[[#This Row],[PTS2]]-October_Schedule_Table[[#This Row],[PTS]]</f>
        <v>9</v>
      </c>
      <c r="Q848" s="8">
        <f>October_Schedule_Table[[#This Row],[Home Pre]]-October_Schedule_Table[[#This Row],[Away Pre]]</f>
        <v>5.6966526930318935</v>
      </c>
      <c r="R848" s="8">
        <f>October_Schedule_Table[[#This Row],[Actual]]-October_Schedule_Table[[#This Row],[Predicted]]</f>
        <v>3.3033473069681065</v>
      </c>
      <c r="S848" s="8">
        <f>October_Schedule_Table[[#This Row],[PTS2]]-October_Schedule_Table[[#This Row],[Home Pre]]</f>
        <v>6.2885414989173114</v>
      </c>
      <c r="T848" s="8">
        <f>October_Schedule_Table[[#This Row],[PTS]]-October_Schedule_Table[[#This Row],[Away Pre]]</f>
        <v>2.9851941919492049</v>
      </c>
      <c r="U848" s="8" t="str">
        <f>CONCATENATE(October_Schedule_Table[[#This Row],[Away Short]],October_Schedule_Table[[#This Row],[PTS]],October_Schedule_Table[[#This Row],[PTS2]])</f>
        <v>Was112121</v>
      </c>
      <c r="V848" s="8" t="str">
        <f>CONCATENATE(October_Schedule_Table[[#This Row],[Home Short]],October_Schedule_Table[[#This Row],[PTS]],October_Schedule_Table[[#This Row],[PTS2]])</f>
        <v>Det112121</v>
      </c>
      <c r="W848" s="8" t="str">
        <f>VLOOKUP(October_Schedule_Table[[#This Row],[Home Concat]],'Back to Back'!T:U,2,FALSE)</f>
        <v>no</v>
      </c>
      <c r="X848" s="8" t="str">
        <f>VLOOKUP(October_Schedule_Table[[#This Row],[Away Concat]],'Back to Back'!T:U,2,FALSE)</f>
        <v>no</v>
      </c>
      <c r="Y84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48" s="8"/>
    </row>
    <row r="849" spans="1:26" x14ac:dyDescent="0.2">
      <c r="A849" s="2">
        <v>43507</v>
      </c>
      <c r="B849" s="16">
        <v>2</v>
      </c>
      <c r="C849" s="16">
        <v>11</v>
      </c>
      <c r="D849" s="16">
        <v>2019</v>
      </c>
      <c r="E849" s="1" t="s">
        <v>6</v>
      </c>
      <c r="F849" s="1" t="s">
        <v>28</v>
      </c>
      <c r="G849" s="1" t="str">
        <f>LEFT(October_Schedule_Table[[#This Row],[Visitor/Neutral]],3)</f>
        <v>Dal</v>
      </c>
      <c r="H849" s="1">
        <v>104</v>
      </c>
      <c r="I849" s="1" t="s">
        <v>18</v>
      </c>
      <c r="J849" s="1" t="str">
        <f>LEFT(October_Schedule_Table[[#This Row],[Home/Neutral]],3)</f>
        <v>Hou</v>
      </c>
      <c r="K849" s="1">
        <v>120</v>
      </c>
      <c r="L849" s="1">
        <f>mean-0.5*home+VLOOKUP(October_Schedule_Table[[#This Row],[Visitor/Neutral]],lookup,2,FALSE)+VLOOKUP(October_Schedule_Table[[#This Row],[Home/Neutral]],lookup,3,FALSE)</f>
        <v>104.73786486938508</v>
      </c>
      <c r="M849" s="1">
        <f>mean+0.5*home+VLOOKUP(October_Schedule_Table[[#This Row],[Visitor/Neutral]],lookup,3,FALSE)+VLOOKUP(October_Schedule_Table[[#This Row],[Home/Neutral]],lookup,2,FALSE)</f>
        <v>114.38238810411301</v>
      </c>
      <c r="N849" s="1">
        <f>(October_Schedule_Table[[#This Row],[PTS2]]-October_Schedule_Table[[#This Row],[Home Pre]])^2+(October_Schedule_Table[[#This Row],[PTS]]-October_Schedule_Table[[#This Row],[Away Pre]])^2</f>
        <v>32.102007978283737</v>
      </c>
      <c r="O849" s="1">
        <f t="shared" si="15"/>
        <v>1.6526015121400088</v>
      </c>
      <c r="P849" s="8">
        <f>October_Schedule_Table[[#This Row],[PTS2]]-October_Schedule_Table[[#This Row],[PTS]]</f>
        <v>16</v>
      </c>
      <c r="Q849" s="8">
        <f>October_Schedule_Table[[#This Row],[Home Pre]]-October_Schedule_Table[[#This Row],[Away Pre]]</f>
        <v>9.6445232347279273</v>
      </c>
      <c r="R849" s="8">
        <f>October_Schedule_Table[[#This Row],[Actual]]-October_Schedule_Table[[#This Row],[Predicted]]</f>
        <v>6.3554767652720727</v>
      </c>
      <c r="S849" s="8">
        <f>October_Schedule_Table[[#This Row],[PTS2]]-October_Schedule_Table[[#This Row],[Home Pre]]</f>
        <v>5.6176118958869949</v>
      </c>
      <c r="T849" s="8">
        <f>October_Schedule_Table[[#This Row],[PTS]]-October_Schedule_Table[[#This Row],[Away Pre]]</f>
        <v>-0.73786486938507778</v>
      </c>
      <c r="U849" s="8" t="str">
        <f>CONCATENATE(October_Schedule_Table[[#This Row],[Away Short]],October_Schedule_Table[[#This Row],[PTS]],October_Schedule_Table[[#This Row],[PTS2]])</f>
        <v>Dal104120</v>
      </c>
      <c r="V849" s="8" t="str">
        <f>CONCATENATE(October_Schedule_Table[[#This Row],[Home Short]],October_Schedule_Table[[#This Row],[PTS]],October_Schedule_Table[[#This Row],[PTS2]])</f>
        <v>Hou104120</v>
      </c>
      <c r="W849" s="8" t="str">
        <f>VLOOKUP(October_Schedule_Table[[#This Row],[Home Concat]],'Back to Back'!T:U,2,FALSE)</f>
        <v>no</v>
      </c>
      <c r="X849" s="8" t="str">
        <f>VLOOKUP(October_Schedule_Table[[#This Row],[Away Concat]],'Back to Back'!T:U,2,FALSE)</f>
        <v>yes</v>
      </c>
      <c r="Y84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49" s="8"/>
    </row>
    <row r="850" spans="1:26" x14ac:dyDescent="0.2">
      <c r="A850" s="2">
        <v>43507</v>
      </c>
      <c r="B850" s="16">
        <v>2</v>
      </c>
      <c r="C850" s="16">
        <v>11</v>
      </c>
      <c r="D850" s="16">
        <v>2019</v>
      </c>
      <c r="E850" s="1" t="s">
        <v>12</v>
      </c>
      <c r="F850" s="1" t="s">
        <v>14</v>
      </c>
      <c r="G850" s="1" t="str">
        <f>LEFT(October_Schedule_Table[[#This Row],[Visitor/Neutral]],3)</f>
        <v>Cha</v>
      </c>
      <c r="H850" s="1">
        <v>90</v>
      </c>
      <c r="I850" s="1" t="s">
        <v>20</v>
      </c>
      <c r="J850" s="1" t="str">
        <f>LEFT(October_Schedule_Table[[#This Row],[Home/Neutral]],3)</f>
        <v>Ind</v>
      </c>
      <c r="K850" s="1">
        <v>99</v>
      </c>
      <c r="L850" s="1">
        <f>mean-0.5*home+VLOOKUP(October_Schedule_Table[[#This Row],[Visitor/Neutral]],lookup,2,FALSE)+VLOOKUP(October_Schedule_Table[[#This Row],[Home/Neutral]],lookup,3,FALSE)</f>
        <v>103.18161781429215</v>
      </c>
      <c r="M850" s="1">
        <f>mean+0.5*home+VLOOKUP(October_Schedule_Table[[#This Row],[Visitor/Neutral]],lookup,3,FALSE)+VLOOKUP(October_Schedule_Table[[#This Row],[Home/Neutral]],lookup,2,FALSE)</f>
        <v>109.517404264807</v>
      </c>
      <c r="N850" s="1">
        <f>(October_Schedule_Table[[#This Row],[PTS2]]-October_Schedule_Table[[#This Row],[Home Pre]])^2+(October_Schedule_Table[[#This Row],[PTS]]-October_Schedule_Table[[#This Row],[Away Pre]])^2</f>
        <v>284.37084067144468</v>
      </c>
      <c r="O850" s="1">
        <f t="shared" si="15"/>
        <v>1.6535936683410135</v>
      </c>
      <c r="P850" s="8">
        <f>October_Schedule_Table[[#This Row],[PTS2]]-October_Schedule_Table[[#This Row],[PTS]]</f>
        <v>9</v>
      </c>
      <c r="Q850" s="8">
        <f>October_Schedule_Table[[#This Row],[Home Pre]]-October_Schedule_Table[[#This Row],[Away Pre]]</f>
        <v>6.3357864505148456</v>
      </c>
      <c r="R850" s="8">
        <f>October_Schedule_Table[[#This Row],[Actual]]-October_Schedule_Table[[#This Row],[Predicted]]</f>
        <v>2.6642135494851544</v>
      </c>
      <c r="S850" s="8">
        <f>October_Schedule_Table[[#This Row],[PTS2]]-October_Schedule_Table[[#This Row],[Home Pre]]</f>
        <v>-10.517404264806999</v>
      </c>
      <c r="T850" s="8">
        <f>October_Schedule_Table[[#This Row],[PTS]]-October_Schedule_Table[[#This Row],[Away Pre]]</f>
        <v>-13.181617814292153</v>
      </c>
      <c r="U850" s="8" t="str">
        <f>CONCATENATE(October_Schedule_Table[[#This Row],[Away Short]],October_Schedule_Table[[#This Row],[PTS]],October_Schedule_Table[[#This Row],[PTS2]])</f>
        <v>Cha9099</v>
      </c>
      <c r="V850" s="8" t="str">
        <f>CONCATENATE(October_Schedule_Table[[#This Row],[Home Short]],October_Schedule_Table[[#This Row],[PTS]],October_Schedule_Table[[#This Row],[PTS2]])</f>
        <v>Ind9099</v>
      </c>
      <c r="W850" s="8" t="str">
        <f>VLOOKUP(October_Schedule_Table[[#This Row],[Home Concat]],'Back to Back'!T:U,2,FALSE)</f>
        <v>no</v>
      </c>
      <c r="X850" s="8" t="str">
        <f>VLOOKUP(October_Schedule_Table[[#This Row],[Away Concat]],'Back to Back'!T:U,2,FALSE)</f>
        <v>no</v>
      </c>
      <c r="Y85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50" s="8"/>
    </row>
    <row r="851" spans="1:26" x14ac:dyDescent="0.2">
      <c r="A851" s="2">
        <v>43507</v>
      </c>
      <c r="B851" s="16">
        <v>2</v>
      </c>
      <c r="C851" s="16">
        <v>11</v>
      </c>
      <c r="D851" s="16">
        <v>2019</v>
      </c>
      <c r="E851" s="1" t="s">
        <v>6</v>
      </c>
      <c r="F851" s="1" t="s">
        <v>22</v>
      </c>
      <c r="G851" s="1" t="s">
        <v>241</v>
      </c>
      <c r="H851" s="1">
        <v>120</v>
      </c>
      <c r="I851" s="1" t="s">
        <v>34</v>
      </c>
      <c r="J851" s="1" t="str">
        <f>LEFT(October_Schedule_Table[[#This Row],[Home/Neutral]],3)</f>
        <v>Min</v>
      </c>
      <c r="K851" s="1">
        <v>130</v>
      </c>
      <c r="L851" s="1">
        <f>mean-0.5*home+VLOOKUP(October_Schedule_Table[[#This Row],[Visitor/Neutral]],lookup,2,FALSE)+VLOOKUP(October_Schedule_Table[[#This Row],[Home/Neutral]],lookup,3,FALSE)</f>
        <v>117.00997755958171</v>
      </c>
      <c r="M851" s="1">
        <f>mean+0.5*home+VLOOKUP(October_Schedule_Table[[#This Row],[Visitor/Neutral]],lookup,3,FALSE)+VLOOKUP(October_Schedule_Table[[#This Row],[Home/Neutral]],lookup,2,FALSE)</f>
        <v>117.57805000937337</v>
      </c>
      <c r="N851" s="1">
        <f>(October_Schedule_Table[[#This Row],[PTS2]]-October_Schedule_Table[[#This Row],[Home Pre]])^2+(October_Schedule_Table[[#This Row],[PTS]]-October_Schedule_Table[[#This Row],[Away Pre]])^2</f>
        <v>163.24507576383382</v>
      </c>
      <c r="O851" s="1">
        <f t="shared" si="15"/>
        <v>1.6545864201931295</v>
      </c>
      <c r="P851" s="8">
        <f>October_Schedule_Table[[#This Row],[PTS2]]-October_Schedule_Table[[#This Row],[PTS]]</f>
        <v>10</v>
      </c>
      <c r="Q851" s="8">
        <f>October_Schedule_Table[[#This Row],[Home Pre]]-October_Schedule_Table[[#This Row],[Away Pre]]</f>
        <v>0.56807244979165716</v>
      </c>
      <c r="R851" s="8">
        <f>October_Schedule_Table[[#This Row],[Actual]]-October_Schedule_Table[[#This Row],[Predicted]]</f>
        <v>9.4319275502083428</v>
      </c>
      <c r="S851" s="8">
        <f>October_Schedule_Table[[#This Row],[PTS2]]-October_Schedule_Table[[#This Row],[Home Pre]]</f>
        <v>12.421949990626629</v>
      </c>
      <c r="T851" s="8">
        <f>October_Schedule_Table[[#This Row],[PTS]]-October_Schedule_Table[[#This Row],[Away Pre]]</f>
        <v>2.9900224404182865</v>
      </c>
      <c r="U851" s="8" t="str">
        <f>CONCATENATE(October_Schedule_Table[[#This Row],[Away Short]],October_Schedule_Table[[#This Row],[PTS]],October_Schedule_Table[[#This Row],[PTS2]])</f>
        <v>LAC120130</v>
      </c>
      <c r="V851" s="8" t="str">
        <f>CONCATENATE(October_Schedule_Table[[#This Row],[Home Short]],October_Schedule_Table[[#This Row],[PTS]],October_Schedule_Table[[#This Row],[PTS2]])</f>
        <v>Min120130</v>
      </c>
      <c r="W851" s="8" t="str">
        <f>VLOOKUP(October_Schedule_Table[[#This Row],[Home Concat]],'Back to Back'!T:U,2,FALSE)</f>
        <v>no</v>
      </c>
      <c r="X851" s="8" t="str">
        <f>VLOOKUP(October_Schedule_Table[[#This Row],[Away Concat]],'Back to Back'!T:U,2,FALSE)</f>
        <v>no</v>
      </c>
      <c r="Y85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51" s="8"/>
    </row>
    <row r="852" spans="1:26" x14ac:dyDescent="0.2">
      <c r="A852" s="2">
        <v>43507</v>
      </c>
      <c r="B852" s="16">
        <v>2</v>
      </c>
      <c r="C852" s="16">
        <v>11</v>
      </c>
      <c r="D852" s="16">
        <v>2019</v>
      </c>
      <c r="E852" s="1" t="s">
        <v>6</v>
      </c>
      <c r="F852" s="1" t="s">
        <v>40</v>
      </c>
      <c r="G852" s="1" t="str">
        <f>LEFT(October_Schedule_Table[[#This Row],[Visitor/Neutral]],3)</f>
        <v>Por</v>
      </c>
      <c r="H852" s="1">
        <v>111</v>
      </c>
      <c r="I852" s="1" t="s">
        <v>10</v>
      </c>
      <c r="J852" s="1" t="str">
        <f>LEFT(October_Schedule_Table[[#This Row],[Home/Neutral]],3)</f>
        <v>Okl</v>
      </c>
      <c r="K852" s="1">
        <v>120</v>
      </c>
      <c r="L852" s="1">
        <f>mean-0.5*home+VLOOKUP(October_Schedule_Table[[#This Row],[Visitor/Neutral]],lookup,2,FALSE)+VLOOKUP(October_Schedule_Table[[#This Row],[Home/Neutral]],lookup,3,FALSE)</f>
        <v>114.02139357077561</v>
      </c>
      <c r="M852" s="1">
        <f>mean+0.5*home+VLOOKUP(October_Schedule_Table[[#This Row],[Visitor/Neutral]],lookup,3,FALSE)+VLOOKUP(October_Schedule_Table[[#This Row],[Home/Neutral]],lookup,2,FALSE)</f>
        <v>115.38788829659585</v>
      </c>
      <c r="N852" s="1">
        <f>(October_Schedule_Table[[#This Row],[PTS2]]-October_Schedule_Table[[#This Row],[Home Pre]])^2+(October_Schedule_Table[[#This Row],[PTS]]-October_Schedule_Table[[#This Row],[Away Pre]])^2</f>
        <v>30.400393474201778</v>
      </c>
      <c r="O852" s="1">
        <f t="shared" si="15"/>
        <v>1.6555797680539619</v>
      </c>
      <c r="P852" s="8">
        <f>October_Schedule_Table[[#This Row],[PTS2]]-October_Schedule_Table[[#This Row],[PTS]]</f>
        <v>9</v>
      </c>
      <c r="Q852" s="8">
        <f>October_Schedule_Table[[#This Row],[Home Pre]]-October_Schedule_Table[[#This Row],[Away Pre]]</f>
        <v>1.3664947258202318</v>
      </c>
      <c r="R852" s="8">
        <f>October_Schedule_Table[[#This Row],[Actual]]-October_Schedule_Table[[#This Row],[Predicted]]</f>
        <v>7.6335052741797682</v>
      </c>
      <c r="S852" s="8">
        <f>October_Schedule_Table[[#This Row],[PTS2]]-October_Schedule_Table[[#This Row],[Home Pre]]</f>
        <v>4.6121117034041532</v>
      </c>
      <c r="T852" s="8">
        <f>October_Schedule_Table[[#This Row],[PTS]]-October_Schedule_Table[[#This Row],[Away Pre]]</f>
        <v>-3.021393570775615</v>
      </c>
      <c r="U852" s="8" t="str">
        <f>CONCATENATE(October_Schedule_Table[[#This Row],[Away Short]],October_Schedule_Table[[#This Row],[PTS]],October_Schedule_Table[[#This Row],[PTS2]])</f>
        <v>Por111120</v>
      </c>
      <c r="V852" s="8" t="str">
        <f>CONCATENATE(October_Schedule_Table[[#This Row],[Home Short]],October_Schedule_Table[[#This Row],[PTS]],October_Schedule_Table[[#This Row],[PTS2]])</f>
        <v>Okl111120</v>
      </c>
      <c r="W852" s="8" t="str">
        <f>VLOOKUP(October_Schedule_Table[[#This Row],[Home Concat]],'Back to Back'!T:U,2,FALSE)</f>
        <v>no</v>
      </c>
      <c r="X852" s="8" t="str">
        <f>VLOOKUP(October_Schedule_Table[[#This Row],[Away Concat]],'Back to Back'!T:U,2,FALSE)</f>
        <v>no</v>
      </c>
      <c r="Y85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52" s="8"/>
    </row>
    <row r="853" spans="1:26" x14ac:dyDescent="0.2">
      <c r="A853" s="2">
        <v>43507</v>
      </c>
      <c r="B853" s="16">
        <v>2</v>
      </c>
      <c r="C853" s="16">
        <v>11</v>
      </c>
      <c r="D853" s="16">
        <v>2019</v>
      </c>
      <c r="E853" s="1" t="s">
        <v>23</v>
      </c>
      <c r="F853" s="1" t="s">
        <v>15</v>
      </c>
      <c r="G853" s="1" t="str">
        <f>LEFT(October_Schedule_Table[[#This Row],[Visitor/Neutral]],3)</f>
        <v>Bro</v>
      </c>
      <c r="H853" s="1">
        <v>125</v>
      </c>
      <c r="I853" s="1" t="s">
        <v>37</v>
      </c>
      <c r="J853" s="1" t="str">
        <f>LEFT(October_Schedule_Table[[#This Row],[Home/Neutral]],3)</f>
        <v>Tor</v>
      </c>
      <c r="K853" s="1">
        <v>127</v>
      </c>
      <c r="L853" s="1">
        <f>mean-0.5*home+VLOOKUP(October_Schedule_Table[[#This Row],[Visitor/Neutral]],lookup,2,FALSE)+VLOOKUP(October_Schedule_Table[[#This Row],[Home/Neutral]],lookup,3,FALSE)</f>
        <v>108.77405622219341</v>
      </c>
      <c r="M853" s="1">
        <f>mean+0.5*home+VLOOKUP(October_Schedule_Table[[#This Row],[Visitor/Neutral]],lookup,3,FALSE)+VLOOKUP(October_Schedule_Table[[#This Row],[Home/Neutral]],lookup,2,FALSE)</f>
        <v>116.92610029279429</v>
      </c>
      <c r="N853" s="1">
        <f>(October_Schedule_Table[[#This Row],[PTS2]]-October_Schedule_Table[[#This Row],[Home Pre]])^2+(October_Schedule_Table[[#This Row],[PTS]]-October_Schedule_Table[[#This Row],[Away Pre]])^2</f>
        <v>364.76470679137975</v>
      </c>
      <c r="O853" s="1">
        <f t="shared" si="15"/>
        <v>1.6565737122813309</v>
      </c>
      <c r="P853" s="8">
        <f>October_Schedule_Table[[#This Row],[PTS2]]-October_Schedule_Table[[#This Row],[PTS]]</f>
        <v>2</v>
      </c>
      <c r="Q853" s="8">
        <f>October_Schedule_Table[[#This Row],[Home Pre]]-October_Schedule_Table[[#This Row],[Away Pre]]</f>
        <v>8.1520440706008799</v>
      </c>
      <c r="R853" s="8">
        <f>October_Schedule_Table[[#This Row],[Actual]]-October_Schedule_Table[[#This Row],[Predicted]]</f>
        <v>-6.1520440706008799</v>
      </c>
      <c r="S853" s="8">
        <f>October_Schedule_Table[[#This Row],[PTS2]]-October_Schedule_Table[[#This Row],[Home Pre]]</f>
        <v>10.073899707205712</v>
      </c>
      <c r="T853" s="8">
        <f>October_Schedule_Table[[#This Row],[PTS]]-October_Schedule_Table[[#This Row],[Away Pre]]</f>
        <v>16.225943777806592</v>
      </c>
      <c r="U853" s="8" t="str">
        <f>CONCATENATE(October_Schedule_Table[[#This Row],[Away Short]],October_Schedule_Table[[#This Row],[PTS]],October_Schedule_Table[[#This Row],[PTS2]])</f>
        <v>Bro125127</v>
      </c>
      <c r="V853" s="8" t="str">
        <f>CONCATENATE(October_Schedule_Table[[#This Row],[Home Short]],October_Schedule_Table[[#This Row],[PTS]],October_Schedule_Table[[#This Row],[PTS2]])</f>
        <v>Tor125127</v>
      </c>
      <c r="W853" s="8" t="str">
        <f>VLOOKUP(October_Schedule_Table[[#This Row],[Home Concat]],'Back to Back'!T:U,2,FALSE)</f>
        <v>no</v>
      </c>
      <c r="X853" s="8" t="str">
        <f>VLOOKUP(October_Schedule_Table[[#This Row],[Away Concat]],'Back to Back'!T:U,2,FALSE)</f>
        <v>no</v>
      </c>
      <c r="Y85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53" s="8"/>
    </row>
    <row r="854" spans="1:26" x14ac:dyDescent="0.2">
      <c r="A854" s="2">
        <v>43508</v>
      </c>
      <c r="B854" s="16">
        <v>2</v>
      </c>
      <c r="C854" s="16">
        <v>12</v>
      </c>
      <c r="D854" s="16">
        <v>2019</v>
      </c>
      <c r="E854" s="1" t="s">
        <v>23</v>
      </c>
      <c r="F854" s="1" t="s">
        <v>39</v>
      </c>
      <c r="G854" s="1" t="s">
        <v>242</v>
      </c>
      <c r="H854" s="1">
        <v>113</v>
      </c>
      <c r="I854" s="1" t="s">
        <v>24</v>
      </c>
      <c r="J854" s="1" t="str">
        <f>LEFT(October_Schedule_Table[[#This Row],[Home/Neutral]],3)</f>
        <v>Atl</v>
      </c>
      <c r="K854" s="1">
        <v>117</v>
      </c>
      <c r="L854" s="1">
        <f>mean-0.5*home+VLOOKUP(October_Schedule_Table[[#This Row],[Visitor/Neutral]],lookup,2,FALSE)+VLOOKUP(October_Schedule_Table[[#This Row],[Home/Neutral]],lookup,3,FALSE)</f>
        <v>118.70744276285014</v>
      </c>
      <c r="M854" s="1">
        <f>mean+0.5*home+VLOOKUP(October_Schedule_Table[[#This Row],[Visitor/Neutral]],lookup,3,FALSE)+VLOOKUP(October_Schedule_Table[[#This Row],[Home/Neutral]],lookup,2,FALSE)</f>
        <v>117.76261355959475</v>
      </c>
      <c r="N854" s="1">
        <f>(October_Schedule_Table[[#This Row],[PTS2]]-October_Schedule_Table[[#This Row],[Home Pre]])^2+(October_Schedule_Table[[#This Row],[PTS]]-October_Schedule_Table[[#This Row],[Away Pre]])^2</f>
        <v>33.156482332488167</v>
      </c>
      <c r="O854" s="1">
        <f t="shared" si="15"/>
        <v>1.6575682532332709</v>
      </c>
      <c r="P854" s="8">
        <f>October_Schedule_Table[[#This Row],[PTS2]]-October_Schedule_Table[[#This Row],[PTS]]</f>
        <v>4</v>
      </c>
      <c r="Q854" s="8">
        <f>October_Schedule_Table[[#This Row],[Home Pre]]-October_Schedule_Table[[#This Row],[Away Pre]]</f>
        <v>-0.94482920325538089</v>
      </c>
      <c r="R854" s="8">
        <f>October_Schedule_Table[[#This Row],[Actual]]-October_Schedule_Table[[#This Row],[Predicted]]</f>
        <v>4.9448292032553809</v>
      </c>
      <c r="S854" s="8">
        <f>October_Schedule_Table[[#This Row],[PTS2]]-October_Schedule_Table[[#This Row],[Home Pre]]</f>
        <v>-0.76261355959475452</v>
      </c>
      <c r="T854" s="8">
        <f>October_Schedule_Table[[#This Row],[PTS]]-October_Schedule_Table[[#This Row],[Away Pre]]</f>
        <v>-5.7074427628501354</v>
      </c>
      <c r="U854" s="8" t="str">
        <f>CONCATENATE(October_Schedule_Table[[#This Row],[Away Short]],October_Schedule_Table[[#This Row],[PTS]],October_Schedule_Table[[#This Row],[PTS2]])</f>
        <v>LAL113117</v>
      </c>
      <c r="V854" s="8" t="str">
        <f>CONCATENATE(October_Schedule_Table[[#This Row],[Home Short]],October_Schedule_Table[[#This Row],[PTS]],October_Schedule_Table[[#This Row],[PTS2]])</f>
        <v>Atl113117</v>
      </c>
      <c r="W854" s="8" t="str">
        <f>VLOOKUP(October_Schedule_Table[[#This Row],[Home Concat]],'Back to Back'!T:U,2,FALSE)</f>
        <v>no</v>
      </c>
      <c r="X854" s="8" t="str">
        <f>VLOOKUP(October_Schedule_Table[[#This Row],[Away Concat]],'Back to Back'!T:U,2,FALSE)</f>
        <v>no</v>
      </c>
      <c r="Y85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54" s="8"/>
    </row>
    <row r="855" spans="1:26" x14ac:dyDescent="0.2">
      <c r="A855" s="2">
        <v>43508</v>
      </c>
      <c r="B855" s="16">
        <v>2</v>
      </c>
      <c r="C855" s="16">
        <v>12</v>
      </c>
      <c r="D855" s="16">
        <v>2019</v>
      </c>
      <c r="E855" s="1" t="s">
        <v>9</v>
      </c>
      <c r="F855" s="1" t="s">
        <v>31</v>
      </c>
      <c r="G855" s="1" t="str">
        <f>LEFT(October_Schedule_Table[[#This Row],[Visitor/Neutral]],3)</f>
        <v>Uta</v>
      </c>
      <c r="H855" s="1">
        <v>108</v>
      </c>
      <c r="I855" s="1" t="s">
        <v>11</v>
      </c>
      <c r="J855" s="1" t="str">
        <f>LEFT(October_Schedule_Table[[#This Row],[Home/Neutral]],3)</f>
        <v>Gol</v>
      </c>
      <c r="K855" s="1">
        <v>115</v>
      </c>
      <c r="L855" s="1">
        <f>mean-0.5*home+VLOOKUP(October_Schedule_Table[[#This Row],[Visitor/Neutral]],lookup,2,FALSE)+VLOOKUP(October_Schedule_Table[[#This Row],[Home/Neutral]],lookup,3,FALSE)</f>
        <v>110.55323693968988</v>
      </c>
      <c r="M855" s="1">
        <f>mean+0.5*home+VLOOKUP(October_Schedule_Table[[#This Row],[Visitor/Neutral]],lookup,3,FALSE)+VLOOKUP(October_Schedule_Table[[#This Row],[Home/Neutral]],lookup,2,FALSE)</f>
        <v>114.0428458188276</v>
      </c>
      <c r="N855" s="1">
        <f>(October_Schedule_Table[[#This Row],[PTS2]]-October_Schedule_Table[[#This Row],[Home Pre]])^2+(October_Schedule_Table[[#This Row],[PTS]]-October_Schedule_Table[[#This Row],[Away Pre]])^2</f>
        <v>7.4351629967327568</v>
      </c>
      <c r="O855" s="1">
        <f t="shared" si="15"/>
        <v>1.658563391268032</v>
      </c>
      <c r="P855" s="8">
        <f>October_Schedule_Table[[#This Row],[PTS2]]-October_Schedule_Table[[#This Row],[PTS]]</f>
        <v>7</v>
      </c>
      <c r="Q855" s="8">
        <f>October_Schedule_Table[[#This Row],[Home Pre]]-October_Schedule_Table[[#This Row],[Away Pre]]</f>
        <v>3.4896088791377196</v>
      </c>
      <c r="R855" s="8">
        <f>October_Schedule_Table[[#This Row],[Actual]]-October_Schedule_Table[[#This Row],[Predicted]]</f>
        <v>3.5103911208622804</v>
      </c>
      <c r="S855" s="8">
        <f>October_Schedule_Table[[#This Row],[PTS2]]-October_Schedule_Table[[#This Row],[Home Pre]]</f>
        <v>0.95715418117239892</v>
      </c>
      <c r="T855" s="8">
        <f>October_Schedule_Table[[#This Row],[PTS]]-October_Schedule_Table[[#This Row],[Away Pre]]</f>
        <v>-2.5532369396898815</v>
      </c>
      <c r="U855" s="8" t="str">
        <f>CONCATENATE(October_Schedule_Table[[#This Row],[Away Short]],October_Schedule_Table[[#This Row],[PTS]],October_Schedule_Table[[#This Row],[PTS2]])</f>
        <v>Uta108115</v>
      </c>
      <c r="V855" s="8" t="str">
        <f>CONCATENATE(October_Schedule_Table[[#This Row],[Home Short]],October_Schedule_Table[[#This Row],[PTS]],October_Schedule_Table[[#This Row],[PTS2]])</f>
        <v>Gol108115</v>
      </c>
      <c r="W855" s="8" t="str">
        <f>VLOOKUP(October_Schedule_Table[[#This Row],[Home Concat]],'Back to Back'!T:U,2,FALSE)</f>
        <v>no</v>
      </c>
      <c r="X855" s="8" t="str">
        <f>VLOOKUP(October_Schedule_Table[[#This Row],[Away Concat]],'Back to Back'!T:U,2,FALSE)</f>
        <v>no</v>
      </c>
      <c r="Y85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55" s="8"/>
    </row>
    <row r="856" spans="1:26" x14ac:dyDescent="0.2">
      <c r="A856" s="2">
        <v>43508</v>
      </c>
      <c r="B856" s="16">
        <v>2</v>
      </c>
      <c r="C856" s="16">
        <v>12</v>
      </c>
      <c r="D856" s="16">
        <v>2019</v>
      </c>
      <c r="E856" s="1" t="s">
        <v>6</v>
      </c>
      <c r="F856" s="1" t="s">
        <v>35</v>
      </c>
      <c r="G856" s="1" t="str">
        <f>LEFT(October_Schedule_Table[[#This Row],[Visitor/Neutral]],3)</f>
        <v>San</v>
      </c>
      <c r="H856" s="1">
        <v>108</v>
      </c>
      <c r="I856" s="1" t="s">
        <v>19</v>
      </c>
      <c r="J856" s="1" t="str">
        <f>LEFT(October_Schedule_Table[[#This Row],[Home/Neutral]],3)</f>
        <v>Mem</v>
      </c>
      <c r="K856" s="1">
        <v>107</v>
      </c>
      <c r="L856" s="1">
        <f>mean-0.5*home+VLOOKUP(October_Schedule_Table[[#This Row],[Visitor/Neutral]],lookup,2,FALSE)+VLOOKUP(October_Schedule_Table[[#This Row],[Home/Neutral]],lookup,3,FALSE)</f>
        <v>105.01171522905329</v>
      </c>
      <c r="M856" s="1">
        <f>mean+0.5*home+VLOOKUP(October_Schedule_Table[[#This Row],[Visitor/Neutral]],lookup,3,FALSE)+VLOOKUP(October_Schedule_Table[[#This Row],[Home/Neutral]],lookup,2,FALSE)</f>
        <v>103.51959801233637</v>
      </c>
      <c r="N856" s="1">
        <f>(October_Schedule_Table[[#This Row],[PTS2]]-October_Schedule_Table[[#This Row],[Home Pre]])^2+(October_Schedule_Table[[#This Row],[PTS]]-October_Schedule_Table[[#This Row],[Away Pre]])^2</f>
        <v>21.043043868004926</v>
      </c>
      <c r="O856" s="1">
        <f t="shared" si="15"/>
        <v>1.6595591267440786</v>
      </c>
      <c r="P856" s="8">
        <f>October_Schedule_Table[[#This Row],[PTS2]]-October_Schedule_Table[[#This Row],[PTS]]</f>
        <v>-1</v>
      </c>
      <c r="Q856" s="8">
        <f>October_Schedule_Table[[#This Row],[Home Pre]]-October_Schedule_Table[[#This Row],[Away Pre]]</f>
        <v>-1.4921172167169203</v>
      </c>
      <c r="R856" s="8">
        <f>October_Schedule_Table[[#This Row],[Actual]]-October_Schedule_Table[[#This Row],[Predicted]]</f>
        <v>0.49211721671692032</v>
      </c>
      <c r="S856" s="8">
        <f>October_Schedule_Table[[#This Row],[PTS2]]-October_Schedule_Table[[#This Row],[Home Pre]]</f>
        <v>3.4804019876636261</v>
      </c>
      <c r="T856" s="8">
        <f>October_Schedule_Table[[#This Row],[PTS]]-October_Schedule_Table[[#This Row],[Away Pre]]</f>
        <v>2.9882847709467057</v>
      </c>
      <c r="U856" s="8" t="str">
        <f>CONCATENATE(October_Schedule_Table[[#This Row],[Away Short]],October_Schedule_Table[[#This Row],[PTS]],October_Schedule_Table[[#This Row],[PTS2]])</f>
        <v>San108107</v>
      </c>
      <c r="V856" s="8" t="str">
        <f>CONCATENATE(October_Schedule_Table[[#This Row],[Home Short]],October_Schedule_Table[[#This Row],[PTS]],October_Schedule_Table[[#This Row],[PTS2]])</f>
        <v>Mem108107</v>
      </c>
      <c r="W856" s="8" t="str">
        <f>VLOOKUP(October_Schedule_Table[[#This Row],[Home Concat]],'Back to Back'!T:U,2,FALSE)</f>
        <v>no</v>
      </c>
      <c r="X856" s="8" t="str">
        <f>VLOOKUP(October_Schedule_Table[[#This Row],[Away Concat]],'Back to Back'!T:U,2,FALSE)</f>
        <v>no</v>
      </c>
      <c r="Y85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56" s="8"/>
    </row>
    <row r="857" spans="1:26" x14ac:dyDescent="0.2">
      <c r="A857" s="2">
        <v>43508</v>
      </c>
      <c r="B857" s="16">
        <v>2</v>
      </c>
      <c r="C857" s="16">
        <v>12</v>
      </c>
      <c r="D857" s="16">
        <v>2019</v>
      </c>
      <c r="E857" s="1" t="s">
        <v>6</v>
      </c>
      <c r="F857" s="1" t="s">
        <v>27</v>
      </c>
      <c r="G857" s="1" t="str">
        <f>LEFT(October_Schedule_Table[[#This Row],[Visitor/Neutral]],3)</f>
        <v>Orl</v>
      </c>
      <c r="H857" s="1">
        <v>118</v>
      </c>
      <c r="I857" s="1" t="s">
        <v>17</v>
      </c>
      <c r="J857" s="1" t="str">
        <f>LEFT(October_Schedule_Table[[#This Row],[Home/Neutral]],3)</f>
        <v>New</v>
      </c>
      <c r="K857" s="1">
        <v>88</v>
      </c>
      <c r="L857" s="1">
        <f>mean-0.5*home+VLOOKUP(October_Schedule_Table[[#This Row],[Visitor/Neutral]],lookup,2,FALSE)+VLOOKUP(October_Schedule_Table[[#This Row],[Home/Neutral]],lookup,3,FALSE)</f>
        <v>112.462862648951</v>
      </c>
      <c r="M857" s="1">
        <f>mean+0.5*home+VLOOKUP(October_Schedule_Table[[#This Row],[Visitor/Neutral]],lookup,3,FALSE)+VLOOKUP(October_Schedule_Table[[#This Row],[Home/Neutral]],lookup,2,FALSE)</f>
        <v>111.88143975909796</v>
      </c>
      <c r="N857" s="1">
        <f>(October_Schedule_Table[[#This Row],[PTS2]]-October_Schedule_Table[[#This Row],[Home Pre]])^2+(October_Schedule_Table[[#This Row],[PTS]]-October_Schedule_Table[[#This Row],[Away Pre]])^2</f>
        <v>600.98305501180664</v>
      </c>
      <c r="O857" s="1">
        <f t="shared" si="15"/>
        <v>1.6605554600200907</v>
      </c>
      <c r="P857" s="8">
        <f>October_Schedule_Table[[#This Row],[PTS2]]-October_Schedule_Table[[#This Row],[PTS]]</f>
        <v>-30</v>
      </c>
      <c r="Q857" s="8">
        <f>October_Schedule_Table[[#This Row],[Home Pre]]-October_Schedule_Table[[#This Row],[Away Pre]]</f>
        <v>-0.58142288985304447</v>
      </c>
      <c r="R857" s="8">
        <f>October_Schedule_Table[[#This Row],[Actual]]-October_Schedule_Table[[#This Row],[Predicted]]</f>
        <v>-29.418577110146956</v>
      </c>
      <c r="S857" s="8">
        <f>October_Schedule_Table[[#This Row],[PTS2]]-October_Schedule_Table[[#This Row],[Home Pre]]</f>
        <v>-23.881439759097958</v>
      </c>
      <c r="T857" s="8">
        <f>October_Schedule_Table[[#This Row],[PTS]]-October_Schedule_Table[[#This Row],[Away Pre]]</f>
        <v>5.5371373510489974</v>
      </c>
      <c r="U857" s="8" t="str">
        <f>CONCATENATE(October_Schedule_Table[[#This Row],[Away Short]],October_Schedule_Table[[#This Row],[PTS]],October_Schedule_Table[[#This Row],[PTS2]])</f>
        <v>Orl11888</v>
      </c>
      <c r="V857" s="8" t="str">
        <f>CONCATENATE(October_Schedule_Table[[#This Row],[Home Short]],October_Schedule_Table[[#This Row],[PTS]],October_Schedule_Table[[#This Row],[PTS2]])</f>
        <v>New11888</v>
      </c>
      <c r="W857" s="8" t="str">
        <f>VLOOKUP(October_Schedule_Table[[#This Row],[Home Concat]],'Back to Back'!T:U,2,FALSE)</f>
        <v>no</v>
      </c>
      <c r="X857" s="8" t="str">
        <f>VLOOKUP(October_Schedule_Table[[#This Row],[Away Concat]],'Back to Back'!T:U,2,FALSE)</f>
        <v>no</v>
      </c>
      <c r="Y85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57" s="8"/>
    </row>
    <row r="858" spans="1:26" x14ac:dyDescent="0.2">
      <c r="A858" s="2">
        <v>43508</v>
      </c>
      <c r="B858" s="16">
        <v>2</v>
      </c>
      <c r="C858" s="16">
        <v>12</v>
      </c>
      <c r="D858" s="16">
        <v>2019</v>
      </c>
      <c r="E858" s="1" t="s">
        <v>6</v>
      </c>
      <c r="F858" s="1" t="s">
        <v>8</v>
      </c>
      <c r="G858" s="1" t="str">
        <f>LEFT(October_Schedule_Table[[#This Row],[Visitor/Neutral]],3)</f>
        <v>Bos</v>
      </c>
      <c r="H858" s="1">
        <v>112</v>
      </c>
      <c r="I858" s="1" t="s">
        <v>7</v>
      </c>
      <c r="J858" s="1" t="str">
        <f>LEFT(October_Schedule_Table[[#This Row],[Home/Neutral]],3)</f>
        <v>Phi</v>
      </c>
      <c r="K858" s="1">
        <v>109</v>
      </c>
      <c r="L858" s="1">
        <f>mean-0.5*home+VLOOKUP(October_Schedule_Table[[#This Row],[Visitor/Neutral]],lookup,2,FALSE)+VLOOKUP(October_Schedule_Table[[#This Row],[Home/Neutral]],lookup,3,FALSE)</f>
        <v>112.87108607818951</v>
      </c>
      <c r="M858" s="1">
        <f>mean+0.5*home+VLOOKUP(October_Schedule_Table[[#This Row],[Visitor/Neutral]],lookup,3,FALSE)+VLOOKUP(October_Schedule_Table[[#This Row],[Home/Neutral]],lookup,2,FALSE)</f>
        <v>114.17061234886646</v>
      </c>
      <c r="N858" s="1">
        <f>(October_Schedule_Table[[#This Row],[PTS2]]-October_Schedule_Table[[#This Row],[Home Pre]])^2+(October_Schedule_Table[[#This Row],[PTS]]-October_Schedule_Table[[#This Row],[Away Pre]])^2</f>
        <v>27.494023017865864</v>
      </c>
      <c r="O858" s="1">
        <f t="shared" si="15"/>
        <v>1.6615523914549637</v>
      </c>
      <c r="P858" s="8">
        <f>October_Schedule_Table[[#This Row],[PTS2]]-October_Schedule_Table[[#This Row],[PTS]]</f>
        <v>-3</v>
      </c>
      <c r="Q858" s="8">
        <f>October_Schedule_Table[[#This Row],[Home Pre]]-October_Schedule_Table[[#This Row],[Away Pre]]</f>
        <v>1.2995262706769495</v>
      </c>
      <c r="R858" s="8">
        <f>October_Schedule_Table[[#This Row],[Actual]]-October_Schedule_Table[[#This Row],[Predicted]]</f>
        <v>-4.2995262706769495</v>
      </c>
      <c r="S858" s="8">
        <f>October_Schedule_Table[[#This Row],[PTS2]]-October_Schedule_Table[[#This Row],[Home Pre]]</f>
        <v>-5.1706123488664559</v>
      </c>
      <c r="T858" s="8">
        <f>October_Schedule_Table[[#This Row],[PTS]]-October_Schedule_Table[[#This Row],[Away Pre]]</f>
        <v>-0.87108607818950645</v>
      </c>
      <c r="U858" s="8" t="str">
        <f>CONCATENATE(October_Schedule_Table[[#This Row],[Away Short]],October_Schedule_Table[[#This Row],[PTS]],October_Schedule_Table[[#This Row],[PTS2]])</f>
        <v>Bos112109</v>
      </c>
      <c r="V858" s="8" t="str">
        <f>CONCATENATE(October_Schedule_Table[[#This Row],[Home Short]],October_Schedule_Table[[#This Row],[PTS]],October_Schedule_Table[[#This Row],[PTS2]])</f>
        <v>Phi112109</v>
      </c>
      <c r="W858" s="8" t="str">
        <f>VLOOKUP(October_Schedule_Table[[#This Row],[Home Concat]],'Back to Back'!T:U,2,FALSE)</f>
        <v>no</v>
      </c>
      <c r="X858" s="8" t="str">
        <f>VLOOKUP(October_Schedule_Table[[#This Row],[Away Concat]],'Back to Back'!T:U,2,FALSE)</f>
        <v>no</v>
      </c>
      <c r="Y85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58" s="8"/>
    </row>
    <row r="859" spans="1:26" x14ac:dyDescent="0.2">
      <c r="A859" s="2">
        <v>43509</v>
      </c>
      <c r="B859" s="16">
        <v>2</v>
      </c>
      <c r="C859" s="16">
        <v>13</v>
      </c>
      <c r="D859" s="16">
        <v>2019</v>
      </c>
      <c r="E859" s="1" t="s">
        <v>23</v>
      </c>
      <c r="F859" s="1" t="s">
        <v>16</v>
      </c>
      <c r="G859" s="1" t="str">
        <f>LEFT(October_Schedule_Table[[#This Row],[Visitor/Neutral]],3)</f>
        <v>Det</v>
      </c>
      <c r="H859" s="1">
        <v>110</v>
      </c>
      <c r="I859" s="1" t="s">
        <v>8</v>
      </c>
      <c r="J859" s="1" t="str">
        <f>LEFT(October_Schedule_Table[[#This Row],[Home/Neutral]],3)</f>
        <v>Bos</v>
      </c>
      <c r="K859" s="1">
        <v>118</v>
      </c>
      <c r="L859" s="1">
        <f>mean-0.5*home+VLOOKUP(October_Schedule_Table[[#This Row],[Visitor/Neutral]],lookup,2,FALSE)+VLOOKUP(October_Schedule_Table[[#This Row],[Home/Neutral]],lookup,3,FALSE)</f>
        <v>103.16575370221082</v>
      </c>
      <c r="M859" s="1">
        <f>mean+0.5*home+VLOOKUP(October_Schedule_Table[[#This Row],[Visitor/Neutral]],lookup,3,FALSE)+VLOOKUP(October_Schedule_Table[[#This Row],[Home/Neutral]],lookup,2,FALSE)</f>
        <v>109.78408877774706</v>
      </c>
      <c r="N859" s="1">
        <f>(October_Schedule_Table[[#This Row],[PTS2]]-October_Schedule_Table[[#This Row],[Home Pre]])^2+(October_Schedule_Table[[#This Row],[PTS]]-October_Schedule_Table[[#This Row],[Away Pre]])^2</f>
        <v>114.20811967078691</v>
      </c>
      <c r="O859" s="1">
        <f t="shared" si="15"/>
        <v>1.6625499214078086</v>
      </c>
      <c r="P859" s="8">
        <f>October_Schedule_Table[[#This Row],[PTS2]]-October_Schedule_Table[[#This Row],[PTS]]</f>
        <v>8</v>
      </c>
      <c r="Q859" s="8">
        <f>October_Schedule_Table[[#This Row],[Home Pre]]-October_Schedule_Table[[#This Row],[Away Pre]]</f>
        <v>6.6183350755362369</v>
      </c>
      <c r="R859" s="8">
        <f>October_Schedule_Table[[#This Row],[Actual]]-October_Schedule_Table[[#This Row],[Predicted]]</f>
        <v>1.3816649244637631</v>
      </c>
      <c r="S859" s="8">
        <f>October_Schedule_Table[[#This Row],[PTS2]]-October_Schedule_Table[[#This Row],[Home Pre]]</f>
        <v>8.2159112222529416</v>
      </c>
      <c r="T859" s="8">
        <f>October_Schedule_Table[[#This Row],[PTS]]-October_Schedule_Table[[#This Row],[Away Pre]]</f>
        <v>6.8342462977891785</v>
      </c>
      <c r="U859" s="8" t="str">
        <f>CONCATENATE(October_Schedule_Table[[#This Row],[Away Short]],October_Schedule_Table[[#This Row],[PTS]],October_Schedule_Table[[#This Row],[PTS2]])</f>
        <v>Det110118</v>
      </c>
      <c r="V859" s="8" t="str">
        <f>CONCATENATE(October_Schedule_Table[[#This Row],[Home Short]],October_Schedule_Table[[#This Row],[PTS]],October_Schedule_Table[[#This Row],[PTS2]])</f>
        <v>Bos110118</v>
      </c>
      <c r="W859" s="8" t="str">
        <f>VLOOKUP(October_Schedule_Table[[#This Row],[Home Concat]],'Back to Back'!T:U,2,FALSE)</f>
        <v>yes</v>
      </c>
      <c r="X859" s="8" t="str">
        <f>VLOOKUP(October_Schedule_Table[[#This Row],[Away Concat]],'Back to Back'!T:U,2,FALSE)</f>
        <v>no</v>
      </c>
      <c r="Y85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59" s="8"/>
    </row>
    <row r="860" spans="1:26" x14ac:dyDescent="0.2">
      <c r="A860" s="2">
        <v>43509</v>
      </c>
      <c r="B860" s="16">
        <v>2</v>
      </c>
      <c r="C860" s="16">
        <v>13</v>
      </c>
      <c r="D860" s="16">
        <v>2019</v>
      </c>
      <c r="E860" s="1" t="s">
        <v>6</v>
      </c>
      <c r="F860" s="1" t="s">
        <v>19</v>
      </c>
      <c r="G860" s="1" t="str">
        <f>LEFT(October_Schedule_Table[[#This Row],[Visitor/Neutral]],3)</f>
        <v>Mem</v>
      </c>
      <c r="H860" s="1">
        <v>110</v>
      </c>
      <c r="I860" s="1" t="s">
        <v>38</v>
      </c>
      <c r="J860" s="1" t="str">
        <f>LEFT(October_Schedule_Table[[#This Row],[Home/Neutral]],3)</f>
        <v>Chi</v>
      </c>
      <c r="K860" s="1">
        <v>122</v>
      </c>
      <c r="L860" s="1">
        <f>mean-0.5*home+VLOOKUP(October_Schedule_Table[[#This Row],[Visitor/Neutral]],lookup,2,FALSE)+VLOOKUP(October_Schedule_Table[[#This Row],[Home/Neutral]],lookup,3,FALSE)</f>
        <v>104.85692490868574</v>
      </c>
      <c r="M860" s="1">
        <f>mean+0.5*home+VLOOKUP(October_Schedule_Table[[#This Row],[Visitor/Neutral]],lookup,3,FALSE)+VLOOKUP(October_Schedule_Table[[#This Row],[Home/Neutral]],lookup,2,FALSE)</f>
        <v>101.54368933216746</v>
      </c>
      <c r="N860" s="1">
        <f>(October_Schedule_Table[[#This Row],[PTS2]]-October_Schedule_Table[[#This Row],[Home Pre]])^2+(October_Schedule_Table[[#This Row],[PTS]]-October_Schedule_Table[[#This Row],[Away Pre]])^2</f>
        <v>444.91186753377656</v>
      </c>
      <c r="O860" s="1">
        <f t="shared" si="15"/>
        <v>1.6635480502379514</v>
      </c>
      <c r="P860" s="8">
        <f>October_Schedule_Table[[#This Row],[PTS2]]-October_Schedule_Table[[#This Row],[PTS]]</f>
        <v>12</v>
      </c>
      <c r="Q860" s="8">
        <f>October_Schedule_Table[[#This Row],[Home Pre]]-October_Schedule_Table[[#This Row],[Away Pre]]</f>
        <v>-3.3132355765182808</v>
      </c>
      <c r="R860" s="8">
        <f>October_Schedule_Table[[#This Row],[Actual]]-October_Schedule_Table[[#This Row],[Predicted]]</f>
        <v>15.313235576518281</v>
      </c>
      <c r="S860" s="8">
        <f>October_Schedule_Table[[#This Row],[PTS2]]-October_Schedule_Table[[#This Row],[Home Pre]]</f>
        <v>20.45631066783254</v>
      </c>
      <c r="T860" s="8">
        <f>October_Schedule_Table[[#This Row],[PTS]]-October_Schedule_Table[[#This Row],[Away Pre]]</f>
        <v>5.1430750913142589</v>
      </c>
      <c r="U860" s="8" t="str">
        <f>CONCATENATE(October_Schedule_Table[[#This Row],[Away Short]],October_Schedule_Table[[#This Row],[PTS]],October_Schedule_Table[[#This Row],[PTS2]])</f>
        <v>Mem110122</v>
      </c>
      <c r="V860" s="8" t="str">
        <f>CONCATENATE(October_Schedule_Table[[#This Row],[Home Short]],October_Schedule_Table[[#This Row],[PTS]],October_Schedule_Table[[#This Row],[PTS2]])</f>
        <v>Chi110122</v>
      </c>
      <c r="W860" s="8" t="str">
        <f>VLOOKUP(October_Schedule_Table[[#This Row],[Home Concat]],'Back to Back'!T:U,2,FALSE)</f>
        <v>no</v>
      </c>
      <c r="X860" s="8" t="str">
        <f>VLOOKUP(October_Schedule_Table[[#This Row],[Away Concat]],'Back to Back'!T:U,2,FALSE)</f>
        <v>yes</v>
      </c>
      <c r="Y86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60" s="8"/>
    </row>
    <row r="861" spans="1:26" x14ac:dyDescent="0.2">
      <c r="A861" s="2">
        <v>43509</v>
      </c>
      <c r="B861" s="16">
        <v>2</v>
      </c>
      <c r="C861" s="16">
        <v>13</v>
      </c>
      <c r="D861" s="16">
        <v>2019</v>
      </c>
      <c r="E861" s="1" t="s">
        <v>12</v>
      </c>
      <c r="F861" s="1" t="s">
        <v>15</v>
      </c>
      <c r="G861" s="1" t="str">
        <f>LEFT(October_Schedule_Table[[#This Row],[Visitor/Neutral]],3)</f>
        <v>Bro</v>
      </c>
      <c r="H861" s="1">
        <v>148</v>
      </c>
      <c r="I861" s="1" t="s">
        <v>36</v>
      </c>
      <c r="J861" s="1" t="str">
        <f>LEFT(October_Schedule_Table[[#This Row],[Home/Neutral]],3)</f>
        <v>Cle</v>
      </c>
      <c r="K861" s="1">
        <v>139</v>
      </c>
      <c r="L861" s="1">
        <f>mean-0.5*home+VLOOKUP(October_Schedule_Table[[#This Row],[Visitor/Neutral]],lookup,2,FALSE)+VLOOKUP(October_Schedule_Table[[#This Row],[Home/Neutral]],lookup,3,FALSE)</f>
        <v>114.36767497107476</v>
      </c>
      <c r="M861" s="1">
        <f>mean+0.5*home+VLOOKUP(October_Schedule_Table[[#This Row],[Visitor/Neutral]],lookup,3,FALSE)+VLOOKUP(October_Schedule_Table[[#This Row],[Home/Neutral]],lookup,2,FALSE)</f>
        <v>107.67200495373073</v>
      </c>
      <c r="N861" s="1">
        <f>(October_Schedule_Table[[#This Row],[PTS2]]-October_Schedule_Table[[#This Row],[Home Pre]])^2+(October_Schedule_Table[[#This Row],[PTS]]-October_Schedule_Table[[#This Row],[Away Pre]])^2</f>
        <v>2112.5765604703424</v>
      </c>
      <c r="O861" s="1">
        <f t="shared" si="15"/>
        <v>1.6645467783049344</v>
      </c>
      <c r="P861" s="8">
        <f>October_Schedule_Table[[#This Row],[PTS2]]-October_Schedule_Table[[#This Row],[PTS]]</f>
        <v>-9</v>
      </c>
      <c r="Q861" s="8">
        <f>October_Schedule_Table[[#This Row],[Home Pre]]-October_Schedule_Table[[#This Row],[Away Pre]]</f>
        <v>-6.6956700173440282</v>
      </c>
      <c r="R861" s="8">
        <f>October_Schedule_Table[[#This Row],[Actual]]-October_Schedule_Table[[#This Row],[Predicted]]</f>
        <v>-2.3043299826559718</v>
      </c>
      <c r="S861" s="8">
        <f>October_Schedule_Table[[#This Row],[PTS2]]-October_Schedule_Table[[#This Row],[Home Pre]]</f>
        <v>31.327995046269265</v>
      </c>
      <c r="T861" s="8">
        <f>October_Schedule_Table[[#This Row],[PTS]]-October_Schedule_Table[[#This Row],[Away Pre]]</f>
        <v>33.632325028925237</v>
      </c>
      <c r="U861" s="8" t="str">
        <f>CONCATENATE(October_Schedule_Table[[#This Row],[Away Short]],October_Schedule_Table[[#This Row],[PTS]],October_Schedule_Table[[#This Row],[PTS2]])</f>
        <v>Bro148139</v>
      </c>
      <c r="V861" s="8" t="str">
        <f>CONCATENATE(October_Schedule_Table[[#This Row],[Home Short]],October_Schedule_Table[[#This Row],[PTS]],October_Schedule_Table[[#This Row],[PTS2]])</f>
        <v>Cle148139</v>
      </c>
      <c r="W861" s="8" t="str">
        <f>VLOOKUP(October_Schedule_Table[[#This Row],[Home Concat]],'Back to Back'!T:U,2,FALSE)</f>
        <v>no</v>
      </c>
      <c r="X861" s="8" t="str">
        <f>VLOOKUP(October_Schedule_Table[[#This Row],[Away Concat]],'Back to Back'!T:U,2,FALSE)</f>
        <v>no</v>
      </c>
      <c r="Y86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61" s="8"/>
    </row>
    <row r="862" spans="1:26" x14ac:dyDescent="0.2">
      <c r="A862" s="2">
        <v>43509</v>
      </c>
      <c r="B862" s="16">
        <v>2</v>
      </c>
      <c r="C862" s="16">
        <v>13</v>
      </c>
      <c r="D862" s="16">
        <v>2019</v>
      </c>
      <c r="E862" s="1" t="s">
        <v>33</v>
      </c>
      <c r="F862" s="1" t="s">
        <v>26</v>
      </c>
      <c r="G862" s="1" t="str">
        <f>LEFT(October_Schedule_Table[[#This Row],[Visitor/Neutral]],3)</f>
        <v>Mia</v>
      </c>
      <c r="H862" s="1">
        <v>112</v>
      </c>
      <c r="I862" s="1" t="s">
        <v>28</v>
      </c>
      <c r="J862" s="1" t="str">
        <f>LEFT(October_Schedule_Table[[#This Row],[Home/Neutral]],3)</f>
        <v>Dal</v>
      </c>
      <c r="K862" s="1">
        <v>101</v>
      </c>
      <c r="L862" s="1">
        <f>mean-0.5*home+VLOOKUP(October_Schedule_Table[[#This Row],[Visitor/Neutral]],lookup,2,FALSE)+VLOOKUP(October_Schedule_Table[[#This Row],[Home/Neutral]],lookup,3,FALSE)</f>
        <v>102.62288571988235</v>
      </c>
      <c r="M862" s="1">
        <f>mean+0.5*home+VLOOKUP(October_Schedule_Table[[#This Row],[Visitor/Neutral]],lookup,3,FALSE)+VLOOKUP(October_Schedule_Table[[#This Row],[Home/Neutral]],lookup,2,FALSE)</f>
        <v>104.48507949833004</v>
      </c>
      <c r="N862" s="1">
        <f>(October_Schedule_Table[[#This Row],[PTS2]]-October_Schedule_Table[[#This Row],[Home Pre]])^2+(October_Schedule_Table[[#This Row],[PTS]]-October_Schedule_Table[[#This Row],[Away Pre]])^2</f>
        <v>100.07605133206674</v>
      </c>
      <c r="O862" s="1">
        <f t="shared" si="15"/>
        <v>1.6655461059685155</v>
      </c>
      <c r="P862" s="8">
        <f>October_Schedule_Table[[#This Row],[PTS2]]-October_Schedule_Table[[#This Row],[PTS]]</f>
        <v>-11</v>
      </c>
      <c r="Q862" s="8">
        <f>October_Schedule_Table[[#This Row],[Home Pre]]-October_Schedule_Table[[#This Row],[Away Pre]]</f>
        <v>1.8621937784476899</v>
      </c>
      <c r="R862" s="8">
        <f>October_Schedule_Table[[#This Row],[Actual]]-October_Schedule_Table[[#This Row],[Predicted]]</f>
        <v>-12.86219377844769</v>
      </c>
      <c r="S862" s="8">
        <f>October_Schedule_Table[[#This Row],[PTS2]]-October_Schedule_Table[[#This Row],[Home Pre]]</f>
        <v>-3.4850794983300375</v>
      </c>
      <c r="T862" s="8">
        <f>October_Schedule_Table[[#This Row],[PTS]]-October_Schedule_Table[[#This Row],[Away Pre]]</f>
        <v>9.3771142801176524</v>
      </c>
      <c r="U862" s="8" t="str">
        <f>CONCATENATE(October_Schedule_Table[[#This Row],[Away Short]],October_Schedule_Table[[#This Row],[PTS]],October_Schedule_Table[[#This Row],[PTS2]])</f>
        <v>Mia112101</v>
      </c>
      <c r="V862" s="8" t="str">
        <f>CONCATENATE(October_Schedule_Table[[#This Row],[Home Short]],October_Schedule_Table[[#This Row],[PTS]],October_Schedule_Table[[#This Row],[PTS2]])</f>
        <v>Dal112101</v>
      </c>
      <c r="W862" s="8" t="str">
        <f>VLOOKUP(October_Schedule_Table[[#This Row],[Home Concat]],'Back to Back'!T:U,2,FALSE)</f>
        <v>no</v>
      </c>
      <c r="X862" s="8" t="str">
        <f>VLOOKUP(October_Schedule_Table[[#This Row],[Away Concat]],'Back to Back'!T:U,2,FALSE)</f>
        <v>no</v>
      </c>
      <c r="Y86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62" s="8"/>
    </row>
    <row r="863" spans="1:26" x14ac:dyDescent="0.2">
      <c r="A863" s="2">
        <v>43509</v>
      </c>
      <c r="B863" s="16">
        <v>2</v>
      </c>
      <c r="C863" s="16">
        <v>13</v>
      </c>
      <c r="D863" s="16">
        <v>2019</v>
      </c>
      <c r="E863" s="1" t="s">
        <v>42</v>
      </c>
      <c r="F863" s="1" t="s">
        <v>32</v>
      </c>
      <c r="G863" s="1" t="str">
        <f>LEFT(October_Schedule_Table[[#This Row],[Visitor/Neutral]],3)</f>
        <v>Sac</v>
      </c>
      <c r="H863" s="1">
        <v>118</v>
      </c>
      <c r="I863" s="1" t="s">
        <v>21</v>
      </c>
      <c r="J863" s="1" t="str">
        <f>LEFT(October_Schedule_Table[[#This Row],[Home/Neutral]],3)</f>
        <v>Den</v>
      </c>
      <c r="K863" s="1">
        <v>120</v>
      </c>
      <c r="L863" s="1">
        <f>mean-0.5*home+VLOOKUP(October_Schedule_Table[[#This Row],[Visitor/Neutral]],lookup,2,FALSE)+VLOOKUP(October_Schedule_Table[[#This Row],[Home/Neutral]],lookup,3,FALSE)</f>
        <v>107.76793495868421</v>
      </c>
      <c r="M863" s="1">
        <f>mean+0.5*home+VLOOKUP(October_Schedule_Table[[#This Row],[Visitor/Neutral]],lookup,3,FALSE)+VLOOKUP(October_Schedule_Table[[#This Row],[Home/Neutral]],lookup,2,FALSE)</f>
        <v>115.27114781596762</v>
      </c>
      <c r="N863" s="1">
        <f>(October_Schedule_Table[[#This Row],[PTS2]]-October_Schedule_Table[[#This Row],[Home Pre]])^2+(October_Schedule_Table[[#This Row],[PTS]]-October_Schedule_Table[[#This Row],[Away Pre]])^2</f>
        <v>127.05719798814452</v>
      </c>
      <c r="O863" s="1">
        <f t="shared" si="15"/>
        <v>1.6665460335886688</v>
      </c>
      <c r="P863" s="8">
        <f>October_Schedule_Table[[#This Row],[PTS2]]-October_Schedule_Table[[#This Row],[PTS]]</f>
        <v>2</v>
      </c>
      <c r="Q863" s="8">
        <f>October_Schedule_Table[[#This Row],[Home Pre]]-October_Schedule_Table[[#This Row],[Away Pre]]</f>
        <v>7.5032128572834154</v>
      </c>
      <c r="R863" s="8">
        <f>October_Schedule_Table[[#This Row],[Actual]]-October_Schedule_Table[[#This Row],[Predicted]]</f>
        <v>-5.5032128572834154</v>
      </c>
      <c r="S863" s="8">
        <f>October_Schedule_Table[[#This Row],[PTS2]]-October_Schedule_Table[[#This Row],[Home Pre]]</f>
        <v>4.7288521840323767</v>
      </c>
      <c r="T863" s="8">
        <f>October_Schedule_Table[[#This Row],[PTS]]-October_Schedule_Table[[#This Row],[Away Pre]]</f>
        <v>10.232065041315792</v>
      </c>
      <c r="U863" s="8" t="str">
        <f>CONCATENATE(October_Schedule_Table[[#This Row],[Away Short]],October_Schedule_Table[[#This Row],[PTS]],October_Schedule_Table[[#This Row],[PTS2]])</f>
        <v>Sac118120</v>
      </c>
      <c r="V863" s="8" t="str">
        <f>CONCATENATE(October_Schedule_Table[[#This Row],[Home Short]],October_Schedule_Table[[#This Row],[PTS]],October_Schedule_Table[[#This Row],[PTS2]])</f>
        <v>Den118120</v>
      </c>
      <c r="W863" s="8" t="str">
        <f>VLOOKUP(October_Schedule_Table[[#This Row],[Home Concat]],'Back to Back'!T:U,2,FALSE)</f>
        <v>no</v>
      </c>
      <c r="X863" s="8" t="str">
        <f>VLOOKUP(October_Schedule_Table[[#This Row],[Away Concat]],'Back to Back'!T:U,2,FALSE)</f>
        <v>no</v>
      </c>
      <c r="Y86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63" s="8"/>
    </row>
    <row r="864" spans="1:26" x14ac:dyDescent="0.2">
      <c r="A864" s="2">
        <v>43509</v>
      </c>
      <c r="B864" s="16">
        <v>2</v>
      </c>
      <c r="C864" s="16">
        <v>13</v>
      </c>
      <c r="D864" s="16">
        <v>2019</v>
      </c>
      <c r="E864" s="1" t="s">
        <v>12</v>
      </c>
      <c r="F864" s="1" t="s">
        <v>13</v>
      </c>
      <c r="G864" s="1" t="str">
        <f>LEFT(October_Schedule_Table[[#This Row],[Visitor/Neutral]],3)</f>
        <v>Mil</v>
      </c>
      <c r="H864" s="1">
        <v>106</v>
      </c>
      <c r="I864" s="1" t="s">
        <v>20</v>
      </c>
      <c r="J864" s="1" t="str">
        <f>LEFT(October_Schedule_Table[[#This Row],[Home/Neutral]],3)</f>
        <v>Ind</v>
      </c>
      <c r="K864" s="1">
        <v>97</v>
      </c>
      <c r="L864" s="1">
        <f>mean-0.5*home+VLOOKUP(October_Schedule_Table[[#This Row],[Visitor/Neutral]],lookup,2,FALSE)+VLOOKUP(October_Schedule_Table[[#This Row],[Home/Neutral]],lookup,3,FALSE)</f>
        <v>110.69384810196979</v>
      </c>
      <c r="M864" s="1">
        <f>mean+0.5*home+VLOOKUP(October_Schedule_Table[[#This Row],[Visitor/Neutral]],lookup,3,FALSE)+VLOOKUP(October_Schedule_Table[[#This Row],[Home/Neutral]],lookup,2,FALSE)</f>
        <v>108.04111139532853</v>
      </c>
      <c r="N864" s="1">
        <f>(October_Schedule_Table[[#This Row],[PTS2]]-October_Schedule_Table[[#This Row],[Home Pre]])^2+(October_Schedule_Table[[#This Row],[PTS]]-October_Schedule_Table[[#This Row],[Away Pre]])^2</f>
        <v>143.93835084841891</v>
      </c>
      <c r="O864" s="1">
        <f t="shared" si="15"/>
        <v>1.6675465615255842</v>
      </c>
      <c r="P864" s="8">
        <f>October_Schedule_Table[[#This Row],[PTS2]]-October_Schedule_Table[[#This Row],[PTS]]</f>
        <v>-9</v>
      </c>
      <c r="Q864" s="8">
        <f>October_Schedule_Table[[#This Row],[Home Pre]]-October_Schedule_Table[[#This Row],[Away Pre]]</f>
        <v>-2.6527367066412637</v>
      </c>
      <c r="R864" s="8">
        <f>October_Schedule_Table[[#This Row],[Actual]]-October_Schedule_Table[[#This Row],[Predicted]]</f>
        <v>-6.3472632933587363</v>
      </c>
      <c r="S864" s="8">
        <f>October_Schedule_Table[[#This Row],[PTS2]]-October_Schedule_Table[[#This Row],[Home Pre]]</f>
        <v>-11.041111395328528</v>
      </c>
      <c r="T864" s="8">
        <f>October_Schedule_Table[[#This Row],[PTS]]-October_Schedule_Table[[#This Row],[Away Pre]]</f>
        <v>-4.6938481019697917</v>
      </c>
      <c r="U864" s="8" t="str">
        <f>CONCATENATE(October_Schedule_Table[[#This Row],[Away Short]],October_Schedule_Table[[#This Row],[PTS]],October_Schedule_Table[[#This Row],[PTS2]])</f>
        <v>Mil10697</v>
      </c>
      <c r="V864" s="8" t="str">
        <f>CONCATENATE(October_Schedule_Table[[#This Row],[Home Short]],October_Schedule_Table[[#This Row],[PTS]],October_Schedule_Table[[#This Row],[PTS2]])</f>
        <v>Ind10697</v>
      </c>
      <c r="W864" s="8" t="str">
        <f>VLOOKUP(October_Schedule_Table[[#This Row],[Home Concat]],'Back to Back'!T:U,2,FALSE)</f>
        <v>no</v>
      </c>
      <c r="X864" s="8" t="str">
        <f>VLOOKUP(October_Schedule_Table[[#This Row],[Away Concat]],'Back to Back'!T:U,2,FALSE)</f>
        <v>no</v>
      </c>
      <c r="Y86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64" s="8"/>
    </row>
    <row r="865" spans="1:26" x14ac:dyDescent="0.2">
      <c r="A865" s="2">
        <v>43509</v>
      </c>
      <c r="B865" s="16">
        <v>2</v>
      </c>
      <c r="C865" s="16">
        <v>13</v>
      </c>
      <c r="D865" s="16">
        <v>2019</v>
      </c>
      <c r="E865" s="1" t="s">
        <v>9</v>
      </c>
      <c r="F865" s="1" t="s">
        <v>29</v>
      </c>
      <c r="G865" s="1" t="str">
        <f>LEFT(October_Schedule_Table[[#This Row],[Visitor/Neutral]],3)</f>
        <v>Pho</v>
      </c>
      <c r="H865" s="1">
        <v>107</v>
      </c>
      <c r="I865" s="1" t="s">
        <v>22</v>
      </c>
      <c r="J865" s="1" t="s">
        <v>241</v>
      </c>
      <c r="K865" s="1">
        <v>134</v>
      </c>
      <c r="L865" s="1">
        <f>mean-0.5*home+VLOOKUP(October_Schedule_Table[[#This Row],[Visitor/Neutral]],lookup,2,FALSE)+VLOOKUP(October_Schedule_Table[[#This Row],[Home/Neutral]],lookup,3,FALSE)</f>
        <v>110.11811054758769</v>
      </c>
      <c r="M865" s="1">
        <f>mean+0.5*home+VLOOKUP(October_Schedule_Table[[#This Row],[Visitor/Neutral]],lookup,3,FALSE)+VLOOKUP(October_Schedule_Table[[#This Row],[Home/Neutral]],lookup,2,FALSE)</f>
        <v>122.33357719959785</v>
      </c>
      <c r="N865" s="1">
        <f>(October_Schedule_Table[[#This Row],[PTS2]]-October_Schedule_Table[[#This Row],[Home Pre]])^2+(October_Schedule_Table[[#This Row],[PTS]]-October_Schedule_Table[[#This Row],[Away Pre]])^2</f>
        <v>145.82803434472063</v>
      </c>
      <c r="O865" s="1">
        <f t="shared" si="15"/>
        <v>1.6685476901396681</v>
      </c>
      <c r="P865" s="8">
        <f>October_Schedule_Table[[#This Row],[PTS2]]-October_Schedule_Table[[#This Row],[PTS]]</f>
        <v>27</v>
      </c>
      <c r="Q865" s="8">
        <f>October_Schedule_Table[[#This Row],[Home Pre]]-October_Schedule_Table[[#This Row],[Away Pre]]</f>
        <v>12.215466652010164</v>
      </c>
      <c r="R865" s="8">
        <f>October_Schedule_Table[[#This Row],[Actual]]-October_Schedule_Table[[#This Row],[Predicted]]</f>
        <v>14.784533347989836</v>
      </c>
      <c r="S865" s="8">
        <f>October_Schedule_Table[[#This Row],[PTS2]]-October_Schedule_Table[[#This Row],[Home Pre]]</f>
        <v>11.666422800402145</v>
      </c>
      <c r="T865" s="8">
        <f>October_Schedule_Table[[#This Row],[PTS]]-October_Schedule_Table[[#This Row],[Away Pre]]</f>
        <v>-3.1181105475876905</v>
      </c>
      <c r="U865" s="8" t="str">
        <f>CONCATENATE(October_Schedule_Table[[#This Row],[Away Short]],October_Schedule_Table[[#This Row],[PTS]],October_Schedule_Table[[#This Row],[PTS2]])</f>
        <v>Pho107134</v>
      </c>
      <c r="V865" s="8" t="str">
        <f>CONCATENATE(October_Schedule_Table[[#This Row],[Home Short]],October_Schedule_Table[[#This Row],[PTS]],October_Schedule_Table[[#This Row],[PTS2]])</f>
        <v>LAC107134</v>
      </c>
      <c r="W865" s="8" t="str">
        <f>VLOOKUP(October_Schedule_Table[[#This Row],[Home Concat]],'Back to Back'!T:U,2,FALSE)</f>
        <v>no</v>
      </c>
      <c r="X865" s="8" t="str">
        <f>VLOOKUP(October_Schedule_Table[[#This Row],[Away Concat]],'Back to Back'!T:U,2,FALSE)</f>
        <v>no</v>
      </c>
      <c r="Y86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65" s="8"/>
    </row>
    <row r="866" spans="1:26" x14ac:dyDescent="0.2">
      <c r="A866" s="2">
        <v>43509</v>
      </c>
      <c r="B866" s="16">
        <v>2</v>
      </c>
      <c r="C866" s="16">
        <v>13</v>
      </c>
      <c r="D866" s="16">
        <v>2019</v>
      </c>
      <c r="E866" s="1" t="s">
        <v>6</v>
      </c>
      <c r="F866" s="1" t="s">
        <v>18</v>
      </c>
      <c r="G866" s="1" t="str">
        <f>LEFT(October_Schedule_Table[[#This Row],[Visitor/Neutral]],3)</f>
        <v>Hou</v>
      </c>
      <c r="H866" s="1">
        <v>111</v>
      </c>
      <c r="I866" s="1" t="s">
        <v>34</v>
      </c>
      <c r="J866" s="1" t="str">
        <f>LEFT(October_Schedule_Table[[#This Row],[Home/Neutral]],3)</f>
        <v>Min</v>
      </c>
      <c r="K866" s="1">
        <v>121</v>
      </c>
      <c r="L866" s="1">
        <f>mean-0.5*home+VLOOKUP(October_Schedule_Table[[#This Row],[Visitor/Neutral]],lookup,2,FALSE)+VLOOKUP(October_Schedule_Table[[#This Row],[Home/Neutral]],lookup,3,FALSE)</f>
        <v>115.93547198608876</v>
      </c>
      <c r="M866" s="1">
        <f>mean+0.5*home+VLOOKUP(October_Schedule_Table[[#This Row],[Visitor/Neutral]],lookup,3,FALSE)+VLOOKUP(October_Schedule_Table[[#This Row],[Home/Neutral]],lookup,2,FALSE)</f>
        <v>111.47426869079985</v>
      </c>
      <c r="N866" s="1">
        <f>(October_Schedule_Table[[#This Row],[PTS2]]-October_Schedule_Table[[#This Row],[Home Pre]])^2+(October_Schedule_Table[[#This Row],[PTS]]-October_Schedule_Table[[#This Row],[Away Pre]])^2</f>
        <v>115.09844070054298</v>
      </c>
      <c r="O866" s="1">
        <f t="shared" si="15"/>
        <v>1.669549419791543</v>
      </c>
      <c r="P866" s="8">
        <f>October_Schedule_Table[[#This Row],[PTS2]]-October_Schedule_Table[[#This Row],[PTS]]</f>
        <v>10</v>
      </c>
      <c r="Q866" s="8">
        <f>October_Schedule_Table[[#This Row],[Home Pre]]-October_Schedule_Table[[#This Row],[Away Pre]]</f>
        <v>-4.4612032952889109</v>
      </c>
      <c r="R866" s="8">
        <f>October_Schedule_Table[[#This Row],[Actual]]-October_Schedule_Table[[#This Row],[Predicted]]</f>
        <v>14.461203295288911</v>
      </c>
      <c r="S866" s="8">
        <f>October_Schedule_Table[[#This Row],[PTS2]]-October_Schedule_Table[[#This Row],[Home Pre]]</f>
        <v>9.5257313092001539</v>
      </c>
      <c r="T866" s="8">
        <f>October_Schedule_Table[[#This Row],[PTS]]-October_Schedule_Table[[#This Row],[Away Pre]]</f>
        <v>-4.935471986088757</v>
      </c>
      <c r="U866" s="8" t="str">
        <f>CONCATENATE(October_Schedule_Table[[#This Row],[Away Short]],October_Schedule_Table[[#This Row],[PTS]],October_Schedule_Table[[#This Row],[PTS2]])</f>
        <v>Hou111121</v>
      </c>
      <c r="V866" s="8" t="str">
        <f>CONCATENATE(October_Schedule_Table[[#This Row],[Home Short]],October_Schedule_Table[[#This Row],[PTS]],October_Schedule_Table[[#This Row],[PTS2]])</f>
        <v>Min111121</v>
      </c>
      <c r="W866" s="8" t="str">
        <f>VLOOKUP(October_Schedule_Table[[#This Row],[Home Concat]],'Back to Back'!T:U,2,FALSE)</f>
        <v>no</v>
      </c>
      <c r="X866" s="8" t="str">
        <f>VLOOKUP(October_Schedule_Table[[#This Row],[Away Concat]],'Back to Back'!T:U,2,FALSE)</f>
        <v>no</v>
      </c>
      <c r="Y86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66" s="8"/>
    </row>
    <row r="867" spans="1:26" x14ac:dyDescent="0.2">
      <c r="A867" s="2">
        <v>43509</v>
      </c>
      <c r="B867" s="16">
        <v>2</v>
      </c>
      <c r="C867" s="16">
        <v>13</v>
      </c>
      <c r="D867" s="16">
        <v>2019</v>
      </c>
      <c r="E867" s="1" t="s">
        <v>23</v>
      </c>
      <c r="F867" s="1" t="s">
        <v>7</v>
      </c>
      <c r="G867" s="1" t="str">
        <f>LEFT(October_Schedule_Table[[#This Row],[Visitor/Neutral]],3)</f>
        <v>Phi</v>
      </c>
      <c r="H867" s="1">
        <v>126</v>
      </c>
      <c r="I867" s="1" t="s">
        <v>25</v>
      </c>
      <c r="J867" s="1" t="s">
        <v>243</v>
      </c>
      <c r="K867" s="1">
        <v>111</v>
      </c>
      <c r="L867" s="1">
        <f>mean-0.5*home+VLOOKUP(October_Schedule_Table[[#This Row],[Visitor/Neutral]],lookup,2,FALSE)+VLOOKUP(October_Schedule_Table[[#This Row],[Home/Neutral]],lookup,3,FALSE)</f>
        <v>116.0537676882084</v>
      </c>
      <c r="M867" s="1">
        <f>mean+0.5*home+VLOOKUP(October_Schedule_Table[[#This Row],[Visitor/Neutral]],lookup,3,FALSE)+VLOOKUP(October_Schedule_Table[[#This Row],[Home/Neutral]],lookup,2,FALSE)</f>
        <v>107.13327454973353</v>
      </c>
      <c r="N867" s="1">
        <f>(October_Schedule_Table[[#This Row],[PTS2]]-October_Schedule_Table[[#This Row],[Home Pre]])^2+(October_Schedule_Table[[#This Row],[PTS]]-October_Schedule_Table[[#This Row],[Away Pre]])^2</f>
        <v>113.87910290786581</v>
      </c>
      <c r="O867" s="1">
        <f t="shared" si="15"/>
        <v>1.6705517508420484</v>
      </c>
      <c r="P867" s="8">
        <f>October_Schedule_Table[[#This Row],[PTS2]]-October_Schedule_Table[[#This Row],[PTS]]</f>
        <v>-15</v>
      </c>
      <c r="Q867" s="8">
        <f>October_Schedule_Table[[#This Row],[Home Pre]]-October_Schedule_Table[[#This Row],[Away Pre]]</f>
        <v>-8.9204931384748676</v>
      </c>
      <c r="R867" s="8">
        <f>October_Schedule_Table[[#This Row],[Actual]]-October_Schedule_Table[[#This Row],[Predicted]]</f>
        <v>-6.0795068615251324</v>
      </c>
      <c r="S867" s="8">
        <f>October_Schedule_Table[[#This Row],[PTS2]]-October_Schedule_Table[[#This Row],[Home Pre]]</f>
        <v>3.8667254502664719</v>
      </c>
      <c r="T867" s="8">
        <f>October_Schedule_Table[[#This Row],[PTS]]-October_Schedule_Table[[#This Row],[Away Pre]]</f>
        <v>9.9462323117916043</v>
      </c>
      <c r="U867" s="8" t="str">
        <f>CONCATENATE(October_Schedule_Table[[#This Row],[Away Short]],October_Schedule_Table[[#This Row],[PTS]],October_Schedule_Table[[#This Row],[PTS2]])</f>
        <v>Phi126111</v>
      </c>
      <c r="V867" s="8" t="str">
        <f>CONCATENATE(October_Schedule_Table[[#This Row],[Home Short]],October_Schedule_Table[[#This Row],[PTS]],October_Schedule_Table[[#This Row],[PTS2]])</f>
        <v>NYK126111</v>
      </c>
      <c r="W867" s="8" t="str">
        <f>VLOOKUP(October_Schedule_Table[[#This Row],[Home Concat]],'Back to Back'!T:U,2,FALSE)</f>
        <v>no</v>
      </c>
      <c r="X867" s="8" t="str">
        <f>VLOOKUP(October_Schedule_Table[[#This Row],[Away Concat]],'Back to Back'!T:U,2,FALSE)</f>
        <v>yes</v>
      </c>
      <c r="Y86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67" s="8"/>
    </row>
    <row r="868" spans="1:26" x14ac:dyDescent="0.2">
      <c r="A868" s="2">
        <v>43509</v>
      </c>
      <c r="B868" s="16">
        <v>2</v>
      </c>
      <c r="C868" s="16">
        <v>13</v>
      </c>
      <c r="D868" s="16">
        <v>2019</v>
      </c>
      <c r="E868" s="1" t="s">
        <v>9</v>
      </c>
      <c r="F868" s="1" t="s">
        <v>11</v>
      </c>
      <c r="G868" s="1" t="str">
        <f>LEFT(October_Schedule_Table[[#This Row],[Visitor/Neutral]],3)</f>
        <v>Gol</v>
      </c>
      <c r="H868" s="1">
        <v>107</v>
      </c>
      <c r="I868" s="1" t="s">
        <v>40</v>
      </c>
      <c r="J868" s="1" t="str">
        <f>LEFT(October_Schedule_Table[[#This Row],[Home/Neutral]],3)</f>
        <v>Por</v>
      </c>
      <c r="K868" s="1">
        <v>129</v>
      </c>
      <c r="L868" s="1">
        <f>mean-0.5*home+VLOOKUP(October_Schedule_Table[[#This Row],[Visitor/Neutral]],lookup,2,FALSE)+VLOOKUP(October_Schedule_Table[[#This Row],[Home/Neutral]],lookup,3,FALSE)</f>
        <v>115.47878557628783</v>
      </c>
      <c r="M868" s="1">
        <f>mean+0.5*home+VLOOKUP(October_Schedule_Table[[#This Row],[Visitor/Neutral]],lookup,3,FALSE)+VLOOKUP(October_Schedule_Table[[#This Row],[Home/Neutral]],lookup,2,FALSE)</f>
        <v>116.44687473435442</v>
      </c>
      <c r="N868" s="1">
        <f>(October_Schedule_Table[[#This Row],[PTS2]]-October_Schedule_Table[[#This Row],[Home Pre]])^2+(October_Schedule_Table[[#This Row],[PTS]]-October_Schedule_Table[[#This Row],[Away Pre]])^2</f>
        <v>229.47075878365592</v>
      </c>
      <c r="O868" s="1">
        <f t="shared" si="15"/>
        <v>1.6715546836522399</v>
      </c>
      <c r="P868" s="8">
        <f>October_Schedule_Table[[#This Row],[PTS2]]-October_Schedule_Table[[#This Row],[PTS]]</f>
        <v>22</v>
      </c>
      <c r="Q868" s="8">
        <f>October_Schedule_Table[[#This Row],[Home Pre]]-October_Schedule_Table[[#This Row],[Away Pre]]</f>
        <v>0.96808915806659002</v>
      </c>
      <c r="R868" s="8">
        <f>October_Schedule_Table[[#This Row],[Actual]]-October_Schedule_Table[[#This Row],[Predicted]]</f>
        <v>21.03191084193341</v>
      </c>
      <c r="S868" s="8">
        <f>October_Schedule_Table[[#This Row],[PTS2]]-October_Schedule_Table[[#This Row],[Home Pre]]</f>
        <v>12.553125265645576</v>
      </c>
      <c r="T868" s="8">
        <f>October_Schedule_Table[[#This Row],[PTS]]-October_Schedule_Table[[#This Row],[Away Pre]]</f>
        <v>-8.4787855762878337</v>
      </c>
      <c r="U868" s="8" t="str">
        <f>CONCATENATE(October_Schedule_Table[[#This Row],[Away Short]],October_Schedule_Table[[#This Row],[PTS]],October_Schedule_Table[[#This Row],[PTS2]])</f>
        <v>Gol107129</v>
      </c>
      <c r="V868" s="8" t="str">
        <f>CONCATENATE(October_Schedule_Table[[#This Row],[Home Short]],October_Schedule_Table[[#This Row],[PTS]],October_Schedule_Table[[#This Row],[PTS2]])</f>
        <v>Por107129</v>
      </c>
      <c r="W868" s="8" t="str">
        <f>VLOOKUP(October_Schedule_Table[[#This Row],[Home Concat]],'Back to Back'!T:U,2,FALSE)</f>
        <v>no</v>
      </c>
      <c r="X868" s="8" t="str">
        <f>VLOOKUP(October_Schedule_Table[[#This Row],[Away Concat]],'Back to Back'!T:U,2,FALSE)</f>
        <v>yes</v>
      </c>
      <c r="Y86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68" s="8"/>
    </row>
    <row r="869" spans="1:26" x14ac:dyDescent="0.2">
      <c r="A869" s="2">
        <v>43509</v>
      </c>
      <c r="B869" s="16">
        <v>2</v>
      </c>
      <c r="C869" s="16">
        <v>13</v>
      </c>
      <c r="D869" s="16">
        <v>2019</v>
      </c>
      <c r="E869" s="1" t="s">
        <v>23</v>
      </c>
      <c r="F869" s="1" t="s">
        <v>41</v>
      </c>
      <c r="G869" s="1" t="str">
        <f>LEFT(October_Schedule_Table[[#This Row],[Visitor/Neutral]],3)</f>
        <v>Was</v>
      </c>
      <c r="H869" s="1">
        <v>120</v>
      </c>
      <c r="I869" s="1" t="s">
        <v>37</v>
      </c>
      <c r="J869" s="1" t="str">
        <f>LEFT(October_Schedule_Table[[#This Row],[Home/Neutral]],3)</f>
        <v>Tor</v>
      </c>
      <c r="K869" s="1">
        <v>129</v>
      </c>
      <c r="L869" s="1">
        <f>mean-0.5*home+VLOOKUP(October_Schedule_Table[[#This Row],[Visitor/Neutral]],lookup,2,FALSE)+VLOOKUP(October_Schedule_Table[[#This Row],[Home/Neutral]],lookup,3,FALSE)</f>
        <v>110.66634881720698</v>
      </c>
      <c r="M869" s="1">
        <f>mean+0.5*home+VLOOKUP(October_Schedule_Table[[#This Row],[Visitor/Neutral]],lookup,3,FALSE)+VLOOKUP(October_Schedule_Table[[#This Row],[Home/Neutral]],lookup,2,FALSE)</f>
        <v>122.12939702424573</v>
      </c>
      <c r="N869" s="1">
        <f>(October_Schedule_Table[[#This Row],[PTS2]]-October_Schedule_Table[[#This Row],[Home Pre]])^2+(October_Schedule_Table[[#This Row],[PTS]]-October_Schedule_Table[[#This Row],[Away Pre]])^2</f>
        <v>134.32222965249693</v>
      </c>
      <c r="O869" s="1">
        <f t="shared" si="15"/>
        <v>1.67255821858339</v>
      </c>
      <c r="P869" s="8">
        <f>October_Schedule_Table[[#This Row],[PTS2]]-October_Schedule_Table[[#This Row],[PTS]]</f>
        <v>9</v>
      </c>
      <c r="Q869" s="8">
        <f>October_Schedule_Table[[#This Row],[Home Pre]]-October_Schedule_Table[[#This Row],[Away Pre]]</f>
        <v>11.463048207038753</v>
      </c>
      <c r="R869" s="8">
        <f>October_Schedule_Table[[#This Row],[Actual]]-October_Schedule_Table[[#This Row],[Predicted]]</f>
        <v>-2.4630482070387529</v>
      </c>
      <c r="S869" s="8">
        <f>October_Schedule_Table[[#This Row],[PTS2]]-October_Schedule_Table[[#This Row],[Home Pre]]</f>
        <v>6.8706029757542666</v>
      </c>
      <c r="T869" s="8">
        <f>October_Schedule_Table[[#This Row],[PTS]]-October_Schedule_Table[[#This Row],[Away Pre]]</f>
        <v>9.3336511827930195</v>
      </c>
      <c r="U869" s="8" t="str">
        <f>CONCATENATE(October_Schedule_Table[[#This Row],[Away Short]],October_Schedule_Table[[#This Row],[PTS]],October_Schedule_Table[[#This Row],[PTS2]])</f>
        <v>Was120129</v>
      </c>
      <c r="V869" s="8" t="str">
        <f>CONCATENATE(October_Schedule_Table[[#This Row],[Home Short]],October_Schedule_Table[[#This Row],[PTS]],October_Schedule_Table[[#This Row],[PTS2]])</f>
        <v>Tor120129</v>
      </c>
      <c r="W869" s="8" t="str">
        <f>VLOOKUP(October_Schedule_Table[[#This Row],[Home Concat]],'Back to Back'!T:U,2,FALSE)</f>
        <v>no</v>
      </c>
      <c r="X869" s="8" t="str">
        <f>VLOOKUP(October_Schedule_Table[[#This Row],[Away Concat]],'Back to Back'!T:U,2,FALSE)</f>
        <v>no</v>
      </c>
      <c r="Y86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69" s="8"/>
    </row>
    <row r="870" spans="1:26" x14ac:dyDescent="0.2">
      <c r="A870" s="2">
        <v>43510</v>
      </c>
      <c r="B870" s="16">
        <v>2</v>
      </c>
      <c r="C870" s="16">
        <v>14</v>
      </c>
      <c r="D870" s="16">
        <v>2019</v>
      </c>
      <c r="E870" s="1" t="s">
        <v>23</v>
      </c>
      <c r="F870" s="1" t="s">
        <v>25</v>
      </c>
      <c r="G870" s="1" t="s">
        <v>243</v>
      </c>
      <c r="H870" s="1">
        <v>106</v>
      </c>
      <c r="I870" s="1" t="s">
        <v>24</v>
      </c>
      <c r="J870" s="1" t="str">
        <f>LEFT(October_Schedule_Table[[#This Row],[Home/Neutral]],3)</f>
        <v>Atl</v>
      </c>
      <c r="K870" s="1">
        <v>91</v>
      </c>
      <c r="L870" s="1">
        <f>mean-0.5*home+VLOOKUP(October_Schedule_Table[[#This Row],[Visitor/Neutral]],lookup,2,FALSE)+VLOOKUP(October_Schedule_Table[[#This Row],[Home/Neutral]],lookup,3,FALSE)</f>
        <v>111.41719136654476</v>
      </c>
      <c r="M870" s="1">
        <f>mean+0.5*home+VLOOKUP(October_Schedule_Table[[#This Row],[Visitor/Neutral]],lookup,3,FALSE)+VLOOKUP(October_Schedule_Table[[#This Row],[Home/Neutral]],lookup,2,FALSE)</f>
        <v>118.09710597873408</v>
      </c>
      <c r="N870" s="1">
        <f>(October_Schedule_Table[[#This Row],[PTS2]]-October_Schedule_Table[[#This Row],[Home Pre]])^2+(October_Schedule_Table[[#This Row],[PTS]]-October_Schedule_Table[[#This Row],[Away Pre]])^2</f>
        <v>763.59911472451313</v>
      </c>
      <c r="O870" s="1">
        <f t="shared" si="15"/>
        <v>1.6735623559969883</v>
      </c>
      <c r="P870" s="8">
        <f>October_Schedule_Table[[#This Row],[PTS2]]-October_Schedule_Table[[#This Row],[PTS]]</f>
        <v>-15</v>
      </c>
      <c r="Q870" s="8">
        <f>October_Schedule_Table[[#This Row],[Home Pre]]-October_Schedule_Table[[#This Row],[Away Pre]]</f>
        <v>6.6799146121893216</v>
      </c>
      <c r="R870" s="8">
        <f>October_Schedule_Table[[#This Row],[Actual]]-October_Schedule_Table[[#This Row],[Predicted]]</f>
        <v>-21.679914612189322</v>
      </c>
      <c r="S870" s="8">
        <f>October_Schedule_Table[[#This Row],[PTS2]]-October_Schedule_Table[[#This Row],[Home Pre]]</f>
        <v>-27.097105978734078</v>
      </c>
      <c r="T870" s="8">
        <f>October_Schedule_Table[[#This Row],[PTS]]-October_Schedule_Table[[#This Row],[Away Pre]]</f>
        <v>-5.4171913665447562</v>
      </c>
      <c r="U870" s="8" t="str">
        <f>CONCATENATE(October_Schedule_Table[[#This Row],[Away Short]],October_Schedule_Table[[#This Row],[PTS]],October_Schedule_Table[[#This Row],[PTS2]])</f>
        <v>NYK10691</v>
      </c>
      <c r="V870" s="8" t="str">
        <f>CONCATENATE(October_Schedule_Table[[#This Row],[Home Short]],October_Schedule_Table[[#This Row],[PTS]],October_Schedule_Table[[#This Row],[PTS2]])</f>
        <v>Atl10691</v>
      </c>
      <c r="W870" s="8" t="str">
        <f>VLOOKUP(October_Schedule_Table[[#This Row],[Home Concat]],'Back to Back'!T:U,2,FALSE)</f>
        <v>no</v>
      </c>
      <c r="X870" s="8" t="str">
        <f>VLOOKUP(October_Schedule_Table[[#This Row],[Away Concat]],'Back to Back'!T:U,2,FALSE)</f>
        <v>yes</v>
      </c>
      <c r="Y87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70" s="8"/>
    </row>
    <row r="871" spans="1:26" x14ac:dyDescent="0.2">
      <c r="A871" s="2">
        <v>43510</v>
      </c>
      <c r="B871" s="16">
        <v>2</v>
      </c>
      <c r="C871" s="16">
        <v>14</v>
      </c>
      <c r="D871" s="16">
        <v>2019</v>
      </c>
      <c r="E871" s="1" t="s">
        <v>6</v>
      </c>
      <c r="F871" s="1" t="s">
        <v>10</v>
      </c>
      <c r="G871" s="1" t="str">
        <f>LEFT(October_Schedule_Table[[#This Row],[Visitor/Neutral]],3)</f>
        <v>Okl</v>
      </c>
      <c r="H871" s="1">
        <v>122</v>
      </c>
      <c r="I871" s="1" t="s">
        <v>17</v>
      </c>
      <c r="J871" s="1" t="str">
        <f>LEFT(October_Schedule_Table[[#This Row],[Home/Neutral]],3)</f>
        <v>New</v>
      </c>
      <c r="K871" s="1">
        <v>131</v>
      </c>
      <c r="L871" s="1">
        <f>mean-0.5*home+VLOOKUP(October_Schedule_Table[[#This Row],[Visitor/Neutral]],lookup,2,FALSE)+VLOOKUP(October_Schedule_Table[[#This Row],[Home/Neutral]],lookup,3,FALSE)</f>
        <v>119.42962927520119</v>
      </c>
      <c r="M871" s="1">
        <f>mean+0.5*home+VLOOKUP(October_Schedule_Table[[#This Row],[Visitor/Neutral]],lookup,3,FALSE)+VLOOKUP(October_Schedule_Table[[#This Row],[Home/Neutral]],lookup,2,FALSE)</f>
        <v>116.66922999232166</v>
      </c>
      <c r="N871" s="1">
        <f>(October_Schedule_Table[[#This Row],[PTS2]]-October_Schedule_Table[[#This Row],[Home Pre]])^2+(October_Schedule_Table[[#This Row],[PTS]]-October_Schedule_Table[[#This Row],[Away Pre]])^2</f>
        <v>211.97777467587576</v>
      </c>
      <c r="O871" s="1">
        <f t="shared" si="15"/>
        <v>1.6745670962547412</v>
      </c>
      <c r="P871" s="8">
        <f>October_Schedule_Table[[#This Row],[PTS2]]-October_Schedule_Table[[#This Row],[PTS]]</f>
        <v>9</v>
      </c>
      <c r="Q871" s="8">
        <f>October_Schedule_Table[[#This Row],[Home Pre]]-October_Schedule_Table[[#This Row],[Away Pre]]</f>
        <v>-2.7603992828795327</v>
      </c>
      <c r="R871" s="8">
        <f>October_Schedule_Table[[#This Row],[Actual]]-October_Schedule_Table[[#This Row],[Predicted]]</f>
        <v>11.760399282879533</v>
      </c>
      <c r="S871" s="8">
        <f>October_Schedule_Table[[#This Row],[PTS2]]-October_Schedule_Table[[#This Row],[Home Pre]]</f>
        <v>14.330770007678339</v>
      </c>
      <c r="T871" s="8">
        <f>October_Schedule_Table[[#This Row],[PTS]]-October_Schedule_Table[[#This Row],[Away Pre]]</f>
        <v>2.5703707247988064</v>
      </c>
      <c r="U871" s="8" t="str">
        <f>CONCATENATE(October_Schedule_Table[[#This Row],[Away Short]],October_Schedule_Table[[#This Row],[PTS]],October_Schedule_Table[[#This Row],[PTS2]])</f>
        <v>Okl122131</v>
      </c>
      <c r="V871" s="8" t="str">
        <f>CONCATENATE(October_Schedule_Table[[#This Row],[Home Short]],October_Schedule_Table[[#This Row],[PTS]],October_Schedule_Table[[#This Row],[PTS2]])</f>
        <v>New122131</v>
      </c>
      <c r="W871" s="8" t="str">
        <f>VLOOKUP(October_Schedule_Table[[#This Row],[Home Concat]],'Back to Back'!T:U,2,FALSE)</f>
        <v>no</v>
      </c>
      <c r="X871" s="8" t="str">
        <f>VLOOKUP(October_Schedule_Table[[#This Row],[Away Concat]],'Back to Back'!T:U,2,FALSE)</f>
        <v>no</v>
      </c>
      <c r="Y87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71" s="8"/>
    </row>
    <row r="872" spans="1:26" x14ac:dyDescent="0.2">
      <c r="A872" s="2">
        <v>43510</v>
      </c>
      <c r="B872" s="16">
        <v>2</v>
      </c>
      <c r="C872" s="16">
        <v>14</v>
      </c>
      <c r="D872" s="16">
        <v>2019</v>
      </c>
      <c r="E872" s="1" t="s">
        <v>12</v>
      </c>
      <c r="F872" s="1" t="s">
        <v>14</v>
      </c>
      <c r="G872" s="1" t="str">
        <f>LEFT(October_Schedule_Table[[#This Row],[Visitor/Neutral]],3)</f>
        <v>Cha</v>
      </c>
      <c r="H872" s="1">
        <v>89</v>
      </c>
      <c r="I872" s="1" t="s">
        <v>27</v>
      </c>
      <c r="J872" s="1" t="str">
        <f>LEFT(October_Schedule_Table[[#This Row],[Home/Neutral]],3)</f>
        <v>Orl</v>
      </c>
      <c r="K872" s="1">
        <v>127</v>
      </c>
      <c r="L872" s="1">
        <f>mean-0.5*home+VLOOKUP(October_Schedule_Table[[#This Row],[Visitor/Neutral]],lookup,2,FALSE)+VLOOKUP(October_Schedule_Table[[#This Row],[Home/Neutral]],lookup,3,FALSE)</f>
        <v>104.5676503048481</v>
      </c>
      <c r="M872" s="1">
        <f>mean+0.5*home+VLOOKUP(October_Schedule_Table[[#This Row],[Visitor/Neutral]],lookup,3,FALSE)+VLOOKUP(October_Schedule_Table[[#This Row],[Home/Neutral]],lookup,2,FALSE)</f>
        <v>109.72553826108228</v>
      </c>
      <c r="N872" s="1">
        <f>(October_Schedule_Table[[#This Row],[PTS2]]-October_Schedule_Table[[#This Row],[Home Pre]])^2+(October_Schedule_Table[[#This Row],[PTS]]-October_Schedule_Table[[#This Row],[Away Pre]])^2</f>
        <v>540.75876438336945</v>
      </c>
      <c r="O872" s="1">
        <f t="shared" si="15"/>
        <v>1.6755724397185725</v>
      </c>
      <c r="P872" s="8">
        <f>October_Schedule_Table[[#This Row],[PTS2]]-October_Schedule_Table[[#This Row],[PTS]]</f>
        <v>38</v>
      </c>
      <c r="Q872" s="8">
        <f>October_Schedule_Table[[#This Row],[Home Pre]]-October_Schedule_Table[[#This Row],[Away Pre]]</f>
        <v>5.1578879562341768</v>
      </c>
      <c r="R872" s="8">
        <f>October_Schedule_Table[[#This Row],[Actual]]-October_Schedule_Table[[#This Row],[Predicted]]</f>
        <v>32.842112043765823</v>
      </c>
      <c r="S872" s="8">
        <f>October_Schedule_Table[[#This Row],[PTS2]]-October_Schedule_Table[[#This Row],[Home Pre]]</f>
        <v>17.274461738917722</v>
      </c>
      <c r="T872" s="8">
        <f>October_Schedule_Table[[#This Row],[PTS]]-October_Schedule_Table[[#This Row],[Away Pre]]</f>
        <v>-15.567650304848101</v>
      </c>
      <c r="U872" s="8" t="str">
        <f>CONCATENATE(October_Schedule_Table[[#This Row],[Away Short]],October_Schedule_Table[[#This Row],[PTS]],October_Schedule_Table[[#This Row],[PTS2]])</f>
        <v>Cha89127</v>
      </c>
      <c r="V872" s="8" t="str">
        <f>CONCATENATE(October_Schedule_Table[[#This Row],[Home Short]],October_Schedule_Table[[#This Row],[PTS]],October_Schedule_Table[[#This Row],[PTS2]])</f>
        <v>Orl89127</v>
      </c>
      <c r="W872" s="8" t="str">
        <f>VLOOKUP(October_Schedule_Table[[#This Row],[Home Concat]],'Back to Back'!T:U,2,FALSE)</f>
        <v>no</v>
      </c>
      <c r="X872" s="8" t="str">
        <f>VLOOKUP(October_Schedule_Table[[#This Row],[Away Concat]],'Back to Back'!T:U,2,FALSE)</f>
        <v>no</v>
      </c>
      <c r="Y87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72" s="8"/>
    </row>
    <row r="873" spans="1:26" x14ac:dyDescent="0.2">
      <c r="A873" s="2">
        <v>43517</v>
      </c>
      <c r="B873" s="16">
        <v>2</v>
      </c>
      <c r="C873" s="16">
        <v>21</v>
      </c>
      <c r="D873" s="16">
        <v>2019</v>
      </c>
      <c r="E873" s="1" t="s">
        <v>23</v>
      </c>
      <c r="F873" s="1" t="s">
        <v>40</v>
      </c>
      <c r="G873" s="1" t="str">
        <f>LEFT(October_Schedule_Table[[#This Row],[Visitor/Neutral]],3)</f>
        <v>Por</v>
      </c>
      <c r="H873" s="1">
        <v>113</v>
      </c>
      <c r="I873" s="1" t="s">
        <v>15</v>
      </c>
      <c r="J873" s="1" t="str">
        <f>LEFT(October_Schedule_Table[[#This Row],[Home/Neutral]],3)</f>
        <v>Bro</v>
      </c>
      <c r="K873" s="1">
        <v>99</v>
      </c>
      <c r="L873" s="1">
        <f>mean-0.5*home+VLOOKUP(October_Schedule_Table[[#This Row],[Visitor/Neutral]],lookup,2,FALSE)+VLOOKUP(October_Schedule_Table[[#This Row],[Home/Neutral]],lookup,3,FALSE)</f>
        <v>115.0419263970109</v>
      </c>
      <c r="M873" s="1">
        <f>mean+0.5*home+VLOOKUP(October_Schedule_Table[[#This Row],[Visitor/Neutral]],lookup,3,FALSE)+VLOOKUP(October_Schedule_Table[[#This Row],[Home/Neutral]],lookup,2,FALSE)</f>
        <v>113.10475088518402</v>
      </c>
      <c r="N873" s="1">
        <f>(October_Schedule_Table[[#This Row],[PTS2]]-October_Schedule_Table[[#This Row],[Home Pre]])^2+(October_Schedule_Table[[#This Row],[PTS]]-October_Schedule_Table[[#This Row],[Away Pre]])^2</f>
        <v>203.11346094390922</v>
      </c>
      <c r="O873" s="1">
        <f t="shared" si="15"/>
        <v>1.676578386750623</v>
      </c>
      <c r="P873" s="8">
        <f>October_Schedule_Table[[#This Row],[PTS2]]-October_Schedule_Table[[#This Row],[PTS]]</f>
        <v>-14</v>
      </c>
      <c r="Q873" s="8">
        <f>October_Schedule_Table[[#This Row],[Home Pre]]-October_Schedule_Table[[#This Row],[Away Pre]]</f>
        <v>-1.9371755118268794</v>
      </c>
      <c r="R873" s="8">
        <f>October_Schedule_Table[[#This Row],[Actual]]-October_Schedule_Table[[#This Row],[Predicted]]</f>
        <v>-12.062824488173121</v>
      </c>
      <c r="S873" s="8">
        <f>October_Schedule_Table[[#This Row],[PTS2]]-October_Schedule_Table[[#This Row],[Home Pre]]</f>
        <v>-14.104750885184018</v>
      </c>
      <c r="T873" s="8">
        <f>October_Schedule_Table[[#This Row],[PTS]]-October_Schedule_Table[[#This Row],[Away Pre]]</f>
        <v>-2.0419263970108972</v>
      </c>
      <c r="U873" s="8" t="str">
        <f>CONCATENATE(October_Schedule_Table[[#This Row],[Away Short]],October_Schedule_Table[[#This Row],[PTS]],October_Schedule_Table[[#This Row],[PTS2]])</f>
        <v>Por11399</v>
      </c>
      <c r="V873" s="8" t="str">
        <f>CONCATENATE(October_Schedule_Table[[#This Row],[Home Short]],October_Schedule_Table[[#This Row],[PTS]],October_Schedule_Table[[#This Row],[PTS2]])</f>
        <v>Bro11399</v>
      </c>
      <c r="W873" s="8" t="str">
        <f>VLOOKUP(October_Schedule_Table[[#This Row],[Home Concat]],'Back to Back'!T:U,2,FALSE)</f>
        <v>no</v>
      </c>
      <c r="X873" s="8" t="str">
        <f>VLOOKUP(October_Schedule_Table[[#This Row],[Away Concat]],'Back to Back'!T:U,2,FALSE)</f>
        <v>no</v>
      </c>
      <c r="Y87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73" s="8"/>
    </row>
    <row r="874" spans="1:26" x14ac:dyDescent="0.2">
      <c r="A874" s="2">
        <v>43517</v>
      </c>
      <c r="B874" s="16">
        <v>2</v>
      </c>
      <c r="C874" s="16">
        <v>21</v>
      </c>
      <c r="D874" s="16">
        <v>2019</v>
      </c>
      <c r="E874" s="1" t="s">
        <v>12</v>
      </c>
      <c r="F874" s="1" t="s">
        <v>29</v>
      </c>
      <c r="G874" s="1" t="str">
        <f>LEFT(October_Schedule_Table[[#This Row],[Visitor/Neutral]],3)</f>
        <v>Pho</v>
      </c>
      <c r="H874" s="1">
        <v>98</v>
      </c>
      <c r="I874" s="1" t="s">
        <v>36</v>
      </c>
      <c r="J874" s="1" t="str">
        <f>LEFT(October_Schedule_Table[[#This Row],[Home/Neutral]],3)</f>
        <v>Cle</v>
      </c>
      <c r="K874" s="1">
        <v>111</v>
      </c>
      <c r="L874" s="1">
        <f>mean-0.5*home+VLOOKUP(October_Schedule_Table[[#This Row],[Visitor/Neutral]],lookup,2,FALSE)+VLOOKUP(October_Schedule_Table[[#This Row],[Home/Neutral]],lookup,3,FALSE)</f>
        <v>109.9067224860252</v>
      </c>
      <c r="M874" s="1">
        <f>mean+0.5*home+VLOOKUP(October_Schedule_Table[[#This Row],[Visitor/Neutral]],lookup,3,FALSE)+VLOOKUP(October_Schedule_Table[[#This Row],[Home/Neutral]],lookup,2,FALSE)</f>
        <v>112.00797460173087</v>
      </c>
      <c r="N874" s="1">
        <f>(October_Schedule_Table[[#This Row],[PTS2]]-October_Schedule_Table[[#This Row],[Home Pre]])^2+(October_Schedule_Table[[#This Row],[PTS]]-October_Schedule_Table[[#This Row],[Away Pre]])^2</f>
        <v>142.78605315695268</v>
      </c>
      <c r="O874" s="1">
        <f t="shared" si="15"/>
        <v>1.677584937713251</v>
      </c>
      <c r="P874" s="8">
        <f>October_Schedule_Table[[#This Row],[PTS2]]-October_Schedule_Table[[#This Row],[PTS]]</f>
        <v>13</v>
      </c>
      <c r="Q874" s="8">
        <f>October_Schedule_Table[[#This Row],[Home Pre]]-October_Schedule_Table[[#This Row],[Away Pre]]</f>
        <v>2.1012521157056625</v>
      </c>
      <c r="R874" s="8">
        <f>October_Schedule_Table[[#This Row],[Actual]]-October_Schedule_Table[[#This Row],[Predicted]]</f>
        <v>10.898747884294337</v>
      </c>
      <c r="S874" s="8">
        <f>October_Schedule_Table[[#This Row],[PTS2]]-October_Schedule_Table[[#This Row],[Home Pre]]</f>
        <v>-1.0079746017308651</v>
      </c>
      <c r="T874" s="8">
        <f>October_Schedule_Table[[#This Row],[PTS]]-October_Schedule_Table[[#This Row],[Away Pre]]</f>
        <v>-11.906722486025203</v>
      </c>
      <c r="U874" s="8" t="str">
        <f>CONCATENATE(October_Schedule_Table[[#This Row],[Away Short]],October_Schedule_Table[[#This Row],[PTS]],October_Schedule_Table[[#This Row],[PTS2]])</f>
        <v>Pho98111</v>
      </c>
      <c r="V874" s="8" t="str">
        <f>CONCATENATE(October_Schedule_Table[[#This Row],[Home Short]],October_Schedule_Table[[#This Row],[PTS]],October_Schedule_Table[[#This Row],[PTS2]])</f>
        <v>Cle98111</v>
      </c>
      <c r="W874" s="8" t="str">
        <f>VLOOKUP(October_Schedule_Table[[#This Row],[Home Concat]],'Back to Back'!T:U,2,FALSE)</f>
        <v>no</v>
      </c>
      <c r="X874" s="8" t="str">
        <f>VLOOKUP(October_Schedule_Table[[#This Row],[Away Concat]],'Back to Back'!T:U,2,FALSE)</f>
        <v>no</v>
      </c>
      <c r="Y87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74" s="8"/>
    </row>
    <row r="875" spans="1:26" x14ac:dyDescent="0.2">
      <c r="A875" s="2">
        <v>43517</v>
      </c>
      <c r="B875" s="16">
        <v>2</v>
      </c>
      <c r="C875" s="16">
        <v>21</v>
      </c>
      <c r="D875" s="16">
        <v>2019</v>
      </c>
      <c r="E875" s="1" t="s">
        <v>9</v>
      </c>
      <c r="F875" s="1" t="s">
        <v>32</v>
      </c>
      <c r="G875" s="1" t="str">
        <f>LEFT(October_Schedule_Table[[#This Row],[Visitor/Neutral]],3)</f>
        <v>Sac</v>
      </c>
      <c r="H875" s="1">
        <v>123</v>
      </c>
      <c r="I875" s="1" t="s">
        <v>11</v>
      </c>
      <c r="J875" s="1" t="str">
        <f>LEFT(October_Schedule_Table[[#This Row],[Home/Neutral]],3)</f>
        <v>Gol</v>
      </c>
      <c r="K875" s="1">
        <v>125</v>
      </c>
      <c r="L875" s="1">
        <f>mean-0.5*home+VLOOKUP(October_Schedule_Table[[#This Row],[Visitor/Neutral]],lookup,2,FALSE)+VLOOKUP(October_Schedule_Table[[#This Row],[Home/Neutral]],lookup,3,FALSE)</f>
        <v>112.61299046775777</v>
      </c>
      <c r="M875" s="1">
        <f>mean+0.5*home+VLOOKUP(October_Schedule_Table[[#This Row],[Visitor/Neutral]],lookup,3,FALSE)+VLOOKUP(October_Schedule_Table[[#This Row],[Home/Neutral]],lookup,2,FALSE)</f>
        <v>122.72649346648775</v>
      </c>
      <c r="N875" s="1">
        <f>(October_Schedule_Table[[#This Row],[PTS2]]-October_Schedule_Table[[#This Row],[Home Pre]])^2+(October_Schedule_Table[[#This Row],[PTS]]-October_Schedule_Table[[#This Row],[Away Pre]])^2</f>
        <v>113.05879898081386</v>
      </c>
      <c r="O875" s="1">
        <f t="shared" si="15"/>
        <v>1.6785920929690326</v>
      </c>
      <c r="P875" s="8">
        <f>October_Schedule_Table[[#This Row],[PTS2]]-October_Schedule_Table[[#This Row],[PTS]]</f>
        <v>2</v>
      </c>
      <c r="Q875" s="8">
        <f>October_Schedule_Table[[#This Row],[Home Pre]]-October_Schedule_Table[[#This Row],[Away Pre]]</f>
        <v>10.113502998729984</v>
      </c>
      <c r="R875" s="8">
        <f>October_Schedule_Table[[#This Row],[Actual]]-October_Schedule_Table[[#This Row],[Predicted]]</f>
        <v>-8.1135029987299845</v>
      </c>
      <c r="S875" s="8">
        <f>October_Schedule_Table[[#This Row],[PTS2]]-October_Schedule_Table[[#This Row],[Home Pre]]</f>
        <v>2.2735065335122471</v>
      </c>
      <c r="T875" s="8">
        <f>October_Schedule_Table[[#This Row],[PTS]]-October_Schedule_Table[[#This Row],[Away Pre]]</f>
        <v>10.387009532242232</v>
      </c>
      <c r="U875" s="8" t="str">
        <f>CONCATENATE(October_Schedule_Table[[#This Row],[Away Short]],October_Schedule_Table[[#This Row],[PTS]],October_Schedule_Table[[#This Row],[PTS2]])</f>
        <v>Sac123125</v>
      </c>
      <c r="V875" s="8" t="str">
        <f>CONCATENATE(October_Schedule_Table[[#This Row],[Home Short]],October_Schedule_Table[[#This Row],[PTS]],October_Schedule_Table[[#This Row],[PTS2]])</f>
        <v>Gol123125</v>
      </c>
      <c r="W875" s="8" t="str">
        <f>VLOOKUP(October_Schedule_Table[[#This Row],[Home Concat]],'Back to Back'!T:U,2,FALSE)</f>
        <v>no</v>
      </c>
      <c r="X875" s="8" t="str">
        <f>VLOOKUP(October_Schedule_Table[[#This Row],[Away Concat]],'Back to Back'!T:U,2,FALSE)</f>
        <v>no</v>
      </c>
      <c r="Y87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75" s="8"/>
    </row>
    <row r="876" spans="1:26" x14ac:dyDescent="0.2">
      <c r="A876" s="2">
        <v>43517</v>
      </c>
      <c r="B876" s="16">
        <v>2</v>
      </c>
      <c r="C876" s="16">
        <v>21</v>
      </c>
      <c r="D876" s="16">
        <v>2019</v>
      </c>
      <c r="E876" s="1" t="s">
        <v>9</v>
      </c>
      <c r="F876" s="1" t="s">
        <v>18</v>
      </c>
      <c r="G876" s="1" t="str">
        <f>LEFT(October_Schedule_Table[[#This Row],[Visitor/Neutral]],3)</f>
        <v>Hou</v>
      </c>
      <c r="H876" s="1">
        <v>106</v>
      </c>
      <c r="I876" s="1" t="s">
        <v>39</v>
      </c>
      <c r="J876" s="1" t="s">
        <v>242</v>
      </c>
      <c r="K876" s="1">
        <v>111</v>
      </c>
      <c r="L876" s="1">
        <f>mean-0.5*home+VLOOKUP(October_Schedule_Table[[#This Row],[Visitor/Neutral]],lookup,2,FALSE)+VLOOKUP(October_Schedule_Table[[#This Row],[Home/Neutral]],lookup,3,FALSE)</f>
        <v>114.84445639811796</v>
      </c>
      <c r="M876" s="1">
        <f>mean+0.5*home+VLOOKUP(October_Schedule_Table[[#This Row],[Visitor/Neutral]],lookup,3,FALSE)+VLOOKUP(October_Schedule_Table[[#This Row],[Home/Neutral]],lookup,2,FALSE)</f>
        <v>109.97419757939197</v>
      </c>
      <c r="N876" s="1">
        <f>(October_Schedule_Table[[#This Row],[PTS2]]-October_Schedule_Table[[#This Row],[Home Pre]])^2+(October_Schedule_Table[[#This Row],[PTS]]-October_Schedule_Table[[#This Row],[Away Pre]])^2</f>
        <v>79.276679584334929</v>
      </c>
      <c r="O876" s="1">
        <f t="shared" si="15"/>
        <v>1.6795998528807612</v>
      </c>
      <c r="P876" s="8">
        <f>October_Schedule_Table[[#This Row],[PTS2]]-October_Schedule_Table[[#This Row],[PTS]]</f>
        <v>5</v>
      </c>
      <c r="Q876" s="8">
        <f>October_Schedule_Table[[#This Row],[Home Pre]]-October_Schedule_Table[[#This Row],[Away Pre]]</f>
        <v>-4.8702588187259863</v>
      </c>
      <c r="R876" s="8">
        <f>October_Schedule_Table[[#This Row],[Actual]]-October_Schedule_Table[[#This Row],[Predicted]]</f>
        <v>9.8702588187259863</v>
      </c>
      <c r="S876" s="8">
        <f>October_Schedule_Table[[#This Row],[PTS2]]-October_Schedule_Table[[#This Row],[Home Pre]]</f>
        <v>1.0258024206080307</v>
      </c>
      <c r="T876" s="8">
        <f>October_Schedule_Table[[#This Row],[PTS]]-October_Schedule_Table[[#This Row],[Away Pre]]</f>
        <v>-8.8444563981179556</v>
      </c>
      <c r="U876" s="8" t="str">
        <f>CONCATENATE(October_Schedule_Table[[#This Row],[Away Short]],October_Schedule_Table[[#This Row],[PTS]],October_Schedule_Table[[#This Row],[PTS2]])</f>
        <v>Hou106111</v>
      </c>
      <c r="V876" s="8" t="str">
        <f>CONCATENATE(October_Schedule_Table[[#This Row],[Home Short]],October_Schedule_Table[[#This Row],[PTS]],October_Schedule_Table[[#This Row],[PTS2]])</f>
        <v>LAL106111</v>
      </c>
      <c r="W876" s="8" t="str">
        <f>VLOOKUP(October_Schedule_Table[[#This Row],[Home Concat]],'Back to Back'!T:U,2,FALSE)</f>
        <v>no</v>
      </c>
      <c r="X876" s="8" t="str">
        <f>VLOOKUP(October_Schedule_Table[[#This Row],[Away Concat]],'Back to Back'!T:U,2,FALSE)</f>
        <v>no</v>
      </c>
      <c r="Y87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76" s="8"/>
    </row>
    <row r="877" spans="1:26" x14ac:dyDescent="0.2">
      <c r="A877" s="2">
        <v>43517</v>
      </c>
      <c r="B877" s="16">
        <v>2</v>
      </c>
      <c r="C877" s="16">
        <v>21</v>
      </c>
      <c r="D877" s="16">
        <v>2019</v>
      </c>
      <c r="E877" s="1" t="s">
        <v>6</v>
      </c>
      <c r="F877" s="1" t="s">
        <v>8</v>
      </c>
      <c r="G877" s="1" t="str">
        <f>LEFT(October_Schedule_Table[[#This Row],[Visitor/Neutral]],3)</f>
        <v>Bos</v>
      </c>
      <c r="H877" s="1">
        <v>97</v>
      </c>
      <c r="I877" s="1" t="s">
        <v>13</v>
      </c>
      <c r="J877" s="1" t="str">
        <f>LEFT(October_Schedule_Table[[#This Row],[Home/Neutral]],3)</f>
        <v>Mil</v>
      </c>
      <c r="K877" s="1">
        <v>98</v>
      </c>
      <c r="L877" s="1">
        <f>mean-0.5*home+VLOOKUP(October_Schedule_Table[[#This Row],[Visitor/Neutral]],lookup,2,FALSE)+VLOOKUP(October_Schedule_Table[[#This Row],[Home/Neutral]],lookup,3,FALSE)</f>
        <v>110.16425103669002</v>
      </c>
      <c r="M877" s="1">
        <f>mean+0.5*home+VLOOKUP(October_Schedule_Table[[#This Row],[Visitor/Neutral]],lookup,3,FALSE)+VLOOKUP(October_Schedule_Table[[#This Row],[Home/Neutral]],lookup,2,FALSE)</f>
        <v>116.97599471902629</v>
      </c>
      <c r="N877" s="1">
        <f>(October_Schedule_Table[[#This Row],[PTS2]]-October_Schedule_Table[[#This Row],[Home Pre]])^2+(October_Schedule_Table[[#This Row],[PTS]]-October_Schedule_Table[[#This Row],[Away Pre]])^2</f>
        <v>533.38588093350779</v>
      </c>
      <c r="O877" s="1">
        <f t="shared" si="15"/>
        <v>1.6806082178114481</v>
      </c>
      <c r="P877" s="8">
        <f>October_Schedule_Table[[#This Row],[PTS2]]-October_Schedule_Table[[#This Row],[PTS]]</f>
        <v>1</v>
      </c>
      <c r="Q877" s="8">
        <f>October_Schedule_Table[[#This Row],[Home Pre]]-October_Schedule_Table[[#This Row],[Away Pre]]</f>
        <v>6.8117436823362709</v>
      </c>
      <c r="R877" s="8">
        <f>October_Schedule_Table[[#This Row],[Actual]]-October_Schedule_Table[[#This Row],[Predicted]]</f>
        <v>-5.8117436823362709</v>
      </c>
      <c r="S877" s="8">
        <f>October_Schedule_Table[[#This Row],[PTS2]]-October_Schedule_Table[[#This Row],[Home Pre]]</f>
        <v>-18.975994719026289</v>
      </c>
      <c r="T877" s="8">
        <f>October_Schedule_Table[[#This Row],[PTS]]-October_Schedule_Table[[#This Row],[Away Pre]]</f>
        <v>-13.164251036690018</v>
      </c>
      <c r="U877" s="8" t="str">
        <f>CONCATENATE(October_Schedule_Table[[#This Row],[Away Short]],October_Schedule_Table[[#This Row],[PTS]],October_Schedule_Table[[#This Row],[PTS2]])</f>
        <v>Bos9798</v>
      </c>
      <c r="V877" s="8" t="str">
        <f>CONCATENATE(October_Schedule_Table[[#This Row],[Home Short]],October_Schedule_Table[[#This Row],[PTS]],October_Schedule_Table[[#This Row],[PTS2]])</f>
        <v>Mil9798</v>
      </c>
      <c r="W877" s="8" t="str">
        <f>VLOOKUP(October_Schedule_Table[[#This Row],[Home Concat]],'Back to Back'!T:U,2,FALSE)</f>
        <v>no</v>
      </c>
      <c r="X877" s="8" t="str">
        <f>VLOOKUP(October_Schedule_Table[[#This Row],[Away Concat]],'Back to Back'!T:U,2,FALSE)</f>
        <v>no</v>
      </c>
      <c r="Y87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77" s="8"/>
    </row>
    <row r="878" spans="1:26" x14ac:dyDescent="0.2">
      <c r="A878" s="2">
        <v>43517</v>
      </c>
      <c r="B878" s="16">
        <v>2</v>
      </c>
      <c r="C878" s="16">
        <v>21</v>
      </c>
      <c r="D878" s="16">
        <v>2019</v>
      </c>
      <c r="E878" s="1" t="s">
        <v>12</v>
      </c>
      <c r="F878" s="1" t="s">
        <v>26</v>
      </c>
      <c r="G878" s="1" t="str">
        <f>LEFT(October_Schedule_Table[[#This Row],[Visitor/Neutral]],3)</f>
        <v>Mia</v>
      </c>
      <c r="H878" s="1">
        <v>102</v>
      </c>
      <c r="I878" s="1" t="s">
        <v>7</v>
      </c>
      <c r="J878" s="1" t="str">
        <f>LEFT(October_Schedule_Table[[#This Row],[Home/Neutral]],3)</f>
        <v>Phi</v>
      </c>
      <c r="K878" s="1">
        <v>106</v>
      </c>
      <c r="L878" s="1">
        <f>mean-0.5*home+VLOOKUP(October_Schedule_Table[[#This Row],[Visitor/Neutral]],lookup,2,FALSE)+VLOOKUP(October_Schedule_Table[[#This Row],[Home/Neutral]],lookup,3,FALSE)</f>
        <v>105.70442376571295</v>
      </c>
      <c r="M878" s="1">
        <f>mean+0.5*home+VLOOKUP(October_Schedule_Table[[#This Row],[Visitor/Neutral]],lookup,3,FALSE)+VLOOKUP(October_Schedule_Table[[#This Row],[Home/Neutral]],lookup,2,FALSE)</f>
        <v>110.92153171596175</v>
      </c>
      <c r="N878" s="1">
        <f>(October_Schedule_Table[[#This Row],[PTS2]]-October_Schedule_Table[[#This Row],[Home Pre]])^2+(October_Schedule_Table[[#This Row],[PTS]]-October_Schedule_Table[[#This Row],[Away Pre]])^2</f>
        <v>37.94422986719627</v>
      </c>
      <c r="O878" s="1">
        <f t="shared" si="15"/>
        <v>1.6816171881243227</v>
      </c>
      <c r="P878" s="8">
        <f>October_Schedule_Table[[#This Row],[PTS2]]-October_Schedule_Table[[#This Row],[PTS]]</f>
        <v>4</v>
      </c>
      <c r="Q878" s="8">
        <f>October_Schedule_Table[[#This Row],[Home Pre]]-October_Schedule_Table[[#This Row],[Away Pre]]</f>
        <v>5.2171079502488027</v>
      </c>
      <c r="R878" s="8">
        <f>October_Schedule_Table[[#This Row],[Actual]]-October_Schedule_Table[[#This Row],[Predicted]]</f>
        <v>-1.2171079502488027</v>
      </c>
      <c r="S878" s="8">
        <f>October_Schedule_Table[[#This Row],[PTS2]]-October_Schedule_Table[[#This Row],[Home Pre]]</f>
        <v>-4.9215317159617484</v>
      </c>
      <c r="T878" s="8">
        <f>October_Schedule_Table[[#This Row],[PTS]]-October_Schedule_Table[[#This Row],[Away Pre]]</f>
        <v>-3.7044237657129457</v>
      </c>
      <c r="U878" s="8" t="str">
        <f>CONCATENATE(October_Schedule_Table[[#This Row],[Away Short]],October_Schedule_Table[[#This Row],[PTS]],October_Schedule_Table[[#This Row],[PTS2]])</f>
        <v>Mia102106</v>
      </c>
      <c r="V878" s="8" t="str">
        <f>CONCATENATE(October_Schedule_Table[[#This Row],[Home Short]],October_Schedule_Table[[#This Row],[PTS]],October_Schedule_Table[[#This Row],[PTS2]])</f>
        <v>Phi102106</v>
      </c>
      <c r="W878" s="8" t="str">
        <f>VLOOKUP(October_Schedule_Table[[#This Row],[Home Concat]],'Back to Back'!T:U,2,FALSE)</f>
        <v>no</v>
      </c>
      <c r="X878" s="8" t="str">
        <f>VLOOKUP(October_Schedule_Table[[#This Row],[Away Concat]],'Back to Back'!T:U,2,FALSE)</f>
        <v>no</v>
      </c>
      <c r="Y87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78" s="8"/>
    </row>
    <row r="879" spans="1:26" x14ac:dyDescent="0.2">
      <c r="A879" s="2">
        <v>43518</v>
      </c>
      <c r="B879" s="16">
        <v>2</v>
      </c>
      <c r="C879" s="16">
        <v>22</v>
      </c>
      <c r="D879" s="16">
        <v>2019</v>
      </c>
      <c r="E879" s="1" t="s">
        <v>23</v>
      </c>
      <c r="F879" s="1" t="s">
        <v>16</v>
      </c>
      <c r="G879" s="1" t="str">
        <f>LEFT(October_Schedule_Table[[#This Row],[Visitor/Neutral]],3)</f>
        <v>Det</v>
      </c>
      <c r="H879" s="1">
        <v>125</v>
      </c>
      <c r="I879" s="1" t="s">
        <v>24</v>
      </c>
      <c r="J879" s="1" t="str">
        <f>LEFT(October_Schedule_Table[[#This Row],[Home/Neutral]],3)</f>
        <v>Atl</v>
      </c>
      <c r="K879" s="1">
        <v>122</v>
      </c>
      <c r="L879" s="1">
        <f>mean-0.5*home+VLOOKUP(October_Schedule_Table[[#This Row],[Visitor/Neutral]],lookup,2,FALSE)+VLOOKUP(October_Schedule_Table[[#This Row],[Home/Neutral]],lookup,3,FALSE)</f>
        <v>114.33290275828131</v>
      </c>
      <c r="M879" s="1">
        <f>mean+0.5*home+VLOOKUP(October_Schedule_Table[[#This Row],[Visitor/Neutral]],lookup,3,FALSE)+VLOOKUP(October_Schedule_Table[[#This Row],[Home/Neutral]],lookup,2,FALSE)</f>
        <v>111.86488687651597</v>
      </c>
      <c r="N879" s="1">
        <f>(October_Schedule_Table[[#This Row],[PTS2]]-October_Schedule_Table[[#This Row],[Home Pre]])^2+(October_Schedule_Table[[#This Row],[PTS]]-October_Schedule_Table[[#This Row],[Away Pre]])^2</f>
        <v>216.50748159010081</v>
      </c>
      <c r="O879" s="1">
        <f t="shared" si="15"/>
        <v>1.6826267641828325</v>
      </c>
      <c r="P879" s="8">
        <f>October_Schedule_Table[[#This Row],[PTS2]]-October_Schedule_Table[[#This Row],[PTS]]</f>
        <v>-3</v>
      </c>
      <c r="Q879" s="8">
        <f>October_Schedule_Table[[#This Row],[Home Pre]]-October_Schedule_Table[[#This Row],[Away Pre]]</f>
        <v>-2.4680158817653393</v>
      </c>
      <c r="R879" s="8">
        <f>October_Schedule_Table[[#This Row],[Actual]]-October_Schedule_Table[[#This Row],[Predicted]]</f>
        <v>-0.53198411823466074</v>
      </c>
      <c r="S879" s="8">
        <f>October_Schedule_Table[[#This Row],[PTS2]]-October_Schedule_Table[[#This Row],[Home Pre]]</f>
        <v>10.135113123484032</v>
      </c>
      <c r="T879" s="8">
        <f>October_Schedule_Table[[#This Row],[PTS]]-October_Schedule_Table[[#This Row],[Away Pre]]</f>
        <v>10.667097241718693</v>
      </c>
      <c r="U879" s="8" t="str">
        <f>CONCATENATE(October_Schedule_Table[[#This Row],[Away Short]],October_Schedule_Table[[#This Row],[PTS]],October_Schedule_Table[[#This Row],[PTS2]])</f>
        <v>Det125122</v>
      </c>
      <c r="V879" s="8" t="str">
        <f>CONCATENATE(October_Schedule_Table[[#This Row],[Home Short]],October_Schedule_Table[[#This Row],[PTS]],October_Schedule_Table[[#This Row],[PTS2]])</f>
        <v>Atl125122</v>
      </c>
      <c r="W879" s="8" t="str">
        <f>VLOOKUP(October_Schedule_Table[[#This Row],[Home Concat]],'Back to Back'!T:U,2,FALSE)</f>
        <v>no</v>
      </c>
      <c r="X879" s="8" t="str">
        <f>VLOOKUP(October_Schedule_Table[[#This Row],[Away Concat]],'Back to Back'!T:U,2,FALSE)</f>
        <v>no</v>
      </c>
      <c r="Y87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79" s="8"/>
    </row>
    <row r="880" spans="1:26" x14ac:dyDescent="0.2">
      <c r="A880" s="2">
        <v>43518</v>
      </c>
      <c r="B880" s="16">
        <v>2</v>
      </c>
      <c r="C880" s="16">
        <v>22</v>
      </c>
      <c r="D880" s="16">
        <v>2019</v>
      </c>
      <c r="E880" s="1" t="s">
        <v>12</v>
      </c>
      <c r="F880" s="1" t="s">
        <v>41</v>
      </c>
      <c r="G880" s="1" t="str">
        <f>LEFT(October_Schedule_Table[[#This Row],[Visitor/Neutral]],3)</f>
        <v>Was</v>
      </c>
      <c r="H880" s="1">
        <v>110</v>
      </c>
      <c r="I880" s="1" t="s">
        <v>14</v>
      </c>
      <c r="J880" s="1" t="str">
        <f>LEFT(October_Schedule_Table[[#This Row],[Home/Neutral]],3)</f>
        <v>Cha</v>
      </c>
      <c r="K880" s="1">
        <v>123</v>
      </c>
      <c r="L880" s="1">
        <f>mean-0.5*home+VLOOKUP(October_Schedule_Table[[#This Row],[Visitor/Neutral]],lookup,2,FALSE)+VLOOKUP(October_Schedule_Table[[#This Row],[Home/Neutral]],lookup,3,FALSE)</f>
        <v>113.58636050370322</v>
      </c>
      <c r="M880" s="1">
        <f>mean+0.5*home+VLOOKUP(October_Schedule_Table[[#This Row],[Visitor/Neutral]],lookup,3,FALSE)+VLOOKUP(October_Schedule_Table[[#This Row],[Home/Neutral]],lookup,2,FALSE)</f>
        <v>118.29436966298952</v>
      </c>
      <c r="N880" s="1">
        <f>(October_Schedule_Table[[#This Row],[PTS2]]-October_Schedule_Table[[#This Row],[Home Pre]])^2+(October_Schedule_Table[[#This Row],[PTS]]-October_Schedule_Table[[#This Row],[Away Pre]])^2</f>
        <v>35.004938531115727</v>
      </c>
      <c r="O880" s="1">
        <f t="shared" si="15"/>
        <v>1.6836369463506431</v>
      </c>
      <c r="P880" s="8">
        <f>October_Schedule_Table[[#This Row],[PTS2]]-October_Schedule_Table[[#This Row],[PTS]]</f>
        <v>13</v>
      </c>
      <c r="Q880" s="8">
        <f>October_Schedule_Table[[#This Row],[Home Pre]]-October_Schedule_Table[[#This Row],[Away Pre]]</f>
        <v>4.7080091592863056</v>
      </c>
      <c r="R880" s="8">
        <f>October_Schedule_Table[[#This Row],[Actual]]-October_Schedule_Table[[#This Row],[Predicted]]</f>
        <v>8.2919908407136944</v>
      </c>
      <c r="S880" s="8">
        <f>October_Schedule_Table[[#This Row],[PTS2]]-October_Schedule_Table[[#This Row],[Home Pre]]</f>
        <v>4.7056303370104757</v>
      </c>
      <c r="T880" s="8">
        <f>October_Schedule_Table[[#This Row],[PTS]]-October_Schedule_Table[[#This Row],[Away Pre]]</f>
        <v>-3.5863605037032187</v>
      </c>
      <c r="U880" s="8" t="str">
        <f>CONCATENATE(October_Schedule_Table[[#This Row],[Away Short]],October_Schedule_Table[[#This Row],[PTS]],October_Schedule_Table[[#This Row],[PTS2]])</f>
        <v>Was110123</v>
      </c>
      <c r="V880" s="8" t="str">
        <f>CONCATENATE(October_Schedule_Table[[#This Row],[Home Short]],October_Schedule_Table[[#This Row],[PTS]],October_Schedule_Table[[#This Row],[PTS2]])</f>
        <v>Cha110123</v>
      </c>
      <c r="W880" s="8" t="str">
        <f>VLOOKUP(October_Schedule_Table[[#This Row],[Home Concat]],'Back to Back'!T:U,2,FALSE)</f>
        <v>no</v>
      </c>
      <c r="X880" s="8" t="str">
        <f>VLOOKUP(October_Schedule_Table[[#This Row],[Away Concat]],'Back to Back'!T:U,2,FALSE)</f>
        <v>no</v>
      </c>
      <c r="Y88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80" s="8"/>
    </row>
    <row r="881" spans="1:26" x14ac:dyDescent="0.2">
      <c r="A881" s="2">
        <v>43518</v>
      </c>
      <c r="B881" s="16">
        <v>2</v>
      </c>
      <c r="C881" s="16">
        <v>22</v>
      </c>
      <c r="D881" s="16">
        <v>2019</v>
      </c>
      <c r="E881" s="1" t="s">
        <v>33</v>
      </c>
      <c r="F881" s="1" t="s">
        <v>21</v>
      </c>
      <c r="G881" s="1" t="str">
        <f>LEFT(October_Schedule_Table[[#This Row],[Visitor/Neutral]],3)</f>
        <v>Den</v>
      </c>
      <c r="H881" s="1">
        <v>114</v>
      </c>
      <c r="I881" s="1" t="s">
        <v>28</v>
      </c>
      <c r="J881" s="1" t="str">
        <f>LEFT(October_Schedule_Table[[#This Row],[Home/Neutral]],3)</f>
        <v>Dal</v>
      </c>
      <c r="K881" s="1">
        <v>104</v>
      </c>
      <c r="L881" s="1">
        <f>mean-0.5*home+VLOOKUP(October_Schedule_Table[[#This Row],[Visitor/Neutral]],lookup,2,FALSE)+VLOOKUP(October_Schedule_Table[[#This Row],[Home/Neutral]],lookup,3,FALSE)</f>
        <v>107.47686064269475</v>
      </c>
      <c r="M881" s="1">
        <f>mean+0.5*home+VLOOKUP(October_Schedule_Table[[#This Row],[Visitor/Neutral]],lookup,3,FALSE)+VLOOKUP(October_Schedule_Table[[#This Row],[Home/Neutral]],lookup,2,FALSE)</f>
        <v>105.20626189246315</v>
      </c>
      <c r="N881" s="1">
        <f>(October_Schedule_Table[[#This Row],[PTS2]]-October_Schedule_Table[[#This Row],[Home Pre]])^2+(October_Schedule_Table[[#This Row],[PTS]]-October_Schedule_Table[[#This Row],[Away Pre]])^2</f>
        <v>44.006414828033577</v>
      </c>
      <c r="O881" s="1">
        <f t="shared" si="15"/>
        <v>1.6846477349916382</v>
      </c>
      <c r="P881" s="8">
        <f>October_Schedule_Table[[#This Row],[PTS2]]-October_Schedule_Table[[#This Row],[PTS]]</f>
        <v>-10</v>
      </c>
      <c r="Q881" s="8">
        <f>October_Schedule_Table[[#This Row],[Home Pre]]-October_Schedule_Table[[#This Row],[Away Pre]]</f>
        <v>-2.2705987502315992</v>
      </c>
      <c r="R881" s="8">
        <f>October_Schedule_Table[[#This Row],[Actual]]-October_Schedule_Table[[#This Row],[Predicted]]</f>
        <v>-7.7294012497684008</v>
      </c>
      <c r="S881" s="8">
        <f>October_Schedule_Table[[#This Row],[PTS2]]-October_Schedule_Table[[#This Row],[Home Pre]]</f>
        <v>-1.2062618924631465</v>
      </c>
      <c r="T881" s="8">
        <f>October_Schedule_Table[[#This Row],[PTS]]-October_Schedule_Table[[#This Row],[Away Pre]]</f>
        <v>6.5231393573052543</v>
      </c>
      <c r="U881" s="8" t="str">
        <f>CONCATENATE(October_Schedule_Table[[#This Row],[Away Short]],October_Schedule_Table[[#This Row],[PTS]],October_Schedule_Table[[#This Row],[PTS2]])</f>
        <v>Den114104</v>
      </c>
      <c r="V881" s="8" t="str">
        <f>CONCATENATE(October_Schedule_Table[[#This Row],[Home Short]],October_Schedule_Table[[#This Row],[PTS]],October_Schedule_Table[[#This Row],[PTS2]])</f>
        <v>Dal114104</v>
      </c>
      <c r="W881" s="8" t="str">
        <f>VLOOKUP(October_Schedule_Table[[#This Row],[Home Concat]],'Back to Back'!T:U,2,FALSE)</f>
        <v>no</v>
      </c>
      <c r="X881" s="8" t="str">
        <f>VLOOKUP(October_Schedule_Table[[#This Row],[Away Concat]],'Back to Back'!T:U,2,FALSE)</f>
        <v>no</v>
      </c>
      <c r="Y88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81" s="8"/>
    </row>
    <row r="882" spans="1:26" x14ac:dyDescent="0.2">
      <c r="A882" s="2">
        <v>43518</v>
      </c>
      <c r="B882" s="16">
        <v>2</v>
      </c>
      <c r="C882" s="16">
        <v>22</v>
      </c>
      <c r="D882" s="16">
        <v>2019</v>
      </c>
      <c r="E882" s="1" t="s">
        <v>12</v>
      </c>
      <c r="F882" s="1" t="s">
        <v>17</v>
      </c>
      <c r="G882" s="1" t="str">
        <f>LEFT(October_Schedule_Table[[#This Row],[Visitor/Neutral]],3)</f>
        <v>New</v>
      </c>
      <c r="H882" s="1">
        <v>111</v>
      </c>
      <c r="I882" s="1" t="s">
        <v>20</v>
      </c>
      <c r="J882" s="1" t="str">
        <f>LEFT(October_Schedule_Table[[#This Row],[Home/Neutral]],3)</f>
        <v>Ind</v>
      </c>
      <c r="K882" s="1">
        <v>126</v>
      </c>
      <c r="L882" s="1">
        <f>mean-0.5*home+VLOOKUP(October_Schedule_Table[[#This Row],[Visitor/Neutral]],lookup,2,FALSE)+VLOOKUP(October_Schedule_Table[[#This Row],[Home/Neutral]],lookup,3,FALSE)</f>
        <v>107.78030770131102</v>
      </c>
      <c r="M882" s="1">
        <f>mean+0.5*home+VLOOKUP(October_Schedule_Table[[#This Row],[Visitor/Neutral]],lookup,3,FALSE)+VLOOKUP(October_Schedule_Table[[#This Row],[Home/Neutral]],lookup,2,FALSE)</f>
        <v>114.96982821990673</v>
      </c>
      <c r="N882" s="1">
        <f>(October_Schedule_Table[[#This Row],[PTS2]]-October_Schedule_Table[[#This Row],[Home Pre]])^2+(October_Schedule_Table[[#This Row],[PTS]]-October_Schedule_Table[[#This Row],[Away Pre]])^2</f>
        <v>132.03110799660305</v>
      </c>
      <c r="O882" s="1">
        <f t="shared" si="15"/>
        <v>1.6856591304699202</v>
      </c>
      <c r="P882" s="8">
        <f>October_Schedule_Table[[#This Row],[PTS2]]-October_Schedule_Table[[#This Row],[PTS]]</f>
        <v>15</v>
      </c>
      <c r="Q882" s="8">
        <f>October_Schedule_Table[[#This Row],[Home Pre]]-October_Schedule_Table[[#This Row],[Away Pre]]</f>
        <v>7.1895205185957138</v>
      </c>
      <c r="R882" s="8">
        <f>October_Schedule_Table[[#This Row],[Actual]]-October_Schedule_Table[[#This Row],[Predicted]]</f>
        <v>7.8104794814042862</v>
      </c>
      <c r="S882" s="8">
        <f>October_Schedule_Table[[#This Row],[PTS2]]-October_Schedule_Table[[#This Row],[Home Pre]]</f>
        <v>11.030171780093269</v>
      </c>
      <c r="T882" s="8">
        <f>October_Schedule_Table[[#This Row],[PTS]]-October_Schedule_Table[[#This Row],[Away Pre]]</f>
        <v>3.2196922986889831</v>
      </c>
      <c r="U882" s="8" t="str">
        <f>CONCATENATE(October_Schedule_Table[[#This Row],[Away Short]],October_Schedule_Table[[#This Row],[PTS]],October_Schedule_Table[[#This Row],[PTS2]])</f>
        <v>New111126</v>
      </c>
      <c r="V882" s="8" t="str">
        <f>CONCATENATE(October_Schedule_Table[[#This Row],[Home Short]],October_Schedule_Table[[#This Row],[PTS]],October_Schedule_Table[[#This Row],[PTS2]])</f>
        <v>Ind111126</v>
      </c>
      <c r="W882" s="8" t="str">
        <f>VLOOKUP(October_Schedule_Table[[#This Row],[Home Concat]],'Back to Back'!T:U,2,FALSE)</f>
        <v>no</v>
      </c>
      <c r="X882" s="8" t="str">
        <f>VLOOKUP(October_Schedule_Table[[#This Row],[Away Concat]],'Back to Back'!T:U,2,FALSE)</f>
        <v>no</v>
      </c>
      <c r="Y88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82" s="8"/>
    </row>
    <row r="883" spans="1:26" x14ac:dyDescent="0.2">
      <c r="A883" s="2">
        <v>43518</v>
      </c>
      <c r="B883" s="16">
        <v>2</v>
      </c>
      <c r="C883" s="16">
        <v>22</v>
      </c>
      <c r="D883" s="16">
        <v>2019</v>
      </c>
      <c r="E883" s="1" t="s">
        <v>6</v>
      </c>
      <c r="F883" s="1" t="s">
        <v>22</v>
      </c>
      <c r="G883" s="1" t="s">
        <v>241</v>
      </c>
      <c r="H883" s="1">
        <v>112</v>
      </c>
      <c r="I883" s="1" t="s">
        <v>19</v>
      </c>
      <c r="J883" s="1" t="str">
        <f>LEFT(October_Schedule_Table[[#This Row],[Home/Neutral]],3)</f>
        <v>Mem</v>
      </c>
      <c r="K883" s="1">
        <v>106</v>
      </c>
      <c r="L883" s="1">
        <f>mean-0.5*home+VLOOKUP(October_Schedule_Table[[#This Row],[Visitor/Neutral]],lookup,2,FALSE)+VLOOKUP(October_Schedule_Table[[#This Row],[Home/Neutral]],lookup,3,FALSE)</f>
        <v>109.08280032639762</v>
      </c>
      <c r="M883" s="1">
        <f>mean+0.5*home+VLOOKUP(October_Schedule_Table[[#This Row],[Visitor/Neutral]],lookup,3,FALSE)+VLOOKUP(October_Schedule_Table[[#This Row],[Home/Neutral]],lookup,2,FALSE)</f>
        <v>108.6645968985414</v>
      </c>
      <c r="N883" s="1">
        <f>(October_Schedule_Table[[#This Row],[PTS2]]-October_Schedule_Table[[#This Row],[Home Pre]])^2+(October_Schedule_Table[[#This Row],[PTS]]-October_Schedule_Table[[#This Row],[Away Pre]])^2</f>
        <v>15.610130567382321</v>
      </c>
      <c r="O883" s="1">
        <f t="shared" si="15"/>
        <v>1.6866711331498103</v>
      </c>
      <c r="P883" s="8">
        <f>October_Schedule_Table[[#This Row],[PTS2]]-October_Schedule_Table[[#This Row],[PTS]]</f>
        <v>-6</v>
      </c>
      <c r="Q883" s="8">
        <f>October_Schedule_Table[[#This Row],[Home Pre]]-October_Schedule_Table[[#This Row],[Away Pre]]</f>
        <v>-0.41820342785621278</v>
      </c>
      <c r="R883" s="8">
        <f>October_Schedule_Table[[#This Row],[Actual]]-October_Schedule_Table[[#This Row],[Predicted]]</f>
        <v>-5.5817965721437872</v>
      </c>
      <c r="S883" s="8">
        <f>October_Schedule_Table[[#This Row],[PTS2]]-October_Schedule_Table[[#This Row],[Home Pre]]</f>
        <v>-2.6645968985414044</v>
      </c>
      <c r="T883" s="8">
        <f>October_Schedule_Table[[#This Row],[PTS]]-October_Schedule_Table[[#This Row],[Away Pre]]</f>
        <v>2.9171996736023829</v>
      </c>
      <c r="U883" s="8" t="str">
        <f>CONCATENATE(October_Schedule_Table[[#This Row],[Away Short]],October_Schedule_Table[[#This Row],[PTS]],October_Schedule_Table[[#This Row],[PTS2]])</f>
        <v>LAC112106</v>
      </c>
      <c r="V883" s="8" t="str">
        <f>CONCATENATE(October_Schedule_Table[[#This Row],[Home Short]],October_Schedule_Table[[#This Row],[PTS]],October_Schedule_Table[[#This Row],[PTS2]])</f>
        <v>Mem112106</v>
      </c>
      <c r="W883" s="8" t="str">
        <f>VLOOKUP(October_Schedule_Table[[#This Row],[Home Concat]],'Back to Back'!T:U,2,FALSE)</f>
        <v>no</v>
      </c>
      <c r="X883" s="8" t="str">
        <f>VLOOKUP(October_Schedule_Table[[#This Row],[Away Concat]],'Back to Back'!T:U,2,FALSE)</f>
        <v>no</v>
      </c>
      <c r="Y88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83" s="8"/>
    </row>
    <row r="884" spans="1:26" x14ac:dyDescent="0.2">
      <c r="A884" s="2">
        <v>43518</v>
      </c>
      <c r="B884" s="16">
        <v>2</v>
      </c>
      <c r="C884" s="16">
        <v>22</v>
      </c>
      <c r="D884" s="16">
        <v>2019</v>
      </c>
      <c r="E884" s="1" t="s">
        <v>23</v>
      </c>
      <c r="F884" s="1" t="s">
        <v>34</v>
      </c>
      <c r="G884" s="1" t="str">
        <f>LEFT(October_Schedule_Table[[#This Row],[Visitor/Neutral]],3)</f>
        <v>Min</v>
      </c>
      <c r="H884" s="1">
        <v>115</v>
      </c>
      <c r="I884" s="1" t="s">
        <v>25</v>
      </c>
      <c r="J884" s="1" t="s">
        <v>243</v>
      </c>
      <c r="K884" s="1">
        <v>104</v>
      </c>
      <c r="L884" s="1">
        <f>mean-0.5*home+VLOOKUP(October_Schedule_Table[[#This Row],[Visitor/Neutral]],lookup,2,FALSE)+VLOOKUP(October_Schedule_Table[[#This Row],[Home/Neutral]],lookup,3,FALSE)</f>
        <v>113.63861972476046</v>
      </c>
      <c r="M884" s="1">
        <f>mean+0.5*home+VLOOKUP(October_Schedule_Table[[#This Row],[Visitor/Neutral]],lookup,3,FALSE)+VLOOKUP(October_Schedule_Table[[#This Row],[Home/Neutral]],lookup,2,FALSE)</f>
        <v>108.31991995310968</v>
      </c>
      <c r="N884" s="1">
        <f>(October_Schedule_Table[[#This Row],[PTS2]]-October_Schedule_Table[[#This Row],[Home Pre]])^2+(October_Schedule_Table[[#This Row],[PTS]]-October_Schedule_Table[[#This Row],[Away Pre]])^2</f>
        <v>20.515064655086384</v>
      </c>
      <c r="O884" s="1">
        <f t="shared" si="15"/>
        <v>1.687683743395848</v>
      </c>
      <c r="P884" s="8">
        <f>October_Schedule_Table[[#This Row],[PTS2]]-October_Schedule_Table[[#This Row],[PTS]]</f>
        <v>-11</v>
      </c>
      <c r="Q884" s="8">
        <f>October_Schedule_Table[[#This Row],[Home Pre]]-October_Schedule_Table[[#This Row],[Away Pre]]</f>
        <v>-5.3186997716507847</v>
      </c>
      <c r="R884" s="8">
        <f>October_Schedule_Table[[#This Row],[Actual]]-October_Schedule_Table[[#This Row],[Predicted]]</f>
        <v>-5.6813002283492153</v>
      </c>
      <c r="S884" s="8">
        <f>October_Schedule_Table[[#This Row],[PTS2]]-October_Schedule_Table[[#This Row],[Home Pre]]</f>
        <v>-4.3199199531096752</v>
      </c>
      <c r="T884" s="8">
        <f>October_Schedule_Table[[#This Row],[PTS]]-October_Schedule_Table[[#This Row],[Away Pre]]</f>
        <v>1.3613802752395401</v>
      </c>
      <c r="U884" s="8" t="str">
        <f>CONCATENATE(October_Schedule_Table[[#This Row],[Away Short]],October_Schedule_Table[[#This Row],[PTS]],October_Schedule_Table[[#This Row],[PTS2]])</f>
        <v>Min115104</v>
      </c>
      <c r="V884" s="8" t="str">
        <f>CONCATENATE(October_Schedule_Table[[#This Row],[Home Short]],October_Schedule_Table[[#This Row],[PTS]],October_Schedule_Table[[#This Row],[PTS2]])</f>
        <v>NYK115104</v>
      </c>
      <c r="W884" s="8" t="str">
        <f>VLOOKUP(October_Schedule_Table[[#This Row],[Home Concat]],'Back to Back'!T:U,2,FALSE)</f>
        <v>no</v>
      </c>
      <c r="X884" s="8" t="str">
        <f>VLOOKUP(October_Schedule_Table[[#This Row],[Away Concat]],'Back to Back'!T:U,2,FALSE)</f>
        <v>no</v>
      </c>
      <c r="Y88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84" s="8"/>
    </row>
    <row r="885" spans="1:26" x14ac:dyDescent="0.2">
      <c r="A885" s="2">
        <v>43518</v>
      </c>
      <c r="B885" s="16">
        <v>2</v>
      </c>
      <c r="C885" s="16">
        <v>22</v>
      </c>
      <c r="D885" s="16">
        <v>2019</v>
      </c>
      <c r="E885" s="1" t="s">
        <v>44</v>
      </c>
      <c r="F885" s="1" t="s">
        <v>31</v>
      </c>
      <c r="G885" s="1" t="str">
        <f>LEFT(October_Schedule_Table[[#This Row],[Visitor/Neutral]],3)</f>
        <v>Uta</v>
      </c>
      <c r="H885" s="1">
        <v>147</v>
      </c>
      <c r="I885" s="1" t="s">
        <v>10</v>
      </c>
      <c r="J885" s="1" t="str">
        <f>LEFT(October_Schedule_Table[[#This Row],[Home/Neutral]],3)</f>
        <v>Okl</v>
      </c>
      <c r="K885" s="1">
        <v>148</v>
      </c>
      <c r="L885" s="1">
        <f>mean-0.5*home+VLOOKUP(October_Schedule_Table[[#This Row],[Visitor/Neutral]],lookup,2,FALSE)+VLOOKUP(October_Schedule_Table[[#This Row],[Home/Neutral]],lookup,3,FALSE)</f>
        <v>110.84285534334207</v>
      </c>
      <c r="M885" s="1">
        <f>mean+0.5*home+VLOOKUP(October_Schedule_Table[[#This Row],[Visitor/Neutral]],lookup,3,FALSE)+VLOOKUP(October_Schedule_Table[[#This Row],[Home/Neutral]],lookup,2,FALSE)</f>
        <v>111.23684897190462</v>
      </c>
      <c r="N885" s="1">
        <f>(October_Schedule_Table[[#This Row],[PTS2]]-October_Schedule_Table[[#This Row],[Home Pre]])^2+(October_Schedule_Table[[#This Row],[PTS]]-October_Schedule_Table[[#This Row],[Away Pre]])^2</f>
        <v>2658.868383237038</v>
      </c>
      <c r="O885" s="1">
        <f t="shared" si="15"/>
        <v>1.6886969615727918</v>
      </c>
      <c r="P885" s="8">
        <f>October_Schedule_Table[[#This Row],[PTS2]]-October_Schedule_Table[[#This Row],[PTS]]</f>
        <v>1</v>
      </c>
      <c r="Q885" s="8">
        <f>October_Schedule_Table[[#This Row],[Home Pre]]-October_Schedule_Table[[#This Row],[Away Pre]]</f>
        <v>0.39399362856255493</v>
      </c>
      <c r="R885" s="8">
        <f>October_Schedule_Table[[#This Row],[Actual]]-October_Schedule_Table[[#This Row],[Predicted]]</f>
        <v>0.60600637143744507</v>
      </c>
      <c r="S885" s="8">
        <f>October_Schedule_Table[[#This Row],[PTS2]]-October_Schedule_Table[[#This Row],[Home Pre]]</f>
        <v>36.763151028095379</v>
      </c>
      <c r="T885" s="8">
        <f>October_Schedule_Table[[#This Row],[PTS]]-October_Schedule_Table[[#This Row],[Away Pre]]</f>
        <v>36.157144656657934</v>
      </c>
      <c r="U885" s="8" t="str">
        <f>CONCATENATE(October_Schedule_Table[[#This Row],[Away Short]],October_Schedule_Table[[#This Row],[PTS]],October_Schedule_Table[[#This Row],[PTS2]])</f>
        <v>Uta147148</v>
      </c>
      <c r="V885" s="8" t="str">
        <f>CONCATENATE(October_Schedule_Table[[#This Row],[Home Short]],October_Schedule_Table[[#This Row],[PTS]],October_Schedule_Table[[#This Row],[PTS2]])</f>
        <v>Okl147148</v>
      </c>
      <c r="W885" s="8" t="str">
        <f>VLOOKUP(October_Schedule_Table[[#This Row],[Home Concat]],'Back to Back'!T:U,2,FALSE)</f>
        <v>no</v>
      </c>
      <c r="X885" s="8" t="str">
        <f>VLOOKUP(October_Schedule_Table[[#This Row],[Away Concat]],'Back to Back'!T:U,2,FALSE)</f>
        <v>no</v>
      </c>
      <c r="Y88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85" s="8"/>
    </row>
    <row r="886" spans="1:26" x14ac:dyDescent="0.2">
      <c r="A886" s="2">
        <v>43518</v>
      </c>
      <c r="B886" s="16">
        <v>2</v>
      </c>
      <c r="C886" s="16">
        <v>22</v>
      </c>
      <c r="D886" s="16">
        <v>2019</v>
      </c>
      <c r="E886" s="1" t="s">
        <v>12</v>
      </c>
      <c r="F886" s="1" t="s">
        <v>38</v>
      </c>
      <c r="G886" s="1" t="str">
        <f>LEFT(October_Schedule_Table[[#This Row],[Visitor/Neutral]],3)</f>
        <v>Chi</v>
      </c>
      <c r="H886" s="1">
        <v>110</v>
      </c>
      <c r="I886" s="1" t="s">
        <v>27</v>
      </c>
      <c r="J886" s="1" t="str">
        <f>LEFT(October_Schedule_Table[[#This Row],[Home/Neutral]],3)</f>
        <v>Orl</v>
      </c>
      <c r="K886" s="1">
        <v>109</v>
      </c>
      <c r="L886" s="1">
        <f>mean-0.5*home+VLOOKUP(October_Schedule_Table[[#This Row],[Visitor/Neutral]],lookup,2,FALSE)+VLOOKUP(October_Schedule_Table[[#This Row],[Home/Neutral]],lookup,3,FALSE)</f>
        <v>99.219974363446596</v>
      </c>
      <c r="M886" s="1">
        <f>mean+0.5*home+VLOOKUP(October_Schedule_Table[[#This Row],[Visitor/Neutral]],lookup,3,FALSE)+VLOOKUP(October_Schedule_Table[[#This Row],[Home/Neutral]],lookup,2,FALSE)</f>
        <v>111.51796096240521</v>
      </c>
      <c r="N886" s="1">
        <f>(October_Schedule_Table[[#This Row],[PTS2]]-October_Schedule_Table[[#This Row],[Home Pre]])^2+(October_Schedule_Table[[#This Row],[PTS]]-October_Schedule_Table[[#This Row],[Away Pre]])^2</f>
        <v>122.54908013294521</v>
      </c>
      <c r="O886" s="1">
        <f t="shared" si="15"/>
        <v>1.6897107880456192</v>
      </c>
      <c r="P886" s="8">
        <f>October_Schedule_Table[[#This Row],[PTS2]]-October_Schedule_Table[[#This Row],[PTS]]</f>
        <v>-1</v>
      </c>
      <c r="Q886" s="8">
        <f>October_Schedule_Table[[#This Row],[Home Pre]]-October_Schedule_Table[[#This Row],[Away Pre]]</f>
        <v>12.297986598958616</v>
      </c>
      <c r="R886" s="8">
        <f>October_Schedule_Table[[#This Row],[Actual]]-October_Schedule_Table[[#This Row],[Predicted]]</f>
        <v>-13.297986598958616</v>
      </c>
      <c r="S886" s="8">
        <f>October_Schedule_Table[[#This Row],[PTS2]]-October_Schedule_Table[[#This Row],[Home Pre]]</f>
        <v>-2.5179609624052119</v>
      </c>
      <c r="T886" s="8">
        <f>October_Schedule_Table[[#This Row],[PTS]]-October_Schedule_Table[[#This Row],[Away Pre]]</f>
        <v>10.780025636553404</v>
      </c>
      <c r="U886" s="8" t="str">
        <f>CONCATENATE(October_Schedule_Table[[#This Row],[Away Short]],October_Schedule_Table[[#This Row],[PTS]],October_Schedule_Table[[#This Row],[PTS2]])</f>
        <v>Chi110109</v>
      </c>
      <c r="V886" s="8" t="str">
        <f>CONCATENATE(October_Schedule_Table[[#This Row],[Home Short]],October_Schedule_Table[[#This Row],[PTS]],October_Schedule_Table[[#This Row],[PTS2]])</f>
        <v>Orl110109</v>
      </c>
      <c r="W886" s="8" t="str">
        <f>VLOOKUP(October_Schedule_Table[[#This Row],[Home Concat]],'Back to Back'!T:U,2,FALSE)</f>
        <v>no</v>
      </c>
      <c r="X886" s="8" t="str">
        <f>VLOOKUP(October_Schedule_Table[[#This Row],[Away Concat]],'Back to Back'!T:U,2,FALSE)</f>
        <v>no</v>
      </c>
      <c r="Y88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86" s="8"/>
    </row>
    <row r="887" spans="1:26" x14ac:dyDescent="0.2">
      <c r="A887" s="2">
        <v>43518</v>
      </c>
      <c r="B887" s="16">
        <v>2</v>
      </c>
      <c r="C887" s="16">
        <v>22</v>
      </c>
      <c r="D887" s="16">
        <v>2019</v>
      </c>
      <c r="E887" s="1" t="s">
        <v>12</v>
      </c>
      <c r="F887" s="1" t="s">
        <v>35</v>
      </c>
      <c r="G887" s="1" t="str">
        <f>LEFT(October_Schedule_Table[[#This Row],[Visitor/Neutral]],3)</f>
        <v>San</v>
      </c>
      <c r="H887" s="1">
        <v>117</v>
      </c>
      <c r="I887" s="1" t="s">
        <v>37</v>
      </c>
      <c r="J887" s="1" t="str">
        <f>LEFT(October_Schedule_Table[[#This Row],[Home/Neutral]],3)</f>
        <v>Tor</v>
      </c>
      <c r="K887" s="1">
        <v>120</v>
      </c>
      <c r="L887" s="1">
        <f>mean-0.5*home+VLOOKUP(October_Schedule_Table[[#This Row],[Visitor/Neutral]],lookup,2,FALSE)+VLOOKUP(October_Schedule_Table[[#This Row],[Home/Neutral]],lookup,3,FALSE)</f>
        <v>107.60169320034399</v>
      </c>
      <c r="M887" s="1">
        <f>mean+0.5*home+VLOOKUP(October_Schedule_Table[[#This Row],[Visitor/Neutral]],lookup,3,FALSE)+VLOOKUP(October_Schedule_Table[[#This Row],[Home/Neutral]],lookup,2,FALSE)</f>
        <v>113.97637853035468</v>
      </c>
      <c r="N887" s="1">
        <f>(October_Schedule_Table[[#This Row],[PTS2]]-October_Schedule_Table[[#This Row],[Home Pre]])^2+(October_Schedule_Table[[#This Row],[PTS]]-October_Schedule_Table[[#This Row],[Away Pre]])^2</f>
        <v>124.61218631003248</v>
      </c>
      <c r="O887" s="1">
        <f t="shared" si="15"/>
        <v>1.6907252231795271</v>
      </c>
      <c r="P887" s="8">
        <f>October_Schedule_Table[[#This Row],[PTS2]]-October_Schedule_Table[[#This Row],[PTS]]</f>
        <v>3</v>
      </c>
      <c r="Q887" s="8">
        <f>October_Schedule_Table[[#This Row],[Home Pre]]-October_Schedule_Table[[#This Row],[Away Pre]]</f>
        <v>6.374685330010692</v>
      </c>
      <c r="R887" s="8">
        <f>October_Schedule_Table[[#This Row],[Actual]]-October_Schedule_Table[[#This Row],[Predicted]]</f>
        <v>-3.374685330010692</v>
      </c>
      <c r="S887" s="8">
        <f>October_Schedule_Table[[#This Row],[PTS2]]-October_Schedule_Table[[#This Row],[Home Pre]]</f>
        <v>6.0236214696453203</v>
      </c>
      <c r="T887" s="8">
        <f>October_Schedule_Table[[#This Row],[PTS]]-October_Schedule_Table[[#This Row],[Away Pre]]</f>
        <v>9.3983067996560123</v>
      </c>
      <c r="U887" s="8" t="str">
        <f>CONCATENATE(October_Schedule_Table[[#This Row],[Away Short]],October_Schedule_Table[[#This Row],[PTS]],October_Schedule_Table[[#This Row],[PTS2]])</f>
        <v>San117120</v>
      </c>
      <c r="V887" s="8" t="str">
        <f>CONCATENATE(October_Schedule_Table[[#This Row],[Home Short]],October_Schedule_Table[[#This Row],[PTS]],October_Schedule_Table[[#This Row],[PTS2]])</f>
        <v>Tor117120</v>
      </c>
      <c r="W887" s="8" t="str">
        <f>VLOOKUP(October_Schedule_Table[[#This Row],[Home Concat]],'Back to Back'!T:U,2,FALSE)</f>
        <v>no</v>
      </c>
      <c r="X887" s="8" t="str">
        <f>VLOOKUP(October_Schedule_Table[[#This Row],[Away Concat]],'Back to Back'!T:U,2,FALSE)</f>
        <v>no</v>
      </c>
      <c r="Y88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87" s="8"/>
    </row>
    <row r="888" spans="1:26" x14ac:dyDescent="0.2">
      <c r="A888" s="2">
        <v>43519</v>
      </c>
      <c r="B888" s="16">
        <v>2</v>
      </c>
      <c r="C888" s="16">
        <v>23</v>
      </c>
      <c r="D888" s="16">
        <v>2019</v>
      </c>
      <c r="E888" s="1" t="s">
        <v>12</v>
      </c>
      <c r="F888" s="1" t="s">
        <v>29</v>
      </c>
      <c r="G888" s="1" t="str">
        <f>LEFT(October_Schedule_Table[[#This Row],[Visitor/Neutral]],3)</f>
        <v>Pho</v>
      </c>
      <c r="H888" s="1">
        <v>112</v>
      </c>
      <c r="I888" s="1" t="s">
        <v>24</v>
      </c>
      <c r="J888" s="1" t="str">
        <f>LEFT(October_Schedule_Table[[#This Row],[Home/Neutral]],3)</f>
        <v>Atl</v>
      </c>
      <c r="K888" s="1">
        <v>120</v>
      </c>
      <c r="L888" s="1">
        <f>mean-0.5*home+VLOOKUP(October_Schedule_Table[[#This Row],[Visitor/Neutral]],lookup,2,FALSE)+VLOOKUP(October_Schedule_Table[[#This Row],[Home/Neutral]],lookup,3,FALSE)</f>
        <v>115.46267397970333</v>
      </c>
      <c r="M888" s="1">
        <f>mean+0.5*home+VLOOKUP(October_Schedule_Table[[#This Row],[Visitor/Neutral]],lookup,3,FALSE)+VLOOKUP(October_Schedule_Table[[#This Row],[Home/Neutral]],lookup,2,FALSE)</f>
        <v>121.4621292203507</v>
      </c>
      <c r="N888" s="1">
        <f>(October_Schedule_Table[[#This Row],[PTS2]]-October_Schedule_Table[[#This Row],[Home Pre]])^2+(October_Schedule_Table[[#This Row],[PTS]]-October_Schedule_Table[[#This Row],[Away Pre]])^2</f>
        <v>14.127932946717822</v>
      </c>
      <c r="O888" s="1">
        <f t="shared" si="15"/>
        <v>1.6917402673399311</v>
      </c>
      <c r="P888" s="8">
        <f>October_Schedule_Table[[#This Row],[PTS2]]-October_Schedule_Table[[#This Row],[PTS]]</f>
        <v>8</v>
      </c>
      <c r="Q888" s="8">
        <f>October_Schedule_Table[[#This Row],[Home Pre]]-October_Schedule_Table[[#This Row],[Away Pre]]</f>
        <v>5.9994552406473787</v>
      </c>
      <c r="R888" s="8">
        <f>October_Schedule_Table[[#This Row],[Actual]]-October_Schedule_Table[[#This Row],[Predicted]]</f>
        <v>2.0005447593526213</v>
      </c>
      <c r="S888" s="8">
        <f>October_Schedule_Table[[#This Row],[PTS2]]-October_Schedule_Table[[#This Row],[Home Pre]]</f>
        <v>-1.4621292203507039</v>
      </c>
      <c r="T888" s="8">
        <f>October_Schedule_Table[[#This Row],[PTS]]-October_Schedule_Table[[#This Row],[Away Pre]]</f>
        <v>-3.4626739797033252</v>
      </c>
      <c r="U888" s="8" t="str">
        <f>CONCATENATE(October_Schedule_Table[[#This Row],[Away Short]],October_Schedule_Table[[#This Row],[PTS]],October_Schedule_Table[[#This Row],[PTS2]])</f>
        <v>Pho112120</v>
      </c>
      <c r="V888" s="8" t="str">
        <f>CONCATENATE(October_Schedule_Table[[#This Row],[Home Short]],October_Schedule_Table[[#This Row],[PTS]],October_Schedule_Table[[#This Row],[PTS2]])</f>
        <v>Atl112120</v>
      </c>
      <c r="W888" s="8" t="str">
        <f>VLOOKUP(October_Schedule_Table[[#This Row],[Home Concat]],'Back to Back'!T:U,2,FALSE)</f>
        <v>yes</v>
      </c>
      <c r="X888" s="8" t="str">
        <f>VLOOKUP(October_Schedule_Table[[#This Row],[Away Concat]],'Back to Back'!T:U,2,FALSE)</f>
        <v>no</v>
      </c>
      <c r="Y888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88" s="8"/>
    </row>
    <row r="889" spans="1:26" x14ac:dyDescent="0.2">
      <c r="A889" s="2">
        <v>43519</v>
      </c>
      <c r="B889" s="16">
        <v>2</v>
      </c>
      <c r="C889" s="16">
        <v>23</v>
      </c>
      <c r="D889" s="16">
        <v>2019</v>
      </c>
      <c r="E889" s="1" t="s">
        <v>6</v>
      </c>
      <c r="F889" s="1" t="s">
        <v>8</v>
      </c>
      <c r="G889" s="1" t="str">
        <f>LEFT(October_Schedule_Table[[#This Row],[Visitor/Neutral]],3)</f>
        <v>Bos</v>
      </c>
      <c r="H889" s="1">
        <v>116</v>
      </c>
      <c r="I889" s="1" t="s">
        <v>38</v>
      </c>
      <c r="J889" s="1" t="str">
        <f>LEFT(October_Schedule_Table[[#This Row],[Home/Neutral]],3)</f>
        <v>Chi</v>
      </c>
      <c r="K889" s="1">
        <v>126</v>
      </c>
      <c r="L889" s="1">
        <f>mean-0.5*home+VLOOKUP(October_Schedule_Table[[#This Row],[Visitor/Neutral]],lookup,2,FALSE)+VLOOKUP(October_Schedule_Table[[#This Row],[Home/Neutral]],lookup,3,FALSE)</f>
        <v>113.43296660749142</v>
      </c>
      <c r="M889" s="1">
        <f>mean+0.5*home+VLOOKUP(October_Schedule_Table[[#This Row],[Visitor/Neutral]],lookup,3,FALSE)+VLOOKUP(October_Schedule_Table[[#This Row],[Home/Neutral]],lookup,2,FALSE)</f>
        <v>104.11608848994715</v>
      </c>
      <c r="N889" s="1">
        <f>(October_Schedule_Table[[#This Row],[PTS2]]-October_Schedule_Table[[#This Row],[Home Pre]])^2+(October_Schedule_Table[[#This Row],[PTS]]-October_Schedule_Table[[#This Row],[Away Pre]])^2</f>
        <v>485.49524341807791</v>
      </c>
      <c r="O889" s="1">
        <f t="shared" si="15"/>
        <v>1.6927559208924667</v>
      </c>
      <c r="P889" s="8">
        <f>October_Schedule_Table[[#This Row],[PTS2]]-October_Schedule_Table[[#This Row],[PTS]]</f>
        <v>10</v>
      </c>
      <c r="Q889" s="8">
        <f>October_Schedule_Table[[#This Row],[Home Pre]]-October_Schedule_Table[[#This Row],[Away Pre]]</f>
        <v>-9.3168781175442774</v>
      </c>
      <c r="R889" s="8">
        <f>October_Schedule_Table[[#This Row],[Actual]]-October_Schedule_Table[[#This Row],[Predicted]]</f>
        <v>19.316878117544277</v>
      </c>
      <c r="S889" s="8">
        <f>October_Schedule_Table[[#This Row],[PTS2]]-October_Schedule_Table[[#This Row],[Home Pre]]</f>
        <v>21.883911510052855</v>
      </c>
      <c r="T889" s="8">
        <f>October_Schedule_Table[[#This Row],[PTS]]-October_Schedule_Table[[#This Row],[Away Pre]]</f>
        <v>2.5670333925085771</v>
      </c>
      <c r="U889" s="8" t="str">
        <f>CONCATENATE(October_Schedule_Table[[#This Row],[Away Short]],October_Schedule_Table[[#This Row],[PTS]],October_Schedule_Table[[#This Row],[PTS2]])</f>
        <v>Bos116126</v>
      </c>
      <c r="V889" s="8" t="str">
        <f>CONCATENATE(October_Schedule_Table[[#This Row],[Home Short]],October_Schedule_Table[[#This Row],[PTS]],October_Schedule_Table[[#This Row],[PTS2]])</f>
        <v>Chi116126</v>
      </c>
      <c r="W889" s="8" t="str">
        <f>VLOOKUP(October_Schedule_Table[[#This Row],[Home Concat]],'Back to Back'!T:U,2,FALSE)</f>
        <v>yes</v>
      </c>
      <c r="X889" s="8" t="str">
        <f>VLOOKUP(October_Schedule_Table[[#This Row],[Away Concat]],'Back to Back'!T:U,2,FALSE)</f>
        <v>no</v>
      </c>
      <c r="Y88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89" s="8"/>
    </row>
    <row r="890" spans="1:26" x14ac:dyDescent="0.2">
      <c r="A890" s="2">
        <v>43519</v>
      </c>
      <c r="B890" s="16">
        <v>2</v>
      </c>
      <c r="C890" s="16">
        <v>23</v>
      </c>
      <c r="D890" s="16">
        <v>2019</v>
      </c>
      <c r="E890" s="1" t="s">
        <v>12</v>
      </c>
      <c r="F890" s="1" t="s">
        <v>15</v>
      </c>
      <c r="G890" s="1" t="str">
        <f>LEFT(October_Schedule_Table[[#This Row],[Visitor/Neutral]],3)</f>
        <v>Bro</v>
      </c>
      <c r="H890" s="1">
        <v>117</v>
      </c>
      <c r="I890" s="1" t="s">
        <v>14</v>
      </c>
      <c r="J890" s="1" t="str">
        <f>LEFT(October_Schedule_Table[[#This Row],[Home/Neutral]],3)</f>
        <v>Cha</v>
      </c>
      <c r="K890" s="1">
        <v>115</v>
      </c>
      <c r="L890" s="1">
        <f>mean-0.5*home+VLOOKUP(October_Schedule_Table[[#This Row],[Visitor/Neutral]],lookup,2,FALSE)+VLOOKUP(October_Schedule_Table[[#This Row],[Home/Neutral]],lookup,3,FALSE)</f>
        <v>111.69406790868965</v>
      </c>
      <c r="M890" s="1">
        <f>mean+0.5*home+VLOOKUP(October_Schedule_Table[[#This Row],[Visitor/Neutral]],lookup,3,FALSE)+VLOOKUP(October_Schedule_Table[[#This Row],[Home/Neutral]],lookup,2,FALSE)</f>
        <v>113.09107293153808</v>
      </c>
      <c r="N890" s="1">
        <f>(October_Schedule_Table[[#This Row],[PTS2]]-October_Schedule_Table[[#This Row],[Home Pre]])^2+(October_Schedule_Table[[#This Row],[PTS]]-October_Schedule_Table[[#This Row],[Away Pre]])^2</f>
        <v>31.796917910303684</v>
      </c>
      <c r="O890" s="1">
        <f t="shared" si="15"/>
        <v>1.6937721842029887</v>
      </c>
      <c r="P890" s="8">
        <f>October_Schedule_Table[[#This Row],[PTS2]]-October_Schedule_Table[[#This Row],[PTS]]</f>
        <v>-2</v>
      </c>
      <c r="Q890" s="8">
        <f>October_Schedule_Table[[#This Row],[Home Pre]]-October_Schedule_Table[[#This Row],[Away Pre]]</f>
        <v>1.3970050228484325</v>
      </c>
      <c r="R890" s="8">
        <f>October_Schedule_Table[[#This Row],[Actual]]-October_Schedule_Table[[#This Row],[Predicted]]</f>
        <v>-3.3970050228484325</v>
      </c>
      <c r="S890" s="8">
        <f>October_Schedule_Table[[#This Row],[PTS2]]-October_Schedule_Table[[#This Row],[Home Pre]]</f>
        <v>1.9089270684619208</v>
      </c>
      <c r="T890" s="8">
        <f>October_Schedule_Table[[#This Row],[PTS]]-October_Schedule_Table[[#This Row],[Away Pre]]</f>
        <v>5.3059320913103534</v>
      </c>
      <c r="U890" s="8" t="str">
        <f>CONCATENATE(October_Schedule_Table[[#This Row],[Away Short]],October_Schedule_Table[[#This Row],[PTS]],October_Schedule_Table[[#This Row],[PTS2]])</f>
        <v>Bro117115</v>
      </c>
      <c r="V890" s="8" t="str">
        <f>CONCATENATE(October_Schedule_Table[[#This Row],[Home Short]],October_Schedule_Table[[#This Row],[PTS]],October_Schedule_Table[[#This Row],[PTS2]])</f>
        <v>Cha117115</v>
      </c>
      <c r="W890" s="8" t="str">
        <f>VLOOKUP(October_Schedule_Table[[#This Row],[Home Concat]],'Back to Back'!T:U,2,FALSE)</f>
        <v>no</v>
      </c>
      <c r="X890" s="8" t="str">
        <f>VLOOKUP(October_Schedule_Table[[#This Row],[Away Concat]],'Back to Back'!T:U,2,FALSE)</f>
        <v>no</v>
      </c>
      <c r="Y89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90" s="8"/>
    </row>
    <row r="891" spans="1:26" x14ac:dyDescent="0.2">
      <c r="A891" s="2">
        <v>43519</v>
      </c>
      <c r="B891" s="16">
        <v>2</v>
      </c>
      <c r="C891" s="16">
        <v>23</v>
      </c>
      <c r="D891" s="16">
        <v>2019</v>
      </c>
      <c r="E891" s="1" t="s">
        <v>12</v>
      </c>
      <c r="F891" s="1" t="s">
        <v>19</v>
      </c>
      <c r="G891" s="1" t="str">
        <f>LEFT(October_Schedule_Table[[#This Row],[Visitor/Neutral]],3)</f>
        <v>Mem</v>
      </c>
      <c r="H891" s="1">
        <v>107</v>
      </c>
      <c r="I891" s="1" t="s">
        <v>36</v>
      </c>
      <c r="J891" s="1" t="str">
        <f>LEFT(October_Schedule_Table[[#This Row],[Home/Neutral]],3)</f>
        <v>Cle</v>
      </c>
      <c r="K891" s="1">
        <v>112</v>
      </c>
      <c r="L891" s="1">
        <f>mean-0.5*home+VLOOKUP(October_Schedule_Table[[#This Row],[Visitor/Neutral]],lookup,2,FALSE)+VLOOKUP(October_Schedule_Table[[#This Row],[Home/Neutral]],lookup,3,FALSE)</f>
        <v>105.73810926974792</v>
      </c>
      <c r="M891" s="1">
        <f>mean+0.5*home+VLOOKUP(October_Schedule_Table[[#This Row],[Visitor/Neutral]],lookup,3,FALSE)+VLOOKUP(October_Schedule_Table[[#This Row],[Home/Neutral]],lookup,2,FALSE)</f>
        <v>101.47229729576162</v>
      </c>
      <c r="N891" s="1">
        <f>(October_Schedule_Table[[#This Row],[PTS2]]-October_Schedule_Table[[#This Row],[Home Pre]])^2+(October_Schedule_Table[[#This Row],[PTS]]-October_Schedule_Table[[#This Row],[Away Pre]])^2</f>
        <v>112.42489244392419</v>
      </c>
      <c r="O891" s="1">
        <f t="shared" si="15"/>
        <v>1.6947890576375713</v>
      </c>
      <c r="P891" s="8">
        <f>October_Schedule_Table[[#This Row],[PTS2]]-October_Schedule_Table[[#This Row],[PTS]]</f>
        <v>5</v>
      </c>
      <c r="Q891" s="8">
        <f>October_Schedule_Table[[#This Row],[Home Pre]]-October_Schedule_Table[[#This Row],[Away Pre]]</f>
        <v>-4.2658119739863025</v>
      </c>
      <c r="R891" s="8">
        <f>October_Schedule_Table[[#This Row],[Actual]]-October_Schedule_Table[[#This Row],[Predicted]]</f>
        <v>9.2658119739863025</v>
      </c>
      <c r="S891" s="8">
        <f>October_Schedule_Table[[#This Row],[PTS2]]-October_Schedule_Table[[#This Row],[Home Pre]]</f>
        <v>10.527702704238379</v>
      </c>
      <c r="T891" s="8">
        <f>October_Schedule_Table[[#This Row],[PTS]]-October_Schedule_Table[[#This Row],[Away Pre]]</f>
        <v>1.2618907302520768</v>
      </c>
      <c r="U891" s="8" t="str">
        <f>CONCATENATE(October_Schedule_Table[[#This Row],[Away Short]],October_Schedule_Table[[#This Row],[PTS]],October_Schedule_Table[[#This Row],[PTS2]])</f>
        <v>Mem107112</v>
      </c>
      <c r="V891" s="8" t="str">
        <f>CONCATENATE(October_Schedule_Table[[#This Row],[Home Short]],October_Schedule_Table[[#This Row],[PTS]],October_Schedule_Table[[#This Row],[PTS2]])</f>
        <v>Cle107112</v>
      </c>
      <c r="W891" s="8" t="str">
        <f>VLOOKUP(October_Schedule_Table[[#This Row],[Home Concat]],'Back to Back'!T:U,2,FALSE)</f>
        <v>no</v>
      </c>
      <c r="X891" s="8" t="str">
        <f>VLOOKUP(October_Schedule_Table[[#This Row],[Away Concat]],'Back to Back'!T:U,2,FALSE)</f>
        <v>no</v>
      </c>
      <c r="Y89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91" s="8"/>
    </row>
    <row r="892" spans="1:26" x14ac:dyDescent="0.2">
      <c r="A892" s="2">
        <v>43519</v>
      </c>
      <c r="B892" s="16">
        <v>2</v>
      </c>
      <c r="C892" s="16">
        <v>23</v>
      </c>
      <c r="D892" s="16">
        <v>2019</v>
      </c>
      <c r="E892" s="1" t="s">
        <v>33</v>
      </c>
      <c r="F892" s="1" t="s">
        <v>18</v>
      </c>
      <c r="G892" s="1" t="str">
        <f>LEFT(October_Schedule_Table[[#This Row],[Visitor/Neutral]],3)</f>
        <v>Hou</v>
      </c>
      <c r="H892" s="1">
        <v>118</v>
      </c>
      <c r="I892" s="1" t="s">
        <v>11</v>
      </c>
      <c r="J892" s="1" t="str">
        <f>LEFT(October_Schedule_Table[[#This Row],[Home/Neutral]],3)</f>
        <v>Gol</v>
      </c>
      <c r="K892" s="1">
        <v>112</v>
      </c>
      <c r="L892" s="1">
        <f>mean-0.5*home+VLOOKUP(October_Schedule_Table[[#This Row],[Visitor/Neutral]],lookup,2,FALSE)+VLOOKUP(October_Schedule_Table[[#This Row],[Home/Neutral]],lookup,3,FALSE)</f>
        <v>112.89785118098631</v>
      </c>
      <c r="M892" s="1">
        <f>mean+0.5*home+VLOOKUP(October_Schedule_Table[[#This Row],[Visitor/Neutral]],lookup,3,FALSE)+VLOOKUP(October_Schedule_Table[[#This Row],[Home/Neutral]],lookup,2,FALSE)</f>
        <v>116.27951553962953</v>
      </c>
      <c r="N892" s="1">
        <f>(October_Schedule_Table[[#This Row],[PTS2]]-October_Schedule_Table[[#This Row],[Home Pre]])^2+(October_Schedule_Table[[#This Row],[PTS]]-October_Schedule_Table[[#This Row],[Away Pre]])^2</f>
        <v>44.346175825293429</v>
      </c>
      <c r="O892" s="1">
        <f t="shared" si="15"/>
        <v>1.695806541562509</v>
      </c>
      <c r="P892" s="8">
        <f>October_Schedule_Table[[#This Row],[PTS2]]-October_Schedule_Table[[#This Row],[PTS]]</f>
        <v>-6</v>
      </c>
      <c r="Q892" s="8">
        <f>October_Schedule_Table[[#This Row],[Home Pre]]-October_Schedule_Table[[#This Row],[Away Pre]]</f>
        <v>3.3816643586432207</v>
      </c>
      <c r="R892" s="8">
        <f>October_Schedule_Table[[#This Row],[Actual]]-October_Schedule_Table[[#This Row],[Predicted]]</f>
        <v>-9.3816643586432207</v>
      </c>
      <c r="S892" s="8">
        <f>October_Schedule_Table[[#This Row],[PTS2]]-October_Schedule_Table[[#This Row],[Home Pre]]</f>
        <v>-4.2795155396295286</v>
      </c>
      <c r="T892" s="8">
        <f>October_Schedule_Table[[#This Row],[PTS]]-October_Schedule_Table[[#This Row],[Away Pre]]</f>
        <v>5.1021488190136921</v>
      </c>
      <c r="U892" s="8" t="str">
        <f>CONCATENATE(October_Schedule_Table[[#This Row],[Away Short]],October_Schedule_Table[[#This Row],[PTS]],October_Schedule_Table[[#This Row],[PTS2]])</f>
        <v>Hou118112</v>
      </c>
      <c r="V892" s="8" t="str">
        <f>CONCATENATE(October_Schedule_Table[[#This Row],[Home Short]],October_Schedule_Table[[#This Row],[PTS]],October_Schedule_Table[[#This Row],[PTS2]])</f>
        <v>Gol118112</v>
      </c>
      <c r="W892" s="8" t="str">
        <f>VLOOKUP(October_Schedule_Table[[#This Row],[Home Concat]],'Back to Back'!T:U,2,FALSE)</f>
        <v>no</v>
      </c>
      <c r="X892" s="8" t="str">
        <f>VLOOKUP(October_Schedule_Table[[#This Row],[Away Concat]],'Back to Back'!T:U,2,FALSE)</f>
        <v>no</v>
      </c>
      <c r="Y89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92" s="8"/>
    </row>
    <row r="893" spans="1:26" x14ac:dyDescent="0.2">
      <c r="A893" s="2">
        <v>43519</v>
      </c>
      <c r="B893" s="16">
        <v>2</v>
      </c>
      <c r="C893" s="16">
        <v>23</v>
      </c>
      <c r="D893" s="16">
        <v>2019</v>
      </c>
      <c r="E893" s="1" t="s">
        <v>23</v>
      </c>
      <c r="F893" s="1" t="s">
        <v>16</v>
      </c>
      <c r="G893" s="1" t="str">
        <f>LEFT(October_Schedule_Table[[#This Row],[Visitor/Neutral]],3)</f>
        <v>Det</v>
      </c>
      <c r="H893" s="1">
        <v>119</v>
      </c>
      <c r="I893" s="1" t="s">
        <v>26</v>
      </c>
      <c r="J893" s="1" t="str">
        <f>LEFT(October_Schedule_Table[[#This Row],[Home/Neutral]],3)</f>
        <v>Mia</v>
      </c>
      <c r="K893" s="1">
        <v>96</v>
      </c>
      <c r="L893" s="1">
        <f>mean-0.5*home+VLOOKUP(October_Schedule_Table[[#This Row],[Visitor/Neutral]],lookup,2,FALSE)+VLOOKUP(October_Schedule_Table[[#This Row],[Home/Neutral]],lookup,3,FALSE)</f>
        <v>99.916673069306114</v>
      </c>
      <c r="M893" s="1">
        <f>mean+0.5*home+VLOOKUP(October_Schedule_Table[[#This Row],[Visitor/Neutral]],lookup,3,FALSE)+VLOOKUP(October_Schedule_Table[[#This Row],[Home/Neutral]],lookup,2,FALSE)</f>
        <v>102.6174264652705</v>
      </c>
      <c r="N893" s="1">
        <f>(October_Schedule_Table[[#This Row],[PTS2]]-October_Schedule_Table[[#This Row],[Home Pre]])^2+(October_Schedule_Table[[#This Row],[PTS]]-October_Schedule_Table[[#This Row],[Away Pre]])^2</f>
        <v>407.96369976700896</v>
      </c>
      <c r="O893" s="1">
        <f t="shared" si="15"/>
        <v>1.6968246363443158</v>
      </c>
      <c r="P893" s="8">
        <f>October_Schedule_Table[[#This Row],[PTS2]]-October_Schedule_Table[[#This Row],[PTS]]</f>
        <v>-23</v>
      </c>
      <c r="Q893" s="8">
        <f>October_Schedule_Table[[#This Row],[Home Pre]]-October_Schedule_Table[[#This Row],[Away Pre]]</f>
        <v>2.7007533959643837</v>
      </c>
      <c r="R893" s="8">
        <f>October_Schedule_Table[[#This Row],[Actual]]-October_Schedule_Table[[#This Row],[Predicted]]</f>
        <v>-25.700753395964384</v>
      </c>
      <c r="S893" s="8">
        <f>October_Schedule_Table[[#This Row],[PTS2]]-October_Schedule_Table[[#This Row],[Home Pre]]</f>
        <v>-6.6174264652704977</v>
      </c>
      <c r="T893" s="8">
        <f>October_Schedule_Table[[#This Row],[PTS]]-October_Schedule_Table[[#This Row],[Away Pre]]</f>
        <v>19.083326930693886</v>
      </c>
      <c r="U893" s="8" t="str">
        <f>CONCATENATE(October_Schedule_Table[[#This Row],[Away Short]],October_Schedule_Table[[#This Row],[PTS]],October_Schedule_Table[[#This Row],[PTS2]])</f>
        <v>Det11996</v>
      </c>
      <c r="V893" s="8" t="str">
        <f>CONCATENATE(October_Schedule_Table[[#This Row],[Home Short]],October_Schedule_Table[[#This Row],[PTS]],October_Schedule_Table[[#This Row],[PTS2]])</f>
        <v>Mia11996</v>
      </c>
      <c r="W893" s="8" t="str">
        <f>VLOOKUP(October_Schedule_Table[[#This Row],[Home Concat]],'Back to Back'!T:U,2,FALSE)</f>
        <v>no</v>
      </c>
      <c r="X893" s="8" t="str">
        <f>VLOOKUP(October_Schedule_Table[[#This Row],[Away Concat]],'Back to Back'!T:U,2,FALSE)</f>
        <v>yes</v>
      </c>
      <c r="Y89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93" s="8"/>
    </row>
    <row r="894" spans="1:26" x14ac:dyDescent="0.2">
      <c r="A894" s="2">
        <v>43519</v>
      </c>
      <c r="B894" s="16">
        <v>2</v>
      </c>
      <c r="C894" s="16">
        <v>23</v>
      </c>
      <c r="D894" s="16">
        <v>2019</v>
      </c>
      <c r="E894" s="1" t="s">
        <v>33</v>
      </c>
      <c r="F894" s="1" t="s">
        <v>34</v>
      </c>
      <c r="G894" s="1" t="str">
        <f>LEFT(October_Schedule_Table[[#This Row],[Visitor/Neutral]],3)</f>
        <v>Min</v>
      </c>
      <c r="H894" s="1">
        <v>128</v>
      </c>
      <c r="I894" s="1" t="s">
        <v>13</v>
      </c>
      <c r="J894" s="1" t="str">
        <f>LEFT(October_Schedule_Table[[#This Row],[Home/Neutral]],3)</f>
        <v>Mil</v>
      </c>
      <c r="K894" s="1">
        <v>140</v>
      </c>
      <c r="L894" s="1">
        <f>mean-0.5*home+VLOOKUP(October_Schedule_Table[[#This Row],[Visitor/Neutral]],lookup,2,FALSE)+VLOOKUP(October_Schedule_Table[[#This Row],[Home/Neutral]],lookup,3,FALSE)</f>
        <v>110.5016624487163</v>
      </c>
      <c r="M894" s="1">
        <f>mean+0.5*home+VLOOKUP(October_Schedule_Table[[#This Row],[Visitor/Neutral]],lookup,3,FALSE)+VLOOKUP(October_Schedule_Table[[#This Row],[Home/Neutral]],lookup,2,FALSE)</f>
        <v>122.3307727944307</v>
      </c>
      <c r="N894" s="1">
        <f>(October_Schedule_Table[[#This Row],[PTS2]]-October_Schedule_Table[[#This Row],[Home Pre]])^2+(October_Schedule_Table[[#This Row],[PTS]]-October_Schedule_Table[[#This Row],[Away Pre]])^2</f>
        <v>618.39340710069541</v>
      </c>
      <c r="O894" s="1">
        <f t="shared" si="15"/>
        <v>1.6978433423497257</v>
      </c>
      <c r="P894" s="8">
        <f>October_Schedule_Table[[#This Row],[PTS2]]-October_Schedule_Table[[#This Row],[PTS]]</f>
        <v>12</v>
      </c>
      <c r="Q894" s="8">
        <f>October_Schedule_Table[[#This Row],[Home Pre]]-October_Schedule_Table[[#This Row],[Away Pre]]</f>
        <v>11.829110345714398</v>
      </c>
      <c r="R894" s="8">
        <f>October_Schedule_Table[[#This Row],[Actual]]-October_Schedule_Table[[#This Row],[Predicted]]</f>
        <v>0.17088965428560243</v>
      </c>
      <c r="S894" s="8">
        <f>October_Schedule_Table[[#This Row],[PTS2]]-October_Schedule_Table[[#This Row],[Home Pre]]</f>
        <v>17.6692272055693</v>
      </c>
      <c r="T894" s="8">
        <f>October_Schedule_Table[[#This Row],[PTS]]-October_Schedule_Table[[#This Row],[Away Pre]]</f>
        <v>17.498337551283697</v>
      </c>
      <c r="U894" s="8" t="str">
        <f>CONCATENATE(October_Schedule_Table[[#This Row],[Away Short]],October_Schedule_Table[[#This Row],[PTS]],October_Schedule_Table[[#This Row],[PTS2]])</f>
        <v>Min128140</v>
      </c>
      <c r="V894" s="8" t="str">
        <f>CONCATENATE(October_Schedule_Table[[#This Row],[Home Short]],October_Schedule_Table[[#This Row],[PTS]],October_Schedule_Table[[#This Row],[PTS2]])</f>
        <v>Mil128140</v>
      </c>
      <c r="W894" s="8" t="str">
        <f>VLOOKUP(October_Schedule_Table[[#This Row],[Home Concat]],'Back to Back'!T:U,2,FALSE)</f>
        <v>no</v>
      </c>
      <c r="X894" s="8" t="str">
        <f>VLOOKUP(October_Schedule_Table[[#This Row],[Away Concat]],'Back to Back'!T:U,2,FALSE)</f>
        <v>yes</v>
      </c>
      <c r="Y89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94" s="8"/>
    </row>
    <row r="895" spans="1:26" x14ac:dyDescent="0.2">
      <c r="A895" s="2">
        <v>43519</v>
      </c>
      <c r="B895" s="16">
        <v>2</v>
      </c>
      <c r="C895" s="16">
        <v>23</v>
      </c>
      <c r="D895" s="16">
        <v>2019</v>
      </c>
      <c r="E895" s="1" t="s">
        <v>12</v>
      </c>
      <c r="F895" s="1" t="s">
        <v>39</v>
      </c>
      <c r="G895" s="1" t="s">
        <v>242</v>
      </c>
      <c r="H895" s="1">
        <v>115</v>
      </c>
      <c r="I895" s="1" t="s">
        <v>17</v>
      </c>
      <c r="J895" s="1" t="str">
        <f>LEFT(October_Schedule_Table[[#This Row],[Home/Neutral]],3)</f>
        <v>New</v>
      </c>
      <c r="K895" s="1">
        <v>128</v>
      </c>
      <c r="L895" s="1">
        <f>mean-0.5*home+VLOOKUP(October_Schedule_Table[[#This Row],[Visitor/Neutral]],lookup,2,FALSE)+VLOOKUP(October_Schedule_Table[[#This Row],[Home/Neutral]],lookup,3,FALSE)</f>
        <v>115.93030816188661</v>
      </c>
      <c r="M895" s="1">
        <f>mean+0.5*home+VLOOKUP(October_Schedule_Table[[#This Row],[Visitor/Neutral]],lookup,3,FALSE)+VLOOKUP(October_Schedule_Table[[#This Row],[Home/Neutral]],lookup,2,FALSE)</f>
        <v>118.32621680580112</v>
      </c>
      <c r="N895" s="1">
        <f>(October_Schedule_Table[[#This Row],[PTS2]]-October_Schedule_Table[[#This Row],[Home Pre]])^2+(October_Schedule_Table[[#This Row],[PTS]]-October_Schedule_Table[[#This Row],[Away Pre]])^2</f>
        <v>94.447554564437453</v>
      </c>
      <c r="O895" s="1">
        <f t="shared" si="15"/>
        <v>1.6988626599456933</v>
      </c>
      <c r="P895" s="8">
        <f>October_Schedule_Table[[#This Row],[PTS2]]-October_Schedule_Table[[#This Row],[PTS]]</f>
        <v>13</v>
      </c>
      <c r="Q895" s="8">
        <f>October_Schedule_Table[[#This Row],[Home Pre]]-October_Schedule_Table[[#This Row],[Away Pre]]</f>
        <v>2.3959086439145096</v>
      </c>
      <c r="R895" s="8">
        <f>October_Schedule_Table[[#This Row],[Actual]]-October_Schedule_Table[[#This Row],[Predicted]]</f>
        <v>10.60409135608549</v>
      </c>
      <c r="S895" s="8">
        <f>October_Schedule_Table[[#This Row],[PTS2]]-October_Schedule_Table[[#This Row],[Home Pre]]</f>
        <v>9.6737831941988759</v>
      </c>
      <c r="T895" s="8">
        <f>October_Schedule_Table[[#This Row],[PTS]]-October_Schedule_Table[[#This Row],[Away Pre]]</f>
        <v>-0.93030816188661447</v>
      </c>
      <c r="U895" s="8" t="str">
        <f>CONCATENATE(October_Schedule_Table[[#This Row],[Away Short]],October_Schedule_Table[[#This Row],[PTS]],October_Schedule_Table[[#This Row],[PTS2]])</f>
        <v>LAL115128</v>
      </c>
      <c r="V895" s="8" t="str">
        <f>CONCATENATE(October_Schedule_Table[[#This Row],[Home Short]],October_Schedule_Table[[#This Row],[PTS]],October_Schedule_Table[[#This Row],[PTS2]])</f>
        <v>New115128</v>
      </c>
      <c r="W895" s="8" t="str">
        <f>VLOOKUP(October_Schedule_Table[[#This Row],[Home Concat]],'Back to Back'!T:U,2,FALSE)</f>
        <v>yes</v>
      </c>
      <c r="X895" s="8" t="str">
        <f>VLOOKUP(October_Schedule_Table[[#This Row],[Away Concat]],'Back to Back'!T:U,2,FALSE)</f>
        <v>no</v>
      </c>
      <c r="Y895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95" s="8"/>
    </row>
    <row r="896" spans="1:26" x14ac:dyDescent="0.2">
      <c r="A896" s="2">
        <v>43519</v>
      </c>
      <c r="B896" s="16">
        <v>2</v>
      </c>
      <c r="C896" s="16">
        <v>23</v>
      </c>
      <c r="D896" s="16">
        <v>2019</v>
      </c>
      <c r="E896" s="1" t="s">
        <v>6</v>
      </c>
      <c r="F896" s="1" t="s">
        <v>32</v>
      </c>
      <c r="G896" s="1" t="str">
        <f>LEFT(October_Schedule_Table[[#This Row],[Visitor/Neutral]],3)</f>
        <v>Sac</v>
      </c>
      <c r="H896" s="1">
        <v>119</v>
      </c>
      <c r="I896" s="1" t="s">
        <v>10</v>
      </c>
      <c r="J896" s="1" t="str">
        <f>LEFT(October_Schedule_Table[[#This Row],[Home/Neutral]],3)</f>
        <v>Okl</v>
      </c>
      <c r="K896" s="1">
        <v>116</v>
      </c>
      <c r="L896" s="1">
        <f>mean-0.5*home+VLOOKUP(October_Schedule_Table[[#This Row],[Visitor/Neutral]],lookup,2,FALSE)+VLOOKUP(October_Schedule_Table[[#This Row],[Home/Neutral]],lookup,3,FALSE)</f>
        <v>112.90260887140995</v>
      </c>
      <c r="M896" s="1">
        <f>mean+0.5*home+VLOOKUP(October_Schedule_Table[[#This Row],[Visitor/Neutral]],lookup,3,FALSE)+VLOOKUP(October_Schedule_Table[[#This Row],[Home/Neutral]],lookup,2,FALSE)</f>
        <v>119.92049661956477</v>
      </c>
      <c r="N896" s="1">
        <f>(October_Schedule_Table[[#This Row],[PTS2]]-October_Schedule_Table[[#This Row],[Home Pre]])^2+(October_Schedule_Table[[#This Row],[PTS]]-October_Schedule_Table[[#This Row],[Away Pre]])^2</f>
        <v>52.548472319027418</v>
      </c>
      <c r="O896" s="1">
        <f t="shared" si="15"/>
        <v>1.699882589499393</v>
      </c>
      <c r="P896" s="8">
        <f>October_Schedule_Table[[#This Row],[PTS2]]-October_Schedule_Table[[#This Row],[PTS]]</f>
        <v>-3</v>
      </c>
      <c r="Q896" s="8">
        <f>October_Schedule_Table[[#This Row],[Home Pre]]-October_Schedule_Table[[#This Row],[Away Pre]]</f>
        <v>7.0178877481548199</v>
      </c>
      <c r="R896" s="8">
        <f>October_Schedule_Table[[#This Row],[Actual]]-October_Schedule_Table[[#This Row],[Predicted]]</f>
        <v>-10.01788774815482</v>
      </c>
      <c r="S896" s="8">
        <f>October_Schedule_Table[[#This Row],[PTS2]]-October_Schedule_Table[[#This Row],[Home Pre]]</f>
        <v>-3.9204966195647728</v>
      </c>
      <c r="T896" s="8">
        <f>October_Schedule_Table[[#This Row],[PTS]]-October_Schedule_Table[[#This Row],[Away Pre]]</f>
        <v>6.0973911285900471</v>
      </c>
      <c r="U896" s="8" t="str">
        <f>CONCATENATE(October_Schedule_Table[[#This Row],[Away Short]],October_Schedule_Table[[#This Row],[PTS]],October_Schedule_Table[[#This Row],[PTS2]])</f>
        <v>Sac119116</v>
      </c>
      <c r="V896" s="8" t="str">
        <f>CONCATENATE(October_Schedule_Table[[#This Row],[Home Short]],October_Schedule_Table[[#This Row],[PTS]],October_Schedule_Table[[#This Row],[PTS2]])</f>
        <v>Okl119116</v>
      </c>
      <c r="W896" s="8" t="str">
        <f>VLOOKUP(October_Schedule_Table[[#This Row],[Home Concat]],'Back to Back'!T:U,2,FALSE)</f>
        <v>yes</v>
      </c>
      <c r="X896" s="8" t="str">
        <f>VLOOKUP(October_Schedule_Table[[#This Row],[Away Concat]],'Back to Back'!T:U,2,FALSE)</f>
        <v>no</v>
      </c>
      <c r="Y896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96" s="8"/>
    </row>
    <row r="897" spans="1:26" x14ac:dyDescent="0.2">
      <c r="A897" s="2">
        <v>43519</v>
      </c>
      <c r="B897" s="16">
        <v>2</v>
      </c>
      <c r="C897" s="16">
        <v>23</v>
      </c>
      <c r="D897" s="16">
        <v>2019</v>
      </c>
      <c r="E897" s="1" t="s">
        <v>60</v>
      </c>
      <c r="F897" s="1" t="s">
        <v>40</v>
      </c>
      <c r="G897" s="1" t="str">
        <f>LEFT(October_Schedule_Table[[#This Row],[Visitor/Neutral]],3)</f>
        <v>Por</v>
      </c>
      <c r="H897" s="1">
        <v>130</v>
      </c>
      <c r="I897" s="1" t="s">
        <v>7</v>
      </c>
      <c r="J897" s="1" t="str">
        <f>LEFT(October_Schedule_Table[[#This Row],[Home/Neutral]],3)</f>
        <v>Phi</v>
      </c>
      <c r="K897" s="1">
        <v>115</v>
      </c>
      <c r="L897" s="1">
        <f>mean-0.5*home+VLOOKUP(October_Schedule_Table[[#This Row],[Visitor/Neutral]],lookup,2,FALSE)+VLOOKUP(October_Schedule_Table[[#This Row],[Home/Neutral]],lookup,3,FALSE)</f>
        <v>115.58275056884973</v>
      </c>
      <c r="M897" s="1">
        <f>mean+0.5*home+VLOOKUP(October_Schedule_Table[[#This Row],[Visitor/Neutral]],lookup,3,FALSE)+VLOOKUP(October_Schedule_Table[[#This Row],[Home/Neutral]],lookup,2,FALSE)</f>
        <v>115.80378625813708</v>
      </c>
      <c r="N897" s="1">
        <f>(October_Schedule_Table[[#This Row],[PTS2]]-October_Schedule_Table[[#This Row],[Home Pre]])^2+(October_Schedule_Table[[#This Row],[PTS]]-October_Schedule_Table[[#This Row],[Away Pre]])^2</f>
        <v>208.50315350877273</v>
      </c>
      <c r="O897" s="1">
        <f t="shared" si="15"/>
        <v>1.7009031313782199</v>
      </c>
      <c r="P897" s="8">
        <f>October_Schedule_Table[[#This Row],[PTS2]]-October_Schedule_Table[[#This Row],[PTS]]</f>
        <v>-15</v>
      </c>
      <c r="Q897" s="8">
        <f>October_Schedule_Table[[#This Row],[Home Pre]]-October_Schedule_Table[[#This Row],[Away Pre]]</f>
        <v>0.22103568928734774</v>
      </c>
      <c r="R897" s="8">
        <f>October_Schedule_Table[[#This Row],[Actual]]-October_Schedule_Table[[#This Row],[Predicted]]</f>
        <v>-15.221035689287348</v>
      </c>
      <c r="S897" s="8">
        <f>October_Schedule_Table[[#This Row],[PTS2]]-October_Schedule_Table[[#This Row],[Home Pre]]</f>
        <v>-0.80378625813708027</v>
      </c>
      <c r="T897" s="8">
        <f>October_Schedule_Table[[#This Row],[PTS]]-October_Schedule_Table[[#This Row],[Away Pre]]</f>
        <v>14.417249431150267</v>
      </c>
      <c r="U897" s="8" t="str">
        <f>CONCATENATE(October_Schedule_Table[[#This Row],[Away Short]],October_Schedule_Table[[#This Row],[PTS]],October_Schedule_Table[[#This Row],[PTS2]])</f>
        <v>Por130115</v>
      </c>
      <c r="V897" s="8" t="str">
        <f>CONCATENATE(October_Schedule_Table[[#This Row],[Home Short]],October_Schedule_Table[[#This Row],[PTS]],October_Schedule_Table[[#This Row],[PTS2]])</f>
        <v>Phi130115</v>
      </c>
      <c r="W897" s="8" t="str">
        <f>VLOOKUP(October_Schedule_Table[[#This Row],[Home Concat]],'Back to Back'!T:U,2,FALSE)</f>
        <v>no</v>
      </c>
      <c r="X897" s="8" t="str">
        <f>VLOOKUP(October_Schedule_Table[[#This Row],[Away Concat]],'Back to Back'!T:U,2,FALSE)</f>
        <v>no</v>
      </c>
      <c r="Y89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897" s="8"/>
    </row>
    <row r="898" spans="1:26" x14ac:dyDescent="0.2">
      <c r="A898" s="2">
        <v>43519</v>
      </c>
      <c r="B898" s="16">
        <v>2</v>
      </c>
      <c r="C898" s="16">
        <v>23</v>
      </c>
      <c r="D898" s="16">
        <v>2019</v>
      </c>
      <c r="E898" s="1" t="s">
        <v>30</v>
      </c>
      <c r="F898" s="1" t="s">
        <v>28</v>
      </c>
      <c r="G898" s="1" t="str">
        <f>LEFT(October_Schedule_Table[[#This Row],[Visitor/Neutral]],3)</f>
        <v>Dal</v>
      </c>
      <c r="H898" s="1">
        <v>109</v>
      </c>
      <c r="I898" s="1" t="s">
        <v>31</v>
      </c>
      <c r="J898" s="1" t="str">
        <f>LEFT(October_Schedule_Table[[#This Row],[Home/Neutral]],3)</f>
        <v>Uta</v>
      </c>
      <c r="K898" s="1">
        <v>125</v>
      </c>
      <c r="L898" s="1">
        <f>mean-0.5*home+VLOOKUP(October_Schedule_Table[[#This Row],[Visitor/Neutral]],lookup,2,FALSE)+VLOOKUP(October_Schedule_Table[[#This Row],[Home/Neutral]],lookup,3,FALSE)</f>
        <v>102.50119514858315</v>
      </c>
      <c r="M898" s="1">
        <f>mean+0.5*home+VLOOKUP(October_Schedule_Table[[#This Row],[Visitor/Neutral]],lookup,3,FALSE)+VLOOKUP(October_Schedule_Table[[#This Row],[Home/Neutral]],lookup,2,FALSE)</f>
        <v>112.03777386281658</v>
      </c>
      <c r="N898" s="1">
        <f>(October_Schedule_Table[[#This Row],[PTS2]]-October_Schedule_Table[[#This Row],[Home Pre]])^2+(October_Schedule_Table[[#This Row],[PTS]]-October_Schedule_Table[[#This Row],[Away Pre]])^2</f>
        <v>210.2537709282802</v>
      </c>
      <c r="O898" s="1">
        <f t="shared" si="15"/>
        <v>1.7019242859497898</v>
      </c>
      <c r="P898" s="8">
        <f>October_Schedule_Table[[#This Row],[PTS2]]-October_Schedule_Table[[#This Row],[PTS]]</f>
        <v>16</v>
      </c>
      <c r="Q898" s="8">
        <f>October_Schedule_Table[[#This Row],[Home Pre]]-October_Schedule_Table[[#This Row],[Away Pre]]</f>
        <v>9.5365787142334284</v>
      </c>
      <c r="R898" s="8">
        <f>October_Schedule_Table[[#This Row],[Actual]]-October_Schedule_Table[[#This Row],[Predicted]]</f>
        <v>6.4634212857665716</v>
      </c>
      <c r="S898" s="8">
        <f>October_Schedule_Table[[#This Row],[PTS2]]-October_Schedule_Table[[#This Row],[Home Pre]]</f>
        <v>12.962226137183421</v>
      </c>
      <c r="T898" s="8">
        <f>October_Schedule_Table[[#This Row],[PTS]]-October_Schedule_Table[[#This Row],[Away Pre]]</f>
        <v>6.4988048514168497</v>
      </c>
      <c r="U898" s="8" t="str">
        <f>CONCATENATE(October_Schedule_Table[[#This Row],[Away Short]],October_Schedule_Table[[#This Row],[PTS]],October_Schedule_Table[[#This Row],[PTS2]])</f>
        <v>Dal109125</v>
      </c>
      <c r="V898" s="8" t="str">
        <f>CONCATENATE(October_Schedule_Table[[#This Row],[Home Short]],October_Schedule_Table[[#This Row],[PTS]],October_Schedule_Table[[#This Row],[PTS2]])</f>
        <v>Uta109125</v>
      </c>
      <c r="W898" s="8" t="str">
        <f>VLOOKUP(October_Schedule_Table[[#This Row],[Home Concat]],'Back to Back'!T:U,2,FALSE)</f>
        <v>yes</v>
      </c>
      <c r="X898" s="8" t="str">
        <f>VLOOKUP(October_Schedule_Table[[#This Row],[Away Concat]],'Back to Back'!T:U,2,FALSE)</f>
        <v>yes</v>
      </c>
      <c r="Y898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43519Dallas MavericksUtah Jazz</v>
      </c>
      <c r="Z898" s="8"/>
    </row>
    <row r="899" spans="1:26" x14ac:dyDescent="0.2">
      <c r="A899" s="2">
        <v>43519</v>
      </c>
      <c r="B899" s="16">
        <v>2</v>
      </c>
      <c r="C899" s="16">
        <v>23</v>
      </c>
      <c r="D899" s="16">
        <v>2019</v>
      </c>
      <c r="E899" s="1" t="s">
        <v>12</v>
      </c>
      <c r="F899" s="1" t="s">
        <v>20</v>
      </c>
      <c r="G899" s="1" t="str">
        <f>LEFT(October_Schedule_Table[[#This Row],[Visitor/Neutral]],3)</f>
        <v>Ind</v>
      </c>
      <c r="H899" s="1">
        <v>119</v>
      </c>
      <c r="I899" s="1" t="s">
        <v>41</v>
      </c>
      <c r="J899" s="1" t="str">
        <f>LEFT(October_Schedule_Table[[#This Row],[Home/Neutral]],3)</f>
        <v>Was</v>
      </c>
      <c r="K899" s="1">
        <v>112</v>
      </c>
      <c r="L899" s="1">
        <f>mean-0.5*home+VLOOKUP(October_Schedule_Table[[#This Row],[Visitor/Neutral]],lookup,2,FALSE)+VLOOKUP(October_Schedule_Table[[#This Row],[Home/Neutral]],lookup,3,FALSE)</f>
        <v>112.69531942920965</v>
      </c>
      <c r="M899" s="1">
        <f>mean+0.5*home+VLOOKUP(October_Schedule_Table[[#This Row],[Visitor/Neutral]],lookup,3,FALSE)+VLOOKUP(October_Schedule_Table[[#This Row],[Home/Neutral]],lookup,2,FALSE)</f>
        <v>109.79682252110146</v>
      </c>
      <c r="N899" s="1">
        <f>(October_Schedule_Table[[#This Row],[PTS2]]-October_Schedule_Table[[#This Row],[Home Pre]])^2+(October_Schedule_Table[[#This Row],[PTS]]-October_Schedule_Table[[#This Row],[Away Pre]])^2</f>
        <v>44.602988103227091</v>
      </c>
      <c r="O899" s="1">
        <f t="shared" si="15"/>
        <v>1.7029460535819392</v>
      </c>
      <c r="P899" s="8">
        <f>October_Schedule_Table[[#This Row],[PTS2]]-October_Schedule_Table[[#This Row],[PTS]]</f>
        <v>-7</v>
      </c>
      <c r="Q899" s="8">
        <f>October_Schedule_Table[[#This Row],[Home Pre]]-October_Schedule_Table[[#This Row],[Away Pre]]</f>
        <v>-2.8984969081081857</v>
      </c>
      <c r="R899" s="8">
        <f>October_Schedule_Table[[#This Row],[Actual]]-October_Schedule_Table[[#This Row],[Predicted]]</f>
        <v>-4.1015030918918143</v>
      </c>
      <c r="S899" s="8">
        <f>October_Schedule_Table[[#This Row],[PTS2]]-October_Schedule_Table[[#This Row],[Home Pre]]</f>
        <v>2.2031774788985388</v>
      </c>
      <c r="T899" s="8">
        <f>October_Schedule_Table[[#This Row],[PTS]]-October_Schedule_Table[[#This Row],[Away Pre]]</f>
        <v>6.304680570790353</v>
      </c>
      <c r="U899" s="8" t="str">
        <f>CONCATENATE(October_Schedule_Table[[#This Row],[Away Short]],October_Schedule_Table[[#This Row],[PTS]],October_Schedule_Table[[#This Row],[PTS2]])</f>
        <v>Ind119112</v>
      </c>
      <c r="V899" s="8" t="str">
        <f>CONCATENATE(October_Schedule_Table[[#This Row],[Home Short]],October_Schedule_Table[[#This Row],[PTS]],October_Schedule_Table[[#This Row],[PTS2]])</f>
        <v>Was119112</v>
      </c>
      <c r="W899" s="8" t="str">
        <f>VLOOKUP(October_Schedule_Table[[#This Row],[Home Concat]],'Back to Back'!T:U,2,FALSE)</f>
        <v>yes</v>
      </c>
      <c r="X899" s="8" t="str">
        <f>VLOOKUP(October_Schedule_Table[[#This Row],[Away Concat]],'Back to Back'!T:U,2,FALSE)</f>
        <v>yes</v>
      </c>
      <c r="Y899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43519Indiana PacersWashington Wizards</v>
      </c>
      <c r="Z899" s="8"/>
    </row>
    <row r="900" spans="1:26" x14ac:dyDescent="0.2">
      <c r="A900" s="2">
        <v>43520</v>
      </c>
      <c r="B900" s="16">
        <v>2</v>
      </c>
      <c r="C900" s="16">
        <v>24</v>
      </c>
      <c r="D900" s="16">
        <v>2019</v>
      </c>
      <c r="E900" s="1" t="s">
        <v>45</v>
      </c>
      <c r="F900" s="1" t="s">
        <v>22</v>
      </c>
      <c r="G900" s="1" t="s">
        <v>241</v>
      </c>
      <c r="H900" s="1">
        <v>96</v>
      </c>
      <c r="I900" s="1" t="s">
        <v>21</v>
      </c>
      <c r="J900" s="1" t="str">
        <f>LEFT(October_Schedule_Table[[#This Row],[Home/Neutral]],3)</f>
        <v>Den</v>
      </c>
      <c r="K900" s="1">
        <v>123</v>
      </c>
      <c r="L900" s="1">
        <f>mean-0.5*home+VLOOKUP(October_Schedule_Table[[#This Row],[Visitor/Neutral]],lookup,2,FALSE)+VLOOKUP(October_Schedule_Table[[#This Row],[Home/Neutral]],lookup,3,FALSE)</f>
        <v>109.1273012454057</v>
      </c>
      <c r="M900" s="1">
        <f>mean+0.5*home+VLOOKUP(October_Schedule_Table[[#This Row],[Visitor/Neutral]],lookup,3,FALSE)+VLOOKUP(October_Schedule_Table[[#This Row],[Home/Neutral]],lookup,2,FALSE)</f>
        <v>114.92795120768292</v>
      </c>
      <c r="N900" s="1">
        <f>(October_Schedule_Table[[#This Row],[PTS2]]-October_Schedule_Table[[#This Row],[Home Pre]])^2+(October_Schedule_Table[[#This Row],[PTS]]-October_Schedule_Table[[#This Row],[Away Pre]])^2</f>
        <v>237.48400969317771</v>
      </c>
      <c r="O900" s="1">
        <f t="shared" si="15"/>
        <v>1.7039684346427248</v>
      </c>
      <c r="P900" s="8">
        <f>October_Schedule_Table[[#This Row],[PTS2]]-October_Schedule_Table[[#This Row],[PTS]]</f>
        <v>27</v>
      </c>
      <c r="Q900" s="8">
        <f>October_Schedule_Table[[#This Row],[Home Pre]]-October_Schedule_Table[[#This Row],[Away Pre]]</f>
        <v>5.8006499622772196</v>
      </c>
      <c r="R900" s="8">
        <f>October_Schedule_Table[[#This Row],[Actual]]-October_Schedule_Table[[#This Row],[Predicted]]</f>
        <v>21.19935003772278</v>
      </c>
      <c r="S900" s="8">
        <f>October_Schedule_Table[[#This Row],[PTS2]]-October_Schedule_Table[[#This Row],[Home Pre]]</f>
        <v>8.0720487923170765</v>
      </c>
      <c r="T900" s="8">
        <f>October_Schedule_Table[[#This Row],[PTS]]-October_Schedule_Table[[#This Row],[Away Pre]]</f>
        <v>-13.127301245405704</v>
      </c>
      <c r="U900" s="8" t="str">
        <f>CONCATENATE(October_Schedule_Table[[#This Row],[Away Short]],October_Schedule_Table[[#This Row],[PTS]],October_Schedule_Table[[#This Row],[PTS2]])</f>
        <v>LAC96123</v>
      </c>
      <c r="V900" s="8" t="str">
        <f>CONCATENATE(October_Schedule_Table[[#This Row],[Home Short]],October_Schedule_Table[[#This Row],[PTS]],October_Schedule_Table[[#This Row],[PTS2]])</f>
        <v>Den96123</v>
      </c>
      <c r="W900" s="8" t="str">
        <f>VLOOKUP(October_Schedule_Table[[#This Row],[Home Concat]],'Back to Back'!T:U,2,FALSE)</f>
        <v>no</v>
      </c>
      <c r="X900" s="8" t="str">
        <f>VLOOKUP(October_Schedule_Table[[#This Row],[Away Concat]],'Back to Back'!T:U,2,FALSE)</f>
        <v>no</v>
      </c>
      <c r="Y90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00" s="8"/>
    </row>
    <row r="901" spans="1:26" x14ac:dyDescent="0.2">
      <c r="A901" s="2">
        <v>43520</v>
      </c>
      <c r="B901" s="16">
        <v>2</v>
      </c>
      <c r="C901" s="16">
        <v>24</v>
      </c>
      <c r="D901" s="16">
        <v>2019</v>
      </c>
      <c r="E901" s="1" t="s">
        <v>23</v>
      </c>
      <c r="F901" s="1" t="s">
        <v>35</v>
      </c>
      <c r="G901" s="1" t="str">
        <f>LEFT(October_Schedule_Table[[#This Row],[Visitor/Neutral]],3)</f>
        <v>San</v>
      </c>
      <c r="H901" s="1">
        <v>118</v>
      </c>
      <c r="I901" s="1" t="s">
        <v>25</v>
      </c>
      <c r="J901" s="1" t="s">
        <v>243</v>
      </c>
      <c r="K901" s="1">
        <v>130</v>
      </c>
      <c r="L901" s="1">
        <f>mean-0.5*home+VLOOKUP(October_Schedule_Table[[#This Row],[Visitor/Neutral]],lookup,2,FALSE)+VLOOKUP(October_Schedule_Table[[#This Row],[Home/Neutral]],lookup,3,FALSE)</f>
        <v>112.18236929340591</v>
      </c>
      <c r="M901" s="1">
        <f>mean+0.5*home+VLOOKUP(October_Schedule_Table[[#This Row],[Visitor/Neutral]],lookup,3,FALSE)+VLOOKUP(October_Schedule_Table[[#This Row],[Home/Neutral]],lookup,2,FALSE)</f>
        <v>103.64272861545508</v>
      </c>
      <c r="N901" s="1">
        <f>(October_Schedule_Table[[#This Row],[PTS2]]-October_Schedule_Table[[#This Row],[Home Pre]])^2+(October_Schedule_Table[[#This Row],[PTS]]-October_Schedule_Table[[#This Row],[Away Pre]])^2</f>
        <v>728.55058187685677</v>
      </c>
      <c r="O901" s="1">
        <f t="shared" si="15"/>
        <v>1.7049914295004251</v>
      </c>
      <c r="P901" s="8">
        <f>October_Schedule_Table[[#This Row],[PTS2]]-October_Schedule_Table[[#This Row],[PTS]]</f>
        <v>12</v>
      </c>
      <c r="Q901" s="8">
        <f>October_Schedule_Table[[#This Row],[Home Pre]]-October_Schedule_Table[[#This Row],[Away Pre]]</f>
        <v>-8.5396406779508283</v>
      </c>
      <c r="R901" s="8">
        <f>October_Schedule_Table[[#This Row],[Actual]]-October_Schedule_Table[[#This Row],[Predicted]]</f>
        <v>20.539640677950828</v>
      </c>
      <c r="S901" s="8">
        <f>October_Schedule_Table[[#This Row],[PTS2]]-October_Schedule_Table[[#This Row],[Home Pre]]</f>
        <v>26.357271384544916</v>
      </c>
      <c r="T901" s="8">
        <f>October_Schedule_Table[[#This Row],[PTS]]-October_Schedule_Table[[#This Row],[Away Pre]]</f>
        <v>5.8176307065940875</v>
      </c>
      <c r="U901" s="8" t="str">
        <f>CONCATENATE(October_Schedule_Table[[#This Row],[Away Short]],October_Schedule_Table[[#This Row],[PTS]],October_Schedule_Table[[#This Row],[PTS2]])</f>
        <v>San118130</v>
      </c>
      <c r="V901" s="8" t="str">
        <f>CONCATENATE(October_Schedule_Table[[#This Row],[Home Short]],October_Schedule_Table[[#This Row],[PTS]],October_Schedule_Table[[#This Row],[PTS2]])</f>
        <v>NYK118130</v>
      </c>
      <c r="W901" s="8" t="str">
        <f>VLOOKUP(October_Schedule_Table[[#This Row],[Home Concat]],'Back to Back'!T:U,2,FALSE)</f>
        <v>no</v>
      </c>
      <c r="X901" s="8" t="str">
        <f>VLOOKUP(October_Schedule_Table[[#This Row],[Away Concat]],'Back to Back'!T:U,2,FALSE)</f>
        <v>no</v>
      </c>
      <c r="Y90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01" s="8"/>
    </row>
    <row r="902" spans="1:26" x14ac:dyDescent="0.2">
      <c r="A902" s="2">
        <v>43520</v>
      </c>
      <c r="B902" s="16">
        <v>2</v>
      </c>
      <c r="C902" s="16">
        <v>24</v>
      </c>
      <c r="D902" s="16">
        <v>2019</v>
      </c>
      <c r="E902" s="1" t="s">
        <v>61</v>
      </c>
      <c r="F902" s="1" t="s">
        <v>27</v>
      </c>
      <c r="G902" s="1" t="str">
        <f>LEFT(October_Schedule_Table[[#This Row],[Visitor/Neutral]],3)</f>
        <v>Orl</v>
      </c>
      <c r="H902" s="1">
        <v>113</v>
      </c>
      <c r="I902" s="1" t="s">
        <v>37</v>
      </c>
      <c r="J902" s="1" t="str">
        <f>LEFT(October_Schedule_Table[[#This Row],[Home/Neutral]],3)</f>
        <v>Tor</v>
      </c>
      <c r="K902" s="1">
        <v>98</v>
      </c>
      <c r="L902" s="1">
        <f>mean-0.5*home+VLOOKUP(October_Schedule_Table[[#This Row],[Visitor/Neutral]],lookup,2,FALSE)+VLOOKUP(October_Schedule_Table[[#This Row],[Home/Neutral]],lookup,3,FALSE)</f>
        <v>104.09042700735505</v>
      </c>
      <c r="M902" s="1">
        <f>mean+0.5*home+VLOOKUP(October_Schedule_Table[[#This Row],[Visitor/Neutral]],lookup,3,FALSE)+VLOOKUP(October_Schedule_Table[[#This Row],[Home/Neutral]],lookup,2,FALSE)</f>
        <v>111.1177772333353</v>
      </c>
      <c r="N902" s="1">
        <f>(October_Schedule_Table[[#This Row],[PTS2]]-October_Schedule_Table[[#This Row],[Home Pre]])^2+(October_Schedule_Table[[#This Row],[PTS]]-October_Schedule_Table[[#This Row],[Away Pre]])^2</f>
        <v>251.45657045467834</v>
      </c>
      <c r="O902" s="1">
        <f t="shared" si="15"/>
        <v>1.7060150385235393</v>
      </c>
      <c r="P902" s="8">
        <f>October_Schedule_Table[[#This Row],[PTS2]]-October_Schedule_Table[[#This Row],[PTS]]</f>
        <v>-15</v>
      </c>
      <c r="Q902" s="8">
        <f>October_Schedule_Table[[#This Row],[Home Pre]]-October_Schedule_Table[[#This Row],[Away Pre]]</f>
        <v>7.0273502259802569</v>
      </c>
      <c r="R902" s="8">
        <f>October_Schedule_Table[[#This Row],[Actual]]-October_Schedule_Table[[#This Row],[Predicted]]</f>
        <v>-22.027350225980257</v>
      </c>
      <c r="S902" s="8">
        <f>October_Schedule_Table[[#This Row],[PTS2]]-October_Schedule_Table[[#This Row],[Home Pre]]</f>
        <v>-13.117777233335303</v>
      </c>
      <c r="T902" s="8">
        <f>October_Schedule_Table[[#This Row],[PTS]]-October_Schedule_Table[[#This Row],[Away Pre]]</f>
        <v>8.9095729926449536</v>
      </c>
      <c r="U902" s="8" t="str">
        <f>CONCATENATE(October_Schedule_Table[[#This Row],[Away Short]],October_Schedule_Table[[#This Row],[PTS]],October_Schedule_Table[[#This Row],[PTS2]])</f>
        <v>Orl11398</v>
      </c>
      <c r="V902" s="8" t="str">
        <f>CONCATENATE(October_Schedule_Table[[#This Row],[Home Short]],October_Schedule_Table[[#This Row],[PTS]],October_Schedule_Table[[#This Row],[PTS2]])</f>
        <v>Tor11398</v>
      </c>
      <c r="W902" s="8" t="str">
        <f>VLOOKUP(October_Schedule_Table[[#This Row],[Home Concat]],'Back to Back'!T:U,2,FALSE)</f>
        <v>no</v>
      </c>
      <c r="X902" s="8" t="str">
        <f>VLOOKUP(October_Schedule_Table[[#This Row],[Away Concat]],'Back to Back'!T:U,2,FALSE)</f>
        <v>no</v>
      </c>
      <c r="Y90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02" s="8"/>
    </row>
    <row r="903" spans="1:26" x14ac:dyDescent="0.2">
      <c r="A903" s="2">
        <v>43521</v>
      </c>
      <c r="B903" s="16">
        <v>2</v>
      </c>
      <c r="C903" s="16">
        <v>25</v>
      </c>
      <c r="D903" s="16">
        <v>2019</v>
      </c>
      <c r="E903" s="1" t="s">
        <v>23</v>
      </c>
      <c r="F903" s="1" t="s">
        <v>35</v>
      </c>
      <c r="G903" s="1" t="str">
        <f>LEFT(October_Schedule_Table[[#This Row],[Visitor/Neutral]],3)</f>
        <v>San</v>
      </c>
      <c r="H903" s="1">
        <v>85</v>
      </c>
      <c r="I903" s="1" t="s">
        <v>15</v>
      </c>
      <c r="J903" s="1" t="str">
        <f>LEFT(October_Schedule_Table[[#This Row],[Home/Neutral]],3)</f>
        <v>Bro</v>
      </c>
      <c r="K903" s="1">
        <v>101</v>
      </c>
      <c r="L903" s="1">
        <f>mean-0.5*home+VLOOKUP(October_Schedule_Table[[#This Row],[Visitor/Neutral]],lookup,2,FALSE)+VLOOKUP(October_Schedule_Table[[#This Row],[Home/Neutral]],lookup,3,FALSE)</f>
        <v>111.21142288702241</v>
      </c>
      <c r="M903" s="1">
        <f>mean+0.5*home+VLOOKUP(October_Schedule_Table[[#This Row],[Visitor/Neutral]],lookup,3,FALSE)+VLOOKUP(October_Schedule_Table[[#This Row],[Home/Neutral]],lookup,2,FALSE)</f>
        <v>112.14916371366321</v>
      </c>
      <c r="N903" s="1">
        <f>(October_Schedule_Table[[#This Row],[PTS2]]-October_Schedule_Table[[#This Row],[Home Pre]])^2+(October_Schedule_Table[[#This Row],[PTS]]-October_Schedule_Table[[#This Row],[Away Pre]])^2</f>
        <v>811.34254127638656</v>
      </c>
      <c r="O903" s="1">
        <f t="shared" si="15"/>
        <v>1.7070392620807879</v>
      </c>
      <c r="P903" s="8">
        <f>October_Schedule_Table[[#This Row],[PTS2]]-October_Schedule_Table[[#This Row],[PTS]]</f>
        <v>16</v>
      </c>
      <c r="Q903" s="8">
        <f>October_Schedule_Table[[#This Row],[Home Pre]]-October_Schedule_Table[[#This Row],[Away Pre]]</f>
        <v>0.93774082664080538</v>
      </c>
      <c r="R903" s="8">
        <f>October_Schedule_Table[[#This Row],[Actual]]-October_Schedule_Table[[#This Row],[Predicted]]</f>
        <v>15.062259173359195</v>
      </c>
      <c r="S903" s="8">
        <f>October_Schedule_Table[[#This Row],[PTS2]]-October_Schedule_Table[[#This Row],[Home Pre]]</f>
        <v>-11.149163713663214</v>
      </c>
      <c r="T903" s="8">
        <f>October_Schedule_Table[[#This Row],[PTS]]-October_Schedule_Table[[#This Row],[Away Pre]]</f>
        <v>-26.211422887022408</v>
      </c>
      <c r="U903" s="8" t="str">
        <f>CONCATENATE(October_Schedule_Table[[#This Row],[Away Short]],October_Schedule_Table[[#This Row],[PTS]],October_Schedule_Table[[#This Row],[PTS2]])</f>
        <v>San85101</v>
      </c>
      <c r="V903" s="8" t="str">
        <f>CONCATENATE(October_Schedule_Table[[#This Row],[Home Short]],October_Schedule_Table[[#This Row],[PTS]],October_Schedule_Table[[#This Row],[PTS2]])</f>
        <v>Bro85101</v>
      </c>
      <c r="W903" s="8" t="str">
        <f>VLOOKUP(October_Schedule_Table[[#This Row],[Home Concat]],'Back to Back'!T:U,2,FALSE)</f>
        <v>no</v>
      </c>
      <c r="X903" s="8" t="str">
        <f>VLOOKUP(October_Schedule_Table[[#This Row],[Away Concat]],'Back to Back'!T:U,2,FALSE)</f>
        <v>yes</v>
      </c>
      <c r="Y90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03" s="8"/>
    </row>
    <row r="904" spans="1:26" x14ac:dyDescent="0.2">
      <c r="A904" s="2">
        <v>43521</v>
      </c>
      <c r="B904" s="16">
        <v>2</v>
      </c>
      <c r="C904" s="16">
        <v>25</v>
      </c>
      <c r="D904" s="16">
        <v>2019</v>
      </c>
      <c r="E904" s="1" t="s">
        <v>6</v>
      </c>
      <c r="F904" s="1" t="s">
        <v>13</v>
      </c>
      <c r="G904" s="1" t="str">
        <f>LEFT(October_Schedule_Table[[#This Row],[Visitor/Neutral]],3)</f>
        <v>Mil</v>
      </c>
      <c r="H904" s="1">
        <v>117</v>
      </c>
      <c r="I904" s="1" t="s">
        <v>38</v>
      </c>
      <c r="J904" s="1" t="str">
        <f>LEFT(October_Schedule_Table[[#This Row],[Home/Neutral]],3)</f>
        <v>Chi</v>
      </c>
      <c r="K904" s="1">
        <v>106</v>
      </c>
      <c r="L904" s="1">
        <f>mean-0.5*home+VLOOKUP(October_Schedule_Table[[#This Row],[Visitor/Neutral]],lookup,2,FALSE)+VLOOKUP(October_Schedule_Table[[#This Row],[Home/Neutral]],lookup,3,FALSE)</f>
        <v>118.99090835312548</v>
      </c>
      <c r="M904" s="1">
        <f>mean+0.5*home+VLOOKUP(October_Schedule_Table[[#This Row],[Visitor/Neutral]],lookup,3,FALSE)+VLOOKUP(October_Schedule_Table[[#This Row],[Home/Neutral]],lookup,2,FALSE)</f>
        <v>105.57738612047592</v>
      </c>
      <c r="N904" s="1">
        <f>(October_Schedule_Table[[#This Row],[PTS2]]-October_Schedule_Table[[#This Row],[Home Pre]])^2+(October_Schedule_Table[[#This Row],[PTS]]-October_Schedule_Table[[#This Row],[Away Pre]])^2</f>
        <v>4.14231856171119</v>
      </c>
      <c r="O904" s="1">
        <f t="shared" si="15"/>
        <v>1.7080641005411128</v>
      </c>
      <c r="P904" s="8">
        <f>October_Schedule_Table[[#This Row],[PTS2]]-October_Schedule_Table[[#This Row],[PTS]]</f>
        <v>-11</v>
      </c>
      <c r="Q904" s="8">
        <f>October_Schedule_Table[[#This Row],[Home Pre]]-October_Schedule_Table[[#This Row],[Away Pre]]</f>
        <v>-13.413522232649555</v>
      </c>
      <c r="R904" s="8">
        <f>October_Schedule_Table[[#This Row],[Actual]]-October_Schedule_Table[[#This Row],[Predicted]]</f>
        <v>2.4135222326495551</v>
      </c>
      <c r="S904" s="8">
        <f>October_Schedule_Table[[#This Row],[PTS2]]-October_Schedule_Table[[#This Row],[Home Pre]]</f>
        <v>0.42261387952407858</v>
      </c>
      <c r="T904" s="8">
        <f>October_Schedule_Table[[#This Row],[PTS]]-October_Schedule_Table[[#This Row],[Away Pre]]</f>
        <v>-1.9909083531254765</v>
      </c>
      <c r="U904" s="8" t="str">
        <f>CONCATENATE(October_Schedule_Table[[#This Row],[Away Short]],October_Schedule_Table[[#This Row],[PTS]],October_Schedule_Table[[#This Row],[PTS2]])</f>
        <v>Mil117106</v>
      </c>
      <c r="V904" s="8" t="str">
        <f>CONCATENATE(October_Schedule_Table[[#This Row],[Home Short]],October_Schedule_Table[[#This Row],[PTS]],October_Schedule_Table[[#This Row],[PTS2]])</f>
        <v>Chi117106</v>
      </c>
      <c r="W904" s="8" t="str">
        <f>VLOOKUP(October_Schedule_Table[[#This Row],[Home Concat]],'Back to Back'!T:U,2,FALSE)</f>
        <v>no</v>
      </c>
      <c r="X904" s="8" t="str">
        <f>VLOOKUP(October_Schedule_Table[[#This Row],[Away Concat]],'Back to Back'!T:U,2,FALSE)</f>
        <v>no</v>
      </c>
      <c r="Y90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04" s="8"/>
    </row>
    <row r="905" spans="1:26" x14ac:dyDescent="0.2">
      <c r="A905" s="2">
        <v>43521</v>
      </c>
      <c r="B905" s="16">
        <v>2</v>
      </c>
      <c r="C905" s="16">
        <v>25</v>
      </c>
      <c r="D905" s="16">
        <v>2019</v>
      </c>
      <c r="E905" s="1" t="s">
        <v>12</v>
      </c>
      <c r="F905" s="1" t="s">
        <v>11</v>
      </c>
      <c r="G905" s="1" t="str">
        <f>LEFT(October_Schedule_Table[[#This Row],[Visitor/Neutral]],3)</f>
        <v>Gol</v>
      </c>
      <c r="H905" s="1">
        <v>121</v>
      </c>
      <c r="I905" s="1" t="s">
        <v>14</v>
      </c>
      <c r="J905" s="1" t="str">
        <f>LEFT(October_Schedule_Table[[#This Row],[Home/Neutral]],3)</f>
        <v>Cha</v>
      </c>
      <c r="K905" s="1">
        <v>110</v>
      </c>
      <c r="L905" s="1">
        <f>mean-0.5*home+VLOOKUP(October_Schedule_Table[[#This Row],[Visitor/Neutral]],lookup,2,FALSE)+VLOOKUP(October_Schedule_Table[[#This Row],[Home/Neutral]],lookup,3,FALSE)</f>
        <v>116.78320216702446</v>
      </c>
      <c r="M905" s="1">
        <f>mean+0.5*home+VLOOKUP(October_Schedule_Table[[#This Row],[Visitor/Neutral]],lookup,3,FALSE)+VLOOKUP(October_Schedule_Table[[#This Row],[Home/Neutral]],lookup,2,FALSE)</f>
        <v>111.78092170165061</v>
      </c>
      <c r="N905" s="1">
        <f>(October_Schedule_Table[[#This Row],[PTS2]]-October_Schedule_Table[[#This Row],[Home Pre]])^2+(October_Schedule_Table[[#This Row],[PTS]]-October_Schedule_Table[[#This Row],[Away Pre]])^2</f>
        <v>20.953066071597359</v>
      </c>
      <c r="O905" s="1">
        <f t="shared" si="15"/>
        <v>1.709089554273677</v>
      </c>
      <c r="P905" s="8">
        <f>October_Schedule_Table[[#This Row],[PTS2]]-October_Schedule_Table[[#This Row],[PTS]]</f>
        <v>-11</v>
      </c>
      <c r="Q905" s="8">
        <f>October_Schedule_Table[[#This Row],[Home Pre]]-October_Schedule_Table[[#This Row],[Away Pre]]</f>
        <v>-5.0022804653738433</v>
      </c>
      <c r="R905" s="8">
        <f>October_Schedule_Table[[#This Row],[Actual]]-October_Schedule_Table[[#This Row],[Predicted]]</f>
        <v>-5.9977195346261567</v>
      </c>
      <c r="S905" s="8">
        <f>October_Schedule_Table[[#This Row],[PTS2]]-October_Schedule_Table[[#This Row],[Home Pre]]</f>
        <v>-1.7809217016506125</v>
      </c>
      <c r="T905" s="8">
        <f>October_Schedule_Table[[#This Row],[PTS]]-October_Schedule_Table[[#This Row],[Away Pre]]</f>
        <v>4.2167978329755442</v>
      </c>
      <c r="U905" s="8" t="str">
        <f>CONCATENATE(October_Schedule_Table[[#This Row],[Away Short]],October_Schedule_Table[[#This Row],[PTS]],October_Schedule_Table[[#This Row],[PTS2]])</f>
        <v>Gol121110</v>
      </c>
      <c r="V905" s="8" t="str">
        <f>CONCATENATE(October_Schedule_Table[[#This Row],[Home Short]],October_Schedule_Table[[#This Row],[PTS]],October_Schedule_Table[[#This Row],[PTS2]])</f>
        <v>Cha121110</v>
      </c>
      <c r="W905" s="8" t="str">
        <f>VLOOKUP(October_Schedule_Table[[#This Row],[Home Concat]],'Back to Back'!T:U,2,FALSE)</f>
        <v>no</v>
      </c>
      <c r="X905" s="8" t="str">
        <f>VLOOKUP(October_Schedule_Table[[#This Row],[Away Concat]],'Back to Back'!T:U,2,FALSE)</f>
        <v>no</v>
      </c>
      <c r="Y90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05" s="8"/>
    </row>
    <row r="906" spans="1:26" x14ac:dyDescent="0.2">
      <c r="A906" s="2">
        <v>43521</v>
      </c>
      <c r="B906" s="16">
        <v>2</v>
      </c>
      <c r="C906" s="16">
        <v>25</v>
      </c>
      <c r="D906" s="16">
        <v>2019</v>
      </c>
      <c r="E906" s="1" t="s">
        <v>12</v>
      </c>
      <c r="F906" s="1" t="s">
        <v>40</v>
      </c>
      <c r="G906" s="1" t="str">
        <f>LEFT(October_Schedule_Table[[#This Row],[Visitor/Neutral]],3)</f>
        <v>Por</v>
      </c>
      <c r="H906" s="1">
        <v>123</v>
      </c>
      <c r="I906" s="1" t="s">
        <v>36</v>
      </c>
      <c r="J906" s="1" t="str">
        <f>LEFT(October_Schedule_Table[[#This Row],[Home/Neutral]],3)</f>
        <v>Cle</v>
      </c>
      <c r="K906" s="1">
        <v>110</v>
      </c>
      <c r="L906" s="1">
        <f>mean-0.5*home+VLOOKUP(October_Schedule_Table[[#This Row],[Visitor/Neutral]],lookup,2,FALSE)+VLOOKUP(October_Schedule_Table[[#This Row],[Home/Neutral]],lookup,3,FALSE)</f>
        <v>117.02581545921383</v>
      </c>
      <c r="M906" s="1">
        <f>mean+0.5*home+VLOOKUP(October_Schedule_Table[[#This Row],[Visitor/Neutral]],lookup,3,FALSE)+VLOOKUP(October_Schedule_Table[[#This Row],[Home/Neutral]],lookup,2,FALSE)</f>
        <v>105.67787036281193</v>
      </c>
      <c r="N906" s="1">
        <f>(October_Schedule_Table[[#This Row],[PTS2]]-October_Schedule_Table[[#This Row],[Home Pre]])^2+(October_Schedule_Table[[#This Row],[PTS]]-October_Schedule_Table[[#This Row],[Away Pre]])^2</f>
        <v>54.371685528027925</v>
      </c>
      <c r="O906" s="1">
        <f t="shared" si="15"/>
        <v>1.7101156236478658</v>
      </c>
      <c r="P906" s="8">
        <f>October_Schedule_Table[[#This Row],[PTS2]]-October_Schedule_Table[[#This Row],[PTS]]</f>
        <v>-13</v>
      </c>
      <c r="Q906" s="8">
        <f>October_Schedule_Table[[#This Row],[Home Pre]]-October_Schedule_Table[[#This Row],[Away Pre]]</f>
        <v>-11.347945096401901</v>
      </c>
      <c r="R906" s="8">
        <f>October_Schedule_Table[[#This Row],[Actual]]-October_Schedule_Table[[#This Row],[Predicted]]</f>
        <v>-1.6520549035980991</v>
      </c>
      <c r="S906" s="8">
        <f>October_Schedule_Table[[#This Row],[PTS2]]-October_Schedule_Table[[#This Row],[Home Pre]]</f>
        <v>4.3221296371880698</v>
      </c>
      <c r="T906" s="8">
        <f>October_Schedule_Table[[#This Row],[PTS]]-October_Schedule_Table[[#This Row],[Away Pre]]</f>
        <v>5.9741845407861689</v>
      </c>
      <c r="U906" s="8" t="str">
        <f>CONCATENATE(October_Schedule_Table[[#This Row],[Away Short]],October_Schedule_Table[[#This Row],[PTS]],October_Schedule_Table[[#This Row],[PTS2]])</f>
        <v>Por123110</v>
      </c>
      <c r="V906" s="8" t="str">
        <f>CONCATENATE(October_Schedule_Table[[#This Row],[Home Short]],October_Schedule_Table[[#This Row],[PTS]],October_Schedule_Table[[#This Row],[PTS2]])</f>
        <v>Cle123110</v>
      </c>
      <c r="W906" s="8" t="str">
        <f>VLOOKUP(October_Schedule_Table[[#This Row],[Home Concat]],'Back to Back'!T:U,2,FALSE)</f>
        <v>no</v>
      </c>
      <c r="X906" s="8" t="str">
        <f>VLOOKUP(October_Schedule_Table[[#This Row],[Away Concat]],'Back to Back'!T:U,2,FALSE)</f>
        <v>no</v>
      </c>
      <c r="Y90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06" s="8"/>
    </row>
    <row r="907" spans="1:26" x14ac:dyDescent="0.2">
      <c r="A907" s="2">
        <v>43521</v>
      </c>
      <c r="B907" s="16">
        <v>2</v>
      </c>
      <c r="C907" s="16">
        <v>25</v>
      </c>
      <c r="D907" s="16">
        <v>2019</v>
      </c>
      <c r="E907" s="1" t="s">
        <v>12</v>
      </c>
      <c r="F907" s="1" t="s">
        <v>20</v>
      </c>
      <c r="G907" s="1" t="str">
        <f>LEFT(October_Schedule_Table[[#This Row],[Visitor/Neutral]],3)</f>
        <v>Ind</v>
      </c>
      <c r="H907" s="1">
        <v>109</v>
      </c>
      <c r="I907" s="1" t="s">
        <v>16</v>
      </c>
      <c r="J907" s="1" t="str">
        <f>LEFT(October_Schedule_Table[[#This Row],[Home/Neutral]],3)</f>
        <v>Det</v>
      </c>
      <c r="K907" s="1">
        <v>113</v>
      </c>
      <c r="L907" s="1">
        <f>mean-0.5*home+VLOOKUP(October_Schedule_Table[[#This Row],[Visitor/Neutral]],lookup,2,FALSE)+VLOOKUP(October_Schedule_Table[[#This Row],[Home/Neutral]],lookup,3,FALSE)</f>
        <v>102.2307500019236</v>
      </c>
      <c r="M907" s="1">
        <f>mean+0.5*home+VLOOKUP(October_Schedule_Table[[#This Row],[Visitor/Neutral]],lookup,3,FALSE)+VLOOKUP(October_Schedule_Table[[#This Row],[Home/Neutral]],lookup,2,FALSE)</f>
        <v>102.31380621961631</v>
      </c>
      <c r="N907" s="1">
        <f>(October_Schedule_Table[[#This Row],[PTS2]]-October_Schedule_Table[[#This Row],[Home Pre]])^2+(October_Schedule_Table[[#This Row],[PTS]]-October_Schedule_Table[[#This Row],[Away Pre]])^2</f>
        <v>160.01748304836843</v>
      </c>
      <c r="O907" s="1">
        <f t="shared" si="15"/>
        <v>1.711142309033286</v>
      </c>
      <c r="P907" s="8">
        <f>October_Schedule_Table[[#This Row],[PTS2]]-October_Schedule_Table[[#This Row],[PTS]]</f>
        <v>4</v>
      </c>
      <c r="Q907" s="8">
        <f>October_Schedule_Table[[#This Row],[Home Pre]]-October_Schedule_Table[[#This Row],[Away Pre]]</f>
        <v>8.305621769271454E-2</v>
      </c>
      <c r="R907" s="8">
        <f>October_Schedule_Table[[#This Row],[Actual]]-October_Schedule_Table[[#This Row],[Predicted]]</f>
        <v>3.9169437823072855</v>
      </c>
      <c r="S907" s="8">
        <f>October_Schedule_Table[[#This Row],[PTS2]]-October_Schedule_Table[[#This Row],[Home Pre]]</f>
        <v>10.68619378038369</v>
      </c>
      <c r="T907" s="8">
        <f>October_Schedule_Table[[#This Row],[PTS]]-October_Schedule_Table[[#This Row],[Away Pre]]</f>
        <v>6.769249998076404</v>
      </c>
      <c r="U907" s="8" t="str">
        <f>CONCATENATE(October_Schedule_Table[[#This Row],[Away Short]],October_Schedule_Table[[#This Row],[PTS]],October_Schedule_Table[[#This Row],[PTS2]])</f>
        <v>Ind109113</v>
      </c>
      <c r="V907" s="8" t="str">
        <f>CONCATENATE(October_Schedule_Table[[#This Row],[Home Short]],October_Schedule_Table[[#This Row],[PTS]],October_Schedule_Table[[#This Row],[PTS2]])</f>
        <v>Det109113</v>
      </c>
      <c r="W907" s="8" t="str">
        <f>VLOOKUP(October_Schedule_Table[[#This Row],[Home Concat]],'Back to Back'!T:U,2,FALSE)</f>
        <v>no</v>
      </c>
      <c r="X907" s="8" t="str">
        <f>VLOOKUP(October_Schedule_Table[[#This Row],[Away Concat]],'Back to Back'!T:U,2,FALSE)</f>
        <v>no</v>
      </c>
      <c r="Y90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07" s="8"/>
    </row>
    <row r="908" spans="1:26" x14ac:dyDescent="0.2">
      <c r="A908" s="2">
        <v>43521</v>
      </c>
      <c r="B908" s="16">
        <v>2</v>
      </c>
      <c r="C908" s="16">
        <v>25</v>
      </c>
      <c r="D908" s="16">
        <v>2019</v>
      </c>
      <c r="E908" s="1" t="s">
        <v>6</v>
      </c>
      <c r="F908" s="1" t="s">
        <v>24</v>
      </c>
      <c r="G908" s="1" t="str">
        <f>LEFT(October_Schedule_Table[[#This Row],[Visitor/Neutral]],3)</f>
        <v>Atl</v>
      </c>
      <c r="H908" s="1">
        <v>111</v>
      </c>
      <c r="I908" s="1" t="s">
        <v>18</v>
      </c>
      <c r="J908" s="1" t="str">
        <f>LEFT(October_Schedule_Table[[#This Row],[Home/Neutral]],3)</f>
        <v>Hou</v>
      </c>
      <c r="K908" s="1">
        <v>119</v>
      </c>
      <c r="L908" s="1">
        <f>mean-0.5*home+VLOOKUP(October_Schedule_Table[[#This Row],[Visitor/Neutral]],lookup,2,FALSE)+VLOOKUP(October_Schedule_Table[[#This Row],[Home/Neutral]],lookup,3,FALSE)</f>
        <v>110.50255581031148</v>
      </c>
      <c r="M908" s="1">
        <f>mean+0.5*home+VLOOKUP(October_Schedule_Table[[#This Row],[Visitor/Neutral]],lookup,3,FALSE)+VLOOKUP(October_Schedule_Table[[#This Row],[Home/Neutral]],lookup,2,FALSE)</f>
        <v>124.46294253398582</v>
      </c>
      <c r="N908" s="1">
        <f>(October_Schedule_Table[[#This Row],[PTS2]]-October_Schedule_Table[[#This Row],[Home Pre]])^2+(October_Schedule_Table[[#This Row],[PTS]]-October_Schedule_Table[[#This Row],[Away Pre]])^2</f>
        <v>30.091191851486332</v>
      </c>
      <c r="O908" s="1">
        <f t="shared" ref="O908:O971" si="16">1/(0.9994)*O907</f>
        <v>1.7121696107997659</v>
      </c>
      <c r="P908" s="8">
        <f>October_Schedule_Table[[#This Row],[PTS2]]-October_Schedule_Table[[#This Row],[PTS]]</f>
        <v>8</v>
      </c>
      <c r="Q908" s="8">
        <f>October_Schedule_Table[[#This Row],[Home Pre]]-October_Schedule_Table[[#This Row],[Away Pre]]</f>
        <v>13.960386723674347</v>
      </c>
      <c r="R908" s="8">
        <f>October_Schedule_Table[[#This Row],[Actual]]-October_Schedule_Table[[#This Row],[Predicted]]</f>
        <v>-5.9603867236743469</v>
      </c>
      <c r="S908" s="8">
        <f>October_Schedule_Table[[#This Row],[PTS2]]-October_Schedule_Table[[#This Row],[Home Pre]]</f>
        <v>-5.4629425339858244</v>
      </c>
      <c r="T908" s="8">
        <f>October_Schedule_Table[[#This Row],[PTS]]-October_Schedule_Table[[#This Row],[Away Pre]]</f>
        <v>0.49744418968852244</v>
      </c>
      <c r="U908" s="8" t="str">
        <f>CONCATENATE(October_Schedule_Table[[#This Row],[Away Short]],October_Schedule_Table[[#This Row],[PTS]],October_Schedule_Table[[#This Row],[PTS2]])</f>
        <v>Atl111119</v>
      </c>
      <c r="V908" s="8" t="str">
        <f>CONCATENATE(October_Schedule_Table[[#This Row],[Home Short]],October_Schedule_Table[[#This Row],[PTS]],October_Schedule_Table[[#This Row],[PTS2]])</f>
        <v>Hou111119</v>
      </c>
      <c r="W908" s="8" t="str">
        <f>VLOOKUP(October_Schedule_Table[[#This Row],[Home Concat]],'Back to Back'!T:U,2,FALSE)</f>
        <v>no</v>
      </c>
      <c r="X908" s="8" t="str">
        <f>VLOOKUP(October_Schedule_Table[[#This Row],[Away Concat]],'Back to Back'!T:U,2,FALSE)</f>
        <v>no</v>
      </c>
      <c r="Y90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08" s="8"/>
    </row>
    <row r="909" spans="1:26" x14ac:dyDescent="0.2">
      <c r="A909" s="2">
        <v>43521</v>
      </c>
      <c r="B909" s="16">
        <v>2</v>
      </c>
      <c r="C909" s="16">
        <v>25</v>
      </c>
      <c r="D909" s="16">
        <v>2019</v>
      </c>
      <c r="E909" s="1" t="s">
        <v>9</v>
      </c>
      <c r="F909" s="1" t="s">
        <v>28</v>
      </c>
      <c r="G909" s="1" t="str">
        <f>LEFT(October_Schedule_Table[[#This Row],[Visitor/Neutral]],3)</f>
        <v>Dal</v>
      </c>
      <c r="H909" s="1">
        <v>112</v>
      </c>
      <c r="I909" s="1" t="s">
        <v>22</v>
      </c>
      <c r="J909" s="1" t="s">
        <v>241</v>
      </c>
      <c r="K909" s="1">
        <v>121</v>
      </c>
      <c r="L909" s="1">
        <f>mean-0.5*home+VLOOKUP(October_Schedule_Table[[#This Row],[Visitor/Neutral]],lookup,2,FALSE)+VLOOKUP(October_Schedule_Table[[#This Row],[Home/Neutral]],lookup,3,FALSE)</f>
        <v>110.8416461879586</v>
      </c>
      <c r="M909" s="1">
        <f>mean+0.5*home+VLOOKUP(October_Schedule_Table[[#This Row],[Visitor/Neutral]],lookup,3,FALSE)+VLOOKUP(October_Schedule_Table[[#This Row],[Home/Neutral]],lookup,2,FALSE)</f>
        <v>115.45689367760596</v>
      </c>
      <c r="N909" s="1">
        <f>(October_Schedule_Table[[#This Row],[PTS2]]-October_Schedule_Table[[#This Row],[Home Pre]])^2+(October_Schedule_Table[[#This Row],[PTS]]-October_Schedule_Table[[#This Row],[Away Pre]])^2</f>
        <v>32.067811255235597</v>
      </c>
      <c r="O909" s="1">
        <f t="shared" si="16"/>
        <v>1.7131975293173565</v>
      </c>
      <c r="P909" s="8">
        <f>October_Schedule_Table[[#This Row],[PTS2]]-October_Schedule_Table[[#This Row],[PTS]]</f>
        <v>9</v>
      </c>
      <c r="Q909" s="8">
        <f>October_Schedule_Table[[#This Row],[Home Pre]]-October_Schedule_Table[[#This Row],[Away Pre]]</f>
        <v>4.6152474896473592</v>
      </c>
      <c r="R909" s="8">
        <f>October_Schedule_Table[[#This Row],[Actual]]-October_Schedule_Table[[#This Row],[Predicted]]</f>
        <v>4.3847525103526408</v>
      </c>
      <c r="S909" s="8">
        <f>October_Schedule_Table[[#This Row],[PTS2]]-October_Schedule_Table[[#This Row],[Home Pre]]</f>
        <v>5.5431063223940384</v>
      </c>
      <c r="T909" s="8">
        <f>October_Schedule_Table[[#This Row],[PTS]]-October_Schedule_Table[[#This Row],[Away Pre]]</f>
        <v>1.1583538120413976</v>
      </c>
      <c r="U909" s="8" t="str">
        <f>CONCATENATE(October_Schedule_Table[[#This Row],[Away Short]],October_Schedule_Table[[#This Row],[PTS]],October_Schedule_Table[[#This Row],[PTS2]])</f>
        <v>Dal112121</v>
      </c>
      <c r="V909" s="8" t="str">
        <f>CONCATENATE(October_Schedule_Table[[#This Row],[Home Short]],October_Schedule_Table[[#This Row],[PTS]],October_Schedule_Table[[#This Row],[PTS2]])</f>
        <v>LAC112121</v>
      </c>
      <c r="W909" s="8" t="str">
        <f>VLOOKUP(October_Schedule_Table[[#This Row],[Home Concat]],'Back to Back'!T:U,2,FALSE)</f>
        <v>yes</v>
      </c>
      <c r="X909" s="8" t="str">
        <f>VLOOKUP(October_Schedule_Table[[#This Row],[Away Concat]],'Back to Back'!T:U,2,FALSE)</f>
        <v>no</v>
      </c>
      <c r="Y90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09" s="8"/>
    </row>
    <row r="910" spans="1:26" x14ac:dyDescent="0.2">
      <c r="A910" s="2">
        <v>43521</v>
      </c>
      <c r="B910" s="16">
        <v>2</v>
      </c>
      <c r="C910" s="16">
        <v>25</v>
      </c>
      <c r="D910" s="16">
        <v>2019</v>
      </c>
      <c r="E910" s="1" t="s">
        <v>6</v>
      </c>
      <c r="F910" s="1" t="s">
        <v>39</v>
      </c>
      <c r="G910" s="1" t="s">
        <v>242</v>
      </c>
      <c r="H910" s="1">
        <v>105</v>
      </c>
      <c r="I910" s="1" t="s">
        <v>19</v>
      </c>
      <c r="J910" s="1" t="str">
        <f>LEFT(October_Schedule_Table[[#This Row],[Home/Neutral]],3)</f>
        <v>Mem</v>
      </c>
      <c r="K910" s="1">
        <v>110</v>
      </c>
      <c r="L910" s="1">
        <f>mean-0.5*home+VLOOKUP(October_Schedule_Table[[#This Row],[Visitor/Neutral]],lookup,2,FALSE)+VLOOKUP(October_Schedule_Table[[#This Row],[Home/Neutral]],lookup,3,FALSE)</f>
        <v>104.96789454899996</v>
      </c>
      <c r="M910" s="1">
        <f>mean+0.5*home+VLOOKUP(October_Schedule_Table[[#This Row],[Visitor/Neutral]],lookup,3,FALSE)+VLOOKUP(October_Schedule_Table[[#This Row],[Home/Neutral]],lookup,2,FALSE)</f>
        <v>107.10577376202016</v>
      </c>
      <c r="N910" s="1">
        <f>(October_Schedule_Table[[#This Row],[PTS2]]-October_Schedule_Table[[#This Row],[Home Pre]])^2+(October_Schedule_Table[[#This Row],[PTS]]-October_Schedule_Table[[#This Row],[Away Pre]])^2</f>
        <v>8.3775762765948336</v>
      </c>
      <c r="O910" s="1">
        <f t="shared" si="16"/>
        <v>1.7142260649563303</v>
      </c>
      <c r="P910" s="8">
        <f>October_Schedule_Table[[#This Row],[PTS2]]-October_Schedule_Table[[#This Row],[PTS]]</f>
        <v>5</v>
      </c>
      <c r="Q910" s="8">
        <f>October_Schedule_Table[[#This Row],[Home Pre]]-October_Schedule_Table[[#This Row],[Away Pre]]</f>
        <v>2.1378792130201987</v>
      </c>
      <c r="R910" s="8">
        <f>October_Schedule_Table[[#This Row],[Actual]]-October_Schedule_Table[[#This Row],[Predicted]]</f>
        <v>2.8621207869798013</v>
      </c>
      <c r="S910" s="8">
        <f>October_Schedule_Table[[#This Row],[PTS2]]-October_Schedule_Table[[#This Row],[Home Pre]]</f>
        <v>2.8942262379798365</v>
      </c>
      <c r="T910" s="8">
        <f>October_Schedule_Table[[#This Row],[PTS]]-October_Schedule_Table[[#This Row],[Away Pre]]</f>
        <v>3.2105451000035146E-2</v>
      </c>
      <c r="U910" s="8" t="str">
        <f>CONCATENATE(October_Schedule_Table[[#This Row],[Away Short]],October_Schedule_Table[[#This Row],[PTS]],October_Schedule_Table[[#This Row],[PTS2]])</f>
        <v>LAL105110</v>
      </c>
      <c r="V910" s="8" t="str">
        <f>CONCATENATE(October_Schedule_Table[[#This Row],[Home Short]],October_Schedule_Table[[#This Row],[PTS]],October_Schedule_Table[[#This Row],[PTS2]])</f>
        <v>Mem105110</v>
      </c>
      <c r="W910" s="8" t="str">
        <f>VLOOKUP(October_Schedule_Table[[#This Row],[Home Concat]],'Back to Back'!T:U,2,FALSE)</f>
        <v>no</v>
      </c>
      <c r="X910" s="8" t="str">
        <f>VLOOKUP(October_Schedule_Table[[#This Row],[Away Concat]],'Back to Back'!T:U,2,FALSE)</f>
        <v>no</v>
      </c>
      <c r="Y91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10" s="8"/>
    </row>
    <row r="911" spans="1:26" x14ac:dyDescent="0.2">
      <c r="A911" s="2">
        <v>43521</v>
      </c>
      <c r="B911" s="16">
        <v>2</v>
      </c>
      <c r="C911" s="16">
        <v>25</v>
      </c>
      <c r="D911" s="16">
        <v>2019</v>
      </c>
      <c r="E911" s="1" t="s">
        <v>23</v>
      </c>
      <c r="F911" s="1" t="s">
        <v>29</v>
      </c>
      <c r="G911" s="1" t="str">
        <f>LEFT(October_Schedule_Table[[#This Row],[Visitor/Neutral]],3)</f>
        <v>Pho</v>
      </c>
      <c r="H911" s="1">
        <v>124</v>
      </c>
      <c r="I911" s="1" t="s">
        <v>26</v>
      </c>
      <c r="J911" s="1" t="str">
        <f>LEFT(October_Schedule_Table[[#This Row],[Home/Neutral]],3)</f>
        <v>Mia</v>
      </c>
      <c r="K911" s="1">
        <v>121</v>
      </c>
      <c r="L911" s="1">
        <f>mean-0.5*home+VLOOKUP(October_Schedule_Table[[#This Row],[Visitor/Neutral]],lookup,2,FALSE)+VLOOKUP(October_Schedule_Table[[#This Row],[Home/Neutral]],lookup,3,FALSE)</f>
        <v>101.04644429072813</v>
      </c>
      <c r="M911" s="1">
        <f>mean+0.5*home+VLOOKUP(October_Schedule_Table[[#This Row],[Visitor/Neutral]],lookup,3,FALSE)+VLOOKUP(October_Schedule_Table[[#This Row],[Home/Neutral]],lookup,2,FALSE)</f>
        <v>112.21466880910523</v>
      </c>
      <c r="N911" s="1">
        <f>(October_Schedule_Table[[#This Row],[PTS2]]-October_Schedule_Table[[#This Row],[Home Pre]])^2+(October_Schedule_Table[[#This Row],[PTS]]-October_Schedule_Table[[#This Row],[Away Pre]])^2</f>
        <v>604.0477638323556</v>
      </c>
      <c r="O911" s="1">
        <f t="shared" si="16"/>
        <v>1.7152552180871827</v>
      </c>
      <c r="P911" s="8">
        <f>October_Schedule_Table[[#This Row],[PTS2]]-October_Schedule_Table[[#This Row],[PTS]]</f>
        <v>-3</v>
      </c>
      <c r="Q911" s="8">
        <f>October_Schedule_Table[[#This Row],[Home Pre]]-October_Schedule_Table[[#This Row],[Away Pre]]</f>
        <v>11.168224518377102</v>
      </c>
      <c r="R911" s="8">
        <f>October_Schedule_Table[[#This Row],[Actual]]-October_Schedule_Table[[#This Row],[Predicted]]</f>
        <v>-14.168224518377102</v>
      </c>
      <c r="S911" s="8">
        <f>October_Schedule_Table[[#This Row],[PTS2]]-October_Schedule_Table[[#This Row],[Home Pre]]</f>
        <v>8.785331190894766</v>
      </c>
      <c r="T911" s="8">
        <f>October_Schedule_Table[[#This Row],[PTS]]-October_Schedule_Table[[#This Row],[Away Pre]]</f>
        <v>22.953555709271868</v>
      </c>
      <c r="U911" s="8" t="str">
        <f>CONCATENATE(October_Schedule_Table[[#This Row],[Away Short]],October_Schedule_Table[[#This Row],[PTS]],October_Schedule_Table[[#This Row],[PTS2]])</f>
        <v>Pho124121</v>
      </c>
      <c r="V911" s="8" t="str">
        <f>CONCATENATE(October_Schedule_Table[[#This Row],[Home Short]],October_Schedule_Table[[#This Row],[PTS]],October_Schedule_Table[[#This Row],[PTS2]])</f>
        <v>Mia124121</v>
      </c>
      <c r="W911" s="8" t="str">
        <f>VLOOKUP(October_Schedule_Table[[#This Row],[Home Concat]],'Back to Back'!T:U,2,FALSE)</f>
        <v>no</v>
      </c>
      <c r="X911" s="8" t="str">
        <f>VLOOKUP(October_Schedule_Table[[#This Row],[Away Concat]],'Back to Back'!T:U,2,FALSE)</f>
        <v>no</v>
      </c>
      <c r="Y91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11" s="8"/>
    </row>
    <row r="912" spans="1:26" x14ac:dyDescent="0.2">
      <c r="A912" s="2">
        <v>43521</v>
      </c>
      <c r="B912" s="16">
        <v>2</v>
      </c>
      <c r="C912" s="16">
        <v>25</v>
      </c>
      <c r="D912" s="16">
        <v>2019</v>
      </c>
      <c r="E912" s="1" t="s">
        <v>6</v>
      </c>
      <c r="F912" s="1" t="s">
        <v>32</v>
      </c>
      <c r="G912" s="1" t="str">
        <f>LEFT(October_Schedule_Table[[#This Row],[Visitor/Neutral]],3)</f>
        <v>Sac</v>
      </c>
      <c r="H912" s="1">
        <v>105</v>
      </c>
      <c r="I912" s="1" t="s">
        <v>34</v>
      </c>
      <c r="J912" s="1" t="str">
        <f>LEFT(October_Schedule_Table[[#This Row],[Home/Neutral]],3)</f>
        <v>Min</v>
      </c>
      <c r="K912" s="1">
        <v>112</v>
      </c>
      <c r="L912" s="1">
        <f>mean-0.5*home+VLOOKUP(October_Schedule_Table[[#This Row],[Visitor/Neutral]],lookup,2,FALSE)+VLOOKUP(October_Schedule_Table[[#This Row],[Home/Neutral]],lookup,3,FALSE)</f>
        <v>115.65061127286022</v>
      </c>
      <c r="M912" s="1">
        <f>mean+0.5*home+VLOOKUP(October_Schedule_Table[[#This Row],[Visitor/Neutral]],lookup,3,FALSE)+VLOOKUP(October_Schedule_Table[[#This Row],[Home/Neutral]],lookup,2,FALSE)</f>
        <v>117.92124661765807</v>
      </c>
      <c r="N912" s="1">
        <f>(October_Schedule_Table[[#This Row],[PTS2]]-October_Schedule_Table[[#This Row],[Home Pre]])^2+(October_Schedule_Table[[#This Row],[PTS]]-October_Schedule_Table[[#This Row],[Away Pre]])^2</f>
        <v>148.49668199270428</v>
      </c>
      <c r="O912" s="1">
        <f t="shared" si="16"/>
        <v>1.7162849890806313</v>
      </c>
      <c r="P912" s="8">
        <f>October_Schedule_Table[[#This Row],[PTS2]]-October_Schedule_Table[[#This Row],[PTS]]</f>
        <v>7</v>
      </c>
      <c r="Q912" s="8">
        <f>October_Schedule_Table[[#This Row],[Home Pre]]-October_Schedule_Table[[#This Row],[Away Pre]]</f>
        <v>2.2706353447978529</v>
      </c>
      <c r="R912" s="8">
        <f>October_Schedule_Table[[#This Row],[Actual]]-October_Schedule_Table[[#This Row],[Predicted]]</f>
        <v>4.7293646552021471</v>
      </c>
      <c r="S912" s="8">
        <f>October_Schedule_Table[[#This Row],[PTS2]]-October_Schedule_Table[[#This Row],[Home Pre]]</f>
        <v>-5.9212466176580705</v>
      </c>
      <c r="T912" s="8">
        <f>October_Schedule_Table[[#This Row],[PTS]]-October_Schedule_Table[[#This Row],[Away Pre]]</f>
        <v>-10.650611272860218</v>
      </c>
      <c r="U912" s="8" t="str">
        <f>CONCATENATE(October_Schedule_Table[[#This Row],[Away Short]],October_Schedule_Table[[#This Row],[PTS]],October_Schedule_Table[[#This Row],[PTS2]])</f>
        <v>Sac105112</v>
      </c>
      <c r="V912" s="8" t="str">
        <f>CONCATENATE(October_Schedule_Table[[#This Row],[Home Short]],October_Schedule_Table[[#This Row],[PTS]],October_Schedule_Table[[#This Row],[PTS2]])</f>
        <v>Min105112</v>
      </c>
      <c r="W912" s="8" t="str">
        <f>VLOOKUP(October_Schedule_Table[[#This Row],[Home Concat]],'Back to Back'!T:U,2,FALSE)</f>
        <v>no</v>
      </c>
      <c r="X912" s="8" t="str">
        <f>VLOOKUP(October_Schedule_Table[[#This Row],[Away Concat]],'Back to Back'!T:U,2,FALSE)</f>
        <v>no</v>
      </c>
      <c r="Y91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12" s="8"/>
    </row>
    <row r="913" spans="1:26" x14ac:dyDescent="0.2">
      <c r="A913" s="2">
        <v>43521</v>
      </c>
      <c r="B913" s="16">
        <v>2</v>
      </c>
      <c r="C913" s="16">
        <v>25</v>
      </c>
      <c r="D913" s="16">
        <v>2019</v>
      </c>
      <c r="E913" s="1" t="s">
        <v>6</v>
      </c>
      <c r="F913" s="1" t="s">
        <v>7</v>
      </c>
      <c r="G913" s="1" t="str">
        <f>LEFT(October_Schedule_Table[[#This Row],[Visitor/Neutral]],3)</f>
        <v>Phi</v>
      </c>
      <c r="H913" s="1">
        <v>111</v>
      </c>
      <c r="I913" s="1" t="s">
        <v>17</v>
      </c>
      <c r="J913" s="1" t="str">
        <f>LEFT(October_Schedule_Table[[#This Row],[Home/Neutral]],3)</f>
        <v>New</v>
      </c>
      <c r="K913" s="1">
        <v>110</v>
      </c>
      <c r="L913" s="1">
        <f>mean-0.5*home+VLOOKUP(October_Schedule_Table[[#This Row],[Visitor/Neutral]],lookup,2,FALSE)+VLOOKUP(October_Schedule_Table[[#This Row],[Home/Neutral]],lookup,3,FALSE)</f>
        <v>119.84552723674243</v>
      </c>
      <c r="M913" s="1">
        <f>mean+0.5*home+VLOOKUP(October_Schedule_Table[[#This Row],[Visitor/Neutral]],lookup,3,FALSE)+VLOOKUP(October_Schedule_Table[[#This Row],[Home/Neutral]],lookup,2,FALSE)</f>
        <v>118.23058699039578</v>
      </c>
      <c r="N913" s="1">
        <f>(October_Schedule_Table[[#This Row],[PTS2]]-October_Schedule_Table[[#This Row],[Home Pre]])^2+(October_Schedule_Table[[#This Row],[PTS]]-October_Schedule_Table[[#This Row],[Away Pre]])^2</f>
        <v>145.98591430242436</v>
      </c>
      <c r="O913" s="1">
        <f t="shared" si="16"/>
        <v>1.717315378307616</v>
      </c>
      <c r="P913" s="8">
        <f>October_Schedule_Table[[#This Row],[PTS2]]-October_Schedule_Table[[#This Row],[PTS]]</f>
        <v>-1</v>
      </c>
      <c r="Q913" s="8">
        <f>October_Schedule_Table[[#This Row],[Home Pre]]-October_Schedule_Table[[#This Row],[Away Pre]]</f>
        <v>-1.6149402463466487</v>
      </c>
      <c r="R913" s="8">
        <f>October_Schedule_Table[[#This Row],[Actual]]-October_Schedule_Table[[#This Row],[Predicted]]</f>
        <v>0.61494024634664868</v>
      </c>
      <c r="S913" s="8">
        <f>October_Schedule_Table[[#This Row],[PTS2]]-October_Schedule_Table[[#This Row],[Home Pre]]</f>
        <v>-8.2305869903957785</v>
      </c>
      <c r="T913" s="8">
        <f>October_Schedule_Table[[#This Row],[PTS]]-October_Schedule_Table[[#This Row],[Away Pre]]</f>
        <v>-8.8455272367424271</v>
      </c>
      <c r="U913" s="8" t="str">
        <f>CONCATENATE(October_Schedule_Table[[#This Row],[Away Short]],October_Schedule_Table[[#This Row],[PTS]],October_Schedule_Table[[#This Row],[PTS2]])</f>
        <v>Phi111110</v>
      </c>
      <c r="V913" s="8" t="str">
        <f>CONCATENATE(October_Schedule_Table[[#This Row],[Home Short]],October_Schedule_Table[[#This Row],[PTS]],October_Schedule_Table[[#This Row],[PTS2]])</f>
        <v>New111110</v>
      </c>
      <c r="W913" s="8" t="str">
        <f>VLOOKUP(October_Schedule_Table[[#This Row],[Home Concat]],'Back to Back'!T:U,2,FALSE)</f>
        <v>no</v>
      </c>
      <c r="X913" s="8" t="str">
        <f>VLOOKUP(October_Schedule_Table[[#This Row],[Away Concat]],'Back to Back'!T:U,2,FALSE)</f>
        <v>no</v>
      </c>
      <c r="Y91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13" s="8"/>
    </row>
    <row r="914" spans="1:26" x14ac:dyDescent="0.2">
      <c r="A914" s="2">
        <v>43522</v>
      </c>
      <c r="B914" s="16">
        <v>2</v>
      </c>
      <c r="C914" s="16">
        <v>26</v>
      </c>
      <c r="D914" s="16">
        <v>2019</v>
      </c>
      <c r="E914" s="1" t="s">
        <v>9</v>
      </c>
      <c r="F914" s="1" t="s">
        <v>10</v>
      </c>
      <c r="G914" s="1" t="str">
        <f>LEFT(October_Schedule_Table[[#This Row],[Visitor/Neutral]],3)</f>
        <v>Okl</v>
      </c>
      <c r="H914" s="1">
        <v>112</v>
      </c>
      <c r="I914" s="1" t="s">
        <v>21</v>
      </c>
      <c r="J914" s="1" t="str">
        <f>LEFT(October_Schedule_Table[[#This Row],[Home/Neutral]],3)</f>
        <v>Den</v>
      </c>
      <c r="K914" s="1">
        <v>121</v>
      </c>
      <c r="L914" s="1">
        <f>mean-0.5*home+VLOOKUP(October_Schedule_Table[[#This Row],[Visitor/Neutral]],lookup,2,FALSE)+VLOOKUP(October_Schedule_Table[[#This Row],[Home/Neutral]],lookup,3,FALSE)</f>
        <v>108.51171658132263</v>
      </c>
      <c r="M914" s="1">
        <f>mean+0.5*home+VLOOKUP(October_Schedule_Table[[#This Row],[Visitor/Neutral]],lookup,3,FALSE)+VLOOKUP(October_Schedule_Table[[#This Row],[Home/Neutral]],lookup,2,FALSE)</f>
        <v>111.71214125768222</v>
      </c>
      <c r="N914" s="1">
        <f>(October_Schedule_Table[[#This Row],[PTS2]]-October_Schedule_Table[[#This Row],[Home Pre]])^2+(October_Schedule_Table[[#This Row],[PTS]]-October_Schedule_Table[[#This Row],[Away Pre]])^2</f>
        <v>98.432441226268296</v>
      </c>
      <c r="O914" s="1">
        <f t="shared" si="16"/>
        <v>1.7183463861392998</v>
      </c>
      <c r="P914" s="8">
        <f>October_Schedule_Table[[#This Row],[PTS2]]-October_Schedule_Table[[#This Row],[PTS]]</f>
        <v>9</v>
      </c>
      <c r="Q914" s="8">
        <f>October_Schedule_Table[[#This Row],[Home Pre]]-October_Schedule_Table[[#This Row],[Away Pre]]</f>
        <v>3.2004246763595887</v>
      </c>
      <c r="R914" s="8">
        <f>October_Schedule_Table[[#This Row],[Actual]]-October_Schedule_Table[[#This Row],[Predicted]]</f>
        <v>5.7995753236404113</v>
      </c>
      <c r="S914" s="8">
        <f>October_Schedule_Table[[#This Row],[PTS2]]-October_Schedule_Table[[#This Row],[Home Pre]]</f>
        <v>9.2878587423177805</v>
      </c>
      <c r="T914" s="8">
        <f>October_Schedule_Table[[#This Row],[PTS]]-October_Schedule_Table[[#This Row],[Away Pre]]</f>
        <v>3.4882834186773692</v>
      </c>
      <c r="U914" s="8" t="str">
        <f>CONCATENATE(October_Schedule_Table[[#This Row],[Away Short]],October_Schedule_Table[[#This Row],[PTS]],October_Schedule_Table[[#This Row],[PTS2]])</f>
        <v>Okl112121</v>
      </c>
      <c r="V914" s="8" t="str">
        <f>CONCATENATE(October_Schedule_Table[[#This Row],[Home Short]],October_Schedule_Table[[#This Row],[PTS]],October_Schedule_Table[[#This Row],[PTS2]])</f>
        <v>Den112121</v>
      </c>
      <c r="W914" s="8" t="str">
        <f>VLOOKUP(October_Schedule_Table[[#This Row],[Home Concat]],'Back to Back'!T:U,2,FALSE)</f>
        <v>no</v>
      </c>
      <c r="X914" s="8" t="str">
        <f>VLOOKUP(October_Schedule_Table[[#This Row],[Away Concat]],'Back to Back'!T:U,2,FALSE)</f>
        <v>no</v>
      </c>
      <c r="Y91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14" s="8"/>
    </row>
    <row r="915" spans="1:26" x14ac:dyDescent="0.2">
      <c r="A915" s="2">
        <v>43522</v>
      </c>
      <c r="B915" s="16">
        <v>2</v>
      </c>
      <c r="C915" s="16">
        <v>26</v>
      </c>
      <c r="D915" s="16">
        <v>2019</v>
      </c>
      <c r="E915" s="1" t="s">
        <v>23</v>
      </c>
      <c r="F915" s="1" t="s">
        <v>27</v>
      </c>
      <c r="G915" s="1" t="str">
        <f>LEFT(October_Schedule_Table[[#This Row],[Visitor/Neutral]],3)</f>
        <v>Orl</v>
      </c>
      <c r="H915" s="1">
        <v>103</v>
      </c>
      <c r="I915" s="1" t="s">
        <v>25</v>
      </c>
      <c r="J915" s="1" t="s">
        <v>243</v>
      </c>
      <c r="K915" s="1">
        <v>108</v>
      </c>
      <c r="L915" s="1">
        <f>mean-0.5*home+VLOOKUP(October_Schedule_Table[[#This Row],[Visitor/Neutral]],lookup,2,FALSE)+VLOOKUP(October_Schedule_Table[[#This Row],[Home/Neutral]],lookup,3,FALSE)</f>
        <v>108.67110310041697</v>
      </c>
      <c r="M915" s="1">
        <f>mean+0.5*home+VLOOKUP(October_Schedule_Table[[#This Row],[Visitor/Neutral]],lookup,3,FALSE)+VLOOKUP(October_Schedule_Table[[#This Row],[Home/Neutral]],lookup,2,FALSE)</f>
        <v>100.78412731843571</v>
      </c>
      <c r="N915" s="1">
        <f>(October_Schedule_Table[[#This Row],[PTS2]]-October_Schedule_Table[[#This Row],[Home Pre]])^2+(October_Schedule_Table[[#This Row],[PTS]]-October_Schedule_Table[[#This Row],[Away Pre]])^2</f>
        <v>84.230228932104836</v>
      </c>
      <c r="O915" s="1">
        <f t="shared" si="16"/>
        <v>1.7193780129470682</v>
      </c>
      <c r="P915" s="8">
        <f>October_Schedule_Table[[#This Row],[PTS2]]-October_Schedule_Table[[#This Row],[PTS]]</f>
        <v>5</v>
      </c>
      <c r="Q915" s="8">
        <f>October_Schedule_Table[[#This Row],[Home Pre]]-October_Schedule_Table[[#This Row],[Away Pre]]</f>
        <v>-7.8869757819812634</v>
      </c>
      <c r="R915" s="8">
        <f>October_Schedule_Table[[#This Row],[Actual]]-October_Schedule_Table[[#This Row],[Predicted]]</f>
        <v>12.886975781981263</v>
      </c>
      <c r="S915" s="8">
        <f>October_Schedule_Table[[#This Row],[PTS2]]-October_Schedule_Table[[#This Row],[Home Pre]]</f>
        <v>7.2158726815642922</v>
      </c>
      <c r="T915" s="8">
        <f>October_Schedule_Table[[#This Row],[PTS]]-October_Schedule_Table[[#This Row],[Away Pre]]</f>
        <v>-5.6711031004169712</v>
      </c>
      <c r="U915" s="8" t="str">
        <f>CONCATENATE(October_Schedule_Table[[#This Row],[Away Short]],October_Schedule_Table[[#This Row],[PTS]],October_Schedule_Table[[#This Row],[PTS2]])</f>
        <v>Orl103108</v>
      </c>
      <c r="V915" s="8" t="str">
        <f>CONCATENATE(October_Schedule_Table[[#This Row],[Home Short]],October_Schedule_Table[[#This Row],[PTS]],October_Schedule_Table[[#This Row],[PTS2]])</f>
        <v>NYK103108</v>
      </c>
      <c r="W915" s="8" t="str">
        <f>VLOOKUP(October_Schedule_Table[[#This Row],[Home Concat]],'Back to Back'!T:U,2,FALSE)</f>
        <v>no</v>
      </c>
      <c r="X915" s="8" t="str">
        <f>VLOOKUP(October_Schedule_Table[[#This Row],[Away Concat]],'Back to Back'!T:U,2,FALSE)</f>
        <v>no</v>
      </c>
      <c r="Y91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15" s="8"/>
    </row>
    <row r="916" spans="1:26" x14ac:dyDescent="0.2">
      <c r="A916" s="2">
        <v>43522</v>
      </c>
      <c r="B916" s="16">
        <v>2</v>
      </c>
      <c r="C916" s="16">
        <v>26</v>
      </c>
      <c r="D916" s="16">
        <v>2019</v>
      </c>
      <c r="E916" s="1" t="s">
        <v>6</v>
      </c>
      <c r="F916" s="1" t="s">
        <v>8</v>
      </c>
      <c r="G916" s="1" t="str">
        <f>LEFT(October_Schedule_Table[[#This Row],[Visitor/Neutral]],3)</f>
        <v>Bos</v>
      </c>
      <c r="H916" s="1">
        <v>95</v>
      </c>
      <c r="I916" s="1" t="s">
        <v>37</v>
      </c>
      <c r="J916" s="1" t="str">
        <f>LEFT(October_Schedule_Table[[#This Row],[Home/Neutral]],3)</f>
        <v>Tor</v>
      </c>
      <c r="K916" s="1">
        <v>118</v>
      </c>
      <c r="L916" s="1">
        <f>mean-0.5*home+VLOOKUP(October_Schedule_Table[[#This Row],[Visitor/Neutral]],lookup,2,FALSE)+VLOOKUP(October_Schedule_Table[[#This Row],[Home/Neutral]],lookup,3,FALSE)</f>
        <v>108.72053221967225</v>
      </c>
      <c r="M916" s="1">
        <f>mean+0.5*home+VLOOKUP(October_Schedule_Table[[#This Row],[Visitor/Neutral]],lookup,3,FALSE)+VLOOKUP(October_Schedule_Table[[#This Row],[Home/Neutral]],lookup,2,FALSE)</f>
        <v>113.29879179260486</v>
      </c>
      <c r="N916" s="1">
        <f>(October_Schedule_Table[[#This Row],[PTS2]]-October_Schedule_Table[[#This Row],[Home Pre]])^2+(October_Schedule_Table[[#This Row],[PTS]]-October_Schedule_Table[[#This Row],[Away Pre]])^2</f>
        <v>210.35436300034377</v>
      </c>
      <c r="O916" s="1">
        <f t="shared" si="16"/>
        <v>1.7204102591025299</v>
      </c>
      <c r="P916" s="8">
        <f>October_Schedule_Table[[#This Row],[PTS2]]-October_Schedule_Table[[#This Row],[PTS]]</f>
        <v>23</v>
      </c>
      <c r="Q916" s="8">
        <f>October_Schedule_Table[[#This Row],[Home Pre]]-October_Schedule_Table[[#This Row],[Away Pre]]</f>
        <v>4.578259572932609</v>
      </c>
      <c r="R916" s="8">
        <f>October_Schedule_Table[[#This Row],[Actual]]-October_Schedule_Table[[#This Row],[Predicted]]</f>
        <v>18.421740427067391</v>
      </c>
      <c r="S916" s="8">
        <f>October_Schedule_Table[[#This Row],[PTS2]]-October_Schedule_Table[[#This Row],[Home Pre]]</f>
        <v>4.7012082073951404</v>
      </c>
      <c r="T916" s="8">
        <f>October_Schedule_Table[[#This Row],[PTS]]-October_Schedule_Table[[#This Row],[Away Pre]]</f>
        <v>-13.720532219672251</v>
      </c>
      <c r="U916" s="8" t="str">
        <f>CONCATENATE(October_Schedule_Table[[#This Row],[Away Short]],October_Schedule_Table[[#This Row],[PTS]],October_Schedule_Table[[#This Row],[PTS2]])</f>
        <v>Bos95118</v>
      </c>
      <c r="V916" s="8" t="str">
        <f>CONCATENATE(October_Schedule_Table[[#This Row],[Home Short]],October_Schedule_Table[[#This Row],[PTS]],October_Schedule_Table[[#This Row],[PTS2]])</f>
        <v>Tor95118</v>
      </c>
      <c r="W916" s="8" t="str">
        <f>VLOOKUP(October_Schedule_Table[[#This Row],[Home Concat]],'Back to Back'!T:U,2,FALSE)</f>
        <v>no</v>
      </c>
      <c r="X916" s="8" t="str">
        <f>VLOOKUP(October_Schedule_Table[[#This Row],[Away Concat]],'Back to Back'!T:U,2,FALSE)</f>
        <v>no</v>
      </c>
      <c r="Y91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16" s="8"/>
    </row>
    <row r="917" spans="1:26" x14ac:dyDescent="0.2">
      <c r="A917" s="2">
        <v>43523</v>
      </c>
      <c r="B917" s="16">
        <v>2</v>
      </c>
      <c r="C917" s="16">
        <v>27</v>
      </c>
      <c r="D917" s="16">
        <v>2019</v>
      </c>
      <c r="E917" s="1" t="s">
        <v>23</v>
      </c>
      <c r="F917" s="1" t="s">
        <v>34</v>
      </c>
      <c r="G917" s="1" t="str">
        <f>LEFT(October_Schedule_Table[[#This Row],[Visitor/Neutral]],3)</f>
        <v>Min</v>
      </c>
      <c r="H917" s="1">
        <v>123</v>
      </c>
      <c r="I917" s="1" t="s">
        <v>24</v>
      </c>
      <c r="J917" s="1" t="str">
        <f>LEFT(October_Schedule_Table[[#This Row],[Home/Neutral]],3)</f>
        <v>Atl</v>
      </c>
      <c r="K917" s="1">
        <v>131</v>
      </c>
      <c r="L917" s="1">
        <f>mean-0.5*home+VLOOKUP(October_Schedule_Table[[#This Row],[Visitor/Neutral]],lookup,2,FALSE)+VLOOKUP(October_Schedule_Table[[#This Row],[Home/Neutral]],lookup,3,FALSE)</f>
        <v>120.20751387425801</v>
      </c>
      <c r="M917" s="1">
        <f>mean+0.5*home+VLOOKUP(October_Schedule_Table[[#This Row],[Visitor/Neutral]],lookup,3,FALSE)+VLOOKUP(October_Schedule_Table[[#This Row],[Home/Neutral]],lookup,2,FALSE)</f>
        <v>118.85362914756556</v>
      </c>
      <c r="N917" s="1">
        <f>(October_Schedule_Table[[#This Row],[PTS2]]-October_Schedule_Table[[#This Row],[Home Pre]])^2+(October_Schedule_Table[[#This Row],[PTS]]-October_Schedule_Table[[#This Row],[Away Pre]])^2</f>
        <v>155.33230364733055</v>
      </c>
      <c r="O917" s="1">
        <f t="shared" si="16"/>
        <v>1.7214431249775164</v>
      </c>
      <c r="P917" s="8">
        <f>October_Schedule_Table[[#This Row],[PTS2]]-October_Schedule_Table[[#This Row],[PTS]]</f>
        <v>8</v>
      </c>
      <c r="Q917" s="8">
        <f>October_Schedule_Table[[#This Row],[Home Pre]]-October_Schedule_Table[[#This Row],[Away Pre]]</f>
        <v>-1.3538847266924563</v>
      </c>
      <c r="R917" s="8">
        <f>October_Schedule_Table[[#This Row],[Actual]]-October_Schedule_Table[[#This Row],[Predicted]]</f>
        <v>9.3538847266924563</v>
      </c>
      <c r="S917" s="8">
        <f>October_Schedule_Table[[#This Row],[PTS2]]-October_Schedule_Table[[#This Row],[Home Pre]]</f>
        <v>12.146370852434444</v>
      </c>
      <c r="T917" s="8">
        <f>October_Schedule_Table[[#This Row],[PTS]]-October_Schedule_Table[[#This Row],[Away Pre]]</f>
        <v>2.7924861257419877</v>
      </c>
      <c r="U917" s="8" t="str">
        <f>CONCATENATE(October_Schedule_Table[[#This Row],[Away Short]],October_Schedule_Table[[#This Row],[PTS]],October_Schedule_Table[[#This Row],[PTS2]])</f>
        <v>Min123131</v>
      </c>
      <c r="V917" s="8" t="str">
        <f>CONCATENATE(October_Schedule_Table[[#This Row],[Home Short]],October_Schedule_Table[[#This Row],[PTS]],October_Schedule_Table[[#This Row],[PTS2]])</f>
        <v>Atl123131</v>
      </c>
      <c r="W917" s="8" t="str">
        <f>VLOOKUP(October_Schedule_Table[[#This Row],[Home Concat]],'Back to Back'!T:U,2,FALSE)</f>
        <v>no</v>
      </c>
      <c r="X917" s="8" t="str">
        <f>VLOOKUP(October_Schedule_Table[[#This Row],[Away Concat]],'Back to Back'!T:U,2,FALSE)</f>
        <v>no</v>
      </c>
      <c r="Y91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17" s="8"/>
    </row>
    <row r="918" spans="1:26" x14ac:dyDescent="0.2">
      <c r="A918" s="2">
        <v>43523</v>
      </c>
      <c r="B918" s="16">
        <v>2</v>
      </c>
      <c r="C918" s="16">
        <v>27</v>
      </c>
      <c r="D918" s="16">
        <v>2019</v>
      </c>
      <c r="E918" s="1" t="s">
        <v>6</v>
      </c>
      <c r="F918" s="1" t="s">
        <v>40</v>
      </c>
      <c r="G918" s="1" t="str">
        <f>LEFT(October_Schedule_Table[[#This Row],[Visitor/Neutral]],3)</f>
        <v>Por</v>
      </c>
      <c r="H918" s="1">
        <v>97</v>
      </c>
      <c r="I918" s="1" t="s">
        <v>8</v>
      </c>
      <c r="J918" s="1" t="str">
        <f>LEFT(October_Schedule_Table[[#This Row],[Home/Neutral]],3)</f>
        <v>Bos</v>
      </c>
      <c r="K918" s="1">
        <v>92</v>
      </c>
      <c r="L918" s="1">
        <f>mean-0.5*home+VLOOKUP(October_Schedule_Table[[#This Row],[Visitor/Neutral]],lookup,2,FALSE)+VLOOKUP(October_Schedule_Table[[#This Row],[Home/Neutral]],lookup,3,FALSE)</f>
        <v>111.41461789682147</v>
      </c>
      <c r="M918" s="1">
        <f>mean+0.5*home+VLOOKUP(October_Schedule_Table[[#This Row],[Visitor/Neutral]],lookup,3,FALSE)+VLOOKUP(October_Schedule_Table[[#This Row],[Home/Neutral]],lookup,2,FALSE)</f>
        <v>113.05122688266286</v>
      </c>
      <c r="N918" s="1">
        <f>(October_Schedule_Table[[#This Row],[PTS2]]-October_Schedule_Table[[#This Row],[Home Pre]])^2+(October_Schedule_Table[[#This Row],[PTS]]-October_Schedule_Table[[#This Row],[Away Pre]])^2</f>
        <v>650.93536237671321</v>
      </c>
      <c r="O918" s="1">
        <f t="shared" si="16"/>
        <v>1.722476610944083</v>
      </c>
      <c r="P918" s="8">
        <f>October_Schedule_Table[[#This Row],[PTS2]]-October_Schedule_Table[[#This Row],[PTS]]</f>
        <v>-5</v>
      </c>
      <c r="Q918" s="8">
        <f>October_Schedule_Table[[#This Row],[Home Pre]]-October_Schedule_Table[[#This Row],[Away Pre]]</f>
        <v>1.6366089858413915</v>
      </c>
      <c r="R918" s="8">
        <f>October_Schedule_Table[[#This Row],[Actual]]-October_Schedule_Table[[#This Row],[Predicted]]</f>
        <v>-6.6366089858413915</v>
      </c>
      <c r="S918" s="8">
        <f>October_Schedule_Table[[#This Row],[PTS2]]-October_Schedule_Table[[#This Row],[Home Pre]]</f>
        <v>-21.05122688266286</v>
      </c>
      <c r="T918" s="8">
        <f>October_Schedule_Table[[#This Row],[PTS]]-October_Schedule_Table[[#This Row],[Away Pre]]</f>
        <v>-14.414617896821468</v>
      </c>
      <c r="U918" s="8" t="str">
        <f>CONCATENATE(October_Schedule_Table[[#This Row],[Away Short]],October_Schedule_Table[[#This Row],[PTS]],October_Schedule_Table[[#This Row],[PTS2]])</f>
        <v>Por9792</v>
      </c>
      <c r="V918" s="8" t="str">
        <f>CONCATENATE(October_Schedule_Table[[#This Row],[Home Short]],October_Schedule_Table[[#This Row],[PTS]],October_Schedule_Table[[#This Row],[PTS2]])</f>
        <v>Bos9792</v>
      </c>
      <c r="W918" s="8" t="str">
        <f>VLOOKUP(October_Schedule_Table[[#This Row],[Home Concat]],'Back to Back'!T:U,2,FALSE)</f>
        <v>yes</v>
      </c>
      <c r="X918" s="8" t="str">
        <f>VLOOKUP(October_Schedule_Table[[#This Row],[Away Concat]],'Back to Back'!T:U,2,FALSE)</f>
        <v>no</v>
      </c>
      <c r="Y918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18" s="8"/>
    </row>
    <row r="919" spans="1:26" x14ac:dyDescent="0.2">
      <c r="A919" s="2">
        <v>43523</v>
      </c>
      <c r="B919" s="16">
        <v>2</v>
      </c>
      <c r="C919" s="16">
        <v>27</v>
      </c>
      <c r="D919" s="16">
        <v>2019</v>
      </c>
      <c r="E919" s="1" t="s">
        <v>23</v>
      </c>
      <c r="F919" s="1" t="s">
        <v>41</v>
      </c>
      <c r="G919" s="1" t="str">
        <f>LEFT(October_Schedule_Table[[#This Row],[Visitor/Neutral]],3)</f>
        <v>Was</v>
      </c>
      <c r="H919" s="1">
        <v>125</v>
      </c>
      <c r="I919" s="1" t="s">
        <v>15</v>
      </c>
      <c r="J919" s="1" t="str">
        <f>LEFT(October_Schedule_Table[[#This Row],[Home/Neutral]],3)</f>
        <v>Bro</v>
      </c>
      <c r="K919" s="1">
        <v>116</v>
      </c>
      <c r="L919" s="1">
        <f>mean-0.5*home+VLOOKUP(October_Schedule_Table[[#This Row],[Visitor/Neutral]],lookup,2,FALSE)+VLOOKUP(October_Schedule_Table[[#This Row],[Home/Neutral]],lookup,3,FALSE)</f>
        <v>114.2760785038854</v>
      </c>
      <c r="M919" s="1">
        <f>mean+0.5*home+VLOOKUP(October_Schedule_Table[[#This Row],[Visitor/Neutral]],lookup,3,FALSE)+VLOOKUP(October_Schedule_Table[[#This Row],[Home/Neutral]],lookup,2,FALSE)</f>
        <v>120.30218220755427</v>
      </c>
      <c r="N919" s="1">
        <f>(October_Schedule_Table[[#This Row],[PTS2]]-October_Schedule_Table[[#This Row],[Home Pre]])^2+(October_Schedule_Table[[#This Row],[PTS]]-October_Schedule_Table[[#This Row],[Away Pre]])^2</f>
        <v>133.51126400182528</v>
      </c>
      <c r="O919" s="1">
        <f t="shared" si="16"/>
        <v>1.7235107173745079</v>
      </c>
      <c r="P919" s="8">
        <f>October_Schedule_Table[[#This Row],[PTS2]]-October_Schedule_Table[[#This Row],[PTS]]</f>
        <v>-9</v>
      </c>
      <c r="Q919" s="8">
        <f>October_Schedule_Table[[#This Row],[Home Pre]]-October_Schedule_Table[[#This Row],[Away Pre]]</f>
        <v>6.0261037036688663</v>
      </c>
      <c r="R919" s="8">
        <f>October_Schedule_Table[[#This Row],[Actual]]-October_Schedule_Table[[#This Row],[Predicted]]</f>
        <v>-15.026103703668866</v>
      </c>
      <c r="S919" s="8">
        <f>October_Schedule_Table[[#This Row],[PTS2]]-October_Schedule_Table[[#This Row],[Home Pre]]</f>
        <v>-4.3021822075542673</v>
      </c>
      <c r="T919" s="8">
        <f>October_Schedule_Table[[#This Row],[PTS]]-October_Schedule_Table[[#This Row],[Away Pre]]</f>
        <v>10.723921496114599</v>
      </c>
      <c r="U919" s="8" t="str">
        <f>CONCATENATE(October_Schedule_Table[[#This Row],[Away Short]],October_Schedule_Table[[#This Row],[PTS]],October_Schedule_Table[[#This Row],[PTS2]])</f>
        <v>Was125116</v>
      </c>
      <c r="V919" s="8" t="str">
        <f>CONCATENATE(October_Schedule_Table[[#This Row],[Home Short]],October_Schedule_Table[[#This Row],[PTS]],October_Schedule_Table[[#This Row],[PTS2]])</f>
        <v>Bro125116</v>
      </c>
      <c r="W919" s="8" t="str">
        <f>VLOOKUP(October_Schedule_Table[[#This Row],[Home Concat]],'Back to Back'!T:U,2,FALSE)</f>
        <v>no</v>
      </c>
      <c r="X919" s="8" t="str">
        <f>VLOOKUP(October_Schedule_Table[[#This Row],[Away Concat]],'Back to Back'!T:U,2,FALSE)</f>
        <v>no</v>
      </c>
      <c r="Y91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19" s="8"/>
    </row>
    <row r="920" spans="1:26" x14ac:dyDescent="0.2">
      <c r="A920" s="2">
        <v>43523</v>
      </c>
      <c r="B920" s="16">
        <v>2</v>
      </c>
      <c r="C920" s="16">
        <v>27</v>
      </c>
      <c r="D920" s="16">
        <v>2019</v>
      </c>
      <c r="E920" s="1" t="s">
        <v>12</v>
      </c>
      <c r="F920" s="1" t="s">
        <v>18</v>
      </c>
      <c r="G920" s="1" t="str">
        <f>LEFT(October_Schedule_Table[[#This Row],[Visitor/Neutral]],3)</f>
        <v>Hou</v>
      </c>
      <c r="H920" s="1">
        <v>118</v>
      </c>
      <c r="I920" s="1" t="s">
        <v>14</v>
      </c>
      <c r="J920" s="1" t="str">
        <f>LEFT(October_Schedule_Table[[#This Row],[Home/Neutral]],3)</f>
        <v>Cha</v>
      </c>
      <c r="K920" s="1">
        <v>113</v>
      </c>
      <c r="L920" s="1">
        <f>mean-0.5*home+VLOOKUP(October_Schedule_Table[[#This Row],[Visitor/Neutral]],lookup,2,FALSE)+VLOOKUP(October_Schedule_Table[[#This Row],[Home/Neutral]],lookup,3,FALSE)</f>
        <v>113.51828441069159</v>
      </c>
      <c r="M920" s="1">
        <f>mean+0.5*home+VLOOKUP(October_Schedule_Table[[#This Row],[Visitor/Neutral]],lookup,3,FALSE)+VLOOKUP(October_Schedule_Table[[#This Row],[Home/Neutral]],lookup,2,FALSE)</f>
        <v>109.18256873672998</v>
      </c>
      <c r="N920" s="1">
        <f>(October_Schedule_Table[[#This Row],[PTS2]]-October_Schedule_Table[[#This Row],[Home Pre]])^2+(October_Schedule_Table[[#This Row],[PTS]]-October_Schedule_Table[[#This Row],[Away Pre]])^2</f>
        <v>34.658556073241371</v>
      </c>
      <c r="O920" s="1">
        <f t="shared" si="16"/>
        <v>1.7245454446412929</v>
      </c>
      <c r="P920" s="8">
        <f>October_Schedule_Table[[#This Row],[PTS2]]-October_Schedule_Table[[#This Row],[PTS]]</f>
        <v>-5</v>
      </c>
      <c r="Q920" s="8">
        <f>October_Schedule_Table[[#This Row],[Home Pre]]-October_Schedule_Table[[#This Row],[Away Pre]]</f>
        <v>-4.3357156739616158</v>
      </c>
      <c r="R920" s="8">
        <f>October_Schedule_Table[[#This Row],[Actual]]-October_Schedule_Table[[#This Row],[Predicted]]</f>
        <v>-0.66428432603838417</v>
      </c>
      <c r="S920" s="8">
        <f>October_Schedule_Table[[#This Row],[PTS2]]-October_Schedule_Table[[#This Row],[Home Pre]]</f>
        <v>3.8174312632700236</v>
      </c>
      <c r="T920" s="8">
        <f>October_Schedule_Table[[#This Row],[PTS]]-October_Schedule_Table[[#This Row],[Away Pre]]</f>
        <v>4.4817155893084077</v>
      </c>
      <c r="U920" s="8" t="str">
        <f>CONCATENATE(October_Schedule_Table[[#This Row],[Away Short]],October_Schedule_Table[[#This Row],[PTS]],October_Schedule_Table[[#This Row],[PTS2]])</f>
        <v>Hou118113</v>
      </c>
      <c r="V920" s="8" t="str">
        <f>CONCATENATE(October_Schedule_Table[[#This Row],[Home Short]],October_Schedule_Table[[#This Row],[PTS]],October_Schedule_Table[[#This Row],[PTS2]])</f>
        <v>Cha118113</v>
      </c>
      <c r="W920" s="8" t="str">
        <f>VLOOKUP(October_Schedule_Table[[#This Row],[Home Concat]],'Back to Back'!T:U,2,FALSE)</f>
        <v>no</v>
      </c>
      <c r="X920" s="8" t="str">
        <f>VLOOKUP(October_Schedule_Table[[#This Row],[Away Concat]],'Back to Back'!T:U,2,FALSE)</f>
        <v>no</v>
      </c>
      <c r="Y92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20" s="8"/>
    </row>
    <row r="921" spans="1:26" x14ac:dyDescent="0.2">
      <c r="A921" s="2">
        <v>43523</v>
      </c>
      <c r="B921" s="16">
        <v>2</v>
      </c>
      <c r="C921" s="16">
        <v>27</v>
      </c>
      <c r="D921" s="16">
        <v>2019</v>
      </c>
      <c r="E921" s="1" t="s">
        <v>33</v>
      </c>
      <c r="F921" s="1" t="s">
        <v>20</v>
      </c>
      <c r="G921" s="1" t="str">
        <f>LEFT(October_Schedule_Table[[#This Row],[Visitor/Neutral]],3)</f>
        <v>Ind</v>
      </c>
      <c r="H921" s="1">
        <v>101</v>
      </c>
      <c r="I921" s="1" t="s">
        <v>28</v>
      </c>
      <c r="J921" s="1" t="str">
        <f>LEFT(October_Schedule_Table[[#This Row],[Home/Neutral]],3)</f>
        <v>Dal</v>
      </c>
      <c r="K921" s="1">
        <v>110</v>
      </c>
      <c r="L921" s="1">
        <f>mean-0.5*home+VLOOKUP(October_Schedule_Table[[#This Row],[Visitor/Neutral]],lookup,2,FALSE)+VLOOKUP(October_Schedule_Table[[#This Row],[Home/Neutral]],lookup,3,FALSE)</f>
        <v>104.95130882376644</v>
      </c>
      <c r="M921" s="1">
        <f>mean+0.5*home+VLOOKUP(October_Schedule_Table[[#This Row],[Visitor/Neutral]],lookup,3,FALSE)+VLOOKUP(October_Schedule_Table[[#This Row],[Home/Neutral]],lookup,2,FALSE)</f>
        <v>104.16711308140924</v>
      </c>
      <c r="N921" s="1">
        <f>(October_Schedule_Table[[#This Row],[PTS2]]-October_Schedule_Table[[#This Row],[Home Pre]])^2+(October_Schedule_Table[[#This Row],[PTS]]-October_Schedule_Table[[#This Row],[Away Pre]])^2</f>
        <v>49.635411225841722</v>
      </c>
      <c r="O921" s="1">
        <f t="shared" si="16"/>
        <v>1.7255807931171634</v>
      </c>
      <c r="P921" s="8">
        <f>October_Schedule_Table[[#This Row],[PTS2]]-October_Schedule_Table[[#This Row],[PTS]]</f>
        <v>9</v>
      </c>
      <c r="Q921" s="8">
        <f>October_Schedule_Table[[#This Row],[Home Pre]]-October_Schedule_Table[[#This Row],[Away Pre]]</f>
        <v>-0.78419574235719836</v>
      </c>
      <c r="R921" s="8">
        <f>October_Schedule_Table[[#This Row],[Actual]]-October_Schedule_Table[[#This Row],[Predicted]]</f>
        <v>9.7841957423571984</v>
      </c>
      <c r="S921" s="8">
        <f>October_Schedule_Table[[#This Row],[PTS2]]-October_Schedule_Table[[#This Row],[Home Pre]]</f>
        <v>5.8328869185907593</v>
      </c>
      <c r="T921" s="8">
        <f>October_Schedule_Table[[#This Row],[PTS]]-October_Schedule_Table[[#This Row],[Away Pre]]</f>
        <v>-3.9513088237664391</v>
      </c>
      <c r="U921" s="8" t="str">
        <f>CONCATENATE(October_Schedule_Table[[#This Row],[Away Short]],October_Schedule_Table[[#This Row],[PTS]],October_Schedule_Table[[#This Row],[PTS2]])</f>
        <v>Ind101110</v>
      </c>
      <c r="V921" s="8" t="str">
        <f>CONCATENATE(October_Schedule_Table[[#This Row],[Home Short]],October_Schedule_Table[[#This Row],[PTS]],October_Schedule_Table[[#This Row],[PTS2]])</f>
        <v>Dal101110</v>
      </c>
      <c r="W921" s="8" t="str">
        <f>VLOOKUP(October_Schedule_Table[[#This Row],[Home Concat]],'Back to Back'!T:U,2,FALSE)</f>
        <v>no</v>
      </c>
      <c r="X921" s="8" t="str">
        <f>VLOOKUP(October_Schedule_Table[[#This Row],[Away Concat]],'Back to Back'!T:U,2,FALSE)</f>
        <v>no</v>
      </c>
      <c r="Y92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21" s="8"/>
    </row>
    <row r="922" spans="1:26" x14ac:dyDescent="0.2">
      <c r="A922" s="2">
        <v>43523</v>
      </c>
      <c r="B922" s="16">
        <v>2</v>
      </c>
      <c r="C922" s="16">
        <v>27</v>
      </c>
      <c r="D922" s="16">
        <v>2019</v>
      </c>
      <c r="E922" s="1" t="s">
        <v>9</v>
      </c>
      <c r="F922" s="1" t="s">
        <v>17</v>
      </c>
      <c r="G922" s="1" t="str">
        <f>LEFT(October_Schedule_Table[[#This Row],[Visitor/Neutral]],3)</f>
        <v>New</v>
      </c>
      <c r="H922" s="1">
        <v>119</v>
      </c>
      <c r="I922" s="1" t="s">
        <v>39</v>
      </c>
      <c r="J922" s="1" t="s">
        <v>242</v>
      </c>
      <c r="K922" s="1">
        <v>125</v>
      </c>
      <c r="L922" s="1">
        <f>mean-0.5*home+VLOOKUP(October_Schedule_Table[[#This Row],[Visitor/Neutral]],lookup,2,FALSE)+VLOOKUP(October_Schedule_Table[[#This Row],[Home/Neutral]],lookup,3,FALSE)</f>
        <v>115.61111723857013</v>
      </c>
      <c r="M922" s="1">
        <f>mean+0.5*home+VLOOKUP(October_Schedule_Table[[#This Row],[Visitor/Neutral]],lookup,3,FALSE)+VLOOKUP(October_Schedule_Table[[#This Row],[Home/Neutral]],lookup,2,FALSE)</f>
        <v>118.64540772911761</v>
      </c>
      <c r="N922" s="1">
        <f>(October_Schedule_Table[[#This Row],[PTS2]]-October_Schedule_Table[[#This Row],[Home Pre]])^2+(October_Schedule_Table[[#This Row],[PTS]]-October_Schedule_Table[[#This Row],[Away Pre]])^2</f>
        <v>51.865369299874779</v>
      </c>
      <c r="O922" s="1">
        <f t="shared" si="16"/>
        <v>1.7266167631750686</v>
      </c>
      <c r="P922" s="8">
        <f>October_Schedule_Table[[#This Row],[PTS2]]-October_Schedule_Table[[#This Row],[PTS]]</f>
        <v>6</v>
      </c>
      <c r="Q922" s="8">
        <f>October_Schedule_Table[[#This Row],[Home Pre]]-October_Schedule_Table[[#This Row],[Away Pre]]</f>
        <v>3.0342904905474768</v>
      </c>
      <c r="R922" s="8">
        <f>October_Schedule_Table[[#This Row],[Actual]]-October_Schedule_Table[[#This Row],[Predicted]]</f>
        <v>2.9657095094525232</v>
      </c>
      <c r="S922" s="8">
        <f>October_Schedule_Table[[#This Row],[PTS2]]-October_Schedule_Table[[#This Row],[Home Pre]]</f>
        <v>6.3545922708823923</v>
      </c>
      <c r="T922" s="8">
        <f>October_Schedule_Table[[#This Row],[PTS]]-October_Schedule_Table[[#This Row],[Away Pre]]</f>
        <v>3.3888827614298691</v>
      </c>
      <c r="U922" s="8" t="str">
        <f>CONCATENATE(October_Schedule_Table[[#This Row],[Away Short]],October_Schedule_Table[[#This Row],[PTS]],October_Schedule_Table[[#This Row],[PTS2]])</f>
        <v>New119125</v>
      </c>
      <c r="V922" s="8" t="str">
        <f>CONCATENATE(October_Schedule_Table[[#This Row],[Home Short]],October_Schedule_Table[[#This Row],[PTS]],October_Schedule_Table[[#This Row],[PTS2]])</f>
        <v>LAL119125</v>
      </c>
      <c r="W922" s="8" t="str">
        <f>VLOOKUP(October_Schedule_Table[[#This Row],[Home Concat]],'Back to Back'!T:U,2,FALSE)</f>
        <v>no</v>
      </c>
      <c r="X922" s="8" t="str">
        <f>VLOOKUP(October_Schedule_Table[[#This Row],[Away Concat]],'Back to Back'!T:U,2,FALSE)</f>
        <v>no</v>
      </c>
      <c r="Y92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22" s="8"/>
    </row>
    <row r="923" spans="1:26" x14ac:dyDescent="0.2">
      <c r="A923" s="2">
        <v>43523</v>
      </c>
      <c r="B923" s="16">
        <v>2</v>
      </c>
      <c r="C923" s="16">
        <v>27</v>
      </c>
      <c r="D923" s="16">
        <v>2019</v>
      </c>
      <c r="E923" s="1" t="s">
        <v>6</v>
      </c>
      <c r="F923" s="1" t="s">
        <v>38</v>
      </c>
      <c r="G923" s="1" t="str">
        <f>LEFT(October_Schedule_Table[[#This Row],[Visitor/Neutral]],3)</f>
        <v>Chi</v>
      </c>
      <c r="H923" s="1">
        <v>109</v>
      </c>
      <c r="I923" s="1" t="s">
        <v>19</v>
      </c>
      <c r="J923" s="1" t="str">
        <f>LEFT(October_Schedule_Table[[#This Row],[Home/Neutral]],3)</f>
        <v>Mem</v>
      </c>
      <c r="K923" s="1">
        <v>107</v>
      </c>
      <c r="L923" s="1">
        <f>mean-0.5*home+VLOOKUP(October_Schedule_Table[[#This Row],[Visitor/Neutral]],lookup,2,FALSE)+VLOOKUP(October_Schedule_Table[[#This Row],[Home/Neutral]],lookup,3,FALSE)</f>
        <v>98.828589764936467</v>
      </c>
      <c r="M923" s="1">
        <f>mean+0.5*home+VLOOKUP(October_Schedule_Table[[#This Row],[Visitor/Neutral]],lookup,3,FALSE)+VLOOKUP(October_Schedule_Table[[#This Row],[Home/Neutral]],lookup,2,FALSE)</f>
        <v>107.57202447591673</v>
      </c>
      <c r="N923" s="1">
        <f>(October_Schedule_Table[[#This Row],[PTS2]]-October_Schedule_Table[[#This Row],[Home Pre]])^2+(October_Schedule_Table[[#This Row],[PTS]]-October_Schedule_Table[[#This Row],[Away Pre]])^2</f>
        <v>103.784798171003</v>
      </c>
      <c r="O923" s="1">
        <f t="shared" si="16"/>
        <v>1.7276533551881816</v>
      </c>
      <c r="P923" s="8">
        <f>October_Schedule_Table[[#This Row],[PTS2]]-October_Schedule_Table[[#This Row],[PTS]]</f>
        <v>-2</v>
      </c>
      <c r="Q923" s="8">
        <f>October_Schedule_Table[[#This Row],[Home Pre]]-October_Schedule_Table[[#This Row],[Away Pre]]</f>
        <v>8.7434347109802673</v>
      </c>
      <c r="R923" s="8">
        <f>October_Schedule_Table[[#This Row],[Actual]]-October_Schedule_Table[[#This Row],[Predicted]]</f>
        <v>-10.743434710980267</v>
      </c>
      <c r="S923" s="8">
        <f>October_Schedule_Table[[#This Row],[PTS2]]-October_Schedule_Table[[#This Row],[Home Pre]]</f>
        <v>-0.57202447591673433</v>
      </c>
      <c r="T923" s="8">
        <f>October_Schedule_Table[[#This Row],[PTS]]-October_Schedule_Table[[#This Row],[Away Pre]]</f>
        <v>10.171410235063533</v>
      </c>
      <c r="U923" s="8" t="str">
        <f>CONCATENATE(October_Schedule_Table[[#This Row],[Away Short]],October_Schedule_Table[[#This Row],[PTS]],October_Schedule_Table[[#This Row],[PTS2]])</f>
        <v>Chi109107</v>
      </c>
      <c r="V923" s="8" t="str">
        <f>CONCATENATE(October_Schedule_Table[[#This Row],[Home Short]],October_Schedule_Table[[#This Row],[PTS]],October_Schedule_Table[[#This Row],[PTS2]])</f>
        <v>Mem109107</v>
      </c>
      <c r="W923" s="8" t="str">
        <f>VLOOKUP(October_Schedule_Table[[#This Row],[Home Concat]],'Back to Back'!T:U,2,FALSE)</f>
        <v>no</v>
      </c>
      <c r="X923" s="8" t="str">
        <f>VLOOKUP(October_Schedule_Table[[#This Row],[Away Concat]],'Back to Back'!T:U,2,FALSE)</f>
        <v>no</v>
      </c>
      <c r="Y92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23" s="8"/>
    </row>
    <row r="924" spans="1:26" x14ac:dyDescent="0.2">
      <c r="A924" s="2">
        <v>43523</v>
      </c>
      <c r="B924" s="16">
        <v>2</v>
      </c>
      <c r="C924" s="16">
        <v>27</v>
      </c>
      <c r="D924" s="16">
        <v>2019</v>
      </c>
      <c r="E924" s="1" t="s">
        <v>23</v>
      </c>
      <c r="F924" s="1" t="s">
        <v>11</v>
      </c>
      <c r="G924" s="1" t="str">
        <f>LEFT(October_Schedule_Table[[#This Row],[Visitor/Neutral]],3)</f>
        <v>Gol</v>
      </c>
      <c r="H924" s="1">
        <v>125</v>
      </c>
      <c r="I924" s="1" t="s">
        <v>26</v>
      </c>
      <c r="J924" s="1" t="str">
        <f>LEFT(October_Schedule_Table[[#This Row],[Home/Neutral]],3)</f>
        <v>Mia</v>
      </c>
      <c r="K924" s="1">
        <v>126</v>
      </c>
      <c r="L924" s="1">
        <f>mean-0.5*home+VLOOKUP(October_Schedule_Table[[#This Row],[Visitor/Neutral]],lookup,2,FALSE)+VLOOKUP(October_Schedule_Table[[#This Row],[Home/Neutral]],lookup,3,FALSE)</f>
        <v>110.5965310341125</v>
      </c>
      <c r="M924" s="1">
        <f>mean+0.5*home+VLOOKUP(October_Schedule_Table[[#This Row],[Visitor/Neutral]],lookup,3,FALSE)+VLOOKUP(October_Schedule_Table[[#This Row],[Home/Neutral]],lookup,2,FALSE)</f>
        <v>106.56854793121764</v>
      </c>
      <c r="N924" s="1">
        <f>(October_Schedule_Table[[#This Row],[PTS2]]-October_Schedule_Table[[#This Row],[Home Pre]])^2+(October_Schedule_Table[[#This Row],[PTS]]-October_Schedule_Table[[#This Row],[Away Pre]])^2</f>
        <v>585.04124775267064</v>
      </c>
      <c r="O924" s="1">
        <f t="shared" si="16"/>
        <v>1.7286905695298997</v>
      </c>
      <c r="P924" s="8">
        <f>October_Schedule_Table[[#This Row],[PTS2]]-October_Schedule_Table[[#This Row],[PTS]]</f>
        <v>1</v>
      </c>
      <c r="Q924" s="8">
        <f>October_Schedule_Table[[#This Row],[Home Pre]]-October_Schedule_Table[[#This Row],[Away Pre]]</f>
        <v>-4.0279831028948649</v>
      </c>
      <c r="R924" s="8">
        <f>October_Schedule_Table[[#This Row],[Actual]]-October_Schedule_Table[[#This Row],[Predicted]]</f>
        <v>5.0279831028948649</v>
      </c>
      <c r="S924" s="8">
        <f>October_Schedule_Table[[#This Row],[PTS2]]-October_Schedule_Table[[#This Row],[Home Pre]]</f>
        <v>19.431452068782363</v>
      </c>
      <c r="T924" s="8">
        <f>October_Schedule_Table[[#This Row],[PTS]]-October_Schedule_Table[[#This Row],[Away Pre]]</f>
        <v>14.403468965887498</v>
      </c>
      <c r="U924" s="8" t="str">
        <f>CONCATENATE(October_Schedule_Table[[#This Row],[Away Short]],October_Schedule_Table[[#This Row],[PTS]],October_Schedule_Table[[#This Row],[PTS2]])</f>
        <v>Gol125126</v>
      </c>
      <c r="V924" s="8" t="str">
        <f>CONCATENATE(October_Schedule_Table[[#This Row],[Home Short]],October_Schedule_Table[[#This Row],[PTS]],October_Schedule_Table[[#This Row],[PTS2]])</f>
        <v>Mia125126</v>
      </c>
      <c r="W924" s="8" t="str">
        <f>VLOOKUP(October_Schedule_Table[[#This Row],[Home Concat]],'Back to Back'!T:U,2,FALSE)</f>
        <v>no</v>
      </c>
      <c r="X924" s="8" t="str">
        <f>VLOOKUP(October_Schedule_Table[[#This Row],[Away Concat]],'Back to Back'!T:U,2,FALSE)</f>
        <v>no</v>
      </c>
      <c r="Y92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24" s="8"/>
    </row>
    <row r="925" spans="1:26" x14ac:dyDescent="0.2">
      <c r="A925" s="2">
        <v>43523</v>
      </c>
      <c r="B925" s="16">
        <v>2</v>
      </c>
      <c r="C925" s="16">
        <v>27</v>
      </c>
      <c r="D925" s="16">
        <v>2019</v>
      </c>
      <c r="E925" s="1" t="s">
        <v>30</v>
      </c>
      <c r="F925" s="1" t="s">
        <v>13</v>
      </c>
      <c r="G925" s="1" t="str">
        <f>LEFT(October_Schedule_Table[[#This Row],[Visitor/Neutral]],3)</f>
        <v>Mil</v>
      </c>
      <c r="H925" s="1">
        <v>141</v>
      </c>
      <c r="I925" s="1" t="s">
        <v>32</v>
      </c>
      <c r="J925" s="1" t="str">
        <f>LEFT(October_Schedule_Table[[#This Row],[Home/Neutral]],3)</f>
        <v>Sac</v>
      </c>
      <c r="K925" s="1">
        <v>140</v>
      </c>
      <c r="L925" s="1">
        <f>mean-0.5*home+VLOOKUP(October_Schedule_Table[[#This Row],[Visitor/Neutral]],lookup,2,FALSE)+VLOOKUP(October_Schedule_Table[[#This Row],[Home/Neutral]],lookup,3,FALSE)</f>
        <v>120.42667738403485</v>
      </c>
      <c r="M925" s="1">
        <f>mean+0.5*home+VLOOKUP(October_Schedule_Table[[#This Row],[Visitor/Neutral]],lookup,3,FALSE)+VLOOKUP(October_Schedule_Table[[#This Row],[Home/Neutral]],lookup,2,FALSE)</f>
        <v>114.47223039521558</v>
      </c>
      <c r="N925" s="1">
        <f>(October_Schedule_Table[[#This Row],[PTS2]]-October_Schedule_Table[[#This Row],[Home Pre]])^2+(October_Schedule_Table[[#This Row],[PTS]]-October_Schedule_Table[[#This Row],[Away Pre]])^2</f>
        <v>1074.9286244555387</v>
      </c>
      <c r="O925" s="1">
        <f t="shared" si="16"/>
        <v>1.7297284065738441</v>
      </c>
      <c r="P925" s="8">
        <f>October_Schedule_Table[[#This Row],[PTS2]]-October_Schedule_Table[[#This Row],[PTS]]</f>
        <v>-1</v>
      </c>
      <c r="Q925" s="8">
        <f>October_Schedule_Table[[#This Row],[Home Pre]]-October_Schedule_Table[[#This Row],[Away Pre]]</f>
        <v>-5.9544469888192708</v>
      </c>
      <c r="R925" s="8">
        <f>October_Schedule_Table[[#This Row],[Actual]]-October_Schedule_Table[[#This Row],[Predicted]]</f>
        <v>4.9544469888192708</v>
      </c>
      <c r="S925" s="8">
        <f>October_Schedule_Table[[#This Row],[PTS2]]-October_Schedule_Table[[#This Row],[Home Pre]]</f>
        <v>25.527769604784424</v>
      </c>
      <c r="T925" s="8">
        <f>October_Schedule_Table[[#This Row],[PTS]]-October_Schedule_Table[[#This Row],[Away Pre]]</f>
        <v>20.573322615965154</v>
      </c>
      <c r="U925" s="8" t="str">
        <f>CONCATENATE(October_Schedule_Table[[#This Row],[Away Short]],October_Schedule_Table[[#This Row],[PTS]],October_Schedule_Table[[#This Row],[PTS2]])</f>
        <v>Mil141140</v>
      </c>
      <c r="V925" s="8" t="str">
        <f>CONCATENATE(October_Schedule_Table[[#This Row],[Home Short]],October_Schedule_Table[[#This Row],[PTS]],October_Schedule_Table[[#This Row],[PTS2]])</f>
        <v>Sac141140</v>
      </c>
      <c r="W925" s="8" t="str">
        <f>VLOOKUP(October_Schedule_Table[[#This Row],[Home Concat]],'Back to Back'!T:U,2,FALSE)</f>
        <v>no</v>
      </c>
      <c r="X925" s="8" t="str">
        <f>VLOOKUP(October_Schedule_Table[[#This Row],[Away Concat]],'Back to Back'!T:U,2,FALSE)</f>
        <v>no</v>
      </c>
      <c r="Y92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25" s="8"/>
    </row>
    <row r="926" spans="1:26" x14ac:dyDescent="0.2">
      <c r="A926" s="2">
        <v>43523</v>
      </c>
      <c r="B926" s="16">
        <v>2</v>
      </c>
      <c r="C926" s="16">
        <v>27</v>
      </c>
      <c r="D926" s="16">
        <v>2019</v>
      </c>
      <c r="E926" s="1" t="s">
        <v>33</v>
      </c>
      <c r="F926" s="1" t="s">
        <v>16</v>
      </c>
      <c r="G926" s="1" t="str">
        <f>LEFT(October_Schedule_Table[[#This Row],[Visitor/Neutral]],3)</f>
        <v>Det</v>
      </c>
      <c r="H926" s="1">
        <v>93</v>
      </c>
      <c r="I926" s="1" t="s">
        <v>35</v>
      </c>
      <c r="J926" s="1" t="str">
        <f>LEFT(October_Schedule_Table[[#This Row],[Home/Neutral]],3)</f>
        <v>San</v>
      </c>
      <c r="K926" s="1">
        <v>105</v>
      </c>
      <c r="L926" s="1">
        <f>mean-0.5*home+VLOOKUP(October_Schedule_Table[[#This Row],[Visitor/Neutral]],lookup,2,FALSE)+VLOOKUP(October_Schedule_Table[[#This Row],[Home/Neutral]],lookup,3,FALSE)</f>
        <v>103.84334043996064</v>
      </c>
      <c r="M926" s="1">
        <f>mean+0.5*home+VLOOKUP(October_Schedule_Table[[#This Row],[Visitor/Neutral]],lookup,3,FALSE)+VLOOKUP(October_Schedule_Table[[#This Row],[Home/Neutral]],lookup,2,FALSE)</f>
        <v>108.6652497584188</v>
      </c>
      <c r="N926" s="1">
        <f>(October_Schedule_Table[[#This Row],[PTS2]]-October_Schedule_Table[[#This Row],[Home Pre]])^2+(October_Schedule_Table[[#This Row],[PTS]]-October_Schedule_Table[[#This Row],[Away Pre]])^2</f>
        <v>131.01208768847488</v>
      </c>
      <c r="O926" s="1">
        <f t="shared" si="16"/>
        <v>1.7307668666938605</v>
      </c>
      <c r="P926" s="8">
        <f>October_Schedule_Table[[#This Row],[PTS2]]-October_Schedule_Table[[#This Row],[PTS]]</f>
        <v>12</v>
      </c>
      <c r="Q926" s="8">
        <f>October_Schedule_Table[[#This Row],[Home Pre]]-October_Schedule_Table[[#This Row],[Away Pre]]</f>
        <v>4.8219093184581538</v>
      </c>
      <c r="R926" s="8">
        <f>October_Schedule_Table[[#This Row],[Actual]]-October_Schedule_Table[[#This Row],[Predicted]]</f>
        <v>7.1780906815418462</v>
      </c>
      <c r="S926" s="8">
        <f>October_Schedule_Table[[#This Row],[PTS2]]-October_Schedule_Table[[#This Row],[Home Pre]]</f>
        <v>-3.6652497584187955</v>
      </c>
      <c r="T926" s="8">
        <f>October_Schedule_Table[[#This Row],[PTS]]-October_Schedule_Table[[#This Row],[Away Pre]]</f>
        <v>-10.843340439960642</v>
      </c>
      <c r="U926" s="8" t="str">
        <f>CONCATENATE(October_Schedule_Table[[#This Row],[Away Short]],October_Schedule_Table[[#This Row],[PTS]],October_Schedule_Table[[#This Row],[PTS2]])</f>
        <v>Det93105</v>
      </c>
      <c r="V926" s="8" t="str">
        <f>CONCATENATE(October_Schedule_Table[[#This Row],[Home Short]],October_Schedule_Table[[#This Row],[PTS]],October_Schedule_Table[[#This Row],[PTS2]])</f>
        <v>San93105</v>
      </c>
      <c r="W926" s="8" t="str">
        <f>VLOOKUP(October_Schedule_Table[[#This Row],[Home Concat]],'Back to Back'!T:U,2,FALSE)</f>
        <v>no</v>
      </c>
      <c r="X926" s="8" t="str">
        <f>VLOOKUP(October_Schedule_Table[[#This Row],[Away Concat]],'Back to Back'!T:U,2,FALSE)</f>
        <v>no</v>
      </c>
      <c r="Y92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26" s="8"/>
    </row>
    <row r="927" spans="1:26" x14ac:dyDescent="0.2">
      <c r="A927" s="2">
        <v>43523</v>
      </c>
      <c r="B927" s="16">
        <v>2</v>
      </c>
      <c r="C927" s="16">
        <v>27</v>
      </c>
      <c r="D927" s="16">
        <v>2019</v>
      </c>
      <c r="E927" s="1" t="s">
        <v>42</v>
      </c>
      <c r="F927" s="1" t="s">
        <v>22</v>
      </c>
      <c r="G927" s="1" t="s">
        <v>241</v>
      </c>
      <c r="H927" s="1">
        <v>105</v>
      </c>
      <c r="I927" s="1" t="s">
        <v>31</v>
      </c>
      <c r="J927" s="1" t="str">
        <f>LEFT(October_Schedule_Table[[#This Row],[Home/Neutral]],3)</f>
        <v>Uta</v>
      </c>
      <c r="K927" s="1">
        <v>111</v>
      </c>
      <c r="L927" s="1">
        <f>mean-0.5*home+VLOOKUP(October_Schedule_Table[[#This Row],[Visitor/Neutral]],lookup,2,FALSE)+VLOOKUP(October_Schedule_Table[[#This Row],[Home/Neutral]],lookup,3,FALSE)</f>
        <v>109.1373340687567</v>
      </c>
      <c r="M927" s="1">
        <f>mean+0.5*home+VLOOKUP(October_Schedule_Table[[#This Row],[Visitor/Neutral]],lookup,3,FALSE)+VLOOKUP(October_Schedule_Table[[#This Row],[Home/Neutral]],lookup,2,FALSE)</f>
        <v>116.77376486057376</v>
      </c>
      <c r="N927" s="1">
        <f>(October_Schedule_Table[[#This Row],[PTS2]]-October_Schedule_Table[[#This Row],[Home Pre]])^2+(October_Schedule_Table[[#This Row],[PTS]]-October_Schedule_Table[[#This Row],[Away Pre]])^2</f>
        <v>50.453893861691242</v>
      </c>
      <c r="O927" s="1">
        <f t="shared" si="16"/>
        <v>1.7318059502640191</v>
      </c>
      <c r="P927" s="8">
        <f>October_Schedule_Table[[#This Row],[PTS2]]-October_Schedule_Table[[#This Row],[PTS]]</f>
        <v>6</v>
      </c>
      <c r="Q927" s="8">
        <f>October_Schedule_Table[[#This Row],[Home Pre]]-October_Schedule_Table[[#This Row],[Away Pre]]</f>
        <v>7.6364307918170624</v>
      </c>
      <c r="R927" s="8">
        <f>October_Schedule_Table[[#This Row],[Actual]]-October_Schedule_Table[[#This Row],[Predicted]]</f>
        <v>-1.6364307918170624</v>
      </c>
      <c r="S927" s="8">
        <f>October_Schedule_Table[[#This Row],[PTS2]]-October_Schedule_Table[[#This Row],[Home Pre]]</f>
        <v>-5.7737648605737633</v>
      </c>
      <c r="T927" s="8">
        <f>October_Schedule_Table[[#This Row],[PTS]]-October_Schedule_Table[[#This Row],[Away Pre]]</f>
        <v>-4.1373340687567008</v>
      </c>
      <c r="U927" s="8" t="str">
        <f>CONCATENATE(October_Schedule_Table[[#This Row],[Away Short]],October_Schedule_Table[[#This Row],[PTS]],October_Schedule_Table[[#This Row],[PTS2]])</f>
        <v>LAC105111</v>
      </c>
      <c r="V927" s="8" t="str">
        <f>CONCATENATE(October_Schedule_Table[[#This Row],[Home Short]],October_Schedule_Table[[#This Row],[PTS]],October_Schedule_Table[[#This Row],[PTS2]])</f>
        <v>Uta105111</v>
      </c>
      <c r="W927" s="8" t="str">
        <f>VLOOKUP(October_Schedule_Table[[#This Row],[Home Concat]],'Back to Back'!T:U,2,FALSE)</f>
        <v>no</v>
      </c>
      <c r="X927" s="8" t="str">
        <f>VLOOKUP(October_Schedule_Table[[#This Row],[Away Concat]],'Back to Back'!T:U,2,FALSE)</f>
        <v>no</v>
      </c>
      <c r="Y92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27" s="8"/>
    </row>
    <row r="928" spans="1:26" x14ac:dyDescent="0.2">
      <c r="A928" s="2">
        <v>43524</v>
      </c>
      <c r="B928" s="16">
        <v>2</v>
      </c>
      <c r="C928" s="16">
        <v>28</v>
      </c>
      <c r="D928" s="16">
        <v>2019</v>
      </c>
      <c r="E928" s="1" t="s">
        <v>9</v>
      </c>
      <c r="F928" s="1" t="s">
        <v>31</v>
      </c>
      <c r="G928" s="1" t="str">
        <f>LEFT(October_Schedule_Table[[#This Row],[Visitor/Neutral]],3)</f>
        <v>Uta</v>
      </c>
      <c r="H928" s="1">
        <v>111</v>
      </c>
      <c r="I928" s="1" t="s">
        <v>21</v>
      </c>
      <c r="J928" s="1" t="str">
        <f>LEFT(October_Schedule_Table[[#This Row],[Home/Neutral]],3)</f>
        <v>Den</v>
      </c>
      <c r="K928" s="1">
        <v>104</v>
      </c>
      <c r="L928" s="1">
        <f>mean-0.5*home+VLOOKUP(October_Schedule_Table[[#This Row],[Visitor/Neutral]],lookup,2,FALSE)+VLOOKUP(October_Schedule_Table[[#This Row],[Home/Neutral]],lookup,3,FALSE)</f>
        <v>105.70818143061632</v>
      </c>
      <c r="M928" s="1">
        <f>mean+0.5*home+VLOOKUP(October_Schedule_Table[[#This Row],[Visitor/Neutral]],lookup,3,FALSE)+VLOOKUP(October_Schedule_Table[[#This Row],[Home/Neutral]],lookup,2,FALSE)</f>
        <v>106.58750016830747</v>
      </c>
      <c r="N928" s="1">
        <f>(October_Schedule_Table[[#This Row],[PTS2]]-October_Schedule_Table[[#This Row],[Home Pre]])^2+(October_Schedule_Table[[#This Row],[PTS]]-October_Schedule_Table[[#This Row],[Away Pre]])^2</f>
        <v>34.698500892265116</v>
      </c>
      <c r="O928" s="1">
        <f t="shared" si="16"/>
        <v>1.7328456576586144</v>
      </c>
      <c r="P928" s="8">
        <f>October_Schedule_Table[[#This Row],[PTS2]]-October_Schedule_Table[[#This Row],[PTS]]</f>
        <v>-7</v>
      </c>
      <c r="Q928" s="8">
        <f>October_Schedule_Table[[#This Row],[Home Pre]]-October_Schedule_Table[[#This Row],[Away Pre]]</f>
        <v>0.87931873769115043</v>
      </c>
      <c r="R928" s="8">
        <f>October_Schedule_Table[[#This Row],[Actual]]-October_Schedule_Table[[#This Row],[Predicted]]</f>
        <v>-7.8793187376911504</v>
      </c>
      <c r="S928" s="8">
        <f>October_Schedule_Table[[#This Row],[PTS2]]-October_Schedule_Table[[#This Row],[Home Pre]]</f>
        <v>-2.5875001683074714</v>
      </c>
      <c r="T928" s="8">
        <f>October_Schedule_Table[[#This Row],[PTS]]-October_Schedule_Table[[#This Row],[Away Pre]]</f>
        <v>5.291818569383679</v>
      </c>
      <c r="U928" s="8" t="str">
        <f>CONCATENATE(October_Schedule_Table[[#This Row],[Away Short]],October_Schedule_Table[[#This Row],[PTS]],October_Schedule_Table[[#This Row],[PTS2]])</f>
        <v>Uta111104</v>
      </c>
      <c r="V928" s="8" t="str">
        <f>CONCATENATE(October_Schedule_Table[[#This Row],[Home Short]],October_Schedule_Table[[#This Row],[PTS]],October_Schedule_Table[[#This Row],[PTS2]])</f>
        <v>Den111104</v>
      </c>
      <c r="W928" s="8" t="str">
        <f>VLOOKUP(October_Schedule_Table[[#This Row],[Home Concat]],'Back to Back'!T:U,2,FALSE)</f>
        <v>no</v>
      </c>
      <c r="X928" s="8" t="str">
        <f>VLOOKUP(October_Schedule_Table[[#This Row],[Away Concat]],'Back to Back'!T:U,2,FALSE)</f>
        <v>yes</v>
      </c>
      <c r="Y92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28" s="8"/>
    </row>
    <row r="929" spans="1:26" x14ac:dyDescent="0.2">
      <c r="A929" s="2">
        <v>43524</v>
      </c>
      <c r="B929" s="16">
        <v>2</v>
      </c>
      <c r="C929" s="16">
        <v>28</v>
      </c>
      <c r="D929" s="16">
        <v>2019</v>
      </c>
      <c r="E929" s="1" t="s">
        <v>6</v>
      </c>
      <c r="F929" s="1" t="s">
        <v>26</v>
      </c>
      <c r="G929" s="1" t="str">
        <f>LEFT(October_Schedule_Table[[#This Row],[Visitor/Neutral]],3)</f>
        <v>Mia</v>
      </c>
      <c r="H929" s="1">
        <v>118</v>
      </c>
      <c r="I929" s="1" t="s">
        <v>18</v>
      </c>
      <c r="J929" s="1" t="str">
        <f>LEFT(October_Schedule_Table[[#This Row],[Home/Neutral]],3)</f>
        <v>Hou</v>
      </c>
      <c r="K929" s="1">
        <v>121</v>
      </c>
      <c r="L929" s="1">
        <f>mean-0.5*home+VLOOKUP(October_Schedule_Table[[#This Row],[Visitor/Neutral]],lookup,2,FALSE)+VLOOKUP(October_Schedule_Table[[#This Row],[Home/Neutral]],lookup,3,FALSE)</f>
        <v>101.25509539906601</v>
      </c>
      <c r="M929" s="1">
        <f>mean+0.5*home+VLOOKUP(October_Schedule_Table[[#This Row],[Visitor/Neutral]],lookup,3,FALSE)+VLOOKUP(October_Schedule_Table[[#This Row],[Home/Neutral]],lookup,2,FALSE)</f>
        <v>110.04671284501063</v>
      </c>
      <c r="N929" s="1">
        <f>(October_Schedule_Table[[#This Row],[PTS2]]-October_Schedule_Table[[#This Row],[Home Pre]])^2+(October_Schedule_Table[[#This Row],[PTS]]-October_Schedule_Table[[#This Row],[Away Pre]])^2</f>
        <v>400.36632959403551</v>
      </c>
      <c r="O929" s="1">
        <f t="shared" si="16"/>
        <v>1.7338859892521659</v>
      </c>
      <c r="P929" s="8">
        <f>October_Schedule_Table[[#This Row],[PTS2]]-October_Schedule_Table[[#This Row],[PTS]]</f>
        <v>3</v>
      </c>
      <c r="Q929" s="8">
        <f>October_Schedule_Table[[#This Row],[Home Pre]]-October_Schedule_Table[[#This Row],[Away Pre]]</f>
        <v>8.7916174459446239</v>
      </c>
      <c r="R929" s="8">
        <f>October_Schedule_Table[[#This Row],[Actual]]-October_Schedule_Table[[#This Row],[Predicted]]</f>
        <v>-5.7916174459446239</v>
      </c>
      <c r="S929" s="8">
        <f>October_Schedule_Table[[#This Row],[PTS2]]-October_Schedule_Table[[#This Row],[Home Pre]]</f>
        <v>10.953287154989368</v>
      </c>
      <c r="T929" s="8">
        <f>October_Schedule_Table[[#This Row],[PTS]]-October_Schedule_Table[[#This Row],[Away Pre]]</f>
        <v>16.744904600933992</v>
      </c>
      <c r="U929" s="8" t="str">
        <f>CONCATENATE(October_Schedule_Table[[#This Row],[Away Short]],October_Schedule_Table[[#This Row],[PTS]],October_Schedule_Table[[#This Row],[PTS2]])</f>
        <v>Mia118121</v>
      </c>
      <c r="V929" s="8" t="str">
        <f>CONCATENATE(October_Schedule_Table[[#This Row],[Home Short]],October_Schedule_Table[[#This Row],[PTS]],October_Schedule_Table[[#This Row],[PTS2]])</f>
        <v>Hou118121</v>
      </c>
      <c r="W929" s="8" t="str">
        <f>VLOOKUP(October_Schedule_Table[[#This Row],[Home Concat]],'Back to Back'!T:U,2,FALSE)</f>
        <v>yes</v>
      </c>
      <c r="X929" s="8" t="str">
        <f>VLOOKUP(October_Schedule_Table[[#This Row],[Away Concat]],'Back to Back'!T:U,2,FALSE)</f>
        <v>yes</v>
      </c>
      <c r="Y929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43524Miami HeatHouston Rockets</v>
      </c>
      <c r="Z929" s="8"/>
    </row>
    <row r="930" spans="1:26" x14ac:dyDescent="0.2">
      <c r="A930" s="2">
        <v>43524</v>
      </c>
      <c r="B930" s="16">
        <v>2</v>
      </c>
      <c r="C930" s="16">
        <v>28</v>
      </c>
      <c r="D930" s="16">
        <v>2019</v>
      </c>
      <c r="E930" s="1" t="s">
        <v>12</v>
      </c>
      <c r="F930" s="1" t="s">
        <v>34</v>
      </c>
      <c r="G930" s="1" t="str">
        <f>LEFT(October_Schedule_Table[[#This Row],[Visitor/Neutral]],3)</f>
        <v>Min</v>
      </c>
      <c r="H930" s="1">
        <v>115</v>
      </c>
      <c r="I930" s="1" t="s">
        <v>20</v>
      </c>
      <c r="J930" s="1" t="str">
        <f>LEFT(October_Schedule_Table[[#This Row],[Home/Neutral]],3)</f>
        <v>Ind</v>
      </c>
      <c r="K930" s="1">
        <v>122</v>
      </c>
      <c r="L930" s="1">
        <f>mean-0.5*home+VLOOKUP(October_Schedule_Table[[#This Row],[Visitor/Neutral]],lookup,2,FALSE)+VLOOKUP(October_Schedule_Table[[#This Row],[Home/Neutral]],lookup,3,FALSE)</f>
        <v>105.47331776836202</v>
      </c>
      <c r="M930" s="1">
        <f>mean+0.5*home+VLOOKUP(October_Schedule_Table[[#This Row],[Visitor/Neutral]],lookup,3,FALSE)+VLOOKUP(October_Schedule_Table[[#This Row],[Home/Neutral]],lookup,2,FALSE)</f>
        <v>111.93459184020418</v>
      </c>
      <c r="N930" s="1">
        <f>(October_Schedule_Table[[#This Row],[PTS2]]-October_Schedule_Table[[#This Row],[Home Pre]])^2+(October_Schedule_Table[[#This Row],[PTS]]-October_Schedule_Table[[#This Row],[Away Pre]])^2</f>
        <v>192.07011576589107</v>
      </c>
      <c r="O930" s="1">
        <f t="shared" si="16"/>
        <v>1.7349269454194176</v>
      </c>
      <c r="P930" s="8">
        <f>October_Schedule_Table[[#This Row],[PTS2]]-October_Schedule_Table[[#This Row],[PTS]]</f>
        <v>7</v>
      </c>
      <c r="Q930" s="8">
        <f>October_Schedule_Table[[#This Row],[Home Pre]]-October_Schedule_Table[[#This Row],[Away Pre]]</f>
        <v>6.4612740718421549</v>
      </c>
      <c r="R930" s="8">
        <f>October_Schedule_Table[[#This Row],[Actual]]-October_Schedule_Table[[#This Row],[Predicted]]</f>
        <v>0.53872592815784515</v>
      </c>
      <c r="S930" s="8">
        <f>October_Schedule_Table[[#This Row],[PTS2]]-October_Schedule_Table[[#This Row],[Home Pre]]</f>
        <v>10.065408159795822</v>
      </c>
      <c r="T930" s="8">
        <f>October_Schedule_Table[[#This Row],[PTS]]-October_Schedule_Table[[#This Row],[Away Pre]]</f>
        <v>9.5266822316379773</v>
      </c>
      <c r="U930" s="8" t="str">
        <f>CONCATENATE(October_Schedule_Table[[#This Row],[Away Short]],October_Schedule_Table[[#This Row],[PTS]],October_Schedule_Table[[#This Row],[PTS2]])</f>
        <v>Min115122</v>
      </c>
      <c r="V930" s="8" t="str">
        <f>CONCATENATE(October_Schedule_Table[[#This Row],[Home Short]],October_Schedule_Table[[#This Row],[PTS]],October_Schedule_Table[[#This Row],[PTS2]])</f>
        <v>Ind115122</v>
      </c>
      <c r="W930" s="8" t="str">
        <f>VLOOKUP(October_Schedule_Table[[#This Row],[Home Concat]],'Back to Back'!T:U,2,FALSE)</f>
        <v>yes</v>
      </c>
      <c r="X930" s="8" t="str">
        <f>VLOOKUP(October_Schedule_Table[[#This Row],[Away Concat]],'Back to Back'!T:U,2,FALSE)</f>
        <v>yes</v>
      </c>
      <c r="Y930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43524Minnesota TimberwolvesIndiana Pacers</v>
      </c>
      <c r="Z930" s="8"/>
    </row>
    <row r="931" spans="1:26" x14ac:dyDescent="0.2">
      <c r="A931" s="2">
        <v>43524</v>
      </c>
      <c r="B931" s="16">
        <v>2</v>
      </c>
      <c r="C931" s="16">
        <v>28</v>
      </c>
      <c r="D931" s="16">
        <v>2019</v>
      </c>
      <c r="E931" s="1" t="s">
        <v>23</v>
      </c>
      <c r="F931" s="1" t="s">
        <v>36</v>
      </c>
      <c r="G931" s="1" t="str">
        <f>LEFT(October_Schedule_Table[[#This Row],[Visitor/Neutral]],3)</f>
        <v>Cle</v>
      </c>
      <c r="H931" s="1">
        <v>125</v>
      </c>
      <c r="I931" s="1" t="s">
        <v>25</v>
      </c>
      <c r="J931" s="1" t="s">
        <v>243</v>
      </c>
      <c r="K931" s="1">
        <v>118</v>
      </c>
      <c r="L931" s="1">
        <f>mean-0.5*home+VLOOKUP(October_Schedule_Table[[#This Row],[Visitor/Neutral]],lookup,2,FALSE)+VLOOKUP(October_Schedule_Table[[#This Row],[Home/Neutral]],lookup,3,FALSE)</f>
        <v>105.92785179288325</v>
      </c>
      <c r="M931" s="1">
        <f>mean+0.5*home+VLOOKUP(October_Schedule_Table[[#This Row],[Visitor/Neutral]],lookup,3,FALSE)+VLOOKUP(October_Schedule_Table[[#This Row],[Home/Neutral]],lookup,2,FALSE)</f>
        <v>108.57633944009763</v>
      </c>
      <c r="N931" s="1">
        <f>(October_Schedule_Table[[#This Row],[PTS2]]-October_Schedule_Table[[#This Row],[Home Pre]])^2+(October_Schedule_Table[[#This Row],[PTS]]-October_Schedule_Table[[#This Row],[Away Pre]])^2</f>
        <v>452.55221558248633</v>
      </c>
      <c r="O931" s="1">
        <f t="shared" si="16"/>
        <v>1.7359685265353388</v>
      </c>
      <c r="P931" s="8">
        <f>October_Schedule_Table[[#This Row],[PTS2]]-October_Schedule_Table[[#This Row],[PTS]]</f>
        <v>-7</v>
      </c>
      <c r="Q931" s="8">
        <f>October_Schedule_Table[[#This Row],[Home Pre]]-October_Schedule_Table[[#This Row],[Away Pre]]</f>
        <v>2.648487647214381</v>
      </c>
      <c r="R931" s="8">
        <f>October_Schedule_Table[[#This Row],[Actual]]-October_Schedule_Table[[#This Row],[Predicted]]</f>
        <v>-9.648487647214381</v>
      </c>
      <c r="S931" s="8">
        <f>October_Schedule_Table[[#This Row],[PTS2]]-October_Schedule_Table[[#This Row],[Home Pre]]</f>
        <v>9.4236605599023733</v>
      </c>
      <c r="T931" s="8">
        <f>October_Schedule_Table[[#This Row],[PTS]]-October_Schedule_Table[[#This Row],[Away Pre]]</f>
        <v>19.072148207116754</v>
      </c>
      <c r="U931" s="8" t="str">
        <f>CONCATENATE(October_Schedule_Table[[#This Row],[Away Short]],October_Schedule_Table[[#This Row],[PTS]],October_Schedule_Table[[#This Row],[PTS2]])</f>
        <v>Cle125118</v>
      </c>
      <c r="V931" s="8" t="str">
        <f>CONCATENATE(October_Schedule_Table[[#This Row],[Home Short]],October_Schedule_Table[[#This Row],[PTS]],October_Schedule_Table[[#This Row],[PTS2]])</f>
        <v>NYK125118</v>
      </c>
      <c r="W931" s="8" t="str">
        <f>VLOOKUP(October_Schedule_Table[[#This Row],[Home Concat]],'Back to Back'!T:U,2,FALSE)</f>
        <v>no</v>
      </c>
      <c r="X931" s="8" t="str">
        <f>VLOOKUP(October_Schedule_Table[[#This Row],[Away Concat]],'Back to Back'!T:U,2,FALSE)</f>
        <v>no</v>
      </c>
      <c r="Y93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31" s="8"/>
    </row>
    <row r="932" spans="1:26" x14ac:dyDescent="0.2">
      <c r="A932" s="2">
        <v>43524</v>
      </c>
      <c r="B932" s="16">
        <v>2</v>
      </c>
      <c r="C932" s="16">
        <v>28</v>
      </c>
      <c r="D932" s="16">
        <v>2019</v>
      </c>
      <c r="E932" s="1" t="s">
        <v>6</v>
      </c>
      <c r="F932" s="1" t="s">
        <v>7</v>
      </c>
      <c r="G932" s="1" t="str">
        <f>LEFT(October_Schedule_Table[[#This Row],[Visitor/Neutral]],3)</f>
        <v>Phi</v>
      </c>
      <c r="H932" s="1">
        <v>108</v>
      </c>
      <c r="I932" s="1" t="s">
        <v>10</v>
      </c>
      <c r="J932" s="1" t="str">
        <f>LEFT(October_Schedule_Table[[#This Row],[Home/Neutral]],3)</f>
        <v>Okl</v>
      </c>
      <c r="K932" s="1">
        <v>104</v>
      </c>
      <c r="L932" s="1">
        <f>mean-0.5*home+VLOOKUP(October_Schedule_Table[[#This Row],[Visitor/Neutral]],lookup,2,FALSE)+VLOOKUP(October_Schedule_Table[[#This Row],[Home/Neutral]],lookup,3,FALSE)</f>
        <v>114.06228845558961</v>
      </c>
      <c r="M932" s="1">
        <f>mean+0.5*home+VLOOKUP(October_Schedule_Table[[#This Row],[Visitor/Neutral]],lookup,3,FALSE)+VLOOKUP(October_Schedule_Table[[#This Row],[Home/Neutral]],lookup,2,FALSE)</f>
        <v>117.92284705935349</v>
      </c>
      <c r="N932" s="1">
        <f>(October_Schedule_Table[[#This Row],[PTS2]]-October_Schedule_Table[[#This Row],[Home Pre]])^2+(October_Schedule_Table[[#This Row],[PTS]]-October_Schedule_Table[[#This Row],[Away Pre]])^2</f>
        <v>230.59701155692306</v>
      </c>
      <c r="O932" s="1">
        <f t="shared" si="16"/>
        <v>1.7370107329751241</v>
      </c>
      <c r="P932" s="8">
        <f>October_Schedule_Table[[#This Row],[PTS2]]-October_Schedule_Table[[#This Row],[PTS]]</f>
        <v>-4</v>
      </c>
      <c r="Q932" s="8">
        <f>October_Schedule_Table[[#This Row],[Home Pre]]-October_Schedule_Table[[#This Row],[Away Pre]]</f>
        <v>3.8605586037638773</v>
      </c>
      <c r="R932" s="8">
        <f>October_Schedule_Table[[#This Row],[Actual]]-October_Schedule_Table[[#This Row],[Predicted]]</f>
        <v>-7.8605586037638773</v>
      </c>
      <c r="S932" s="8">
        <f>October_Schedule_Table[[#This Row],[PTS2]]-October_Schedule_Table[[#This Row],[Home Pre]]</f>
        <v>-13.922847059353487</v>
      </c>
      <c r="T932" s="8">
        <f>October_Schedule_Table[[#This Row],[PTS]]-October_Schedule_Table[[#This Row],[Away Pre]]</f>
        <v>-6.0622884555896093</v>
      </c>
      <c r="U932" s="8" t="str">
        <f>CONCATENATE(October_Schedule_Table[[#This Row],[Away Short]],October_Schedule_Table[[#This Row],[PTS]],October_Schedule_Table[[#This Row],[PTS2]])</f>
        <v>Phi108104</v>
      </c>
      <c r="V932" s="8" t="str">
        <f>CONCATENATE(October_Schedule_Table[[#This Row],[Home Short]],October_Schedule_Table[[#This Row],[PTS]],October_Schedule_Table[[#This Row],[PTS2]])</f>
        <v>Okl108104</v>
      </c>
      <c r="W932" s="8" t="str">
        <f>VLOOKUP(October_Schedule_Table[[#This Row],[Home Concat]],'Back to Back'!T:U,2,FALSE)</f>
        <v>no</v>
      </c>
      <c r="X932" s="8" t="str">
        <f>VLOOKUP(October_Schedule_Table[[#This Row],[Away Concat]],'Back to Back'!T:U,2,FALSE)</f>
        <v>no</v>
      </c>
      <c r="Y93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32" s="8"/>
    </row>
    <row r="933" spans="1:26" x14ac:dyDescent="0.2">
      <c r="A933" s="2">
        <v>43524</v>
      </c>
      <c r="B933" s="16">
        <v>2</v>
      </c>
      <c r="C933" s="16">
        <v>28</v>
      </c>
      <c r="D933" s="16">
        <v>2019</v>
      </c>
      <c r="E933" s="1" t="s">
        <v>12</v>
      </c>
      <c r="F933" s="1" t="s">
        <v>11</v>
      </c>
      <c r="G933" s="1" t="str">
        <f>LEFT(October_Schedule_Table[[#This Row],[Visitor/Neutral]],3)</f>
        <v>Gol</v>
      </c>
      <c r="H933" s="1">
        <v>96</v>
      </c>
      <c r="I933" s="1" t="s">
        <v>27</v>
      </c>
      <c r="J933" s="1" t="str">
        <f>LEFT(October_Schedule_Table[[#This Row],[Home/Neutral]],3)</f>
        <v>Orl</v>
      </c>
      <c r="K933" s="1">
        <v>103</v>
      </c>
      <c r="L933" s="1">
        <f>mean-0.5*home+VLOOKUP(October_Schedule_Table[[#This Row],[Visitor/Neutral]],lookup,2,FALSE)+VLOOKUP(October_Schedule_Table[[#This Row],[Home/Neutral]],lookup,3,FALSE)</f>
        <v>111.66459710774765</v>
      </c>
      <c r="M933" s="1">
        <f>mean+0.5*home+VLOOKUP(October_Schedule_Table[[#This Row],[Visitor/Neutral]],lookup,3,FALSE)+VLOOKUP(October_Schedule_Table[[#This Row],[Home/Neutral]],lookup,2,FALSE)</f>
        <v>109.10510503137699</v>
      </c>
      <c r="N933" s="1">
        <f>(October_Schedule_Table[[#This Row],[PTS2]]-October_Schedule_Table[[#This Row],[Home Pre]])^2+(October_Schedule_Table[[#This Row],[PTS]]-October_Schedule_Table[[#This Row],[Away Pre]])^2</f>
        <v>282.65190999220084</v>
      </c>
      <c r="O933" s="1">
        <f t="shared" si="16"/>
        <v>1.7380535651141926</v>
      </c>
      <c r="P933" s="8">
        <f>October_Schedule_Table[[#This Row],[PTS2]]-October_Schedule_Table[[#This Row],[PTS]]</f>
        <v>7</v>
      </c>
      <c r="Q933" s="8">
        <f>October_Schedule_Table[[#This Row],[Home Pre]]-October_Schedule_Table[[#This Row],[Away Pre]]</f>
        <v>-2.5594920763706597</v>
      </c>
      <c r="R933" s="8">
        <f>October_Schedule_Table[[#This Row],[Actual]]-October_Schedule_Table[[#This Row],[Predicted]]</f>
        <v>9.5594920763706597</v>
      </c>
      <c r="S933" s="8">
        <f>October_Schedule_Table[[#This Row],[PTS2]]-October_Schedule_Table[[#This Row],[Home Pre]]</f>
        <v>-6.1051050313769935</v>
      </c>
      <c r="T933" s="8">
        <f>October_Schedule_Table[[#This Row],[PTS]]-October_Schedule_Table[[#This Row],[Away Pre]]</f>
        <v>-15.664597107747653</v>
      </c>
      <c r="U933" s="8" t="str">
        <f>CONCATENATE(October_Schedule_Table[[#This Row],[Away Short]],October_Schedule_Table[[#This Row],[PTS]],October_Schedule_Table[[#This Row],[PTS2]])</f>
        <v>Gol96103</v>
      </c>
      <c r="V933" s="8" t="str">
        <f>CONCATENATE(October_Schedule_Table[[#This Row],[Home Short]],October_Schedule_Table[[#This Row],[PTS]],October_Schedule_Table[[#This Row],[PTS2]])</f>
        <v>Orl96103</v>
      </c>
      <c r="W933" s="8" t="str">
        <f>VLOOKUP(October_Schedule_Table[[#This Row],[Home Concat]],'Back to Back'!T:U,2,FALSE)</f>
        <v>no</v>
      </c>
      <c r="X933" s="8" t="str">
        <f>VLOOKUP(October_Schedule_Table[[#This Row],[Away Concat]],'Back to Back'!T:U,2,FALSE)</f>
        <v>yes</v>
      </c>
      <c r="Y93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33" s="8"/>
    </row>
    <row r="934" spans="1:26" x14ac:dyDescent="0.2">
      <c r="A934" s="2">
        <v>43525</v>
      </c>
      <c r="B934" s="16">
        <v>3</v>
      </c>
      <c r="C934" s="16">
        <v>1</v>
      </c>
      <c r="D934" s="16">
        <v>2019</v>
      </c>
      <c r="E934" s="1" t="s">
        <v>23</v>
      </c>
      <c r="F934" s="1" t="s">
        <v>38</v>
      </c>
      <c r="G934" s="1" t="str">
        <f>LEFT(October_Schedule_Table[[#This Row],[Visitor/Neutral]],3)</f>
        <v>Chi</v>
      </c>
      <c r="H934" s="1">
        <v>168</v>
      </c>
      <c r="I934" s="1" t="s">
        <v>24</v>
      </c>
      <c r="J934" s="1" t="str">
        <f>LEFT(October_Schedule_Table[[#This Row],[Home/Neutral]],3)</f>
        <v>Atl</v>
      </c>
      <c r="K934" s="1">
        <v>161</v>
      </c>
      <c r="L934" s="1">
        <f>mean-0.5*home+VLOOKUP(October_Schedule_Table[[#This Row],[Visitor/Neutral]],lookup,2,FALSE)+VLOOKUP(October_Schedule_Table[[#This Row],[Home/Neutral]],lookup,3,FALSE)</f>
        <v>112.56813797878664</v>
      </c>
      <c r="M934" s="1">
        <f>mean+0.5*home+VLOOKUP(October_Schedule_Table[[#This Row],[Visitor/Neutral]],lookup,3,FALSE)+VLOOKUP(October_Schedule_Table[[#This Row],[Home/Neutral]],lookup,2,FALSE)</f>
        <v>118.22886427349133</v>
      </c>
      <c r="N934" s="1">
        <f>(October_Schedule_Table[[#This Row],[PTS2]]-October_Schedule_Table[[#This Row],[Home Pre]])^2+(October_Schedule_Table[[#This Row],[PTS]]-October_Schedule_Table[[#This Row],[Away Pre]])^2</f>
        <v>4902.0613784742627</v>
      </c>
      <c r="O934" s="1">
        <f t="shared" si="16"/>
        <v>1.7390970233281897</v>
      </c>
      <c r="P934" s="8">
        <f>October_Schedule_Table[[#This Row],[PTS2]]-October_Schedule_Table[[#This Row],[PTS]]</f>
        <v>-7</v>
      </c>
      <c r="Q934" s="8">
        <f>October_Schedule_Table[[#This Row],[Home Pre]]-October_Schedule_Table[[#This Row],[Away Pre]]</f>
        <v>5.6607262947046877</v>
      </c>
      <c r="R934" s="8">
        <f>October_Schedule_Table[[#This Row],[Actual]]-October_Schedule_Table[[#This Row],[Predicted]]</f>
        <v>-12.660726294704688</v>
      </c>
      <c r="S934" s="8">
        <f>October_Schedule_Table[[#This Row],[PTS2]]-October_Schedule_Table[[#This Row],[Home Pre]]</f>
        <v>42.771135726508675</v>
      </c>
      <c r="T934" s="8">
        <f>October_Schedule_Table[[#This Row],[PTS]]-October_Schedule_Table[[#This Row],[Away Pre]]</f>
        <v>55.431862021213362</v>
      </c>
      <c r="U934" s="8" t="str">
        <f>CONCATENATE(October_Schedule_Table[[#This Row],[Away Short]],October_Schedule_Table[[#This Row],[PTS]],October_Schedule_Table[[#This Row],[PTS2]])</f>
        <v>Chi168161</v>
      </c>
      <c r="V934" s="8" t="str">
        <f>CONCATENATE(October_Schedule_Table[[#This Row],[Home Short]],October_Schedule_Table[[#This Row],[PTS]],October_Schedule_Table[[#This Row],[PTS2]])</f>
        <v>Atl168161</v>
      </c>
      <c r="W934" s="8" t="str">
        <f>VLOOKUP(October_Schedule_Table[[#This Row],[Home Concat]],'Back to Back'!T:U,2,FALSE)</f>
        <v>no</v>
      </c>
      <c r="X934" s="8" t="str">
        <f>VLOOKUP(October_Schedule_Table[[#This Row],[Away Concat]],'Back to Back'!T:U,2,FALSE)</f>
        <v>no</v>
      </c>
      <c r="Y93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34" s="8"/>
    </row>
    <row r="935" spans="1:26" x14ac:dyDescent="0.2">
      <c r="A935" s="2">
        <v>43525</v>
      </c>
      <c r="B935" s="16">
        <v>3</v>
      </c>
      <c r="C935" s="16">
        <v>1</v>
      </c>
      <c r="D935" s="16">
        <v>2019</v>
      </c>
      <c r="E935" s="1" t="s">
        <v>6</v>
      </c>
      <c r="F935" s="1" t="s">
        <v>41</v>
      </c>
      <c r="G935" s="1" t="str">
        <f>LEFT(October_Schedule_Table[[#This Row],[Visitor/Neutral]],3)</f>
        <v>Was</v>
      </c>
      <c r="H935" s="1">
        <v>96</v>
      </c>
      <c r="I935" s="1" t="s">
        <v>8</v>
      </c>
      <c r="J935" s="1" t="str">
        <f>LEFT(October_Schedule_Table[[#This Row],[Home/Neutral]],3)</f>
        <v>Bos</v>
      </c>
      <c r="K935" s="1">
        <v>107</v>
      </c>
      <c r="L935" s="1">
        <f>mean-0.5*home+VLOOKUP(October_Schedule_Table[[#This Row],[Visitor/Neutral]],lookup,2,FALSE)+VLOOKUP(October_Schedule_Table[[#This Row],[Home/Neutral]],lookup,3,FALSE)</f>
        <v>110.64877000369597</v>
      </c>
      <c r="M935" s="1">
        <f>mean+0.5*home+VLOOKUP(October_Schedule_Table[[#This Row],[Visitor/Neutral]],lookup,3,FALSE)+VLOOKUP(October_Schedule_Table[[#This Row],[Home/Neutral]],lookup,2,FALSE)</f>
        <v>120.24865820503311</v>
      </c>
      <c r="N935" s="1">
        <f>(October_Schedule_Table[[#This Row],[PTS2]]-October_Schedule_Table[[#This Row],[Home Pre]])^2+(October_Schedule_Table[[#This Row],[PTS]]-October_Schedule_Table[[#This Row],[Away Pre]])^2</f>
        <v>390.11340685497407</v>
      </c>
      <c r="O935" s="1">
        <f t="shared" si="16"/>
        <v>1.7401411079929856</v>
      </c>
      <c r="P935" s="8">
        <f>October_Schedule_Table[[#This Row],[PTS2]]-October_Schedule_Table[[#This Row],[PTS]]</f>
        <v>11</v>
      </c>
      <c r="Q935" s="8">
        <f>October_Schedule_Table[[#This Row],[Home Pre]]-October_Schedule_Table[[#This Row],[Away Pre]]</f>
        <v>9.5998882013371372</v>
      </c>
      <c r="R935" s="8">
        <f>October_Schedule_Table[[#This Row],[Actual]]-October_Schedule_Table[[#This Row],[Predicted]]</f>
        <v>1.4001117986628628</v>
      </c>
      <c r="S935" s="8">
        <f>October_Schedule_Table[[#This Row],[PTS2]]-October_Schedule_Table[[#This Row],[Home Pre]]</f>
        <v>-13.248658205033109</v>
      </c>
      <c r="T935" s="8">
        <f>October_Schedule_Table[[#This Row],[PTS]]-October_Schedule_Table[[#This Row],[Away Pre]]</f>
        <v>-14.648770003695972</v>
      </c>
      <c r="U935" s="8" t="str">
        <f>CONCATENATE(October_Schedule_Table[[#This Row],[Away Short]],October_Schedule_Table[[#This Row],[PTS]],October_Schedule_Table[[#This Row],[PTS2]])</f>
        <v>Was96107</v>
      </c>
      <c r="V935" s="8" t="str">
        <f>CONCATENATE(October_Schedule_Table[[#This Row],[Home Short]],October_Schedule_Table[[#This Row],[PTS]],October_Schedule_Table[[#This Row],[PTS2]])</f>
        <v>Bos96107</v>
      </c>
      <c r="W935" s="8" t="str">
        <f>VLOOKUP(October_Schedule_Table[[#This Row],[Home Concat]],'Back to Back'!T:U,2,FALSE)</f>
        <v>no</v>
      </c>
      <c r="X935" s="8" t="str">
        <f>VLOOKUP(October_Schedule_Table[[#This Row],[Away Concat]],'Back to Back'!T:U,2,FALSE)</f>
        <v>no</v>
      </c>
      <c r="Y93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35" s="8"/>
    </row>
    <row r="936" spans="1:26" x14ac:dyDescent="0.2">
      <c r="A936" s="2">
        <v>43525</v>
      </c>
      <c r="B936" s="16">
        <v>3</v>
      </c>
      <c r="C936" s="16">
        <v>1</v>
      </c>
      <c r="D936" s="16">
        <v>2019</v>
      </c>
      <c r="E936" s="1" t="s">
        <v>23</v>
      </c>
      <c r="F936" s="1" t="s">
        <v>14</v>
      </c>
      <c r="G936" s="1" t="str">
        <f>LEFT(October_Schedule_Table[[#This Row],[Visitor/Neutral]],3)</f>
        <v>Cha</v>
      </c>
      <c r="H936" s="1">
        <v>123</v>
      </c>
      <c r="I936" s="1" t="s">
        <v>15</v>
      </c>
      <c r="J936" s="1" t="str">
        <f>LEFT(October_Schedule_Table[[#This Row],[Home/Neutral]],3)</f>
        <v>Bro</v>
      </c>
      <c r="K936" s="1">
        <v>112</v>
      </c>
      <c r="L936" s="1">
        <f>mean-0.5*home+VLOOKUP(October_Schedule_Table[[#This Row],[Visitor/Neutral]],lookup,2,FALSE)+VLOOKUP(October_Schedule_Table[[#This Row],[Home/Neutral]],lookup,3,FALSE)</f>
        <v>110.37597336430709</v>
      </c>
      <c r="M936" s="1">
        <f>mean+0.5*home+VLOOKUP(October_Schedule_Table[[#This Row],[Visitor/Neutral]],lookup,3,FALSE)+VLOOKUP(October_Schedule_Table[[#This Row],[Home/Neutral]],lookup,2,FALSE)</f>
        <v>114.40916747592064</v>
      </c>
      <c r="N936" s="1">
        <f>(October_Schedule_Table[[#This Row],[PTS2]]-October_Schedule_Table[[#This Row],[Home Pre]])^2+(October_Schedule_Table[[#This Row],[PTS]]-October_Schedule_Table[[#This Row],[Away Pre]])^2</f>
        <v>165.170136425718</v>
      </c>
      <c r="O936" s="1">
        <f t="shared" si="16"/>
        <v>1.7411858194846765</v>
      </c>
      <c r="P936" s="8">
        <f>October_Schedule_Table[[#This Row],[PTS2]]-October_Schedule_Table[[#This Row],[PTS]]</f>
        <v>-11</v>
      </c>
      <c r="Q936" s="8">
        <f>October_Schedule_Table[[#This Row],[Home Pre]]-October_Schedule_Table[[#This Row],[Away Pre]]</f>
        <v>4.0331941116135539</v>
      </c>
      <c r="R936" s="8">
        <f>October_Schedule_Table[[#This Row],[Actual]]-October_Schedule_Table[[#This Row],[Predicted]]</f>
        <v>-15.033194111613554</v>
      </c>
      <c r="S936" s="8">
        <f>October_Schedule_Table[[#This Row],[PTS2]]-October_Schedule_Table[[#This Row],[Home Pre]]</f>
        <v>-2.4091674759206398</v>
      </c>
      <c r="T936" s="8">
        <f>October_Schedule_Table[[#This Row],[PTS]]-October_Schedule_Table[[#This Row],[Away Pre]]</f>
        <v>12.624026635692914</v>
      </c>
      <c r="U936" s="8" t="str">
        <f>CONCATENATE(October_Schedule_Table[[#This Row],[Away Short]],October_Schedule_Table[[#This Row],[PTS]],October_Schedule_Table[[#This Row],[PTS2]])</f>
        <v>Cha123112</v>
      </c>
      <c r="V936" s="8" t="str">
        <f>CONCATENATE(October_Schedule_Table[[#This Row],[Home Short]],October_Schedule_Table[[#This Row],[PTS]],October_Schedule_Table[[#This Row],[PTS2]])</f>
        <v>Bro123112</v>
      </c>
      <c r="W936" s="8" t="str">
        <f>VLOOKUP(October_Schedule_Table[[#This Row],[Home Concat]],'Back to Back'!T:U,2,FALSE)</f>
        <v>no</v>
      </c>
      <c r="X936" s="8" t="str">
        <f>VLOOKUP(October_Schedule_Table[[#This Row],[Away Concat]],'Back to Back'!T:U,2,FALSE)</f>
        <v>no</v>
      </c>
      <c r="Y93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36" s="8"/>
    </row>
    <row r="937" spans="1:26" x14ac:dyDescent="0.2">
      <c r="A937" s="2">
        <v>43525</v>
      </c>
      <c r="B937" s="16">
        <v>3</v>
      </c>
      <c r="C937" s="16">
        <v>1</v>
      </c>
      <c r="D937" s="16">
        <v>2019</v>
      </c>
      <c r="E937" s="1" t="s">
        <v>9</v>
      </c>
      <c r="F937" s="1" t="s">
        <v>13</v>
      </c>
      <c r="G937" s="1" t="str">
        <f>LEFT(October_Schedule_Table[[#This Row],[Visitor/Neutral]],3)</f>
        <v>Mil</v>
      </c>
      <c r="H937" s="1">
        <v>131</v>
      </c>
      <c r="I937" s="1" t="s">
        <v>39</v>
      </c>
      <c r="J937" s="1" t="s">
        <v>242</v>
      </c>
      <c r="K937" s="1">
        <v>120</v>
      </c>
      <c r="L937" s="1">
        <f>mean-0.5*home+VLOOKUP(October_Schedule_Table[[#This Row],[Visitor/Neutral]],lookup,2,FALSE)+VLOOKUP(October_Schedule_Table[[#This Row],[Home/Neutral]],lookup,3,FALSE)</f>
        <v>118.52465763922891</v>
      </c>
      <c r="M937" s="1">
        <f>mean+0.5*home+VLOOKUP(October_Schedule_Table[[#This Row],[Visitor/Neutral]],lookup,3,FALSE)+VLOOKUP(October_Schedule_Table[[#This Row],[Home/Neutral]],lookup,2,FALSE)</f>
        <v>111.71669090453942</v>
      </c>
      <c r="N937" s="1">
        <f>(October_Schedule_Table[[#This Row],[PTS2]]-October_Schedule_Table[[#This Row],[Home Pre]])^2+(October_Schedule_Table[[#This Row],[PTS]]-October_Schedule_Table[[#This Row],[Away Pre]])^2</f>
        <v>224.24737658938966</v>
      </c>
      <c r="O937" s="1">
        <f t="shared" si="16"/>
        <v>1.7422311581795844</v>
      </c>
      <c r="P937" s="8">
        <f>October_Schedule_Table[[#This Row],[PTS2]]-October_Schedule_Table[[#This Row],[PTS]]</f>
        <v>-11</v>
      </c>
      <c r="Q937" s="8">
        <f>October_Schedule_Table[[#This Row],[Home Pre]]-October_Schedule_Table[[#This Row],[Away Pre]]</f>
        <v>-6.8079667346894865</v>
      </c>
      <c r="R937" s="8">
        <f>October_Schedule_Table[[#This Row],[Actual]]-October_Schedule_Table[[#This Row],[Predicted]]</f>
        <v>-4.1920332653105135</v>
      </c>
      <c r="S937" s="8">
        <f>October_Schedule_Table[[#This Row],[PTS2]]-October_Schedule_Table[[#This Row],[Home Pre]]</f>
        <v>8.2833090954605808</v>
      </c>
      <c r="T937" s="8">
        <f>October_Schedule_Table[[#This Row],[PTS]]-October_Schedule_Table[[#This Row],[Away Pre]]</f>
        <v>12.475342360771094</v>
      </c>
      <c r="U937" s="8" t="str">
        <f>CONCATENATE(October_Schedule_Table[[#This Row],[Away Short]],October_Schedule_Table[[#This Row],[PTS]],October_Schedule_Table[[#This Row],[PTS2]])</f>
        <v>Mil131120</v>
      </c>
      <c r="V937" s="8" t="str">
        <f>CONCATENATE(October_Schedule_Table[[#This Row],[Home Short]],October_Schedule_Table[[#This Row],[PTS]],October_Schedule_Table[[#This Row],[PTS2]])</f>
        <v>LAL131120</v>
      </c>
      <c r="W937" s="8" t="str">
        <f>VLOOKUP(October_Schedule_Table[[#This Row],[Home Concat]],'Back to Back'!T:U,2,FALSE)</f>
        <v>no</v>
      </c>
      <c r="X937" s="8" t="str">
        <f>VLOOKUP(October_Schedule_Table[[#This Row],[Away Concat]],'Back to Back'!T:U,2,FALSE)</f>
        <v>no</v>
      </c>
      <c r="Y93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37" s="8"/>
    </row>
    <row r="938" spans="1:26" x14ac:dyDescent="0.2">
      <c r="A938" s="2">
        <v>43525</v>
      </c>
      <c r="B938" s="16">
        <v>3</v>
      </c>
      <c r="C938" s="16">
        <v>1</v>
      </c>
      <c r="D938" s="16">
        <v>2019</v>
      </c>
      <c r="E938" s="1" t="s">
        <v>42</v>
      </c>
      <c r="F938" s="1" t="s">
        <v>17</v>
      </c>
      <c r="G938" s="1" t="str">
        <f>LEFT(October_Schedule_Table[[#This Row],[Visitor/Neutral]],3)</f>
        <v>New</v>
      </c>
      <c r="H938" s="1">
        <v>130</v>
      </c>
      <c r="I938" s="1" t="s">
        <v>29</v>
      </c>
      <c r="J938" s="1" t="str">
        <f>LEFT(October_Schedule_Table[[#This Row],[Home/Neutral]],3)</f>
        <v>Pho</v>
      </c>
      <c r="K938" s="1">
        <v>116</v>
      </c>
      <c r="L938" s="1">
        <f>mean-0.5*home+VLOOKUP(October_Schedule_Table[[#This Row],[Visitor/Neutral]],lookup,2,FALSE)+VLOOKUP(October_Schedule_Table[[#This Row],[Home/Neutral]],lookup,3,FALSE)</f>
        <v>119.31063289932608</v>
      </c>
      <c r="M938" s="1">
        <f>mean+0.5*home+VLOOKUP(October_Schedule_Table[[#This Row],[Visitor/Neutral]],lookup,3,FALSE)+VLOOKUP(October_Schedule_Table[[#This Row],[Home/Neutral]],lookup,2,FALSE)</f>
        <v>115.4006389459708</v>
      </c>
      <c r="N938" s="1">
        <f>(October_Schedule_Table[[#This Row],[PTS2]]-October_Schedule_Table[[#This Row],[Home Pre]])^2+(October_Schedule_Table[[#This Row],[PTS]]-October_Schedule_Table[[#This Row],[Away Pre]])^2</f>
        <v>114.62180268605695</v>
      </c>
      <c r="O938" s="1">
        <f t="shared" si="16"/>
        <v>1.7432771244542571</v>
      </c>
      <c r="P938" s="8">
        <f>October_Schedule_Table[[#This Row],[PTS2]]-October_Schedule_Table[[#This Row],[PTS]]</f>
        <v>-14</v>
      </c>
      <c r="Q938" s="8">
        <f>October_Schedule_Table[[#This Row],[Home Pre]]-October_Schedule_Table[[#This Row],[Away Pre]]</f>
        <v>-3.9099939533552828</v>
      </c>
      <c r="R938" s="8">
        <f>October_Schedule_Table[[#This Row],[Actual]]-October_Schedule_Table[[#This Row],[Predicted]]</f>
        <v>-10.090006046644717</v>
      </c>
      <c r="S938" s="8">
        <f>October_Schedule_Table[[#This Row],[PTS2]]-October_Schedule_Table[[#This Row],[Home Pre]]</f>
        <v>0.59936105402920248</v>
      </c>
      <c r="T938" s="8">
        <f>October_Schedule_Table[[#This Row],[PTS]]-October_Schedule_Table[[#This Row],[Away Pre]]</f>
        <v>10.68936710067392</v>
      </c>
      <c r="U938" s="8" t="str">
        <f>CONCATENATE(October_Schedule_Table[[#This Row],[Away Short]],October_Schedule_Table[[#This Row],[PTS]],October_Schedule_Table[[#This Row],[PTS2]])</f>
        <v>New130116</v>
      </c>
      <c r="V938" s="8" t="str">
        <f>CONCATENATE(October_Schedule_Table[[#This Row],[Home Short]],October_Schedule_Table[[#This Row],[PTS]],October_Schedule_Table[[#This Row],[PTS2]])</f>
        <v>Pho130116</v>
      </c>
      <c r="W938" s="8" t="str">
        <f>VLOOKUP(October_Schedule_Table[[#This Row],[Home Concat]],'Back to Back'!T:U,2,FALSE)</f>
        <v>no</v>
      </c>
      <c r="X938" s="8" t="str">
        <f>VLOOKUP(October_Schedule_Table[[#This Row],[Away Concat]],'Back to Back'!T:U,2,FALSE)</f>
        <v>no</v>
      </c>
      <c r="Y93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38" s="8"/>
    </row>
    <row r="939" spans="1:26" x14ac:dyDescent="0.2">
      <c r="A939" s="2">
        <v>43525</v>
      </c>
      <c r="B939" s="16">
        <v>3</v>
      </c>
      <c r="C939" s="16">
        <v>1</v>
      </c>
      <c r="D939" s="16">
        <v>2019</v>
      </c>
      <c r="E939" s="1" t="s">
        <v>30</v>
      </c>
      <c r="F939" s="1" t="s">
        <v>22</v>
      </c>
      <c r="G939" s="1" t="s">
        <v>241</v>
      </c>
      <c r="H939" s="1">
        <v>116</v>
      </c>
      <c r="I939" s="1" t="s">
        <v>32</v>
      </c>
      <c r="J939" s="1" t="str">
        <f>LEFT(October_Schedule_Table[[#This Row],[Home/Neutral]],3)</f>
        <v>Sac</v>
      </c>
      <c r="K939" s="1">
        <v>109</v>
      </c>
      <c r="L939" s="1">
        <f>mean-0.5*home+VLOOKUP(October_Schedule_Table[[#This Row],[Visitor/Neutral]],lookup,2,FALSE)+VLOOKUP(October_Schedule_Table[[#This Row],[Home/Neutral]],lookup,3,FALSE)</f>
        <v>117.82098171641685</v>
      </c>
      <c r="M939" s="1">
        <f>mean+0.5*home+VLOOKUP(October_Schedule_Table[[#This Row],[Visitor/Neutral]],lookup,3,FALSE)+VLOOKUP(October_Schedule_Table[[#This Row],[Home/Neutral]],lookup,2,FALSE)</f>
        <v>118.83351838864165</v>
      </c>
      <c r="N939" s="1">
        <f>(October_Schedule_Table[[#This Row],[PTS2]]-October_Schedule_Table[[#This Row],[Home Pre]])^2+(October_Schedule_Table[[#This Row],[PTS]]-October_Schedule_Table[[#This Row],[Away Pre]])^2</f>
        <v>100.01405831127794</v>
      </c>
      <c r="O939" s="1">
        <f t="shared" si="16"/>
        <v>1.7443237186854685</v>
      </c>
      <c r="P939" s="8">
        <f>October_Schedule_Table[[#This Row],[PTS2]]-October_Schedule_Table[[#This Row],[PTS]]</f>
        <v>-7</v>
      </c>
      <c r="Q939" s="8">
        <f>October_Schedule_Table[[#This Row],[Home Pre]]-October_Schedule_Table[[#This Row],[Away Pre]]</f>
        <v>1.0125366722247975</v>
      </c>
      <c r="R939" s="8">
        <f>October_Schedule_Table[[#This Row],[Actual]]-October_Schedule_Table[[#This Row],[Predicted]]</f>
        <v>-8.0125366722247975</v>
      </c>
      <c r="S939" s="8">
        <f>October_Schedule_Table[[#This Row],[PTS2]]-October_Schedule_Table[[#This Row],[Home Pre]]</f>
        <v>-9.8335183886416502</v>
      </c>
      <c r="T939" s="8">
        <f>October_Schedule_Table[[#This Row],[PTS]]-October_Schedule_Table[[#This Row],[Away Pre]]</f>
        <v>-1.8209817164168527</v>
      </c>
      <c r="U939" s="8" t="str">
        <f>CONCATENATE(October_Schedule_Table[[#This Row],[Away Short]],October_Schedule_Table[[#This Row],[PTS]],October_Schedule_Table[[#This Row],[PTS2]])</f>
        <v>LAC116109</v>
      </c>
      <c r="V939" s="8" t="str">
        <f>CONCATENATE(October_Schedule_Table[[#This Row],[Home Short]],October_Schedule_Table[[#This Row],[PTS]],October_Schedule_Table[[#This Row],[PTS2]])</f>
        <v>Sac116109</v>
      </c>
      <c r="W939" s="8" t="str">
        <f>VLOOKUP(October_Schedule_Table[[#This Row],[Home Concat]],'Back to Back'!T:U,2,FALSE)</f>
        <v>no</v>
      </c>
      <c r="X939" s="8" t="str">
        <f>VLOOKUP(October_Schedule_Table[[#This Row],[Away Concat]],'Back to Back'!T:U,2,FALSE)</f>
        <v>no</v>
      </c>
      <c r="Y93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39" s="8"/>
    </row>
    <row r="940" spans="1:26" x14ac:dyDescent="0.2">
      <c r="A940" s="2">
        <v>43525</v>
      </c>
      <c r="B940" s="16">
        <v>3</v>
      </c>
      <c r="C940" s="16">
        <v>1</v>
      </c>
      <c r="D940" s="16">
        <v>2019</v>
      </c>
      <c r="E940" s="1" t="s">
        <v>6</v>
      </c>
      <c r="F940" s="1" t="s">
        <v>40</v>
      </c>
      <c r="G940" s="1" t="str">
        <f>LEFT(October_Schedule_Table[[#This Row],[Visitor/Neutral]],3)</f>
        <v>Por</v>
      </c>
      <c r="H940" s="1">
        <v>117</v>
      </c>
      <c r="I940" s="1" t="s">
        <v>37</v>
      </c>
      <c r="J940" s="1" t="str">
        <f>LEFT(October_Schedule_Table[[#This Row],[Home/Neutral]],3)</f>
        <v>Tor</v>
      </c>
      <c r="K940" s="1">
        <v>119</v>
      </c>
      <c r="L940" s="1">
        <f>mean-0.5*home+VLOOKUP(October_Schedule_Table[[#This Row],[Visitor/Neutral]],lookup,2,FALSE)+VLOOKUP(October_Schedule_Table[[#This Row],[Home/Neutral]],lookup,3,FALSE)</f>
        <v>111.43219671033248</v>
      </c>
      <c r="M940" s="1">
        <f>mean+0.5*home+VLOOKUP(October_Schedule_Table[[#This Row],[Visitor/Neutral]],lookup,3,FALSE)+VLOOKUP(October_Schedule_Table[[#This Row],[Home/Neutral]],lookup,2,FALSE)</f>
        <v>114.93196570187548</v>
      </c>
      <c r="N940" s="1">
        <f>(October_Schedule_Table[[#This Row],[PTS2]]-October_Schedule_Table[[#This Row],[Home Pre]])^2+(October_Schedule_Table[[#This Row],[PTS]]-October_Schedule_Table[[#This Row],[Away Pre]])^2</f>
        <v>47.549336523149918</v>
      </c>
      <c r="O940" s="1">
        <f t="shared" si="16"/>
        <v>1.7453709412502187</v>
      </c>
      <c r="P940" s="8">
        <f>October_Schedule_Table[[#This Row],[PTS2]]-October_Schedule_Table[[#This Row],[PTS]]</f>
        <v>2</v>
      </c>
      <c r="Q940" s="8">
        <f>October_Schedule_Table[[#This Row],[Home Pre]]-October_Schedule_Table[[#This Row],[Away Pre]]</f>
        <v>3.4997689915430072</v>
      </c>
      <c r="R940" s="8">
        <f>October_Schedule_Table[[#This Row],[Actual]]-October_Schedule_Table[[#This Row],[Predicted]]</f>
        <v>-1.4997689915430072</v>
      </c>
      <c r="S940" s="8">
        <f>October_Schedule_Table[[#This Row],[PTS2]]-October_Schedule_Table[[#This Row],[Home Pre]]</f>
        <v>4.0680342981245161</v>
      </c>
      <c r="T940" s="8">
        <f>October_Schedule_Table[[#This Row],[PTS]]-October_Schedule_Table[[#This Row],[Away Pre]]</f>
        <v>5.5678032896675234</v>
      </c>
      <c r="U940" s="8" t="str">
        <f>CONCATENATE(October_Schedule_Table[[#This Row],[Away Short]],October_Schedule_Table[[#This Row],[PTS]],October_Schedule_Table[[#This Row],[PTS2]])</f>
        <v>Por117119</v>
      </c>
      <c r="V940" s="8" t="str">
        <f>CONCATENATE(October_Schedule_Table[[#This Row],[Home Short]],October_Schedule_Table[[#This Row],[PTS]],October_Schedule_Table[[#This Row],[PTS2]])</f>
        <v>Tor117119</v>
      </c>
      <c r="W940" s="8" t="str">
        <f>VLOOKUP(October_Schedule_Table[[#This Row],[Home Concat]],'Back to Back'!T:U,2,FALSE)</f>
        <v>no</v>
      </c>
      <c r="X940" s="8" t="str">
        <f>VLOOKUP(October_Schedule_Table[[#This Row],[Away Concat]],'Back to Back'!T:U,2,FALSE)</f>
        <v>no</v>
      </c>
      <c r="Y94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40" s="8"/>
    </row>
    <row r="941" spans="1:26" x14ac:dyDescent="0.2">
      <c r="A941" s="2">
        <v>43526</v>
      </c>
      <c r="B941" s="16">
        <v>3</v>
      </c>
      <c r="C941" s="16">
        <v>2</v>
      </c>
      <c r="D941" s="16">
        <v>2019</v>
      </c>
      <c r="E941" s="1" t="s">
        <v>45</v>
      </c>
      <c r="F941" s="1" t="s">
        <v>16</v>
      </c>
      <c r="G941" s="1" t="str">
        <f>LEFT(October_Schedule_Table[[#This Row],[Visitor/Neutral]],3)</f>
        <v>Det</v>
      </c>
      <c r="H941" s="1">
        <v>129</v>
      </c>
      <c r="I941" s="1" t="s">
        <v>36</v>
      </c>
      <c r="J941" s="1" t="str">
        <f>LEFT(October_Schedule_Table[[#This Row],[Home/Neutral]],3)</f>
        <v>Cle</v>
      </c>
      <c r="K941" s="1">
        <v>93</v>
      </c>
      <c r="L941" s="1">
        <f>mean-0.5*home+VLOOKUP(October_Schedule_Table[[#This Row],[Visitor/Neutral]],lookup,2,FALSE)+VLOOKUP(October_Schedule_Table[[#This Row],[Home/Neutral]],lookup,3,FALSE)</f>
        <v>108.77695126460318</v>
      </c>
      <c r="M941" s="1">
        <f>mean+0.5*home+VLOOKUP(October_Schedule_Table[[#This Row],[Visitor/Neutral]],lookup,3,FALSE)+VLOOKUP(October_Schedule_Table[[#This Row],[Home/Neutral]],lookup,2,FALSE)</f>
        <v>102.41073225789613</v>
      </c>
      <c r="N941" s="1">
        <f>(October_Schedule_Table[[#This Row],[PTS2]]-October_Schedule_Table[[#This Row],[Home Pre]])^2+(October_Schedule_Table[[#This Row],[PTS]]-October_Schedule_Table[[#This Row],[Away Pre]])^2</f>
        <v>497.53358178404153</v>
      </c>
      <c r="O941" s="1">
        <f t="shared" si="16"/>
        <v>1.7464187925257344</v>
      </c>
      <c r="P941" s="8">
        <f>October_Schedule_Table[[#This Row],[PTS2]]-October_Schedule_Table[[#This Row],[PTS]]</f>
        <v>-36</v>
      </c>
      <c r="Q941" s="8">
        <f>October_Schedule_Table[[#This Row],[Home Pre]]-October_Schedule_Table[[#This Row],[Away Pre]]</f>
        <v>-6.3662190067070554</v>
      </c>
      <c r="R941" s="8">
        <f>October_Schedule_Table[[#This Row],[Actual]]-October_Schedule_Table[[#This Row],[Predicted]]</f>
        <v>-29.633780993292945</v>
      </c>
      <c r="S941" s="8">
        <f>October_Schedule_Table[[#This Row],[PTS2]]-October_Schedule_Table[[#This Row],[Home Pre]]</f>
        <v>-9.4107322578961288</v>
      </c>
      <c r="T941" s="8">
        <f>October_Schedule_Table[[#This Row],[PTS]]-October_Schedule_Table[[#This Row],[Away Pre]]</f>
        <v>20.223048735396816</v>
      </c>
      <c r="U941" s="8" t="str">
        <f>CONCATENATE(October_Schedule_Table[[#This Row],[Away Short]],October_Schedule_Table[[#This Row],[PTS]],October_Schedule_Table[[#This Row],[PTS2]])</f>
        <v>Det12993</v>
      </c>
      <c r="V941" s="8" t="str">
        <f>CONCATENATE(October_Schedule_Table[[#This Row],[Home Short]],October_Schedule_Table[[#This Row],[PTS]],October_Schedule_Table[[#This Row],[PTS2]])</f>
        <v>Cle12993</v>
      </c>
      <c r="W941" s="8" t="str">
        <f>VLOOKUP(October_Schedule_Table[[#This Row],[Home Concat]],'Back to Back'!T:U,2,FALSE)</f>
        <v>no</v>
      </c>
      <c r="X941" s="8" t="str">
        <f>VLOOKUP(October_Schedule_Table[[#This Row],[Away Concat]],'Back to Back'!T:U,2,FALSE)</f>
        <v>no</v>
      </c>
      <c r="Y94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41" s="8"/>
    </row>
    <row r="942" spans="1:26" x14ac:dyDescent="0.2">
      <c r="A942" s="2">
        <v>43526</v>
      </c>
      <c r="B942" s="16">
        <v>3</v>
      </c>
      <c r="C942" s="16">
        <v>2</v>
      </c>
      <c r="D942" s="16">
        <v>2019</v>
      </c>
      <c r="E942" s="1" t="s">
        <v>33</v>
      </c>
      <c r="F942" s="1" t="s">
        <v>19</v>
      </c>
      <c r="G942" s="1" t="str">
        <f>LEFT(October_Schedule_Table[[#This Row],[Visitor/Neutral]],3)</f>
        <v>Mem</v>
      </c>
      <c r="H942" s="1">
        <v>111</v>
      </c>
      <c r="I942" s="1" t="s">
        <v>28</v>
      </c>
      <c r="J942" s="1" t="str">
        <f>LEFT(October_Schedule_Table[[#This Row],[Home/Neutral]],3)</f>
        <v>Dal</v>
      </c>
      <c r="K942" s="1">
        <v>81</v>
      </c>
      <c r="L942" s="1">
        <f>mean-0.5*home+VLOOKUP(October_Schedule_Table[[#This Row],[Visitor/Neutral]],lookup,2,FALSE)+VLOOKUP(October_Schedule_Table[[#This Row],[Home/Neutral]],lookup,3,FALSE)</f>
        <v>101.21350633355323</v>
      </c>
      <c r="M942" s="1">
        <f>mean+0.5*home+VLOOKUP(October_Schedule_Table[[#This Row],[Visitor/Neutral]],lookup,3,FALSE)+VLOOKUP(October_Schedule_Table[[#This Row],[Home/Neutral]],lookup,2,FALSE)</f>
        <v>105.16176097345506</v>
      </c>
      <c r="N942" s="1">
        <f>(October_Schedule_Table[[#This Row],[PTS2]]-October_Schedule_Table[[#This Row],[Home Pre]])^2+(October_Schedule_Table[[#This Row],[PTS]]-October_Schedule_Table[[#This Row],[Away Pre]])^2</f>
        <v>679.56615162177877</v>
      </c>
      <c r="O942" s="1">
        <f t="shared" si="16"/>
        <v>1.7474672728894682</v>
      </c>
      <c r="P942" s="8">
        <f>October_Schedule_Table[[#This Row],[PTS2]]-October_Schedule_Table[[#This Row],[PTS]]</f>
        <v>-30</v>
      </c>
      <c r="Q942" s="8">
        <f>October_Schedule_Table[[#This Row],[Home Pre]]-October_Schedule_Table[[#This Row],[Away Pre]]</f>
        <v>3.9482546399018332</v>
      </c>
      <c r="R942" s="8">
        <f>October_Schedule_Table[[#This Row],[Actual]]-October_Schedule_Table[[#This Row],[Predicted]]</f>
        <v>-33.948254639901833</v>
      </c>
      <c r="S942" s="8">
        <f>October_Schedule_Table[[#This Row],[PTS2]]-October_Schedule_Table[[#This Row],[Home Pre]]</f>
        <v>-24.16176097345506</v>
      </c>
      <c r="T942" s="8">
        <f>October_Schedule_Table[[#This Row],[PTS]]-October_Schedule_Table[[#This Row],[Away Pre]]</f>
        <v>9.7864936664467734</v>
      </c>
      <c r="U942" s="8" t="str">
        <f>CONCATENATE(October_Schedule_Table[[#This Row],[Away Short]],October_Schedule_Table[[#This Row],[PTS]],October_Schedule_Table[[#This Row],[PTS2]])</f>
        <v>Mem11181</v>
      </c>
      <c r="V942" s="8" t="str">
        <f>CONCATENATE(October_Schedule_Table[[#This Row],[Home Short]],October_Schedule_Table[[#This Row],[PTS]],October_Schedule_Table[[#This Row],[PTS2]])</f>
        <v>Dal11181</v>
      </c>
      <c r="W942" s="8" t="str">
        <f>VLOOKUP(October_Schedule_Table[[#This Row],[Home Concat]],'Back to Back'!T:U,2,FALSE)</f>
        <v>no</v>
      </c>
      <c r="X942" s="8" t="str">
        <f>VLOOKUP(October_Schedule_Table[[#This Row],[Away Concat]],'Back to Back'!T:U,2,FALSE)</f>
        <v>no</v>
      </c>
      <c r="Y94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42" s="8"/>
    </row>
    <row r="943" spans="1:26" x14ac:dyDescent="0.2">
      <c r="A943" s="2">
        <v>43526</v>
      </c>
      <c r="B943" s="16">
        <v>3</v>
      </c>
      <c r="C943" s="16">
        <v>2</v>
      </c>
      <c r="D943" s="16">
        <v>2019</v>
      </c>
      <c r="E943" s="1" t="s">
        <v>42</v>
      </c>
      <c r="F943" s="1" t="s">
        <v>17</v>
      </c>
      <c r="G943" s="1" t="str">
        <f>LEFT(October_Schedule_Table[[#This Row],[Visitor/Neutral]],3)</f>
        <v>New</v>
      </c>
      <c r="H943" s="1">
        <v>120</v>
      </c>
      <c r="I943" s="1" t="s">
        <v>21</v>
      </c>
      <c r="J943" s="1" t="str">
        <f>LEFT(October_Schedule_Table[[#This Row],[Home/Neutral]],3)</f>
        <v>Den</v>
      </c>
      <c r="K943" s="1">
        <v>112</v>
      </c>
      <c r="L943" s="1">
        <f>mean-0.5*home+VLOOKUP(October_Schedule_Table[[#This Row],[Visitor/Neutral]],lookup,2,FALSE)+VLOOKUP(October_Schedule_Table[[#This Row],[Home/Neutral]],lookup,3,FALSE)</f>
        <v>108.81945651236492</v>
      </c>
      <c r="M943" s="1">
        <f>mean+0.5*home+VLOOKUP(October_Schedule_Table[[#This Row],[Visitor/Neutral]],lookup,3,FALSE)+VLOOKUP(October_Schedule_Table[[#This Row],[Home/Neutral]],lookup,2,FALSE)</f>
        <v>117.49538003883504</v>
      </c>
      <c r="N943" s="1">
        <f>(October_Schedule_Table[[#This Row],[PTS2]]-October_Schedule_Table[[#This Row],[Home Pre]])^2+(October_Schedule_Table[[#This Row],[PTS]]-October_Schedule_Table[[#This Row],[Away Pre]])^2</f>
        <v>155.20375445012573</v>
      </c>
      <c r="O943" s="1">
        <f t="shared" si="16"/>
        <v>1.7485163827190999</v>
      </c>
      <c r="P943" s="8">
        <f>October_Schedule_Table[[#This Row],[PTS2]]-October_Schedule_Table[[#This Row],[PTS]]</f>
        <v>-8</v>
      </c>
      <c r="Q943" s="8">
        <f>October_Schedule_Table[[#This Row],[Home Pre]]-October_Schedule_Table[[#This Row],[Away Pre]]</f>
        <v>8.6759235264701147</v>
      </c>
      <c r="R943" s="8">
        <f>October_Schedule_Table[[#This Row],[Actual]]-October_Schedule_Table[[#This Row],[Predicted]]</f>
        <v>-16.675923526470115</v>
      </c>
      <c r="S943" s="8">
        <f>October_Schedule_Table[[#This Row],[PTS2]]-October_Schedule_Table[[#This Row],[Home Pre]]</f>
        <v>-5.4953800388350373</v>
      </c>
      <c r="T943" s="8">
        <f>October_Schedule_Table[[#This Row],[PTS]]-October_Schedule_Table[[#This Row],[Away Pre]]</f>
        <v>11.180543487635077</v>
      </c>
      <c r="U943" s="8" t="str">
        <f>CONCATENATE(October_Schedule_Table[[#This Row],[Away Short]],October_Schedule_Table[[#This Row],[PTS]],October_Schedule_Table[[#This Row],[PTS2]])</f>
        <v>New120112</v>
      </c>
      <c r="V943" s="8" t="str">
        <f>CONCATENATE(October_Schedule_Table[[#This Row],[Home Short]],October_Schedule_Table[[#This Row],[PTS]],October_Schedule_Table[[#This Row],[PTS2]])</f>
        <v>Den120112</v>
      </c>
      <c r="W943" s="8" t="str">
        <f>VLOOKUP(October_Schedule_Table[[#This Row],[Home Concat]],'Back to Back'!T:U,2,FALSE)</f>
        <v>no</v>
      </c>
      <c r="X943" s="8" t="str">
        <f>VLOOKUP(October_Schedule_Table[[#This Row],[Away Concat]],'Back to Back'!T:U,2,FALSE)</f>
        <v>yes</v>
      </c>
      <c r="Y94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43" s="8"/>
    </row>
    <row r="944" spans="1:26" x14ac:dyDescent="0.2">
      <c r="A944" s="2">
        <v>43526</v>
      </c>
      <c r="B944" s="16">
        <v>3</v>
      </c>
      <c r="C944" s="16">
        <v>2</v>
      </c>
      <c r="D944" s="16">
        <v>2019</v>
      </c>
      <c r="E944" s="1" t="s">
        <v>12</v>
      </c>
      <c r="F944" s="1" t="s">
        <v>27</v>
      </c>
      <c r="G944" s="1" t="str">
        <f>LEFT(October_Schedule_Table[[#This Row],[Visitor/Neutral]],3)</f>
        <v>Orl</v>
      </c>
      <c r="H944" s="1">
        <v>117</v>
      </c>
      <c r="I944" s="1" t="s">
        <v>20</v>
      </c>
      <c r="J944" s="1" t="str">
        <f>LEFT(October_Schedule_Table[[#This Row],[Home/Neutral]],3)</f>
        <v>Ind</v>
      </c>
      <c r="K944" s="1">
        <v>112</v>
      </c>
      <c r="L944" s="1">
        <f>mean-0.5*home+VLOOKUP(October_Schedule_Table[[#This Row],[Visitor/Neutral]],lookup,2,FALSE)+VLOOKUP(October_Schedule_Table[[#This Row],[Home/Neutral]],lookup,3,FALSE)</f>
        <v>100.50580114401853</v>
      </c>
      <c r="M944" s="1">
        <f>mean+0.5*home+VLOOKUP(October_Schedule_Table[[#This Row],[Visitor/Neutral]],lookup,3,FALSE)+VLOOKUP(October_Schedule_Table[[#This Row],[Home/Neutral]],lookup,2,FALSE)</f>
        <v>104.3987992055302</v>
      </c>
      <c r="N944" s="1">
        <f>(October_Schedule_Table[[#This Row],[PTS2]]-October_Schedule_Table[[#This Row],[Home Pre]])^2+(October_Schedule_Table[[#This Row],[PTS]]-October_Schedule_Table[[#This Row],[Away Pre]])^2</f>
        <v>329.83684941850868</v>
      </c>
      <c r="O944" s="1">
        <f t="shared" si="16"/>
        <v>1.7495661223925356</v>
      </c>
      <c r="P944" s="8">
        <f>October_Schedule_Table[[#This Row],[PTS2]]-October_Schedule_Table[[#This Row],[PTS]]</f>
        <v>-5</v>
      </c>
      <c r="Q944" s="8">
        <f>October_Schedule_Table[[#This Row],[Home Pre]]-October_Schedule_Table[[#This Row],[Away Pre]]</f>
        <v>3.8929980615116619</v>
      </c>
      <c r="R944" s="8">
        <f>October_Schedule_Table[[#This Row],[Actual]]-October_Schedule_Table[[#This Row],[Predicted]]</f>
        <v>-8.8929980615116619</v>
      </c>
      <c r="S944" s="8">
        <f>October_Schedule_Table[[#This Row],[PTS2]]-October_Schedule_Table[[#This Row],[Home Pre]]</f>
        <v>7.6012007944698041</v>
      </c>
      <c r="T944" s="8">
        <f>October_Schedule_Table[[#This Row],[PTS]]-October_Schedule_Table[[#This Row],[Away Pre]]</f>
        <v>16.494198855981466</v>
      </c>
      <c r="U944" s="8" t="str">
        <f>CONCATENATE(October_Schedule_Table[[#This Row],[Away Short]],October_Schedule_Table[[#This Row],[PTS]],October_Schedule_Table[[#This Row],[PTS2]])</f>
        <v>Orl117112</v>
      </c>
      <c r="V944" s="8" t="str">
        <f>CONCATENATE(October_Schedule_Table[[#This Row],[Home Short]],October_Schedule_Table[[#This Row],[PTS]],October_Schedule_Table[[#This Row],[PTS2]])</f>
        <v>Ind117112</v>
      </c>
      <c r="W944" s="8" t="str">
        <f>VLOOKUP(October_Schedule_Table[[#This Row],[Home Concat]],'Back to Back'!T:U,2,FALSE)</f>
        <v>no</v>
      </c>
      <c r="X944" s="8" t="str">
        <f>VLOOKUP(October_Schedule_Table[[#This Row],[Away Concat]],'Back to Back'!T:U,2,FALSE)</f>
        <v>no</v>
      </c>
      <c r="Y94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44" s="8"/>
    </row>
    <row r="945" spans="1:26" x14ac:dyDescent="0.2">
      <c r="A945" s="2">
        <v>43526</v>
      </c>
      <c r="B945" s="16">
        <v>3</v>
      </c>
      <c r="C945" s="16">
        <v>2</v>
      </c>
      <c r="D945" s="16">
        <v>2019</v>
      </c>
      <c r="E945" s="1" t="s">
        <v>23</v>
      </c>
      <c r="F945" s="1" t="s">
        <v>15</v>
      </c>
      <c r="G945" s="1" t="str">
        <f>LEFT(October_Schedule_Table[[#This Row],[Visitor/Neutral]],3)</f>
        <v>Bro</v>
      </c>
      <c r="H945" s="1">
        <v>88</v>
      </c>
      <c r="I945" s="1" t="s">
        <v>26</v>
      </c>
      <c r="J945" s="1" t="str">
        <f>LEFT(October_Schedule_Table[[#This Row],[Home/Neutral]],3)</f>
        <v>Mia</v>
      </c>
      <c r="K945" s="1">
        <v>117</v>
      </c>
      <c r="L945" s="1">
        <f>mean-0.5*home+VLOOKUP(October_Schedule_Table[[#This Row],[Visitor/Neutral]],lookup,2,FALSE)+VLOOKUP(October_Schedule_Table[[#This Row],[Home/Neutral]],lookup,3,FALSE)</f>
        <v>105.50739677577769</v>
      </c>
      <c r="M945" s="1">
        <f>mean+0.5*home+VLOOKUP(October_Schedule_Table[[#This Row],[Visitor/Neutral]],lookup,3,FALSE)+VLOOKUP(October_Schedule_Table[[#This Row],[Home/Neutral]],lookup,2,FALSE)</f>
        <v>107.8786991611051</v>
      </c>
      <c r="N945" s="1">
        <f>(October_Schedule_Table[[#This Row],[PTS2]]-October_Schedule_Table[[#This Row],[Home Pre]])^2+(October_Schedule_Table[[#This Row],[PTS]]-October_Schedule_Table[[#This Row],[Away Pre]])^2</f>
        <v>389.70707085813586</v>
      </c>
      <c r="O945" s="1">
        <f t="shared" si="16"/>
        <v>1.7506164922879084</v>
      </c>
      <c r="P945" s="8">
        <f>October_Schedule_Table[[#This Row],[PTS2]]-October_Schedule_Table[[#This Row],[PTS]]</f>
        <v>29</v>
      </c>
      <c r="Q945" s="8">
        <f>October_Schedule_Table[[#This Row],[Home Pre]]-October_Schedule_Table[[#This Row],[Away Pre]]</f>
        <v>2.3713023853274109</v>
      </c>
      <c r="R945" s="8">
        <f>October_Schedule_Table[[#This Row],[Actual]]-October_Schedule_Table[[#This Row],[Predicted]]</f>
        <v>26.628697614672589</v>
      </c>
      <c r="S945" s="8">
        <f>October_Schedule_Table[[#This Row],[PTS2]]-October_Schedule_Table[[#This Row],[Home Pre]]</f>
        <v>9.1213008388948964</v>
      </c>
      <c r="T945" s="8">
        <f>October_Schedule_Table[[#This Row],[PTS]]-October_Schedule_Table[[#This Row],[Away Pre]]</f>
        <v>-17.507396775777693</v>
      </c>
      <c r="U945" s="8" t="str">
        <f>CONCATENATE(October_Schedule_Table[[#This Row],[Away Short]],October_Schedule_Table[[#This Row],[PTS]],October_Schedule_Table[[#This Row],[PTS2]])</f>
        <v>Bro88117</v>
      </c>
      <c r="V945" s="8" t="str">
        <f>CONCATENATE(October_Schedule_Table[[#This Row],[Home Short]],October_Schedule_Table[[#This Row],[PTS]],October_Schedule_Table[[#This Row],[PTS2]])</f>
        <v>Mia88117</v>
      </c>
      <c r="W945" s="8" t="str">
        <f>VLOOKUP(October_Schedule_Table[[#This Row],[Home Concat]],'Back to Back'!T:U,2,FALSE)</f>
        <v>no</v>
      </c>
      <c r="X945" s="8" t="str">
        <f>VLOOKUP(October_Schedule_Table[[#This Row],[Away Concat]],'Back to Back'!T:U,2,FALSE)</f>
        <v>yes</v>
      </c>
      <c r="Y94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45" s="8"/>
    </row>
    <row r="946" spans="1:26" x14ac:dyDescent="0.2">
      <c r="A946" s="2">
        <v>43526</v>
      </c>
      <c r="B946" s="16">
        <v>3</v>
      </c>
      <c r="C946" s="16">
        <v>2</v>
      </c>
      <c r="D946" s="16">
        <v>2019</v>
      </c>
      <c r="E946" s="1" t="s">
        <v>33</v>
      </c>
      <c r="F946" s="1" t="s">
        <v>11</v>
      </c>
      <c r="G946" s="1" t="str">
        <f>LEFT(October_Schedule_Table[[#This Row],[Visitor/Neutral]],3)</f>
        <v>Gol</v>
      </c>
      <c r="H946" s="1">
        <v>120</v>
      </c>
      <c r="I946" s="1" t="s">
        <v>7</v>
      </c>
      <c r="J946" s="1" t="str">
        <f>LEFT(October_Schedule_Table[[#This Row],[Home/Neutral]],3)</f>
        <v>Phi</v>
      </c>
      <c r="K946" s="1">
        <v>117</v>
      </c>
      <c r="L946" s="1">
        <f>mean-0.5*home+VLOOKUP(October_Schedule_Table[[#This Row],[Visitor/Neutral]],lookup,2,FALSE)+VLOOKUP(October_Schedule_Table[[#This Row],[Home/Neutral]],lookup,3,FALSE)</f>
        <v>118.01374433904547</v>
      </c>
      <c r="M946" s="1">
        <f>mean+0.5*home+VLOOKUP(October_Schedule_Table[[#This Row],[Visitor/Neutral]],lookup,3,FALSE)+VLOOKUP(October_Schedule_Table[[#This Row],[Home/Neutral]],lookup,2,FALSE)</f>
        <v>116.48776961916842</v>
      </c>
      <c r="N946" s="1">
        <f>(October_Schedule_Table[[#This Row],[PTS2]]-October_Schedule_Table[[#This Row],[Home Pre]])^2+(October_Schedule_Table[[#This Row],[PTS]]-October_Schedule_Table[[#This Row],[Away Pre]])^2</f>
        <v>4.2075915137207707</v>
      </c>
      <c r="O946" s="1">
        <f t="shared" si="16"/>
        <v>1.7516674927835787</v>
      </c>
      <c r="P946" s="8">
        <f>October_Schedule_Table[[#This Row],[PTS2]]-October_Schedule_Table[[#This Row],[PTS]]</f>
        <v>-3</v>
      </c>
      <c r="Q946" s="8">
        <f>October_Schedule_Table[[#This Row],[Home Pre]]-October_Schedule_Table[[#This Row],[Away Pre]]</f>
        <v>-1.5259747198770555</v>
      </c>
      <c r="R946" s="8">
        <f>October_Schedule_Table[[#This Row],[Actual]]-October_Schedule_Table[[#This Row],[Predicted]]</f>
        <v>-1.4740252801229445</v>
      </c>
      <c r="S946" s="8">
        <f>October_Schedule_Table[[#This Row],[PTS2]]-October_Schedule_Table[[#This Row],[Home Pre]]</f>
        <v>0.51223038083158201</v>
      </c>
      <c r="T946" s="8">
        <f>October_Schedule_Table[[#This Row],[PTS]]-October_Schedule_Table[[#This Row],[Away Pre]]</f>
        <v>1.9862556609545265</v>
      </c>
      <c r="U946" s="8" t="str">
        <f>CONCATENATE(October_Schedule_Table[[#This Row],[Away Short]],October_Schedule_Table[[#This Row],[PTS]],October_Schedule_Table[[#This Row],[PTS2]])</f>
        <v>Gol120117</v>
      </c>
      <c r="V946" s="8" t="str">
        <f>CONCATENATE(October_Schedule_Table[[#This Row],[Home Short]],October_Schedule_Table[[#This Row],[PTS]],October_Schedule_Table[[#This Row],[PTS2]])</f>
        <v>Phi120117</v>
      </c>
      <c r="W946" s="8" t="str">
        <f>VLOOKUP(October_Schedule_Table[[#This Row],[Home Concat]],'Back to Back'!T:U,2,FALSE)</f>
        <v>no</v>
      </c>
      <c r="X946" s="8" t="str">
        <f>VLOOKUP(October_Schedule_Table[[#This Row],[Away Concat]],'Back to Back'!T:U,2,FALSE)</f>
        <v>no</v>
      </c>
      <c r="Y94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46" s="8"/>
    </row>
    <row r="947" spans="1:26" x14ac:dyDescent="0.2">
      <c r="A947" s="2">
        <v>43526</v>
      </c>
      <c r="B947" s="16">
        <v>3</v>
      </c>
      <c r="C947" s="16">
        <v>2</v>
      </c>
      <c r="D947" s="16">
        <v>2019</v>
      </c>
      <c r="E947" s="1" t="s">
        <v>42</v>
      </c>
      <c r="F947" s="1" t="s">
        <v>39</v>
      </c>
      <c r="G947" s="1" t="s">
        <v>242</v>
      </c>
      <c r="H947" s="1">
        <v>109</v>
      </c>
      <c r="I947" s="1" t="s">
        <v>29</v>
      </c>
      <c r="J947" s="1" t="str">
        <f>LEFT(October_Schedule_Table[[#This Row],[Home/Neutral]],3)</f>
        <v>Pho</v>
      </c>
      <c r="K947" s="1">
        <v>118</v>
      </c>
      <c r="L947" s="1">
        <f>mean-0.5*home+VLOOKUP(October_Schedule_Table[[#This Row],[Visitor/Neutral]],lookup,2,FALSE)+VLOOKUP(October_Schedule_Table[[#This Row],[Home/Neutral]],lookup,3,FALSE)</f>
        <v>115.50357185496921</v>
      </c>
      <c r="M947" s="1">
        <f>mean+0.5*home+VLOOKUP(October_Schedule_Table[[#This Row],[Visitor/Neutral]],lookup,3,FALSE)+VLOOKUP(October_Schedule_Table[[#This Row],[Home/Neutral]],lookup,2,FALSE)</f>
        <v>111.27438697829744</v>
      </c>
      <c r="N947" s="1">
        <f>(October_Schedule_Table[[#This Row],[PTS2]]-October_Schedule_Table[[#This Row],[Home Pre]])^2+(October_Schedule_Table[[#This Row],[PTS]]-October_Schedule_Table[[#This Row],[Away Pre]])^2</f>
        <v>87.530317390442633</v>
      </c>
      <c r="O947" s="1">
        <f t="shared" si="16"/>
        <v>1.7527191242581337</v>
      </c>
      <c r="P947" s="8">
        <f>October_Schedule_Table[[#This Row],[PTS2]]-October_Schedule_Table[[#This Row],[PTS]]</f>
        <v>9</v>
      </c>
      <c r="Q947" s="8">
        <f>October_Schedule_Table[[#This Row],[Home Pre]]-October_Schedule_Table[[#This Row],[Away Pre]]</f>
        <v>-4.2291848766717663</v>
      </c>
      <c r="R947" s="8">
        <f>October_Schedule_Table[[#This Row],[Actual]]-October_Schedule_Table[[#This Row],[Predicted]]</f>
        <v>13.229184876671766</v>
      </c>
      <c r="S947" s="8">
        <f>October_Schedule_Table[[#This Row],[PTS2]]-October_Schedule_Table[[#This Row],[Home Pre]]</f>
        <v>6.7256130217025571</v>
      </c>
      <c r="T947" s="8">
        <f>October_Schedule_Table[[#This Row],[PTS]]-October_Schedule_Table[[#This Row],[Away Pre]]</f>
        <v>-6.5035718549692092</v>
      </c>
      <c r="U947" s="8" t="str">
        <f>CONCATENATE(October_Schedule_Table[[#This Row],[Away Short]],October_Schedule_Table[[#This Row],[PTS]],October_Schedule_Table[[#This Row],[PTS2]])</f>
        <v>LAL109118</v>
      </c>
      <c r="V947" s="8" t="str">
        <f>CONCATENATE(October_Schedule_Table[[#This Row],[Home Short]],October_Schedule_Table[[#This Row],[PTS]],October_Schedule_Table[[#This Row],[PTS2]])</f>
        <v>Pho109118</v>
      </c>
      <c r="W947" s="8" t="str">
        <f>VLOOKUP(October_Schedule_Table[[#This Row],[Home Concat]],'Back to Back'!T:U,2,FALSE)</f>
        <v>yes</v>
      </c>
      <c r="X947" s="8" t="str">
        <f>VLOOKUP(October_Schedule_Table[[#This Row],[Away Concat]],'Back to Back'!T:U,2,FALSE)</f>
        <v>yes</v>
      </c>
      <c r="Y947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43526Los Angeles LakersPhoenix Suns</v>
      </c>
      <c r="Z947" s="8"/>
    </row>
    <row r="948" spans="1:26" x14ac:dyDescent="0.2">
      <c r="A948" s="2">
        <v>43526</v>
      </c>
      <c r="B948" s="16">
        <v>3</v>
      </c>
      <c r="C948" s="16">
        <v>2</v>
      </c>
      <c r="D948" s="16">
        <v>2019</v>
      </c>
      <c r="E948" s="1" t="s">
        <v>33</v>
      </c>
      <c r="F948" s="1" t="s">
        <v>10</v>
      </c>
      <c r="G948" s="1" t="str">
        <f>LEFT(October_Schedule_Table[[#This Row],[Visitor/Neutral]],3)</f>
        <v>Okl</v>
      </c>
      <c r="H948" s="1">
        <v>102</v>
      </c>
      <c r="I948" s="1" t="s">
        <v>35</v>
      </c>
      <c r="J948" s="1" t="str">
        <f>LEFT(October_Schedule_Table[[#This Row],[Home/Neutral]],3)</f>
        <v>San</v>
      </c>
      <c r="K948" s="1">
        <v>116</v>
      </c>
      <c r="L948" s="1">
        <f>mean-0.5*home+VLOOKUP(October_Schedule_Table[[#This Row],[Visitor/Neutral]],lookup,2,FALSE)+VLOOKUP(October_Schedule_Table[[#This Row],[Home/Neutral]],lookup,3,FALSE)</f>
        <v>111.71720155784405</v>
      </c>
      <c r="M948" s="1">
        <f>mean+0.5*home+VLOOKUP(October_Schedule_Table[[#This Row],[Visitor/Neutral]],lookup,3,FALSE)+VLOOKUP(October_Schedule_Table[[#This Row],[Home/Neutral]],lookup,2,FALSE)</f>
        <v>112.90598962801812</v>
      </c>
      <c r="N948" s="1">
        <f>(October_Schedule_Table[[#This Row],[PTS2]]-October_Schedule_Table[[#This Row],[Home Pre]])^2+(October_Schedule_Table[[#This Row],[PTS]]-October_Schedule_Table[[#This Row],[Away Pre]])^2</f>
        <v>103.99690629769827</v>
      </c>
      <c r="O948" s="1">
        <f t="shared" si="16"/>
        <v>1.7537713870903882</v>
      </c>
      <c r="P948" s="8">
        <f>October_Schedule_Table[[#This Row],[PTS2]]-October_Schedule_Table[[#This Row],[PTS]]</f>
        <v>14</v>
      </c>
      <c r="Q948" s="8">
        <f>October_Schedule_Table[[#This Row],[Home Pre]]-October_Schedule_Table[[#This Row],[Away Pre]]</f>
        <v>1.1887880701740698</v>
      </c>
      <c r="R948" s="8">
        <f>October_Schedule_Table[[#This Row],[Actual]]-October_Schedule_Table[[#This Row],[Predicted]]</f>
        <v>12.81121192982593</v>
      </c>
      <c r="S948" s="8">
        <f>October_Schedule_Table[[#This Row],[PTS2]]-October_Schedule_Table[[#This Row],[Home Pre]]</f>
        <v>3.0940103719818808</v>
      </c>
      <c r="T948" s="8">
        <f>October_Schedule_Table[[#This Row],[PTS]]-October_Schedule_Table[[#This Row],[Away Pre]]</f>
        <v>-9.7172015578440494</v>
      </c>
      <c r="U948" s="8" t="str">
        <f>CONCATENATE(October_Schedule_Table[[#This Row],[Away Short]],October_Schedule_Table[[#This Row],[PTS]],October_Schedule_Table[[#This Row],[PTS2]])</f>
        <v>Okl102116</v>
      </c>
      <c r="V948" s="8" t="str">
        <f>CONCATENATE(October_Schedule_Table[[#This Row],[Home Short]],October_Schedule_Table[[#This Row],[PTS]],October_Schedule_Table[[#This Row],[PTS2]])</f>
        <v>San102116</v>
      </c>
      <c r="W948" s="8" t="str">
        <f>VLOOKUP(October_Schedule_Table[[#This Row],[Home Concat]],'Back to Back'!T:U,2,FALSE)</f>
        <v>no</v>
      </c>
      <c r="X948" s="8" t="str">
        <f>VLOOKUP(October_Schedule_Table[[#This Row],[Away Concat]],'Back to Back'!T:U,2,FALSE)</f>
        <v>no</v>
      </c>
      <c r="Y94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48" s="8"/>
    </row>
    <row r="949" spans="1:26" x14ac:dyDescent="0.2">
      <c r="A949" s="2">
        <v>43526</v>
      </c>
      <c r="B949" s="16">
        <v>3</v>
      </c>
      <c r="C949" s="16">
        <v>2</v>
      </c>
      <c r="D949" s="16">
        <v>2019</v>
      </c>
      <c r="E949" s="1" t="s">
        <v>42</v>
      </c>
      <c r="F949" s="1" t="s">
        <v>13</v>
      </c>
      <c r="G949" s="1" t="str">
        <f>LEFT(October_Schedule_Table[[#This Row],[Visitor/Neutral]],3)</f>
        <v>Mil</v>
      </c>
      <c r="H949" s="1">
        <v>111</v>
      </c>
      <c r="I949" s="1" t="s">
        <v>31</v>
      </c>
      <c r="J949" s="1" t="str">
        <f>LEFT(October_Schedule_Table[[#This Row],[Home/Neutral]],3)</f>
        <v>Uta</v>
      </c>
      <c r="K949" s="1">
        <v>115</v>
      </c>
      <c r="L949" s="1">
        <f>mean-0.5*home+VLOOKUP(October_Schedule_Table[[#This Row],[Visitor/Neutral]],lookup,2,FALSE)+VLOOKUP(October_Schedule_Table[[#This Row],[Home/Neutral]],lookup,3,FALSE)</f>
        <v>111.74302973637469</v>
      </c>
      <c r="M949" s="1">
        <f>mean+0.5*home+VLOOKUP(October_Schedule_Table[[#This Row],[Visitor/Neutral]],lookup,3,FALSE)+VLOOKUP(October_Schedule_Table[[#This Row],[Home/Neutral]],lookup,2,FALSE)</f>
        <v>112.41247686714769</v>
      </c>
      <c r="N949" s="1">
        <f>(October_Schedule_Table[[#This Row],[PTS2]]-October_Schedule_Table[[#This Row],[Home Pre]])^2+(October_Schedule_Table[[#This Row],[PTS]]-October_Schedule_Table[[#This Row],[Away Pre]])^2</f>
        <v>7.2473691521828876</v>
      </c>
      <c r="O949" s="1">
        <f t="shared" si="16"/>
        <v>1.754824281659384</v>
      </c>
      <c r="P949" s="8">
        <f>October_Schedule_Table[[#This Row],[PTS2]]-October_Schedule_Table[[#This Row],[PTS]]</f>
        <v>4</v>
      </c>
      <c r="Q949" s="8">
        <f>October_Schedule_Table[[#This Row],[Home Pre]]-October_Schedule_Table[[#This Row],[Away Pre]]</f>
        <v>0.66944713077299411</v>
      </c>
      <c r="R949" s="8">
        <f>October_Schedule_Table[[#This Row],[Actual]]-October_Schedule_Table[[#This Row],[Predicted]]</f>
        <v>3.3305528692270059</v>
      </c>
      <c r="S949" s="8">
        <f>October_Schedule_Table[[#This Row],[PTS2]]-October_Schedule_Table[[#This Row],[Home Pre]]</f>
        <v>2.5875231328523114</v>
      </c>
      <c r="T949" s="8">
        <f>October_Schedule_Table[[#This Row],[PTS]]-October_Schedule_Table[[#This Row],[Away Pre]]</f>
        <v>-0.74302973637469449</v>
      </c>
      <c r="U949" s="8" t="str">
        <f>CONCATENATE(October_Schedule_Table[[#This Row],[Away Short]],October_Schedule_Table[[#This Row],[PTS]],October_Schedule_Table[[#This Row],[PTS2]])</f>
        <v>Mil111115</v>
      </c>
      <c r="V949" s="8" t="str">
        <f>CONCATENATE(October_Schedule_Table[[#This Row],[Home Short]],October_Schedule_Table[[#This Row],[PTS]],October_Schedule_Table[[#This Row],[PTS2]])</f>
        <v>Uta111115</v>
      </c>
      <c r="W949" s="8" t="str">
        <f>VLOOKUP(October_Schedule_Table[[#This Row],[Home Concat]],'Back to Back'!T:U,2,FALSE)</f>
        <v>no</v>
      </c>
      <c r="X949" s="8" t="str">
        <f>VLOOKUP(October_Schedule_Table[[#This Row],[Away Concat]],'Back to Back'!T:U,2,FALSE)</f>
        <v>yes</v>
      </c>
      <c r="Y94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49" s="8"/>
    </row>
    <row r="950" spans="1:26" x14ac:dyDescent="0.2">
      <c r="A950" s="2">
        <v>43527</v>
      </c>
      <c r="B950" s="16">
        <v>3</v>
      </c>
      <c r="C950" s="16">
        <v>3</v>
      </c>
      <c r="D950" s="16">
        <v>2019</v>
      </c>
      <c r="E950" s="1" t="s">
        <v>61</v>
      </c>
      <c r="F950" s="1" t="s">
        <v>18</v>
      </c>
      <c r="G950" s="1" t="str">
        <f>LEFT(October_Schedule_Table[[#This Row],[Visitor/Neutral]],3)</f>
        <v>Hou</v>
      </c>
      <c r="H950" s="1">
        <v>115</v>
      </c>
      <c r="I950" s="1" t="s">
        <v>8</v>
      </c>
      <c r="J950" s="1" t="str">
        <f>LEFT(October_Schedule_Table[[#This Row],[Home/Neutral]],3)</f>
        <v>Bos</v>
      </c>
      <c r="K950" s="1">
        <v>104</v>
      </c>
      <c r="L950" s="1">
        <f>mean-0.5*home+VLOOKUP(October_Schedule_Table[[#This Row],[Visitor/Neutral]],lookup,2,FALSE)+VLOOKUP(October_Schedule_Table[[#This Row],[Home/Neutral]],lookup,3,FALSE)</f>
        <v>110.58069391068435</v>
      </c>
      <c r="M950" s="1">
        <f>mean+0.5*home+VLOOKUP(October_Schedule_Table[[#This Row],[Visitor/Neutral]],lookup,3,FALSE)+VLOOKUP(October_Schedule_Table[[#This Row],[Home/Neutral]],lookup,2,FALSE)</f>
        <v>111.13685727877356</v>
      </c>
      <c r="N950" s="1">
        <f>(October_Schedule_Table[[#This Row],[PTS2]]-October_Schedule_Table[[#This Row],[Home Pre]])^2+(October_Schedule_Table[[#This Row],[PTS]]-October_Schedule_Table[[#This Row],[Away Pre]])^2</f>
        <v>70.46499812864559</v>
      </c>
      <c r="O950" s="1">
        <f t="shared" si="16"/>
        <v>1.7558778083443907</v>
      </c>
      <c r="P950" s="8">
        <f>October_Schedule_Table[[#This Row],[PTS2]]-October_Schedule_Table[[#This Row],[PTS]]</f>
        <v>-11</v>
      </c>
      <c r="Q950" s="8">
        <f>October_Schedule_Table[[#This Row],[Home Pre]]-October_Schedule_Table[[#This Row],[Away Pre]]</f>
        <v>0.55616336808921574</v>
      </c>
      <c r="R950" s="8">
        <f>October_Schedule_Table[[#This Row],[Actual]]-October_Schedule_Table[[#This Row],[Predicted]]</f>
        <v>-11.556163368089216</v>
      </c>
      <c r="S950" s="8">
        <f>October_Schedule_Table[[#This Row],[PTS2]]-October_Schedule_Table[[#This Row],[Home Pre]]</f>
        <v>-7.1368572787735616</v>
      </c>
      <c r="T950" s="8">
        <f>October_Schedule_Table[[#This Row],[PTS]]-October_Schedule_Table[[#This Row],[Away Pre]]</f>
        <v>4.4193060893156542</v>
      </c>
      <c r="U950" s="8" t="str">
        <f>CONCATENATE(October_Schedule_Table[[#This Row],[Away Short]],October_Schedule_Table[[#This Row],[PTS]],October_Schedule_Table[[#This Row],[PTS2]])</f>
        <v>Hou115104</v>
      </c>
      <c r="V950" s="8" t="str">
        <f>CONCATENATE(October_Schedule_Table[[#This Row],[Home Short]],October_Schedule_Table[[#This Row],[PTS]],October_Schedule_Table[[#This Row],[PTS2]])</f>
        <v>Bos115104</v>
      </c>
      <c r="W950" s="8" t="str">
        <f>VLOOKUP(October_Schedule_Table[[#This Row],[Home Concat]],'Back to Back'!T:U,2,FALSE)</f>
        <v>no</v>
      </c>
      <c r="X950" s="8" t="str">
        <f>VLOOKUP(October_Schedule_Table[[#This Row],[Away Concat]],'Back to Back'!T:U,2,FALSE)</f>
        <v>no</v>
      </c>
      <c r="Y95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50" s="8"/>
    </row>
    <row r="951" spans="1:26" x14ac:dyDescent="0.2">
      <c r="A951" s="2">
        <v>43527</v>
      </c>
      <c r="B951" s="16">
        <v>3</v>
      </c>
      <c r="C951" s="16">
        <v>3</v>
      </c>
      <c r="D951" s="16">
        <v>2019</v>
      </c>
      <c r="E951" s="1" t="s">
        <v>61</v>
      </c>
      <c r="F951" s="1" t="s">
        <v>24</v>
      </c>
      <c r="G951" s="1" t="str">
        <f>LEFT(October_Schedule_Table[[#This Row],[Visitor/Neutral]],3)</f>
        <v>Atl</v>
      </c>
      <c r="H951" s="1">
        <v>123</v>
      </c>
      <c r="I951" s="1" t="s">
        <v>38</v>
      </c>
      <c r="J951" s="1" t="str">
        <f>LEFT(October_Schedule_Table[[#This Row],[Home/Neutral]],3)</f>
        <v>Chi</v>
      </c>
      <c r="K951" s="1">
        <v>118</v>
      </c>
      <c r="L951" s="1">
        <f>mean-0.5*home+VLOOKUP(October_Schedule_Table[[#This Row],[Visitor/Neutral]],lookup,2,FALSE)+VLOOKUP(October_Schedule_Table[[#This Row],[Home/Neutral]],lookup,3,FALSE)</f>
        <v>115.51376470626033</v>
      </c>
      <c r="M951" s="1">
        <f>mean+0.5*home+VLOOKUP(October_Schedule_Table[[#This Row],[Visitor/Neutral]],lookup,3,FALSE)+VLOOKUP(October_Schedule_Table[[#This Row],[Home/Neutral]],lookup,2,FALSE)</f>
        <v>115.28323754601763</v>
      </c>
      <c r="N951" s="1">
        <f>(October_Schedule_Table[[#This Row],[PTS2]]-October_Schedule_Table[[#This Row],[Home Pre]])^2+(October_Schedule_Table[[#This Row],[PTS]]-October_Schedule_Table[[#This Row],[Away Pre]])^2</f>
        <v>63.424517104601755</v>
      </c>
      <c r="O951" s="1">
        <f t="shared" si="16"/>
        <v>1.7569319675249058</v>
      </c>
      <c r="P951" s="8">
        <f>October_Schedule_Table[[#This Row],[PTS2]]-October_Schedule_Table[[#This Row],[PTS]]</f>
        <v>-5</v>
      </c>
      <c r="Q951" s="8">
        <f>October_Schedule_Table[[#This Row],[Home Pre]]-October_Schedule_Table[[#This Row],[Away Pre]]</f>
        <v>-0.23052716024270126</v>
      </c>
      <c r="R951" s="8">
        <f>October_Schedule_Table[[#This Row],[Actual]]-October_Schedule_Table[[#This Row],[Predicted]]</f>
        <v>-4.7694728397572987</v>
      </c>
      <c r="S951" s="8">
        <f>October_Schedule_Table[[#This Row],[PTS2]]-October_Schedule_Table[[#This Row],[Home Pre]]</f>
        <v>2.7167624539823692</v>
      </c>
      <c r="T951" s="8">
        <f>October_Schedule_Table[[#This Row],[PTS]]-October_Schedule_Table[[#This Row],[Away Pre]]</f>
        <v>7.4862352937396679</v>
      </c>
      <c r="U951" s="8" t="str">
        <f>CONCATENATE(October_Schedule_Table[[#This Row],[Away Short]],October_Schedule_Table[[#This Row],[PTS]],October_Schedule_Table[[#This Row],[PTS2]])</f>
        <v>Atl123118</v>
      </c>
      <c r="V951" s="8" t="str">
        <f>CONCATENATE(October_Schedule_Table[[#This Row],[Home Short]],October_Schedule_Table[[#This Row],[PTS]],October_Schedule_Table[[#This Row],[PTS2]])</f>
        <v>Chi123118</v>
      </c>
      <c r="W951" s="8" t="str">
        <f>VLOOKUP(October_Schedule_Table[[#This Row],[Home Concat]],'Back to Back'!T:U,2,FALSE)</f>
        <v>no</v>
      </c>
      <c r="X951" s="8" t="str">
        <f>VLOOKUP(October_Schedule_Table[[#This Row],[Away Concat]],'Back to Back'!T:U,2,FALSE)</f>
        <v>no</v>
      </c>
      <c r="Y95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51" s="8"/>
    </row>
    <row r="952" spans="1:26" x14ac:dyDescent="0.2">
      <c r="A952" s="2">
        <v>43527</v>
      </c>
      <c r="B952" s="16">
        <v>3</v>
      </c>
      <c r="C952" s="16">
        <v>3</v>
      </c>
      <c r="D952" s="16">
        <v>2019</v>
      </c>
      <c r="E952" s="1" t="s">
        <v>60</v>
      </c>
      <c r="F952" s="1" t="s">
        <v>40</v>
      </c>
      <c r="G952" s="1" t="str">
        <f>LEFT(October_Schedule_Table[[#This Row],[Visitor/Neutral]],3)</f>
        <v>Por</v>
      </c>
      <c r="H952" s="1">
        <v>118</v>
      </c>
      <c r="I952" s="1" t="s">
        <v>14</v>
      </c>
      <c r="J952" s="1" t="str">
        <f>LEFT(October_Schedule_Table[[#This Row],[Home/Neutral]],3)</f>
        <v>Cha</v>
      </c>
      <c r="K952" s="1">
        <v>108</v>
      </c>
      <c r="L952" s="1">
        <f>mean-0.5*home+VLOOKUP(October_Schedule_Table[[#This Row],[Visitor/Neutral]],lookup,2,FALSE)+VLOOKUP(October_Schedule_Table[[#This Row],[Home/Neutral]],lookup,3,FALSE)</f>
        <v>114.35220839682871</v>
      </c>
      <c r="M952" s="1">
        <f>mean+0.5*home+VLOOKUP(October_Schedule_Table[[#This Row],[Visitor/Neutral]],lookup,3,FALSE)+VLOOKUP(October_Schedule_Table[[#This Row],[Home/Neutral]],lookup,2,FALSE)</f>
        <v>111.09693834061927</v>
      </c>
      <c r="N952" s="1">
        <f>(October_Schedule_Table[[#This Row],[PTS2]]-October_Schedule_Table[[#This Row],[Home Pre]])^2+(October_Schedule_Table[[#This Row],[PTS]]-October_Schedule_Table[[#This Row],[Away Pre]])^2</f>
        <v>22.897410665764603</v>
      </c>
      <c r="O952" s="1">
        <f t="shared" si="16"/>
        <v>1.7579867595806542</v>
      </c>
      <c r="P952" s="8">
        <f>October_Schedule_Table[[#This Row],[PTS2]]-October_Schedule_Table[[#This Row],[PTS]]</f>
        <v>-10</v>
      </c>
      <c r="Q952" s="8">
        <f>October_Schedule_Table[[#This Row],[Home Pre]]-October_Schedule_Table[[#This Row],[Away Pre]]</f>
        <v>-3.2552700562094401</v>
      </c>
      <c r="R952" s="8">
        <f>October_Schedule_Table[[#This Row],[Actual]]-October_Schedule_Table[[#This Row],[Predicted]]</f>
        <v>-6.7447299437905599</v>
      </c>
      <c r="S952" s="8">
        <f>October_Schedule_Table[[#This Row],[PTS2]]-October_Schedule_Table[[#This Row],[Home Pre]]</f>
        <v>-3.0969383406192748</v>
      </c>
      <c r="T952" s="8">
        <f>October_Schedule_Table[[#This Row],[PTS]]-October_Schedule_Table[[#This Row],[Away Pre]]</f>
        <v>3.6477916031712851</v>
      </c>
      <c r="U952" s="8" t="str">
        <f>CONCATENATE(October_Schedule_Table[[#This Row],[Away Short]],October_Schedule_Table[[#This Row],[PTS]],October_Schedule_Table[[#This Row],[PTS2]])</f>
        <v>Por118108</v>
      </c>
      <c r="V952" s="8" t="str">
        <f>CONCATENATE(October_Schedule_Table[[#This Row],[Home Short]],October_Schedule_Table[[#This Row],[PTS]],October_Schedule_Table[[#This Row],[PTS2]])</f>
        <v>Cha118108</v>
      </c>
      <c r="W952" s="8" t="str">
        <f>VLOOKUP(October_Schedule_Table[[#This Row],[Home Concat]],'Back to Back'!T:U,2,FALSE)</f>
        <v>no</v>
      </c>
      <c r="X952" s="8" t="str">
        <f>VLOOKUP(October_Schedule_Table[[#This Row],[Away Concat]],'Back to Back'!T:U,2,FALSE)</f>
        <v>no</v>
      </c>
      <c r="Y95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52" s="8"/>
    </row>
    <row r="953" spans="1:26" x14ac:dyDescent="0.2">
      <c r="A953" s="2">
        <v>43527</v>
      </c>
      <c r="B953" s="16">
        <v>3</v>
      </c>
      <c r="C953" s="16">
        <v>3</v>
      </c>
      <c r="D953" s="16">
        <v>2019</v>
      </c>
      <c r="E953" s="1" t="s">
        <v>43</v>
      </c>
      <c r="F953" s="1" t="s">
        <v>27</v>
      </c>
      <c r="G953" s="1" t="str">
        <f>LEFT(October_Schedule_Table[[#This Row],[Visitor/Neutral]],3)</f>
        <v>Orl</v>
      </c>
      <c r="H953" s="1">
        <v>93</v>
      </c>
      <c r="I953" s="1" t="s">
        <v>36</v>
      </c>
      <c r="J953" s="1" t="str">
        <f>LEFT(October_Schedule_Table[[#This Row],[Home/Neutral]],3)</f>
        <v>Cle</v>
      </c>
      <c r="K953" s="1">
        <v>107</v>
      </c>
      <c r="L953" s="1">
        <f>mean-0.5*home+VLOOKUP(October_Schedule_Table[[#This Row],[Visitor/Neutral]],lookup,2,FALSE)+VLOOKUP(October_Schedule_Table[[#This Row],[Home/Neutral]],lookup,3,FALSE)</f>
        <v>109.6840457562364</v>
      </c>
      <c r="M953" s="1">
        <f>mean+0.5*home+VLOOKUP(October_Schedule_Table[[#This Row],[Visitor/Neutral]],lookup,3,FALSE)+VLOOKUP(October_Schedule_Table[[#This Row],[Home/Neutral]],lookup,2,FALSE)</f>
        <v>101.86368189427175</v>
      </c>
      <c r="N953" s="1">
        <f>(October_Schedule_Table[[#This Row],[PTS2]]-October_Schedule_Table[[#This Row],[Home Pre]])^2+(October_Schedule_Table[[#This Row],[PTS]]-October_Schedule_Table[[#This Row],[Away Pre]])^2</f>
        <v>304.73914647942172</v>
      </c>
      <c r="O953" s="1">
        <f t="shared" si="16"/>
        <v>1.7590421848915894</v>
      </c>
      <c r="P953" s="8">
        <f>October_Schedule_Table[[#This Row],[PTS2]]-October_Schedule_Table[[#This Row],[PTS]]</f>
        <v>14</v>
      </c>
      <c r="Q953" s="8">
        <f>October_Schedule_Table[[#This Row],[Home Pre]]-October_Schedule_Table[[#This Row],[Away Pre]]</f>
        <v>-7.8203638619646512</v>
      </c>
      <c r="R953" s="8">
        <f>October_Schedule_Table[[#This Row],[Actual]]-October_Schedule_Table[[#This Row],[Predicted]]</f>
        <v>21.820363861964651</v>
      </c>
      <c r="S953" s="8">
        <f>October_Schedule_Table[[#This Row],[PTS2]]-October_Schedule_Table[[#This Row],[Home Pre]]</f>
        <v>5.1363181057282503</v>
      </c>
      <c r="T953" s="8">
        <f>October_Schedule_Table[[#This Row],[PTS]]-October_Schedule_Table[[#This Row],[Away Pre]]</f>
        <v>-16.684045756236401</v>
      </c>
      <c r="U953" s="8" t="str">
        <f>CONCATENATE(October_Schedule_Table[[#This Row],[Away Short]],October_Schedule_Table[[#This Row],[PTS]],October_Schedule_Table[[#This Row],[PTS2]])</f>
        <v>Orl93107</v>
      </c>
      <c r="V953" s="8" t="str">
        <f>CONCATENATE(October_Schedule_Table[[#This Row],[Home Short]],October_Schedule_Table[[#This Row],[PTS]],October_Schedule_Table[[#This Row],[PTS2]])</f>
        <v>Cle93107</v>
      </c>
      <c r="W953" s="8" t="str">
        <f>VLOOKUP(October_Schedule_Table[[#This Row],[Home Concat]],'Back to Back'!T:U,2,FALSE)</f>
        <v>yes</v>
      </c>
      <c r="X953" s="8" t="str">
        <f>VLOOKUP(October_Schedule_Table[[#This Row],[Away Concat]],'Back to Back'!T:U,2,FALSE)</f>
        <v>yes</v>
      </c>
      <c r="Y953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43527Orlando MagicCleveland Cavaliers</v>
      </c>
      <c r="Z953" s="8"/>
    </row>
    <row r="954" spans="1:26" x14ac:dyDescent="0.2">
      <c r="A954" s="2">
        <v>43527</v>
      </c>
      <c r="B954" s="16">
        <v>3</v>
      </c>
      <c r="C954" s="16">
        <v>3</v>
      </c>
      <c r="D954" s="16">
        <v>2019</v>
      </c>
      <c r="E954" s="1" t="s">
        <v>43</v>
      </c>
      <c r="F954" s="1" t="s">
        <v>37</v>
      </c>
      <c r="G954" s="1" t="str">
        <f>LEFT(October_Schedule_Table[[#This Row],[Visitor/Neutral]],3)</f>
        <v>Tor</v>
      </c>
      <c r="H954" s="1">
        <v>107</v>
      </c>
      <c r="I954" s="1" t="s">
        <v>16</v>
      </c>
      <c r="J954" s="1" t="str">
        <f>LEFT(October_Schedule_Table[[#This Row],[Home/Neutral]],3)</f>
        <v>Det</v>
      </c>
      <c r="K954" s="1">
        <v>112</v>
      </c>
      <c r="L954" s="1">
        <f>mean-0.5*home+VLOOKUP(October_Schedule_Table[[#This Row],[Visitor/Neutral]],lookup,2,FALSE)+VLOOKUP(October_Schedule_Table[[#This Row],[Home/Neutral]],lookup,3,FALSE)</f>
        <v>108.94972802972869</v>
      </c>
      <c r="M954" s="1">
        <f>mean+0.5*home+VLOOKUP(October_Schedule_Table[[#This Row],[Visitor/Neutral]],lookup,3,FALSE)+VLOOKUP(October_Schedule_Table[[#This Row],[Home/Neutral]],lookup,2,FALSE)</f>
        <v>105.89843208295282</v>
      </c>
      <c r="N954" s="1">
        <f>(October_Schedule_Table[[#This Row],[PTS2]]-October_Schedule_Table[[#This Row],[Home Pre]])^2+(October_Schedule_Table[[#This Row],[PTS]]-October_Schedule_Table[[#This Row],[Away Pre]])^2</f>
        <v>41.030570436249143</v>
      </c>
      <c r="O954" s="1">
        <f t="shared" si="16"/>
        <v>1.7600982438378923</v>
      </c>
      <c r="P954" s="8">
        <f>October_Schedule_Table[[#This Row],[PTS2]]-October_Schedule_Table[[#This Row],[PTS]]</f>
        <v>5</v>
      </c>
      <c r="Q954" s="8">
        <f>October_Schedule_Table[[#This Row],[Home Pre]]-October_Schedule_Table[[#This Row],[Away Pre]]</f>
        <v>-3.0512959467758662</v>
      </c>
      <c r="R954" s="8">
        <f>October_Schedule_Table[[#This Row],[Actual]]-October_Schedule_Table[[#This Row],[Predicted]]</f>
        <v>8.0512959467758662</v>
      </c>
      <c r="S954" s="8">
        <f>October_Schedule_Table[[#This Row],[PTS2]]-October_Schedule_Table[[#This Row],[Home Pre]]</f>
        <v>6.101567917047177</v>
      </c>
      <c r="T954" s="8">
        <f>October_Schedule_Table[[#This Row],[PTS]]-October_Schedule_Table[[#This Row],[Away Pre]]</f>
        <v>-1.9497280297286892</v>
      </c>
      <c r="U954" s="8" t="str">
        <f>CONCATENATE(October_Schedule_Table[[#This Row],[Away Short]],October_Schedule_Table[[#This Row],[PTS]],October_Schedule_Table[[#This Row],[PTS2]])</f>
        <v>Tor107112</v>
      </c>
      <c r="V954" s="8" t="str">
        <f>CONCATENATE(October_Schedule_Table[[#This Row],[Home Short]],October_Schedule_Table[[#This Row],[PTS]],October_Schedule_Table[[#This Row],[PTS2]])</f>
        <v>Det107112</v>
      </c>
      <c r="W954" s="8" t="str">
        <f>VLOOKUP(October_Schedule_Table[[#This Row],[Home Concat]],'Back to Back'!T:U,2,FALSE)</f>
        <v>yes</v>
      </c>
      <c r="X954" s="8" t="str">
        <f>VLOOKUP(October_Schedule_Table[[#This Row],[Away Concat]],'Back to Back'!T:U,2,FALSE)</f>
        <v>no</v>
      </c>
      <c r="Y954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54" s="8"/>
    </row>
    <row r="955" spans="1:26" x14ac:dyDescent="0.2">
      <c r="A955" s="2">
        <v>43527</v>
      </c>
      <c r="B955" s="16">
        <v>3</v>
      </c>
      <c r="C955" s="16">
        <v>3</v>
      </c>
      <c r="D955" s="16">
        <v>2019</v>
      </c>
      <c r="E955" s="1" t="s">
        <v>61</v>
      </c>
      <c r="F955" s="1" t="s">
        <v>25</v>
      </c>
      <c r="G955" s="1" t="s">
        <v>243</v>
      </c>
      <c r="H955" s="1">
        <v>107</v>
      </c>
      <c r="I955" s="1" t="s">
        <v>22</v>
      </c>
      <c r="J955" s="1" t="s">
        <v>241</v>
      </c>
      <c r="K955" s="1">
        <v>128</v>
      </c>
      <c r="L955" s="1">
        <f>mean-0.5*home+VLOOKUP(October_Schedule_Table[[#This Row],[Visitor/Neutral]],lookup,2,FALSE)+VLOOKUP(October_Schedule_Table[[#This Row],[Home/Neutral]],lookup,3,FALSE)</f>
        <v>106.07262793442912</v>
      </c>
      <c r="M955" s="1">
        <f>mean+0.5*home+VLOOKUP(October_Schedule_Table[[#This Row],[Visitor/Neutral]],lookup,3,FALSE)+VLOOKUP(October_Schedule_Table[[#This Row],[Home/Neutral]],lookup,2,FALSE)</f>
        <v>118.96855395798123</v>
      </c>
      <c r="N955" s="1">
        <f>(October_Schedule_Table[[#This Row],[PTS2]]-October_Schedule_Table[[#This Row],[Home Pre]])^2+(October_Schedule_Table[[#This Row],[PTS]]-October_Schedule_Table[[#This Row],[Away Pre]])^2</f>
        <v>82.427036557897736</v>
      </c>
      <c r="O955" s="1">
        <f t="shared" si="16"/>
        <v>1.7611549367999724</v>
      </c>
      <c r="P955" s="8">
        <f>October_Schedule_Table[[#This Row],[PTS2]]-October_Schedule_Table[[#This Row],[PTS]]</f>
        <v>21</v>
      </c>
      <c r="Q955" s="8">
        <f>October_Schedule_Table[[#This Row],[Home Pre]]-October_Schedule_Table[[#This Row],[Away Pre]]</f>
        <v>12.895926023552107</v>
      </c>
      <c r="R955" s="8">
        <f>October_Schedule_Table[[#This Row],[Actual]]-October_Schedule_Table[[#This Row],[Predicted]]</f>
        <v>8.1040739764478928</v>
      </c>
      <c r="S955" s="8">
        <f>October_Schedule_Table[[#This Row],[PTS2]]-October_Schedule_Table[[#This Row],[Home Pre]]</f>
        <v>9.0314460420187714</v>
      </c>
      <c r="T955" s="8">
        <f>October_Schedule_Table[[#This Row],[PTS]]-October_Schedule_Table[[#This Row],[Away Pre]]</f>
        <v>0.92737206557087859</v>
      </c>
      <c r="U955" s="8" t="str">
        <f>CONCATENATE(October_Schedule_Table[[#This Row],[Away Short]],October_Schedule_Table[[#This Row],[PTS]],October_Schedule_Table[[#This Row],[PTS2]])</f>
        <v>NYK107128</v>
      </c>
      <c r="V955" s="8" t="str">
        <f>CONCATENATE(October_Schedule_Table[[#This Row],[Home Short]],October_Schedule_Table[[#This Row],[PTS]],October_Schedule_Table[[#This Row],[PTS2]])</f>
        <v>LAC107128</v>
      </c>
      <c r="W955" s="8" t="str">
        <f>VLOOKUP(October_Schedule_Table[[#This Row],[Home Concat]],'Back to Back'!T:U,2,FALSE)</f>
        <v>no</v>
      </c>
      <c r="X955" s="8" t="str">
        <f>VLOOKUP(October_Schedule_Table[[#This Row],[Away Concat]],'Back to Back'!T:U,2,FALSE)</f>
        <v>no</v>
      </c>
      <c r="Y95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55" s="8"/>
    </row>
    <row r="956" spans="1:26" x14ac:dyDescent="0.2">
      <c r="A956" s="2">
        <v>43527</v>
      </c>
      <c r="B956" s="16">
        <v>3</v>
      </c>
      <c r="C956" s="16">
        <v>3</v>
      </c>
      <c r="D956" s="16">
        <v>2019</v>
      </c>
      <c r="E956" s="1" t="s">
        <v>12</v>
      </c>
      <c r="F956" s="1" t="s">
        <v>19</v>
      </c>
      <c r="G956" s="1" t="str">
        <f>LEFT(October_Schedule_Table[[#This Row],[Visitor/Neutral]],3)</f>
        <v>Mem</v>
      </c>
      <c r="H956" s="1">
        <v>95</v>
      </c>
      <c r="I956" s="1" t="s">
        <v>10</v>
      </c>
      <c r="J956" s="1" t="str">
        <f>LEFT(October_Schedule_Table[[#This Row],[Home/Neutral]],3)</f>
        <v>Okl</v>
      </c>
      <c r="K956" s="1">
        <v>99</v>
      </c>
      <c r="L956" s="1">
        <f>mean-0.5*home+VLOOKUP(October_Schedule_Table[[#This Row],[Visitor/Neutral]],lookup,2,FALSE)+VLOOKUP(October_Schedule_Table[[#This Row],[Home/Neutral]],lookup,3,FALSE)</f>
        <v>102.73368738130971</v>
      </c>
      <c r="M956" s="1">
        <f>mean+0.5*home+VLOOKUP(October_Schedule_Table[[#This Row],[Visitor/Neutral]],lookup,3,FALSE)+VLOOKUP(October_Schedule_Table[[#This Row],[Home/Neutral]],lookup,2,FALSE)</f>
        <v>111.18231522954554</v>
      </c>
      <c r="N956" s="1">
        <f>(October_Schedule_Table[[#This Row],[PTS2]]-October_Schedule_Table[[#This Row],[Home Pre]])^2+(October_Schedule_Table[[#This Row],[PTS]]-October_Schedule_Table[[#This Row],[Away Pre]])^2</f>
        <v>208.21872486384615</v>
      </c>
      <c r="O956" s="1">
        <f t="shared" si="16"/>
        <v>1.7622122641584677</v>
      </c>
      <c r="P956" s="8">
        <f>October_Schedule_Table[[#This Row],[PTS2]]-October_Schedule_Table[[#This Row],[PTS]]</f>
        <v>4</v>
      </c>
      <c r="Q956" s="8">
        <f>October_Schedule_Table[[#This Row],[Home Pre]]-October_Schedule_Table[[#This Row],[Away Pre]]</f>
        <v>8.4486278482358301</v>
      </c>
      <c r="R956" s="8">
        <f>October_Schedule_Table[[#This Row],[Actual]]-October_Schedule_Table[[#This Row],[Predicted]]</f>
        <v>-4.4486278482358301</v>
      </c>
      <c r="S956" s="8">
        <f>October_Schedule_Table[[#This Row],[PTS2]]-October_Schedule_Table[[#This Row],[Home Pre]]</f>
        <v>-12.182315229545537</v>
      </c>
      <c r="T956" s="8">
        <f>October_Schedule_Table[[#This Row],[PTS]]-October_Schedule_Table[[#This Row],[Away Pre]]</f>
        <v>-7.7336873813097071</v>
      </c>
      <c r="U956" s="8" t="str">
        <f>CONCATENATE(October_Schedule_Table[[#This Row],[Away Short]],October_Schedule_Table[[#This Row],[PTS]],October_Schedule_Table[[#This Row],[PTS2]])</f>
        <v>Mem9599</v>
      </c>
      <c r="V956" s="8" t="str">
        <f>CONCATENATE(October_Schedule_Table[[#This Row],[Home Short]],October_Schedule_Table[[#This Row],[PTS]],October_Schedule_Table[[#This Row],[PTS2]])</f>
        <v>Okl9599</v>
      </c>
      <c r="W956" s="8" t="str">
        <f>VLOOKUP(October_Schedule_Table[[#This Row],[Home Concat]],'Back to Back'!T:U,2,FALSE)</f>
        <v>yes</v>
      </c>
      <c r="X956" s="8" t="str">
        <f>VLOOKUP(October_Schedule_Table[[#This Row],[Away Concat]],'Back to Back'!T:U,2,FALSE)</f>
        <v>yes</v>
      </c>
      <c r="Y956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43527Memphis GrizzliesOklahoma City Thunder</v>
      </c>
      <c r="Z956" s="8"/>
    </row>
    <row r="957" spans="1:26" x14ac:dyDescent="0.2">
      <c r="A957" s="2">
        <v>43527</v>
      </c>
      <c r="B957" s="16">
        <v>3</v>
      </c>
      <c r="C957" s="16">
        <v>3</v>
      </c>
      <c r="D957" s="16">
        <v>2019</v>
      </c>
      <c r="E957" s="1" t="s">
        <v>43</v>
      </c>
      <c r="F957" s="1" t="s">
        <v>34</v>
      </c>
      <c r="G957" s="1" t="str">
        <f>LEFT(October_Schedule_Table[[#This Row],[Visitor/Neutral]],3)</f>
        <v>Min</v>
      </c>
      <c r="H957" s="1">
        <v>121</v>
      </c>
      <c r="I957" s="1" t="s">
        <v>41</v>
      </c>
      <c r="J957" s="1" t="str">
        <f>LEFT(October_Schedule_Table[[#This Row],[Home/Neutral]],3)</f>
        <v>Was</v>
      </c>
      <c r="K957" s="1">
        <v>135</v>
      </c>
      <c r="L957" s="1">
        <f>mean-0.5*home+VLOOKUP(October_Schedule_Table[[#This Row],[Visitor/Neutral]],lookup,2,FALSE)+VLOOKUP(October_Schedule_Table[[#This Row],[Home/Neutral]],lookup,3,FALSE)</f>
        <v>117.8709700498284</v>
      </c>
      <c r="M957" s="1">
        <f>mean+0.5*home+VLOOKUP(October_Schedule_Table[[#This Row],[Visitor/Neutral]],lookup,3,FALSE)+VLOOKUP(October_Schedule_Table[[#This Row],[Home/Neutral]],lookup,2,FALSE)</f>
        <v>118.71864764633138</v>
      </c>
      <c r="N957" s="1">
        <f>(October_Schedule_Table[[#This Row],[PTS2]]-October_Schedule_Table[[#This Row],[Home Pre]])^2+(October_Schedule_Table[[#This Row],[PTS]]-October_Schedule_Table[[#This Row],[Away Pre]])^2</f>
        <v>274.87326289338171</v>
      </c>
      <c r="O957" s="1">
        <f t="shared" si="16"/>
        <v>1.7632702262942443</v>
      </c>
      <c r="P957" s="8">
        <f>October_Schedule_Table[[#This Row],[PTS2]]-October_Schedule_Table[[#This Row],[PTS]]</f>
        <v>14</v>
      </c>
      <c r="Q957" s="8">
        <f>October_Schedule_Table[[#This Row],[Home Pre]]-October_Schedule_Table[[#This Row],[Away Pre]]</f>
        <v>0.84767759650297592</v>
      </c>
      <c r="R957" s="8">
        <f>October_Schedule_Table[[#This Row],[Actual]]-October_Schedule_Table[[#This Row],[Predicted]]</f>
        <v>13.152322403497024</v>
      </c>
      <c r="S957" s="8">
        <f>October_Schedule_Table[[#This Row],[PTS2]]-October_Schedule_Table[[#This Row],[Home Pre]]</f>
        <v>16.281352353668623</v>
      </c>
      <c r="T957" s="8">
        <f>October_Schedule_Table[[#This Row],[PTS]]-October_Schedule_Table[[#This Row],[Away Pre]]</f>
        <v>3.1290299501715992</v>
      </c>
      <c r="U957" s="8" t="str">
        <f>CONCATENATE(October_Schedule_Table[[#This Row],[Away Short]],October_Schedule_Table[[#This Row],[PTS]],October_Schedule_Table[[#This Row],[PTS2]])</f>
        <v>Min121135</v>
      </c>
      <c r="V957" s="8" t="str">
        <f>CONCATENATE(October_Schedule_Table[[#This Row],[Home Short]],October_Schedule_Table[[#This Row],[PTS]],October_Schedule_Table[[#This Row],[PTS2]])</f>
        <v>Was121135</v>
      </c>
      <c r="W957" s="8" t="str">
        <f>VLOOKUP(October_Schedule_Table[[#This Row],[Home Concat]],'Back to Back'!T:U,2,FALSE)</f>
        <v>no</v>
      </c>
      <c r="X957" s="8" t="str">
        <f>VLOOKUP(October_Schedule_Table[[#This Row],[Away Concat]],'Back to Back'!T:U,2,FALSE)</f>
        <v>no</v>
      </c>
      <c r="Y95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57" s="8"/>
    </row>
    <row r="958" spans="1:26" x14ac:dyDescent="0.2">
      <c r="A958" s="2">
        <v>43528</v>
      </c>
      <c r="B958" s="16">
        <v>3</v>
      </c>
      <c r="C958" s="16">
        <v>4</v>
      </c>
      <c r="D958" s="16">
        <v>2019</v>
      </c>
      <c r="E958" s="1" t="s">
        <v>23</v>
      </c>
      <c r="F958" s="1" t="s">
        <v>28</v>
      </c>
      <c r="G958" s="1" t="str">
        <f>LEFT(October_Schedule_Table[[#This Row],[Visitor/Neutral]],3)</f>
        <v>Dal</v>
      </c>
      <c r="H958" s="1">
        <v>88</v>
      </c>
      <c r="I958" s="1" t="s">
        <v>15</v>
      </c>
      <c r="J958" s="1" t="str">
        <f>LEFT(October_Schedule_Table[[#This Row],[Home/Neutral]],3)</f>
        <v>Bro</v>
      </c>
      <c r="K958" s="1">
        <v>127</v>
      </c>
      <c r="L958" s="1">
        <f>mean-0.5*home+VLOOKUP(October_Schedule_Table[[#This Row],[Visitor/Neutral]],lookup,2,FALSE)+VLOOKUP(October_Schedule_Table[[#This Row],[Home/Neutral]],lookup,3,FALSE)</f>
        <v>108.64636906419318</v>
      </c>
      <c r="M958" s="1">
        <f>mean+0.5*home+VLOOKUP(October_Schedule_Table[[#This Row],[Visitor/Neutral]],lookup,3,FALSE)+VLOOKUP(October_Schedule_Table[[#This Row],[Home/Neutral]],lookup,2,FALSE)</f>
        <v>112.55817160211106</v>
      </c>
      <c r="N958" s="1">
        <f>(October_Schedule_Table[[#This Row],[PTS2]]-October_Schedule_Table[[#This Row],[Home Pre]])^2+(October_Schedule_Table[[#This Row],[PTS]]-October_Schedule_Table[[#This Row],[Away Pre]])^2</f>
        <v>634.83896300894457</v>
      </c>
      <c r="O958" s="1">
        <f t="shared" si="16"/>
        <v>1.7643288235883976</v>
      </c>
      <c r="P958" s="8">
        <f>October_Schedule_Table[[#This Row],[PTS2]]-October_Schedule_Table[[#This Row],[PTS]]</f>
        <v>39</v>
      </c>
      <c r="Q958" s="8">
        <f>October_Schedule_Table[[#This Row],[Home Pre]]-October_Schedule_Table[[#This Row],[Away Pre]]</f>
        <v>3.9118025379178789</v>
      </c>
      <c r="R958" s="8">
        <f>October_Schedule_Table[[#This Row],[Actual]]-October_Schedule_Table[[#This Row],[Predicted]]</f>
        <v>35.088197462082121</v>
      </c>
      <c r="S958" s="8">
        <f>October_Schedule_Table[[#This Row],[PTS2]]-October_Schedule_Table[[#This Row],[Home Pre]]</f>
        <v>14.441828397888941</v>
      </c>
      <c r="T958" s="8">
        <f>October_Schedule_Table[[#This Row],[PTS]]-October_Schedule_Table[[#This Row],[Away Pre]]</f>
        <v>-20.646369064193181</v>
      </c>
      <c r="U958" s="8" t="str">
        <f>CONCATENATE(October_Schedule_Table[[#This Row],[Away Short]],October_Schedule_Table[[#This Row],[PTS]],October_Schedule_Table[[#This Row],[PTS2]])</f>
        <v>Dal88127</v>
      </c>
      <c r="V958" s="8" t="str">
        <f>CONCATENATE(October_Schedule_Table[[#This Row],[Home Short]],October_Schedule_Table[[#This Row],[PTS]],October_Schedule_Table[[#This Row],[PTS2]])</f>
        <v>Bro88127</v>
      </c>
      <c r="W958" s="8" t="str">
        <f>VLOOKUP(October_Schedule_Table[[#This Row],[Home Concat]],'Back to Back'!T:U,2,FALSE)</f>
        <v>no</v>
      </c>
      <c r="X958" s="8" t="str">
        <f>VLOOKUP(October_Schedule_Table[[#This Row],[Away Concat]],'Back to Back'!T:U,2,FALSE)</f>
        <v>no</v>
      </c>
      <c r="Y95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58" s="8"/>
    </row>
    <row r="959" spans="1:26" x14ac:dyDescent="0.2">
      <c r="A959" s="2">
        <v>43528</v>
      </c>
      <c r="B959" s="16">
        <v>3</v>
      </c>
      <c r="C959" s="16">
        <v>4</v>
      </c>
      <c r="D959" s="16">
        <v>2019</v>
      </c>
      <c r="E959" s="1" t="s">
        <v>9</v>
      </c>
      <c r="F959" s="1" t="s">
        <v>22</v>
      </c>
      <c r="G959" s="1" t="s">
        <v>241</v>
      </c>
      <c r="H959" s="1">
        <v>113</v>
      </c>
      <c r="I959" s="1" t="s">
        <v>39</v>
      </c>
      <c r="J959" s="1" t="s">
        <v>242</v>
      </c>
      <c r="K959" s="1">
        <v>105</v>
      </c>
      <c r="L959" s="1">
        <f>mean-0.5*home+VLOOKUP(October_Schedule_Table[[#This Row],[Visitor/Neutral]],lookup,2,FALSE)+VLOOKUP(October_Schedule_Table[[#This Row],[Home/Neutral]],lookup,3,FALSE)</f>
        <v>115.91896197161091</v>
      </c>
      <c r="M959" s="1">
        <f>mean+0.5*home+VLOOKUP(October_Schedule_Table[[#This Row],[Visitor/Neutral]],lookup,3,FALSE)+VLOOKUP(October_Schedule_Table[[#This Row],[Home/Neutral]],lookup,2,FALSE)</f>
        <v>116.07797889796549</v>
      </c>
      <c r="N959" s="1">
        <f>(October_Schedule_Table[[#This Row],[PTS2]]-October_Schedule_Table[[#This Row],[Home Pre]])^2+(October_Schedule_Table[[#This Row],[PTS]]-October_Schedule_Table[[#This Row],[Away Pre]])^2</f>
        <v>131.24195545547946</v>
      </c>
      <c r="O959" s="1">
        <f t="shared" si="16"/>
        <v>1.7653880564222511</v>
      </c>
      <c r="P959" s="8">
        <f>October_Schedule_Table[[#This Row],[PTS2]]-October_Schedule_Table[[#This Row],[PTS]]</f>
        <v>-8</v>
      </c>
      <c r="Q959" s="8">
        <f>October_Schedule_Table[[#This Row],[Home Pre]]-October_Schedule_Table[[#This Row],[Away Pre]]</f>
        <v>0.15901692635458176</v>
      </c>
      <c r="R959" s="8">
        <f>October_Schedule_Table[[#This Row],[Actual]]-October_Schedule_Table[[#This Row],[Predicted]]</f>
        <v>-8.1590169263545818</v>
      </c>
      <c r="S959" s="8">
        <f>October_Schedule_Table[[#This Row],[PTS2]]-October_Schedule_Table[[#This Row],[Home Pre]]</f>
        <v>-11.077978897965494</v>
      </c>
      <c r="T959" s="8">
        <f>October_Schedule_Table[[#This Row],[PTS]]-October_Schedule_Table[[#This Row],[Away Pre]]</f>
        <v>-2.9189619716109121</v>
      </c>
      <c r="U959" s="8" t="str">
        <f>CONCATENATE(October_Schedule_Table[[#This Row],[Away Short]],October_Schedule_Table[[#This Row],[PTS]],October_Schedule_Table[[#This Row],[PTS2]])</f>
        <v>LAC113105</v>
      </c>
      <c r="V959" s="8" t="str">
        <f>CONCATENATE(October_Schedule_Table[[#This Row],[Home Short]],October_Schedule_Table[[#This Row],[PTS]],October_Schedule_Table[[#This Row],[PTS2]])</f>
        <v>LAL113105</v>
      </c>
      <c r="W959" s="8" t="str">
        <f>VLOOKUP(October_Schedule_Table[[#This Row],[Home Concat]],'Back to Back'!T:U,2,FALSE)</f>
        <v>no</v>
      </c>
      <c r="X959" s="8" t="str">
        <f>VLOOKUP(October_Schedule_Table[[#This Row],[Away Concat]],'Back to Back'!T:U,2,FALSE)</f>
        <v>yes</v>
      </c>
      <c r="Y95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59" s="8"/>
    </row>
    <row r="960" spans="1:26" x14ac:dyDescent="0.2">
      <c r="A960" s="2">
        <v>43528</v>
      </c>
      <c r="B960" s="16">
        <v>3</v>
      </c>
      <c r="C960" s="16">
        <v>4</v>
      </c>
      <c r="D960" s="16">
        <v>2019</v>
      </c>
      <c r="E960" s="1" t="s">
        <v>23</v>
      </c>
      <c r="F960" s="1" t="s">
        <v>24</v>
      </c>
      <c r="G960" s="1" t="str">
        <f>LEFT(October_Schedule_Table[[#This Row],[Visitor/Neutral]],3)</f>
        <v>Atl</v>
      </c>
      <c r="H960" s="1">
        <v>113</v>
      </c>
      <c r="I960" s="1" t="s">
        <v>26</v>
      </c>
      <c r="J960" s="1" t="str">
        <f>LEFT(October_Schedule_Table[[#This Row],[Home/Neutral]],3)</f>
        <v>Mia</v>
      </c>
      <c r="K960" s="1">
        <v>114</v>
      </c>
      <c r="L960" s="1">
        <f>mean-0.5*home+VLOOKUP(October_Schedule_Table[[#This Row],[Visitor/Neutral]],lookup,2,FALSE)+VLOOKUP(October_Schedule_Table[[#This Row],[Home/Neutral]],lookup,3,FALSE)</f>
        <v>107.53467087202544</v>
      </c>
      <c r="M960" s="1">
        <f>mean+0.5*home+VLOOKUP(October_Schedule_Table[[#This Row],[Visitor/Neutral]],lookup,3,FALSE)+VLOOKUP(October_Schedule_Table[[#This Row],[Home/Neutral]],lookup,2,FALSE)</f>
        <v>115.41853971698616</v>
      </c>
      <c r="N960" s="1">
        <f>(October_Schedule_Table[[#This Row],[PTS2]]-October_Schedule_Table[[#This Row],[Home Pre]])^2+(October_Schedule_Table[[#This Row],[PTS]]-October_Schedule_Table[[#This Row],[Away Pre]])^2</f>
        <v>31.882077405754295</v>
      </c>
      <c r="O960" s="1">
        <f t="shared" si="16"/>
        <v>1.7664479251773575</v>
      </c>
      <c r="P960" s="8">
        <f>October_Schedule_Table[[#This Row],[PTS2]]-October_Schedule_Table[[#This Row],[PTS]]</f>
        <v>1</v>
      </c>
      <c r="Q960" s="8">
        <f>October_Schedule_Table[[#This Row],[Home Pre]]-October_Schedule_Table[[#This Row],[Away Pre]]</f>
        <v>7.8838688449607162</v>
      </c>
      <c r="R960" s="8">
        <f>October_Schedule_Table[[#This Row],[Actual]]-October_Schedule_Table[[#This Row],[Predicted]]</f>
        <v>-6.8838688449607162</v>
      </c>
      <c r="S960" s="8">
        <f>October_Schedule_Table[[#This Row],[PTS2]]-October_Schedule_Table[[#This Row],[Home Pre]]</f>
        <v>-1.4185397169861602</v>
      </c>
      <c r="T960" s="8">
        <f>October_Schedule_Table[[#This Row],[PTS]]-October_Schedule_Table[[#This Row],[Away Pre]]</f>
        <v>5.4653291279745559</v>
      </c>
      <c r="U960" s="8" t="str">
        <f>CONCATENATE(October_Schedule_Table[[#This Row],[Away Short]],October_Schedule_Table[[#This Row],[PTS]],October_Schedule_Table[[#This Row],[PTS2]])</f>
        <v>Atl113114</v>
      </c>
      <c r="V960" s="8" t="str">
        <f>CONCATENATE(October_Schedule_Table[[#This Row],[Home Short]],October_Schedule_Table[[#This Row],[PTS]],October_Schedule_Table[[#This Row],[PTS2]])</f>
        <v>Mia113114</v>
      </c>
      <c r="W960" s="8" t="str">
        <f>VLOOKUP(October_Schedule_Table[[#This Row],[Home Concat]],'Back to Back'!T:U,2,FALSE)</f>
        <v>no</v>
      </c>
      <c r="X960" s="8" t="str">
        <f>VLOOKUP(October_Schedule_Table[[#This Row],[Away Concat]],'Back to Back'!T:U,2,FALSE)</f>
        <v>yes</v>
      </c>
      <c r="Y96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60" s="8"/>
    </row>
    <row r="961" spans="1:26" x14ac:dyDescent="0.2">
      <c r="A961" s="2">
        <v>43528</v>
      </c>
      <c r="B961" s="16">
        <v>3</v>
      </c>
      <c r="C961" s="16">
        <v>4</v>
      </c>
      <c r="D961" s="16">
        <v>2019</v>
      </c>
      <c r="E961" s="1" t="s">
        <v>42</v>
      </c>
      <c r="F961" s="1" t="s">
        <v>13</v>
      </c>
      <c r="G961" s="1" t="str">
        <f>LEFT(October_Schedule_Table[[#This Row],[Visitor/Neutral]],3)</f>
        <v>Mil</v>
      </c>
      <c r="H961" s="1">
        <v>105</v>
      </c>
      <c r="I961" s="1" t="s">
        <v>29</v>
      </c>
      <c r="J961" s="1" t="str">
        <f>LEFT(October_Schedule_Table[[#This Row],[Home/Neutral]],3)</f>
        <v>Pho</v>
      </c>
      <c r="K961" s="1">
        <v>114</v>
      </c>
      <c r="L961" s="1">
        <f>mean-0.5*home+VLOOKUP(October_Schedule_Table[[#This Row],[Visitor/Neutral]],lookup,2,FALSE)+VLOOKUP(October_Schedule_Table[[#This Row],[Home/Neutral]],lookup,3,FALSE)</f>
        <v>122.22417329998486</v>
      </c>
      <c r="M961" s="1">
        <f>mean+0.5*home+VLOOKUP(October_Schedule_Table[[#This Row],[Visitor/Neutral]],lookup,3,FALSE)+VLOOKUP(October_Schedule_Table[[#This Row],[Home/Neutral]],lookup,2,FALSE)</f>
        <v>108.47192212139261</v>
      </c>
      <c r="N961" s="1">
        <f>(October_Schedule_Table[[#This Row],[PTS2]]-October_Schedule_Table[[#This Row],[Home Pre]])^2+(October_Schedule_Table[[#This Row],[PTS]]-October_Schedule_Table[[#This Row],[Away Pre]])^2</f>
        <v>327.23179089985956</v>
      </c>
      <c r="O961" s="1">
        <f t="shared" si="16"/>
        <v>1.7675084302354989</v>
      </c>
      <c r="P961" s="8">
        <f>October_Schedule_Table[[#This Row],[PTS2]]-October_Schedule_Table[[#This Row],[PTS]]</f>
        <v>9</v>
      </c>
      <c r="Q961" s="8">
        <f>October_Schedule_Table[[#This Row],[Home Pre]]-October_Schedule_Table[[#This Row],[Away Pre]]</f>
        <v>-13.752251178592246</v>
      </c>
      <c r="R961" s="8">
        <f>October_Schedule_Table[[#This Row],[Actual]]-October_Schedule_Table[[#This Row],[Predicted]]</f>
        <v>22.752251178592246</v>
      </c>
      <c r="S961" s="8">
        <f>October_Schedule_Table[[#This Row],[PTS2]]-October_Schedule_Table[[#This Row],[Home Pre]]</f>
        <v>5.528077878607391</v>
      </c>
      <c r="T961" s="8">
        <f>October_Schedule_Table[[#This Row],[PTS]]-October_Schedule_Table[[#This Row],[Away Pre]]</f>
        <v>-17.224173299984855</v>
      </c>
      <c r="U961" s="8" t="str">
        <f>CONCATENATE(October_Schedule_Table[[#This Row],[Away Short]],October_Schedule_Table[[#This Row],[PTS]],October_Schedule_Table[[#This Row],[PTS2]])</f>
        <v>Mil105114</v>
      </c>
      <c r="V961" s="8" t="str">
        <f>CONCATENATE(October_Schedule_Table[[#This Row],[Home Short]],October_Schedule_Table[[#This Row],[PTS]],October_Schedule_Table[[#This Row],[PTS2]])</f>
        <v>Pho105114</v>
      </c>
      <c r="W961" s="8" t="str">
        <f>VLOOKUP(October_Schedule_Table[[#This Row],[Home Concat]],'Back to Back'!T:U,2,FALSE)</f>
        <v>no</v>
      </c>
      <c r="X961" s="8" t="str">
        <f>VLOOKUP(October_Schedule_Table[[#This Row],[Away Concat]],'Back to Back'!T:U,2,FALSE)</f>
        <v>no</v>
      </c>
      <c r="Y96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61" s="8"/>
    </row>
    <row r="962" spans="1:26" x14ac:dyDescent="0.2">
      <c r="A962" s="2">
        <v>43528</v>
      </c>
      <c r="B962" s="16">
        <v>3</v>
      </c>
      <c r="C962" s="16">
        <v>4</v>
      </c>
      <c r="D962" s="16">
        <v>2019</v>
      </c>
      <c r="E962" s="1" t="s">
        <v>30</v>
      </c>
      <c r="F962" s="1" t="s">
        <v>25</v>
      </c>
      <c r="G962" s="1" t="s">
        <v>243</v>
      </c>
      <c r="H962" s="1">
        <v>108</v>
      </c>
      <c r="I962" s="1" t="s">
        <v>32</v>
      </c>
      <c r="J962" s="1" t="str">
        <f>LEFT(October_Schedule_Table[[#This Row],[Home/Neutral]],3)</f>
        <v>Sac</v>
      </c>
      <c r="K962" s="1">
        <v>115</v>
      </c>
      <c r="L962" s="1">
        <f>mean-0.5*home+VLOOKUP(October_Schedule_Table[[#This Row],[Visitor/Neutral]],lookup,2,FALSE)+VLOOKUP(October_Schedule_Table[[#This Row],[Home/Neutral]],lookup,3,FALSE)</f>
        <v>106.41582454271382</v>
      </c>
      <c r="M962" s="1">
        <f>mean+0.5*home+VLOOKUP(October_Schedule_Table[[#This Row],[Visitor/Neutral]],lookup,3,FALSE)+VLOOKUP(October_Schedule_Table[[#This Row],[Home/Neutral]],lookup,2,FALSE)</f>
        <v>117.60918767125973</v>
      </c>
      <c r="N962" s="1">
        <f>(October_Schedule_Table[[#This Row],[PTS2]]-October_Schedule_Table[[#This Row],[Home Pre]])^2+(October_Schedule_Table[[#This Row],[PTS]]-October_Schedule_Table[[#This Row],[Away Pre]])^2</f>
        <v>9.3174721833216605</v>
      </c>
      <c r="O962" s="1">
        <f t="shared" si="16"/>
        <v>1.7685695719786863</v>
      </c>
      <c r="P962" s="8">
        <f>October_Schedule_Table[[#This Row],[PTS2]]-October_Schedule_Table[[#This Row],[PTS]]</f>
        <v>7</v>
      </c>
      <c r="Q962" s="8">
        <f>October_Schedule_Table[[#This Row],[Home Pre]]-October_Schedule_Table[[#This Row],[Away Pre]]</f>
        <v>11.193363128545911</v>
      </c>
      <c r="R962" s="8">
        <f>October_Schedule_Table[[#This Row],[Actual]]-October_Schedule_Table[[#This Row],[Predicted]]</f>
        <v>-4.1933631285459114</v>
      </c>
      <c r="S962" s="8">
        <f>October_Schedule_Table[[#This Row],[PTS2]]-October_Schedule_Table[[#This Row],[Home Pre]]</f>
        <v>-2.6091876712597326</v>
      </c>
      <c r="T962" s="8">
        <f>October_Schedule_Table[[#This Row],[PTS]]-October_Schedule_Table[[#This Row],[Away Pre]]</f>
        <v>1.5841754572861788</v>
      </c>
      <c r="U962" s="8" t="str">
        <f>CONCATENATE(October_Schedule_Table[[#This Row],[Away Short]],October_Schedule_Table[[#This Row],[PTS]],October_Schedule_Table[[#This Row],[PTS2]])</f>
        <v>NYK108115</v>
      </c>
      <c r="V962" s="8" t="str">
        <f>CONCATENATE(October_Schedule_Table[[#This Row],[Home Short]],October_Schedule_Table[[#This Row],[PTS]],October_Schedule_Table[[#This Row],[PTS2]])</f>
        <v>Sac108115</v>
      </c>
      <c r="W962" s="8" t="str">
        <f>VLOOKUP(October_Schedule_Table[[#This Row],[Home Concat]],'Back to Back'!T:U,2,FALSE)</f>
        <v>no</v>
      </c>
      <c r="X962" s="8" t="str">
        <f>VLOOKUP(October_Schedule_Table[[#This Row],[Away Concat]],'Back to Back'!T:U,2,FALSE)</f>
        <v>no</v>
      </c>
      <c r="Y96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62" s="8"/>
    </row>
    <row r="963" spans="1:26" x14ac:dyDescent="0.2">
      <c r="A963" s="2">
        <v>43528</v>
      </c>
      <c r="B963" s="16">
        <v>3</v>
      </c>
      <c r="C963" s="16">
        <v>4</v>
      </c>
      <c r="D963" s="16">
        <v>2019</v>
      </c>
      <c r="E963" s="1" t="s">
        <v>33</v>
      </c>
      <c r="F963" s="1" t="s">
        <v>21</v>
      </c>
      <c r="G963" s="1" t="str">
        <f>LEFT(October_Schedule_Table[[#This Row],[Visitor/Neutral]],3)</f>
        <v>Den</v>
      </c>
      <c r="H963" s="1">
        <v>103</v>
      </c>
      <c r="I963" s="1" t="s">
        <v>35</v>
      </c>
      <c r="J963" s="1" t="str">
        <f>LEFT(October_Schedule_Table[[#This Row],[Home/Neutral]],3)</f>
        <v>San</v>
      </c>
      <c r="K963" s="1">
        <v>104</v>
      </c>
      <c r="L963" s="1">
        <f>mean-0.5*home+VLOOKUP(October_Schedule_Table[[#This Row],[Visitor/Neutral]],lookup,2,FALSE)+VLOOKUP(October_Schedule_Table[[#This Row],[Home/Neutral]],lookup,3,FALSE)</f>
        <v>107.0678527542469</v>
      </c>
      <c r="M963" s="1">
        <f>mean+0.5*home+VLOOKUP(October_Schedule_Table[[#This Row],[Visitor/Neutral]],lookup,3,FALSE)+VLOOKUP(October_Schedule_Table[[#This Row],[Home/Neutral]],lookup,2,FALSE)</f>
        <v>107.77131571529237</v>
      </c>
      <c r="N963" s="1">
        <f>(October_Schedule_Table[[#This Row],[PTS2]]-October_Schedule_Table[[#This Row],[Home Pre]])^2+(October_Schedule_Table[[#This Row],[PTS]]-October_Schedule_Table[[#This Row],[Away Pre]])^2</f>
        <v>30.77024825464532</v>
      </c>
      <c r="O963" s="1">
        <f t="shared" si="16"/>
        <v>1.7696313507891599</v>
      </c>
      <c r="P963" s="8">
        <f>October_Schedule_Table[[#This Row],[PTS2]]-October_Schedule_Table[[#This Row],[PTS]]</f>
        <v>1</v>
      </c>
      <c r="Q963" s="8">
        <f>October_Schedule_Table[[#This Row],[Home Pre]]-October_Schedule_Table[[#This Row],[Away Pre]]</f>
        <v>0.70346296104547434</v>
      </c>
      <c r="R963" s="8">
        <f>October_Schedule_Table[[#This Row],[Actual]]-October_Schedule_Table[[#This Row],[Predicted]]</f>
        <v>0.29653703895452566</v>
      </c>
      <c r="S963" s="8">
        <f>October_Schedule_Table[[#This Row],[PTS2]]-October_Schedule_Table[[#This Row],[Home Pre]]</f>
        <v>-3.7713157152923742</v>
      </c>
      <c r="T963" s="8">
        <f>October_Schedule_Table[[#This Row],[PTS]]-October_Schedule_Table[[#This Row],[Away Pre]]</f>
        <v>-4.0678527542468998</v>
      </c>
      <c r="U963" s="8" t="str">
        <f>CONCATENATE(October_Schedule_Table[[#This Row],[Away Short]],October_Schedule_Table[[#This Row],[PTS]],October_Schedule_Table[[#This Row],[PTS2]])</f>
        <v>Den103104</v>
      </c>
      <c r="V963" s="8" t="str">
        <f>CONCATENATE(October_Schedule_Table[[#This Row],[Home Short]],October_Schedule_Table[[#This Row],[PTS]],October_Schedule_Table[[#This Row],[PTS2]])</f>
        <v>San103104</v>
      </c>
      <c r="W963" s="8" t="str">
        <f>VLOOKUP(October_Schedule_Table[[#This Row],[Home Concat]],'Back to Back'!T:U,2,FALSE)</f>
        <v>no</v>
      </c>
      <c r="X963" s="8" t="str">
        <f>VLOOKUP(October_Schedule_Table[[#This Row],[Away Concat]],'Back to Back'!T:U,2,FALSE)</f>
        <v>no</v>
      </c>
      <c r="Y96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63" s="8"/>
    </row>
    <row r="964" spans="1:26" x14ac:dyDescent="0.2">
      <c r="A964" s="2">
        <v>43528</v>
      </c>
      <c r="B964" s="16">
        <v>3</v>
      </c>
      <c r="C964" s="16">
        <v>4</v>
      </c>
      <c r="D964" s="16">
        <v>2019</v>
      </c>
      <c r="E964" s="1" t="s">
        <v>42</v>
      </c>
      <c r="F964" s="1" t="s">
        <v>17</v>
      </c>
      <c r="G964" s="1" t="str">
        <f>LEFT(October_Schedule_Table[[#This Row],[Visitor/Neutral]],3)</f>
        <v>New</v>
      </c>
      <c r="H964" s="1">
        <v>115</v>
      </c>
      <c r="I964" s="1" t="s">
        <v>31</v>
      </c>
      <c r="J964" s="1" t="str">
        <f>LEFT(October_Schedule_Table[[#This Row],[Home/Neutral]],3)</f>
        <v>Uta</v>
      </c>
      <c r="K964" s="1">
        <v>112</v>
      </c>
      <c r="L964" s="1">
        <f>mean-0.5*home+VLOOKUP(October_Schedule_Table[[#This Row],[Visitor/Neutral]],lookup,2,FALSE)+VLOOKUP(October_Schedule_Table[[#This Row],[Home/Neutral]],lookup,3,FALSE)</f>
        <v>108.82948933571592</v>
      </c>
      <c r="M964" s="1">
        <f>mean+0.5*home+VLOOKUP(October_Schedule_Table[[#This Row],[Visitor/Neutral]],lookup,3,FALSE)+VLOOKUP(October_Schedule_Table[[#This Row],[Home/Neutral]],lookup,2,FALSE)</f>
        <v>119.34119369172588</v>
      </c>
      <c r="N964" s="1">
        <f>(October_Schedule_Table[[#This Row],[PTS2]]-October_Schedule_Table[[#This Row],[Home Pre]])^2+(October_Schedule_Table[[#This Row],[PTS]]-October_Schedule_Table[[#This Row],[Away Pre]])^2</f>
        <v>91.968326677479382</v>
      </c>
      <c r="O964" s="1">
        <f t="shared" si="16"/>
        <v>1.7706937670493896</v>
      </c>
      <c r="P964" s="8">
        <f>October_Schedule_Table[[#This Row],[PTS2]]-October_Schedule_Table[[#This Row],[PTS]]</f>
        <v>-3</v>
      </c>
      <c r="Q964" s="8">
        <f>October_Schedule_Table[[#This Row],[Home Pre]]-October_Schedule_Table[[#This Row],[Away Pre]]</f>
        <v>10.511704356009957</v>
      </c>
      <c r="R964" s="8">
        <f>October_Schedule_Table[[#This Row],[Actual]]-October_Schedule_Table[[#This Row],[Predicted]]</f>
        <v>-13.511704356009957</v>
      </c>
      <c r="S964" s="8">
        <f>October_Schedule_Table[[#This Row],[PTS2]]-October_Schedule_Table[[#This Row],[Home Pre]]</f>
        <v>-7.3411936917258771</v>
      </c>
      <c r="T964" s="8">
        <f>October_Schedule_Table[[#This Row],[PTS]]-October_Schedule_Table[[#This Row],[Away Pre]]</f>
        <v>6.1705106642840803</v>
      </c>
      <c r="U964" s="8" t="str">
        <f>CONCATENATE(October_Schedule_Table[[#This Row],[Away Short]],October_Schedule_Table[[#This Row],[PTS]],October_Schedule_Table[[#This Row],[PTS2]])</f>
        <v>New115112</v>
      </c>
      <c r="V964" s="8" t="str">
        <f>CONCATENATE(October_Schedule_Table[[#This Row],[Home Short]],October_Schedule_Table[[#This Row],[PTS]],October_Schedule_Table[[#This Row],[PTS2]])</f>
        <v>Uta115112</v>
      </c>
      <c r="W964" s="8" t="str">
        <f>VLOOKUP(October_Schedule_Table[[#This Row],[Home Concat]],'Back to Back'!T:U,2,FALSE)</f>
        <v>no</v>
      </c>
      <c r="X964" s="8" t="str">
        <f>VLOOKUP(October_Schedule_Table[[#This Row],[Away Concat]],'Back to Back'!T:U,2,FALSE)</f>
        <v>no</v>
      </c>
      <c r="Y96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64" s="8"/>
    </row>
    <row r="965" spans="1:26" x14ac:dyDescent="0.2">
      <c r="A965" s="2">
        <v>43529</v>
      </c>
      <c r="B965" s="16">
        <v>3</v>
      </c>
      <c r="C965" s="16">
        <v>5</v>
      </c>
      <c r="D965" s="16">
        <v>2019</v>
      </c>
      <c r="E965" s="1" t="s">
        <v>9</v>
      </c>
      <c r="F965" s="1" t="s">
        <v>8</v>
      </c>
      <c r="G965" s="1" t="str">
        <f>LEFT(October_Schedule_Table[[#This Row],[Visitor/Neutral]],3)</f>
        <v>Bos</v>
      </c>
      <c r="H965" s="1">
        <v>128</v>
      </c>
      <c r="I965" s="1" t="s">
        <v>11</v>
      </c>
      <c r="J965" s="1" t="str">
        <f>LEFT(October_Schedule_Table[[#This Row],[Home/Neutral]],3)</f>
        <v>Gol</v>
      </c>
      <c r="K965" s="1">
        <v>95</v>
      </c>
      <c r="L965" s="1">
        <f>mean-0.5*home+VLOOKUP(October_Schedule_Table[[#This Row],[Visitor/Neutral]],lookup,2,FALSE)+VLOOKUP(October_Schedule_Table[[#This Row],[Home/Neutral]],lookup,3,FALSE)</f>
        <v>111.0201106764632</v>
      </c>
      <c r="M965" s="1">
        <f>mean+0.5*home+VLOOKUP(October_Schedule_Table[[#This Row],[Visitor/Neutral]],lookup,3,FALSE)+VLOOKUP(October_Schedule_Table[[#This Row],[Home/Neutral]],lookup,2,FALSE)</f>
        <v>116.5607112342482</v>
      </c>
      <c r="N965" s="1">
        <f>(October_Schedule_Table[[#This Row],[PTS2]]-October_Schedule_Table[[#This Row],[Home Pre]])^2+(October_Schedule_Table[[#This Row],[PTS]]-October_Schedule_Table[[#This Row],[Away Pre]])^2</f>
        <v>753.18091036619558</v>
      </c>
      <c r="O965" s="1">
        <f t="shared" si="16"/>
        <v>1.7717568211420751</v>
      </c>
      <c r="P965" s="8">
        <f>October_Schedule_Table[[#This Row],[PTS2]]-October_Schedule_Table[[#This Row],[PTS]]</f>
        <v>-33</v>
      </c>
      <c r="Q965" s="8">
        <f>October_Schedule_Table[[#This Row],[Home Pre]]-October_Schedule_Table[[#This Row],[Away Pre]]</f>
        <v>5.5406005577849982</v>
      </c>
      <c r="R965" s="8">
        <f>October_Schedule_Table[[#This Row],[Actual]]-October_Schedule_Table[[#This Row],[Predicted]]</f>
        <v>-38.540600557784998</v>
      </c>
      <c r="S965" s="8">
        <f>October_Schedule_Table[[#This Row],[PTS2]]-October_Schedule_Table[[#This Row],[Home Pre]]</f>
        <v>-21.560711234248203</v>
      </c>
      <c r="T965" s="8">
        <f>October_Schedule_Table[[#This Row],[PTS]]-October_Schedule_Table[[#This Row],[Away Pre]]</f>
        <v>16.979889323536796</v>
      </c>
      <c r="U965" s="8" t="str">
        <f>CONCATENATE(October_Schedule_Table[[#This Row],[Away Short]],October_Schedule_Table[[#This Row],[PTS]],October_Schedule_Table[[#This Row],[PTS2]])</f>
        <v>Bos12895</v>
      </c>
      <c r="V965" s="8" t="str">
        <f>CONCATENATE(October_Schedule_Table[[#This Row],[Home Short]],October_Schedule_Table[[#This Row],[PTS]],October_Schedule_Table[[#This Row],[PTS2]])</f>
        <v>Gol12895</v>
      </c>
      <c r="W965" s="8" t="str">
        <f>VLOOKUP(October_Schedule_Table[[#This Row],[Home Concat]],'Back to Back'!T:U,2,FALSE)</f>
        <v>no</v>
      </c>
      <c r="X965" s="8" t="str">
        <f>VLOOKUP(October_Schedule_Table[[#This Row],[Away Concat]],'Back to Back'!T:U,2,FALSE)</f>
        <v>no</v>
      </c>
      <c r="Y96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65" s="8"/>
    </row>
    <row r="966" spans="1:26" x14ac:dyDescent="0.2">
      <c r="A966" s="2">
        <v>43529</v>
      </c>
      <c r="B966" s="16">
        <v>3</v>
      </c>
      <c r="C966" s="16">
        <v>5</v>
      </c>
      <c r="D966" s="16">
        <v>2019</v>
      </c>
      <c r="E966" s="1" t="s">
        <v>12</v>
      </c>
      <c r="F966" s="1" t="s">
        <v>38</v>
      </c>
      <c r="G966" s="1" t="str">
        <f>LEFT(October_Schedule_Table[[#This Row],[Visitor/Neutral]],3)</f>
        <v>Chi</v>
      </c>
      <c r="H966" s="1">
        <v>96</v>
      </c>
      <c r="I966" s="1" t="s">
        <v>20</v>
      </c>
      <c r="J966" s="1" t="str">
        <f>LEFT(October_Schedule_Table[[#This Row],[Home/Neutral]],3)</f>
        <v>Ind</v>
      </c>
      <c r="K966" s="1">
        <v>105</v>
      </c>
      <c r="L966" s="1">
        <f>mean-0.5*home+VLOOKUP(October_Schedule_Table[[#This Row],[Visitor/Neutral]],lookup,2,FALSE)+VLOOKUP(October_Schedule_Table[[#This Row],[Home/Neutral]],lookup,3,FALSE)</f>
        <v>97.833941872890648</v>
      </c>
      <c r="M966" s="1">
        <f>mean+0.5*home+VLOOKUP(October_Schedule_Table[[#This Row],[Visitor/Neutral]],lookup,3,FALSE)+VLOOKUP(October_Schedule_Table[[#This Row],[Home/Neutral]],lookup,2,FALSE)</f>
        <v>111.30982696612995</v>
      </c>
      <c r="N966" s="1">
        <f>(October_Schedule_Table[[#This Row],[PTS2]]-October_Schedule_Table[[#This Row],[Home Pre]])^2+(October_Schedule_Table[[#This Row],[PTS]]-October_Schedule_Table[[#This Row],[Away Pre]])^2</f>
        <v>43.177259135642302</v>
      </c>
      <c r="O966" s="1">
        <f t="shared" si="16"/>
        <v>1.7728205134501454</v>
      </c>
      <c r="P966" s="8">
        <f>October_Schedule_Table[[#This Row],[PTS2]]-October_Schedule_Table[[#This Row],[PTS]]</f>
        <v>9</v>
      </c>
      <c r="Q966" s="8">
        <f>October_Schedule_Table[[#This Row],[Home Pre]]-October_Schedule_Table[[#This Row],[Away Pre]]</f>
        <v>13.475885093239299</v>
      </c>
      <c r="R966" s="8">
        <f>October_Schedule_Table[[#This Row],[Actual]]-October_Schedule_Table[[#This Row],[Predicted]]</f>
        <v>-4.4758850932392988</v>
      </c>
      <c r="S966" s="8">
        <f>October_Schedule_Table[[#This Row],[PTS2]]-October_Schedule_Table[[#This Row],[Home Pre]]</f>
        <v>-6.3098269661299469</v>
      </c>
      <c r="T966" s="8">
        <f>October_Schedule_Table[[#This Row],[PTS]]-October_Schedule_Table[[#This Row],[Away Pre]]</f>
        <v>-1.833941872890648</v>
      </c>
      <c r="U966" s="8" t="str">
        <f>CONCATENATE(October_Schedule_Table[[#This Row],[Away Short]],October_Schedule_Table[[#This Row],[PTS]],October_Schedule_Table[[#This Row],[PTS2]])</f>
        <v>Chi96105</v>
      </c>
      <c r="V966" s="8" t="str">
        <f>CONCATENATE(October_Schedule_Table[[#This Row],[Home Short]],October_Schedule_Table[[#This Row],[PTS]],October_Schedule_Table[[#This Row],[PTS2]])</f>
        <v>Ind96105</v>
      </c>
      <c r="W966" s="8" t="str">
        <f>VLOOKUP(October_Schedule_Table[[#This Row],[Home Concat]],'Back to Back'!T:U,2,FALSE)</f>
        <v>no</v>
      </c>
      <c r="X966" s="8" t="str">
        <f>VLOOKUP(October_Schedule_Table[[#This Row],[Away Concat]],'Back to Back'!T:U,2,FALSE)</f>
        <v>no</v>
      </c>
      <c r="Y96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66" s="8"/>
    </row>
    <row r="967" spans="1:26" x14ac:dyDescent="0.2">
      <c r="A967" s="2">
        <v>43529</v>
      </c>
      <c r="B967" s="16">
        <v>3</v>
      </c>
      <c r="C967" s="16">
        <v>5</v>
      </c>
      <c r="D967" s="16">
        <v>2019</v>
      </c>
      <c r="E967" s="1" t="s">
        <v>6</v>
      </c>
      <c r="F967" s="1" t="s">
        <v>40</v>
      </c>
      <c r="G967" s="1" t="str">
        <f>LEFT(October_Schedule_Table[[#This Row],[Visitor/Neutral]],3)</f>
        <v>Por</v>
      </c>
      <c r="H967" s="1">
        <v>111</v>
      </c>
      <c r="I967" s="1" t="s">
        <v>19</v>
      </c>
      <c r="J967" s="1" t="str">
        <f>LEFT(October_Schedule_Table[[#This Row],[Home/Neutral]],3)</f>
        <v>Mem</v>
      </c>
      <c r="K967" s="1">
        <v>120</v>
      </c>
      <c r="L967" s="1">
        <f>mean-0.5*home+VLOOKUP(October_Schedule_Table[[#This Row],[Visitor/Neutral]],lookup,2,FALSE)+VLOOKUP(October_Schedule_Table[[#This Row],[Home/Neutral]],lookup,3,FALSE)</f>
        <v>108.84221873904178</v>
      </c>
      <c r="M967" s="1">
        <f>mean+0.5*home+VLOOKUP(October_Schedule_Table[[#This Row],[Visitor/Neutral]],lookup,3,FALSE)+VLOOKUP(October_Schedule_Table[[#This Row],[Home/Neutral]],lookup,2,FALSE)</f>
        <v>104.47518518385718</v>
      </c>
      <c r="N967" s="1">
        <f>(October_Schedule_Table[[#This Row],[PTS2]]-October_Schedule_Table[[#This Row],[Home Pre]])^2+(October_Schedule_Table[[#This Row],[PTS]]-October_Schedule_Table[[#This Row],[Away Pre]])^2</f>
        <v>245.67589504567013</v>
      </c>
      <c r="O967" s="1">
        <f t="shared" si="16"/>
        <v>1.7738848443567596</v>
      </c>
      <c r="P967" s="8">
        <f>October_Schedule_Table[[#This Row],[PTS2]]-October_Schedule_Table[[#This Row],[PTS]]</f>
        <v>9</v>
      </c>
      <c r="Q967" s="8">
        <f>October_Schedule_Table[[#This Row],[Home Pre]]-October_Schedule_Table[[#This Row],[Away Pre]]</f>
        <v>-4.3670335551846051</v>
      </c>
      <c r="R967" s="8">
        <f>October_Schedule_Table[[#This Row],[Actual]]-October_Schedule_Table[[#This Row],[Predicted]]</f>
        <v>13.367033555184605</v>
      </c>
      <c r="S967" s="8">
        <f>October_Schedule_Table[[#This Row],[PTS2]]-October_Schedule_Table[[#This Row],[Home Pre]]</f>
        <v>15.524814816142822</v>
      </c>
      <c r="T967" s="8">
        <f>October_Schedule_Table[[#This Row],[PTS]]-October_Schedule_Table[[#This Row],[Away Pre]]</f>
        <v>2.1577812609582168</v>
      </c>
      <c r="U967" s="8" t="str">
        <f>CONCATENATE(October_Schedule_Table[[#This Row],[Away Short]],October_Schedule_Table[[#This Row],[PTS]],October_Schedule_Table[[#This Row],[PTS2]])</f>
        <v>Por111120</v>
      </c>
      <c r="V967" s="8" t="str">
        <f>CONCATENATE(October_Schedule_Table[[#This Row],[Home Short]],October_Schedule_Table[[#This Row],[PTS]],October_Schedule_Table[[#This Row],[PTS2]])</f>
        <v>Mem111120</v>
      </c>
      <c r="W967" s="8" t="str">
        <f>VLOOKUP(October_Schedule_Table[[#This Row],[Home Concat]],'Back to Back'!T:U,2,FALSE)</f>
        <v>no</v>
      </c>
      <c r="X967" s="8" t="str">
        <f>VLOOKUP(October_Schedule_Table[[#This Row],[Away Concat]],'Back to Back'!T:U,2,FALSE)</f>
        <v>no</v>
      </c>
      <c r="Y96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67" s="8"/>
    </row>
    <row r="968" spans="1:26" x14ac:dyDescent="0.2">
      <c r="A968" s="2">
        <v>43529</v>
      </c>
      <c r="B968" s="16">
        <v>3</v>
      </c>
      <c r="C968" s="16">
        <v>5</v>
      </c>
      <c r="D968" s="16">
        <v>2019</v>
      </c>
      <c r="E968" s="1" t="s">
        <v>6</v>
      </c>
      <c r="F968" s="1" t="s">
        <v>10</v>
      </c>
      <c r="G968" s="1" t="str">
        <f>LEFT(October_Schedule_Table[[#This Row],[Visitor/Neutral]],3)</f>
        <v>Okl</v>
      </c>
      <c r="H968" s="1">
        <v>120</v>
      </c>
      <c r="I968" s="1" t="s">
        <v>34</v>
      </c>
      <c r="J968" s="1" t="str">
        <f>LEFT(October_Schedule_Table[[#This Row],[Home/Neutral]],3)</f>
        <v>Min</v>
      </c>
      <c r="K968" s="1">
        <v>131</v>
      </c>
      <c r="L968" s="1">
        <f>mean-0.5*home+VLOOKUP(October_Schedule_Table[[#This Row],[Visitor/Neutral]],lookup,2,FALSE)+VLOOKUP(October_Schedule_Table[[#This Row],[Home/Neutral]],lookup,3,FALSE)</f>
        <v>116.39439289549864</v>
      </c>
      <c r="M968" s="1">
        <f>mean+0.5*home+VLOOKUP(October_Schedule_Table[[#This Row],[Visitor/Neutral]],lookup,3,FALSE)+VLOOKUP(October_Schedule_Table[[#This Row],[Home/Neutral]],lookup,2,FALSE)</f>
        <v>114.36224005937267</v>
      </c>
      <c r="N968" s="1">
        <f>(October_Schedule_Table[[#This Row],[PTS2]]-October_Schedule_Table[[#This Row],[Home Pre]])^2+(October_Schedule_Table[[#This Row],[PTS]]-October_Schedule_Table[[#This Row],[Away Pre]])^2</f>
        <v>289.81545843397436</v>
      </c>
      <c r="O968" s="1">
        <f t="shared" si="16"/>
        <v>1.7749498142453068</v>
      </c>
      <c r="P968" s="8">
        <f>October_Schedule_Table[[#This Row],[PTS2]]-October_Schedule_Table[[#This Row],[PTS]]</f>
        <v>11</v>
      </c>
      <c r="Q968" s="8">
        <f>October_Schedule_Table[[#This Row],[Home Pre]]-October_Schedule_Table[[#This Row],[Away Pre]]</f>
        <v>-2.0321528361259737</v>
      </c>
      <c r="R968" s="8">
        <f>October_Schedule_Table[[#This Row],[Actual]]-October_Schedule_Table[[#This Row],[Predicted]]</f>
        <v>13.032152836125974</v>
      </c>
      <c r="S968" s="8">
        <f>October_Schedule_Table[[#This Row],[PTS2]]-October_Schedule_Table[[#This Row],[Home Pre]]</f>
        <v>16.637759940627333</v>
      </c>
      <c r="T968" s="8">
        <f>October_Schedule_Table[[#This Row],[PTS]]-October_Schedule_Table[[#This Row],[Away Pre]]</f>
        <v>3.6056071045013596</v>
      </c>
      <c r="U968" s="8" t="str">
        <f>CONCATENATE(October_Schedule_Table[[#This Row],[Away Short]],October_Schedule_Table[[#This Row],[PTS]],October_Schedule_Table[[#This Row],[PTS2]])</f>
        <v>Okl120131</v>
      </c>
      <c r="V968" s="8" t="str">
        <f>CONCATENATE(October_Schedule_Table[[#This Row],[Home Short]],October_Schedule_Table[[#This Row],[PTS]],October_Schedule_Table[[#This Row],[PTS2]])</f>
        <v>Min120131</v>
      </c>
      <c r="W968" s="8" t="str">
        <f>VLOOKUP(October_Schedule_Table[[#This Row],[Home Concat]],'Back to Back'!T:U,2,FALSE)</f>
        <v>no</v>
      </c>
      <c r="X968" s="8" t="str">
        <f>VLOOKUP(October_Schedule_Table[[#This Row],[Away Concat]],'Back to Back'!T:U,2,FALSE)</f>
        <v>no</v>
      </c>
      <c r="Y96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68" s="8"/>
    </row>
    <row r="969" spans="1:26" x14ac:dyDescent="0.2">
      <c r="A969" s="2">
        <v>43529</v>
      </c>
      <c r="B969" s="16">
        <v>3</v>
      </c>
      <c r="C969" s="16">
        <v>5</v>
      </c>
      <c r="D969" s="16">
        <v>2019</v>
      </c>
      <c r="E969" s="1" t="s">
        <v>12</v>
      </c>
      <c r="F969" s="1" t="s">
        <v>27</v>
      </c>
      <c r="G969" s="1" t="str">
        <f>LEFT(October_Schedule_Table[[#This Row],[Visitor/Neutral]],3)</f>
        <v>Orl</v>
      </c>
      <c r="H969" s="1">
        <v>106</v>
      </c>
      <c r="I969" s="1" t="s">
        <v>7</v>
      </c>
      <c r="J969" s="1" t="str">
        <f>LEFT(October_Schedule_Table[[#This Row],[Home/Neutral]],3)</f>
        <v>Phi</v>
      </c>
      <c r="K969" s="1">
        <v>114</v>
      </c>
      <c r="L969" s="1">
        <f>mean-0.5*home+VLOOKUP(October_Schedule_Table[[#This Row],[Visitor/Neutral]],lookup,2,FALSE)+VLOOKUP(October_Schedule_Table[[#This Row],[Home/Neutral]],lookup,3,FALSE)</f>
        <v>108.2409808658723</v>
      </c>
      <c r="M969" s="1">
        <f>mean+0.5*home+VLOOKUP(October_Schedule_Table[[#This Row],[Visitor/Neutral]],lookup,3,FALSE)+VLOOKUP(October_Schedule_Table[[#This Row],[Home/Neutral]],lookup,2,FALSE)</f>
        <v>111.9895977895969</v>
      </c>
      <c r="N969" s="1">
        <f>(October_Schedule_Table[[#This Row],[PTS2]]-October_Schedule_Table[[#This Row],[Home Pre]])^2+(October_Schedule_Table[[#This Row],[PTS]]-October_Schedule_Table[[#This Row],[Away Pre]])^2</f>
        <v>9.0637122887994455</v>
      </c>
      <c r="O969" s="1">
        <f t="shared" si="16"/>
        <v>1.7760154234994066</v>
      </c>
      <c r="P969" s="8">
        <f>October_Schedule_Table[[#This Row],[PTS2]]-October_Schedule_Table[[#This Row],[PTS]]</f>
        <v>8</v>
      </c>
      <c r="Q969" s="8">
        <f>October_Schedule_Table[[#This Row],[Home Pre]]-October_Schedule_Table[[#This Row],[Away Pre]]</f>
        <v>3.7486169237245974</v>
      </c>
      <c r="R969" s="8">
        <f>October_Schedule_Table[[#This Row],[Actual]]-October_Schedule_Table[[#This Row],[Predicted]]</f>
        <v>4.2513830762754026</v>
      </c>
      <c r="S969" s="8">
        <f>October_Schedule_Table[[#This Row],[PTS2]]-October_Schedule_Table[[#This Row],[Home Pre]]</f>
        <v>2.0104022104031003</v>
      </c>
      <c r="T969" s="8">
        <f>October_Schedule_Table[[#This Row],[PTS]]-October_Schedule_Table[[#This Row],[Away Pre]]</f>
        <v>-2.2409808658723023</v>
      </c>
      <c r="U969" s="8" t="str">
        <f>CONCATENATE(October_Schedule_Table[[#This Row],[Away Short]],October_Schedule_Table[[#This Row],[PTS]],October_Schedule_Table[[#This Row],[PTS2]])</f>
        <v>Orl106114</v>
      </c>
      <c r="V969" s="8" t="str">
        <f>CONCATENATE(October_Schedule_Table[[#This Row],[Home Short]],October_Schedule_Table[[#This Row],[PTS]],October_Schedule_Table[[#This Row],[PTS2]])</f>
        <v>Phi106114</v>
      </c>
      <c r="W969" s="8" t="str">
        <f>VLOOKUP(October_Schedule_Table[[#This Row],[Home Concat]],'Back to Back'!T:U,2,FALSE)</f>
        <v>no</v>
      </c>
      <c r="X969" s="8" t="str">
        <f>VLOOKUP(October_Schedule_Table[[#This Row],[Away Concat]],'Back to Back'!T:U,2,FALSE)</f>
        <v>no</v>
      </c>
      <c r="Y96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69" s="8"/>
    </row>
    <row r="970" spans="1:26" x14ac:dyDescent="0.2">
      <c r="A970" s="2">
        <v>43529</v>
      </c>
      <c r="B970" s="16">
        <v>3</v>
      </c>
      <c r="C970" s="16">
        <v>5</v>
      </c>
      <c r="D970" s="16">
        <v>2019</v>
      </c>
      <c r="E970" s="1" t="s">
        <v>6</v>
      </c>
      <c r="F970" s="1" t="s">
        <v>18</v>
      </c>
      <c r="G970" s="1" t="str">
        <f>LEFT(October_Schedule_Table[[#This Row],[Visitor/Neutral]],3)</f>
        <v>Hou</v>
      </c>
      <c r="H970" s="1">
        <v>107</v>
      </c>
      <c r="I970" s="1" t="s">
        <v>37</v>
      </c>
      <c r="J970" s="1" t="str">
        <f>LEFT(October_Schedule_Table[[#This Row],[Home/Neutral]],3)</f>
        <v>Tor</v>
      </c>
      <c r="K970" s="1">
        <v>95</v>
      </c>
      <c r="L970" s="1">
        <f>mean-0.5*home+VLOOKUP(October_Schedule_Table[[#This Row],[Visitor/Neutral]],lookup,2,FALSE)+VLOOKUP(October_Schedule_Table[[#This Row],[Home/Neutral]],lookup,3,FALSE)</f>
        <v>110.59827272419535</v>
      </c>
      <c r="M970" s="1">
        <f>mean+0.5*home+VLOOKUP(October_Schedule_Table[[#This Row],[Visitor/Neutral]],lookup,3,FALSE)+VLOOKUP(October_Schedule_Table[[#This Row],[Home/Neutral]],lookup,2,FALSE)</f>
        <v>113.01759609798619</v>
      </c>
      <c r="N970" s="1">
        <f>(October_Schedule_Table[[#This Row],[PTS2]]-October_Schedule_Table[[#This Row],[Home Pre]])^2+(October_Schedule_Table[[#This Row],[PTS]]-October_Schedule_Table[[#This Row],[Away Pre]])^2</f>
        <v>337.58133574785529</v>
      </c>
      <c r="O970" s="1">
        <f t="shared" si="16"/>
        <v>1.7770816725029084</v>
      </c>
      <c r="P970" s="8">
        <f>October_Schedule_Table[[#This Row],[PTS2]]-October_Schedule_Table[[#This Row],[PTS]]</f>
        <v>-12</v>
      </c>
      <c r="Q970" s="8">
        <f>October_Schedule_Table[[#This Row],[Home Pre]]-October_Schedule_Table[[#This Row],[Away Pre]]</f>
        <v>2.4193233737908315</v>
      </c>
      <c r="R970" s="8">
        <f>October_Schedule_Table[[#This Row],[Actual]]-October_Schedule_Table[[#This Row],[Predicted]]</f>
        <v>-14.419323373790832</v>
      </c>
      <c r="S970" s="8">
        <f>October_Schedule_Table[[#This Row],[PTS2]]-October_Schedule_Table[[#This Row],[Home Pre]]</f>
        <v>-18.017596097986186</v>
      </c>
      <c r="T970" s="8">
        <f>October_Schedule_Table[[#This Row],[PTS]]-October_Schedule_Table[[#This Row],[Away Pre]]</f>
        <v>-3.598272724195354</v>
      </c>
      <c r="U970" s="8" t="str">
        <f>CONCATENATE(October_Schedule_Table[[#This Row],[Away Short]],October_Schedule_Table[[#This Row],[PTS]],October_Schedule_Table[[#This Row],[PTS2]])</f>
        <v>Hou10795</v>
      </c>
      <c r="V970" s="8" t="str">
        <f>CONCATENATE(October_Schedule_Table[[#This Row],[Home Short]],October_Schedule_Table[[#This Row],[PTS]],October_Schedule_Table[[#This Row],[PTS2]])</f>
        <v>Tor10795</v>
      </c>
      <c r="W970" s="8" t="str">
        <f>VLOOKUP(October_Schedule_Table[[#This Row],[Home Concat]],'Back to Back'!T:U,2,FALSE)</f>
        <v>no</v>
      </c>
      <c r="X970" s="8" t="str">
        <f>VLOOKUP(October_Schedule_Table[[#This Row],[Away Concat]],'Back to Back'!T:U,2,FALSE)</f>
        <v>no</v>
      </c>
      <c r="Y97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70" s="8"/>
    </row>
    <row r="971" spans="1:26" x14ac:dyDescent="0.2">
      <c r="A971" s="2">
        <v>43530</v>
      </c>
      <c r="B971" s="16">
        <v>3</v>
      </c>
      <c r="C971" s="16">
        <v>6</v>
      </c>
      <c r="D971" s="16">
        <v>2019</v>
      </c>
      <c r="E971" s="1" t="s">
        <v>23</v>
      </c>
      <c r="F971" s="1" t="s">
        <v>35</v>
      </c>
      <c r="G971" s="1" t="str">
        <f>LEFT(October_Schedule_Table[[#This Row],[Visitor/Neutral]],3)</f>
        <v>San</v>
      </c>
      <c r="H971" s="1">
        <v>111</v>
      </c>
      <c r="I971" s="1" t="s">
        <v>24</v>
      </c>
      <c r="J971" s="1" t="str">
        <f>LEFT(October_Schedule_Table[[#This Row],[Home/Neutral]],3)</f>
        <v>Atl</v>
      </c>
      <c r="K971" s="1">
        <v>104</v>
      </c>
      <c r="L971" s="1">
        <f>mean-0.5*home+VLOOKUP(October_Schedule_Table[[#This Row],[Visitor/Neutral]],lookup,2,FALSE)+VLOOKUP(October_Schedule_Table[[#This Row],[Home/Neutral]],lookup,3,FALSE)</f>
        <v>118.75126344290346</v>
      </c>
      <c r="M971" s="1">
        <f>mean+0.5*home+VLOOKUP(October_Schedule_Table[[#This Row],[Visitor/Neutral]],lookup,3,FALSE)+VLOOKUP(October_Schedule_Table[[#This Row],[Home/Neutral]],lookup,2,FALSE)</f>
        <v>114.17643780991096</v>
      </c>
      <c r="N971" s="1">
        <f>(October_Schedule_Table[[#This Row],[PTS2]]-October_Schedule_Table[[#This Row],[Home Pre]])^2+(October_Schedule_Table[[#This Row],[PTS]]-October_Schedule_Table[[#This Row],[Away Pre]])^2</f>
        <v>163.64197146027715</v>
      </c>
      <c r="O971" s="1">
        <f t="shared" si="16"/>
        <v>1.7781485616398924</v>
      </c>
      <c r="P971" s="8">
        <f>October_Schedule_Table[[#This Row],[PTS2]]-October_Schedule_Table[[#This Row],[PTS]]</f>
        <v>-7</v>
      </c>
      <c r="Q971" s="8">
        <f>October_Schedule_Table[[#This Row],[Home Pre]]-October_Schedule_Table[[#This Row],[Away Pre]]</f>
        <v>-4.5748256329924999</v>
      </c>
      <c r="R971" s="8">
        <f>October_Schedule_Table[[#This Row],[Actual]]-October_Schedule_Table[[#This Row],[Predicted]]</f>
        <v>-2.4251743670075001</v>
      </c>
      <c r="S971" s="8">
        <f>October_Schedule_Table[[#This Row],[PTS2]]-October_Schedule_Table[[#This Row],[Home Pre]]</f>
        <v>-10.176437809910965</v>
      </c>
      <c r="T971" s="8">
        <f>October_Schedule_Table[[#This Row],[PTS]]-October_Schedule_Table[[#This Row],[Away Pre]]</f>
        <v>-7.7512634429034648</v>
      </c>
      <c r="U971" s="8" t="str">
        <f>CONCATENATE(October_Schedule_Table[[#This Row],[Away Short]],October_Schedule_Table[[#This Row],[PTS]],October_Schedule_Table[[#This Row],[PTS2]])</f>
        <v>San111104</v>
      </c>
      <c r="V971" s="8" t="str">
        <f>CONCATENATE(October_Schedule_Table[[#This Row],[Home Short]],October_Schedule_Table[[#This Row],[PTS]],October_Schedule_Table[[#This Row],[PTS2]])</f>
        <v>Atl111104</v>
      </c>
      <c r="W971" s="8" t="str">
        <f>VLOOKUP(October_Schedule_Table[[#This Row],[Home Concat]],'Back to Back'!T:U,2,FALSE)</f>
        <v>no</v>
      </c>
      <c r="X971" s="8" t="str">
        <f>VLOOKUP(October_Schedule_Table[[#This Row],[Away Concat]],'Back to Back'!T:U,2,FALSE)</f>
        <v>no</v>
      </c>
      <c r="Y97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71" s="8"/>
    </row>
    <row r="972" spans="1:26" x14ac:dyDescent="0.2">
      <c r="A972" s="2">
        <v>43530</v>
      </c>
      <c r="B972" s="16">
        <v>3</v>
      </c>
      <c r="C972" s="16">
        <v>6</v>
      </c>
      <c r="D972" s="16">
        <v>2019</v>
      </c>
      <c r="E972" s="1" t="s">
        <v>23</v>
      </c>
      <c r="F972" s="1" t="s">
        <v>36</v>
      </c>
      <c r="G972" s="1" t="str">
        <f>LEFT(October_Schedule_Table[[#This Row],[Visitor/Neutral]],3)</f>
        <v>Cle</v>
      </c>
      <c r="H972" s="1">
        <v>107</v>
      </c>
      <c r="I972" s="1" t="s">
        <v>15</v>
      </c>
      <c r="J972" s="1" t="str">
        <f>LEFT(October_Schedule_Table[[#This Row],[Home/Neutral]],3)</f>
        <v>Bro</v>
      </c>
      <c r="K972" s="1">
        <v>113</v>
      </c>
      <c r="L972" s="1">
        <f>mean-0.5*home+VLOOKUP(October_Schedule_Table[[#This Row],[Visitor/Neutral]],lookup,2,FALSE)+VLOOKUP(October_Schedule_Table[[#This Row],[Home/Neutral]],lookup,3,FALSE)</f>
        <v>104.95690538649974</v>
      </c>
      <c r="M972" s="1">
        <f>mean+0.5*home+VLOOKUP(October_Schedule_Table[[#This Row],[Visitor/Neutral]],lookup,3,FALSE)+VLOOKUP(October_Schedule_Table[[#This Row],[Home/Neutral]],lookup,2,FALSE)</f>
        <v>117.08277453830576</v>
      </c>
      <c r="N972" s="1">
        <f>(October_Schedule_Table[[#This Row],[PTS2]]-October_Schedule_Table[[#This Row],[Home Pre]])^2+(October_Schedule_Table[[#This Row],[PTS]]-October_Schedule_Table[[#This Row],[Away Pre]])^2</f>
        <v>20.843283530351552</v>
      </c>
      <c r="O972" s="1">
        <f t="shared" ref="O972:O1035" si="17">1/(0.9994)*O971</f>
        <v>1.7792160912946693</v>
      </c>
      <c r="P972" s="8">
        <f>October_Schedule_Table[[#This Row],[PTS2]]-October_Schedule_Table[[#This Row],[PTS]]</f>
        <v>6</v>
      </c>
      <c r="Q972" s="8">
        <f>October_Schedule_Table[[#This Row],[Home Pre]]-October_Schedule_Table[[#This Row],[Away Pre]]</f>
        <v>12.125869151806015</v>
      </c>
      <c r="R972" s="8">
        <f>October_Schedule_Table[[#This Row],[Actual]]-October_Schedule_Table[[#This Row],[Predicted]]</f>
        <v>-6.1258691518060147</v>
      </c>
      <c r="S972" s="8">
        <f>October_Schedule_Table[[#This Row],[PTS2]]-October_Schedule_Table[[#This Row],[Home Pre]]</f>
        <v>-4.0827745383057561</v>
      </c>
      <c r="T972" s="8">
        <f>October_Schedule_Table[[#This Row],[PTS]]-October_Schedule_Table[[#This Row],[Away Pre]]</f>
        <v>2.0430946135002586</v>
      </c>
      <c r="U972" s="8" t="str">
        <f>CONCATENATE(October_Schedule_Table[[#This Row],[Away Short]],October_Schedule_Table[[#This Row],[PTS]],October_Schedule_Table[[#This Row],[PTS2]])</f>
        <v>Cle107113</v>
      </c>
      <c r="V972" s="8" t="str">
        <f>CONCATENATE(October_Schedule_Table[[#This Row],[Home Short]],October_Schedule_Table[[#This Row],[PTS]],October_Schedule_Table[[#This Row],[PTS2]])</f>
        <v>Bro107113</v>
      </c>
      <c r="W972" s="8" t="str">
        <f>VLOOKUP(October_Schedule_Table[[#This Row],[Home Concat]],'Back to Back'!T:U,2,FALSE)</f>
        <v>no</v>
      </c>
      <c r="X972" s="8" t="str">
        <f>VLOOKUP(October_Schedule_Table[[#This Row],[Away Concat]],'Back to Back'!T:U,2,FALSE)</f>
        <v>no</v>
      </c>
      <c r="Y97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72" s="8"/>
    </row>
    <row r="973" spans="1:26" x14ac:dyDescent="0.2">
      <c r="A973" s="2">
        <v>43530</v>
      </c>
      <c r="B973" s="16">
        <v>3</v>
      </c>
      <c r="C973" s="16">
        <v>6</v>
      </c>
      <c r="D973" s="16">
        <v>2019</v>
      </c>
      <c r="E973" s="1" t="s">
        <v>6</v>
      </c>
      <c r="F973" s="1" t="s">
        <v>7</v>
      </c>
      <c r="G973" s="1" t="str">
        <f>LEFT(October_Schedule_Table[[#This Row],[Visitor/Neutral]],3)</f>
        <v>Phi</v>
      </c>
      <c r="H973" s="1">
        <v>107</v>
      </c>
      <c r="I973" s="1" t="s">
        <v>38</v>
      </c>
      <c r="J973" s="1" t="str">
        <f>LEFT(October_Schedule_Table[[#This Row],[Home/Neutral]],3)</f>
        <v>Chi</v>
      </c>
      <c r="K973" s="1">
        <v>108</v>
      </c>
      <c r="L973" s="1">
        <f>mean-0.5*home+VLOOKUP(October_Schedule_Table[[#This Row],[Visitor/Neutral]],lookup,2,FALSE)+VLOOKUP(October_Schedule_Table[[#This Row],[Home/Neutral]],lookup,3,FALSE)</f>
        <v>116.18552598296564</v>
      </c>
      <c r="M973" s="1">
        <f>mean+0.5*home+VLOOKUP(October_Schedule_Table[[#This Row],[Visitor/Neutral]],lookup,3,FALSE)+VLOOKUP(October_Schedule_Table[[#This Row],[Home/Neutral]],lookup,2,FALSE)</f>
        <v>108.28422116197541</v>
      </c>
      <c r="N973" s="1">
        <f>(October_Schedule_Table[[#This Row],[PTS2]]-October_Schedule_Table[[#This Row],[Home Pre]])^2+(October_Schedule_Table[[#This Row],[PTS]]-October_Schedule_Table[[#This Row],[Away Pre]])^2</f>
        <v>84.454669252651598</v>
      </c>
      <c r="O973" s="1">
        <f t="shared" si="17"/>
        <v>1.7802842618517805</v>
      </c>
      <c r="P973" s="8">
        <f>October_Schedule_Table[[#This Row],[PTS2]]-October_Schedule_Table[[#This Row],[PTS]]</f>
        <v>1</v>
      </c>
      <c r="Q973" s="8">
        <f>October_Schedule_Table[[#This Row],[Home Pre]]-October_Schedule_Table[[#This Row],[Away Pre]]</f>
        <v>-7.9013048209902337</v>
      </c>
      <c r="R973" s="8">
        <f>October_Schedule_Table[[#This Row],[Actual]]-October_Schedule_Table[[#This Row],[Predicted]]</f>
        <v>8.9013048209902337</v>
      </c>
      <c r="S973" s="8">
        <f>October_Schedule_Table[[#This Row],[PTS2]]-October_Schedule_Table[[#This Row],[Home Pre]]</f>
        <v>-0.28422116197540959</v>
      </c>
      <c r="T973" s="8">
        <f>October_Schedule_Table[[#This Row],[PTS]]-October_Schedule_Table[[#This Row],[Away Pre]]</f>
        <v>-9.1855259829656433</v>
      </c>
      <c r="U973" s="8" t="str">
        <f>CONCATENATE(October_Schedule_Table[[#This Row],[Away Short]],October_Schedule_Table[[#This Row],[PTS]],October_Schedule_Table[[#This Row],[PTS2]])</f>
        <v>Phi107108</v>
      </c>
      <c r="V973" s="8" t="str">
        <f>CONCATENATE(October_Schedule_Table[[#This Row],[Home Short]],October_Schedule_Table[[#This Row],[PTS]],October_Schedule_Table[[#This Row],[PTS2]])</f>
        <v>Chi107108</v>
      </c>
      <c r="W973" s="8" t="str">
        <f>VLOOKUP(October_Schedule_Table[[#This Row],[Home Concat]],'Back to Back'!T:U,2,FALSE)</f>
        <v>yes</v>
      </c>
      <c r="X973" s="8" t="str">
        <f>VLOOKUP(October_Schedule_Table[[#This Row],[Away Concat]],'Back to Back'!T:U,2,FALSE)</f>
        <v>yes</v>
      </c>
      <c r="Y973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43530Philadelphia 76ersChicago Bulls</v>
      </c>
      <c r="Z973" s="8"/>
    </row>
    <row r="974" spans="1:26" x14ac:dyDescent="0.2">
      <c r="A974" s="2">
        <v>43530</v>
      </c>
      <c r="B974" s="16">
        <v>3</v>
      </c>
      <c r="C974" s="16">
        <v>6</v>
      </c>
      <c r="D974" s="16">
        <v>2019</v>
      </c>
      <c r="E974" s="1" t="s">
        <v>12</v>
      </c>
      <c r="F974" s="1" t="s">
        <v>26</v>
      </c>
      <c r="G974" s="1" t="str">
        <f>LEFT(October_Schedule_Table[[#This Row],[Visitor/Neutral]],3)</f>
        <v>Mia</v>
      </c>
      <c r="H974" s="1">
        <v>91</v>
      </c>
      <c r="I974" s="1" t="s">
        <v>14</v>
      </c>
      <c r="J974" s="1" t="str">
        <f>LEFT(October_Schedule_Table[[#This Row],[Home/Neutral]],3)</f>
        <v>Cha</v>
      </c>
      <c r="K974" s="1">
        <v>84</v>
      </c>
      <c r="L974" s="1">
        <f>mean-0.5*home+VLOOKUP(October_Schedule_Table[[#This Row],[Visitor/Neutral]],lookup,2,FALSE)+VLOOKUP(October_Schedule_Table[[#This Row],[Home/Neutral]],lookup,3,FALSE)</f>
        <v>104.47388159369193</v>
      </c>
      <c r="M974" s="1">
        <f>mean+0.5*home+VLOOKUP(October_Schedule_Table[[#This Row],[Visitor/Neutral]],lookup,3,FALSE)+VLOOKUP(October_Schedule_Table[[#This Row],[Home/Neutral]],lookup,2,FALSE)</f>
        <v>106.21468379844394</v>
      </c>
      <c r="N974" s="1">
        <f>(October_Schedule_Table[[#This Row],[PTS2]]-October_Schedule_Table[[#This Row],[Home Pre]])^2+(October_Schedule_Table[[#This Row],[PTS]]-October_Schedule_Table[[#This Row],[Away Pre]])^2</f>
        <v>675.03766146567796</v>
      </c>
      <c r="O974" s="1">
        <f t="shared" si="17"/>
        <v>1.7813530736959982</v>
      </c>
      <c r="P974" s="8">
        <f>October_Schedule_Table[[#This Row],[PTS2]]-October_Schedule_Table[[#This Row],[PTS]]</f>
        <v>-7</v>
      </c>
      <c r="Q974" s="8">
        <f>October_Schedule_Table[[#This Row],[Home Pre]]-October_Schedule_Table[[#This Row],[Away Pre]]</f>
        <v>1.7408022047520149</v>
      </c>
      <c r="R974" s="8">
        <f>October_Schedule_Table[[#This Row],[Actual]]-October_Schedule_Table[[#This Row],[Predicted]]</f>
        <v>-8.7408022047520149</v>
      </c>
      <c r="S974" s="8">
        <f>October_Schedule_Table[[#This Row],[PTS2]]-October_Schedule_Table[[#This Row],[Home Pre]]</f>
        <v>-22.214683798443943</v>
      </c>
      <c r="T974" s="8">
        <f>October_Schedule_Table[[#This Row],[PTS]]-October_Schedule_Table[[#This Row],[Away Pre]]</f>
        <v>-13.473881593691928</v>
      </c>
      <c r="U974" s="8" t="str">
        <f>CONCATENATE(October_Schedule_Table[[#This Row],[Away Short]],October_Schedule_Table[[#This Row],[PTS]],October_Schedule_Table[[#This Row],[PTS2]])</f>
        <v>Mia9184</v>
      </c>
      <c r="V974" s="8" t="str">
        <f>CONCATENATE(October_Schedule_Table[[#This Row],[Home Short]],October_Schedule_Table[[#This Row],[PTS]],October_Schedule_Table[[#This Row],[PTS2]])</f>
        <v>Cha9184</v>
      </c>
      <c r="W974" s="8" t="str">
        <f>VLOOKUP(October_Schedule_Table[[#This Row],[Home Concat]],'Back to Back'!T:U,2,FALSE)</f>
        <v>no</v>
      </c>
      <c r="X974" s="8" t="str">
        <f>VLOOKUP(October_Schedule_Table[[#This Row],[Away Concat]],'Back to Back'!T:U,2,FALSE)</f>
        <v>no</v>
      </c>
      <c r="Y97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74" s="8"/>
    </row>
    <row r="975" spans="1:26" x14ac:dyDescent="0.2">
      <c r="A975" s="2">
        <v>43530</v>
      </c>
      <c r="B975" s="16">
        <v>3</v>
      </c>
      <c r="C975" s="16">
        <v>6</v>
      </c>
      <c r="D975" s="16">
        <v>2019</v>
      </c>
      <c r="E975" s="1" t="s">
        <v>12</v>
      </c>
      <c r="F975" s="1" t="s">
        <v>34</v>
      </c>
      <c r="G975" s="1" t="str">
        <f>LEFT(October_Schedule_Table[[#This Row],[Visitor/Neutral]],3)</f>
        <v>Min</v>
      </c>
      <c r="H975" s="1">
        <v>114</v>
      </c>
      <c r="I975" s="1" t="s">
        <v>16</v>
      </c>
      <c r="J975" s="1" t="str">
        <f>LEFT(October_Schedule_Table[[#This Row],[Home/Neutral]],3)</f>
        <v>Det</v>
      </c>
      <c r="K975" s="1">
        <v>131</v>
      </c>
      <c r="L975" s="1">
        <f>mean-0.5*home+VLOOKUP(October_Schedule_Table[[#This Row],[Visitor/Neutral]],lookup,2,FALSE)+VLOOKUP(October_Schedule_Table[[#This Row],[Home/Neutral]],lookup,3,FALSE)</f>
        <v>107.40640062254235</v>
      </c>
      <c r="M975" s="1">
        <f>mean+0.5*home+VLOOKUP(October_Schedule_Table[[#This Row],[Visitor/Neutral]],lookup,3,FALSE)+VLOOKUP(October_Schedule_Table[[#This Row],[Home/Neutral]],lookup,2,FALSE)</f>
        <v>111.23563134484623</v>
      </c>
      <c r="N975" s="1">
        <f>(October_Schedule_Table[[#This Row],[PTS2]]-October_Schedule_Table[[#This Row],[Home Pre]])^2+(October_Schedule_Table[[#This Row],[PTS]]-October_Schedule_Table[[#This Row],[Away Pre]])^2</f>
        <v>434.10582108723492</v>
      </c>
      <c r="O975" s="1">
        <f t="shared" si="17"/>
        <v>1.7824225272123257</v>
      </c>
      <c r="P975" s="8">
        <f>October_Schedule_Table[[#This Row],[PTS2]]-October_Schedule_Table[[#This Row],[PTS]]</f>
        <v>17</v>
      </c>
      <c r="Q975" s="8">
        <f>October_Schedule_Table[[#This Row],[Home Pre]]-October_Schedule_Table[[#This Row],[Away Pre]]</f>
        <v>3.8292307223038762</v>
      </c>
      <c r="R975" s="8">
        <f>October_Schedule_Table[[#This Row],[Actual]]-October_Schedule_Table[[#This Row],[Predicted]]</f>
        <v>13.170769277696124</v>
      </c>
      <c r="S975" s="8">
        <f>October_Schedule_Table[[#This Row],[PTS2]]-October_Schedule_Table[[#This Row],[Home Pre]]</f>
        <v>19.764368655153774</v>
      </c>
      <c r="T975" s="8">
        <f>October_Schedule_Table[[#This Row],[PTS]]-October_Schedule_Table[[#This Row],[Away Pre]]</f>
        <v>6.5935993774576502</v>
      </c>
      <c r="U975" s="8" t="str">
        <f>CONCATENATE(October_Schedule_Table[[#This Row],[Away Short]],October_Schedule_Table[[#This Row],[PTS]],October_Schedule_Table[[#This Row],[PTS2]])</f>
        <v>Min114131</v>
      </c>
      <c r="V975" s="8" t="str">
        <f>CONCATENATE(October_Schedule_Table[[#This Row],[Home Short]],October_Schedule_Table[[#This Row],[PTS]],October_Schedule_Table[[#This Row],[PTS2]])</f>
        <v>Det114131</v>
      </c>
      <c r="W975" s="8" t="str">
        <f>VLOOKUP(October_Schedule_Table[[#This Row],[Home Concat]],'Back to Back'!T:U,2,FALSE)</f>
        <v>no</v>
      </c>
      <c r="X975" s="8" t="str">
        <f>VLOOKUP(October_Schedule_Table[[#This Row],[Away Concat]],'Back to Back'!T:U,2,FALSE)</f>
        <v>yes</v>
      </c>
      <c r="Y97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75" s="8"/>
    </row>
    <row r="976" spans="1:26" x14ac:dyDescent="0.2">
      <c r="A976" s="2">
        <v>43530</v>
      </c>
      <c r="B976" s="16">
        <v>3</v>
      </c>
      <c r="C976" s="16">
        <v>6</v>
      </c>
      <c r="D976" s="16">
        <v>2019</v>
      </c>
      <c r="E976" s="1" t="s">
        <v>9</v>
      </c>
      <c r="F976" s="1" t="s">
        <v>21</v>
      </c>
      <c r="G976" s="1" t="str">
        <f>LEFT(October_Schedule_Table[[#This Row],[Visitor/Neutral]],3)</f>
        <v>Den</v>
      </c>
      <c r="H976" s="1">
        <v>115</v>
      </c>
      <c r="I976" s="1" t="s">
        <v>39</v>
      </c>
      <c r="J976" s="1" t="s">
        <v>242</v>
      </c>
      <c r="K976" s="1">
        <v>99</v>
      </c>
      <c r="L976" s="1">
        <f>mean-0.5*home+VLOOKUP(October_Schedule_Table[[#This Row],[Visitor/Neutral]],lookup,2,FALSE)+VLOOKUP(October_Schedule_Table[[#This Row],[Home/Neutral]],lookup,3,FALSE)</f>
        <v>110.65402850393069</v>
      </c>
      <c r="M976" s="1">
        <f>mean+0.5*home+VLOOKUP(October_Schedule_Table[[#This Row],[Visitor/Neutral]],lookup,3,FALSE)+VLOOKUP(October_Schedule_Table[[#This Row],[Home/Neutral]],lookup,2,FALSE)</f>
        <v>107.72749503523904</v>
      </c>
      <c r="N976" s="1">
        <f>(October_Schedule_Table[[#This Row],[PTS2]]-October_Schedule_Table[[#This Row],[Home Pre]])^2+(October_Schedule_Table[[#This Row],[PTS]]-October_Schedule_Table[[#This Row],[Away Pre]])^2</f>
        <v>95.056637834769106</v>
      </c>
      <c r="O976" s="1">
        <f t="shared" si="17"/>
        <v>1.7834926227859975</v>
      </c>
      <c r="P976" s="8">
        <f>October_Schedule_Table[[#This Row],[PTS2]]-October_Schedule_Table[[#This Row],[PTS]]</f>
        <v>-16</v>
      </c>
      <c r="Q976" s="8">
        <f>October_Schedule_Table[[#This Row],[Home Pre]]-October_Schedule_Table[[#This Row],[Away Pre]]</f>
        <v>-2.9265334686916447</v>
      </c>
      <c r="R976" s="8">
        <f>October_Schedule_Table[[#This Row],[Actual]]-October_Schedule_Table[[#This Row],[Predicted]]</f>
        <v>-13.073466531308355</v>
      </c>
      <c r="S976" s="8">
        <f>October_Schedule_Table[[#This Row],[PTS2]]-October_Schedule_Table[[#This Row],[Home Pre]]</f>
        <v>-8.7274950352390448</v>
      </c>
      <c r="T976" s="8">
        <f>October_Schedule_Table[[#This Row],[PTS]]-October_Schedule_Table[[#This Row],[Away Pre]]</f>
        <v>4.3459714960693105</v>
      </c>
      <c r="U976" s="8" t="str">
        <f>CONCATENATE(October_Schedule_Table[[#This Row],[Away Short]],October_Schedule_Table[[#This Row],[PTS]],October_Schedule_Table[[#This Row],[PTS2]])</f>
        <v>Den11599</v>
      </c>
      <c r="V976" s="8" t="str">
        <f>CONCATENATE(October_Schedule_Table[[#This Row],[Home Short]],October_Schedule_Table[[#This Row],[PTS]],October_Schedule_Table[[#This Row],[PTS2]])</f>
        <v>LAL11599</v>
      </c>
      <c r="W976" s="8" t="str">
        <f>VLOOKUP(October_Schedule_Table[[#This Row],[Home Concat]],'Back to Back'!T:U,2,FALSE)</f>
        <v>no</v>
      </c>
      <c r="X976" s="8" t="str">
        <f>VLOOKUP(October_Schedule_Table[[#This Row],[Away Concat]],'Back to Back'!T:U,2,FALSE)</f>
        <v>no</v>
      </c>
      <c r="Y97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76" s="8"/>
    </row>
    <row r="977" spans="1:26" x14ac:dyDescent="0.2">
      <c r="A977" s="2">
        <v>43530</v>
      </c>
      <c r="B977" s="16">
        <v>3</v>
      </c>
      <c r="C977" s="16">
        <v>6</v>
      </c>
      <c r="D977" s="16">
        <v>2019</v>
      </c>
      <c r="E977" s="1" t="s">
        <v>6</v>
      </c>
      <c r="F977" s="1" t="s">
        <v>31</v>
      </c>
      <c r="G977" s="1" t="str">
        <f>LEFT(October_Schedule_Table[[#This Row],[Visitor/Neutral]],3)</f>
        <v>Uta</v>
      </c>
      <c r="H977" s="1">
        <v>114</v>
      </c>
      <c r="I977" s="1" t="s">
        <v>17</v>
      </c>
      <c r="J977" s="1" t="str">
        <f>LEFT(October_Schedule_Table[[#This Row],[Home/Neutral]],3)</f>
        <v>New</v>
      </c>
      <c r="K977" s="1">
        <v>104</v>
      </c>
      <c r="L977" s="1">
        <f>mean-0.5*home+VLOOKUP(October_Schedule_Table[[#This Row],[Visitor/Neutral]],lookup,2,FALSE)+VLOOKUP(October_Schedule_Table[[#This Row],[Home/Neutral]],lookup,3,FALSE)</f>
        <v>116.62609412449488</v>
      </c>
      <c r="M977" s="1">
        <f>mean+0.5*home+VLOOKUP(October_Schedule_Table[[#This Row],[Visitor/Neutral]],lookup,3,FALSE)+VLOOKUP(October_Schedule_Table[[#This Row],[Home/Neutral]],lookup,2,FALSE)</f>
        <v>111.54458890294691</v>
      </c>
      <c r="N977" s="1">
        <f>(October_Schedule_Table[[#This Row],[PTS2]]-October_Schedule_Table[[#This Row],[Home Pre]])^2+(October_Schedule_Table[[#This Row],[PTS]]-October_Schedule_Table[[#This Row],[Away Pre]])^2</f>
        <v>63.817192065176258</v>
      </c>
      <c r="O977" s="1">
        <f t="shared" si="17"/>
        <v>1.7845633608024791</v>
      </c>
      <c r="P977" s="8">
        <f>October_Schedule_Table[[#This Row],[PTS2]]-October_Schedule_Table[[#This Row],[PTS]]</f>
        <v>-10</v>
      </c>
      <c r="Q977" s="8">
        <f>October_Schedule_Table[[#This Row],[Home Pre]]-October_Schedule_Table[[#This Row],[Away Pre]]</f>
        <v>-5.081505221547971</v>
      </c>
      <c r="R977" s="8">
        <f>October_Schedule_Table[[#This Row],[Actual]]-October_Schedule_Table[[#This Row],[Predicted]]</f>
        <v>-4.918494778452029</v>
      </c>
      <c r="S977" s="8">
        <f>October_Schedule_Table[[#This Row],[PTS2]]-October_Schedule_Table[[#This Row],[Home Pre]]</f>
        <v>-7.5445889029469129</v>
      </c>
      <c r="T977" s="8">
        <f>October_Schedule_Table[[#This Row],[PTS]]-October_Schedule_Table[[#This Row],[Away Pre]]</f>
        <v>-2.6260941244948839</v>
      </c>
      <c r="U977" s="8" t="str">
        <f>CONCATENATE(October_Schedule_Table[[#This Row],[Away Short]],October_Schedule_Table[[#This Row],[PTS]],October_Schedule_Table[[#This Row],[PTS2]])</f>
        <v>Uta114104</v>
      </c>
      <c r="V977" s="8" t="str">
        <f>CONCATENATE(October_Schedule_Table[[#This Row],[Home Short]],October_Schedule_Table[[#This Row],[PTS]],October_Schedule_Table[[#This Row],[PTS2]])</f>
        <v>New114104</v>
      </c>
      <c r="W977" s="8" t="str">
        <f>VLOOKUP(October_Schedule_Table[[#This Row],[Home Concat]],'Back to Back'!T:U,2,FALSE)</f>
        <v>no</v>
      </c>
      <c r="X977" s="8" t="str">
        <f>VLOOKUP(October_Schedule_Table[[#This Row],[Away Concat]],'Back to Back'!T:U,2,FALSE)</f>
        <v>no</v>
      </c>
      <c r="Y97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77" s="8"/>
    </row>
    <row r="978" spans="1:26" x14ac:dyDescent="0.2">
      <c r="A978" s="2">
        <v>43530</v>
      </c>
      <c r="B978" s="16">
        <v>3</v>
      </c>
      <c r="C978" s="16">
        <v>6</v>
      </c>
      <c r="D978" s="16">
        <v>2019</v>
      </c>
      <c r="E978" s="1" t="s">
        <v>42</v>
      </c>
      <c r="F978" s="1" t="s">
        <v>25</v>
      </c>
      <c r="G978" s="1" t="s">
        <v>243</v>
      </c>
      <c r="H978" s="1">
        <v>96</v>
      </c>
      <c r="I978" s="1" t="s">
        <v>29</v>
      </c>
      <c r="J978" s="1" t="str">
        <f>LEFT(October_Schedule_Table[[#This Row],[Home/Neutral]],3)</f>
        <v>Pho</v>
      </c>
      <c r="K978" s="1">
        <v>107</v>
      </c>
      <c r="L978" s="1">
        <f>mean-0.5*home+VLOOKUP(October_Schedule_Table[[#This Row],[Visitor/Neutral]],lookup,2,FALSE)+VLOOKUP(October_Schedule_Table[[#This Row],[Home/Neutral]],lookup,3,FALSE)</f>
        <v>108.21332045866383</v>
      </c>
      <c r="M978" s="1">
        <f>mean+0.5*home+VLOOKUP(October_Schedule_Table[[#This Row],[Visitor/Neutral]],lookup,3,FALSE)+VLOOKUP(October_Schedule_Table[[#This Row],[Home/Neutral]],lookup,2,FALSE)</f>
        <v>111.60887939743677</v>
      </c>
      <c r="N978" s="1">
        <f>(October_Schedule_Table[[#This Row],[PTS2]]-October_Schedule_Table[[#This Row],[Home Pre]])^2+(October_Schedule_Table[[#This Row],[PTS]]-October_Schedule_Table[[#This Row],[Away Pre]])^2</f>
        <v>170.40696592613355</v>
      </c>
      <c r="O978" s="1">
        <f t="shared" si="17"/>
        <v>1.7856347416474678</v>
      </c>
      <c r="P978" s="8">
        <f>October_Schedule_Table[[#This Row],[PTS2]]-October_Schedule_Table[[#This Row],[PTS]]</f>
        <v>11</v>
      </c>
      <c r="Q978" s="8">
        <f>October_Schedule_Table[[#This Row],[Home Pre]]-October_Schedule_Table[[#This Row],[Away Pre]]</f>
        <v>3.3955589387729361</v>
      </c>
      <c r="R978" s="8">
        <f>October_Schedule_Table[[#This Row],[Actual]]-October_Schedule_Table[[#This Row],[Predicted]]</f>
        <v>7.6044410612270639</v>
      </c>
      <c r="S978" s="8">
        <f>October_Schedule_Table[[#This Row],[PTS2]]-October_Schedule_Table[[#This Row],[Home Pre]]</f>
        <v>-4.6088793974367661</v>
      </c>
      <c r="T978" s="8">
        <f>October_Schedule_Table[[#This Row],[PTS]]-October_Schedule_Table[[#This Row],[Away Pre]]</f>
        <v>-12.21332045866383</v>
      </c>
      <c r="U978" s="8" t="str">
        <f>CONCATENATE(October_Schedule_Table[[#This Row],[Away Short]],October_Schedule_Table[[#This Row],[PTS]],October_Schedule_Table[[#This Row],[PTS2]])</f>
        <v>NYK96107</v>
      </c>
      <c r="V978" s="8" t="str">
        <f>CONCATENATE(October_Schedule_Table[[#This Row],[Home Short]],October_Schedule_Table[[#This Row],[PTS]],October_Schedule_Table[[#This Row],[PTS2]])</f>
        <v>Pho96107</v>
      </c>
      <c r="W978" s="8" t="str">
        <f>VLOOKUP(October_Schedule_Table[[#This Row],[Home Concat]],'Back to Back'!T:U,2,FALSE)</f>
        <v>no</v>
      </c>
      <c r="X978" s="8" t="str">
        <f>VLOOKUP(October_Schedule_Table[[#This Row],[Away Concat]],'Back to Back'!T:U,2,FALSE)</f>
        <v>no</v>
      </c>
      <c r="Y97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78" s="8"/>
    </row>
    <row r="979" spans="1:26" x14ac:dyDescent="0.2">
      <c r="A979" s="2">
        <v>43530</v>
      </c>
      <c r="B979" s="16">
        <v>3</v>
      </c>
      <c r="C979" s="16">
        <v>6</v>
      </c>
      <c r="D979" s="16">
        <v>2019</v>
      </c>
      <c r="E979" s="1" t="s">
        <v>30</v>
      </c>
      <c r="F979" s="1" t="s">
        <v>8</v>
      </c>
      <c r="G979" s="1" t="str">
        <f>LEFT(October_Schedule_Table[[#This Row],[Visitor/Neutral]],3)</f>
        <v>Bos</v>
      </c>
      <c r="H979" s="1">
        <v>111</v>
      </c>
      <c r="I979" s="1" t="s">
        <v>32</v>
      </c>
      <c r="J979" s="1" t="str">
        <f>LEFT(October_Schedule_Table[[#This Row],[Home/Neutral]],3)</f>
        <v>Sac</v>
      </c>
      <c r="K979" s="1">
        <v>109</v>
      </c>
      <c r="L979" s="1">
        <f>mean-0.5*home+VLOOKUP(October_Schedule_Table[[#This Row],[Visitor/Neutral]],lookup,2,FALSE)+VLOOKUP(October_Schedule_Table[[#This Row],[Home/Neutral]],lookup,3,FALSE)</f>
        <v>114.86873563840079</v>
      </c>
      <c r="M979" s="1">
        <f>mean+0.5*home+VLOOKUP(October_Schedule_Table[[#This Row],[Visitor/Neutral]],lookup,3,FALSE)+VLOOKUP(October_Schedule_Table[[#This Row],[Home/Neutral]],lookup,2,FALSE)</f>
        <v>113.0109327646868</v>
      </c>
      <c r="N979" s="1">
        <f>(October_Schedule_Table[[#This Row],[PTS2]]-October_Schedule_Table[[#This Row],[Home Pre]])^2+(October_Schedule_Table[[#This Row],[PTS]]-October_Schedule_Table[[#This Row],[Away Pre]])^2</f>
        <v>31.054697082670479</v>
      </c>
      <c r="O979" s="1">
        <f t="shared" si="17"/>
        <v>1.786706765706892</v>
      </c>
      <c r="P979" s="8">
        <f>October_Schedule_Table[[#This Row],[PTS2]]-October_Schedule_Table[[#This Row],[PTS]]</f>
        <v>-2</v>
      </c>
      <c r="Q979" s="8">
        <f>October_Schedule_Table[[#This Row],[Home Pre]]-October_Schedule_Table[[#This Row],[Away Pre]]</f>
        <v>-1.8578028737139931</v>
      </c>
      <c r="R979" s="8">
        <f>October_Schedule_Table[[#This Row],[Actual]]-October_Schedule_Table[[#This Row],[Predicted]]</f>
        <v>-0.14219712628600689</v>
      </c>
      <c r="S979" s="8">
        <f>October_Schedule_Table[[#This Row],[PTS2]]-October_Schedule_Table[[#This Row],[Home Pre]]</f>
        <v>-4.0109327646867996</v>
      </c>
      <c r="T979" s="8">
        <f>October_Schedule_Table[[#This Row],[PTS]]-October_Schedule_Table[[#This Row],[Away Pre]]</f>
        <v>-3.8687356384007927</v>
      </c>
      <c r="U979" s="8" t="str">
        <f>CONCATENATE(October_Schedule_Table[[#This Row],[Away Short]],October_Schedule_Table[[#This Row],[PTS]],October_Schedule_Table[[#This Row],[PTS2]])</f>
        <v>Bos111109</v>
      </c>
      <c r="V979" s="8" t="str">
        <f>CONCATENATE(October_Schedule_Table[[#This Row],[Home Short]],October_Schedule_Table[[#This Row],[PTS]],October_Schedule_Table[[#This Row],[PTS2]])</f>
        <v>Sac111109</v>
      </c>
      <c r="W979" s="8" t="str">
        <f>VLOOKUP(October_Schedule_Table[[#This Row],[Home Concat]],'Back to Back'!T:U,2,FALSE)</f>
        <v>no</v>
      </c>
      <c r="X979" s="8" t="str">
        <f>VLOOKUP(October_Schedule_Table[[#This Row],[Away Concat]],'Back to Back'!T:U,2,FALSE)</f>
        <v>yes</v>
      </c>
      <c r="Y97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79" s="8"/>
    </row>
    <row r="980" spans="1:26" x14ac:dyDescent="0.2">
      <c r="A980" s="2">
        <v>43530</v>
      </c>
      <c r="B980" s="16">
        <v>3</v>
      </c>
      <c r="C980" s="16">
        <v>6</v>
      </c>
      <c r="D980" s="16">
        <v>2019</v>
      </c>
      <c r="E980" s="1" t="s">
        <v>12</v>
      </c>
      <c r="F980" s="1" t="s">
        <v>28</v>
      </c>
      <c r="G980" s="1" t="str">
        <f>LEFT(October_Schedule_Table[[#This Row],[Visitor/Neutral]],3)</f>
        <v>Dal</v>
      </c>
      <c r="H980" s="1">
        <v>123</v>
      </c>
      <c r="I980" s="1" t="s">
        <v>41</v>
      </c>
      <c r="J980" s="1" t="str">
        <f>LEFT(October_Schedule_Table[[#This Row],[Home/Neutral]],3)</f>
        <v>Was</v>
      </c>
      <c r="K980" s="1">
        <v>132</v>
      </c>
      <c r="L980" s="1">
        <f>mean-0.5*home+VLOOKUP(October_Schedule_Table[[#This Row],[Visitor/Neutral]],lookup,2,FALSE)+VLOOKUP(October_Schedule_Table[[#This Row],[Home/Neutral]],lookup,3,FALSE)</f>
        <v>113.84966579564463</v>
      </c>
      <c r="M980" s="1">
        <f>mean+0.5*home+VLOOKUP(October_Schedule_Table[[#This Row],[Visitor/Neutral]],lookup,3,FALSE)+VLOOKUP(October_Schedule_Table[[#This Row],[Home/Neutral]],lookup,2,FALSE)</f>
        <v>114.45046419712463</v>
      </c>
      <c r="N980" s="1">
        <f>(October_Schedule_Table[[#This Row],[PTS2]]-October_Schedule_Table[[#This Row],[Home Pre]])^2+(October_Schedule_Table[[#This Row],[PTS]]-October_Schedule_Table[[#This Row],[Away Pre]])^2</f>
        <v>391.71482294780026</v>
      </c>
      <c r="O980" s="1">
        <f t="shared" si="17"/>
        <v>1.7877794333669124</v>
      </c>
      <c r="P980" s="8">
        <f>October_Schedule_Table[[#This Row],[PTS2]]-October_Schedule_Table[[#This Row],[PTS]]</f>
        <v>9</v>
      </c>
      <c r="Q980" s="8">
        <f>October_Schedule_Table[[#This Row],[Home Pre]]-October_Schedule_Table[[#This Row],[Away Pre]]</f>
        <v>0.60079840148000585</v>
      </c>
      <c r="R980" s="8">
        <f>October_Schedule_Table[[#This Row],[Actual]]-October_Schedule_Table[[#This Row],[Predicted]]</f>
        <v>8.3992015985199941</v>
      </c>
      <c r="S980" s="8">
        <f>October_Schedule_Table[[#This Row],[PTS2]]-October_Schedule_Table[[#This Row],[Home Pre]]</f>
        <v>17.549535802875369</v>
      </c>
      <c r="T980" s="8">
        <f>October_Schedule_Table[[#This Row],[PTS]]-October_Schedule_Table[[#This Row],[Away Pre]]</f>
        <v>9.1503342043553744</v>
      </c>
      <c r="U980" s="8" t="str">
        <f>CONCATENATE(October_Schedule_Table[[#This Row],[Away Short]],October_Schedule_Table[[#This Row],[PTS]],October_Schedule_Table[[#This Row],[PTS2]])</f>
        <v>Dal123132</v>
      </c>
      <c r="V980" s="8" t="str">
        <f>CONCATENATE(October_Schedule_Table[[#This Row],[Home Short]],October_Schedule_Table[[#This Row],[PTS]],October_Schedule_Table[[#This Row],[PTS2]])</f>
        <v>Was123132</v>
      </c>
      <c r="W980" s="8" t="str">
        <f>VLOOKUP(October_Schedule_Table[[#This Row],[Home Concat]],'Back to Back'!T:U,2,FALSE)</f>
        <v>no</v>
      </c>
      <c r="X980" s="8" t="str">
        <f>VLOOKUP(October_Schedule_Table[[#This Row],[Away Concat]],'Back to Back'!T:U,2,FALSE)</f>
        <v>no</v>
      </c>
      <c r="Y98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80" s="8"/>
    </row>
    <row r="981" spans="1:26" x14ac:dyDescent="0.2">
      <c r="A981" s="2">
        <v>43531</v>
      </c>
      <c r="B981" s="16">
        <v>3</v>
      </c>
      <c r="C981" s="16">
        <v>7</v>
      </c>
      <c r="D981" s="16">
        <v>2019</v>
      </c>
      <c r="E981" s="1" t="s">
        <v>6</v>
      </c>
      <c r="F981" s="1" t="s">
        <v>20</v>
      </c>
      <c r="G981" s="1" t="str">
        <f>LEFT(October_Schedule_Table[[#This Row],[Visitor/Neutral]],3)</f>
        <v>Ind</v>
      </c>
      <c r="H981" s="1">
        <v>98</v>
      </c>
      <c r="I981" s="1" t="s">
        <v>13</v>
      </c>
      <c r="J981" s="1" t="str">
        <f>LEFT(October_Schedule_Table[[#This Row],[Home/Neutral]],3)</f>
        <v>Mil</v>
      </c>
      <c r="K981" s="1">
        <v>117</v>
      </c>
      <c r="L981" s="1">
        <f>mean-0.5*home+VLOOKUP(October_Schedule_Table[[#This Row],[Visitor/Neutral]],lookup,2,FALSE)+VLOOKUP(October_Schedule_Table[[#This Row],[Home/Neutral]],lookup,3,FALSE)</f>
        <v>105.32601182809755</v>
      </c>
      <c r="M981" s="1">
        <f>mean+0.5*home+VLOOKUP(October_Schedule_Table[[#This Row],[Visitor/Neutral]],lookup,3,FALSE)+VLOOKUP(October_Schedule_Table[[#This Row],[Home/Neutral]],lookup,2,FALSE)</f>
        <v>113.40894766920078</v>
      </c>
      <c r="N981" s="1">
        <f>(October_Schedule_Table[[#This Row],[PTS2]]-October_Schedule_Table[[#This Row],[Home Pre]])^2+(October_Schedule_Table[[#This Row],[PTS]]-October_Schedule_Table[[#This Row],[Away Pre]])^2</f>
        <v>66.566106147963666</v>
      </c>
      <c r="O981" s="1">
        <f t="shared" si="17"/>
        <v>1.7888527450139209</v>
      </c>
      <c r="P981" s="8">
        <f>October_Schedule_Table[[#This Row],[PTS2]]-October_Schedule_Table[[#This Row],[PTS]]</f>
        <v>19</v>
      </c>
      <c r="Q981" s="8">
        <f>October_Schedule_Table[[#This Row],[Home Pre]]-October_Schedule_Table[[#This Row],[Away Pre]]</f>
        <v>8.0829358411032359</v>
      </c>
      <c r="R981" s="8">
        <f>October_Schedule_Table[[#This Row],[Actual]]-October_Schedule_Table[[#This Row],[Predicted]]</f>
        <v>10.917064158896764</v>
      </c>
      <c r="S981" s="8">
        <f>October_Schedule_Table[[#This Row],[PTS2]]-October_Schedule_Table[[#This Row],[Home Pre]]</f>
        <v>3.591052330799215</v>
      </c>
      <c r="T981" s="8">
        <f>October_Schedule_Table[[#This Row],[PTS]]-October_Schedule_Table[[#This Row],[Away Pre]]</f>
        <v>-7.326011828097549</v>
      </c>
      <c r="U981" s="8" t="str">
        <f>CONCATENATE(October_Schedule_Table[[#This Row],[Away Short]],October_Schedule_Table[[#This Row],[PTS]],October_Schedule_Table[[#This Row],[PTS2]])</f>
        <v>Ind98117</v>
      </c>
      <c r="V981" s="8" t="str">
        <f>CONCATENATE(October_Schedule_Table[[#This Row],[Home Short]],October_Schedule_Table[[#This Row],[PTS]],October_Schedule_Table[[#This Row],[PTS2]])</f>
        <v>Mil98117</v>
      </c>
      <c r="W981" s="8" t="str">
        <f>VLOOKUP(October_Schedule_Table[[#This Row],[Home Concat]],'Back to Back'!T:U,2,FALSE)</f>
        <v>no</v>
      </c>
      <c r="X981" s="8" t="str">
        <f>VLOOKUP(October_Schedule_Table[[#This Row],[Away Concat]],'Back to Back'!T:U,2,FALSE)</f>
        <v>no</v>
      </c>
      <c r="Y98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81" s="8"/>
    </row>
    <row r="982" spans="1:26" x14ac:dyDescent="0.2">
      <c r="A982" s="2">
        <v>43531</v>
      </c>
      <c r="B982" s="16">
        <v>3</v>
      </c>
      <c r="C982" s="16">
        <v>7</v>
      </c>
      <c r="D982" s="16">
        <v>2019</v>
      </c>
      <c r="E982" s="1" t="s">
        <v>9</v>
      </c>
      <c r="F982" s="1" t="s">
        <v>10</v>
      </c>
      <c r="G982" s="1" t="str">
        <f>LEFT(October_Schedule_Table[[#This Row],[Visitor/Neutral]],3)</f>
        <v>Okl</v>
      </c>
      <c r="H982" s="1">
        <v>129</v>
      </c>
      <c r="I982" s="1" t="s">
        <v>40</v>
      </c>
      <c r="J982" s="1" t="str">
        <f>LEFT(October_Schedule_Table[[#This Row],[Home/Neutral]],3)</f>
        <v>Por</v>
      </c>
      <c r="K982" s="1">
        <v>121</v>
      </c>
      <c r="L982" s="1">
        <f>mean-0.5*home+VLOOKUP(October_Schedule_Table[[#This Row],[Visitor/Neutral]],lookup,2,FALSE)+VLOOKUP(October_Schedule_Table[[#This Row],[Home/Neutral]],lookup,3,FALSE)</f>
        <v>112.67278872936485</v>
      </c>
      <c r="M982" s="1">
        <f>mean+0.5*home+VLOOKUP(October_Schedule_Table[[#This Row],[Visitor/Neutral]],lookup,3,FALSE)+VLOOKUP(October_Schedule_Table[[#This Row],[Home/Neutral]],lookup,2,FALSE)</f>
        <v>116.73649313800661</v>
      </c>
      <c r="N982" s="1">
        <f>(October_Schedule_Table[[#This Row],[PTS2]]-October_Schedule_Table[[#This Row],[Home Pre]])^2+(October_Schedule_Table[[#This Row],[PTS]]-October_Schedule_Table[[#This Row],[Away Pre]])^2</f>
        <v>284.75531863822005</v>
      </c>
      <c r="O982" s="1">
        <f t="shared" si="17"/>
        <v>1.7899267010345417</v>
      </c>
      <c r="P982" s="8">
        <f>October_Schedule_Table[[#This Row],[PTS2]]-October_Schedule_Table[[#This Row],[PTS]]</f>
        <v>-8</v>
      </c>
      <c r="Q982" s="8">
        <f>October_Schedule_Table[[#This Row],[Home Pre]]-October_Schedule_Table[[#This Row],[Away Pre]]</f>
        <v>4.0637044086417546</v>
      </c>
      <c r="R982" s="8">
        <f>October_Schedule_Table[[#This Row],[Actual]]-October_Schedule_Table[[#This Row],[Predicted]]</f>
        <v>-12.063704408641755</v>
      </c>
      <c r="S982" s="8">
        <f>October_Schedule_Table[[#This Row],[PTS2]]-October_Schedule_Table[[#This Row],[Home Pre]]</f>
        <v>4.2635068619933918</v>
      </c>
      <c r="T982" s="8">
        <f>October_Schedule_Table[[#This Row],[PTS]]-October_Schedule_Table[[#This Row],[Away Pre]]</f>
        <v>16.327211270635146</v>
      </c>
      <c r="U982" s="8" t="str">
        <f>CONCATENATE(October_Schedule_Table[[#This Row],[Away Short]],October_Schedule_Table[[#This Row],[PTS]],October_Schedule_Table[[#This Row],[PTS2]])</f>
        <v>Okl129121</v>
      </c>
      <c r="V982" s="8" t="str">
        <f>CONCATENATE(October_Schedule_Table[[#This Row],[Home Short]],October_Schedule_Table[[#This Row],[PTS]],October_Schedule_Table[[#This Row],[PTS2]])</f>
        <v>Por129121</v>
      </c>
      <c r="W982" s="8" t="str">
        <f>VLOOKUP(October_Schedule_Table[[#This Row],[Home Concat]],'Back to Back'!T:U,2,FALSE)</f>
        <v>no</v>
      </c>
      <c r="X982" s="8" t="str">
        <f>VLOOKUP(October_Schedule_Table[[#This Row],[Away Concat]],'Back to Back'!T:U,2,FALSE)</f>
        <v>no</v>
      </c>
      <c r="Y98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82" s="8"/>
    </row>
    <row r="983" spans="1:26" x14ac:dyDescent="0.2">
      <c r="A983" s="2">
        <v>43532</v>
      </c>
      <c r="B983" s="16">
        <v>3</v>
      </c>
      <c r="C983" s="16">
        <v>8</v>
      </c>
      <c r="D983" s="16">
        <v>2019</v>
      </c>
      <c r="E983" s="1" t="s">
        <v>6</v>
      </c>
      <c r="F983" s="1" t="s">
        <v>16</v>
      </c>
      <c r="G983" s="1" t="str">
        <f>LEFT(October_Schedule_Table[[#This Row],[Visitor/Neutral]],3)</f>
        <v>Det</v>
      </c>
      <c r="H983" s="1">
        <v>112</v>
      </c>
      <c r="I983" s="1" t="s">
        <v>38</v>
      </c>
      <c r="J983" s="1" t="str">
        <f>LEFT(October_Schedule_Table[[#This Row],[Home/Neutral]],3)</f>
        <v>Chi</v>
      </c>
      <c r="K983" s="1">
        <v>104</v>
      </c>
      <c r="L983" s="1">
        <f>mean-0.5*home+VLOOKUP(October_Schedule_Table[[#This Row],[Visitor/Neutral]],lookup,2,FALSE)+VLOOKUP(October_Schedule_Table[[#This Row],[Home/Neutral]],lookup,3,FALSE)</f>
        <v>107.895766903541</v>
      </c>
      <c r="M983" s="1">
        <f>mean+0.5*home+VLOOKUP(October_Schedule_Table[[#This Row],[Visitor/Neutral]],lookup,3,FALSE)+VLOOKUP(October_Schedule_Table[[#This Row],[Home/Neutral]],lookup,2,FALSE)</f>
        <v>102.48212429430197</v>
      </c>
      <c r="N983" s="1">
        <f>(October_Schedule_Table[[#This Row],[PTS2]]-October_Schedule_Table[[#This Row],[Home Pre]])^2+(October_Schedule_Table[[#This Row],[PTS]]-October_Schedule_Table[[#This Row],[Away Pre]])^2</f>
        <v>19.148675968017713</v>
      </c>
      <c r="O983" s="1">
        <f t="shared" si="17"/>
        <v>1.7910013018156312</v>
      </c>
      <c r="P983" s="8">
        <f>October_Schedule_Table[[#This Row],[PTS2]]-October_Schedule_Table[[#This Row],[PTS]]</f>
        <v>-8</v>
      </c>
      <c r="Q983" s="8">
        <f>October_Schedule_Table[[#This Row],[Home Pre]]-October_Schedule_Table[[#This Row],[Away Pre]]</f>
        <v>-5.4136426092390337</v>
      </c>
      <c r="R983" s="8">
        <f>October_Schedule_Table[[#This Row],[Actual]]-October_Schedule_Table[[#This Row],[Predicted]]</f>
        <v>-2.5863573907609663</v>
      </c>
      <c r="S983" s="8">
        <f>October_Schedule_Table[[#This Row],[PTS2]]-October_Schedule_Table[[#This Row],[Home Pre]]</f>
        <v>1.5178757056980317</v>
      </c>
      <c r="T983" s="8">
        <f>October_Schedule_Table[[#This Row],[PTS]]-October_Schedule_Table[[#This Row],[Away Pre]]</f>
        <v>4.1042330964589979</v>
      </c>
      <c r="U983" s="8" t="str">
        <f>CONCATENATE(October_Schedule_Table[[#This Row],[Away Short]],October_Schedule_Table[[#This Row],[PTS]],October_Schedule_Table[[#This Row],[PTS2]])</f>
        <v>Det112104</v>
      </c>
      <c r="V983" s="8" t="str">
        <f>CONCATENATE(October_Schedule_Table[[#This Row],[Home Short]],October_Schedule_Table[[#This Row],[PTS]],October_Schedule_Table[[#This Row],[PTS2]])</f>
        <v>Chi112104</v>
      </c>
      <c r="W983" s="8" t="str">
        <f>VLOOKUP(October_Schedule_Table[[#This Row],[Home Concat]],'Back to Back'!T:U,2,FALSE)</f>
        <v>no</v>
      </c>
      <c r="X983" s="8" t="str">
        <f>VLOOKUP(October_Schedule_Table[[#This Row],[Away Concat]],'Back to Back'!T:U,2,FALSE)</f>
        <v>no</v>
      </c>
      <c r="Y98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83" s="8"/>
    </row>
    <row r="984" spans="1:26" x14ac:dyDescent="0.2">
      <c r="A984" s="2">
        <v>43532</v>
      </c>
      <c r="B984" s="16">
        <v>3</v>
      </c>
      <c r="C984" s="16">
        <v>8</v>
      </c>
      <c r="D984" s="16">
        <v>2019</v>
      </c>
      <c r="E984" s="1" t="s">
        <v>12</v>
      </c>
      <c r="F984" s="1" t="s">
        <v>41</v>
      </c>
      <c r="G984" s="1" t="str">
        <f>LEFT(October_Schedule_Table[[#This Row],[Visitor/Neutral]],3)</f>
        <v>Was</v>
      </c>
      <c r="H984" s="1">
        <v>111</v>
      </c>
      <c r="I984" s="1" t="s">
        <v>14</v>
      </c>
      <c r="J984" s="1" t="str">
        <f>LEFT(October_Schedule_Table[[#This Row],[Home/Neutral]],3)</f>
        <v>Cha</v>
      </c>
      <c r="K984" s="1">
        <v>112</v>
      </c>
      <c r="L984" s="1">
        <f>mean-0.5*home+VLOOKUP(October_Schedule_Table[[#This Row],[Visitor/Neutral]],lookup,2,FALSE)+VLOOKUP(October_Schedule_Table[[#This Row],[Home/Neutral]],lookup,3,FALSE)</f>
        <v>113.58636050370322</v>
      </c>
      <c r="M984" s="1">
        <f>mean+0.5*home+VLOOKUP(October_Schedule_Table[[#This Row],[Visitor/Neutral]],lookup,3,FALSE)+VLOOKUP(October_Schedule_Table[[#This Row],[Home/Neutral]],lookup,2,FALSE)</f>
        <v>118.29436966298952</v>
      </c>
      <c r="N984" s="1">
        <f>(October_Schedule_Table[[#This Row],[PTS2]]-October_Schedule_Table[[#This Row],[Home Pre]])^2+(October_Schedule_Table[[#This Row],[PTS]]-October_Schedule_Table[[#This Row],[Away Pre]])^2</f>
        <v>46.308350109478823</v>
      </c>
      <c r="O984" s="1">
        <f t="shared" si="17"/>
        <v>1.7920765477442779</v>
      </c>
      <c r="P984" s="8">
        <f>October_Schedule_Table[[#This Row],[PTS2]]-October_Schedule_Table[[#This Row],[PTS]]</f>
        <v>1</v>
      </c>
      <c r="Q984" s="8">
        <f>October_Schedule_Table[[#This Row],[Home Pre]]-October_Schedule_Table[[#This Row],[Away Pre]]</f>
        <v>4.7080091592863056</v>
      </c>
      <c r="R984" s="8">
        <f>October_Schedule_Table[[#This Row],[Actual]]-October_Schedule_Table[[#This Row],[Predicted]]</f>
        <v>-3.7080091592863056</v>
      </c>
      <c r="S984" s="8">
        <f>October_Schedule_Table[[#This Row],[PTS2]]-October_Schedule_Table[[#This Row],[Home Pre]]</f>
        <v>-6.2943696629895243</v>
      </c>
      <c r="T984" s="8">
        <f>October_Schedule_Table[[#This Row],[PTS]]-October_Schedule_Table[[#This Row],[Away Pre]]</f>
        <v>-2.5863605037032187</v>
      </c>
      <c r="U984" s="8" t="str">
        <f>CONCATENATE(October_Schedule_Table[[#This Row],[Away Short]],October_Schedule_Table[[#This Row],[PTS]],October_Schedule_Table[[#This Row],[PTS2]])</f>
        <v>Was111112</v>
      </c>
      <c r="V984" s="8" t="str">
        <f>CONCATENATE(October_Schedule_Table[[#This Row],[Home Short]],October_Schedule_Table[[#This Row],[PTS]],October_Schedule_Table[[#This Row],[PTS2]])</f>
        <v>Cha111112</v>
      </c>
      <c r="W984" s="8" t="str">
        <f>VLOOKUP(October_Schedule_Table[[#This Row],[Home Concat]],'Back to Back'!T:U,2,FALSE)</f>
        <v>no</v>
      </c>
      <c r="X984" s="8" t="str">
        <f>VLOOKUP(October_Schedule_Table[[#This Row],[Away Concat]],'Back to Back'!T:U,2,FALSE)</f>
        <v>no</v>
      </c>
      <c r="Y98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84" s="8"/>
    </row>
    <row r="985" spans="1:26" x14ac:dyDescent="0.2">
      <c r="A985" s="2">
        <v>43532</v>
      </c>
      <c r="B985" s="16">
        <v>3</v>
      </c>
      <c r="C985" s="16">
        <v>8</v>
      </c>
      <c r="D985" s="16">
        <v>2019</v>
      </c>
      <c r="E985" s="1" t="s">
        <v>9</v>
      </c>
      <c r="F985" s="1" t="s">
        <v>21</v>
      </c>
      <c r="G985" s="1" t="str">
        <f>LEFT(October_Schedule_Table[[#This Row],[Visitor/Neutral]],3)</f>
        <v>Den</v>
      </c>
      <c r="H985" s="1">
        <v>105</v>
      </c>
      <c r="I985" s="1" t="s">
        <v>11</v>
      </c>
      <c r="J985" s="1" t="str">
        <f>LEFT(October_Schedule_Table[[#This Row],[Home/Neutral]],3)</f>
        <v>Gol</v>
      </c>
      <c r="K985" s="1">
        <v>122</v>
      </c>
      <c r="L985" s="1">
        <f>mean-0.5*home+VLOOKUP(October_Schedule_Table[[#This Row],[Visitor/Neutral]],lookup,2,FALSE)+VLOOKUP(October_Schedule_Table[[#This Row],[Home/Neutral]],lookup,3,FALSE)</f>
        <v>108.70742328679904</v>
      </c>
      <c r="M985" s="1">
        <f>mean+0.5*home+VLOOKUP(October_Schedule_Table[[#This Row],[Visitor/Neutral]],lookup,3,FALSE)+VLOOKUP(October_Schedule_Table[[#This Row],[Home/Neutral]],lookup,2,FALSE)</f>
        <v>114.0328129954766</v>
      </c>
      <c r="N985" s="1">
        <f>(October_Schedule_Table[[#This Row],[PTS2]]-October_Schedule_Table[[#This Row],[Home Pre]])^2+(October_Schedule_Table[[#This Row],[PTS]]-October_Schedule_Table[[#This Row],[Away Pre]])^2</f>
        <v>77.2210561925463</v>
      </c>
      <c r="O985" s="1">
        <f t="shared" si="17"/>
        <v>1.7931524392078027</v>
      </c>
      <c r="P985" s="8">
        <f>October_Schedule_Table[[#This Row],[PTS2]]-October_Schedule_Table[[#This Row],[PTS]]</f>
        <v>17</v>
      </c>
      <c r="Q985" s="8">
        <f>October_Schedule_Table[[#This Row],[Home Pre]]-October_Schedule_Table[[#This Row],[Away Pre]]</f>
        <v>5.3253897086775623</v>
      </c>
      <c r="R985" s="8">
        <f>October_Schedule_Table[[#This Row],[Actual]]-October_Schedule_Table[[#This Row],[Predicted]]</f>
        <v>11.674610291322438</v>
      </c>
      <c r="S985" s="8">
        <f>October_Schedule_Table[[#This Row],[PTS2]]-October_Schedule_Table[[#This Row],[Home Pre]]</f>
        <v>7.9671870045233959</v>
      </c>
      <c r="T985" s="8">
        <f>October_Schedule_Table[[#This Row],[PTS]]-October_Schedule_Table[[#This Row],[Away Pre]]</f>
        <v>-3.7074232867990418</v>
      </c>
      <c r="U985" s="8" t="str">
        <f>CONCATENATE(October_Schedule_Table[[#This Row],[Away Short]],October_Schedule_Table[[#This Row],[PTS]],October_Schedule_Table[[#This Row],[PTS2]])</f>
        <v>Den105122</v>
      </c>
      <c r="V985" s="8" t="str">
        <f>CONCATENATE(October_Schedule_Table[[#This Row],[Home Short]],October_Schedule_Table[[#This Row],[PTS]],October_Schedule_Table[[#This Row],[PTS2]])</f>
        <v>Gol105122</v>
      </c>
      <c r="W985" s="8" t="str">
        <f>VLOOKUP(October_Schedule_Table[[#This Row],[Home Concat]],'Back to Back'!T:U,2,FALSE)</f>
        <v>no</v>
      </c>
      <c r="X985" s="8" t="str">
        <f>VLOOKUP(October_Schedule_Table[[#This Row],[Away Concat]],'Back to Back'!T:U,2,FALSE)</f>
        <v>no</v>
      </c>
      <c r="Y98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85" s="8"/>
    </row>
    <row r="986" spans="1:26" x14ac:dyDescent="0.2">
      <c r="A986" s="2">
        <v>43532</v>
      </c>
      <c r="B986" s="16">
        <v>3</v>
      </c>
      <c r="C986" s="16">
        <v>8</v>
      </c>
      <c r="D986" s="16">
        <v>2019</v>
      </c>
      <c r="E986" s="1" t="s">
        <v>6</v>
      </c>
      <c r="F986" s="1" t="s">
        <v>7</v>
      </c>
      <c r="G986" s="1" t="str">
        <f>LEFT(October_Schedule_Table[[#This Row],[Visitor/Neutral]],3)</f>
        <v>Phi</v>
      </c>
      <c r="H986" s="1">
        <v>91</v>
      </c>
      <c r="I986" s="1" t="s">
        <v>18</v>
      </c>
      <c r="J986" s="1" t="str">
        <f>LEFT(October_Schedule_Table[[#This Row],[Home/Neutral]],3)</f>
        <v>Hou</v>
      </c>
      <c r="K986" s="1">
        <v>107</v>
      </c>
      <c r="L986" s="1">
        <f>mean-0.5*home+VLOOKUP(October_Schedule_Table[[#This Row],[Visitor/Neutral]],lookup,2,FALSE)+VLOOKUP(October_Schedule_Table[[#This Row],[Home/Neutral]],lookup,3,FALSE)</f>
        <v>111.17431708701679</v>
      </c>
      <c r="M986" s="1">
        <f>mean+0.5*home+VLOOKUP(October_Schedule_Table[[#This Row],[Visitor/Neutral]],lookup,3,FALSE)+VLOOKUP(October_Schedule_Table[[#This Row],[Home/Neutral]],lookup,2,FALSE)</f>
        <v>117.4639261499436</v>
      </c>
      <c r="N986" s="1">
        <f>(October_Schedule_Table[[#This Row],[PTS2]]-October_Schedule_Table[[#This Row],[Home Pre]])^2+(October_Schedule_Table[[#This Row],[PTS]]-October_Schedule_Table[[#This Row],[Away Pre]])^2</f>
        <v>516.49682039897107</v>
      </c>
      <c r="O986" s="1">
        <f t="shared" si="17"/>
        <v>1.7942289765937591</v>
      </c>
      <c r="P986" s="8">
        <f>October_Schedule_Table[[#This Row],[PTS2]]-October_Schedule_Table[[#This Row],[PTS]]</f>
        <v>16</v>
      </c>
      <c r="Q986" s="8">
        <f>October_Schedule_Table[[#This Row],[Home Pre]]-October_Schedule_Table[[#This Row],[Away Pre]]</f>
        <v>6.2896090629268144</v>
      </c>
      <c r="R986" s="8">
        <f>October_Schedule_Table[[#This Row],[Actual]]-October_Schedule_Table[[#This Row],[Predicted]]</f>
        <v>9.7103909370731856</v>
      </c>
      <c r="S986" s="8">
        <f>October_Schedule_Table[[#This Row],[PTS2]]-October_Schedule_Table[[#This Row],[Home Pre]]</f>
        <v>-10.463926149943603</v>
      </c>
      <c r="T986" s="8">
        <f>October_Schedule_Table[[#This Row],[PTS]]-October_Schedule_Table[[#This Row],[Away Pre]]</f>
        <v>-20.174317087016789</v>
      </c>
      <c r="U986" s="8" t="str">
        <f>CONCATENATE(October_Schedule_Table[[#This Row],[Away Short]],October_Schedule_Table[[#This Row],[PTS]],October_Schedule_Table[[#This Row],[PTS2]])</f>
        <v>Phi91107</v>
      </c>
      <c r="V986" s="8" t="str">
        <f>CONCATENATE(October_Schedule_Table[[#This Row],[Home Short]],October_Schedule_Table[[#This Row],[PTS]],October_Schedule_Table[[#This Row],[PTS2]])</f>
        <v>Hou91107</v>
      </c>
      <c r="W986" s="8" t="str">
        <f>VLOOKUP(October_Schedule_Table[[#This Row],[Home Concat]],'Back to Back'!T:U,2,FALSE)</f>
        <v>no</v>
      </c>
      <c r="X986" s="8" t="str">
        <f>VLOOKUP(October_Schedule_Table[[#This Row],[Away Concat]],'Back to Back'!T:U,2,FALSE)</f>
        <v>no</v>
      </c>
      <c r="Y98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86" s="8"/>
    </row>
    <row r="987" spans="1:26" x14ac:dyDescent="0.2">
      <c r="A987" s="2">
        <v>43532</v>
      </c>
      <c r="B987" s="16">
        <v>3</v>
      </c>
      <c r="C987" s="16">
        <v>8</v>
      </c>
      <c r="D987" s="16">
        <v>2019</v>
      </c>
      <c r="E987" s="1" t="s">
        <v>9</v>
      </c>
      <c r="F987" s="1" t="s">
        <v>10</v>
      </c>
      <c r="G987" s="1" t="str">
        <f>LEFT(October_Schedule_Table[[#This Row],[Visitor/Neutral]],3)</f>
        <v>Okl</v>
      </c>
      <c r="H987" s="1">
        <v>110</v>
      </c>
      <c r="I987" s="1" t="s">
        <v>22</v>
      </c>
      <c r="J987" s="1" t="s">
        <v>241</v>
      </c>
      <c r="K987" s="1">
        <v>118</v>
      </c>
      <c r="L987" s="1">
        <f>mean-0.5*home+VLOOKUP(October_Schedule_Table[[#This Row],[Visitor/Neutral]],lookup,2,FALSE)+VLOOKUP(October_Schedule_Table[[#This Row],[Home/Neutral]],lookup,3,FALSE)</f>
        <v>116.86220044404908</v>
      </c>
      <c r="M987" s="1">
        <f>mean+0.5*home+VLOOKUP(October_Schedule_Table[[#This Row],[Visitor/Neutral]],lookup,3,FALSE)+VLOOKUP(October_Schedule_Table[[#This Row],[Home/Neutral]],lookup,2,FALSE)</f>
        <v>116.97707472536244</v>
      </c>
      <c r="N987" s="1">
        <f>(October_Schedule_Table[[#This Row],[PTS2]]-October_Schedule_Table[[#This Row],[Home Pre]])^2+(October_Schedule_Table[[#This Row],[PTS]]-October_Schedule_Table[[#This Row],[Away Pre]])^2</f>
        <v>48.136171051799707</v>
      </c>
      <c r="O987" s="1">
        <f t="shared" si="17"/>
        <v>1.7953061602899332</v>
      </c>
      <c r="P987" s="8">
        <f>October_Schedule_Table[[#This Row],[PTS2]]-October_Schedule_Table[[#This Row],[PTS]]</f>
        <v>8</v>
      </c>
      <c r="Q987" s="8">
        <f>October_Schedule_Table[[#This Row],[Home Pre]]-October_Schedule_Table[[#This Row],[Away Pre]]</f>
        <v>0.1148742813133623</v>
      </c>
      <c r="R987" s="8">
        <f>October_Schedule_Table[[#This Row],[Actual]]-October_Schedule_Table[[#This Row],[Predicted]]</f>
        <v>7.8851257186866377</v>
      </c>
      <c r="S987" s="8">
        <f>October_Schedule_Table[[#This Row],[PTS2]]-October_Schedule_Table[[#This Row],[Home Pre]]</f>
        <v>1.0229252746375579</v>
      </c>
      <c r="T987" s="8">
        <f>October_Schedule_Table[[#This Row],[PTS]]-October_Schedule_Table[[#This Row],[Away Pre]]</f>
        <v>-6.8622004440490798</v>
      </c>
      <c r="U987" s="8" t="str">
        <f>CONCATENATE(October_Schedule_Table[[#This Row],[Away Short]],October_Schedule_Table[[#This Row],[PTS]],October_Schedule_Table[[#This Row],[PTS2]])</f>
        <v>Okl110118</v>
      </c>
      <c r="V987" s="8" t="str">
        <f>CONCATENATE(October_Schedule_Table[[#This Row],[Home Short]],October_Schedule_Table[[#This Row],[PTS]],October_Schedule_Table[[#This Row],[PTS2]])</f>
        <v>LAC110118</v>
      </c>
      <c r="W987" s="8" t="str">
        <f>VLOOKUP(October_Schedule_Table[[#This Row],[Home Concat]],'Back to Back'!T:U,2,FALSE)</f>
        <v>no</v>
      </c>
      <c r="X987" s="8" t="str">
        <f>VLOOKUP(October_Schedule_Table[[#This Row],[Away Concat]],'Back to Back'!T:U,2,FALSE)</f>
        <v>yes</v>
      </c>
      <c r="Y98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87" s="8"/>
    </row>
    <row r="988" spans="1:26" x14ac:dyDescent="0.2">
      <c r="A988" s="2">
        <v>43532</v>
      </c>
      <c r="B988" s="16">
        <v>3</v>
      </c>
      <c r="C988" s="16">
        <v>8</v>
      </c>
      <c r="D988" s="16">
        <v>2019</v>
      </c>
      <c r="E988" s="1" t="s">
        <v>6</v>
      </c>
      <c r="F988" s="1" t="s">
        <v>31</v>
      </c>
      <c r="G988" s="1" t="str">
        <f>LEFT(October_Schedule_Table[[#This Row],[Visitor/Neutral]],3)</f>
        <v>Uta</v>
      </c>
      <c r="H988" s="1">
        <v>104</v>
      </c>
      <c r="I988" s="1" t="s">
        <v>19</v>
      </c>
      <c r="J988" s="1" t="str">
        <f>LEFT(October_Schedule_Table[[#This Row],[Home/Neutral]],3)</f>
        <v>Mem</v>
      </c>
      <c r="K988" s="1">
        <v>114</v>
      </c>
      <c r="L988" s="1">
        <f>mean-0.5*home+VLOOKUP(October_Schedule_Table[[#This Row],[Visitor/Neutral]],lookup,2,FALSE)+VLOOKUP(October_Schedule_Table[[#This Row],[Home/Neutral]],lookup,3,FALSE)</f>
        <v>105.66368051160823</v>
      </c>
      <c r="M988" s="1">
        <f>mean+0.5*home+VLOOKUP(October_Schedule_Table[[#This Row],[Visitor/Neutral]],lookup,3,FALSE)+VLOOKUP(October_Schedule_Table[[#This Row],[Home/Neutral]],lookup,2,FALSE)</f>
        <v>100.32414585916595</v>
      </c>
      <c r="N988" s="1">
        <f>(October_Schedule_Table[[#This Row],[PTS2]]-October_Schedule_Table[[#This Row],[Home Pre]])^2+(October_Schedule_Table[[#This Row],[PTS]]-October_Schedule_Table[[#This Row],[Away Pre]])^2</f>
        <v>189.79681932607281</v>
      </c>
      <c r="O988" s="1">
        <f t="shared" si="17"/>
        <v>1.796383990684344</v>
      </c>
      <c r="P988" s="8">
        <f>October_Schedule_Table[[#This Row],[PTS2]]-October_Schedule_Table[[#This Row],[PTS]]</f>
        <v>10</v>
      </c>
      <c r="Q988" s="8">
        <f>October_Schedule_Table[[#This Row],[Home Pre]]-October_Schedule_Table[[#This Row],[Away Pre]]</f>
        <v>-5.339534652442282</v>
      </c>
      <c r="R988" s="8">
        <f>October_Schedule_Table[[#This Row],[Actual]]-October_Schedule_Table[[#This Row],[Predicted]]</f>
        <v>15.339534652442282</v>
      </c>
      <c r="S988" s="8">
        <f>October_Schedule_Table[[#This Row],[PTS2]]-October_Schedule_Table[[#This Row],[Home Pre]]</f>
        <v>13.675854140834048</v>
      </c>
      <c r="T988" s="8">
        <f>October_Schedule_Table[[#This Row],[PTS]]-October_Schedule_Table[[#This Row],[Away Pre]]</f>
        <v>-1.6636805116082343</v>
      </c>
      <c r="U988" s="8" t="str">
        <f>CONCATENATE(October_Schedule_Table[[#This Row],[Away Short]],October_Schedule_Table[[#This Row],[PTS]],October_Schedule_Table[[#This Row],[PTS2]])</f>
        <v>Uta104114</v>
      </c>
      <c r="V988" s="8" t="str">
        <f>CONCATENATE(October_Schedule_Table[[#This Row],[Home Short]],October_Schedule_Table[[#This Row],[PTS]],October_Schedule_Table[[#This Row],[PTS2]])</f>
        <v>Mem104114</v>
      </c>
      <c r="W988" s="8" t="str">
        <f>VLOOKUP(October_Schedule_Table[[#This Row],[Home Concat]],'Back to Back'!T:U,2,FALSE)</f>
        <v>no</v>
      </c>
      <c r="X988" s="8" t="str">
        <f>VLOOKUP(October_Schedule_Table[[#This Row],[Away Concat]],'Back to Back'!T:U,2,FALSE)</f>
        <v>no</v>
      </c>
      <c r="Y98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88" s="8"/>
    </row>
    <row r="989" spans="1:26" x14ac:dyDescent="0.2">
      <c r="A989" s="2">
        <v>43532</v>
      </c>
      <c r="B989" s="16">
        <v>3</v>
      </c>
      <c r="C989" s="16">
        <v>8</v>
      </c>
      <c r="D989" s="16">
        <v>2019</v>
      </c>
      <c r="E989" s="1" t="s">
        <v>6</v>
      </c>
      <c r="F989" s="1" t="s">
        <v>36</v>
      </c>
      <c r="G989" s="1" t="str">
        <f>LEFT(October_Schedule_Table[[#This Row],[Visitor/Neutral]],3)</f>
        <v>Cle</v>
      </c>
      <c r="H989" s="1">
        <v>110</v>
      </c>
      <c r="I989" s="1" t="s">
        <v>26</v>
      </c>
      <c r="J989" s="1" t="str">
        <f>LEFT(October_Schedule_Table[[#This Row],[Home/Neutral]],3)</f>
        <v>Mia</v>
      </c>
      <c r="K989" s="1">
        <v>126</v>
      </c>
      <c r="L989" s="1">
        <f>mean-0.5*home+VLOOKUP(October_Schedule_Table[[#This Row],[Visitor/Neutral]],lookup,2,FALSE)+VLOOKUP(October_Schedule_Table[[#This Row],[Home/Neutral]],lookup,3,FALSE)</f>
        <v>98.080516253405605</v>
      </c>
      <c r="M989" s="1">
        <f>mean+0.5*home+VLOOKUP(October_Schedule_Table[[#This Row],[Visitor/Neutral]],lookup,3,FALSE)+VLOOKUP(October_Schedule_Table[[#This Row],[Home/Neutral]],lookup,2,FALSE)</f>
        <v>109.86258822330804</v>
      </c>
      <c r="N989" s="1">
        <f>(October_Schedule_Table[[#This Row],[PTS2]]-October_Schedule_Table[[#This Row],[Home Pre]])^2+(October_Schedule_Table[[#This Row],[PTS]]-October_Schedule_Table[[#This Row],[Away Pre]])^2</f>
        <v>402.49015163584443</v>
      </c>
      <c r="O989" s="1">
        <f t="shared" si="17"/>
        <v>1.7974624681652431</v>
      </c>
      <c r="P989" s="8">
        <f>October_Schedule_Table[[#This Row],[PTS2]]-October_Schedule_Table[[#This Row],[PTS]]</f>
        <v>16</v>
      </c>
      <c r="Q989" s="8">
        <f>October_Schedule_Table[[#This Row],[Home Pre]]-October_Schedule_Table[[#This Row],[Away Pre]]</f>
        <v>11.782071969902432</v>
      </c>
      <c r="R989" s="8">
        <f>October_Schedule_Table[[#This Row],[Actual]]-October_Schedule_Table[[#This Row],[Predicted]]</f>
        <v>4.2179280300975677</v>
      </c>
      <c r="S989" s="8">
        <f>October_Schedule_Table[[#This Row],[PTS2]]-October_Schedule_Table[[#This Row],[Home Pre]]</f>
        <v>16.137411776691962</v>
      </c>
      <c r="T989" s="8">
        <f>October_Schedule_Table[[#This Row],[PTS]]-October_Schedule_Table[[#This Row],[Away Pre]]</f>
        <v>11.919483746594395</v>
      </c>
      <c r="U989" s="8" t="str">
        <f>CONCATENATE(October_Schedule_Table[[#This Row],[Away Short]],October_Schedule_Table[[#This Row],[PTS]],October_Schedule_Table[[#This Row],[PTS2]])</f>
        <v>Cle110126</v>
      </c>
      <c r="V989" s="8" t="str">
        <f>CONCATENATE(October_Schedule_Table[[#This Row],[Home Short]],October_Schedule_Table[[#This Row],[PTS]],October_Schedule_Table[[#This Row],[PTS2]])</f>
        <v>Mia110126</v>
      </c>
      <c r="W989" s="8" t="str">
        <f>VLOOKUP(October_Schedule_Table[[#This Row],[Home Concat]],'Back to Back'!T:U,2,FALSE)</f>
        <v>no</v>
      </c>
      <c r="X989" s="8" t="str">
        <f>VLOOKUP(October_Schedule_Table[[#This Row],[Away Concat]],'Back to Back'!T:U,2,FALSE)</f>
        <v>no</v>
      </c>
      <c r="Y98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89" s="8"/>
    </row>
    <row r="990" spans="1:26" x14ac:dyDescent="0.2">
      <c r="A990" s="2">
        <v>43532</v>
      </c>
      <c r="B990" s="16">
        <v>3</v>
      </c>
      <c r="C990" s="16">
        <v>8</v>
      </c>
      <c r="D990" s="16">
        <v>2019</v>
      </c>
      <c r="E990" s="1" t="s">
        <v>6</v>
      </c>
      <c r="F990" s="1" t="s">
        <v>37</v>
      </c>
      <c r="G990" s="1" t="str">
        <f>LEFT(October_Schedule_Table[[#This Row],[Visitor/Neutral]],3)</f>
        <v>Tor</v>
      </c>
      <c r="H990" s="1">
        <v>127</v>
      </c>
      <c r="I990" s="1" t="s">
        <v>17</v>
      </c>
      <c r="J990" s="1" t="str">
        <f>LEFT(October_Schedule_Table[[#This Row],[Home/Neutral]],3)</f>
        <v>New</v>
      </c>
      <c r="K990" s="1">
        <v>104</v>
      </c>
      <c r="L990" s="1">
        <f>mean-0.5*home+VLOOKUP(October_Schedule_Table[[#This Row],[Visitor/Neutral]],lookup,2,FALSE)+VLOOKUP(October_Schedule_Table[[#This Row],[Home/Neutral]],lookup,3,FALSE)</f>
        <v>118.97370668048083</v>
      </c>
      <c r="M990" s="1">
        <f>mean+0.5*home+VLOOKUP(October_Schedule_Table[[#This Row],[Visitor/Neutral]],lookup,3,FALSE)+VLOOKUP(October_Schedule_Table[[#This Row],[Home/Neutral]],lookup,2,FALSE)</f>
        <v>114.08003313187852</v>
      </c>
      <c r="N990" s="1">
        <f>(October_Schedule_Table[[#This Row],[PTS2]]-October_Schedule_Table[[#This Row],[Home Pre]])^2+(October_Schedule_Table[[#This Row],[PTS]]-October_Schedule_Table[[#This Row],[Away Pre]])^2</f>
        <v>166.02845239072678</v>
      </c>
      <c r="O990" s="1">
        <f t="shared" si="17"/>
        <v>1.7985415931211159</v>
      </c>
      <c r="P990" s="8">
        <f>October_Schedule_Table[[#This Row],[PTS2]]-October_Schedule_Table[[#This Row],[PTS]]</f>
        <v>-23</v>
      </c>
      <c r="Q990" s="8">
        <f>October_Schedule_Table[[#This Row],[Home Pre]]-October_Schedule_Table[[#This Row],[Away Pre]]</f>
        <v>-4.8936735486023082</v>
      </c>
      <c r="R990" s="8">
        <f>October_Schedule_Table[[#This Row],[Actual]]-October_Schedule_Table[[#This Row],[Predicted]]</f>
        <v>-18.106326451397692</v>
      </c>
      <c r="S990" s="8">
        <f>October_Schedule_Table[[#This Row],[PTS2]]-October_Schedule_Table[[#This Row],[Home Pre]]</f>
        <v>-10.080033131878523</v>
      </c>
      <c r="T990" s="8">
        <f>October_Schedule_Table[[#This Row],[PTS]]-October_Schedule_Table[[#This Row],[Away Pre]]</f>
        <v>8.0262933195191692</v>
      </c>
      <c r="U990" s="8" t="str">
        <f>CONCATENATE(October_Schedule_Table[[#This Row],[Away Short]],October_Schedule_Table[[#This Row],[PTS]],October_Schedule_Table[[#This Row],[PTS2]])</f>
        <v>Tor127104</v>
      </c>
      <c r="V990" s="8" t="str">
        <f>CONCATENATE(October_Schedule_Table[[#This Row],[Home Short]],October_Schedule_Table[[#This Row],[PTS]],October_Schedule_Table[[#This Row],[PTS2]])</f>
        <v>New127104</v>
      </c>
      <c r="W990" s="8" t="str">
        <f>VLOOKUP(October_Schedule_Table[[#This Row],[Home Concat]],'Back to Back'!T:U,2,FALSE)</f>
        <v>no</v>
      </c>
      <c r="X990" s="8" t="str">
        <f>VLOOKUP(October_Schedule_Table[[#This Row],[Away Concat]],'Back to Back'!T:U,2,FALSE)</f>
        <v>no</v>
      </c>
      <c r="Y99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90" s="8"/>
    </row>
    <row r="991" spans="1:26" x14ac:dyDescent="0.2">
      <c r="A991" s="2">
        <v>43532</v>
      </c>
      <c r="B991" s="16">
        <v>3</v>
      </c>
      <c r="C991" s="16">
        <v>8</v>
      </c>
      <c r="D991" s="16">
        <v>2019</v>
      </c>
      <c r="E991" s="1" t="s">
        <v>12</v>
      </c>
      <c r="F991" s="1" t="s">
        <v>28</v>
      </c>
      <c r="G991" s="1" t="str">
        <f>LEFT(October_Schedule_Table[[#This Row],[Visitor/Neutral]],3)</f>
        <v>Dal</v>
      </c>
      <c r="H991" s="1">
        <v>106</v>
      </c>
      <c r="I991" s="1" t="s">
        <v>27</v>
      </c>
      <c r="J991" s="1" t="str">
        <f>LEFT(October_Schedule_Table[[#This Row],[Home/Neutral]],3)</f>
        <v>Orl</v>
      </c>
      <c r="K991" s="1">
        <v>111</v>
      </c>
      <c r="L991" s="1">
        <f>mean-0.5*home+VLOOKUP(October_Schedule_Table[[#This Row],[Visitor/Neutral]],lookup,2,FALSE)+VLOOKUP(October_Schedule_Table[[#This Row],[Home/Neutral]],lookup,3,FALSE)</f>
        <v>102.8380460047342</v>
      </c>
      <c r="M991" s="1">
        <f>mean+0.5*home+VLOOKUP(October_Schedule_Table[[#This Row],[Visitor/Neutral]],lookup,3,FALSE)+VLOOKUP(October_Schedule_Table[[#This Row],[Home/Neutral]],lookup,2,FALSE)</f>
        <v>107.8745423872727</v>
      </c>
      <c r="N991" s="1">
        <f>(October_Schedule_Table[[#This Row],[PTS2]]-October_Schedule_Table[[#This Row],[Home Pre]])^2+(October_Schedule_Table[[#This Row],[PTS]]-October_Schedule_Table[[#This Row],[Away Pre]])^2</f>
        <v>19.766438357132433</v>
      </c>
      <c r="O991" s="1">
        <f t="shared" si="17"/>
        <v>1.7996213659406806</v>
      </c>
      <c r="P991" s="8">
        <f>October_Schedule_Table[[#This Row],[PTS2]]-October_Schedule_Table[[#This Row],[PTS]]</f>
        <v>5</v>
      </c>
      <c r="Q991" s="8">
        <f>October_Schedule_Table[[#This Row],[Home Pre]]-October_Schedule_Table[[#This Row],[Away Pre]]</f>
        <v>5.0364963825385018</v>
      </c>
      <c r="R991" s="8">
        <f>October_Schedule_Table[[#This Row],[Actual]]-October_Schedule_Table[[#This Row],[Predicted]]</f>
        <v>-3.6496382538501848E-2</v>
      </c>
      <c r="S991" s="8">
        <f>October_Schedule_Table[[#This Row],[PTS2]]-October_Schedule_Table[[#This Row],[Home Pre]]</f>
        <v>3.1254576127273026</v>
      </c>
      <c r="T991" s="8">
        <f>October_Schedule_Table[[#This Row],[PTS]]-October_Schedule_Table[[#This Row],[Away Pre]]</f>
        <v>3.1619539952658045</v>
      </c>
      <c r="U991" s="8" t="str">
        <f>CONCATENATE(October_Schedule_Table[[#This Row],[Away Short]],October_Schedule_Table[[#This Row],[PTS]],October_Schedule_Table[[#This Row],[PTS2]])</f>
        <v>Dal106111</v>
      </c>
      <c r="V991" s="8" t="str">
        <f>CONCATENATE(October_Schedule_Table[[#This Row],[Home Short]],October_Schedule_Table[[#This Row],[PTS]],October_Schedule_Table[[#This Row],[PTS2]])</f>
        <v>Orl106111</v>
      </c>
      <c r="W991" s="8" t="str">
        <f>VLOOKUP(October_Schedule_Table[[#This Row],[Home Concat]],'Back to Back'!T:U,2,FALSE)</f>
        <v>no</v>
      </c>
      <c r="X991" s="8" t="str">
        <f>VLOOKUP(October_Schedule_Table[[#This Row],[Away Concat]],'Back to Back'!T:U,2,FALSE)</f>
        <v>no</v>
      </c>
      <c r="Y99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91" s="8"/>
    </row>
    <row r="992" spans="1:26" x14ac:dyDescent="0.2">
      <c r="A992" s="2">
        <v>43533</v>
      </c>
      <c r="B992" s="16">
        <v>3</v>
      </c>
      <c r="C992" s="16">
        <v>9</v>
      </c>
      <c r="D992" s="16">
        <v>2019</v>
      </c>
      <c r="E992" s="1" t="s">
        <v>12</v>
      </c>
      <c r="F992" s="1" t="s">
        <v>15</v>
      </c>
      <c r="G992" s="1" t="str">
        <f>LEFT(October_Schedule_Table[[#This Row],[Visitor/Neutral]],3)</f>
        <v>Bro</v>
      </c>
      <c r="H992" s="1">
        <v>114</v>
      </c>
      <c r="I992" s="1" t="s">
        <v>24</v>
      </c>
      <c r="J992" s="1" t="str">
        <f>LEFT(October_Schedule_Table[[#This Row],[Home/Neutral]],3)</f>
        <v>Atl</v>
      </c>
      <c r="K992" s="1">
        <v>112</v>
      </c>
      <c r="L992" s="1">
        <f>mean-0.5*home+VLOOKUP(October_Schedule_Table[[#This Row],[Visitor/Neutral]],lookup,2,FALSE)+VLOOKUP(October_Schedule_Table[[#This Row],[Home/Neutral]],lookup,3,FALSE)</f>
        <v>119.92362646475289</v>
      </c>
      <c r="M992" s="1">
        <f>mean+0.5*home+VLOOKUP(October_Schedule_Table[[#This Row],[Visitor/Neutral]],lookup,3,FALSE)+VLOOKUP(October_Schedule_Table[[#This Row],[Home/Neutral]],lookup,2,FALSE)</f>
        <v>117.12615957235057</v>
      </c>
      <c r="N992" s="1">
        <f>(October_Schedule_Table[[#This Row],[PTS2]]-October_Schedule_Table[[#This Row],[Home Pre]])^2+(October_Schedule_Table[[#This Row],[PTS]]-October_Schedule_Table[[#This Row],[Away Pre]])^2</f>
        <v>61.366862455122188</v>
      </c>
      <c r="O992" s="1">
        <f t="shared" si="17"/>
        <v>1.8007017870128885</v>
      </c>
      <c r="P992" s="8">
        <f>October_Schedule_Table[[#This Row],[PTS2]]-October_Schedule_Table[[#This Row],[PTS]]</f>
        <v>-2</v>
      </c>
      <c r="Q992" s="8">
        <f>October_Schedule_Table[[#This Row],[Home Pre]]-October_Schedule_Table[[#This Row],[Away Pre]]</f>
        <v>-2.7974668924023121</v>
      </c>
      <c r="R992" s="8">
        <f>October_Schedule_Table[[#This Row],[Actual]]-October_Schedule_Table[[#This Row],[Predicted]]</f>
        <v>0.79746689240231206</v>
      </c>
      <c r="S992" s="8">
        <f>October_Schedule_Table[[#This Row],[PTS2]]-October_Schedule_Table[[#This Row],[Home Pre]]</f>
        <v>-5.1261595723505735</v>
      </c>
      <c r="T992" s="8">
        <f>October_Schedule_Table[[#This Row],[PTS]]-October_Schedule_Table[[#This Row],[Away Pre]]</f>
        <v>-5.9236264647528856</v>
      </c>
      <c r="U992" s="8" t="str">
        <f>CONCATENATE(October_Schedule_Table[[#This Row],[Away Short]],October_Schedule_Table[[#This Row],[PTS]],October_Schedule_Table[[#This Row],[PTS2]])</f>
        <v>Bro114112</v>
      </c>
      <c r="V992" s="8" t="str">
        <f>CONCATENATE(October_Schedule_Table[[#This Row],[Home Short]],October_Schedule_Table[[#This Row],[PTS]],October_Schedule_Table[[#This Row],[PTS2]])</f>
        <v>Atl114112</v>
      </c>
      <c r="W992" s="8" t="str">
        <f>VLOOKUP(October_Schedule_Table[[#This Row],[Home Concat]],'Back to Back'!T:U,2,FALSE)</f>
        <v>no</v>
      </c>
      <c r="X992" s="8" t="str">
        <f>VLOOKUP(October_Schedule_Table[[#This Row],[Away Concat]],'Back to Back'!T:U,2,FALSE)</f>
        <v>no</v>
      </c>
      <c r="Y99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92" s="8"/>
    </row>
    <row r="993" spans="1:26" x14ac:dyDescent="0.2">
      <c r="A993" s="2">
        <v>43533</v>
      </c>
      <c r="B993" s="16">
        <v>3</v>
      </c>
      <c r="C993" s="16">
        <v>9</v>
      </c>
      <c r="D993" s="16">
        <v>2019</v>
      </c>
      <c r="E993" s="1" t="s">
        <v>33</v>
      </c>
      <c r="F993" s="1" t="s">
        <v>8</v>
      </c>
      <c r="G993" s="1" t="str">
        <f>LEFT(October_Schedule_Table[[#This Row],[Visitor/Neutral]],3)</f>
        <v>Bos</v>
      </c>
      <c r="H993" s="1">
        <v>120</v>
      </c>
      <c r="I993" s="1" t="s">
        <v>39</v>
      </c>
      <c r="J993" s="1" t="s">
        <v>242</v>
      </c>
      <c r="K993" s="1">
        <v>107</v>
      </c>
      <c r="L993" s="1">
        <f>mean-0.5*home+VLOOKUP(October_Schedule_Table[[#This Row],[Visitor/Neutral]],lookup,2,FALSE)+VLOOKUP(October_Schedule_Table[[#This Row],[Home/Neutral]],lookup,3,FALSE)</f>
        <v>112.96671589359485</v>
      </c>
      <c r="M993" s="1">
        <f>mean+0.5*home+VLOOKUP(October_Schedule_Table[[#This Row],[Visitor/Neutral]],lookup,3,FALSE)+VLOOKUP(October_Schedule_Table[[#This Row],[Home/Neutral]],lookup,2,FALSE)</f>
        <v>110.25539327401064</v>
      </c>
      <c r="N993" s="1">
        <f>(October_Schedule_Table[[#This Row],[PTS2]]-October_Schedule_Table[[#This Row],[Home Pre]])^2+(October_Schedule_Table[[#This Row],[PTS]]-October_Schedule_Table[[#This Row],[Away Pre]])^2</f>
        <v>60.064670689884998</v>
      </c>
      <c r="O993" s="1">
        <f t="shared" si="17"/>
        <v>1.8017828567269247</v>
      </c>
      <c r="P993" s="8">
        <f>October_Schedule_Table[[#This Row],[PTS2]]-October_Schedule_Table[[#This Row],[PTS]]</f>
        <v>-13</v>
      </c>
      <c r="Q993" s="8">
        <f>October_Schedule_Table[[#This Row],[Home Pre]]-October_Schedule_Table[[#This Row],[Away Pre]]</f>
        <v>-2.7113226195842088</v>
      </c>
      <c r="R993" s="8">
        <f>October_Schedule_Table[[#This Row],[Actual]]-October_Schedule_Table[[#This Row],[Predicted]]</f>
        <v>-10.288677380415791</v>
      </c>
      <c r="S993" s="8">
        <f>October_Schedule_Table[[#This Row],[PTS2]]-October_Schedule_Table[[#This Row],[Home Pre]]</f>
        <v>-3.2553932740106433</v>
      </c>
      <c r="T993" s="8">
        <f>October_Schedule_Table[[#This Row],[PTS]]-October_Schedule_Table[[#This Row],[Away Pre]]</f>
        <v>7.0332841064051479</v>
      </c>
      <c r="U993" s="8" t="str">
        <f>CONCATENATE(October_Schedule_Table[[#This Row],[Away Short]],October_Schedule_Table[[#This Row],[PTS]],October_Schedule_Table[[#This Row],[PTS2]])</f>
        <v>Bos120107</v>
      </c>
      <c r="V993" s="8" t="str">
        <f>CONCATENATE(October_Schedule_Table[[#This Row],[Home Short]],October_Schedule_Table[[#This Row],[PTS]],October_Schedule_Table[[#This Row],[PTS2]])</f>
        <v>LAL120107</v>
      </c>
      <c r="W993" s="8" t="str">
        <f>VLOOKUP(October_Schedule_Table[[#This Row],[Home Concat]],'Back to Back'!T:U,2,FALSE)</f>
        <v>no</v>
      </c>
      <c r="X993" s="8" t="str">
        <f>VLOOKUP(October_Schedule_Table[[#This Row],[Away Concat]],'Back to Back'!T:U,2,FALSE)</f>
        <v>no</v>
      </c>
      <c r="Y99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93" s="8"/>
    </row>
    <row r="994" spans="1:26" x14ac:dyDescent="0.2">
      <c r="A994" s="2">
        <v>43533</v>
      </c>
      <c r="B994" s="16">
        <v>3</v>
      </c>
      <c r="C994" s="16">
        <v>9</v>
      </c>
      <c r="D994" s="16">
        <v>2019</v>
      </c>
      <c r="E994" s="1" t="s">
        <v>42</v>
      </c>
      <c r="F994" s="1" t="s">
        <v>14</v>
      </c>
      <c r="G994" s="1" t="str">
        <f>LEFT(October_Schedule_Table[[#This Row],[Visitor/Neutral]],3)</f>
        <v>Cha</v>
      </c>
      <c r="H994" s="1">
        <v>114</v>
      </c>
      <c r="I994" s="1" t="s">
        <v>13</v>
      </c>
      <c r="J994" s="1" t="str">
        <f>LEFT(October_Schedule_Table[[#This Row],[Home/Neutral]],3)</f>
        <v>Mil</v>
      </c>
      <c r="K994" s="1">
        <v>131</v>
      </c>
      <c r="L994" s="1">
        <f>mean-0.5*home+VLOOKUP(October_Schedule_Table[[#This Row],[Visitor/Neutral]],lookup,2,FALSE)+VLOOKUP(October_Schedule_Table[[#This Row],[Home/Neutral]],lookup,3,FALSE)</f>
        <v>108.20996249464643</v>
      </c>
      <c r="M994" s="1">
        <f>mean+0.5*home+VLOOKUP(October_Schedule_Table[[#This Row],[Visitor/Neutral]],lookup,3,FALSE)+VLOOKUP(October_Schedule_Table[[#This Row],[Home/Neutral]],lookup,2,FALSE)</f>
        <v>119.91358521903354</v>
      </c>
      <c r="N994" s="1">
        <f>(October_Schedule_Table[[#This Row],[PTS2]]-October_Schedule_Table[[#This Row],[Home Pre]])^2+(October_Schedule_Table[[#This Row],[PTS]]-October_Schedule_Table[[#This Row],[Away Pre]])^2</f>
        <v>156.43312700903266</v>
      </c>
      <c r="O994" s="1">
        <f t="shared" si="17"/>
        <v>1.8028645754722081</v>
      </c>
      <c r="P994" s="8">
        <f>October_Schedule_Table[[#This Row],[PTS2]]-October_Schedule_Table[[#This Row],[PTS]]</f>
        <v>17</v>
      </c>
      <c r="Q994" s="8">
        <f>October_Schedule_Table[[#This Row],[Home Pre]]-October_Schedule_Table[[#This Row],[Away Pre]]</f>
        <v>11.703622724387102</v>
      </c>
      <c r="R994" s="8">
        <f>October_Schedule_Table[[#This Row],[Actual]]-October_Schedule_Table[[#This Row],[Predicted]]</f>
        <v>5.2963772756128975</v>
      </c>
      <c r="S994" s="8">
        <f>October_Schedule_Table[[#This Row],[PTS2]]-October_Schedule_Table[[#This Row],[Home Pre]]</f>
        <v>11.086414780966464</v>
      </c>
      <c r="T994" s="8">
        <f>October_Schedule_Table[[#This Row],[PTS]]-October_Schedule_Table[[#This Row],[Away Pre]]</f>
        <v>5.7900375053535669</v>
      </c>
      <c r="U994" s="8" t="str">
        <f>CONCATENATE(October_Schedule_Table[[#This Row],[Away Short]],October_Schedule_Table[[#This Row],[PTS]],October_Schedule_Table[[#This Row],[PTS2]])</f>
        <v>Cha114131</v>
      </c>
      <c r="V994" s="8" t="str">
        <f>CONCATENATE(October_Schedule_Table[[#This Row],[Home Short]],October_Schedule_Table[[#This Row],[PTS]],October_Schedule_Table[[#This Row],[PTS2]])</f>
        <v>Mil114131</v>
      </c>
      <c r="W994" s="8" t="str">
        <f>VLOOKUP(October_Schedule_Table[[#This Row],[Home Concat]],'Back to Back'!T:U,2,FALSE)</f>
        <v>no</v>
      </c>
      <c r="X994" s="8" t="str">
        <f>VLOOKUP(October_Schedule_Table[[#This Row],[Away Concat]],'Back to Back'!T:U,2,FALSE)</f>
        <v>yes</v>
      </c>
      <c r="Y99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94" s="8"/>
    </row>
    <row r="995" spans="1:26" x14ac:dyDescent="0.2">
      <c r="A995" s="2">
        <v>43533</v>
      </c>
      <c r="B995" s="16">
        <v>3</v>
      </c>
      <c r="C995" s="16">
        <v>9</v>
      </c>
      <c r="D995" s="16">
        <v>2019</v>
      </c>
      <c r="E995" s="1" t="s">
        <v>6</v>
      </c>
      <c r="F995" s="1" t="s">
        <v>41</v>
      </c>
      <c r="G995" s="1" t="str">
        <f>LEFT(October_Schedule_Table[[#This Row],[Visitor/Neutral]],3)</f>
        <v>Was</v>
      </c>
      <c r="H995" s="1">
        <v>130</v>
      </c>
      <c r="I995" s="1" t="s">
        <v>34</v>
      </c>
      <c r="J995" s="1" t="str">
        <f>LEFT(October_Schedule_Table[[#This Row],[Home/Neutral]],3)</f>
        <v>Min</v>
      </c>
      <c r="K995" s="1">
        <v>135</v>
      </c>
      <c r="L995" s="1">
        <f>mean-0.5*home+VLOOKUP(October_Schedule_Table[[#This Row],[Visitor/Neutral]],lookup,2,FALSE)+VLOOKUP(October_Schedule_Table[[#This Row],[Home/Neutral]],lookup,3,FALSE)</f>
        <v>116.00354807910038</v>
      </c>
      <c r="M995" s="1">
        <f>mean+0.5*home+VLOOKUP(October_Schedule_Table[[#This Row],[Visitor/Neutral]],lookup,3,FALSE)+VLOOKUP(October_Schedule_Table[[#This Row],[Home/Neutral]],lookup,2,FALSE)</f>
        <v>120.58606961705939</v>
      </c>
      <c r="N995" s="1">
        <f>(October_Schedule_Table[[#This Row],[PTS2]]-October_Schedule_Table[[#This Row],[Home Pre]])^2+(October_Schedule_Table[[#This Row],[PTS]]-October_Schedule_Table[[#This Row],[Away Pre]])^2</f>
        <v>403.66205545831292</v>
      </c>
      <c r="O995" s="1">
        <f t="shared" si="17"/>
        <v>1.8039469436383913</v>
      </c>
      <c r="P995" s="8">
        <f>October_Schedule_Table[[#This Row],[PTS2]]-October_Schedule_Table[[#This Row],[PTS]]</f>
        <v>5</v>
      </c>
      <c r="Q995" s="8">
        <f>October_Schedule_Table[[#This Row],[Home Pre]]-October_Schedule_Table[[#This Row],[Away Pre]]</f>
        <v>4.5825215379590105</v>
      </c>
      <c r="R995" s="8">
        <f>October_Schedule_Table[[#This Row],[Actual]]-October_Schedule_Table[[#This Row],[Predicted]]</f>
        <v>0.41747846204098948</v>
      </c>
      <c r="S995" s="8">
        <f>October_Schedule_Table[[#This Row],[PTS2]]-October_Schedule_Table[[#This Row],[Home Pre]]</f>
        <v>14.413930382940606</v>
      </c>
      <c r="T995" s="8">
        <f>October_Schedule_Table[[#This Row],[PTS]]-October_Schedule_Table[[#This Row],[Away Pre]]</f>
        <v>13.996451920899617</v>
      </c>
      <c r="U995" s="8" t="str">
        <f>CONCATENATE(October_Schedule_Table[[#This Row],[Away Short]],October_Schedule_Table[[#This Row],[PTS]],October_Schedule_Table[[#This Row],[PTS2]])</f>
        <v>Was130135</v>
      </c>
      <c r="V995" s="8" t="str">
        <f>CONCATENATE(October_Schedule_Table[[#This Row],[Home Short]],October_Schedule_Table[[#This Row],[PTS]],October_Schedule_Table[[#This Row],[PTS2]])</f>
        <v>Min130135</v>
      </c>
      <c r="W995" s="8" t="str">
        <f>VLOOKUP(October_Schedule_Table[[#This Row],[Home Concat]],'Back to Back'!T:U,2,FALSE)</f>
        <v>no</v>
      </c>
      <c r="X995" s="8" t="str">
        <f>VLOOKUP(October_Schedule_Table[[#This Row],[Away Concat]],'Back to Back'!T:U,2,FALSE)</f>
        <v>yes</v>
      </c>
      <c r="Y99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95" s="8"/>
    </row>
    <row r="996" spans="1:26" x14ac:dyDescent="0.2">
      <c r="A996" s="2">
        <v>43533</v>
      </c>
      <c r="B996" s="16">
        <v>3</v>
      </c>
      <c r="C996" s="16">
        <v>9</v>
      </c>
      <c r="D996" s="16">
        <v>2019</v>
      </c>
      <c r="E996" s="1" t="s">
        <v>63</v>
      </c>
      <c r="F996" s="1" t="s">
        <v>32</v>
      </c>
      <c r="G996" s="1" t="str">
        <f>LEFT(October_Schedule_Table[[#This Row],[Visitor/Neutral]],3)</f>
        <v>Sac</v>
      </c>
      <c r="H996" s="1">
        <v>102</v>
      </c>
      <c r="I996" s="1" t="s">
        <v>25</v>
      </c>
      <c r="J996" s="1" t="s">
        <v>243</v>
      </c>
      <c r="K996" s="1">
        <v>94</v>
      </c>
      <c r="L996" s="1">
        <f>mean-0.5*home+VLOOKUP(October_Schedule_Table[[#This Row],[Visitor/Neutral]],lookup,2,FALSE)+VLOOKUP(October_Schedule_Table[[#This Row],[Home/Neutral]],lookup,3,FALSE)</f>
        <v>114.89408810402874</v>
      </c>
      <c r="M996" s="1">
        <f>mean+0.5*home+VLOOKUP(October_Schedule_Table[[#This Row],[Visitor/Neutral]],lookup,3,FALSE)+VLOOKUP(October_Schedule_Table[[#This Row],[Home/Neutral]],lookup,2,FALSE)</f>
        <v>109.13092410994481</v>
      </c>
      <c r="N996" s="1">
        <f>(October_Schedule_Table[[#This Row],[PTS2]]-October_Schedule_Table[[#This Row],[Home Pre]])^2+(October_Schedule_Table[[#This Row],[PTS]]-October_Schedule_Table[[#This Row],[Away Pre]])^2</f>
        <v>395.20237245536475</v>
      </c>
      <c r="O996" s="1">
        <f t="shared" si="17"/>
        <v>1.8050299616153607</v>
      </c>
      <c r="P996" s="8">
        <f>October_Schedule_Table[[#This Row],[PTS2]]-October_Schedule_Table[[#This Row],[PTS]]</f>
        <v>-8</v>
      </c>
      <c r="Q996" s="8">
        <f>October_Schedule_Table[[#This Row],[Home Pre]]-October_Schedule_Table[[#This Row],[Away Pre]]</f>
        <v>-5.763163994083925</v>
      </c>
      <c r="R996" s="8">
        <f>October_Schedule_Table[[#This Row],[Actual]]-October_Schedule_Table[[#This Row],[Predicted]]</f>
        <v>-2.236836005916075</v>
      </c>
      <c r="S996" s="8">
        <f>October_Schedule_Table[[#This Row],[PTS2]]-October_Schedule_Table[[#This Row],[Home Pre]]</f>
        <v>-15.130924109944814</v>
      </c>
      <c r="T996" s="8">
        <f>October_Schedule_Table[[#This Row],[PTS]]-October_Schedule_Table[[#This Row],[Away Pre]]</f>
        <v>-12.894088104028739</v>
      </c>
      <c r="U996" s="8" t="str">
        <f>CONCATENATE(October_Schedule_Table[[#This Row],[Away Short]],October_Schedule_Table[[#This Row],[PTS]],October_Schedule_Table[[#This Row],[PTS2]])</f>
        <v>Sac10294</v>
      </c>
      <c r="V996" s="8" t="str">
        <f>CONCATENATE(October_Schedule_Table[[#This Row],[Home Short]],October_Schedule_Table[[#This Row],[PTS]],October_Schedule_Table[[#This Row],[PTS2]])</f>
        <v>NYK10294</v>
      </c>
      <c r="W996" s="8" t="str">
        <f>VLOOKUP(October_Schedule_Table[[#This Row],[Home Concat]],'Back to Back'!T:U,2,FALSE)</f>
        <v>no</v>
      </c>
      <c r="X996" s="8" t="str">
        <f>VLOOKUP(October_Schedule_Table[[#This Row],[Away Concat]],'Back to Back'!T:U,2,FALSE)</f>
        <v>no</v>
      </c>
      <c r="Y99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96" s="8"/>
    </row>
    <row r="997" spans="1:26" x14ac:dyDescent="0.2">
      <c r="A997" s="2">
        <v>43533</v>
      </c>
      <c r="B997" s="16">
        <v>3</v>
      </c>
      <c r="C997" s="16">
        <v>9</v>
      </c>
      <c r="D997" s="16">
        <v>2019</v>
      </c>
      <c r="E997" s="1" t="s">
        <v>30</v>
      </c>
      <c r="F997" s="1" t="s">
        <v>29</v>
      </c>
      <c r="G997" s="1" t="str">
        <f>LEFT(October_Schedule_Table[[#This Row],[Visitor/Neutral]],3)</f>
        <v>Pho</v>
      </c>
      <c r="H997" s="1">
        <v>120</v>
      </c>
      <c r="I997" s="1" t="s">
        <v>40</v>
      </c>
      <c r="J997" s="1" t="str">
        <f>LEFT(October_Schedule_Table[[#This Row],[Home/Neutral]],3)</f>
        <v>Por</v>
      </c>
      <c r="K997" s="1">
        <v>127</v>
      </c>
      <c r="L997" s="1">
        <f>mean-0.5*home+VLOOKUP(October_Schedule_Table[[#This Row],[Visitor/Neutral]],lookup,2,FALSE)+VLOOKUP(October_Schedule_Table[[#This Row],[Home/Neutral]],lookup,3,FALSE)</f>
        <v>105.92869883290346</v>
      </c>
      <c r="M997" s="1">
        <f>mean+0.5*home+VLOOKUP(October_Schedule_Table[[#This Row],[Visitor/Neutral]],lookup,3,FALSE)+VLOOKUP(October_Schedule_Table[[#This Row],[Home/Neutral]],lookup,2,FALSE)</f>
        <v>122.09299561224202</v>
      </c>
      <c r="N997" s="1">
        <f>(October_Schedule_Table[[#This Row],[PTS2]]-October_Schedule_Table[[#This Row],[Home Pre]])^2+(October_Schedule_Table[[#This Row],[PTS]]-October_Schedule_Table[[#This Row],[Away Pre]])^2</f>
        <v>222.0802085966084</v>
      </c>
      <c r="O997" s="1">
        <f t="shared" si="17"/>
        <v>1.8061136297932368</v>
      </c>
      <c r="P997" s="8">
        <f>October_Schedule_Table[[#This Row],[PTS2]]-October_Schedule_Table[[#This Row],[PTS]]</f>
        <v>7</v>
      </c>
      <c r="Q997" s="8">
        <f>October_Schedule_Table[[#This Row],[Home Pre]]-October_Schedule_Table[[#This Row],[Away Pre]]</f>
        <v>16.164296779338557</v>
      </c>
      <c r="R997" s="8">
        <f>October_Schedule_Table[[#This Row],[Actual]]-October_Schedule_Table[[#This Row],[Predicted]]</f>
        <v>-9.1642967793385566</v>
      </c>
      <c r="S997" s="8">
        <f>October_Schedule_Table[[#This Row],[PTS2]]-October_Schedule_Table[[#This Row],[Home Pre]]</f>
        <v>4.9070043877579792</v>
      </c>
      <c r="T997" s="8">
        <f>October_Schedule_Table[[#This Row],[PTS]]-October_Schedule_Table[[#This Row],[Away Pre]]</f>
        <v>14.071301167096536</v>
      </c>
      <c r="U997" s="8" t="str">
        <f>CONCATENATE(October_Schedule_Table[[#This Row],[Away Short]],October_Schedule_Table[[#This Row],[PTS]],October_Schedule_Table[[#This Row],[PTS2]])</f>
        <v>Pho120127</v>
      </c>
      <c r="V997" s="8" t="str">
        <f>CONCATENATE(October_Schedule_Table[[#This Row],[Home Short]],October_Schedule_Table[[#This Row],[PTS]],October_Schedule_Table[[#This Row],[PTS2]])</f>
        <v>Por120127</v>
      </c>
      <c r="W997" s="8" t="str">
        <f>VLOOKUP(October_Schedule_Table[[#This Row],[Home Concat]],'Back to Back'!T:U,2,FALSE)</f>
        <v>no</v>
      </c>
      <c r="X997" s="8" t="str">
        <f>VLOOKUP(October_Schedule_Table[[#This Row],[Away Concat]],'Back to Back'!T:U,2,FALSE)</f>
        <v>no</v>
      </c>
      <c r="Y99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97" s="8"/>
    </row>
    <row r="998" spans="1:26" x14ac:dyDescent="0.2">
      <c r="A998" s="2">
        <v>43534</v>
      </c>
      <c r="B998" s="16">
        <v>3</v>
      </c>
      <c r="C998" s="16">
        <v>10</v>
      </c>
      <c r="D998" s="16">
        <v>2019</v>
      </c>
      <c r="E998" s="1" t="s">
        <v>43</v>
      </c>
      <c r="F998" s="1" t="s">
        <v>17</v>
      </c>
      <c r="G998" s="1" t="str">
        <f>LEFT(October_Schedule_Table[[#This Row],[Visitor/Neutral]],3)</f>
        <v>New</v>
      </c>
      <c r="H998" s="1">
        <v>116</v>
      </c>
      <c r="I998" s="1" t="s">
        <v>24</v>
      </c>
      <c r="J998" s="1" t="str">
        <f>LEFT(October_Schedule_Table[[#This Row],[Home/Neutral]],3)</f>
        <v>Atl</v>
      </c>
      <c r="K998" s="1">
        <v>128</v>
      </c>
      <c r="L998" s="1">
        <f>mean-0.5*home+VLOOKUP(October_Schedule_Table[[#This Row],[Visitor/Neutral]],lookup,2,FALSE)+VLOOKUP(October_Schedule_Table[[#This Row],[Home/Neutral]],lookup,3,FALSE)</f>
        <v>122.51450380720701</v>
      </c>
      <c r="M998" s="1">
        <f>mean+0.5*home+VLOOKUP(October_Schedule_Table[[#This Row],[Visitor/Neutral]],lookup,3,FALSE)+VLOOKUP(October_Schedule_Table[[#This Row],[Home/Neutral]],lookup,2,FALSE)</f>
        <v>121.88886552726811</v>
      </c>
      <c r="N998" s="1">
        <f>(October_Schedule_Table[[#This Row],[PTS2]]-October_Schedule_Table[[#This Row],[Home Pre]])^2+(October_Schedule_Table[[#This Row],[PTS]]-October_Schedule_Table[[#This Row],[Away Pre]])^2</f>
        <v>79.784724397926666</v>
      </c>
      <c r="O998" s="1">
        <f t="shared" si="17"/>
        <v>1.8071979485623744</v>
      </c>
      <c r="P998" s="8">
        <f>October_Schedule_Table[[#This Row],[PTS2]]-October_Schedule_Table[[#This Row],[PTS]]</f>
        <v>12</v>
      </c>
      <c r="Q998" s="8">
        <f>October_Schedule_Table[[#This Row],[Home Pre]]-October_Schedule_Table[[#This Row],[Away Pre]]</f>
        <v>-0.62563827993889731</v>
      </c>
      <c r="R998" s="8">
        <f>October_Schedule_Table[[#This Row],[Actual]]-October_Schedule_Table[[#This Row],[Predicted]]</f>
        <v>12.625638279938897</v>
      </c>
      <c r="S998" s="8">
        <f>October_Schedule_Table[[#This Row],[PTS2]]-October_Schedule_Table[[#This Row],[Home Pre]]</f>
        <v>6.1111344727318908</v>
      </c>
      <c r="T998" s="8">
        <f>October_Schedule_Table[[#This Row],[PTS]]-October_Schedule_Table[[#This Row],[Away Pre]]</f>
        <v>-6.5145038072070065</v>
      </c>
      <c r="U998" s="8" t="str">
        <f>CONCATENATE(October_Schedule_Table[[#This Row],[Away Short]],October_Schedule_Table[[#This Row],[PTS]],October_Schedule_Table[[#This Row],[PTS2]])</f>
        <v>New116128</v>
      </c>
      <c r="V998" s="8" t="str">
        <f>CONCATENATE(October_Schedule_Table[[#This Row],[Home Short]],October_Schedule_Table[[#This Row],[PTS]],October_Schedule_Table[[#This Row],[PTS2]])</f>
        <v>Atl116128</v>
      </c>
      <c r="W998" s="8" t="str">
        <f>VLOOKUP(October_Schedule_Table[[#This Row],[Home Concat]],'Back to Back'!T:U,2,FALSE)</f>
        <v>yes</v>
      </c>
      <c r="X998" s="8" t="str">
        <f>VLOOKUP(October_Schedule_Table[[#This Row],[Away Concat]],'Back to Back'!T:U,2,FALSE)</f>
        <v>no</v>
      </c>
      <c r="Y998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98" s="8"/>
    </row>
    <row r="999" spans="1:26" x14ac:dyDescent="0.2">
      <c r="A999" s="2">
        <v>43534</v>
      </c>
      <c r="B999" s="16">
        <v>3</v>
      </c>
      <c r="C999" s="16">
        <v>10</v>
      </c>
      <c r="D999" s="16">
        <v>2019</v>
      </c>
      <c r="E999" s="1" t="s">
        <v>12</v>
      </c>
      <c r="F999" s="1" t="s">
        <v>18</v>
      </c>
      <c r="G999" s="1" t="str">
        <f>LEFT(October_Schedule_Table[[#This Row],[Visitor/Neutral]],3)</f>
        <v>Hou</v>
      </c>
      <c r="H999" s="1">
        <v>94</v>
      </c>
      <c r="I999" s="1" t="s">
        <v>28</v>
      </c>
      <c r="J999" s="1" t="str">
        <f>LEFT(October_Schedule_Table[[#This Row],[Home/Neutral]],3)</f>
        <v>Dal</v>
      </c>
      <c r="K999" s="1">
        <v>93</v>
      </c>
      <c r="L999" s="1">
        <f>mean-0.5*home+VLOOKUP(October_Schedule_Table[[#This Row],[Visitor/Neutral]],lookup,2,FALSE)+VLOOKUP(October_Schedule_Table[[#This Row],[Home/Neutral]],lookup,3,FALSE)</f>
        <v>111.66728853688201</v>
      </c>
      <c r="M999" s="1">
        <f>mean+0.5*home+VLOOKUP(October_Schedule_Table[[#This Row],[Visitor/Neutral]],lookup,3,FALSE)+VLOOKUP(October_Schedule_Table[[#This Row],[Home/Neutral]],lookup,2,FALSE)</f>
        <v>107.45296443661607</v>
      </c>
      <c r="N999" s="1">
        <f>(October_Schedule_Table[[#This Row],[PTS2]]-October_Schedule_Table[[#This Row],[Home Pre]])^2+(October_Schedule_Table[[#This Row],[PTS]]-October_Schedule_Table[[#This Row],[Away Pre]])^2</f>
        <v>521.02126525153142</v>
      </c>
      <c r="O999" s="1">
        <f t="shared" si="17"/>
        <v>1.8082829183133624</v>
      </c>
      <c r="P999" s="8">
        <f>October_Schedule_Table[[#This Row],[PTS2]]-October_Schedule_Table[[#This Row],[PTS]]</f>
        <v>-1</v>
      </c>
      <c r="Q999" s="8">
        <f>October_Schedule_Table[[#This Row],[Home Pre]]-October_Schedule_Table[[#This Row],[Away Pre]]</f>
        <v>-4.2143241002659408</v>
      </c>
      <c r="R999" s="8">
        <f>October_Schedule_Table[[#This Row],[Actual]]-October_Schedule_Table[[#This Row],[Predicted]]</f>
        <v>3.2143241002659408</v>
      </c>
      <c r="S999" s="8">
        <f>October_Schedule_Table[[#This Row],[PTS2]]-October_Schedule_Table[[#This Row],[Home Pre]]</f>
        <v>-14.452964436616071</v>
      </c>
      <c r="T999" s="8">
        <f>October_Schedule_Table[[#This Row],[PTS]]-October_Schedule_Table[[#This Row],[Away Pre]]</f>
        <v>-17.667288536882012</v>
      </c>
      <c r="U999" s="8" t="str">
        <f>CONCATENATE(October_Schedule_Table[[#This Row],[Away Short]],October_Schedule_Table[[#This Row],[PTS]],October_Schedule_Table[[#This Row],[PTS2]])</f>
        <v>Hou9493</v>
      </c>
      <c r="V999" s="8" t="str">
        <f>CONCATENATE(October_Schedule_Table[[#This Row],[Home Short]],October_Schedule_Table[[#This Row],[PTS]],October_Schedule_Table[[#This Row],[PTS2]])</f>
        <v>Dal9493</v>
      </c>
      <c r="W999" s="8" t="str">
        <f>VLOOKUP(October_Schedule_Table[[#This Row],[Home Concat]],'Back to Back'!T:U,2,FALSE)</f>
        <v>no</v>
      </c>
      <c r="X999" s="8" t="str">
        <f>VLOOKUP(October_Schedule_Table[[#This Row],[Away Concat]],'Back to Back'!T:U,2,FALSE)</f>
        <v>no</v>
      </c>
      <c r="Y99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999" s="8"/>
    </row>
    <row r="1000" spans="1:26" x14ac:dyDescent="0.2">
      <c r="A1000" s="2">
        <v>43534</v>
      </c>
      <c r="B1000" s="16">
        <v>3</v>
      </c>
      <c r="C1000" s="16">
        <v>10</v>
      </c>
      <c r="D1000" s="16">
        <v>2019</v>
      </c>
      <c r="E1000" s="1" t="s">
        <v>63</v>
      </c>
      <c r="F1000" s="1" t="s">
        <v>38</v>
      </c>
      <c r="G1000" s="1" t="str">
        <f>LEFT(October_Schedule_Table[[#This Row],[Visitor/Neutral]],3)</f>
        <v>Chi</v>
      </c>
      <c r="H1000" s="1">
        <v>108</v>
      </c>
      <c r="I1000" s="1" t="s">
        <v>16</v>
      </c>
      <c r="J1000" s="1" t="str">
        <f>LEFT(October_Schedule_Table[[#This Row],[Home/Neutral]],3)</f>
        <v>Det</v>
      </c>
      <c r="K1000" s="1">
        <v>131</v>
      </c>
      <c r="L1000" s="1">
        <f>mean-0.5*home+VLOOKUP(October_Schedule_Table[[#This Row],[Visitor/Neutral]],lookup,2,FALSE)+VLOOKUP(October_Schedule_Table[[#This Row],[Home/Neutral]],lookup,3,FALSE)</f>
        <v>99.767024727070975</v>
      </c>
      <c r="M1000" s="1">
        <f>mean+0.5*home+VLOOKUP(October_Schedule_Table[[#This Row],[Visitor/Neutral]],lookup,3,FALSE)+VLOOKUP(October_Schedule_Table[[#This Row],[Home/Neutral]],lookup,2,FALSE)</f>
        <v>110.610866470772</v>
      </c>
      <c r="N1000" s="1">
        <f>(October_Schedule_Table[[#This Row],[PTS2]]-October_Schedule_Table[[#This Row],[Home Pre]])^2+(October_Schedule_Table[[#This Row],[PTS]]-October_Schedule_Table[[#This Row],[Away Pre]])^2</f>
        <v>483.49864791735035</v>
      </c>
      <c r="O1000" s="1">
        <f t="shared" si="17"/>
        <v>1.8093685394370247</v>
      </c>
      <c r="P1000" s="8">
        <f>October_Schedule_Table[[#This Row],[PTS2]]-October_Schedule_Table[[#This Row],[PTS]]</f>
        <v>23</v>
      </c>
      <c r="Q1000" s="8">
        <f>October_Schedule_Table[[#This Row],[Home Pre]]-October_Schedule_Table[[#This Row],[Away Pre]]</f>
        <v>10.84384174370102</v>
      </c>
      <c r="R1000" s="8">
        <f>October_Schedule_Table[[#This Row],[Actual]]-October_Schedule_Table[[#This Row],[Predicted]]</f>
        <v>12.15615825629898</v>
      </c>
      <c r="S1000" s="8">
        <f>October_Schedule_Table[[#This Row],[PTS2]]-October_Schedule_Table[[#This Row],[Home Pre]]</f>
        <v>20.389133529228005</v>
      </c>
      <c r="T1000" s="8">
        <f>October_Schedule_Table[[#This Row],[PTS]]-October_Schedule_Table[[#This Row],[Away Pre]]</f>
        <v>8.2329752729290249</v>
      </c>
      <c r="U1000" s="8" t="str">
        <f>CONCATENATE(October_Schedule_Table[[#This Row],[Away Short]],October_Schedule_Table[[#This Row],[PTS]],October_Schedule_Table[[#This Row],[PTS2]])</f>
        <v>Chi108131</v>
      </c>
      <c r="V1000" s="8" t="str">
        <f>CONCATENATE(October_Schedule_Table[[#This Row],[Home Short]],October_Schedule_Table[[#This Row],[PTS]],October_Schedule_Table[[#This Row],[PTS2]])</f>
        <v>Det108131</v>
      </c>
      <c r="W1000" s="8" t="str">
        <f>VLOOKUP(October_Schedule_Table[[#This Row],[Home Concat]],'Back to Back'!T:U,2,FALSE)</f>
        <v>no</v>
      </c>
      <c r="X1000" s="8" t="str">
        <f>VLOOKUP(October_Schedule_Table[[#This Row],[Away Concat]],'Back to Back'!T:U,2,FALSE)</f>
        <v>no</v>
      </c>
      <c r="Y100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00" s="8"/>
    </row>
    <row r="1001" spans="1:26" x14ac:dyDescent="0.2">
      <c r="A1001" s="2">
        <v>43534</v>
      </c>
      <c r="B1001" s="16">
        <v>3</v>
      </c>
      <c r="C1001" s="16">
        <v>10</v>
      </c>
      <c r="D1001" s="16">
        <v>2019</v>
      </c>
      <c r="E1001" s="1" t="s">
        <v>33</v>
      </c>
      <c r="F1001" s="1" t="s">
        <v>29</v>
      </c>
      <c r="G1001" s="1" t="str">
        <f>LEFT(October_Schedule_Table[[#This Row],[Visitor/Neutral]],3)</f>
        <v>Pho</v>
      </c>
      <c r="H1001" s="1">
        <v>115</v>
      </c>
      <c r="I1001" s="1" t="s">
        <v>11</v>
      </c>
      <c r="J1001" s="1" t="str">
        <f>LEFT(October_Schedule_Table[[#This Row],[Home/Neutral]],3)</f>
        <v>Gol</v>
      </c>
      <c r="K1001" s="1">
        <v>111</v>
      </c>
      <c r="L1001" s="1">
        <f>mean-0.5*home+VLOOKUP(October_Schedule_Table[[#This Row],[Visitor/Neutral]],lookup,2,FALSE)+VLOOKUP(October_Schedule_Table[[#This Row],[Home/Neutral]],lookup,3,FALSE)</f>
        <v>106.6126821939348</v>
      </c>
      <c r="M1001" s="1">
        <f>mean+0.5*home+VLOOKUP(October_Schedule_Table[[#This Row],[Visitor/Neutral]],lookup,3,FALSE)+VLOOKUP(October_Schedule_Table[[#This Row],[Home/Neutral]],lookup,2,FALSE)</f>
        <v>124.52398938243776</v>
      </c>
      <c r="N1001" s="1">
        <f>(October_Schedule_Table[[#This Row],[PTS2]]-October_Schedule_Table[[#This Row],[Home Pre]])^2+(October_Schedule_Table[[#This Row],[PTS]]-October_Schedule_Table[[#This Row],[Away Pre]])^2</f>
        <v>253.24538879622764</v>
      </c>
      <c r="O1001" s="1">
        <f t="shared" si="17"/>
        <v>1.8104548123244195</v>
      </c>
      <c r="P1001" s="8">
        <f>October_Schedule_Table[[#This Row],[PTS2]]-October_Schedule_Table[[#This Row],[PTS]]</f>
        <v>-4</v>
      </c>
      <c r="Q1001" s="8">
        <f>October_Schedule_Table[[#This Row],[Home Pre]]-October_Schedule_Table[[#This Row],[Away Pre]]</f>
        <v>17.91130718850296</v>
      </c>
      <c r="R1001" s="8">
        <f>October_Schedule_Table[[#This Row],[Actual]]-October_Schedule_Table[[#This Row],[Predicted]]</f>
        <v>-21.91130718850296</v>
      </c>
      <c r="S1001" s="8">
        <f>October_Schedule_Table[[#This Row],[PTS2]]-October_Schedule_Table[[#This Row],[Home Pre]]</f>
        <v>-13.523989382437762</v>
      </c>
      <c r="T1001" s="8">
        <f>October_Schedule_Table[[#This Row],[PTS]]-October_Schedule_Table[[#This Row],[Away Pre]]</f>
        <v>8.3873178060651981</v>
      </c>
      <c r="U1001" s="8" t="str">
        <f>CONCATENATE(October_Schedule_Table[[#This Row],[Away Short]],October_Schedule_Table[[#This Row],[PTS]],October_Schedule_Table[[#This Row],[PTS2]])</f>
        <v>Pho115111</v>
      </c>
      <c r="V1001" s="8" t="str">
        <f>CONCATENATE(October_Schedule_Table[[#This Row],[Home Short]],October_Schedule_Table[[#This Row],[PTS]],October_Schedule_Table[[#This Row],[PTS2]])</f>
        <v>Gol115111</v>
      </c>
      <c r="W1001" s="8" t="str">
        <f>VLOOKUP(October_Schedule_Table[[#This Row],[Home Concat]],'Back to Back'!T:U,2,FALSE)</f>
        <v>no</v>
      </c>
      <c r="X1001" s="8" t="str">
        <f>VLOOKUP(October_Schedule_Table[[#This Row],[Away Concat]],'Back to Back'!T:U,2,FALSE)</f>
        <v>yes</v>
      </c>
      <c r="Y100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01" s="8"/>
    </row>
    <row r="1002" spans="1:26" x14ac:dyDescent="0.2">
      <c r="A1002" s="2">
        <v>43534</v>
      </c>
      <c r="B1002" s="16">
        <v>3</v>
      </c>
      <c r="C1002" s="16">
        <v>10</v>
      </c>
      <c r="D1002" s="16">
        <v>2019</v>
      </c>
      <c r="E1002" s="1" t="s">
        <v>43</v>
      </c>
      <c r="F1002" s="1" t="s">
        <v>27</v>
      </c>
      <c r="G1002" s="1" t="str">
        <f>LEFT(October_Schedule_Table[[#This Row],[Visitor/Neutral]],3)</f>
        <v>Orl</v>
      </c>
      <c r="H1002" s="1">
        <v>97</v>
      </c>
      <c r="I1002" s="1" t="s">
        <v>19</v>
      </c>
      <c r="J1002" s="1" t="str">
        <f>LEFT(October_Schedule_Table[[#This Row],[Home/Neutral]],3)</f>
        <v>Mem</v>
      </c>
      <c r="K1002" s="1">
        <v>105</v>
      </c>
      <c r="L1002" s="1">
        <f>mean-0.5*home+VLOOKUP(October_Schedule_Table[[#This Row],[Visitor/Neutral]],lookup,2,FALSE)+VLOOKUP(October_Schedule_Table[[#This Row],[Home/Neutral]],lookup,3,FALSE)</f>
        <v>101.50044903606435</v>
      </c>
      <c r="M1002" s="1">
        <f>mean+0.5*home+VLOOKUP(October_Schedule_Table[[#This Row],[Visitor/Neutral]],lookup,3,FALSE)+VLOOKUP(October_Schedule_Table[[#This Row],[Home/Neutral]],lookup,2,FALSE)</f>
        <v>100.660996715317</v>
      </c>
      <c r="N1002" s="1">
        <f>(October_Schedule_Table[[#This Row],[PTS2]]-October_Schedule_Table[[#This Row],[Home Pre]])^2+(October_Schedule_Table[[#This Row],[PTS]]-October_Schedule_Table[[#This Row],[Away Pre]])^2</f>
        <v>39.08099103070245</v>
      </c>
      <c r="O1002" s="1">
        <f t="shared" si="17"/>
        <v>1.8115417373668397</v>
      </c>
      <c r="P1002" s="8">
        <f>October_Schedule_Table[[#This Row],[PTS2]]-October_Schedule_Table[[#This Row],[PTS]]</f>
        <v>8</v>
      </c>
      <c r="Q1002" s="8">
        <f>October_Schedule_Table[[#This Row],[Home Pre]]-October_Schedule_Table[[#This Row],[Away Pre]]</f>
        <v>-0.83945232074735543</v>
      </c>
      <c r="R1002" s="8">
        <f>October_Schedule_Table[[#This Row],[Actual]]-October_Schedule_Table[[#This Row],[Predicted]]</f>
        <v>8.8394523207473554</v>
      </c>
      <c r="S1002" s="8">
        <f>October_Schedule_Table[[#This Row],[PTS2]]-October_Schedule_Table[[#This Row],[Home Pre]]</f>
        <v>4.3390032846830024</v>
      </c>
      <c r="T1002" s="8">
        <f>October_Schedule_Table[[#This Row],[PTS]]-October_Schedule_Table[[#This Row],[Away Pre]]</f>
        <v>-4.500449036064353</v>
      </c>
      <c r="U1002" s="8" t="str">
        <f>CONCATENATE(October_Schedule_Table[[#This Row],[Away Short]],October_Schedule_Table[[#This Row],[PTS]],October_Schedule_Table[[#This Row],[PTS2]])</f>
        <v>Orl97105</v>
      </c>
      <c r="V1002" s="8" t="str">
        <f>CONCATENATE(October_Schedule_Table[[#This Row],[Home Short]],October_Schedule_Table[[#This Row],[PTS]],October_Schedule_Table[[#This Row],[PTS2]])</f>
        <v>Mem97105</v>
      </c>
      <c r="W1002" s="8" t="str">
        <f>VLOOKUP(October_Schedule_Table[[#This Row],[Home Concat]],'Back to Back'!T:U,2,FALSE)</f>
        <v>no</v>
      </c>
      <c r="X1002" s="8" t="str">
        <f>VLOOKUP(October_Schedule_Table[[#This Row],[Away Concat]],'Back to Back'!T:U,2,FALSE)</f>
        <v>no</v>
      </c>
      <c r="Y100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02" s="8"/>
    </row>
    <row r="1003" spans="1:26" x14ac:dyDescent="0.2">
      <c r="A1003" s="2">
        <v>43534</v>
      </c>
      <c r="B1003" s="16">
        <v>3</v>
      </c>
      <c r="C1003" s="16">
        <v>10</v>
      </c>
      <c r="D1003" s="16">
        <v>2019</v>
      </c>
      <c r="E1003" s="1" t="s">
        <v>61</v>
      </c>
      <c r="F1003" s="1" t="s">
        <v>37</v>
      </c>
      <c r="G1003" s="1" t="str">
        <f>LEFT(October_Schedule_Table[[#This Row],[Visitor/Neutral]],3)</f>
        <v>Tor</v>
      </c>
      <c r="H1003" s="1">
        <v>125</v>
      </c>
      <c r="I1003" s="1" t="s">
        <v>26</v>
      </c>
      <c r="J1003" s="1" t="str">
        <f>LEFT(October_Schedule_Table[[#This Row],[Home/Neutral]],3)</f>
        <v>Mia</v>
      </c>
      <c r="K1003" s="1">
        <v>104</v>
      </c>
      <c r="L1003" s="1">
        <f>mean-0.5*home+VLOOKUP(October_Schedule_Table[[#This Row],[Visitor/Neutral]],lookup,2,FALSE)+VLOOKUP(October_Schedule_Table[[#This Row],[Home/Neutral]],lookup,3,FALSE)</f>
        <v>107.33461159246916</v>
      </c>
      <c r="M1003" s="1">
        <f>mean+0.5*home+VLOOKUP(October_Schedule_Table[[#This Row],[Visitor/Neutral]],lookup,3,FALSE)+VLOOKUP(October_Schedule_Table[[#This Row],[Home/Neutral]],lookup,2,FALSE)</f>
        <v>104.26896947442668</v>
      </c>
      <c r="N1003" s="1">
        <f>(October_Schedule_Table[[#This Row],[PTS2]]-October_Schedule_Table[[#This Row],[Home Pre]])^2+(October_Schedule_Table[[#This Row],[PTS]]-October_Schedule_Table[[#This Row],[Away Pre]])^2</f>
        <v>312.13829216709843</v>
      </c>
      <c r="O1003" s="1">
        <f t="shared" si="17"/>
        <v>1.8126293149558133</v>
      </c>
      <c r="P1003" s="8">
        <f>October_Schedule_Table[[#This Row],[PTS2]]-October_Schedule_Table[[#This Row],[PTS]]</f>
        <v>-21</v>
      </c>
      <c r="Q1003" s="8">
        <f>October_Schedule_Table[[#This Row],[Home Pre]]-October_Schedule_Table[[#This Row],[Away Pre]]</f>
        <v>-3.0656421180424758</v>
      </c>
      <c r="R1003" s="8">
        <f>October_Schedule_Table[[#This Row],[Actual]]-October_Schedule_Table[[#This Row],[Predicted]]</f>
        <v>-17.934357881957524</v>
      </c>
      <c r="S1003" s="8">
        <f>October_Schedule_Table[[#This Row],[PTS2]]-October_Schedule_Table[[#This Row],[Home Pre]]</f>
        <v>-0.26896947442668306</v>
      </c>
      <c r="T1003" s="8">
        <f>October_Schedule_Table[[#This Row],[PTS]]-October_Schedule_Table[[#This Row],[Away Pre]]</f>
        <v>17.665388407530841</v>
      </c>
      <c r="U1003" s="8" t="str">
        <f>CONCATENATE(October_Schedule_Table[[#This Row],[Away Short]],October_Schedule_Table[[#This Row],[PTS]],October_Schedule_Table[[#This Row],[PTS2]])</f>
        <v>Tor125104</v>
      </c>
      <c r="V1003" s="8" t="str">
        <f>CONCATENATE(October_Schedule_Table[[#This Row],[Home Short]],October_Schedule_Table[[#This Row],[PTS]],October_Schedule_Table[[#This Row],[PTS2]])</f>
        <v>Mia125104</v>
      </c>
      <c r="W1003" s="8" t="str">
        <f>VLOOKUP(October_Schedule_Table[[#This Row],[Home Concat]],'Back to Back'!T:U,2,FALSE)</f>
        <v>no</v>
      </c>
      <c r="X1003" s="8" t="str">
        <f>VLOOKUP(October_Schedule_Table[[#This Row],[Away Concat]],'Back to Back'!T:U,2,FALSE)</f>
        <v>no</v>
      </c>
      <c r="Y100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03" s="8"/>
    </row>
    <row r="1004" spans="1:26" x14ac:dyDescent="0.2">
      <c r="A1004" s="2">
        <v>43534</v>
      </c>
      <c r="B1004" s="16">
        <v>3</v>
      </c>
      <c r="C1004" s="16">
        <v>10</v>
      </c>
      <c r="D1004" s="16">
        <v>2019</v>
      </c>
      <c r="E1004" s="1" t="s">
        <v>6</v>
      </c>
      <c r="F1004" s="1" t="s">
        <v>25</v>
      </c>
      <c r="G1004" s="1" t="s">
        <v>243</v>
      </c>
      <c r="H1004" s="1">
        <v>92</v>
      </c>
      <c r="I1004" s="1" t="s">
        <v>34</v>
      </c>
      <c r="J1004" s="1" t="str">
        <f>LEFT(October_Schedule_Table[[#This Row],[Home/Neutral]],3)</f>
        <v>Min</v>
      </c>
      <c r="K1004" s="1">
        <v>103</v>
      </c>
      <c r="L1004" s="1">
        <f>mean-0.5*home+VLOOKUP(October_Schedule_Table[[#This Row],[Visitor/Neutral]],lookup,2,FALSE)+VLOOKUP(October_Schedule_Table[[#This Row],[Home/Neutral]],lookup,3,FALSE)</f>
        <v>105.60482038587868</v>
      </c>
      <c r="M1004" s="1">
        <f>mean+0.5*home+VLOOKUP(October_Schedule_Table[[#This Row],[Visitor/Neutral]],lookup,3,FALSE)+VLOOKUP(October_Schedule_Table[[#This Row],[Home/Neutral]],lookup,2,FALSE)</f>
        <v>116.35371929199145</v>
      </c>
      <c r="N1004" s="1">
        <f>(October_Schedule_Table[[#This Row],[PTS2]]-October_Schedule_Table[[#This Row],[Home Pre]])^2+(October_Schedule_Table[[#This Row],[PTS]]-October_Schedule_Table[[#This Row],[Away Pre]])^2</f>
        <v>363.41295666132487</v>
      </c>
      <c r="O1004" s="1">
        <f t="shared" si="17"/>
        <v>1.8137175454831032</v>
      </c>
      <c r="P1004" s="8">
        <f>October_Schedule_Table[[#This Row],[PTS2]]-October_Schedule_Table[[#This Row],[PTS]]</f>
        <v>11</v>
      </c>
      <c r="Q1004" s="8">
        <f>October_Schedule_Table[[#This Row],[Home Pre]]-October_Schedule_Table[[#This Row],[Away Pre]]</f>
        <v>10.748898906112771</v>
      </c>
      <c r="R1004" s="8">
        <f>October_Schedule_Table[[#This Row],[Actual]]-October_Schedule_Table[[#This Row],[Predicted]]</f>
        <v>0.2511010938872289</v>
      </c>
      <c r="S1004" s="8">
        <f>October_Schedule_Table[[#This Row],[PTS2]]-October_Schedule_Table[[#This Row],[Home Pre]]</f>
        <v>-13.353719291991453</v>
      </c>
      <c r="T1004" s="8">
        <f>October_Schedule_Table[[#This Row],[PTS]]-October_Schedule_Table[[#This Row],[Away Pre]]</f>
        <v>-13.604820385878682</v>
      </c>
      <c r="U1004" s="8" t="str">
        <f>CONCATENATE(October_Schedule_Table[[#This Row],[Away Short]],October_Schedule_Table[[#This Row],[PTS]],October_Schedule_Table[[#This Row],[PTS2]])</f>
        <v>NYK92103</v>
      </c>
      <c r="V1004" s="8" t="str">
        <f>CONCATENATE(October_Schedule_Table[[#This Row],[Home Short]],October_Schedule_Table[[#This Row],[PTS]],October_Schedule_Table[[#This Row],[PTS2]])</f>
        <v>Min92103</v>
      </c>
      <c r="W1004" s="8" t="str">
        <f>VLOOKUP(October_Schedule_Table[[#This Row],[Home Concat]],'Back to Back'!T:U,2,FALSE)</f>
        <v>yes</v>
      </c>
      <c r="X1004" s="8" t="str">
        <f>VLOOKUP(October_Schedule_Table[[#This Row],[Away Concat]],'Back to Back'!T:U,2,FALSE)</f>
        <v>yes</v>
      </c>
      <c r="Y1004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43534New York KnicksMinnesota Timberwolves</v>
      </c>
      <c r="Z1004" s="8"/>
    </row>
    <row r="1005" spans="1:26" x14ac:dyDescent="0.2">
      <c r="A1005" s="2">
        <v>43534</v>
      </c>
      <c r="B1005" s="16">
        <v>3</v>
      </c>
      <c r="C1005" s="16">
        <v>10</v>
      </c>
      <c r="D1005" s="16">
        <v>2019</v>
      </c>
      <c r="E1005" s="1" t="s">
        <v>61</v>
      </c>
      <c r="F1005" s="1" t="s">
        <v>20</v>
      </c>
      <c r="G1005" s="1" t="str">
        <f>LEFT(October_Schedule_Table[[#This Row],[Visitor/Neutral]],3)</f>
        <v>Ind</v>
      </c>
      <c r="H1005" s="1">
        <v>89</v>
      </c>
      <c r="I1005" s="1" t="s">
        <v>7</v>
      </c>
      <c r="J1005" s="1" t="str">
        <f>LEFT(October_Schedule_Table[[#This Row],[Home/Neutral]],3)</f>
        <v>Phi</v>
      </c>
      <c r="K1005" s="1">
        <v>106</v>
      </c>
      <c r="L1005" s="1">
        <f>mean-0.5*home+VLOOKUP(October_Schedule_Table[[#This Row],[Visitor/Neutral]],lookup,2,FALSE)+VLOOKUP(October_Schedule_Table[[#This Row],[Home/Neutral]],lookup,3,FALSE)</f>
        <v>108.03284686959704</v>
      </c>
      <c r="M1005" s="1">
        <f>mean+0.5*home+VLOOKUP(October_Schedule_Table[[#This Row],[Visitor/Neutral]],lookup,3,FALSE)+VLOOKUP(October_Schedule_Table[[#This Row],[Home/Neutral]],lookup,2,FALSE)</f>
        <v>110.60356529904095</v>
      </c>
      <c r="N1005" s="1">
        <f>(October_Schedule_Table[[#This Row],[PTS2]]-October_Schedule_Table[[#This Row],[Home Pre]])^2+(October_Schedule_Table[[#This Row],[PTS]]-October_Schedule_Table[[#This Row],[Away Pre]])^2</f>
        <v>383.44207342406372</v>
      </c>
      <c r="O1005" s="1">
        <f t="shared" si="17"/>
        <v>1.8148064293407078</v>
      </c>
      <c r="P1005" s="8">
        <f>October_Schedule_Table[[#This Row],[PTS2]]-October_Schedule_Table[[#This Row],[PTS]]</f>
        <v>17</v>
      </c>
      <c r="Q1005" s="8">
        <f>October_Schedule_Table[[#This Row],[Home Pre]]-October_Schedule_Table[[#This Row],[Away Pre]]</f>
        <v>2.5707184294439145</v>
      </c>
      <c r="R1005" s="8">
        <f>October_Schedule_Table[[#This Row],[Actual]]-October_Schedule_Table[[#This Row],[Predicted]]</f>
        <v>14.429281570556086</v>
      </c>
      <c r="S1005" s="8">
        <f>October_Schedule_Table[[#This Row],[PTS2]]-October_Schedule_Table[[#This Row],[Home Pre]]</f>
        <v>-4.6035652990409517</v>
      </c>
      <c r="T1005" s="8">
        <f>October_Schedule_Table[[#This Row],[PTS]]-October_Schedule_Table[[#This Row],[Away Pre]]</f>
        <v>-19.032846869597037</v>
      </c>
      <c r="U1005" s="8" t="str">
        <f>CONCATENATE(October_Schedule_Table[[#This Row],[Away Short]],October_Schedule_Table[[#This Row],[PTS]],October_Schedule_Table[[#This Row],[PTS2]])</f>
        <v>Ind89106</v>
      </c>
      <c r="V1005" s="8" t="str">
        <f>CONCATENATE(October_Schedule_Table[[#This Row],[Home Short]],October_Schedule_Table[[#This Row],[PTS]],October_Schedule_Table[[#This Row],[PTS2]])</f>
        <v>Phi89106</v>
      </c>
      <c r="W1005" s="8" t="str">
        <f>VLOOKUP(October_Schedule_Table[[#This Row],[Home Concat]],'Back to Back'!T:U,2,FALSE)</f>
        <v>no</v>
      </c>
      <c r="X1005" s="8" t="str">
        <f>VLOOKUP(October_Schedule_Table[[#This Row],[Away Concat]],'Back to Back'!T:U,2,FALSE)</f>
        <v>no</v>
      </c>
      <c r="Y100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05" s="8"/>
    </row>
    <row r="1006" spans="1:26" x14ac:dyDescent="0.2">
      <c r="A1006" s="2">
        <v>43534</v>
      </c>
      <c r="B1006" s="16">
        <v>3</v>
      </c>
      <c r="C1006" s="16">
        <v>10</v>
      </c>
      <c r="D1006" s="16">
        <v>2019</v>
      </c>
      <c r="E1006" s="1" t="s">
        <v>6</v>
      </c>
      <c r="F1006" s="1" t="s">
        <v>13</v>
      </c>
      <c r="G1006" s="1" t="str">
        <f>LEFT(October_Schedule_Table[[#This Row],[Visitor/Neutral]],3)</f>
        <v>Mil</v>
      </c>
      <c r="H1006" s="1">
        <v>114</v>
      </c>
      <c r="I1006" s="1" t="s">
        <v>35</v>
      </c>
      <c r="J1006" s="1" t="str">
        <f>LEFT(October_Schedule_Table[[#This Row],[Home/Neutral]],3)</f>
        <v>San</v>
      </c>
      <c r="K1006" s="1">
        <v>121</v>
      </c>
      <c r="L1006" s="1">
        <f>mean-0.5*home+VLOOKUP(October_Schedule_Table[[#This Row],[Visitor/Neutral]],lookup,2,FALSE)+VLOOKUP(October_Schedule_Table[[#This Row],[Home/Neutral]],lookup,3,FALSE)</f>
        <v>114.93848188954512</v>
      </c>
      <c r="M1006" s="1">
        <f>mean+0.5*home+VLOOKUP(October_Schedule_Table[[#This Row],[Visitor/Neutral]],lookup,3,FALSE)+VLOOKUP(October_Schedule_Table[[#This Row],[Home/Neutral]],lookup,2,FALSE)</f>
        <v>111.76051158459275</v>
      </c>
      <c r="N1006" s="1">
        <f>(October_Schedule_Table[[#This Row],[PTS2]]-October_Schedule_Table[[#This Row],[Home Pre]])^2+(October_Schedule_Table[[#This Row],[PTS]]-October_Schedule_Table[[#This Row],[Away Pre]])^2</f>
        <v>86.248894435448975</v>
      </c>
      <c r="O1006" s="1">
        <f t="shared" si="17"/>
        <v>1.8158959669208605</v>
      </c>
      <c r="P1006" s="8">
        <f>October_Schedule_Table[[#This Row],[PTS2]]-October_Schedule_Table[[#This Row],[PTS]]</f>
        <v>7</v>
      </c>
      <c r="Q1006" s="8">
        <f>October_Schedule_Table[[#This Row],[Home Pre]]-October_Schedule_Table[[#This Row],[Away Pre]]</f>
        <v>-3.1779703049523675</v>
      </c>
      <c r="R1006" s="8">
        <f>October_Schedule_Table[[#This Row],[Actual]]-October_Schedule_Table[[#This Row],[Predicted]]</f>
        <v>10.177970304952368</v>
      </c>
      <c r="S1006" s="8">
        <f>October_Schedule_Table[[#This Row],[PTS2]]-October_Schedule_Table[[#This Row],[Home Pre]]</f>
        <v>9.2394884154072514</v>
      </c>
      <c r="T1006" s="8">
        <f>October_Schedule_Table[[#This Row],[PTS]]-October_Schedule_Table[[#This Row],[Away Pre]]</f>
        <v>-0.93848188954511613</v>
      </c>
      <c r="U1006" s="8" t="str">
        <f>CONCATENATE(October_Schedule_Table[[#This Row],[Away Short]],October_Schedule_Table[[#This Row],[PTS]],October_Schedule_Table[[#This Row],[PTS2]])</f>
        <v>Mil114121</v>
      </c>
      <c r="V1006" s="8" t="str">
        <f>CONCATENATE(October_Schedule_Table[[#This Row],[Home Short]],October_Schedule_Table[[#This Row],[PTS]],October_Schedule_Table[[#This Row],[PTS2]])</f>
        <v>San114121</v>
      </c>
      <c r="W1006" s="8" t="str">
        <f>VLOOKUP(October_Schedule_Table[[#This Row],[Home Concat]],'Back to Back'!T:U,2,FALSE)</f>
        <v>no</v>
      </c>
      <c r="X1006" s="8" t="str">
        <f>VLOOKUP(October_Schedule_Table[[#This Row],[Away Concat]],'Back to Back'!T:U,2,FALSE)</f>
        <v>yes</v>
      </c>
      <c r="Y100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06" s="8"/>
    </row>
    <row r="1007" spans="1:26" x14ac:dyDescent="0.2">
      <c r="A1007" s="2">
        <v>43535</v>
      </c>
      <c r="B1007" s="16">
        <v>3</v>
      </c>
      <c r="C1007" s="16">
        <v>11</v>
      </c>
      <c r="D1007" s="16">
        <v>2019</v>
      </c>
      <c r="E1007" s="1" t="s">
        <v>23</v>
      </c>
      <c r="F1007" s="1" t="s">
        <v>16</v>
      </c>
      <c r="G1007" s="1" t="str">
        <f>LEFT(October_Schedule_Table[[#This Row],[Visitor/Neutral]],3)</f>
        <v>Det</v>
      </c>
      <c r="H1007" s="1">
        <v>75</v>
      </c>
      <c r="I1007" s="1" t="s">
        <v>15</v>
      </c>
      <c r="J1007" s="1" t="str">
        <f>LEFT(October_Schedule_Table[[#This Row],[Home/Neutral]],3)</f>
        <v>Bro</v>
      </c>
      <c r="K1007" s="1">
        <v>103</v>
      </c>
      <c r="L1007" s="1">
        <f>mean-0.5*home+VLOOKUP(October_Schedule_Table[[#This Row],[Visitor/Neutral]],lookup,2,FALSE)+VLOOKUP(October_Schedule_Table[[#This Row],[Home/Neutral]],lookup,3,FALSE)</f>
        <v>106.79306220240025</v>
      </c>
      <c r="M1007" s="1">
        <f>mean+0.5*home+VLOOKUP(October_Schedule_Table[[#This Row],[Visitor/Neutral]],lookup,3,FALSE)+VLOOKUP(October_Schedule_Table[[#This Row],[Home/Neutral]],lookup,2,FALSE)</f>
        <v>109.83761278026822</v>
      </c>
      <c r="N1007" s="1">
        <f>(October_Schedule_Table[[#This Row],[PTS2]]-October_Schedule_Table[[#This Row],[Home Pre]])^2+(October_Schedule_Table[[#This Row],[PTS]]-October_Schedule_Table[[#This Row],[Away Pre]])^2</f>
        <v>1057.5517527385787</v>
      </c>
      <c r="O1007" s="1">
        <f t="shared" si="17"/>
        <v>1.8169861586160303</v>
      </c>
      <c r="P1007" s="8">
        <f>October_Schedule_Table[[#This Row],[PTS2]]-October_Schedule_Table[[#This Row],[PTS]]</f>
        <v>28</v>
      </c>
      <c r="Q1007" s="8">
        <f>October_Schedule_Table[[#This Row],[Home Pre]]-October_Schedule_Table[[#This Row],[Away Pre]]</f>
        <v>3.044550577867966</v>
      </c>
      <c r="R1007" s="8">
        <f>October_Schedule_Table[[#This Row],[Actual]]-October_Schedule_Table[[#This Row],[Predicted]]</f>
        <v>24.955449422132034</v>
      </c>
      <c r="S1007" s="8">
        <f>October_Schedule_Table[[#This Row],[PTS2]]-October_Schedule_Table[[#This Row],[Home Pre]]</f>
        <v>-6.8376127802682163</v>
      </c>
      <c r="T1007" s="8">
        <f>October_Schedule_Table[[#This Row],[PTS]]-October_Schedule_Table[[#This Row],[Away Pre]]</f>
        <v>-31.79306220240025</v>
      </c>
      <c r="U1007" s="8" t="str">
        <f>CONCATENATE(October_Schedule_Table[[#This Row],[Away Short]],October_Schedule_Table[[#This Row],[PTS]],October_Schedule_Table[[#This Row],[PTS2]])</f>
        <v>Det75103</v>
      </c>
      <c r="V1007" s="8" t="str">
        <f>CONCATENATE(October_Schedule_Table[[#This Row],[Home Short]],October_Schedule_Table[[#This Row],[PTS]],October_Schedule_Table[[#This Row],[PTS2]])</f>
        <v>Bro75103</v>
      </c>
      <c r="W1007" s="8" t="str">
        <f>VLOOKUP(October_Schedule_Table[[#This Row],[Home Concat]],'Back to Back'!T:U,2,FALSE)</f>
        <v>no</v>
      </c>
      <c r="X1007" s="8" t="str">
        <f>VLOOKUP(October_Schedule_Table[[#This Row],[Away Concat]],'Back to Back'!T:U,2,FALSE)</f>
        <v>yes</v>
      </c>
      <c r="Y100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07" s="8"/>
    </row>
    <row r="1008" spans="1:26" x14ac:dyDescent="0.2">
      <c r="A1008" s="2">
        <v>43535</v>
      </c>
      <c r="B1008" s="16">
        <v>3</v>
      </c>
      <c r="C1008" s="16">
        <v>11</v>
      </c>
      <c r="D1008" s="16">
        <v>2019</v>
      </c>
      <c r="E1008" s="1" t="s">
        <v>12</v>
      </c>
      <c r="F1008" s="1" t="s">
        <v>37</v>
      </c>
      <c r="G1008" s="1" t="str">
        <f>LEFT(October_Schedule_Table[[#This Row],[Visitor/Neutral]],3)</f>
        <v>Tor</v>
      </c>
      <c r="H1008" s="1">
        <v>101</v>
      </c>
      <c r="I1008" s="1" t="s">
        <v>36</v>
      </c>
      <c r="J1008" s="1" t="str">
        <f>LEFT(October_Schedule_Table[[#This Row],[Home/Neutral]],3)</f>
        <v>Cle</v>
      </c>
      <c r="K1008" s="1">
        <v>126</v>
      </c>
      <c r="L1008" s="1">
        <f>mean-0.5*home+VLOOKUP(October_Schedule_Table[[#This Row],[Visitor/Neutral]],lookup,2,FALSE)+VLOOKUP(October_Schedule_Table[[#This Row],[Home/Neutral]],lookup,3,FALSE)</f>
        <v>116.19488978776623</v>
      </c>
      <c r="M1008" s="1">
        <f>mean+0.5*home+VLOOKUP(October_Schedule_Table[[#This Row],[Visitor/Neutral]],lookup,3,FALSE)+VLOOKUP(October_Schedule_Table[[#This Row],[Home/Neutral]],lookup,2,FALSE)</f>
        <v>104.06227526705231</v>
      </c>
      <c r="N1008" s="1">
        <f>(October_Schedule_Table[[#This Row],[PTS2]]-October_Schedule_Table[[#This Row],[Home Pre]])^2+(October_Schedule_Table[[#This Row],[PTS]]-October_Schedule_Table[[#This Row],[Away Pre]])^2</f>
        <v>712.14844212094704</v>
      </c>
      <c r="O1008" s="1">
        <f t="shared" si="17"/>
        <v>1.8180770048189219</v>
      </c>
      <c r="P1008" s="8">
        <f>October_Schedule_Table[[#This Row],[PTS2]]-October_Schedule_Table[[#This Row],[PTS]]</f>
        <v>25</v>
      </c>
      <c r="Q1008" s="8">
        <f>October_Schedule_Table[[#This Row],[Home Pre]]-October_Schedule_Table[[#This Row],[Away Pre]]</f>
        <v>-12.132614520713915</v>
      </c>
      <c r="R1008" s="8">
        <f>October_Schedule_Table[[#This Row],[Actual]]-October_Schedule_Table[[#This Row],[Predicted]]</f>
        <v>37.132614520713915</v>
      </c>
      <c r="S1008" s="8">
        <f>October_Schedule_Table[[#This Row],[PTS2]]-October_Schedule_Table[[#This Row],[Home Pre]]</f>
        <v>21.937724732947686</v>
      </c>
      <c r="T1008" s="8">
        <f>October_Schedule_Table[[#This Row],[PTS]]-October_Schedule_Table[[#This Row],[Away Pre]]</f>
        <v>-15.194889787766229</v>
      </c>
      <c r="U1008" s="8" t="str">
        <f>CONCATENATE(October_Schedule_Table[[#This Row],[Away Short]],October_Schedule_Table[[#This Row],[PTS]],October_Schedule_Table[[#This Row],[PTS2]])</f>
        <v>Tor101126</v>
      </c>
      <c r="V1008" s="8" t="str">
        <f>CONCATENATE(October_Schedule_Table[[#This Row],[Home Short]],October_Schedule_Table[[#This Row],[PTS]],October_Schedule_Table[[#This Row],[PTS2]])</f>
        <v>Cle101126</v>
      </c>
      <c r="W1008" s="8" t="str">
        <f>VLOOKUP(October_Schedule_Table[[#This Row],[Home Concat]],'Back to Back'!T:U,2,FALSE)</f>
        <v>no</v>
      </c>
      <c r="X1008" s="8" t="str">
        <f>VLOOKUP(October_Schedule_Table[[#This Row],[Away Concat]],'Back to Back'!T:U,2,FALSE)</f>
        <v>yes</v>
      </c>
      <c r="Y100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08" s="8"/>
    </row>
    <row r="1009" spans="1:26" x14ac:dyDescent="0.2">
      <c r="A1009" s="2">
        <v>43535</v>
      </c>
      <c r="B1009" s="16">
        <v>3</v>
      </c>
      <c r="C1009" s="16">
        <v>11</v>
      </c>
      <c r="D1009" s="16">
        <v>2019</v>
      </c>
      <c r="E1009" s="1" t="s">
        <v>6</v>
      </c>
      <c r="F1009" s="1" t="s">
        <v>14</v>
      </c>
      <c r="G1009" s="1" t="str">
        <f>LEFT(October_Schedule_Table[[#This Row],[Visitor/Neutral]],3)</f>
        <v>Cha</v>
      </c>
      <c r="H1009" s="1">
        <v>106</v>
      </c>
      <c r="I1009" s="1" t="s">
        <v>18</v>
      </c>
      <c r="J1009" s="1" t="str">
        <f>LEFT(October_Schedule_Table[[#This Row],[Home/Neutral]],3)</f>
        <v>Hou</v>
      </c>
      <c r="K1009" s="1">
        <v>118</v>
      </c>
      <c r="L1009" s="1">
        <f>mean-0.5*home+VLOOKUP(October_Schedule_Table[[#This Row],[Visitor/Neutral]],lookup,2,FALSE)+VLOOKUP(October_Schedule_Table[[#This Row],[Home/Neutral]],lookup,3,FALSE)</f>
        <v>106.46746916949898</v>
      </c>
      <c r="M1009" s="1">
        <f>mean+0.5*home+VLOOKUP(October_Schedule_Table[[#This Row],[Visitor/Neutral]],lookup,3,FALSE)+VLOOKUP(October_Schedule_Table[[#This Row],[Home/Neutral]],lookup,2,FALSE)</f>
        <v>116.23338397792259</v>
      </c>
      <c r="N1009" s="1">
        <f>(October_Schedule_Table[[#This Row],[PTS2]]-October_Schedule_Table[[#This Row],[Home Pre]])^2+(October_Schedule_Table[[#This Row],[PTS]]-October_Schedule_Table[[#This Row],[Away Pre]])^2</f>
        <v>3.339459593892697</v>
      </c>
      <c r="O1009" s="1">
        <f t="shared" si="17"/>
        <v>1.8191685059224756</v>
      </c>
      <c r="P1009" s="8">
        <f>October_Schedule_Table[[#This Row],[PTS2]]-October_Schedule_Table[[#This Row],[PTS]]</f>
        <v>12</v>
      </c>
      <c r="Q1009" s="8">
        <f>October_Schedule_Table[[#This Row],[Home Pre]]-October_Schedule_Table[[#This Row],[Away Pre]]</f>
        <v>9.7659148084236023</v>
      </c>
      <c r="R1009" s="8">
        <f>October_Schedule_Table[[#This Row],[Actual]]-October_Schedule_Table[[#This Row],[Predicted]]</f>
        <v>2.2340851915763977</v>
      </c>
      <c r="S1009" s="8">
        <f>October_Schedule_Table[[#This Row],[PTS2]]-October_Schedule_Table[[#This Row],[Home Pre]]</f>
        <v>1.7666160220774145</v>
      </c>
      <c r="T1009" s="8">
        <f>October_Schedule_Table[[#This Row],[PTS]]-October_Schedule_Table[[#This Row],[Away Pre]]</f>
        <v>-0.46746916949898321</v>
      </c>
      <c r="U1009" s="8" t="str">
        <f>CONCATENATE(October_Schedule_Table[[#This Row],[Away Short]],October_Schedule_Table[[#This Row],[PTS]],October_Schedule_Table[[#This Row],[PTS2]])</f>
        <v>Cha106118</v>
      </c>
      <c r="V1009" s="8" t="str">
        <f>CONCATENATE(October_Schedule_Table[[#This Row],[Home Short]],October_Schedule_Table[[#This Row],[PTS]],October_Schedule_Table[[#This Row],[PTS2]])</f>
        <v>Hou106118</v>
      </c>
      <c r="W1009" s="8" t="str">
        <f>VLOOKUP(October_Schedule_Table[[#This Row],[Home Concat]],'Back to Back'!T:U,2,FALSE)</f>
        <v>yes</v>
      </c>
      <c r="X1009" s="8" t="str">
        <f>VLOOKUP(October_Schedule_Table[[#This Row],[Away Concat]],'Back to Back'!T:U,2,FALSE)</f>
        <v>no</v>
      </c>
      <c r="Y100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09" s="8"/>
    </row>
    <row r="1010" spans="1:26" x14ac:dyDescent="0.2">
      <c r="A1010" s="2">
        <v>43535</v>
      </c>
      <c r="B1010" s="16">
        <v>3</v>
      </c>
      <c r="C1010" s="16">
        <v>11</v>
      </c>
      <c r="D1010" s="16">
        <v>2019</v>
      </c>
      <c r="E1010" s="1" t="s">
        <v>9</v>
      </c>
      <c r="F1010" s="1" t="s">
        <v>8</v>
      </c>
      <c r="G1010" s="1" t="str">
        <f>LEFT(October_Schedule_Table[[#This Row],[Visitor/Neutral]],3)</f>
        <v>Bos</v>
      </c>
      <c r="H1010" s="1">
        <v>115</v>
      </c>
      <c r="I1010" s="1" t="s">
        <v>22</v>
      </c>
      <c r="J1010" s="1" t="s">
        <v>241</v>
      </c>
      <c r="K1010" s="1">
        <v>140</v>
      </c>
      <c r="L1010" s="1">
        <f>mean-0.5*home+VLOOKUP(October_Schedule_Table[[#This Row],[Visitor/Neutral]],lookup,2,FALSE)+VLOOKUP(October_Schedule_Table[[#This Row],[Home/Neutral]],lookup,3,FALSE)</f>
        <v>114.52553903011609</v>
      </c>
      <c r="M1010" s="1">
        <f>mean+0.5*home+VLOOKUP(October_Schedule_Table[[#This Row],[Visitor/Neutral]],lookup,3,FALSE)+VLOOKUP(October_Schedule_Table[[#This Row],[Home/Neutral]],lookup,2,FALSE)</f>
        <v>114.3702990514083</v>
      </c>
      <c r="N1010" s="1">
        <f>(October_Schedule_Table[[#This Row],[PTS2]]-October_Schedule_Table[[#This Row],[Home Pre]])^2+(October_Schedule_Table[[#This Row],[PTS]]-October_Schedule_Table[[#This Row],[Away Pre]])^2</f>
        <v>657.10668392618572</v>
      </c>
      <c r="O1010" s="1">
        <f t="shared" si="17"/>
        <v>1.8202606623198676</v>
      </c>
      <c r="P1010" s="8">
        <f>October_Schedule_Table[[#This Row],[PTS2]]-October_Schedule_Table[[#This Row],[PTS]]</f>
        <v>25</v>
      </c>
      <c r="Q1010" s="8">
        <f>October_Schedule_Table[[#This Row],[Home Pre]]-October_Schedule_Table[[#This Row],[Away Pre]]</f>
        <v>-0.15523997870779738</v>
      </c>
      <c r="R1010" s="8">
        <f>October_Schedule_Table[[#This Row],[Actual]]-October_Schedule_Table[[#This Row],[Predicted]]</f>
        <v>25.155239978707797</v>
      </c>
      <c r="S1010" s="8">
        <f>October_Schedule_Table[[#This Row],[PTS2]]-October_Schedule_Table[[#This Row],[Home Pre]]</f>
        <v>25.629700948591704</v>
      </c>
      <c r="T1010" s="8">
        <f>October_Schedule_Table[[#This Row],[PTS]]-October_Schedule_Table[[#This Row],[Away Pre]]</f>
        <v>0.47446096988390707</v>
      </c>
      <c r="U1010" s="8" t="str">
        <f>CONCATENATE(October_Schedule_Table[[#This Row],[Away Short]],October_Schedule_Table[[#This Row],[PTS]],October_Schedule_Table[[#This Row],[PTS2]])</f>
        <v>Bos115140</v>
      </c>
      <c r="V1010" s="8" t="str">
        <f>CONCATENATE(October_Schedule_Table[[#This Row],[Home Short]],October_Schedule_Table[[#This Row],[PTS]],October_Schedule_Table[[#This Row],[PTS2]])</f>
        <v>LAC115140</v>
      </c>
      <c r="W1010" s="8" t="str">
        <f>VLOOKUP(October_Schedule_Table[[#This Row],[Home Concat]],'Back to Back'!T:U,2,FALSE)</f>
        <v>no</v>
      </c>
      <c r="X1010" s="8" t="str">
        <f>VLOOKUP(October_Schedule_Table[[#This Row],[Away Concat]],'Back to Back'!T:U,2,FALSE)</f>
        <v>no</v>
      </c>
      <c r="Y101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10" s="8"/>
    </row>
    <row r="1011" spans="1:26" x14ac:dyDescent="0.2">
      <c r="A1011" s="2">
        <v>43535</v>
      </c>
      <c r="B1011" s="16">
        <v>3</v>
      </c>
      <c r="C1011" s="16">
        <v>11</v>
      </c>
      <c r="D1011" s="16">
        <v>2019</v>
      </c>
      <c r="E1011" s="1" t="s">
        <v>42</v>
      </c>
      <c r="F1011" s="1" t="s">
        <v>10</v>
      </c>
      <c r="G1011" s="1" t="str">
        <f>LEFT(October_Schedule_Table[[#This Row],[Visitor/Neutral]],3)</f>
        <v>Okl</v>
      </c>
      <c r="H1011" s="1">
        <v>98</v>
      </c>
      <c r="I1011" s="1" t="s">
        <v>31</v>
      </c>
      <c r="J1011" s="1" t="str">
        <f>LEFT(October_Schedule_Table[[#This Row],[Home/Neutral]],3)</f>
        <v>Uta</v>
      </c>
      <c r="K1011" s="1">
        <v>89</v>
      </c>
      <c r="L1011" s="1">
        <f>mean-0.5*home+VLOOKUP(October_Schedule_Table[[#This Row],[Visitor/Neutral]],lookup,2,FALSE)+VLOOKUP(October_Schedule_Table[[#This Row],[Home/Neutral]],lookup,3,FALSE)</f>
        <v>108.52174940467363</v>
      </c>
      <c r="M1011" s="1">
        <f>mean+0.5*home+VLOOKUP(October_Schedule_Table[[#This Row],[Visitor/Neutral]],lookup,3,FALSE)+VLOOKUP(October_Schedule_Table[[#This Row],[Home/Neutral]],lookup,2,FALSE)</f>
        <v>113.55795491057306</v>
      </c>
      <c r="N1011" s="1">
        <f>(October_Schedule_Table[[#This Row],[PTS2]]-October_Schedule_Table[[#This Row],[Home Pre]])^2+(October_Schedule_Table[[#This Row],[PTS]]-October_Schedule_Table[[#This Row],[Away Pre]])^2</f>
        <v>713.80035992448927</v>
      </c>
      <c r="O1011" s="1">
        <f t="shared" si="17"/>
        <v>1.8213534744045103</v>
      </c>
      <c r="P1011" s="8">
        <f>October_Schedule_Table[[#This Row],[PTS2]]-October_Schedule_Table[[#This Row],[PTS]]</f>
        <v>-9</v>
      </c>
      <c r="Q1011" s="8">
        <f>October_Schedule_Table[[#This Row],[Home Pre]]-October_Schedule_Table[[#This Row],[Away Pre]]</f>
        <v>5.0362055058994315</v>
      </c>
      <c r="R1011" s="8">
        <f>October_Schedule_Table[[#This Row],[Actual]]-October_Schedule_Table[[#This Row],[Predicted]]</f>
        <v>-14.036205505899432</v>
      </c>
      <c r="S1011" s="8">
        <f>October_Schedule_Table[[#This Row],[PTS2]]-October_Schedule_Table[[#This Row],[Home Pre]]</f>
        <v>-24.557954910573059</v>
      </c>
      <c r="T1011" s="8">
        <f>October_Schedule_Table[[#This Row],[PTS]]-October_Schedule_Table[[#This Row],[Away Pre]]</f>
        <v>-10.521749404673628</v>
      </c>
      <c r="U1011" s="8" t="str">
        <f>CONCATENATE(October_Schedule_Table[[#This Row],[Away Short]],October_Schedule_Table[[#This Row],[PTS]],October_Schedule_Table[[#This Row],[PTS2]])</f>
        <v>Okl9889</v>
      </c>
      <c r="V1011" s="8" t="str">
        <f>CONCATENATE(October_Schedule_Table[[#This Row],[Home Short]],October_Schedule_Table[[#This Row],[PTS]],October_Schedule_Table[[#This Row],[PTS2]])</f>
        <v>Uta9889</v>
      </c>
      <c r="W1011" s="8" t="str">
        <f>VLOOKUP(October_Schedule_Table[[#This Row],[Home Concat]],'Back to Back'!T:U,2,FALSE)</f>
        <v>no</v>
      </c>
      <c r="X1011" s="8" t="str">
        <f>VLOOKUP(October_Schedule_Table[[#This Row],[Away Concat]],'Back to Back'!T:U,2,FALSE)</f>
        <v>no</v>
      </c>
      <c r="Y101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11" s="8"/>
    </row>
    <row r="1012" spans="1:26" x14ac:dyDescent="0.2">
      <c r="A1012" s="2">
        <v>43535</v>
      </c>
      <c r="B1012" s="16">
        <v>3</v>
      </c>
      <c r="C1012" s="16">
        <v>11</v>
      </c>
      <c r="D1012" s="16">
        <v>2019</v>
      </c>
      <c r="E1012" s="1" t="s">
        <v>12</v>
      </c>
      <c r="F1012" s="1" t="s">
        <v>32</v>
      </c>
      <c r="G1012" s="1" t="str">
        <f>LEFT(October_Schedule_Table[[#This Row],[Visitor/Neutral]],3)</f>
        <v>Sac</v>
      </c>
      <c r="H1012" s="1">
        <v>115</v>
      </c>
      <c r="I1012" s="1" t="s">
        <v>41</v>
      </c>
      <c r="J1012" s="1" t="str">
        <f>LEFT(October_Schedule_Table[[#This Row],[Home/Neutral]],3)</f>
        <v>Was</v>
      </c>
      <c r="K1012" s="1">
        <v>121</v>
      </c>
      <c r="L1012" s="1">
        <f>mean-0.5*home+VLOOKUP(October_Schedule_Table[[#This Row],[Visitor/Neutral]],lookup,2,FALSE)+VLOOKUP(October_Schedule_Table[[#This Row],[Home/Neutral]],lookup,3,FALSE)</f>
        <v>119.12643842909668</v>
      </c>
      <c r="M1012" s="1">
        <f>mean+0.5*home+VLOOKUP(October_Schedule_Table[[#This Row],[Visitor/Neutral]],lookup,3,FALSE)+VLOOKUP(October_Schedule_Table[[#This Row],[Home/Neutral]],lookup,2,FALSE)</f>
        <v>119.52965180316652</v>
      </c>
      <c r="N1012" s="1">
        <f>(October_Schedule_Table[[#This Row],[PTS2]]-October_Schedule_Table[[#This Row],[Home Pre]])^2+(October_Schedule_Table[[#This Row],[PTS]]-October_Schedule_Table[[#This Row],[Away Pre]])^2</f>
        <v>19.189417929057356</v>
      </c>
      <c r="O1012" s="1">
        <f t="shared" si="17"/>
        <v>1.8224469425700525</v>
      </c>
      <c r="P1012" s="8">
        <f>October_Schedule_Table[[#This Row],[PTS2]]-October_Schedule_Table[[#This Row],[PTS]]</f>
        <v>6</v>
      </c>
      <c r="Q1012" s="8">
        <f>October_Schedule_Table[[#This Row],[Home Pre]]-October_Schedule_Table[[#This Row],[Away Pre]]</f>
        <v>0.4032133740698356</v>
      </c>
      <c r="R1012" s="8">
        <f>October_Schedule_Table[[#This Row],[Actual]]-October_Schedule_Table[[#This Row],[Predicted]]</f>
        <v>5.5967866259301644</v>
      </c>
      <c r="S1012" s="8">
        <f>October_Schedule_Table[[#This Row],[PTS2]]-October_Schedule_Table[[#This Row],[Home Pre]]</f>
        <v>1.4703481968334842</v>
      </c>
      <c r="T1012" s="8">
        <f>October_Schedule_Table[[#This Row],[PTS]]-October_Schedule_Table[[#This Row],[Away Pre]]</f>
        <v>-4.1264384290966802</v>
      </c>
      <c r="U1012" s="8" t="str">
        <f>CONCATENATE(October_Schedule_Table[[#This Row],[Away Short]],October_Schedule_Table[[#This Row],[PTS]],October_Schedule_Table[[#This Row],[PTS2]])</f>
        <v>Sac115121</v>
      </c>
      <c r="V1012" s="8" t="str">
        <f>CONCATENATE(October_Schedule_Table[[#This Row],[Home Short]],October_Schedule_Table[[#This Row],[PTS]],October_Schedule_Table[[#This Row],[PTS2]])</f>
        <v>Was115121</v>
      </c>
      <c r="W1012" s="8" t="str">
        <f>VLOOKUP(October_Schedule_Table[[#This Row],[Home Concat]],'Back to Back'!T:U,2,FALSE)</f>
        <v>no</v>
      </c>
      <c r="X1012" s="8" t="str">
        <f>VLOOKUP(October_Schedule_Table[[#This Row],[Away Concat]],'Back to Back'!T:U,2,FALSE)</f>
        <v>no</v>
      </c>
      <c r="Y101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12" s="8"/>
    </row>
    <row r="1013" spans="1:26" x14ac:dyDescent="0.2">
      <c r="A1013" s="2">
        <v>43536</v>
      </c>
      <c r="B1013" s="16">
        <v>3</v>
      </c>
      <c r="C1013" s="16">
        <v>12</v>
      </c>
      <c r="D1013" s="16">
        <v>2019</v>
      </c>
      <c r="E1013" s="1" t="s">
        <v>6</v>
      </c>
      <c r="F1013" s="1" t="s">
        <v>39</v>
      </c>
      <c r="G1013" s="1" t="s">
        <v>242</v>
      </c>
      <c r="H1013" s="1">
        <v>123</v>
      </c>
      <c r="I1013" s="1" t="s">
        <v>38</v>
      </c>
      <c r="J1013" s="1" t="str">
        <f>LEFT(October_Schedule_Table[[#This Row],[Home/Neutral]],3)</f>
        <v>Chi</v>
      </c>
      <c r="K1013" s="1">
        <v>107</v>
      </c>
      <c r="L1013" s="1">
        <f>mean-0.5*home+VLOOKUP(October_Schedule_Table[[#This Row],[Visitor/Neutral]],lookup,2,FALSE)+VLOOKUP(October_Schedule_Table[[#This Row],[Home/Neutral]],lookup,3,FALSE)</f>
        <v>112.27030690810983</v>
      </c>
      <c r="M1013" s="1">
        <f>mean+0.5*home+VLOOKUP(October_Schedule_Table[[#This Row],[Visitor/Neutral]],lookup,3,FALSE)+VLOOKUP(October_Schedule_Table[[#This Row],[Home/Neutral]],lookup,2,FALSE)</f>
        <v>108.37985097738076</v>
      </c>
      <c r="N1013" s="1">
        <f>(October_Schedule_Table[[#This Row],[PTS2]]-October_Schedule_Table[[#This Row],[Home Pre]])^2+(October_Schedule_Table[[#This Row],[PTS]]-October_Schedule_Table[[#This Row],[Away Pre]])^2</f>
        <v>117.03030256593425</v>
      </c>
      <c r="O1013" s="1">
        <f t="shared" si="17"/>
        <v>1.8235410672103789</v>
      </c>
      <c r="P1013" s="8">
        <f>October_Schedule_Table[[#This Row],[PTS2]]-October_Schedule_Table[[#This Row],[PTS]]</f>
        <v>-16</v>
      </c>
      <c r="Q1013" s="8">
        <f>October_Schedule_Table[[#This Row],[Home Pre]]-October_Schedule_Table[[#This Row],[Away Pre]]</f>
        <v>-3.8904559307290754</v>
      </c>
      <c r="R1013" s="8">
        <f>October_Schedule_Table[[#This Row],[Actual]]-October_Schedule_Table[[#This Row],[Predicted]]</f>
        <v>-12.109544069270925</v>
      </c>
      <c r="S1013" s="8">
        <f>October_Schedule_Table[[#This Row],[PTS2]]-October_Schedule_Table[[#This Row],[Home Pre]]</f>
        <v>-1.3798509773807552</v>
      </c>
      <c r="T1013" s="8">
        <f>October_Schedule_Table[[#This Row],[PTS]]-October_Schedule_Table[[#This Row],[Away Pre]]</f>
        <v>10.729693091890169</v>
      </c>
      <c r="U1013" s="8" t="str">
        <f>CONCATENATE(October_Schedule_Table[[#This Row],[Away Short]],October_Schedule_Table[[#This Row],[PTS]],October_Schedule_Table[[#This Row],[PTS2]])</f>
        <v>LAL123107</v>
      </c>
      <c r="V1013" s="8" t="str">
        <f>CONCATENATE(October_Schedule_Table[[#This Row],[Home Short]],October_Schedule_Table[[#This Row],[PTS]],October_Schedule_Table[[#This Row],[PTS2]])</f>
        <v>Chi123107</v>
      </c>
      <c r="W1013" s="8" t="str">
        <f>VLOOKUP(October_Schedule_Table[[#This Row],[Home Concat]],'Back to Back'!T:U,2,FALSE)</f>
        <v>no</v>
      </c>
      <c r="X1013" s="8" t="str">
        <f>VLOOKUP(October_Schedule_Table[[#This Row],[Away Concat]],'Back to Back'!T:U,2,FALSE)</f>
        <v>no</v>
      </c>
      <c r="Y101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13" s="8"/>
    </row>
    <row r="1014" spans="1:26" x14ac:dyDescent="0.2">
      <c r="A1014" s="2">
        <v>43536</v>
      </c>
      <c r="B1014" s="16">
        <v>3</v>
      </c>
      <c r="C1014" s="16">
        <v>12</v>
      </c>
      <c r="D1014" s="16">
        <v>2019</v>
      </c>
      <c r="E1014" s="1" t="s">
        <v>6</v>
      </c>
      <c r="F1014" s="1" t="s">
        <v>35</v>
      </c>
      <c r="G1014" s="1" t="str">
        <f>LEFT(October_Schedule_Table[[#This Row],[Visitor/Neutral]],3)</f>
        <v>San</v>
      </c>
      <c r="H1014" s="1">
        <v>112</v>
      </c>
      <c r="I1014" s="1" t="s">
        <v>28</v>
      </c>
      <c r="J1014" s="1" t="str">
        <f>LEFT(October_Schedule_Table[[#This Row],[Home/Neutral]],3)</f>
        <v>Dal</v>
      </c>
      <c r="K1014" s="1">
        <v>105</v>
      </c>
      <c r="L1014" s="1">
        <f>mean-0.5*home+VLOOKUP(October_Schedule_Table[[#This Row],[Visitor/Neutral]],lookup,2,FALSE)+VLOOKUP(October_Schedule_Table[[#This Row],[Home/Neutral]],lookup,3,FALSE)</f>
        <v>108.67070901303065</v>
      </c>
      <c r="M1014" s="1">
        <f>mean+0.5*home+VLOOKUP(October_Schedule_Table[[#This Row],[Visitor/Neutral]],lookup,3,FALSE)+VLOOKUP(October_Schedule_Table[[#This Row],[Home/Neutral]],lookup,2,FALSE)</f>
        <v>108.41174686898457</v>
      </c>
      <c r="N1014" s="1">
        <f>(October_Schedule_Table[[#This Row],[PTS2]]-October_Schedule_Table[[#This Row],[Home Pre]])^2+(October_Schedule_Table[[#This Row],[PTS]]-October_Schedule_Table[[#This Row],[Away Pre]])^2</f>
        <v>22.724195173941361</v>
      </c>
      <c r="O1014" s="1">
        <f t="shared" si="17"/>
        <v>1.8246358487196108</v>
      </c>
      <c r="P1014" s="8">
        <f>October_Schedule_Table[[#This Row],[PTS2]]-October_Schedule_Table[[#This Row],[PTS]]</f>
        <v>-7</v>
      </c>
      <c r="Q1014" s="8">
        <f>October_Schedule_Table[[#This Row],[Home Pre]]-October_Schedule_Table[[#This Row],[Away Pre]]</f>
        <v>-0.25896214404608031</v>
      </c>
      <c r="R1014" s="8">
        <f>October_Schedule_Table[[#This Row],[Actual]]-October_Schedule_Table[[#This Row],[Predicted]]</f>
        <v>-6.7410378559539197</v>
      </c>
      <c r="S1014" s="8">
        <f>October_Schedule_Table[[#This Row],[PTS2]]-October_Schedule_Table[[#This Row],[Home Pre]]</f>
        <v>-3.4117468689845651</v>
      </c>
      <c r="T1014" s="8">
        <f>October_Schedule_Table[[#This Row],[PTS]]-October_Schedule_Table[[#This Row],[Away Pre]]</f>
        <v>3.3292909869693545</v>
      </c>
      <c r="U1014" s="8" t="str">
        <f>CONCATENATE(October_Schedule_Table[[#This Row],[Away Short]],October_Schedule_Table[[#This Row],[PTS]],October_Schedule_Table[[#This Row],[PTS2]])</f>
        <v>San112105</v>
      </c>
      <c r="V1014" s="8" t="str">
        <f>CONCATENATE(October_Schedule_Table[[#This Row],[Home Short]],October_Schedule_Table[[#This Row],[PTS]],October_Schedule_Table[[#This Row],[PTS2]])</f>
        <v>Dal112105</v>
      </c>
      <c r="W1014" s="8" t="str">
        <f>VLOOKUP(October_Schedule_Table[[#This Row],[Home Concat]],'Back to Back'!T:U,2,FALSE)</f>
        <v>no</v>
      </c>
      <c r="X1014" s="8" t="str">
        <f>VLOOKUP(October_Schedule_Table[[#This Row],[Away Concat]],'Back to Back'!T:U,2,FALSE)</f>
        <v>no</v>
      </c>
      <c r="Y101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14" s="8"/>
    </row>
    <row r="1015" spans="1:26" x14ac:dyDescent="0.2">
      <c r="A1015" s="2">
        <v>43536</v>
      </c>
      <c r="B1015" s="16">
        <v>3</v>
      </c>
      <c r="C1015" s="16">
        <v>12</v>
      </c>
      <c r="D1015" s="16">
        <v>2019</v>
      </c>
      <c r="E1015" s="1" t="s">
        <v>9</v>
      </c>
      <c r="F1015" s="1" t="s">
        <v>34</v>
      </c>
      <c r="G1015" s="1" t="str">
        <f>LEFT(October_Schedule_Table[[#This Row],[Visitor/Neutral]],3)</f>
        <v>Min</v>
      </c>
      <c r="H1015" s="1">
        <v>107</v>
      </c>
      <c r="I1015" s="1" t="s">
        <v>21</v>
      </c>
      <c r="J1015" s="1" t="str">
        <f>LEFT(October_Schedule_Table[[#This Row],[Home/Neutral]],3)</f>
        <v>Den</v>
      </c>
      <c r="K1015" s="1">
        <v>133</v>
      </c>
      <c r="L1015" s="1">
        <f>mean-0.5*home+VLOOKUP(October_Schedule_Table[[#This Row],[Visitor/Neutral]],lookup,2,FALSE)+VLOOKUP(October_Schedule_Table[[#This Row],[Home/Neutral]],lookup,3,FALSE)</f>
        <v>106.51246657941593</v>
      </c>
      <c r="M1015" s="1">
        <f>mean+0.5*home+VLOOKUP(October_Schedule_Table[[#This Row],[Visitor/Neutral]],lookup,3,FALSE)+VLOOKUP(October_Schedule_Table[[#This Row],[Home/Neutral]],lookup,2,FALSE)</f>
        <v>114.46014365913248</v>
      </c>
      <c r="N1015" s="1">
        <f>(October_Schedule_Table[[#This Row],[PTS2]]-October_Schedule_Table[[#This Row],[Home Pre]])^2+(October_Schedule_Table[[#This Row],[PTS]]-October_Schedule_Table[[#This Row],[Away Pre]])^2</f>
        <v>343.96396197619185</v>
      </c>
      <c r="O1015" s="1">
        <f t="shared" si="17"/>
        <v>1.8257312874921061</v>
      </c>
      <c r="P1015" s="8">
        <f>October_Schedule_Table[[#This Row],[PTS2]]-October_Schedule_Table[[#This Row],[PTS]]</f>
        <v>26</v>
      </c>
      <c r="Q1015" s="8">
        <f>October_Schedule_Table[[#This Row],[Home Pre]]-October_Schedule_Table[[#This Row],[Away Pre]]</f>
        <v>7.9476770797165557</v>
      </c>
      <c r="R1015" s="8">
        <f>October_Schedule_Table[[#This Row],[Actual]]-October_Schedule_Table[[#This Row],[Predicted]]</f>
        <v>18.052322920283444</v>
      </c>
      <c r="S1015" s="8">
        <f>October_Schedule_Table[[#This Row],[PTS2]]-October_Schedule_Table[[#This Row],[Home Pre]]</f>
        <v>18.539856340867516</v>
      </c>
      <c r="T1015" s="8">
        <f>October_Schedule_Table[[#This Row],[PTS]]-October_Schedule_Table[[#This Row],[Away Pre]]</f>
        <v>0.48753342058407156</v>
      </c>
      <c r="U1015" s="8" t="str">
        <f>CONCATENATE(October_Schedule_Table[[#This Row],[Away Short]],October_Schedule_Table[[#This Row],[PTS]],October_Schedule_Table[[#This Row],[PTS2]])</f>
        <v>Min107133</v>
      </c>
      <c r="V1015" s="8" t="str">
        <f>CONCATENATE(October_Schedule_Table[[#This Row],[Home Short]],October_Schedule_Table[[#This Row],[PTS]],October_Schedule_Table[[#This Row],[PTS2]])</f>
        <v>Den107133</v>
      </c>
      <c r="W1015" s="8" t="str">
        <f>VLOOKUP(October_Schedule_Table[[#This Row],[Home Concat]],'Back to Back'!T:U,2,FALSE)</f>
        <v>no</v>
      </c>
      <c r="X1015" s="8" t="str">
        <f>VLOOKUP(October_Schedule_Table[[#This Row],[Away Concat]],'Back to Back'!T:U,2,FALSE)</f>
        <v>no</v>
      </c>
      <c r="Y101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15" s="8"/>
    </row>
    <row r="1016" spans="1:26" x14ac:dyDescent="0.2">
      <c r="A1016" s="2">
        <v>43536</v>
      </c>
      <c r="B1016" s="16">
        <v>3</v>
      </c>
      <c r="C1016" s="16">
        <v>12</v>
      </c>
      <c r="D1016" s="16">
        <v>2019</v>
      </c>
      <c r="E1016" s="1" t="s">
        <v>12</v>
      </c>
      <c r="F1016" s="1" t="s">
        <v>25</v>
      </c>
      <c r="G1016" s="1" t="s">
        <v>243</v>
      </c>
      <c r="H1016" s="1">
        <v>98</v>
      </c>
      <c r="I1016" s="1" t="s">
        <v>20</v>
      </c>
      <c r="J1016" s="1" t="str">
        <f>LEFT(October_Schedule_Table[[#This Row],[Home/Neutral]],3)</f>
        <v>Ind</v>
      </c>
      <c r="K1016" s="1">
        <v>103</v>
      </c>
      <c r="L1016" s="1">
        <f>mean-0.5*home+VLOOKUP(October_Schedule_Table[[#This Row],[Visitor/Neutral]],lookup,2,FALSE)+VLOOKUP(October_Schedule_Table[[#This Row],[Home/Neutral]],lookup,3,FALSE)</f>
        <v>96.682995260648767</v>
      </c>
      <c r="M1016" s="1">
        <f>mean+0.5*home+VLOOKUP(October_Schedule_Table[[#This Row],[Visitor/Neutral]],lookup,3,FALSE)+VLOOKUP(October_Schedule_Table[[#This Row],[Home/Neutral]],lookup,2,FALSE)</f>
        <v>111.1780686713727</v>
      </c>
      <c r="N1016" s="1">
        <f>(October_Schedule_Table[[#This Row],[PTS2]]-October_Schedule_Table[[#This Row],[Home Pre]])^2+(October_Schedule_Table[[#This Row],[PTS]]-October_Schedule_Table[[#This Row],[Away Pre]])^2</f>
        <v>68.615308677161238</v>
      </c>
      <c r="O1016" s="1">
        <f t="shared" si="17"/>
        <v>1.8268273839224598</v>
      </c>
      <c r="P1016" s="8">
        <f>October_Schedule_Table[[#This Row],[PTS2]]-October_Schedule_Table[[#This Row],[PTS]]</f>
        <v>5</v>
      </c>
      <c r="Q1016" s="8">
        <f>October_Schedule_Table[[#This Row],[Home Pre]]-October_Schedule_Table[[#This Row],[Away Pre]]</f>
        <v>14.495073410723933</v>
      </c>
      <c r="R1016" s="8">
        <f>October_Schedule_Table[[#This Row],[Actual]]-October_Schedule_Table[[#This Row],[Predicted]]</f>
        <v>-9.4950734107239327</v>
      </c>
      <c r="S1016" s="8">
        <f>October_Schedule_Table[[#This Row],[PTS2]]-October_Schedule_Table[[#This Row],[Home Pre]]</f>
        <v>-8.1780686713726993</v>
      </c>
      <c r="T1016" s="8">
        <f>October_Schedule_Table[[#This Row],[PTS]]-October_Schedule_Table[[#This Row],[Away Pre]]</f>
        <v>1.3170047393512334</v>
      </c>
      <c r="U1016" s="8" t="str">
        <f>CONCATENATE(October_Schedule_Table[[#This Row],[Away Short]],October_Schedule_Table[[#This Row],[PTS]],October_Schedule_Table[[#This Row],[PTS2]])</f>
        <v>NYK98103</v>
      </c>
      <c r="V1016" s="8" t="str">
        <f>CONCATENATE(October_Schedule_Table[[#This Row],[Home Short]],October_Schedule_Table[[#This Row],[PTS]],October_Schedule_Table[[#This Row],[PTS2]])</f>
        <v>Ind98103</v>
      </c>
      <c r="W1016" s="8" t="str">
        <f>VLOOKUP(October_Schedule_Table[[#This Row],[Home Concat]],'Back to Back'!T:U,2,FALSE)</f>
        <v>no</v>
      </c>
      <c r="X1016" s="8" t="str">
        <f>VLOOKUP(October_Schedule_Table[[#This Row],[Away Concat]],'Back to Back'!T:U,2,FALSE)</f>
        <v>no</v>
      </c>
      <c r="Y101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16" s="8"/>
    </row>
    <row r="1017" spans="1:26" x14ac:dyDescent="0.2">
      <c r="A1017" s="2">
        <v>43536</v>
      </c>
      <c r="B1017" s="16">
        <v>3</v>
      </c>
      <c r="C1017" s="16">
        <v>12</v>
      </c>
      <c r="D1017" s="16">
        <v>2019</v>
      </c>
      <c r="E1017" s="1" t="s">
        <v>9</v>
      </c>
      <c r="F1017" s="1" t="s">
        <v>40</v>
      </c>
      <c r="G1017" s="1" t="str">
        <f>LEFT(October_Schedule_Table[[#This Row],[Visitor/Neutral]],3)</f>
        <v>Por</v>
      </c>
      <c r="H1017" s="1">
        <v>125</v>
      </c>
      <c r="I1017" s="1" t="s">
        <v>22</v>
      </c>
      <c r="J1017" s="1" t="s">
        <v>241</v>
      </c>
      <c r="K1017" s="1">
        <v>104</v>
      </c>
      <c r="L1017" s="1">
        <f>mean-0.5*home+VLOOKUP(October_Schedule_Table[[#This Row],[Visitor/Neutral]],lookup,2,FALSE)+VLOOKUP(October_Schedule_Table[[#This Row],[Home/Neutral]],lookup,3,FALSE)</f>
        <v>117.23720352077632</v>
      </c>
      <c r="M1017" s="1">
        <f>mean+0.5*home+VLOOKUP(October_Schedule_Table[[#This Row],[Visitor/Neutral]],lookup,3,FALSE)+VLOOKUP(October_Schedule_Table[[#This Row],[Home/Neutral]],lookup,2,FALSE)</f>
        <v>116.00347296067892</v>
      </c>
      <c r="N1017" s="1">
        <f>(October_Schedule_Table[[#This Row],[PTS2]]-October_Schedule_Table[[#This Row],[Home Pre]])^2+(October_Schedule_Table[[#This Row],[PTS]]-October_Schedule_Table[[#This Row],[Away Pre]])^2</f>
        <v>204.34437229559754</v>
      </c>
      <c r="O1017" s="1">
        <f t="shared" si="17"/>
        <v>1.8279241384055032</v>
      </c>
      <c r="P1017" s="8">
        <f>October_Schedule_Table[[#This Row],[PTS2]]-October_Schedule_Table[[#This Row],[PTS]]</f>
        <v>-21</v>
      </c>
      <c r="Q1017" s="8">
        <f>October_Schedule_Table[[#This Row],[Home Pre]]-October_Schedule_Table[[#This Row],[Away Pre]]</f>
        <v>-1.2337305600973991</v>
      </c>
      <c r="R1017" s="8">
        <f>October_Schedule_Table[[#This Row],[Actual]]-October_Schedule_Table[[#This Row],[Predicted]]</f>
        <v>-19.766269439902601</v>
      </c>
      <c r="S1017" s="8">
        <f>October_Schedule_Table[[#This Row],[PTS2]]-October_Schedule_Table[[#This Row],[Home Pre]]</f>
        <v>-12.00347296067892</v>
      </c>
      <c r="T1017" s="8">
        <f>October_Schedule_Table[[#This Row],[PTS]]-October_Schedule_Table[[#This Row],[Away Pre]]</f>
        <v>7.762796479223681</v>
      </c>
      <c r="U1017" s="8" t="str">
        <f>CONCATENATE(October_Schedule_Table[[#This Row],[Away Short]],October_Schedule_Table[[#This Row],[PTS]],October_Schedule_Table[[#This Row],[PTS2]])</f>
        <v>Por125104</v>
      </c>
      <c r="V1017" s="8" t="str">
        <f>CONCATENATE(October_Schedule_Table[[#This Row],[Home Short]],October_Schedule_Table[[#This Row],[PTS]],October_Schedule_Table[[#This Row],[PTS2]])</f>
        <v>LAC125104</v>
      </c>
      <c r="W1017" s="8" t="str">
        <f>VLOOKUP(October_Schedule_Table[[#This Row],[Home Concat]],'Back to Back'!T:U,2,FALSE)</f>
        <v>yes</v>
      </c>
      <c r="X1017" s="8" t="str">
        <f>VLOOKUP(October_Schedule_Table[[#This Row],[Away Concat]],'Back to Back'!T:U,2,FALSE)</f>
        <v>no</v>
      </c>
      <c r="Y101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17" s="8"/>
    </row>
    <row r="1018" spans="1:26" x14ac:dyDescent="0.2">
      <c r="A1018" s="2">
        <v>43536</v>
      </c>
      <c r="B1018" s="16">
        <v>3</v>
      </c>
      <c r="C1018" s="16">
        <v>12</v>
      </c>
      <c r="D1018" s="16">
        <v>2019</v>
      </c>
      <c r="E1018" s="1" t="s">
        <v>6</v>
      </c>
      <c r="F1018" s="1" t="s">
        <v>13</v>
      </c>
      <c r="G1018" s="1" t="str">
        <f>LEFT(October_Schedule_Table[[#This Row],[Visitor/Neutral]],3)</f>
        <v>Mil</v>
      </c>
      <c r="H1018" s="1">
        <v>130</v>
      </c>
      <c r="I1018" s="1" t="s">
        <v>17</v>
      </c>
      <c r="J1018" s="1" t="str">
        <f>LEFT(October_Schedule_Table[[#This Row],[Home/Neutral]],3)</f>
        <v>New</v>
      </c>
      <c r="K1018" s="1">
        <v>113</v>
      </c>
      <c r="L1018" s="1">
        <f>mean-0.5*home+VLOOKUP(October_Schedule_Table[[#This Row],[Visitor/Neutral]],lookup,2,FALSE)+VLOOKUP(October_Schedule_Table[[#This Row],[Home/Neutral]],lookup,3,FALSE)</f>
        <v>122.65090960690226</v>
      </c>
      <c r="M1018" s="1">
        <f>mean+0.5*home+VLOOKUP(October_Schedule_Table[[#This Row],[Visitor/Neutral]],lookup,3,FALSE)+VLOOKUP(October_Schedule_Table[[#This Row],[Home/Neutral]],lookup,2,FALSE)</f>
        <v>115.52375194889629</v>
      </c>
      <c r="N1018" s="1">
        <f>(October_Schedule_Table[[#This Row],[PTS2]]-October_Schedule_Table[[#This Row],[Home Pre]])^2+(October_Schedule_Table[[#This Row],[PTS]]-October_Schedule_Table[[#This Row],[Away Pre]])^2</f>
        <v>60.378453505479314</v>
      </c>
      <c r="O1018" s="1">
        <f t="shared" si="17"/>
        <v>1.8290215513363051</v>
      </c>
      <c r="P1018" s="8">
        <f>October_Schedule_Table[[#This Row],[PTS2]]-October_Schedule_Table[[#This Row],[PTS]]</f>
        <v>-17</v>
      </c>
      <c r="Q1018" s="8">
        <f>October_Schedule_Table[[#This Row],[Home Pre]]-October_Schedule_Table[[#This Row],[Away Pre]]</f>
        <v>-7.1271576580059701</v>
      </c>
      <c r="R1018" s="8">
        <f>October_Schedule_Table[[#This Row],[Actual]]-October_Schedule_Table[[#This Row],[Predicted]]</f>
        <v>-9.8728423419940299</v>
      </c>
      <c r="S1018" s="8">
        <f>October_Schedule_Table[[#This Row],[PTS2]]-October_Schedule_Table[[#This Row],[Home Pre]]</f>
        <v>-2.5237519488962903</v>
      </c>
      <c r="T1018" s="8">
        <f>October_Schedule_Table[[#This Row],[PTS]]-October_Schedule_Table[[#This Row],[Away Pre]]</f>
        <v>7.3490903930977396</v>
      </c>
      <c r="U1018" s="8" t="str">
        <f>CONCATENATE(October_Schedule_Table[[#This Row],[Away Short]],October_Schedule_Table[[#This Row],[PTS]],October_Schedule_Table[[#This Row],[PTS2]])</f>
        <v>Mil130113</v>
      </c>
      <c r="V1018" s="8" t="str">
        <f>CONCATENATE(October_Schedule_Table[[#This Row],[Home Short]],October_Schedule_Table[[#This Row],[PTS]],October_Schedule_Table[[#This Row],[PTS2]])</f>
        <v>New130113</v>
      </c>
      <c r="W1018" s="8" t="str">
        <f>VLOOKUP(October_Schedule_Table[[#This Row],[Home Concat]],'Back to Back'!T:U,2,FALSE)</f>
        <v>no</v>
      </c>
      <c r="X1018" s="8" t="str">
        <f>VLOOKUP(October_Schedule_Table[[#This Row],[Away Concat]],'Back to Back'!T:U,2,FALSE)</f>
        <v>no</v>
      </c>
      <c r="Y101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18" s="8"/>
    </row>
    <row r="1019" spans="1:26" x14ac:dyDescent="0.2">
      <c r="A1019" s="2">
        <v>43536</v>
      </c>
      <c r="B1019" s="16">
        <v>3</v>
      </c>
      <c r="C1019" s="16">
        <v>12</v>
      </c>
      <c r="D1019" s="16">
        <v>2019</v>
      </c>
      <c r="E1019" s="1" t="s">
        <v>12</v>
      </c>
      <c r="F1019" s="1" t="s">
        <v>36</v>
      </c>
      <c r="G1019" s="1" t="str">
        <f>LEFT(October_Schedule_Table[[#This Row],[Visitor/Neutral]],3)</f>
        <v>Cle</v>
      </c>
      <c r="H1019" s="1">
        <v>99</v>
      </c>
      <c r="I1019" s="1" t="s">
        <v>7</v>
      </c>
      <c r="J1019" s="1" t="str">
        <f>LEFT(October_Schedule_Table[[#This Row],[Home/Neutral]],3)</f>
        <v>Phi</v>
      </c>
      <c r="K1019" s="1">
        <v>106</v>
      </c>
      <c r="L1019" s="1">
        <f>mean-0.5*home+VLOOKUP(October_Schedule_Table[[#This Row],[Visitor/Neutral]],lookup,2,FALSE)+VLOOKUP(October_Schedule_Table[[#This Row],[Home/Neutral]],lookup,3,FALSE)</f>
        <v>105.49772955833858</v>
      </c>
      <c r="M1019" s="1">
        <f>mean+0.5*home+VLOOKUP(October_Schedule_Table[[#This Row],[Visitor/Neutral]],lookup,3,FALSE)+VLOOKUP(October_Schedule_Table[[#This Row],[Home/Neutral]],lookup,2,FALSE)</f>
        <v>119.78180991125882</v>
      </c>
      <c r="N1019" s="1">
        <f>(October_Schedule_Table[[#This Row],[PTS2]]-October_Schedule_Table[[#This Row],[Home Pre]])^2+(October_Schedule_Table[[#This Row],[PTS]]-October_Schedule_Table[[#This Row],[Away Pre]])^2</f>
        <v>232.15877384337864</v>
      </c>
      <c r="O1019" s="1">
        <f t="shared" si="17"/>
        <v>1.8301196231101713</v>
      </c>
      <c r="P1019" s="8">
        <f>October_Schedule_Table[[#This Row],[PTS2]]-October_Schedule_Table[[#This Row],[PTS]]</f>
        <v>7</v>
      </c>
      <c r="Q1019" s="8">
        <f>October_Schedule_Table[[#This Row],[Home Pre]]-October_Schedule_Table[[#This Row],[Away Pre]]</f>
        <v>14.284080352920242</v>
      </c>
      <c r="R1019" s="8">
        <f>October_Schedule_Table[[#This Row],[Actual]]-October_Schedule_Table[[#This Row],[Predicted]]</f>
        <v>-7.2840803529202418</v>
      </c>
      <c r="S1019" s="8">
        <f>October_Schedule_Table[[#This Row],[PTS2]]-October_Schedule_Table[[#This Row],[Home Pre]]</f>
        <v>-13.781809911258819</v>
      </c>
      <c r="T1019" s="8">
        <f>October_Schedule_Table[[#This Row],[PTS]]-October_Schedule_Table[[#This Row],[Away Pre]]</f>
        <v>-6.4977295583385768</v>
      </c>
      <c r="U1019" s="8" t="str">
        <f>CONCATENATE(October_Schedule_Table[[#This Row],[Away Short]],October_Schedule_Table[[#This Row],[PTS]],October_Schedule_Table[[#This Row],[PTS2]])</f>
        <v>Cle99106</v>
      </c>
      <c r="V1019" s="8" t="str">
        <f>CONCATENATE(October_Schedule_Table[[#This Row],[Home Short]],October_Schedule_Table[[#This Row],[PTS]],October_Schedule_Table[[#This Row],[PTS2]])</f>
        <v>Phi99106</v>
      </c>
      <c r="W1019" s="8" t="str">
        <f>VLOOKUP(October_Schedule_Table[[#This Row],[Home Concat]],'Back to Back'!T:U,2,FALSE)</f>
        <v>no</v>
      </c>
      <c r="X1019" s="8" t="str">
        <f>VLOOKUP(October_Schedule_Table[[#This Row],[Away Concat]],'Back to Back'!T:U,2,FALSE)</f>
        <v>yes</v>
      </c>
      <c r="Y101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19" s="8"/>
    </row>
    <row r="1020" spans="1:26" x14ac:dyDescent="0.2">
      <c r="A1020" s="2">
        <v>43537</v>
      </c>
      <c r="B1020" s="16">
        <v>3</v>
      </c>
      <c r="C1020" s="16">
        <v>13</v>
      </c>
      <c r="D1020" s="16">
        <v>2019</v>
      </c>
      <c r="E1020" s="1" t="s">
        <v>23</v>
      </c>
      <c r="F1020" s="1" t="s">
        <v>19</v>
      </c>
      <c r="G1020" s="1" t="str">
        <f>LEFT(October_Schedule_Table[[#This Row],[Visitor/Neutral]],3)</f>
        <v>Mem</v>
      </c>
      <c r="H1020" s="1">
        <v>111</v>
      </c>
      <c r="I1020" s="1" t="s">
        <v>24</v>
      </c>
      <c r="J1020" s="1" t="str">
        <f>LEFT(October_Schedule_Table[[#This Row],[Home/Neutral]],3)</f>
        <v>Atl</v>
      </c>
      <c r="K1020" s="1">
        <v>132</v>
      </c>
      <c r="L1020" s="1">
        <f>mean-0.5*home+VLOOKUP(October_Schedule_Table[[#This Row],[Visitor/Neutral]],lookup,2,FALSE)+VLOOKUP(October_Schedule_Table[[#This Row],[Home/Neutral]],lookup,3,FALSE)</f>
        <v>111.29406076342605</v>
      </c>
      <c r="M1020" s="1">
        <f>mean+0.5*home+VLOOKUP(October_Schedule_Table[[#This Row],[Visitor/Neutral]],lookup,3,FALSE)+VLOOKUP(October_Schedule_Table[[#This Row],[Home/Neutral]],lookup,2,FALSE)</f>
        <v>110.92645191438146</v>
      </c>
      <c r="N1020" s="1">
        <f>(October_Schedule_Table[[#This Row],[PTS2]]-October_Schedule_Table[[#This Row],[Home Pre]])^2+(October_Schedule_Table[[#This Row],[PTS]]-October_Schedule_Table[[#This Row],[Away Pre]])^2</f>
        <v>444.18090064946352</v>
      </c>
      <c r="O1020" s="1">
        <f t="shared" si="17"/>
        <v>1.831218354122645</v>
      </c>
      <c r="P1020" s="8">
        <f>October_Schedule_Table[[#This Row],[PTS2]]-October_Schedule_Table[[#This Row],[PTS]]</f>
        <v>21</v>
      </c>
      <c r="Q1020" s="8">
        <f>October_Schedule_Table[[#This Row],[Home Pre]]-October_Schedule_Table[[#This Row],[Away Pre]]</f>
        <v>-0.36760884904458635</v>
      </c>
      <c r="R1020" s="8">
        <f>October_Schedule_Table[[#This Row],[Actual]]-October_Schedule_Table[[#This Row],[Predicted]]</f>
        <v>21.367608849044586</v>
      </c>
      <c r="S1020" s="8">
        <f>October_Schedule_Table[[#This Row],[PTS2]]-October_Schedule_Table[[#This Row],[Home Pre]]</f>
        <v>21.07354808561854</v>
      </c>
      <c r="T1020" s="8">
        <f>October_Schedule_Table[[#This Row],[PTS]]-October_Schedule_Table[[#This Row],[Away Pre]]</f>
        <v>-0.29406076342604592</v>
      </c>
      <c r="U1020" s="8" t="str">
        <f>CONCATENATE(October_Schedule_Table[[#This Row],[Away Short]],October_Schedule_Table[[#This Row],[PTS]],October_Schedule_Table[[#This Row],[PTS2]])</f>
        <v>Mem111132</v>
      </c>
      <c r="V1020" s="8" t="str">
        <f>CONCATENATE(October_Schedule_Table[[#This Row],[Home Short]],October_Schedule_Table[[#This Row],[PTS]],October_Schedule_Table[[#This Row],[PTS2]])</f>
        <v>Atl111132</v>
      </c>
      <c r="W1020" s="8" t="str">
        <f>VLOOKUP(October_Schedule_Table[[#This Row],[Home Concat]],'Back to Back'!T:U,2,FALSE)</f>
        <v>no</v>
      </c>
      <c r="X1020" s="8" t="str">
        <f>VLOOKUP(October_Schedule_Table[[#This Row],[Away Concat]],'Back to Back'!T:U,2,FALSE)</f>
        <v>no</v>
      </c>
      <c r="Y102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20" s="8"/>
    </row>
    <row r="1021" spans="1:26" x14ac:dyDescent="0.2">
      <c r="A1021" s="2">
        <v>43537</v>
      </c>
      <c r="B1021" s="16">
        <v>3</v>
      </c>
      <c r="C1021" s="16">
        <v>13</v>
      </c>
      <c r="D1021" s="16">
        <v>2019</v>
      </c>
      <c r="E1021" s="1" t="s">
        <v>44</v>
      </c>
      <c r="F1021" s="1" t="s">
        <v>11</v>
      </c>
      <c r="G1021" s="1" t="str">
        <f>LEFT(October_Schedule_Table[[#This Row],[Visitor/Neutral]],3)</f>
        <v>Gol</v>
      </c>
      <c r="H1021" s="1">
        <v>106</v>
      </c>
      <c r="I1021" s="1" t="s">
        <v>18</v>
      </c>
      <c r="J1021" s="1" t="str">
        <f>LEFT(October_Schedule_Table[[#This Row],[Home/Neutral]],3)</f>
        <v>Hou</v>
      </c>
      <c r="K1021" s="1">
        <v>104</v>
      </c>
      <c r="L1021" s="1">
        <f>mean-0.5*home+VLOOKUP(October_Schedule_Table[[#This Row],[Visitor/Neutral]],lookup,2,FALSE)+VLOOKUP(October_Schedule_Table[[#This Row],[Home/Neutral]],lookup,3,FALSE)</f>
        <v>113.56441597239854</v>
      </c>
      <c r="M1021" s="1">
        <f>mean+0.5*home+VLOOKUP(October_Schedule_Table[[#This Row],[Visitor/Neutral]],lookup,3,FALSE)+VLOOKUP(October_Schedule_Table[[#This Row],[Home/Neutral]],lookup,2,FALSE)</f>
        <v>115.6129507482173</v>
      </c>
      <c r="N1021" s="1">
        <f>(October_Schedule_Table[[#This Row],[PTS2]]-October_Schedule_Table[[#This Row],[Home Pre]])^2+(October_Schedule_Table[[#This Row],[PTS]]-October_Schedule_Table[[#This Row],[Away Pre]])^2</f>
        <v>192.08101408399887</v>
      </c>
      <c r="O1021" s="1">
        <f t="shared" si="17"/>
        <v>1.8323177447695069</v>
      </c>
      <c r="P1021" s="8">
        <f>October_Schedule_Table[[#This Row],[PTS2]]-October_Schedule_Table[[#This Row],[PTS]]</f>
        <v>-2</v>
      </c>
      <c r="Q1021" s="8">
        <f>October_Schedule_Table[[#This Row],[Home Pre]]-October_Schedule_Table[[#This Row],[Away Pre]]</f>
        <v>2.0485347758187658</v>
      </c>
      <c r="R1021" s="8">
        <f>October_Schedule_Table[[#This Row],[Actual]]-October_Schedule_Table[[#This Row],[Predicted]]</f>
        <v>-4.0485347758187658</v>
      </c>
      <c r="S1021" s="8">
        <f>October_Schedule_Table[[#This Row],[PTS2]]-October_Schedule_Table[[#This Row],[Home Pre]]</f>
        <v>-11.612950748217301</v>
      </c>
      <c r="T1021" s="8">
        <f>October_Schedule_Table[[#This Row],[PTS]]-October_Schedule_Table[[#This Row],[Away Pre]]</f>
        <v>-7.5644159723985354</v>
      </c>
      <c r="U1021" s="8" t="str">
        <f>CONCATENATE(October_Schedule_Table[[#This Row],[Away Short]],October_Schedule_Table[[#This Row],[PTS]],October_Schedule_Table[[#This Row],[PTS2]])</f>
        <v>Gol106104</v>
      </c>
      <c r="V1021" s="8" t="str">
        <f>CONCATENATE(October_Schedule_Table[[#This Row],[Home Short]],October_Schedule_Table[[#This Row],[PTS]],October_Schedule_Table[[#This Row],[PTS2]])</f>
        <v>Hou106104</v>
      </c>
      <c r="W1021" s="8" t="str">
        <f>VLOOKUP(October_Schedule_Table[[#This Row],[Home Concat]],'Back to Back'!T:U,2,FALSE)</f>
        <v>no</v>
      </c>
      <c r="X1021" s="8" t="str">
        <f>VLOOKUP(October_Schedule_Table[[#This Row],[Away Concat]],'Back to Back'!T:U,2,FALSE)</f>
        <v>no</v>
      </c>
      <c r="Y102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21" s="8"/>
    </row>
    <row r="1022" spans="1:26" x14ac:dyDescent="0.2">
      <c r="A1022" s="2">
        <v>43537</v>
      </c>
      <c r="B1022" s="16">
        <v>3</v>
      </c>
      <c r="C1022" s="16">
        <v>13</v>
      </c>
      <c r="D1022" s="16">
        <v>2019</v>
      </c>
      <c r="E1022" s="1" t="s">
        <v>23</v>
      </c>
      <c r="F1022" s="1" t="s">
        <v>16</v>
      </c>
      <c r="G1022" s="1" t="str">
        <f>LEFT(October_Schedule_Table[[#This Row],[Visitor/Neutral]],3)</f>
        <v>Det</v>
      </c>
      <c r="H1022" s="1">
        <v>74</v>
      </c>
      <c r="I1022" s="1" t="s">
        <v>26</v>
      </c>
      <c r="J1022" s="1" t="str">
        <f>LEFT(October_Schedule_Table[[#This Row],[Home/Neutral]],3)</f>
        <v>Mia</v>
      </c>
      <c r="K1022" s="1">
        <v>108</v>
      </c>
      <c r="L1022" s="1">
        <f>mean-0.5*home+VLOOKUP(October_Schedule_Table[[#This Row],[Visitor/Neutral]],lookup,2,FALSE)+VLOOKUP(October_Schedule_Table[[#This Row],[Home/Neutral]],lookup,3,FALSE)</f>
        <v>99.916673069306114</v>
      </c>
      <c r="M1022" s="1">
        <f>mean+0.5*home+VLOOKUP(October_Schedule_Table[[#This Row],[Visitor/Neutral]],lookup,3,FALSE)+VLOOKUP(October_Schedule_Table[[#This Row],[Home/Neutral]],lookup,2,FALSE)</f>
        <v>102.6174264652705</v>
      </c>
      <c r="N1022" s="1">
        <f>(October_Schedule_Table[[#This Row],[PTS2]]-October_Schedule_Table[[#This Row],[Home Pre]])^2+(October_Schedule_Table[[#This Row],[PTS]]-October_Schedule_Table[[#This Row],[Away Pre]])^2</f>
        <v>700.64604083806728</v>
      </c>
      <c r="O1022" s="1">
        <f t="shared" si="17"/>
        <v>1.8334177954467752</v>
      </c>
      <c r="P1022" s="8">
        <f>October_Schedule_Table[[#This Row],[PTS2]]-October_Schedule_Table[[#This Row],[PTS]]</f>
        <v>34</v>
      </c>
      <c r="Q1022" s="8">
        <f>October_Schedule_Table[[#This Row],[Home Pre]]-October_Schedule_Table[[#This Row],[Away Pre]]</f>
        <v>2.7007533959643837</v>
      </c>
      <c r="R1022" s="8">
        <f>October_Schedule_Table[[#This Row],[Actual]]-October_Schedule_Table[[#This Row],[Predicted]]</f>
        <v>31.299246604035616</v>
      </c>
      <c r="S1022" s="8">
        <f>October_Schedule_Table[[#This Row],[PTS2]]-October_Schedule_Table[[#This Row],[Home Pre]]</f>
        <v>5.3825735347295023</v>
      </c>
      <c r="T1022" s="8">
        <f>October_Schedule_Table[[#This Row],[PTS]]-October_Schedule_Table[[#This Row],[Away Pre]]</f>
        <v>-25.916673069306114</v>
      </c>
      <c r="U1022" s="8" t="str">
        <f>CONCATENATE(October_Schedule_Table[[#This Row],[Away Short]],October_Schedule_Table[[#This Row],[PTS]],October_Schedule_Table[[#This Row],[PTS2]])</f>
        <v>Det74108</v>
      </c>
      <c r="V1022" s="8" t="str">
        <f>CONCATENATE(October_Schedule_Table[[#This Row],[Home Short]],October_Schedule_Table[[#This Row],[PTS]],October_Schedule_Table[[#This Row],[PTS2]])</f>
        <v>Mia74108</v>
      </c>
      <c r="W1022" s="8" t="str">
        <f>VLOOKUP(October_Schedule_Table[[#This Row],[Home Concat]],'Back to Back'!T:U,2,FALSE)</f>
        <v>no</v>
      </c>
      <c r="X1022" s="8" t="str">
        <f>VLOOKUP(October_Schedule_Table[[#This Row],[Away Concat]],'Back to Back'!T:U,2,FALSE)</f>
        <v>no</v>
      </c>
      <c r="Y102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22" s="8"/>
    </row>
    <row r="1023" spans="1:26" x14ac:dyDescent="0.2">
      <c r="A1023" s="2">
        <v>43537</v>
      </c>
      <c r="B1023" s="16">
        <v>3</v>
      </c>
      <c r="C1023" s="16">
        <v>13</v>
      </c>
      <c r="D1023" s="16">
        <v>2019</v>
      </c>
      <c r="E1023" s="1" t="s">
        <v>12</v>
      </c>
      <c r="F1023" s="1" t="s">
        <v>15</v>
      </c>
      <c r="G1023" s="1" t="str">
        <f>LEFT(October_Schedule_Table[[#This Row],[Visitor/Neutral]],3)</f>
        <v>Bro</v>
      </c>
      <c r="H1023" s="1">
        <v>96</v>
      </c>
      <c r="I1023" s="1" t="s">
        <v>10</v>
      </c>
      <c r="J1023" s="1" t="str">
        <f>LEFT(October_Schedule_Table[[#This Row],[Home/Neutral]],3)</f>
        <v>Okl</v>
      </c>
      <c r="K1023" s="1">
        <v>108</v>
      </c>
      <c r="L1023" s="1">
        <f>mean-0.5*home+VLOOKUP(October_Schedule_Table[[#This Row],[Visitor/Neutral]],lookup,2,FALSE)+VLOOKUP(October_Schedule_Table[[#This Row],[Home/Neutral]],lookup,3,FALSE)</f>
        <v>111.36325308263655</v>
      </c>
      <c r="M1023" s="1">
        <f>mean+0.5*home+VLOOKUP(October_Schedule_Table[[#This Row],[Visitor/Neutral]],lookup,3,FALSE)+VLOOKUP(October_Schedule_Table[[#This Row],[Home/Neutral]],lookup,2,FALSE)</f>
        <v>117.38202288751465</v>
      </c>
      <c r="N1023" s="1">
        <f>(October_Schedule_Table[[#This Row],[PTS2]]-October_Schedule_Table[[#This Row],[Home Pre]])^2+(October_Schedule_Table[[#This Row],[PTS]]-October_Schedule_Table[[#This Row],[Away Pre]])^2</f>
        <v>324.05189874299015</v>
      </c>
      <c r="O1023" s="1">
        <f t="shared" si="17"/>
        <v>1.8345185065507057</v>
      </c>
      <c r="P1023" s="8">
        <f>October_Schedule_Table[[#This Row],[PTS2]]-October_Schedule_Table[[#This Row],[PTS]]</f>
        <v>12</v>
      </c>
      <c r="Q1023" s="8">
        <f>October_Schedule_Table[[#This Row],[Home Pre]]-October_Schedule_Table[[#This Row],[Away Pre]]</f>
        <v>6.0187698048781044</v>
      </c>
      <c r="R1023" s="8">
        <f>October_Schedule_Table[[#This Row],[Actual]]-October_Schedule_Table[[#This Row],[Predicted]]</f>
        <v>5.9812301951218956</v>
      </c>
      <c r="S1023" s="8">
        <f>October_Schedule_Table[[#This Row],[PTS2]]-October_Schedule_Table[[#This Row],[Home Pre]]</f>
        <v>-9.3820228875146512</v>
      </c>
      <c r="T1023" s="8">
        <f>October_Schedule_Table[[#This Row],[PTS]]-October_Schedule_Table[[#This Row],[Away Pre]]</f>
        <v>-15.363253082636547</v>
      </c>
      <c r="U1023" s="8" t="str">
        <f>CONCATENATE(October_Schedule_Table[[#This Row],[Away Short]],October_Schedule_Table[[#This Row],[PTS]],October_Schedule_Table[[#This Row],[PTS2]])</f>
        <v>Bro96108</v>
      </c>
      <c r="V1023" s="8" t="str">
        <f>CONCATENATE(October_Schedule_Table[[#This Row],[Home Short]],October_Schedule_Table[[#This Row],[PTS]],October_Schedule_Table[[#This Row],[PTS2]])</f>
        <v>Okl96108</v>
      </c>
      <c r="W1023" s="8" t="str">
        <f>VLOOKUP(October_Schedule_Table[[#This Row],[Home Concat]],'Back to Back'!T:U,2,FALSE)</f>
        <v>no</v>
      </c>
      <c r="X1023" s="8" t="str">
        <f>VLOOKUP(October_Schedule_Table[[#This Row],[Away Concat]],'Back to Back'!T:U,2,FALSE)</f>
        <v>no</v>
      </c>
      <c r="Y102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23" s="8"/>
    </row>
    <row r="1024" spans="1:26" x14ac:dyDescent="0.2">
      <c r="A1024" s="2">
        <v>43537</v>
      </c>
      <c r="B1024" s="16">
        <v>3</v>
      </c>
      <c r="C1024" s="16">
        <v>13</v>
      </c>
      <c r="D1024" s="16">
        <v>2019</v>
      </c>
      <c r="E1024" s="1" t="s">
        <v>30</v>
      </c>
      <c r="F1024" s="1" t="s">
        <v>31</v>
      </c>
      <c r="G1024" s="1" t="str">
        <f>LEFT(October_Schedule_Table[[#This Row],[Visitor/Neutral]],3)</f>
        <v>Uta</v>
      </c>
      <c r="H1024" s="1">
        <v>114</v>
      </c>
      <c r="I1024" s="1" t="s">
        <v>29</v>
      </c>
      <c r="J1024" s="1" t="str">
        <f>LEFT(October_Schedule_Table[[#This Row],[Home/Neutral]],3)</f>
        <v>Pho</v>
      </c>
      <c r="K1024" s="1">
        <v>97</v>
      </c>
      <c r="L1024" s="1">
        <f>mean-0.5*home+VLOOKUP(October_Schedule_Table[[#This Row],[Visitor/Neutral]],lookup,2,FALSE)+VLOOKUP(October_Schedule_Table[[#This Row],[Home/Neutral]],lookup,3,FALSE)</f>
        <v>116.19935781757748</v>
      </c>
      <c r="M1024" s="1">
        <f>mean+0.5*home+VLOOKUP(October_Schedule_Table[[#This Row],[Visitor/Neutral]],lookup,3,FALSE)+VLOOKUP(October_Schedule_Table[[#This Row],[Home/Neutral]],lookup,2,FALSE)</f>
        <v>104.49275907544323</v>
      </c>
      <c r="N1024" s="1">
        <f>(October_Schedule_Table[[#This Row],[PTS2]]-October_Schedule_Table[[#This Row],[Home Pre]])^2+(October_Schedule_Table[[#This Row],[PTS]]-October_Schedule_Table[[#This Row],[Away Pre]])^2</f>
        <v>60.978613372376081</v>
      </c>
      <c r="O1024" s="1">
        <f t="shared" si="17"/>
        <v>1.8356198784777924</v>
      </c>
      <c r="P1024" s="8">
        <f>October_Schedule_Table[[#This Row],[PTS2]]-October_Schedule_Table[[#This Row],[PTS]]</f>
        <v>-17</v>
      </c>
      <c r="Q1024" s="8">
        <f>October_Schedule_Table[[#This Row],[Home Pre]]-October_Schedule_Table[[#This Row],[Away Pre]]</f>
        <v>-11.706598742134247</v>
      </c>
      <c r="R1024" s="8">
        <f>October_Schedule_Table[[#This Row],[Actual]]-October_Schedule_Table[[#This Row],[Predicted]]</f>
        <v>-5.293401257865753</v>
      </c>
      <c r="S1024" s="8">
        <f>October_Schedule_Table[[#This Row],[PTS2]]-October_Schedule_Table[[#This Row],[Home Pre]]</f>
        <v>-7.4927590754432316</v>
      </c>
      <c r="T1024" s="8">
        <f>October_Schedule_Table[[#This Row],[PTS]]-October_Schedule_Table[[#This Row],[Away Pre]]</f>
        <v>-2.1993578175774786</v>
      </c>
      <c r="U1024" s="8" t="str">
        <f>CONCATENATE(October_Schedule_Table[[#This Row],[Away Short]],October_Schedule_Table[[#This Row],[PTS]],October_Schedule_Table[[#This Row],[PTS2]])</f>
        <v>Uta11497</v>
      </c>
      <c r="V1024" s="8" t="str">
        <f>CONCATENATE(October_Schedule_Table[[#This Row],[Home Short]],October_Schedule_Table[[#This Row],[PTS]],October_Schedule_Table[[#This Row],[PTS2]])</f>
        <v>Pho11497</v>
      </c>
      <c r="W1024" s="8" t="str">
        <f>VLOOKUP(October_Schedule_Table[[#This Row],[Home Concat]],'Back to Back'!T:U,2,FALSE)</f>
        <v>no</v>
      </c>
      <c r="X1024" s="8" t="str">
        <f>VLOOKUP(October_Schedule_Table[[#This Row],[Away Concat]],'Back to Back'!T:U,2,FALSE)</f>
        <v>no</v>
      </c>
      <c r="Y102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24" s="8"/>
    </row>
    <row r="1025" spans="1:26" x14ac:dyDescent="0.2">
      <c r="A1025" s="2">
        <v>43537</v>
      </c>
      <c r="B1025" s="16">
        <v>3</v>
      </c>
      <c r="C1025" s="16">
        <v>13</v>
      </c>
      <c r="D1025" s="16">
        <v>2019</v>
      </c>
      <c r="E1025" s="1" t="s">
        <v>12</v>
      </c>
      <c r="F1025" s="1" t="s">
        <v>27</v>
      </c>
      <c r="G1025" s="1" t="str">
        <f>LEFT(October_Schedule_Table[[#This Row],[Visitor/Neutral]],3)</f>
        <v>Orl</v>
      </c>
      <c r="H1025" s="1">
        <v>90</v>
      </c>
      <c r="I1025" s="1" t="s">
        <v>41</v>
      </c>
      <c r="J1025" s="1" t="str">
        <f>LEFT(October_Schedule_Table[[#This Row],[Home/Neutral]],3)</f>
        <v>Was</v>
      </c>
      <c r="K1025" s="1">
        <v>100</v>
      </c>
      <c r="L1025" s="1">
        <f>mean-0.5*home+VLOOKUP(October_Schedule_Table[[#This Row],[Visitor/Neutral]],lookup,2,FALSE)+VLOOKUP(October_Schedule_Table[[#This Row],[Home/Neutral]],lookup,3,FALSE)</f>
        <v>112.90345342548491</v>
      </c>
      <c r="M1025" s="1">
        <f>mean+0.5*home+VLOOKUP(October_Schedule_Table[[#This Row],[Visitor/Neutral]],lookup,3,FALSE)+VLOOKUP(October_Schedule_Table[[#This Row],[Home/Neutral]],lookup,2,FALSE)</f>
        <v>111.18285501165741</v>
      </c>
      <c r="N1025" s="1">
        <f>(October_Schedule_Table[[#This Row],[PTS2]]-October_Schedule_Table[[#This Row],[Home Pre]])^2+(October_Schedule_Table[[#This Row],[PTS]]-October_Schedule_Table[[#This Row],[Away Pre]])^2</f>
        <v>649.62442502510783</v>
      </c>
      <c r="O1025" s="1">
        <f t="shared" si="17"/>
        <v>1.8367219116247673</v>
      </c>
      <c r="P1025" s="8">
        <f>October_Schedule_Table[[#This Row],[PTS2]]-October_Schedule_Table[[#This Row],[PTS]]</f>
        <v>10</v>
      </c>
      <c r="Q1025" s="8">
        <f>October_Schedule_Table[[#This Row],[Home Pre]]-October_Schedule_Table[[#This Row],[Away Pre]]</f>
        <v>-1.7205984138275028</v>
      </c>
      <c r="R1025" s="8">
        <f>October_Schedule_Table[[#This Row],[Actual]]-October_Schedule_Table[[#This Row],[Predicted]]</f>
        <v>11.720598413827503</v>
      </c>
      <c r="S1025" s="8">
        <f>October_Schedule_Table[[#This Row],[PTS2]]-October_Schedule_Table[[#This Row],[Home Pre]]</f>
        <v>-11.182855011657409</v>
      </c>
      <c r="T1025" s="8">
        <f>October_Schedule_Table[[#This Row],[PTS]]-October_Schedule_Table[[#This Row],[Away Pre]]</f>
        <v>-22.903453425484912</v>
      </c>
      <c r="U1025" s="8" t="str">
        <f>CONCATENATE(October_Schedule_Table[[#This Row],[Away Short]],October_Schedule_Table[[#This Row],[PTS]],October_Schedule_Table[[#This Row],[PTS2]])</f>
        <v>Orl90100</v>
      </c>
      <c r="V1025" s="8" t="str">
        <f>CONCATENATE(October_Schedule_Table[[#This Row],[Home Short]],October_Schedule_Table[[#This Row],[PTS]],October_Schedule_Table[[#This Row],[PTS2]])</f>
        <v>Was90100</v>
      </c>
      <c r="W1025" s="8" t="str">
        <f>VLOOKUP(October_Schedule_Table[[#This Row],[Home Concat]],'Back to Back'!T:U,2,FALSE)</f>
        <v>no</v>
      </c>
      <c r="X1025" s="8" t="str">
        <f>VLOOKUP(October_Schedule_Table[[#This Row],[Away Concat]],'Back to Back'!T:U,2,FALSE)</f>
        <v>no</v>
      </c>
      <c r="Y102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25" s="8"/>
    </row>
    <row r="1026" spans="1:26" x14ac:dyDescent="0.2">
      <c r="A1026" s="2">
        <v>43538</v>
      </c>
      <c r="B1026" s="16">
        <v>3</v>
      </c>
      <c r="C1026" s="16">
        <v>14</v>
      </c>
      <c r="D1026" s="16">
        <v>2019</v>
      </c>
      <c r="E1026" s="1" t="s">
        <v>23</v>
      </c>
      <c r="F1026" s="1" t="s">
        <v>32</v>
      </c>
      <c r="G1026" s="1" t="str">
        <f>LEFT(October_Schedule_Table[[#This Row],[Visitor/Neutral]],3)</f>
        <v>Sac</v>
      </c>
      <c r="H1026" s="1">
        <v>120</v>
      </c>
      <c r="I1026" s="1" t="s">
        <v>8</v>
      </c>
      <c r="J1026" s="1" t="str">
        <f>LEFT(October_Schedule_Table[[#This Row],[Home/Neutral]],3)</f>
        <v>Bos</v>
      </c>
      <c r="K1026" s="1">
        <v>126</v>
      </c>
      <c r="L1026" s="1">
        <f>mean-0.5*home+VLOOKUP(October_Schedule_Table[[#This Row],[Visitor/Neutral]],lookup,2,FALSE)+VLOOKUP(October_Schedule_Table[[#This Row],[Home/Neutral]],lookup,3,FALSE)</f>
        <v>110.29583319745581</v>
      </c>
      <c r="M1026" s="1">
        <f>mean+0.5*home+VLOOKUP(October_Schedule_Table[[#This Row],[Visitor/Neutral]],lookup,3,FALSE)+VLOOKUP(October_Schedule_Table[[#This Row],[Home/Neutral]],lookup,2,FALSE)</f>
        <v>117.58383520563179</v>
      </c>
      <c r="N1026" s="1">
        <f>(October_Schedule_Table[[#This Row],[PTS2]]-October_Schedule_Table[[#This Row],[Home Pre]])^2+(October_Schedule_Table[[#This Row],[PTS]]-October_Schedule_Table[[#This Row],[Away Pre]])^2</f>
        <v>165.00268317756377</v>
      </c>
      <c r="O1026" s="1">
        <f t="shared" si="17"/>
        <v>1.8378246063886006</v>
      </c>
      <c r="P1026" s="8">
        <f>October_Schedule_Table[[#This Row],[PTS2]]-October_Schedule_Table[[#This Row],[PTS]]</f>
        <v>6</v>
      </c>
      <c r="Q1026" s="8">
        <f>October_Schedule_Table[[#This Row],[Home Pre]]-October_Schedule_Table[[#This Row],[Away Pre]]</f>
        <v>7.2880020081759795</v>
      </c>
      <c r="R1026" s="8">
        <f>October_Schedule_Table[[#This Row],[Actual]]-October_Schedule_Table[[#This Row],[Predicted]]</f>
        <v>-1.2880020081759795</v>
      </c>
      <c r="S1026" s="8">
        <f>October_Schedule_Table[[#This Row],[PTS2]]-October_Schedule_Table[[#This Row],[Home Pre]]</f>
        <v>8.4161647943682141</v>
      </c>
      <c r="T1026" s="8">
        <f>October_Schedule_Table[[#This Row],[PTS]]-October_Schedule_Table[[#This Row],[Away Pre]]</f>
        <v>9.7041668025441936</v>
      </c>
      <c r="U1026" s="8" t="str">
        <f>CONCATENATE(October_Schedule_Table[[#This Row],[Away Short]],October_Schedule_Table[[#This Row],[PTS]],October_Schedule_Table[[#This Row],[PTS2]])</f>
        <v>Sac120126</v>
      </c>
      <c r="V1026" s="8" t="str">
        <f>CONCATENATE(October_Schedule_Table[[#This Row],[Home Short]],October_Schedule_Table[[#This Row],[PTS]],October_Schedule_Table[[#This Row],[PTS2]])</f>
        <v>Bos120126</v>
      </c>
      <c r="W1026" s="8" t="str">
        <f>VLOOKUP(October_Schedule_Table[[#This Row],[Home Concat]],'Back to Back'!T:U,2,FALSE)</f>
        <v>no</v>
      </c>
      <c r="X1026" s="8" t="str">
        <f>VLOOKUP(October_Schedule_Table[[#This Row],[Away Concat]],'Back to Back'!T:U,2,FALSE)</f>
        <v>no</v>
      </c>
      <c r="Y102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26" s="8"/>
    </row>
    <row r="1027" spans="1:26" x14ac:dyDescent="0.2">
      <c r="A1027" s="2">
        <v>43538</v>
      </c>
      <c r="B1027" s="16">
        <v>3</v>
      </c>
      <c r="C1027" s="16">
        <v>14</v>
      </c>
      <c r="D1027" s="16">
        <v>2019</v>
      </c>
      <c r="E1027" s="1" t="s">
        <v>9</v>
      </c>
      <c r="F1027" s="1" t="s">
        <v>28</v>
      </c>
      <c r="G1027" s="1" t="str">
        <f>LEFT(October_Schedule_Table[[#This Row],[Visitor/Neutral]],3)</f>
        <v>Dal</v>
      </c>
      <c r="H1027" s="1">
        <v>99</v>
      </c>
      <c r="I1027" s="1" t="s">
        <v>21</v>
      </c>
      <c r="J1027" s="1" t="str">
        <f>LEFT(October_Schedule_Table[[#This Row],[Home/Neutral]],3)</f>
        <v>Den</v>
      </c>
      <c r="K1027" s="1">
        <v>100</v>
      </c>
      <c r="L1027" s="1">
        <f>mean-0.5*home+VLOOKUP(October_Schedule_Table[[#This Row],[Visitor/Neutral]],lookup,2,FALSE)+VLOOKUP(October_Schedule_Table[[#This Row],[Home/Neutral]],lookup,3,FALSE)</f>
        <v>102.49116232523215</v>
      </c>
      <c r="M1027" s="1">
        <f>mean+0.5*home+VLOOKUP(October_Schedule_Table[[#This Row],[Visitor/Neutral]],lookup,3,FALSE)+VLOOKUP(October_Schedule_Table[[#This Row],[Home/Neutral]],lookup,2,FALSE)</f>
        <v>110.19196020992574</v>
      </c>
      <c r="N1027" s="1">
        <f>(October_Schedule_Table[[#This Row],[PTS2]]-October_Schedule_Table[[#This Row],[Home Pre]])^2+(October_Schedule_Table[[#This Row],[PTS]]-October_Schedule_Table[[#This Row],[Away Pre]])^2</f>
        <v>116.06426730182989</v>
      </c>
      <c r="O1027" s="1">
        <f t="shared" si="17"/>
        <v>1.8389279631665005</v>
      </c>
      <c r="P1027" s="8">
        <f>October_Schedule_Table[[#This Row],[PTS2]]-October_Schedule_Table[[#This Row],[PTS]]</f>
        <v>1</v>
      </c>
      <c r="Q1027" s="8">
        <f>October_Schedule_Table[[#This Row],[Home Pre]]-October_Schedule_Table[[#This Row],[Away Pre]]</f>
        <v>7.7007978846935856</v>
      </c>
      <c r="R1027" s="8">
        <f>October_Schedule_Table[[#This Row],[Actual]]-October_Schedule_Table[[#This Row],[Predicted]]</f>
        <v>-6.7007978846935856</v>
      </c>
      <c r="S1027" s="8">
        <f>October_Schedule_Table[[#This Row],[PTS2]]-October_Schedule_Table[[#This Row],[Home Pre]]</f>
        <v>-10.191960209925739</v>
      </c>
      <c r="T1027" s="8">
        <f>October_Schedule_Table[[#This Row],[PTS]]-October_Schedule_Table[[#This Row],[Away Pre]]</f>
        <v>-3.4911623252321533</v>
      </c>
      <c r="U1027" s="8" t="str">
        <f>CONCATENATE(October_Schedule_Table[[#This Row],[Away Short]],October_Schedule_Table[[#This Row],[PTS]],October_Schedule_Table[[#This Row],[PTS2]])</f>
        <v>Dal99100</v>
      </c>
      <c r="V1027" s="8" t="str">
        <f>CONCATENATE(October_Schedule_Table[[#This Row],[Home Short]],October_Schedule_Table[[#This Row],[PTS]],October_Schedule_Table[[#This Row],[PTS2]])</f>
        <v>Den99100</v>
      </c>
      <c r="W1027" s="8" t="str">
        <f>VLOOKUP(October_Schedule_Table[[#This Row],[Home Concat]],'Back to Back'!T:U,2,FALSE)</f>
        <v>no</v>
      </c>
      <c r="X1027" s="8" t="str">
        <f>VLOOKUP(October_Schedule_Table[[#This Row],[Away Concat]],'Back to Back'!T:U,2,FALSE)</f>
        <v>no</v>
      </c>
      <c r="Y102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27" s="8"/>
    </row>
    <row r="1028" spans="1:26" x14ac:dyDescent="0.2">
      <c r="A1028" s="2">
        <v>43538</v>
      </c>
      <c r="B1028" s="16">
        <v>3</v>
      </c>
      <c r="C1028" s="16">
        <v>14</v>
      </c>
      <c r="D1028" s="16">
        <v>2019</v>
      </c>
      <c r="E1028" s="1" t="s">
        <v>12</v>
      </c>
      <c r="F1028" s="1" t="s">
        <v>10</v>
      </c>
      <c r="G1028" s="1" t="str">
        <f>LEFT(October_Schedule_Table[[#This Row],[Visitor/Neutral]],3)</f>
        <v>Okl</v>
      </c>
      <c r="H1028" s="1">
        <v>106</v>
      </c>
      <c r="I1028" s="1" t="s">
        <v>20</v>
      </c>
      <c r="J1028" s="1" t="str">
        <f>LEFT(October_Schedule_Table[[#This Row],[Home/Neutral]],3)</f>
        <v>Ind</v>
      </c>
      <c r="K1028" s="1">
        <v>108</v>
      </c>
      <c r="L1028" s="1">
        <f>mean-0.5*home+VLOOKUP(October_Schedule_Table[[#This Row],[Visitor/Neutral]],lookup,2,FALSE)+VLOOKUP(October_Schedule_Table[[#This Row],[Home/Neutral]],lookup,3,FALSE)</f>
        <v>107.47256777026872</v>
      </c>
      <c r="M1028" s="1">
        <f>mean+0.5*home+VLOOKUP(October_Schedule_Table[[#This Row],[Visitor/Neutral]],lookup,3,FALSE)+VLOOKUP(October_Schedule_Table[[#This Row],[Home/Neutral]],lookup,2,FALSE)</f>
        <v>109.18658943875391</v>
      </c>
      <c r="N1028" s="1">
        <f>(October_Schedule_Table[[#This Row],[PTS2]]-October_Schedule_Table[[#This Row],[Home Pre]])^2+(October_Schedule_Table[[#This Row],[PTS]]-October_Schedule_Table[[#This Row],[Away Pre]])^2</f>
        <v>3.5764503341965304</v>
      </c>
      <c r="O1028" s="1">
        <f t="shared" si="17"/>
        <v>1.8400319823559141</v>
      </c>
      <c r="P1028" s="8">
        <f>October_Schedule_Table[[#This Row],[PTS2]]-October_Schedule_Table[[#This Row],[PTS]]</f>
        <v>2</v>
      </c>
      <c r="Q1028" s="8">
        <f>October_Schedule_Table[[#This Row],[Home Pre]]-October_Schedule_Table[[#This Row],[Away Pre]]</f>
        <v>1.7140216684851879</v>
      </c>
      <c r="R1028" s="8">
        <f>October_Schedule_Table[[#This Row],[Actual]]-October_Schedule_Table[[#This Row],[Predicted]]</f>
        <v>0.28597833151481211</v>
      </c>
      <c r="S1028" s="8">
        <f>October_Schedule_Table[[#This Row],[PTS2]]-October_Schedule_Table[[#This Row],[Home Pre]]</f>
        <v>-1.1865894387539129</v>
      </c>
      <c r="T1028" s="8">
        <f>October_Schedule_Table[[#This Row],[PTS]]-October_Schedule_Table[[#This Row],[Away Pre]]</f>
        <v>-1.472567770268725</v>
      </c>
      <c r="U1028" s="8" t="str">
        <f>CONCATENATE(October_Schedule_Table[[#This Row],[Away Short]],October_Schedule_Table[[#This Row],[PTS]],October_Schedule_Table[[#This Row],[PTS2]])</f>
        <v>Okl106108</v>
      </c>
      <c r="V1028" s="8" t="str">
        <f>CONCATENATE(October_Schedule_Table[[#This Row],[Home Short]],October_Schedule_Table[[#This Row],[PTS]],October_Schedule_Table[[#This Row],[PTS2]])</f>
        <v>Ind106108</v>
      </c>
      <c r="W1028" s="8" t="str">
        <f>VLOOKUP(October_Schedule_Table[[#This Row],[Home Concat]],'Back to Back'!T:U,2,FALSE)</f>
        <v>no</v>
      </c>
      <c r="X1028" s="8" t="str">
        <f>VLOOKUP(October_Schedule_Table[[#This Row],[Away Concat]],'Back to Back'!T:U,2,FALSE)</f>
        <v>yes</v>
      </c>
      <c r="Y102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28" s="8"/>
    </row>
    <row r="1029" spans="1:26" x14ac:dyDescent="0.2">
      <c r="A1029" s="2">
        <v>43538</v>
      </c>
      <c r="B1029" s="16">
        <v>3</v>
      </c>
      <c r="C1029" s="16">
        <v>14</v>
      </c>
      <c r="D1029" s="16">
        <v>2019</v>
      </c>
      <c r="E1029" s="1" t="s">
        <v>12</v>
      </c>
      <c r="F1029" s="1" t="s">
        <v>36</v>
      </c>
      <c r="G1029" s="1" t="str">
        <f>LEFT(October_Schedule_Table[[#This Row],[Visitor/Neutral]],3)</f>
        <v>Cle</v>
      </c>
      <c r="H1029" s="1">
        <v>91</v>
      </c>
      <c r="I1029" s="1" t="s">
        <v>27</v>
      </c>
      <c r="J1029" s="1" t="str">
        <f>LEFT(October_Schedule_Table[[#This Row],[Home/Neutral]],3)</f>
        <v>Orl</v>
      </c>
      <c r="K1029" s="1">
        <v>120</v>
      </c>
      <c r="L1029" s="1">
        <f>mean-0.5*home+VLOOKUP(October_Schedule_Table[[#This Row],[Visitor/Neutral]],lookup,2,FALSE)+VLOOKUP(October_Schedule_Table[[#This Row],[Home/Neutral]],lookup,3,FALSE)</f>
        <v>99.148582327040756</v>
      </c>
      <c r="M1029" s="1">
        <f>mean+0.5*home+VLOOKUP(October_Schedule_Table[[#This Row],[Visitor/Neutral]],lookup,3,FALSE)+VLOOKUP(October_Schedule_Table[[#This Row],[Home/Neutral]],lookup,2,FALSE)</f>
        <v>112.39914532346739</v>
      </c>
      <c r="N1029" s="1">
        <f>(October_Schedule_Table[[#This Row],[PTS2]]-October_Schedule_Table[[#This Row],[Home Pre]])^2+(October_Schedule_Table[[#This Row],[PTS]]-October_Schedule_Table[[#This Row],[Away Pre]])^2</f>
        <v>124.17238575432853</v>
      </c>
      <c r="O1029" s="1">
        <f t="shared" si="17"/>
        <v>1.8411366643545271</v>
      </c>
      <c r="P1029" s="8">
        <f>October_Schedule_Table[[#This Row],[PTS2]]-October_Schedule_Table[[#This Row],[PTS]]</f>
        <v>29</v>
      </c>
      <c r="Q1029" s="8">
        <f>October_Schedule_Table[[#This Row],[Home Pre]]-October_Schedule_Table[[#This Row],[Away Pre]]</f>
        <v>13.250562996426638</v>
      </c>
      <c r="R1029" s="8">
        <f>October_Schedule_Table[[#This Row],[Actual]]-October_Schedule_Table[[#This Row],[Predicted]]</f>
        <v>15.749437003573362</v>
      </c>
      <c r="S1029" s="8">
        <f>October_Schedule_Table[[#This Row],[PTS2]]-October_Schedule_Table[[#This Row],[Home Pre]]</f>
        <v>7.6008546765326059</v>
      </c>
      <c r="T1029" s="8">
        <f>October_Schedule_Table[[#This Row],[PTS]]-October_Schedule_Table[[#This Row],[Away Pre]]</f>
        <v>-8.1485823270407565</v>
      </c>
      <c r="U1029" s="8" t="str">
        <f>CONCATENATE(October_Schedule_Table[[#This Row],[Away Short]],October_Schedule_Table[[#This Row],[PTS]],October_Schedule_Table[[#This Row],[PTS2]])</f>
        <v>Cle91120</v>
      </c>
      <c r="V1029" s="8" t="str">
        <f>CONCATENATE(October_Schedule_Table[[#This Row],[Home Short]],October_Schedule_Table[[#This Row],[PTS]],October_Schedule_Table[[#This Row],[PTS2]])</f>
        <v>Orl91120</v>
      </c>
      <c r="W1029" s="8" t="str">
        <f>VLOOKUP(October_Schedule_Table[[#This Row],[Home Concat]],'Back to Back'!T:U,2,FALSE)</f>
        <v>yes</v>
      </c>
      <c r="X1029" s="8" t="str">
        <f>VLOOKUP(October_Schedule_Table[[#This Row],[Away Concat]],'Back to Back'!T:U,2,FALSE)</f>
        <v>no</v>
      </c>
      <c r="Y102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29" s="8"/>
    </row>
    <row r="1030" spans="1:26" x14ac:dyDescent="0.2">
      <c r="A1030" s="2">
        <v>43538</v>
      </c>
      <c r="B1030" s="16">
        <v>3</v>
      </c>
      <c r="C1030" s="16">
        <v>14</v>
      </c>
      <c r="D1030" s="16">
        <v>2019</v>
      </c>
      <c r="E1030" s="1" t="s">
        <v>6</v>
      </c>
      <c r="F1030" s="1" t="s">
        <v>39</v>
      </c>
      <c r="G1030" s="1" t="s">
        <v>242</v>
      </c>
      <c r="H1030" s="1">
        <v>98</v>
      </c>
      <c r="I1030" s="1" t="s">
        <v>37</v>
      </c>
      <c r="J1030" s="1" t="str">
        <f>LEFT(October_Schedule_Table[[#This Row],[Home/Neutral]],3)</f>
        <v>Tor</v>
      </c>
      <c r="K1030" s="1">
        <v>111</v>
      </c>
      <c r="L1030" s="1">
        <f>mean-0.5*home+VLOOKUP(October_Schedule_Table[[#This Row],[Visitor/Neutral]],lookup,2,FALSE)+VLOOKUP(October_Schedule_Table[[#This Row],[Home/Neutral]],lookup,3,FALSE)</f>
        <v>107.55787252029066</v>
      </c>
      <c r="M1030" s="1">
        <f>mean+0.5*home+VLOOKUP(October_Schedule_Table[[#This Row],[Visitor/Neutral]],lookup,3,FALSE)+VLOOKUP(October_Schedule_Table[[#This Row],[Home/Neutral]],lookup,2,FALSE)</f>
        <v>117.56255428003847</v>
      </c>
      <c r="N1030" s="1">
        <f>(October_Schedule_Table[[#This Row],[PTS2]]-October_Schedule_Table[[#This Row],[Home Pre]])^2+(October_Schedule_Table[[#This Row],[PTS]]-October_Schedule_Table[[#This Row],[Away Pre]])^2</f>
        <v>134.42004579257852</v>
      </c>
      <c r="O1030" s="1">
        <f t="shared" si="17"/>
        <v>1.8422420095602634</v>
      </c>
      <c r="P1030" s="8">
        <f>October_Schedule_Table[[#This Row],[PTS2]]-October_Schedule_Table[[#This Row],[PTS]]</f>
        <v>13</v>
      </c>
      <c r="Q1030" s="8">
        <f>October_Schedule_Table[[#This Row],[Home Pre]]-October_Schedule_Table[[#This Row],[Away Pre]]</f>
        <v>10.004681759747811</v>
      </c>
      <c r="R1030" s="8">
        <f>October_Schedule_Table[[#This Row],[Actual]]-October_Schedule_Table[[#This Row],[Predicted]]</f>
        <v>2.995318240252189</v>
      </c>
      <c r="S1030" s="8">
        <f>October_Schedule_Table[[#This Row],[PTS2]]-October_Schedule_Table[[#This Row],[Home Pre]]</f>
        <v>-6.5625542800384693</v>
      </c>
      <c r="T1030" s="8">
        <f>October_Schedule_Table[[#This Row],[PTS]]-October_Schedule_Table[[#This Row],[Away Pre]]</f>
        <v>-9.5578725202906583</v>
      </c>
      <c r="U1030" s="8" t="str">
        <f>CONCATENATE(October_Schedule_Table[[#This Row],[Away Short]],October_Schedule_Table[[#This Row],[PTS]],October_Schedule_Table[[#This Row],[PTS2]])</f>
        <v>LAL98111</v>
      </c>
      <c r="V1030" s="8" t="str">
        <f>CONCATENATE(October_Schedule_Table[[#This Row],[Home Short]],October_Schedule_Table[[#This Row],[PTS]],October_Schedule_Table[[#This Row],[PTS2]])</f>
        <v>Tor98111</v>
      </c>
      <c r="W1030" s="8" t="str">
        <f>VLOOKUP(October_Schedule_Table[[#This Row],[Home Concat]],'Back to Back'!T:U,2,FALSE)</f>
        <v>no</v>
      </c>
      <c r="X1030" s="8" t="str">
        <f>VLOOKUP(October_Schedule_Table[[#This Row],[Away Concat]],'Back to Back'!T:U,2,FALSE)</f>
        <v>no</v>
      </c>
      <c r="Y103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30" s="8"/>
    </row>
    <row r="1031" spans="1:26" x14ac:dyDescent="0.2">
      <c r="A1031" s="2">
        <v>43538</v>
      </c>
      <c r="B1031" s="16">
        <v>3</v>
      </c>
      <c r="C1031" s="16">
        <v>14</v>
      </c>
      <c r="D1031" s="16">
        <v>2019</v>
      </c>
      <c r="E1031" s="1" t="s">
        <v>42</v>
      </c>
      <c r="F1031" s="1" t="s">
        <v>34</v>
      </c>
      <c r="G1031" s="1" t="str">
        <f>LEFT(October_Schedule_Table[[#This Row],[Visitor/Neutral]],3)</f>
        <v>Min</v>
      </c>
      <c r="H1031" s="1">
        <v>100</v>
      </c>
      <c r="I1031" s="1" t="s">
        <v>31</v>
      </c>
      <c r="J1031" s="1" t="str">
        <f>LEFT(October_Schedule_Table[[#This Row],[Home/Neutral]],3)</f>
        <v>Uta</v>
      </c>
      <c r="K1031" s="1">
        <v>120</v>
      </c>
      <c r="L1031" s="1">
        <f>mean-0.5*home+VLOOKUP(October_Schedule_Table[[#This Row],[Visitor/Neutral]],lookup,2,FALSE)+VLOOKUP(October_Schedule_Table[[#This Row],[Home/Neutral]],lookup,3,FALSE)</f>
        <v>106.52249940276693</v>
      </c>
      <c r="M1031" s="1">
        <f>mean+0.5*home+VLOOKUP(October_Schedule_Table[[#This Row],[Visitor/Neutral]],lookup,3,FALSE)+VLOOKUP(October_Schedule_Table[[#This Row],[Home/Neutral]],lookup,2,FALSE)</f>
        <v>116.30595731202332</v>
      </c>
      <c r="N1031" s="1">
        <f>(October_Schedule_Table[[#This Row],[PTS2]]-October_Schedule_Table[[#This Row],[Home Pre]])^2+(October_Schedule_Table[[#This Row],[PTS]]-October_Schedule_Table[[#This Row],[Away Pre]])^2</f>
        <v>56.188949839688846</v>
      </c>
      <c r="O1031" s="1">
        <f t="shared" si="17"/>
        <v>1.8433480183712863</v>
      </c>
      <c r="P1031" s="8">
        <f>October_Schedule_Table[[#This Row],[PTS2]]-October_Schedule_Table[[#This Row],[PTS]]</f>
        <v>20</v>
      </c>
      <c r="Q1031" s="8">
        <f>October_Schedule_Table[[#This Row],[Home Pre]]-October_Schedule_Table[[#This Row],[Away Pre]]</f>
        <v>9.7834579092563985</v>
      </c>
      <c r="R1031" s="8">
        <f>October_Schedule_Table[[#This Row],[Actual]]-October_Schedule_Table[[#This Row],[Predicted]]</f>
        <v>10.216542090743602</v>
      </c>
      <c r="S1031" s="8">
        <f>October_Schedule_Table[[#This Row],[PTS2]]-October_Schedule_Table[[#This Row],[Home Pre]]</f>
        <v>3.6940426879766761</v>
      </c>
      <c r="T1031" s="8">
        <f>October_Schedule_Table[[#This Row],[PTS]]-October_Schedule_Table[[#This Row],[Away Pre]]</f>
        <v>-6.5224994027669254</v>
      </c>
      <c r="U1031" s="8" t="str">
        <f>CONCATENATE(October_Schedule_Table[[#This Row],[Away Short]],October_Schedule_Table[[#This Row],[PTS]],October_Schedule_Table[[#This Row],[PTS2]])</f>
        <v>Min100120</v>
      </c>
      <c r="V1031" s="8" t="str">
        <f>CONCATENATE(October_Schedule_Table[[#This Row],[Home Short]],October_Schedule_Table[[#This Row],[PTS]],October_Schedule_Table[[#This Row],[PTS2]])</f>
        <v>Uta100120</v>
      </c>
      <c r="W1031" s="8" t="str">
        <f>VLOOKUP(October_Schedule_Table[[#This Row],[Home Concat]],'Back to Back'!T:U,2,FALSE)</f>
        <v>yes</v>
      </c>
      <c r="X1031" s="8" t="str">
        <f>VLOOKUP(October_Schedule_Table[[#This Row],[Away Concat]],'Back to Back'!T:U,2,FALSE)</f>
        <v>no</v>
      </c>
      <c r="Y1031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31" s="8"/>
    </row>
    <row r="1032" spans="1:26" x14ac:dyDescent="0.2">
      <c r="A1032" s="2">
        <v>43539</v>
      </c>
      <c r="B1032" s="16">
        <v>3</v>
      </c>
      <c r="C1032" s="16">
        <v>15</v>
      </c>
      <c r="D1032" s="16">
        <v>2019</v>
      </c>
      <c r="E1032" s="1" t="s">
        <v>12</v>
      </c>
      <c r="F1032" s="1" t="s">
        <v>39</v>
      </c>
      <c r="G1032" s="1" t="s">
        <v>242</v>
      </c>
      <c r="H1032" s="1">
        <v>97</v>
      </c>
      <c r="I1032" s="1" t="s">
        <v>16</v>
      </c>
      <c r="J1032" s="1" t="str">
        <f>LEFT(October_Schedule_Table[[#This Row],[Home/Neutral]],3)</f>
        <v>Det</v>
      </c>
      <c r="K1032" s="1">
        <v>111</v>
      </c>
      <c r="L1032" s="1">
        <f>mean-0.5*home+VLOOKUP(October_Schedule_Table[[#This Row],[Visitor/Neutral]],lookup,2,FALSE)+VLOOKUP(October_Schedule_Table[[#This Row],[Home/Neutral]],lookup,3,FALSE)</f>
        <v>105.90632951113447</v>
      </c>
      <c r="M1032" s="1">
        <f>mean+0.5*home+VLOOKUP(October_Schedule_Table[[#This Row],[Visitor/Neutral]],lookup,3,FALSE)+VLOOKUP(October_Schedule_Table[[#This Row],[Home/Neutral]],lookup,2,FALSE)</f>
        <v>110.14461575687542</v>
      </c>
      <c r="N1032" s="1">
        <f>(October_Schedule_Table[[#This Row],[PTS2]]-October_Schedule_Table[[#This Row],[Home Pre]])^2+(October_Schedule_Table[[#This Row],[PTS]]-October_Schedule_Table[[#This Row],[Away Pre]])^2</f>
        <v>80.054387564290622</v>
      </c>
      <c r="O1032" s="1">
        <f t="shared" si="17"/>
        <v>1.844454691185998</v>
      </c>
      <c r="P1032" s="8">
        <f>October_Schedule_Table[[#This Row],[PTS2]]-October_Schedule_Table[[#This Row],[PTS]]</f>
        <v>14</v>
      </c>
      <c r="Q1032" s="8">
        <f>October_Schedule_Table[[#This Row],[Home Pre]]-October_Schedule_Table[[#This Row],[Away Pre]]</f>
        <v>4.2382862457409516</v>
      </c>
      <c r="R1032" s="8">
        <f>October_Schedule_Table[[#This Row],[Actual]]-October_Schedule_Table[[#This Row],[Predicted]]</f>
        <v>9.7617137542590484</v>
      </c>
      <c r="S1032" s="8">
        <f>October_Schedule_Table[[#This Row],[PTS2]]-October_Schedule_Table[[#This Row],[Home Pre]]</f>
        <v>0.85538424312457551</v>
      </c>
      <c r="T1032" s="8">
        <f>October_Schedule_Table[[#This Row],[PTS]]-October_Schedule_Table[[#This Row],[Away Pre]]</f>
        <v>-8.9063295111344729</v>
      </c>
      <c r="U1032" s="8" t="str">
        <f>CONCATENATE(October_Schedule_Table[[#This Row],[Away Short]],October_Schedule_Table[[#This Row],[PTS]],October_Schedule_Table[[#This Row],[PTS2]])</f>
        <v>LAL97111</v>
      </c>
      <c r="V1032" s="8" t="str">
        <f>CONCATENATE(October_Schedule_Table[[#This Row],[Home Short]],October_Schedule_Table[[#This Row],[PTS]],October_Schedule_Table[[#This Row],[PTS2]])</f>
        <v>Det97111</v>
      </c>
      <c r="W1032" s="8" t="str">
        <f>VLOOKUP(October_Schedule_Table[[#This Row],[Home Concat]],'Back to Back'!T:U,2,FALSE)</f>
        <v>no</v>
      </c>
      <c r="X1032" s="8" t="str">
        <f>VLOOKUP(October_Schedule_Table[[#This Row],[Away Concat]],'Back to Back'!T:U,2,FALSE)</f>
        <v>yes</v>
      </c>
      <c r="Y103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32" s="8"/>
    </row>
    <row r="1033" spans="1:26" x14ac:dyDescent="0.2">
      <c r="A1033" s="2">
        <v>43539</v>
      </c>
      <c r="B1033" s="16">
        <v>3</v>
      </c>
      <c r="C1033" s="16">
        <v>15</v>
      </c>
      <c r="D1033" s="16">
        <v>2019</v>
      </c>
      <c r="E1033" s="1" t="s">
        <v>6</v>
      </c>
      <c r="F1033" s="1" t="s">
        <v>29</v>
      </c>
      <c r="G1033" s="1" t="str">
        <f>LEFT(October_Schedule_Table[[#This Row],[Visitor/Neutral]],3)</f>
        <v>Pho</v>
      </c>
      <c r="H1033" s="1">
        <v>102</v>
      </c>
      <c r="I1033" s="1" t="s">
        <v>18</v>
      </c>
      <c r="J1033" s="1" t="str">
        <f>LEFT(October_Schedule_Table[[#This Row],[Home/Neutral]],3)</f>
        <v>Hou</v>
      </c>
      <c r="K1033" s="1">
        <v>108</v>
      </c>
      <c r="L1033" s="1">
        <f>mean-0.5*home+VLOOKUP(October_Schedule_Table[[#This Row],[Visitor/Neutral]],lookup,2,FALSE)+VLOOKUP(October_Schedule_Table[[#This Row],[Home/Neutral]],lookup,3,FALSE)</f>
        <v>104.01432922901417</v>
      </c>
      <c r="M1033" s="1">
        <f>mean+0.5*home+VLOOKUP(October_Schedule_Table[[#This Row],[Visitor/Neutral]],lookup,3,FALSE)+VLOOKUP(October_Schedule_Table[[#This Row],[Home/Neutral]],lookup,2,FALSE)</f>
        <v>121.2590716261049</v>
      </c>
      <c r="N1033" s="1">
        <f>(October_Schedule_Table[[#This Row],[PTS2]]-October_Schedule_Table[[#This Row],[Home Pre]])^2+(October_Schedule_Table[[#This Row],[PTS]]-October_Schedule_Table[[#This Row],[Away Pre]])^2</f>
        <v>179.86050262904081</v>
      </c>
      <c r="O1033" s="1">
        <f t="shared" si="17"/>
        <v>1.8455620284030401</v>
      </c>
      <c r="P1033" s="8">
        <f>October_Schedule_Table[[#This Row],[PTS2]]-October_Schedule_Table[[#This Row],[PTS]]</f>
        <v>6</v>
      </c>
      <c r="Q1033" s="8">
        <f>October_Schedule_Table[[#This Row],[Home Pre]]-October_Schedule_Table[[#This Row],[Away Pre]]</f>
        <v>17.244742397090732</v>
      </c>
      <c r="R1033" s="8">
        <f>October_Schedule_Table[[#This Row],[Actual]]-October_Schedule_Table[[#This Row],[Predicted]]</f>
        <v>-11.244742397090732</v>
      </c>
      <c r="S1033" s="8">
        <f>October_Schedule_Table[[#This Row],[PTS2]]-October_Schedule_Table[[#This Row],[Home Pre]]</f>
        <v>-13.259071626104898</v>
      </c>
      <c r="T1033" s="8">
        <f>October_Schedule_Table[[#This Row],[PTS]]-October_Schedule_Table[[#This Row],[Away Pre]]</f>
        <v>-2.0143292290141659</v>
      </c>
      <c r="U1033" s="8" t="str">
        <f>CONCATENATE(October_Schedule_Table[[#This Row],[Away Short]],October_Schedule_Table[[#This Row],[PTS]],October_Schedule_Table[[#This Row],[PTS2]])</f>
        <v>Pho102108</v>
      </c>
      <c r="V1033" s="8" t="str">
        <f>CONCATENATE(October_Schedule_Table[[#This Row],[Home Short]],October_Schedule_Table[[#This Row],[PTS]],October_Schedule_Table[[#This Row],[PTS2]])</f>
        <v>Hou102108</v>
      </c>
      <c r="W1033" s="8" t="str">
        <f>VLOOKUP(October_Schedule_Table[[#This Row],[Home Concat]],'Back to Back'!T:U,2,FALSE)</f>
        <v>no</v>
      </c>
      <c r="X1033" s="8" t="str">
        <f>VLOOKUP(October_Schedule_Table[[#This Row],[Away Concat]],'Back to Back'!T:U,2,FALSE)</f>
        <v>no</v>
      </c>
      <c r="Y103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33" s="8"/>
    </row>
    <row r="1034" spans="1:26" x14ac:dyDescent="0.2">
      <c r="A1034" s="2">
        <v>43539</v>
      </c>
      <c r="B1034" s="16">
        <v>3</v>
      </c>
      <c r="C1034" s="16">
        <v>15</v>
      </c>
      <c r="D1034" s="16">
        <v>2019</v>
      </c>
      <c r="E1034" s="1" t="s">
        <v>9</v>
      </c>
      <c r="F1034" s="1" t="s">
        <v>38</v>
      </c>
      <c r="G1034" s="1" t="str">
        <f>LEFT(October_Schedule_Table[[#This Row],[Visitor/Neutral]],3)</f>
        <v>Chi</v>
      </c>
      <c r="H1034" s="1">
        <v>121</v>
      </c>
      <c r="I1034" s="1" t="s">
        <v>22</v>
      </c>
      <c r="J1034" s="1" t="s">
        <v>241</v>
      </c>
      <c r="K1034" s="1">
        <v>128</v>
      </c>
      <c r="L1034" s="1">
        <f>mean-0.5*home+VLOOKUP(October_Schedule_Table[[#This Row],[Visitor/Neutral]],lookup,2,FALSE)+VLOOKUP(October_Schedule_Table[[#This Row],[Home/Neutral]],lookup,3,FALSE)</f>
        <v>107.223574546671</v>
      </c>
      <c r="M1034" s="1">
        <f>mean+0.5*home+VLOOKUP(October_Schedule_Table[[#This Row],[Visitor/Neutral]],lookup,3,FALSE)+VLOOKUP(October_Schedule_Table[[#This Row],[Home/Neutral]],lookup,2,FALSE)</f>
        <v>119.10031225273848</v>
      </c>
      <c r="N1034" s="1">
        <f>(October_Schedule_Table[[#This Row],[PTS2]]-October_Schedule_Table[[#This Row],[Home Pre]])^2+(October_Schedule_Table[[#This Row],[PTS]]-October_Schedule_Table[[#This Row],[Away Pre]])^2</f>
        <v>268.99434026988797</v>
      </c>
      <c r="O1034" s="1">
        <f t="shared" si="17"/>
        <v>1.8466700304212931</v>
      </c>
      <c r="P1034" s="8">
        <f>October_Schedule_Table[[#This Row],[PTS2]]-October_Schedule_Table[[#This Row],[PTS]]</f>
        <v>7</v>
      </c>
      <c r="Q1034" s="8">
        <f>October_Schedule_Table[[#This Row],[Home Pre]]-October_Schedule_Table[[#This Row],[Away Pre]]</f>
        <v>11.876737706067473</v>
      </c>
      <c r="R1034" s="8">
        <f>October_Schedule_Table[[#This Row],[Actual]]-October_Schedule_Table[[#This Row],[Predicted]]</f>
        <v>-4.8767377060674733</v>
      </c>
      <c r="S1034" s="8">
        <f>October_Schedule_Table[[#This Row],[PTS2]]-October_Schedule_Table[[#This Row],[Home Pre]]</f>
        <v>8.8996877472615239</v>
      </c>
      <c r="T1034" s="8">
        <f>October_Schedule_Table[[#This Row],[PTS]]-October_Schedule_Table[[#This Row],[Away Pre]]</f>
        <v>13.776425453328997</v>
      </c>
      <c r="U1034" s="8" t="str">
        <f>CONCATENATE(October_Schedule_Table[[#This Row],[Away Short]],October_Schedule_Table[[#This Row],[PTS]],October_Schedule_Table[[#This Row],[PTS2]])</f>
        <v>Chi121128</v>
      </c>
      <c r="V1034" s="8" t="str">
        <f>CONCATENATE(October_Schedule_Table[[#This Row],[Home Short]],October_Schedule_Table[[#This Row],[PTS]],October_Schedule_Table[[#This Row],[PTS2]])</f>
        <v>LAC121128</v>
      </c>
      <c r="W1034" s="8" t="str">
        <f>VLOOKUP(October_Schedule_Table[[#This Row],[Home Concat]],'Back to Back'!T:U,2,FALSE)</f>
        <v>no</v>
      </c>
      <c r="X1034" s="8" t="str">
        <f>VLOOKUP(October_Schedule_Table[[#This Row],[Away Concat]],'Back to Back'!T:U,2,FALSE)</f>
        <v>no</v>
      </c>
      <c r="Y103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34" s="8"/>
    </row>
    <row r="1035" spans="1:26" x14ac:dyDescent="0.2">
      <c r="A1035" s="2">
        <v>43539</v>
      </c>
      <c r="B1035" s="16">
        <v>3</v>
      </c>
      <c r="C1035" s="16">
        <v>15</v>
      </c>
      <c r="D1035" s="16">
        <v>2019</v>
      </c>
      <c r="E1035" s="1" t="s">
        <v>6</v>
      </c>
      <c r="F1035" s="1" t="s">
        <v>13</v>
      </c>
      <c r="G1035" s="1" t="str">
        <f>LEFT(October_Schedule_Table[[#This Row],[Visitor/Neutral]],3)</f>
        <v>Mil</v>
      </c>
      <c r="H1035" s="1">
        <v>113</v>
      </c>
      <c r="I1035" s="1" t="s">
        <v>26</v>
      </c>
      <c r="J1035" s="1" t="str">
        <f>LEFT(October_Schedule_Table[[#This Row],[Home/Neutral]],3)</f>
        <v>Mia</v>
      </c>
      <c r="K1035" s="1">
        <v>98</v>
      </c>
      <c r="L1035" s="1">
        <f>mean-0.5*home+VLOOKUP(October_Schedule_Table[[#This Row],[Visitor/Neutral]],lookup,2,FALSE)+VLOOKUP(October_Schedule_Table[[#This Row],[Home/Neutral]],lookup,3,FALSE)</f>
        <v>111.01181451889059</v>
      </c>
      <c r="M1035" s="1">
        <f>mean+0.5*home+VLOOKUP(October_Schedule_Table[[#This Row],[Visitor/Neutral]],lookup,3,FALSE)+VLOOKUP(October_Schedule_Table[[#This Row],[Home/Neutral]],lookup,2,FALSE)</f>
        <v>105.71268829144445</v>
      </c>
      <c r="N1035" s="1">
        <f>(October_Schedule_Table[[#This Row],[PTS2]]-October_Schedule_Table[[#This Row],[Home Pre]])^2+(October_Schedule_Table[[#This Row],[PTS]]-October_Schedule_Table[[#This Row],[Away Pre]])^2</f>
        <v>63.438442188278586</v>
      </c>
      <c r="O1035" s="1">
        <f t="shared" si="17"/>
        <v>1.8477786976398771</v>
      </c>
      <c r="P1035" s="8">
        <f>October_Schedule_Table[[#This Row],[PTS2]]-October_Schedule_Table[[#This Row],[PTS]]</f>
        <v>-15</v>
      </c>
      <c r="Q1035" s="8">
        <f>October_Schedule_Table[[#This Row],[Home Pre]]-October_Schedule_Table[[#This Row],[Away Pre]]</f>
        <v>-5.2991262274461377</v>
      </c>
      <c r="R1035" s="8">
        <f>October_Schedule_Table[[#This Row],[Actual]]-October_Schedule_Table[[#This Row],[Predicted]]</f>
        <v>-9.7008737725538623</v>
      </c>
      <c r="S1035" s="8">
        <f>October_Schedule_Table[[#This Row],[PTS2]]-October_Schedule_Table[[#This Row],[Home Pre]]</f>
        <v>-7.7126882914444508</v>
      </c>
      <c r="T1035" s="8">
        <f>October_Schedule_Table[[#This Row],[PTS]]-October_Schedule_Table[[#This Row],[Away Pre]]</f>
        <v>1.9881854811094115</v>
      </c>
      <c r="U1035" s="8" t="str">
        <f>CONCATENATE(October_Schedule_Table[[#This Row],[Away Short]],October_Schedule_Table[[#This Row],[PTS]],October_Schedule_Table[[#This Row],[PTS2]])</f>
        <v>Mil11398</v>
      </c>
      <c r="V1035" s="8" t="str">
        <f>CONCATENATE(October_Schedule_Table[[#This Row],[Home Short]],October_Schedule_Table[[#This Row],[PTS]],October_Schedule_Table[[#This Row],[PTS2]])</f>
        <v>Mia11398</v>
      </c>
      <c r="W1035" s="8" t="str">
        <f>VLOOKUP(October_Schedule_Table[[#This Row],[Home Concat]],'Back to Back'!T:U,2,FALSE)</f>
        <v>no</v>
      </c>
      <c r="X1035" s="8" t="str">
        <f>VLOOKUP(October_Schedule_Table[[#This Row],[Away Concat]],'Back to Back'!T:U,2,FALSE)</f>
        <v>no</v>
      </c>
      <c r="Y103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35" s="8"/>
    </row>
    <row r="1036" spans="1:26" x14ac:dyDescent="0.2">
      <c r="A1036" s="2">
        <v>43539</v>
      </c>
      <c r="B1036" s="16">
        <v>3</v>
      </c>
      <c r="C1036" s="16">
        <v>15</v>
      </c>
      <c r="D1036" s="16">
        <v>2019</v>
      </c>
      <c r="E1036" s="1" t="s">
        <v>6</v>
      </c>
      <c r="F1036" s="1" t="s">
        <v>40</v>
      </c>
      <c r="G1036" s="1" t="str">
        <f>LEFT(October_Schedule_Table[[#This Row],[Visitor/Neutral]],3)</f>
        <v>Por</v>
      </c>
      <c r="H1036" s="1">
        <v>122</v>
      </c>
      <c r="I1036" s="1" t="s">
        <v>17</v>
      </c>
      <c r="J1036" s="1" t="str">
        <f>LEFT(October_Schedule_Table[[#This Row],[Home/Neutral]],3)</f>
        <v>New</v>
      </c>
      <c r="K1036" s="1">
        <v>110</v>
      </c>
      <c r="L1036" s="1">
        <f>mean-0.5*home+VLOOKUP(October_Schedule_Table[[#This Row],[Visitor/Neutral]],lookup,2,FALSE)+VLOOKUP(October_Schedule_Table[[#This Row],[Home/Neutral]],lookup,3,FALSE)</f>
        <v>119.80463235192843</v>
      </c>
      <c r="M1036" s="1">
        <f>mean+0.5*home+VLOOKUP(October_Schedule_Table[[#This Row],[Visitor/Neutral]],lookup,3,FALSE)+VLOOKUP(October_Schedule_Table[[#This Row],[Home/Neutral]],lookup,2,FALSE)</f>
        <v>115.69562822763814</v>
      </c>
      <c r="N1036" s="1">
        <f>(October_Schedule_Table[[#This Row],[PTS2]]-October_Schedule_Table[[#This Row],[Home Pre]])^2+(October_Schedule_Table[[#This Row],[PTS]]-October_Schedule_Table[[#This Row],[Away Pre]])^2</f>
        <v>37.25982001766765</v>
      </c>
      <c r="O1036" s="1">
        <f t="shared" ref="O1036:O1099" si="18">1/(0.9994)*O1035</f>
        <v>1.8488880304581521</v>
      </c>
      <c r="P1036" s="8">
        <f>October_Schedule_Table[[#This Row],[PTS2]]-October_Schedule_Table[[#This Row],[PTS]]</f>
        <v>-12</v>
      </c>
      <c r="Q1036" s="8">
        <f>October_Schedule_Table[[#This Row],[Home Pre]]-October_Schedule_Table[[#This Row],[Away Pre]]</f>
        <v>-4.1090041242902942</v>
      </c>
      <c r="R1036" s="8">
        <f>October_Schedule_Table[[#This Row],[Actual]]-October_Schedule_Table[[#This Row],[Predicted]]</f>
        <v>-7.8909958757097058</v>
      </c>
      <c r="S1036" s="8">
        <f>October_Schedule_Table[[#This Row],[PTS2]]-October_Schedule_Table[[#This Row],[Home Pre]]</f>
        <v>-5.6956282276381387</v>
      </c>
      <c r="T1036" s="8">
        <f>October_Schedule_Table[[#This Row],[PTS]]-October_Schedule_Table[[#This Row],[Away Pre]]</f>
        <v>2.1953676480715671</v>
      </c>
      <c r="U1036" s="8" t="str">
        <f>CONCATENATE(October_Schedule_Table[[#This Row],[Away Short]],October_Schedule_Table[[#This Row],[PTS]],October_Schedule_Table[[#This Row],[PTS2]])</f>
        <v>Por122110</v>
      </c>
      <c r="V1036" s="8" t="str">
        <f>CONCATENATE(October_Schedule_Table[[#This Row],[Home Short]],October_Schedule_Table[[#This Row],[PTS]],October_Schedule_Table[[#This Row],[PTS2]])</f>
        <v>New122110</v>
      </c>
      <c r="W1036" s="8" t="str">
        <f>VLOOKUP(October_Schedule_Table[[#This Row],[Home Concat]],'Back to Back'!T:U,2,FALSE)</f>
        <v>no</v>
      </c>
      <c r="X1036" s="8" t="str">
        <f>VLOOKUP(October_Schedule_Table[[#This Row],[Away Concat]],'Back to Back'!T:U,2,FALSE)</f>
        <v>no</v>
      </c>
      <c r="Y103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36" s="8"/>
    </row>
    <row r="1037" spans="1:26" x14ac:dyDescent="0.2">
      <c r="A1037" s="2">
        <v>43539</v>
      </c>
      <c r="B1037" s="16">
        <v>3</v>
      </c>
      <c r="C1037" s="16">
        <v>15</v>
      </c>
      <c r="D1037" s="16">
        <v>2019</v>
      </c>
      <c r="E1037" s="1" t="s">
        <v>12</v>
      </c>
      <c r="F1037" s="1" t="s">
        <v>32</v>
      </c>
      <c r="G1037" s="1" t="str">
        <f>LEFT(October_Schedule_Table[[#This Row],[Visitor/Neutral]],3)</f>
        <v>Sac</v>
      </c>
      <c r="H1037" s="1">
        <v>114</v>
      </c>
      <c r="I1037" s="1" t="s">
        <v>7</v>
      </c>
      <c r="J1037" s="1" t="str">
        <f>LEFT(October_Schedule_Table[[#This Row],[Home/Neutral]],3)</f>
        <v>Phi</v>
      </c>
      <c r="K1037" s="1">
        <v>123</v>
      </c>
      <c r="L1037" s="1">
        <f>mean-0.5*home+VLOOKUP(October_Schedule_Table[[#This Row],[Visitor/Neutral]],lookup,2,FALSE)+VLOOKUP(October_Schedule_Table[[#This Row],[Home/Neutral]],lookup,3,FALSE)</f>
        <v>114.46396586948407</v>
      </c>
      <c r="M1037" s="1">
        <f>mean+0.5*home+VLOOKUP(October_Schedule_Table[[#This Row],[Visitor/Neutral]],lookup,3,FALSE)+VLOOKUP(October_Schedule_Table[[#This Row],[Home/Neutral]],lookup,2,FALSE)</f>
        <v>120.33639458110601</v>
      </c>
      <c r="N1037" s="1">
        <f>(October_Schedule_Table[[#This Row],[PTS2]]-October_Schedule_Table[[#This Row],[Home Pre]])^2+(October_Schedule_Table[[#This Row],[PTS]]-October_Schedule_Table[[#This Row],[Away Pre]])^2</f>
        <v>7.3100581556075577</v>
      </c>
      <c r="O1037" s="1">
        <f t="shared" si="18"/>
        <v>1.8499980292757177</v>
      </c>
      <c r="P1037" s="8">
        <f>October_Schedule_Table[[#This Row],[PTS2]]-October_Schedule_Table[[#This Row],[PTS]]</f>
        <v>9</v>
      </c>
      <c r="Q1037" s="8">
        <f>October_Schedule_Table[[#This Row],[Home Pre]]-October_Schedule_Table[[#This Row],[Away Pre]]</f>
        <v>5.8724287116219358</v>
      </c>
      <c r="R1037" s="8">
        <f>October_Schedule_Table[[#This Row],[Actual]]-October_Schedule_Table[[#This Row],[Predicted]]</f>
        <v>3.1275712883780642</v>
      </c>
      <c r="S1037" s="8">
        <f>October_Schedule_Table[[#This Row],[PTS2]]-October_Schedule_Table[[#This Row],[Home Pre]]</f>
        <v>2.6636054188939937</v>
      </c>
      <c r="T1037" s="8">
        <f>October_Schedule_Table[[#This Row],[PTS]]-October_Schedule_Table[[#This Row],[Away Pre]]</f>
        <v>-0.46396586948407048</v>
      </c>
      <c r="U1037" s="8" t="str">
        <f>CONCATENATE(October_Schedule_Table[[#This Row],[Away Short]],October_Schedule_Table[[#This Row],[PTS]],October_Schedule_Table[[#This Row],[PTS2]])</f>
        <v>Sac114123</v>
      </c>
      <c r="V1037" s="8" t="str">
        <f>CONCATENATE(October_Schedule_Table[[#This Row],[Home Short]],October_Schedule_Table[[#This Row],[PTS]],October_Schedule_Table[[#This Row],[PTS2]])</f>
        <v>Phi114123</v>
      </c>
      <c r="W1037" s="8" t="str">
        <f>VLOOKUP(October_Schedule_Table[[#This Row],[Home Concat]],'Back to Back'!T:U,2,FALSE)</f>
        <v>no</v>
      </c>
      <c r="X1037" s="8" t="str">
        <f>VLOOKUP(October_Schedule_Table[[#This Row],[Away Concat]],'Back to Back'!T:U,2,FALSE)</f>
        <v>yes</v>
      </c>
      <c r="Y103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37" s="8"/>
    </row>
    <row r="1038" spans="1:26" x14ac:dyDescent="0.2">
      <c r="A1038" s="2">
        <v>43539</v>
      </c>
      <c r="B1038" s="16">
        <v>3</v>
      </c>
      <c r="C1038" s="16">
        <v>15</v>
      </c>
      <c r="D1038" s="16">
        <v>2019</v>
      </c>
      <c r="E1038" s="1" t="s">
        <v>33</v>
      </c>
      <c r="F1038" s="1" t="s">
        <v>25</v>
      </c>
      <c r="G1038" s="1" t="s">
        <v>243</v>
      </c>
      <c r="H1038" s="1">
        <v>83</v>
      </c>
      <c r="I1038" s="1" t="s">
        <v>35</v>
      </c>
      <c r="J1038" s="1" t="str">
        <f>LEFT(October_Schedule_Table[[#This Row],[Home/Neutral]],3)</f>
        <v>San</v>
      </c>
      <c r="K1038" s="1">
        <v>109</v>
      </c>
      <c r="L1038" s="1">
        <f>mean-0.5*home+VLOOKUP(October_Schedule_Table[[#This Row],[Visitor/Neutral]],lookup,2,FALSE)+VLOOKUP(October_Schedule_Table[[#This Row],[Home/Neutral]],lookup,3,FALSE)</f>
        <v>100.92762904822409</v>
      </c>
      <c r="M1038" s="1">
        <f>mean+0.5*home+VLOOKUP(October_Schedule_Table[[#This Row],[Visitor/Neutral]],lookup,3,FALSE)+VLOOKUP(October_Schedule_Table[[#This Row],[Home/Neutral]],lookup,2,FALSE)</f>
        <v>114.89746886063691</v>
      </c>
      <c r="N1038" s="1">
        <f>(October_Schedule_Table[[#This Row],[PTS2]]-October_Schedule_Table[[#This Row],[Home Pre]])^2+(October_Schedule_Table[[#This Row],[PTS]]-October_Schedule_Table[[#This Row],[Away Pre]])^2</f>
        <v>356.18002225291019</v>
      </c>
      <c r="O1038" s="1">
        <f t="shared" si="18"/>
        <v>1.8511086944924133</v>
      </c>
      <c r="P1038" s="8">
        <f>October_Schedule_Table[[#This Row],[PTS2]]-October_Schedule_Table[[#This Row],[PTS]]</f>
        <v>26</v>
      </c>
      <c r="Q1038" s="8">
        <f>October_Schedule_Table[[#This Row],[Home Pre]]-October_Schedule_Table[[#This Row],[Away Pre]]</f>
        <v>13.969839812412815</v>
      </c>
      <c r="R1038" s="8">
        <f>October_Schedule_Table[[#This Row],[Actual]]-October_Schedule_Table[[#This Row],[Predicted]]</f>
        <v>12.030160187587185</v>
      </c>
      <c r="S1038" s="8">
        <f>October_Schedule_Table[[#This Row],[PTS2]]-October_Schedule_Table[[#This Row],[Home Pre]]</f>
        <v>-5.8974688606369057</v>
      </c>
      <c r="T1038" s="8">
        <f>October_Schedule_Table[[#This Row],[PTS]]-October_Schedule_Table[[#This Row],[Away Pre]]</f>
        <v>-17.927629048224091</v>
      </c>
      <c r="U1038" s="8" t="str">
        <f>CONCATENATE(October_Schedule_Table[[#This Row],[Away Short]],October_Schedule_Table[[#This Row],[PTS]],October_Schedule_Table[[#This Row],[PTS2]])</f>
        <v>NYK83109</v>
      </c>
      <c r="V1038" s="8" t="str">
        <f>CONCATENATE(October_Schedule_Table[[#This Row],[Home Short]],October_Schedule_Table[[#This Row],[PTS]],October_Schedule_Table[[#This Row],[PTS2]])</f>
        <v>San83109</v>
      </c>
      <c r="W1038" s="8" t="str">
        <f>VLOOKUP(October_Schedule_Table[[#This Row],[Home Concat]],'Back to Back'!T:U,2,FALSE)</f>
        <v>no</v>
      </c>
      <c r="X1038" s="8" t="str">
        <f>VLOOKUP(October_Schedule_Table[[#This Row],[Away Concat]],'Back to Back'!T:U,2,FALSE)</f>
        <v>no</v>
      </c>
      <c r="Y103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38" s="8"/>
    </row>
    <row r="1039" spans="1:26" x14ac:dyDescent="0.2">
      <c r="A1039" s="2">
        <v>43539</v>
      </c>
      <c r="B1039" s="16">
        <v>3</v>
      </c>
      <c r="C1039" s="16">
        <v>15</v>
      </c>
      <c r="D1039" s="16">
        <v>2019</v>
      </c>
      <c r="E1039" s="1" t="s">
        <v>12</v>
      </c>
      <c r="F1039" s="1" t="s">
        <v>14</v>
      </c>
      <c r="G1039" s="1" t="str">
        <f>LEFT(October_Schedule_Table[[#This Row],[Visitor/Neutral]],3)</f>
        <v>Cha</v>
      </c>
      <c r="H1039" s="1">
        <v>116</v>
      </c>
      <c r="I1039" s="1" t="s">
        <v>41</v>
      </c>
      <c r="J1039" s="1" t="str">
        <f>LEFT(October_Schedule_Table[[#This Row],[Home/Neutral]],3)</f>
        <v>Was</v>
      </c>
      <c r="K1039" s="1">
        <v>110</v>
      </c>
      <c r="L1039" s="1">
        <f>mean-0.5*home+VLOOKUP(October_Schedule_Table[[#This Row],[Visitor/Neutral]],lookup,2,FALSE)+VLOOKUP(October_Schedule_Table[[#This Row],[Home/Neutral]],lookup,3,FALSE)</f>
        <v>115.57927009575853</v>
      </c>
      <c r="M1039" s="1">
        <f>mean+0.5*home+VLOOKUP(October_Schedule_Table[[#This Row],[Visitor/Neutral]],lookup,3,FALSE)+VLOOKUP(October_Schedule_Table[[#This Row],[Home/Neutral]],lookup,2,FALSE)</f>
        <v>116.30146007093421</v>
      </c>
      <c r="N1039" s="1">
        <f>(October_Schedule_Table[[#This Row],[PTS2]]-October_Schedule_Table[[#This Row],[Home Pre]])^2+(October_Schedule_Table[[#This Row],[PTS]]-October_Schedule_Table[[#This Row],[Away Pre]])^2</f>
        <v>39.885412677901236</v>
      </c>
      <c r="O1039" s="1">
        <f t="shared" si="18"/>
        <v>1.8522200265083184</v>
      </c>
      <c r="P1039" s="8">
        <f>October_Schedule_Table[[#This Row],[PTS2]]-October_Schedule_Table[[#This Row],[PTS]]</f>
        <v>-6</v>
      </c>
      <c r="Q1039" s="8">
        <f>October_Schedule_Table[[#This Row],[Home Pre]]-October_Schedule_Table[[#This Row],[Away Pre]]</f>
        <v>0.72218997517568084</v>
      </c>
      <c r="R1039" s="8">
        <f>October_Schedule_Table[[#This Row],[Actual]]-October_Schedule_Table[[#This Row],[Predicted]]</f>
        <v>-6.7221899751756808</v>
      </c>
      <c r="S1039" s="8">
        <f>October_Schedule_Table[[#This Row],[PTS2]]-October_Schedule_Table[[#This Row],[Home Pre]]</f>
        <v>-6.3014600709342119</v>
      </c>
      <c r="T1039" s="8">
        <f>October_Schedule_Table[[#This Row],[PTS]]-October_Schedule_Table[[#This Row],[Away Pre]]</f>
        <v>0.42072990424146894</v>
      </c>
      <c r="U1039" s="8" t="str">
        <f>CONCATENATE(October_Schedule_Table[[#This Row],[Away Short]],October_Schedule_Table[[#This Row],[PTS]],October_Schedule_Table[[#This Row],[PTS2]])</f>
        <v>Cha116110</v>
      </c>
      <c r="V1039" s="8" t="str">
        <f>CONCATENATE(October_Schedule_Table[[#This Row],[Home Short]],October_Schedule_Table[[#This Row],[PTS]],October_Schedule_Table[[#This Row],[PTS2]])</f>
        <v>Was116110</v>
      </c>
      <c r="W1039" s="8" t="str">
        <f>VLOOKUP(October_Schedule_Table[[#This Row],[Home Concat]],'Back to Back'!T:U,2,FALSE)</f>
        <v>yes</v>
      </c>
      <c r="X1039" s="8" t="str">
        <f>VLOOKUP(October_Schedule_Table[[#This Row],[Away Concat]],'Back to Back'!T:U,2,FALSE)</f>
        <v>no</v>
      </c>
      <c r="Y103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39" s="8"/>
    </row>
    <row r="1040" spans="1:26" x14ac:dyDescent="0.2">
      <c r="A1040" s="2">
        <v>43540</v>
      </c>
      <c r="B1040" s="16">
        <v>3</v>
      </c>
      <c r="C1040" s="16">
        <v>16</v>
      </c>
      <c r="D1040" s="16">
        <v>2019</v>
      </c>
      <c r="E1040" s="1" t="s">
        <v>76</v>
      </c>
      <c r="F1040" s="1" t="s">
        <v>24</v>
      </c>
      <c r="G1040" s="1" t="str">
        <f>LEFT(October_Schedule_Table[[#This Row],[Visitor/Neutral]],3)</f>
        <v>Atl</v>
      </c>
      <c r="H1040" s="1">
        <v>120</v>
      </c>
      <c r="I1040" s="1" t="s">
        <v>8</v>
      </c>
      <c r="J1040" s="1" t="str">
        <f>LEFT(October_Schedule_Table[[#This Row],[Home/Neutral]],3)</f>
        <v>Bos</v>
      </c>
      <c r="K1040" s="1">
        <v>129</v>
      </c>
      <c r="L1040" s="1">
        <f>mean-0.5*home+VLOOKUP(October_Schedule_Table[[#This Row],[Visitor/Neutral]],lookup,2,FALSE)+VLOOKUP(October_Schedule_Table[[#This Row],[Home/Neutral]],lookup,3,FALSE)</f>
        <v>110.78375150493015</v>
      </c>
      <c r="M1040" s="1">
        <f>mean+0.5*home+VLOOKUP(October_Schedule_Table[[#This Row],[Visitor/Neutral]],lookup,3,FALSE)+VLOOKUP(October_Schedule_Table[[#This Row],[Home/Neutral]],lookup,2,FALSE)</f>
        <v>122.58520202946272</v>
      </c>
      <c r="N1040" s="1">
        <f>(October_Schedule_Table[[#This Row],[PTS2]]-October_Schedule_Table[[#This Row],[Home Pre]])^2+(October_Schedule_Table[[#This Row],[PTS]]-October_Schedule_Table[[#This Row],[Away Pre]])^2</f>
        <v>126.08886932568645</v>
      </c>
      <c r="O1040" s="1">
        <f t="shared" si="18"/>
        <v>1.8533320257237529</v>
      </c>
      <c r="P1040" s="8">
        <f>October_Schedule_Table[[#This Row],[PTS2]]-October_Schedule_Table[[#This Row],[PTS]]</f>
        <v>9</v>
      </c>
      <c r="Q1040" s="8">
        <f>October_Schedule_Table[[#This Row],[Home Pre]]-October_Schedule_Table[[#This Row],[Away Pre]]</f>
        <v>11.801450524532569</v>
      </c>
      <c r="R1040" s="8">
        <f>October_Schedule_Table[[#This Row],[Actual]]-October_Schedule_Table[[#This Row],[Predicted]]</f>
        <v>-2.8014505245325694</v>
      </c>
      <c r="S1040" s="8">
        <f>October_Schedule_Table[[#This Row],[PTS2]]-October_Schedule_Table[[#This Row],[Home Pre]]</f>
        <v>6.4147979705372791</v>
      </c>
      <c r="T1040" s="8">
        <f>October_Schedule_Table[[#This Row],[PTS]]-October_Schedule_Table[[#This Row],[Away Pre]]</f>
        <v>9.2162484950698484</v>
      </c>
      <c r="U1040" s="8" t="str">
        <f>CONCATENATE(October_Schedule_Table[[#This Row],[Away Short]],October_Schedule_Table[[#This Row],[PTS]],October_Schedule_Table[[#This Row],[PTS2]])</f>
        <v>Atl120129</v>
      </c>
      <c r="V1040" s="8" t="str">
        <f>CONCATENATE(October_Schedule_Table[[#This Row],[Home Short]],October_Schedule_Table[[#This Row],[PTS]],October_Schedule_Table[[#This Row],[PTS2]])</f>
        <v>Bos120129</v>
      </c>
      <c r="W1040" s="8" t="str">
        <f>VLOOKUP(October_Schedule_Table[[#This Row],[Home Concat]],'Back to Back'!T:U,2,FALSE)</f>
        <v>no</v>
      </c>
      <c r="X1040" s="8" t="str">
        <f>VLOOKUP(October_Schedule_Table[[#This Row],[Away Concat]],'Back to Back'!T:U,2,FALSE)</f>
        <v>no</v>
      </c>
      <c r="Y104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40" s="8"/>
    </row>
    <row r="1041" spans="1:26" x14ac:dyDescent="0.2">
      <c r="A1041" s="2">
        <v>43540</v>
      </c>
      <c r="B1041" s="16">
        <v>3</v>
      </c>
      <c r="C1041" s="16">
        <v>16</v>
      </c>
      <c r="D1041" s="16">
        <v>2019</v>
      </c>
      <c r="E1041" s="1" t="s">
        <v>33</v>
      </c>
      <c r="F1041" s="1" t="s">
        <v>36</v>
      </c>
      <c r="G1041" s="1" t="str">
        <f>LEFT(October_Schedule_Table[[#This Row],[Visitor/Neutral]],3)</f>
        <v>Cle</v>
      </c>
      <c r="H1041" s="1">
        <v>116</v>
      </c>
      <c r="I1041" s="1" t="s">
        <v>28</v>
      </c>
      <c r="J1041" s="1" t="str">
        <f>LEFT(October_Schedule_Table[[#This Row],[Home/Neutral]],3)</f>
        <v>Dal</v>
      </c>
      <c r="K1041" s="1">
        <v>121</v>
      </c>
      <c r="L1041" s="1">
        <f>mean-0.5*home+VLOOKUP(October_Schedule_Table[[#This Row],[Visitor/Neutral]],lookup,2,FALSE)+VLOOKUP(October_Schedule_Table[[#This Row],[Home/Neutral]],lookup,3,FALSE)</f>
        <v>102.41619151250798</v>
      </c>
      <c r="M1041" s="1">
        <f>mean+0.5*home+VLOOKUP(October_Schedule_Table[[#This Row],[Visitor/Neutral]],lookup,3,FALSE)+VLOOKUP(October_Schedule_Table[[#This Row],[Home/Neutral]],lookup,2,FALSE)</f>
        <v>113.34535769362711</v>
      </c>
      <c r="N1041" s="1">
        <f>(October_Schedule_Table[[#This Row],[PTS2]]-October_Schedule_Table[[#This Row],[Home Pre]])^2+(October_Schedule_Table[[#This Row],[PTS]]-October_Schedule_Table[[#This Row],[Away Pre]])^2</f>
        <v>243.11340186337401</v>
      </c>
      <c r="O1041" s="1">
        <f t="shared" si="18"/>
        <v>1.8544446925392766</v>
      </c>
      <c r="P1041" s="8">
        <f>October_Schedule_Table[[#This Row],[PTS2]]-October_Schedule_Table[[#This Row],[PTS]]</f>
        <v>5</v>
      </c>
      <c r="Q1041" s="8">
        <f>October_Schedule_Table[[#This Row],[Home Pre]]-October_Schedule_Table[[#This Row],[Away Pre]]</f>
        <v>10.929166181119129</v>
      </c>
      <c r="R1041" s="8">
        <f>October_Schedule_Table[[#This Row],[Actual]]-October_Schedule_Table[[#This Row],[Predicted]]</f>
        <v>-5.929166181119129</v>
      </c>
      <c r="S1041" s="8">
        <f>October_Schedule_Table[[#This Row],[PTS2]]-October_Schedule_Table[[#This Row],[Home Pre]]</f>
        <v>7.6546423063728923</v>
      </c>
      <c r="T1041" s="8">
        <f>October_Schedule_Table[[#This Row],[PTS]]-October_Schedule_Table[[#This Row],[Away Pre]]</f>
        <v>13.583808487492021</v>
      </c>
      <c r="U1041" s="8" t="str">
        <f>CONCATENATE(October_Schedule_Table[[#This Row],[Away Short]],October_Schedule_Table[[#This Row],[PTS]],October_Schedule_Table[[#This Row],[PTS2]])</f>
        <v>Cle116121</v>
      </c>
      <c r="V1041" s="8" t="str">
        <f>CONCATENATE(October_Schedule_Table[[#This Row],[Home Short]],October_Schedule_Table[[#This Row],[PTS]],October_Schedule_Table[[#This Row],[PTS2]])</f>
        <v>Dal116121</v>
      </c>
      <c r="W1041" s="8" t="str">
        <f>VLOOKUP(October_Schedule_Table[[#This Row],[Home Concat]],'Back to Back'!T:U,2,FALSE)</f>
        <v>no</v>
      </c>
      <c r="X1041" s="8" t="str">
        <f>VLOOKUP(October_Schedule_Table[[#This Row],[Away Concat]],'Back to Back'!T:U,2,FALSE)</f>
        <v>no</v>
      </c>
      <c r="Y104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41" s="8"/>
    </row>
    <row r="1042" spans="1:26" x14ac:dyDescent="0.2">
      <c r="A1042" s="2">
        <v>43540</v>
      </c>
      <c r="B1042" s="16">
        <v>3</v>
      </c>
      <c r="C1042" s="16">
        <v>16</v>
      </c>
      <c r="D1042" s="16">
        <v>2019</v>
      </c>
      <c r="E1042" s="1" t="s">
        <v>42</v>
      </c>
      <c r="F1042" s="1" t="s">
        <v>20</v>
      </c>
      <c r="G1042" s="1" t="str">
        <f>LEFT(October_Schedule_Table[[#This Row],[Visitor/Neutral]],3)</f>
        <v>Ind</v>
      </c>
      <c r="H1042" s="1">
        <v>100</v>
      </c>
      <c r="I1042" s="1" t="s">
        <v>21</v>
      </c>
      <c r="J1042" s="1" t="str">
        <f>LEFT(October_Schedule_Table[[#This Row],[Home/Neutral]],3)</f>
        <v>Den</v>
      </c>
      <c r="K1042" s="1">
        <v>102</v>
      </c>
      <c r="L1042" s="1">
        <f>mean-0.5*home+VLOOKUP(October_Schedule_Table[[#This Row],[Visitor/Neutral]],lookup,2,FALSE)+VLOOKUP(October_Schedule_Table[[#This Row],[Home/Neutral]],lookup,3,FALSE)</f>
        <v>101.33681595879717</v>
      </c>
      <c r="M1042" s="1">
        <f>mean+0.5*home+VLOOKUP(October_Schedule_Table[[#This Row],[Visitor/Neutral]],lookup,3,FALSE)+VLOOKUP(October_Schedule_Table[[#This Row],[Home/Neutral]],lookup,2,FALSE)</f>
        <v>105.53831853390257</v>
      </c>
      <c r="N1042" s="1">
        <f>(October_Schedule_Table[[#This Row],[PTS2]]-October_Schedule_Table[[#This Row],[Home Pre]])^2+(October_Schedule_Table[[#This Row],[PTS]]-October_Schedule_Table[[#This Row],[Away Pre]])^2</f>
        <v>14.306774955053232</v>
      </c>
      <c r="O1042" s="1">
        <f t="shared" si="18"/>
        <v>1.8555580273556902</v>
      </c>
      <c r="P1042" s="8">
        <f>October_Schedule_Table[[#This Row],[PTS2]]-October_Schedule_Table[[#This Row],[PTS]]</f>
        <v>2</v>
      </c>
      <c r="Q1042" s="8">
        <f>October_Schedule_Table[[#This Row],[Home Pre]]-October_Schedule_Table[[#This Row],[Away Pre]]</f>
        <v>4.201502575105394</v>
      </c>
      <c r="R1042" s="8">
        <f>October_Schedule_Table[[#This Row],[Actual]]-October_Schedule_Table[[#This Row],[Predicted]]</f>
        <v>-2.201502575105394</v>
      </c>
      <c r="S1042" s="8">
        <f>October_Schedule_Table[[#This Row],[PTS2]]-October_Schedule_Table[[#This Row],[Home Pre]]</f>
        <v>-3.5383185339025687</v>
      </c>
      <c r="T1042" s="8">
        <f>October_Schedule_Table[[#This Row],[PTS]]-October_Schedule_Table[[#This Row],[Away Pre]]</f>
        <v>-1.3368159587971746</v>
      </c>
      <c r="U1042" s="8" t="str">
        <f>CONCATENATE(October_Schedule_Table[[#This Row],[Away Short]],October_Schedule_Table[[#This Row],[PTS]],October_Schedule_Table[[#This Row],[PTS2]])</f>
        <v>Ind100102</v>
      </c>
      <c r="V1042" s="8" t="str">
        <f>CONCATENATE(October_Schedule_Table[[#This Row],[Home Short]],October_Schedule_Table[[#This Row],[PTS]],October_Schedule_Table[[#This Row],[PTS2]])</f>
        <v>Den100102</v>
      </c>
      <c r="W1042" s="8" t="str">
        <f>VLOOKUP(October_Schedule_Table[[#This Row],[Home Concat]],'Back to Back'!T:U,2,FALSE)</f>
        <v>no</v>
      </c>
      <c r="X1042" s="8" t="str">
        <f>VLOOKUP(October_Schedule_Table[[#This Row],[Away Concat]],'Back to Back'!T:U,2,FALSE)</f>
        <v>no</v>
      </c>
      <c r="Y104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42" s="8"/>
    </row>
    <row r="1043" spans="1:26" x14ac:dyDescent="0.2">
      <c r="A1043" s="2">
        <v>43540</v>
      </c>
      <c r="B1043" s="16">
        <v>3</v>
      </c>
      <c r="C1043" s="16">
        <v>16</v>
      </c>
      <c r="D1043" s="16">
        <v>2019</v>
      </c>
      <c r="E1043" s="1" t="s">
        <v>12</v>
      </c>
      <c r="F1043" s="1" t="s">
        <v>29</v>
      </c>
      <c r="G1043" s="1" t="str">
        <f>LEFT(October_Schedule_Table[[#This Row],[Visitor/Neutral]],3)</f>
        <v>Pho</v>
      </c>
      <c r="H1043" s="1">
        <v>138</v>
      </c>
      <c r="I1043" s="1" t="s">
        <v>17</v>
      </c>
      <c r="J1043" s="1" t="str">
        <f>LEFT(October_Schedule_Table[[#This Row],[Home/Neutral]],3)</f>
        <v>New</v>
      </c>
      <c r="K1043" s="1">
        <v>136</v>
      </c>
      <c r="L1043" s="1">
        <f>mean-0.5*home+VLOOKUP(October_Schedule_Table[[#This Row],[Visitor/Neutral]],lookup,2,FALSE)+VLOOKUP(October_Schedule_Table[[#This Row],[Home/Neutral]],lookup,3,FALSE)</f>
        <v>112.6855393787398</v>
      </c>
      <c r="M1043" s="1">
        <f>mean+0.5*home+VLOOKUP(October_Schedule_Table[[#This Row],[Visitor/Neutral]],lookup,3,FALSE)+VLOOKUP(October_Schedule_Table[[#This Row],[Home/Neutral]],lookup,2,FALSE)</f>
        <v>122.02573246655707</v>
      </c>
      <c r="N1043" s="1">
        <f>(October_Schedule_Table[[#This Row],[PTS2]]-October_Schedule_Table[[#This Row],[Home Pre]])^2+(October_Schedule_Table[[#This Row],[PTS]]-October_Schedule_Table[[#This Row],[Away Pre]])^2</f>
        <v>836.10206964157021</v>
      </c>
      <c r="O1043" s="1">
        <f t="shared" si="18"/>
        <v>1.8566720305740347</v>
      </c>
      <c r="P1043" s="8">
        <f>October_Schedule_Table[[#This Row],[PTS2]]-October_Schedule_Table[[#This Row],[PTS]]</f>
        <v>-2</v>
      </c>
      <c r="Q1043" s="8">
        <f>October_Schedule_Table[[#This Row],[Home Pre]]-October_Schedule_Table[[#This Row],[Away Pre]]</f>
        <v>9.3401930878172692</v>
      </c>
      <c r="R1043" s="8">
        <f>October_Schedule_Table[[#This Row],[Actual]]-October_Schedule_Table[[#This Row],[Predicted]]</f>
        <v>-11.340193087817269</v>
      </c>
      <c r="S1043" s="8">
        <f>October_Schedule_Table[[#This Row],[PTS2]]-October_Schedule_Table[[#This Row],[Home Pre]]</f>
        <v>13.974267533442926</v>
      </c>
      <c r="T1043" s="8">
        <f>October_Schedule_Table[[#This Row],[PTS]]-October_Schedule_Table[[#This Row],[Away Pre]]</f>
        <v>25.314460621260196</v>
      </c>
      <c r="U1043" s="8" t="str">
        <f>CONCATENATE(October_Schedule_Table[[#This Row],[Away Short]],October_Schedule_Table[[#This Row],[PTS]],October_Schedule_Table[[#This Row],[PTS2]])</f>
        <v>Pho138136</v>
      </c>
      <c r="V1043" s="8" t="str">
        <f>CONCATENATE(October_Schedule_Table[[#This Row],[Home Short]],October_Schedule_Table[[#This Row],[PTS]],October_Schedule_Table[[#This Row],[PTS2]])</f>
        <v>New138136</v>
      </c>
      <c r="W1043" s="8" t="str">
        <f>VLOOKUP(October_Schedule_Table[[#This Row],[Home Concat]],'Back to Back'!T:U,2,FALSE)</f>
        <v>yes</v>
      </c>
      <c r="X1043" s="8" t="str">
        <f>VLOOKUP(October_Schedule_Table[[#This Row],[Away Concat]],'Back to Back'!T:U,2,FALSE)</f>
        <v>yes</v>
      </c>
      <c r="Y1043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43540Phoenix SunsNew Orleans Pelicans</v>
      </c>
      <c r="Z1043" s="8"/>
    </row>
    <row r="1044" spans="1:26" x14ac:dyDescent="0.2">
      <c r="A1044" s="2">
        <v>43540</v>
      </c>
      <c r="B1044" s="16">
        <v>3</v>
      </c>
      <c r="C1044" s="16">
        <v>16</v>
      </c>
      <c r="D1044" s="16">
        <v>2019</v>
      </c>
      <c r="E1044" s="1" t="s">
        <v>33</v>
      </c>
      <c r="F1044" s="1" t="s">
        <v>11</v>
      </c>
      <c r="G1044" s="1" t="str">
        <f>LEFT(October_Schedule_Table[[#This Row],[Visitor/Neutral]],3)</f>
        <v>Gol</v>
      </c>
      <c r="H1044" s="1">
        <v>110</v>
      </c>
      <c r="I1044" s="1" t="s">
        <v>10</v>
      </c>
      <c r="J1044" s="1" t="str">
        <f>LEFT(October_Schedule_Table[[#This Row],[Home/Neutral]],3)</f>
        <v>Okl</v>
      </c>
      <c r="K1044" s="1">
        <v>88</v>
      </c>
      <c r="L1044" s="1">
        <f>mean-0.5*home+VLOOKUP(October_Schedule_Table[[#This Row],[Visitor/Neutral]],lookup,2,FALSE)+VLOOKUP(October_Schedule_Table[[#This Row],[Home/Neutral]],lookup,3,FALSE)</f>
        <v>116.45238734097136</v>
      </c>
      <c r="M1044" s="1">
        <f>mean+0.5*home+VLOOKUP(October_Schedule_Table[[#This Row],[Visitor/Neutral]],lookup,3,FALSE)+VLOOKUP(October_Schedule_Table[[#This Row],[Home/Neutral]],lookup,2,FALSE)</f>
        <v>116.07187165762718</v>
      </c>
      <c r="N1044" s="1">
        <f>(October_Schedule_Table[[#This Row],[PTS2]]-October_Schedule_Table[[#This Row],[Home Pre]])^2+(October_Schedule_Table[[#This Row],[PTS]]-October_Schedule_Table[[#This Row],[Away Pre]])^2</f>
        <v>829.66328076021989</v>
      </c>
      <c r="O1044" s="1">
        <f t="shared" si="18"/>
        <v>1.8577867025955923</v>
      </c>
      <c r="P1044" s="8">
        <f>October_Schedule_Table[[#This Row],[PTS2]]-October_Schedule_Table[[#This Row],[PTS]]</f>
        <v>-22</v>
      </c>
      <c r="Q1044" s="8">
        <f>October_Schedule_Table[[#This Row],[Home Pre]]-October_Schedule_Table[[#This Row],[Away Pre]]</f>
        <v>-0.38051568334417141</v>
      </c>
      <c r="R1044" s="8">
        <f>October_Schedule_Table[[#This Row],[Actual]]-October_Schedule_Table[[#This Row],[Predicted]]</f>
        <v>-21.619484316655829</v>
      </c>
      <c r="S1044" s="8">
        <f>October_Schedule_Table[[#This Row],[PTS2]]-October_Schedule_Table[[#This Row],[Home Pre]]</f>
        <v>-28.071871657627185</v>
      </c>
      <c r="T1044" s="8">
        <f>October_Schedule_Table[[#This Row],[PTS]]-October_Schedule_Table[[#This Row],[Away Pre]]</f>
        <v>-6.4523873409713559</v>
      </c>
      <c r="U1044" s="8" t="str">
        <f>CONCATENATE(October_Schedule_Table[[#This Row],[Away Short]],October_Schedule_Table[[#This Row],[PTS]],October_Schedule_Table[[#This Row],[PTS2]])</f>
        <v>Gol11088</v>
      </c>
      <c r="V1044" s="8" t="str">
        <f>CONCATENATE(October_Schedule_Table[[#This Row],[Home Short]],October_Schedule_Table[[#This Row],[PTS]],October_Schedule_Table[[#This Row],[PTS2]])</f>
        <v>Okl11088</v>
      </c>
      <c r="W1044" s="8" t="str">
        <f>VLOOKUP(October_Schedule_Table[[#This Row],[Home Concat]],'Back to Back'!T:U,2,FALSE)</f>
        <v>no</v>
      </c>
      <c r="X1044" s="8" t="str">
        <f>VLOOKUP(October_Schedule_Table[[#This Row],[Away Concat]],'Back to Back'!T:U,2,FALSE)</f>
        <v>no</v>
      </c>
      <c r="Y104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44" s="8"/>
    </row>
    <row r="1045" spans="1:26" x14ac:dyDescent="0.2">
      <c r="A1045" s="2">
        <v>43540</v>
      </c>
      <c r="B1045" s="16">
        <v>3</v>
      </c>
      <c r="C1045" s="16">
        <v>16</v>
      </c>
      <c r="D1045" s="16">
        <v>2019</v>
      </c>
      <c r="E1045" s="1" t="s">
        <v>33</v>
      </c>
      <c r="F1045" s="1" t="s">
        <v>40</v>
      </c>
      <c r="G1045" s="1" t="str">
        <f>LEFT(October_Schedule_Table[[#This Row],[Visitor/Neutral]],3)</f>
        <v>Por</v>
      </c>
      <c r="H1045" s="1">
        <v>103</v>
      </c>
      <c r="I1045" s="1" t="s">
        <v>35</v>
      </c>
      <c r="J1045" s="1" t="str">
        <f>LEFT(October_Schedule_Table[[#This Row],[Home/Neutral]],3)</f>
        <v>San</v>
      </c>
      <c r="K1045" s="1">
        <v>108</v>
      </c>
      <c r="L1045" s="1">
        <f>mean-0.5*home+VLOOKUP(October_Schedule_Table[[#This Row],[Visitor/Neutral]],lookup,2,FALSE)+VLOOKUP(October_Schedule_Table[[#This Row],[Home/Neutral]],lookup,3,FALSE)</f>
        <v>112.09220463457129</v>
      </c>
      <c r="M1045" s="1">
        <f>mean+0.5*home+VLOOKUP(October_Schedule_Table[[#This Row],[Visitor/Neutral]],lookup,3,FALSE)+VLOOKUP(October_Schedule_Table[[#This Row],[Home/Neutral]],lookup,2,FALSE)</f>
        <v>111.9323878633346</v>
      </c>
      <c r="N1045" s="1">
        <f>(October_Schedule_Table[[#This Row],[PTS2]]-October_Schedule_Table[[#This Row],[Home Pre]])^2+(October_Schedule_Table[[#This Row],[PTS]]-October_Schedule_Table[[#This Row],[Away Pre]])^2</f>
        <v>98.131859424620856</v>
      </c>
      <c r="O1045" s="1">
        <f t="shared" si="18"/>
        <v>1.8589020438218855</v>
      </c>
      <c r="P1045" s="8">
        <f>October_Schedule_Table[[#This Row],[PTS2]]-October_Schedule_Table[[#This Row],[PTS]]</f>
        <v>5</v>
      </c>
      <c r="Q1045" s="8">
        <f>October_Schedule_Table[[#This Row],[Home Pre]]-October_Schedule_Table[[#This Row],[Away Pre]]</f>
        <v>-0.15981677123669158</v>
      </c>
      <c r="R1045" s="8">
        <f>October_Schedule_Table[[#This Row],[Actual]]-October_Schedule_Table[[#This Row],[Predicted]]</f>
        <v>5.1598167712366916</v>
      </c>
      <c r="S1045" s="8">
        <f>October_Schedule_Table[[#This Row],[PTS2]]-October_Schedule_Table[[#This Row],[Home Pre]]</f>
        <v>-3.932387863334597</v>
      </c>
      <c r="T1045" s="8">
        <f>October_Schedule_Table[[#This Row],[PTS]]-October_Schedule_Table[[#This Row],[Away Pre]]</f>
        <v>-9.0922046345712886</v>
      </c>
      <c r="U1045" s="8" t="str">
        <f>CONCATENATE(October_Schedule_Table[[#This Row],[Away Short]],October_Schedule_Table[[#This Row],[PTS]],October_Schedule_Table[[#This Row],[PTS2]])</f>
        <v>Por103108</v>
      </c>
      <c r="V1045" s="8" t="str">
        <f>CONCATENATE(October_Schedule_Table[[#This Row],[Home Short]],October_Schedule_Table[[#This Row],[PTS]],October_Schedule_Table[[#This Row],[PTS2]])</f>
        <v>San103108</v>
      </c>
      <c r="W1045" s="8" t="str">
        <f>VLOOKUP(October_Schedule_Table[[#This Row],[Home Concat]],'Back to Back'!T:U,2,FALSE)</f>
        <v>yes</v>
      </c>
      <c r="X1045" s="8" t="str">
        <f>VLOOKUP(October_Schedule_Table[[#This Row],[Away Concat]],'Back to Back'!T:U,2,FALSE)</f>
        <v>yes</v>
      </c>
      <c r="Y1045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43540Portland Trail BlazersSan Antonio Spurs</v>
      </c>
      <c r="Z1045" s="8"/>
    </row>
    <row r="1046" spans="1:26" x14ac:dyDescent="0.2">
      <c r="A1046" s="2">
        <v>43540</v>
      </c>
      <c r="B1046" s="16">
        <v>3</v>
      </c>
      <c r="C1046" s="16">
        <v>16</v>
      </c>
      <c r="D1046" s="16">
        <v>2019</v>
      </c>
      <c r="E1046" s="1" t="s">
        <v>42</v>
      </c>
      <c r="F1046" s="1" t="s">
        <v>15</v>
      </c>
      <c r="G1046" s="1" t="str">
        <f>LEFT(October_Schedule_Table[[#This Row],[Visitor/Neutral]],3)</f>
        <v>Bro</v>
      </c>
      <c r="H1046" s="1">
        <v>98</v>
      </c>
      <c r="I1046" s="1" t="s">
        <v>31</v>
      </c>
      <c r="J1046" s="1" t="str">
        <f>LEFT(October_Schedule_Table[[#This Row],[Home/Neutral]],3)</f>
        <v>Uta</v>
      </c>
      <c r="K1046" s="1">
        <v>114</v>
      </c>
      <c r="L1046" s="1">
        <f>mean-0.5*home+VLOOKUP(October_Schedule_Table[[#This Row],[Visitor/Neutral]],lookup,2,FALSE)+VLOOKUP(October_Schedule_Table[[#This Row],[Home/Neutral]],lookup,3,FALSE)</f>
        <v>106.2386119932618</v>
      </c>
      <c r="M1046" s="1">
        <f>mean+0.5*home+VLOOKUP(October_Schedule_Table[[#This Row],[Visitor/Neutral]],lookup,3,FALSE)+VLOOKUP(October_Schedule_Table[[#This Row],[Home/Neutral]],lookup,2,FALSE)</f>
        <v>114.57848773680834</v>
      </c>
      <c r="N1046" s="1">
        <f>(October_Schedule_Table[[#This Row],[PTS2]]-October_Schedule_Table[[#This Row],[Home Pre]])^2+(October_Schedule_Table[[#This Row],[PTS]]-October_Schedule_Table[[#This Row],[Away Pre]])^2</f>
        <v>68.209375637154778</v>
      </c>
      <c r="O1046" s="1">
        <f t="shared" si="18"/>
        <v>1.8600180546546785</v>
      </c>
      <c r="P1046" s="8">
        <f>October_Schedule_Table[[#This Row],[PTS2]]-October_Schedule_Table[[#This Row],[PTS]]</f>
        <v>16</v>
      </c>
      <c r="Q1046" s="8">
        <f>October_Schedule_Table[[#This Row],[Home Pre]]-October_Schedule_Table[[#This Row],[Away Pre]]</f>
        <v>8.3398757435465427</v>
      </c>
      <c r="R1046" s="8">
        <f>October_Schedule_Table[[#This Row],[Actual]]-October_Schedule_Table[[#This Row],[Predicted]]</f>
        <v>7.6601242564534573</v>
      </c>
      <c r="S1046" s="8">
        <f>October_Schedule_Table[[#This Row],[PTS2]]-October_Schedule_Table[[#This Row],[Home Pre]]</f>
        <v>-0.57848773680834142</v>
      </c>
      <c r="T1046" s="8">
        <f>October_Schedule_Table[[#This Row],[PTS]]-October_Schedule_Table[[#This Row],[Away Pre]]</f>
        <v>-8.2386119932617987</v>
      </c>
      <c r="U1046" s="8" t="str">
        <f>CONCATENATE(October_Schedule_Table[[#This Row],[Away Short]],October_Schedule_Table[[#This Row],[PTS]],October_Schedule_Table[[#This Row],[PTS2]])</f>
        <v>Bro98114</v>
      </c>
      <c r="V1046" s="8" t="str">
        <f>CONCATENATE(October_Schedule_Table[[#This Row],[Home Short]],October_Schedule_Table[[#This Row],[PTS]],October_Schedule_Table[[#This Row],[PTS2]])</f>
        <v>Uta98114</v>
      </c>
      <c r="W1046" s="8" t="str">
        <f>VLOOKUP(October_Schedule_Table[[#This Row],[Home Concat]],'Back to Back'!T:U,2,FALSE)</f>
        <v>no</v>
      </c>
      <c r="X1046" s="8" t="str">
        <f>VLOOKUP(October_Schedule_Table[[#This Row],[Away Concat]],'Back to Back'!T:U,2,FALSE)</f>
        <v>no</v>
      </c>
      <c r="Y104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46" s="8"/>
    </row>
    <row r="1047" spans="1:26" x14ac:dyDescent="0.2">
      <c r="A1047" s="2">
        <v>43540</v>
      </c>
      <c r="B1047" s="16">
        <v>3</v>
      </c>
      <c r="C1047" s="16">
        <v>16</v>
      </c>
      <c r="D1047" s="16">
        <v>2019</v>
      </c>
      <c r="E1047" s="1" t="s">
        <v>12</v>
      </c>
      <c r="F1047" s="1" t="s">
        <v>19</v>
      </c>
      <c r="G1047" s="1" t="str">
        <f>LEFT(October_Schedule_Table[[#This Row],[Visitor/Neutral]],3)</f>
        <v>Mem</v>
      </c>
      <c r="H1047" s="1">
        <v>128</v>
      </c>
      <c r="I1047" s="1" t="s">
        <v>41</v>
      </c>
      <c r="J1047" s="1" t="str">
        <f>LEFT(October_Schedule_Table[[#This Row],[Home/Neutral]],3)</f>
        <v>Was</v>
      </c>
      <c r="K1047" s="1">
        <v>135</v>
      </c>
      <c r="L1047" s="1">
        <f>mean-0.5*home+VLOOKUP(October_Schedule_Table[[#This Row],[Visitor/Neutral]],lookup,2,FALSE)+VLOOKUP(October_Schedule_Table[[#This Row],[Home/Neutral]],lookup,3,FALSE)</f>
        <v>108.95751693899643</v>
      </c>
      <c r="M1047" s="1">
        <f>mean+0.5*home+VLOOKUP(October_Schedule_Table[[#This Row],[Visitor/Neutral]],lookup,3,FALSE)+VLOOKUP(October_Schedule_Table[[#This Row],[Home/Neutral]],lookup,2,FALSE)</f>
        <v>110.79147041314728</v>
      </c>
      <c r="N1047" s="1">
        <f>(October_Schedule_Table[[#This Row],[PTS2]]-October_Schedule_Table[[#This Row],[Home Pre]])^2+(October_Schedule_Table[[#This Row],[PTS]]-October_Schedule_Table[[#This Row],[Away Pre]])^2</f>
        <v>948.66906588613119</v>
      </c>
      <c r="O1047" s="1">
        <f t="shared" si="18"/>
        <v>1.8611347354959762</v>
      </c>
      <c r="P1047" s="8">
        <f>October_Schedule_Table[[#This Row],[PTS2]]-October_Schedule_Table[[#This Row],[PTS]]</f>
        <v>7</v>
      </c>
      <c r="Q1047" s="8">
        <f>October_Schedule_Table[[#This Row],[Home Pre]]-October_Schedule_Table[[#This Row],[Away Pre]]</f>
        <v>1.8339534741508459</v>
      </c>
      <c r="R1047" s="8">
        <f>October_Schedule_Table[[#This Row],[Actual]]-October_Schedule_Table[[#This Row],[Predicted]]</f>
        <v>5.1660465258491541</v>
      </c>
      <c r="S1047" s="8">
        <f>October_Schedule_Table[[#This Row],[PTS2]]-October_Schedule_Table[[#This Row],[Home Pre]]</f>
        <v>24.20852958685272</v>
      </c>
      <c r="T1047" s="8">
        <f>October_Schedule_Table[[#This Row],[PTS]]-October_Schedule_Table[[#This Row],[Away Pre]]</f>
        <v>19.042483061003566</v>
      </c>
      <c r="U1047" s="8" t="str">
        <f>CONCATENATE(October_Schedule_Table[[#This Row],[Away Short]],October_Schedule_Table[[#This Row],[PTS]],October_Schedule_Table[[#This Row],[PTS2]])</f>
        <v>Mem128135</v>
      </c>
      <c r="V1047" s="8" t="str">
        <f>CONCATENATE(October_Schedule_Table[[#This Row],[Home Short]],October_Schedule_Table[[#This Row],[PTS]],October_Schedule_Table[[#This Row],[PTS2]])</f>
        <v>Was128135</v>
      </c>
      <c r="W1047" s="8" t="str">
        <f>VLOOKUP(October_Schedule_Table[[#This Row],[Home Concat]],'Back to Back'!T:U,2,FALSE)</f>
        <v>yes</v>
      </c>
      <c r="X1047" s="8" t="str">
        <f>VLOOKUP(October_Schedule_Table[[#This Row],[Away Concat]],'Back to Back'!T:U,2,FALSE)</f>
        <v>no</v>
      </c>
      <c r="Y104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47" s="8"/>
    </row>
    <row r="1048" spans="1:26" x14ac:dyDescent="0.2">
      <c r="A1048" s="2">
        <v>43541</v>
      </c>
      <c r="B1048" s="16">
        <v>3</v>
      </c>
      <c r="C1048" s="16">
        <v>17</v>
      </c>
      <c r="D1048" s="16">
        <v>2019</v>
      </c>
      <c r="E1048" s="1" t="s">
        <v>64</v>
      </c>
      <c r="F1048" s="1" t="s">
        <v>37</v>
      </c>
      <c r="G1048" s="1" t="str">
        <f>LEFT(October_Schedule_Table[[#This Row],[Visitor/Neutral]],3)</f>
        <v>Tor</v>
      </c>
      <c r="H1048" s="1">
        <v>107</v>
      </c>
      <c r="I1048" s="1" t="s">
        <v>16</v>
      </c>
      <c r="J1048" s="1" t="str">
        <f>LEFT(October_Schedule_Table[[#This Row],[Home/Neutral]],3)</f>
        <v>Det</v>
      </c>
      <c r="K1048" s="1">
        <v>110</v>
      </c>
      <c r="L1048" s="1">
        <f>mean-0.5*home+VLOOKUP(October_Schedule_Table[[#This Row],[Visitor/Neutral]],lookup,2,FALSE)+VLOOKUP(October_Schedule_Table[[#This Row],[Home/Neutral]],lookup,3,FALSE)</f>
        <v>108.94972802972869</v>
      </c>
      <c r="M1048" s="1">
        <f>mean+0.5*home+VLOOKUP(October_Schedule_Table[[#This Row],[Visitor/Neutral]],lookup,3,FALSE)+VLOOKUP(October_Schedule_Table[[#This Row],[Home/Neutral]],lookup,2,FALSE)</f>
        <v>105.89843208295282</v>
      </c>
      <c r="N1048" s="1">
        <f>(October_Schedule_Table[[#This Row],[PTS2]]-October_Schedule_Table[[#This Row],[Home Pre]])^2+(October_Schedule_Table[[#This Row],[PTS]]-October_Schedule_Table[[#This Row],[Away Pre]])^2</f>
        <v>20.624298768060434</v>
      </c>
      <c r="O1048" s="1">
        <f t="shared" si="18"/>
        <v>1.8622520867480252</v>
      </c>
      <c r="P1048" s="8">
        <f>October_Schedule_Table[[#This Row],[PTS2]]-October_Schedule_Table[[#This Row],[PTS]]</f>
        <v>3</v>
      </c>
      <c r="Q1048" s="8">
        <f>October_Schedule_Table[[#This Row],[Home Pre]]-October_Schedule_Table[[#This Row],[Away Pre]]</f>
        <v>-3.0512959467758662</v>
      </c>
      <c r="R1048" s="8">
        <f>October_Schedule_Table[[#This Row],[Actual]]-October_Schedule_Table[[#This Row],[Predicted]]</f>
        <v>6.0512959467758662</v>
      </c>
      <c r="S1048" s="8">
        <f>October_Schedule_Table[[#This Row],[PTS2]]-October_Schedule_Table[[#This Row],[Home Pre]]</f>
        <v>4.101567917047177</v>
      </c>
      <c r="T1048" s="8">
        <f>October_Schedule_Table[[#This Row],[PTS]]-October_Schedule_Table[[#This Row],[Away Pre]]</f>
        <v>-1.9497280297286892</v>
      </c>
      <c r="U1048" s="8" t="str">
        <f>CONCATENATE(October_Schedule_Table[[#This Row],[Away Short]],October_Schedule_Table[[#This Row],[PTS]],October_Schedule_Table[[#This Row],[PTS2]])</f>
        <v>Tor107110</v>
      </c>
      <c r="V1048" s="8" t="str">
        <f>CONCATENATE(October_Schedule_Table[[#This Row],[Home Short]],October_Schedule_Table[[#This Row],[PTS]],October_Schedule_Table[[#This Row],[PTS2]])</f>
        <v>Det107110</v>
      </c>
      <c r="W1048" s="8" t="str">
        <f>VLOOKUP(October_Schedule_Table[[#This Row],[Home Concat]],'Back to Back'!T:U,2,FALSE)</f>
        <v>no</v>
      </c>
      <c r="X1048" s="8" t="str">
        <f>VLOOKUP(October_Schedule_Table[[#This Row],[Away Concat]],'Back to Back'!T:U,2,FALSE)</f>
        <v>no</v>
      </c>
      <c r="Y104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48" s="8"/>
    </row>
    <row r="1049" spans="1:26" x14ac:dyDescent="0.2">
      <c r="A1049" s="2">
        <v>43541</v>
      </c>
      <c r="B1049" s="16">
        <v>3</v>
      </c>
      <c r="C1049" s="16">
        <v>17</v>
      </c>
      <c r="D1049" s="16">
        <v>2019</v>
      </c>
      <c r="E1049" s="1" t="s">
        <v>42</v>
      </c>
      <c r="F1049" s="1" t="s">
        <v>34</v>
      </c>
      <c r="G1049" s="1" t="str">
        <f>LEFT(October_Schedule_Table[[#This Row],[Visitor/Neutral]],3)</f>
        <v>Min</v>
      </c>
      <c r="H1049" s="1">
        <v>102</v>
      </c>
      <c r="I1049" s="1" t="s">
        <v>18</v>
      </c>
      <c r="J1049" s="1" t="str">
        <f>LEFT(October_Schedule_Table[[#This Row],[Home/Neutral]],3)</f>
        <v>Hou</v>
      </c>
      <c r="K1049" s="1">
        <v>117</v>
      </c>
      <c r="L1049" s="1">
        <f>mean-0.5*home+VLOOKUP(October_Schedule_Table[[#This Row],[Visitor/Neutral]],lookup,2,FALSE)+VLOOKUP(October_Schedule_Table[[#This Row],[Home/Neutral]],lookup,3,FALSE)</f>
        <v>108.75916912356885</v>
      </c>
      <c r="M1049" s="1">
        <f>mean+0.5*home+VLOOKUP(October_Schedule_Table[[#This Row],[Visitor/Neutral]],lookup,3,FALSE)+VLOOKUP(October_Schedule_Table[[#This Row],[Home/Neutral]],lookup,2,FALSE)</f>
        <v>118.65057155331975</v>
      </c>
      <c r="N1049" s="1">
        <f>(October_Schedule_Table[[#This Row],[PTS2]]-October_Schedule_Table[[#This Row],[Home Pre]])^2+(October_Schedule_Table[[#This Row],[PTS]]-October_Schedule_Table[[#This Row],[Away Pre]])^2</f>
        <v>48.410753693634909</v>
      </c>
      <c r="O1049" s="1">
        <f t="shared" si="18"/>
        <v>1.8633701088133134</v>
      </c>
      <c r="P1049" s="8">
        <f>October_Schedule_Table[[#This Row],[PTS2]]-October_Schedule_Table[[#This Row],[PTS]]</f>
        <v>15</v>
      </c>
      <c r="Q1049" s="8">
        <f>October_Schedule_Table[[#This Row],[Home Pre]]-October_Schedule_Table[[#This Row],[Away Pre]]</f>
        <v>9.8914024297508973</v>
      </c>
      <c r="R1049" s="8">
        <f>October_Schedule_Table[[#This Row],[Actual]]-October_Schedule_Table[[#This Row],[Predicted]]</f>
        <v>5.1085975702491027</v>
      </c>
      <c r="S1049" s="8">
        <f>October_Schedule_Table[[#This Row],[PTS2]]-October_Schedule_Table[[#This Row],[Home Pre]]</f>
        <v>-1.6505715533197503</v>
      </c>
      <c r="T1049" s="8">
        <f>October_Schedule_Table[[#This Row],[PTS]]-October_Schedule_Table[[#This Row],[Away Pre]]</f>
        <v>-6.7591691235688529</v>
      </c>
      <c r="U1049" s="8" t="str">
        <f>CONCATENATE(October_Schedule_Table[[#This Row],[Away Short]],October_Schedule_Table[[#This Row],[PTS]],October_Schedule_Table[[#This Row],[PTS2]])</f>
        <v>Min102117</v>
      </c>
      <c r="V1049" s="8" t="str">
        <f>CONCATENATE(October_Schedule_Table[[#This Row],[Home Short]],October_Schedule_Table[[#This Row],[PTS]],October_Schedule_Table[[#This Row],[PTS2]])</f>
        <v>Hou102117</v>
      </c>
      <c r="W1049" s="8" t="str">
        <f>VLOOKUP(October_Schedule_Table[[#This Row],[Home Concat]],'Back to Back'!T:U,2,FALSE)</f>
        <v>no</v>
      </c>
      <c r="X1049" s="8" t="str">
        <f>VLOOKUP(October_Schedule_Table[[#This Row],[Away Concat]],'Back to Back'!T:U,2,FALSE)</f>
        <v>no</v>
      </c>
      <c r="Y104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49" s="8"/>
    </row>
    <row r="1050" spans="1:26" x14ac:dyDescent="0.2">
      <c r="A1050" s="2">
        <v>43541</v>
      </c>
      <c r="B1050" s="16">
        <v>3</v>
      </c>
      <c r="C1050" s="16">
        <v>17</v>
      </c>
      <c r="D1050" s="16">
        <v>2019</v>
      </c>
      <c r="E1050" s="1" t="s">
        <v>42</v>
      </c>
      <c r="F1050" s="1" t="s">
        <v>15</v>
      </c>
      <c r="G1050" s="1" t="str">
        <f>LEFT(October_Schedule_Table[[#This Row],[Visitor/Neutral]],3)</f>
        <v>Bro</v>
      </c>
      <c r="H1050" s="1">
        <v>116</v>
      </c>
      <c r="I1050" s="1" t="s">
        <v>22</v>
      </c>
      <c r="J1050" s="1" t="s">
        <v>241</v>
      </c>
      <c r="K1050" s="1">
        <v>119</v>
      </c>
      <c r="L1050" s="1">
        <f>mean-0.5*home+VLOOKUP(October_Schedule_Table[[#This Row],[Visitor/Neutral]],lookup,2,FALSE)+VLOOKUP(October_Schedule_Table[[#This Row],[Home/Neutral]],lookup,3,FALSE)</f>
        <v>114.57906303263725</v>
      </c>
      <c r="M1050" s="1">
        <f>mean+0.5*home+VLOOKUP(October_Schedule_Table[[#This Row],[Visitor/Neutral]],lookup,3,FALSE)+VLOOKUP(October_Schedule_Table[[#This Row],[Home/Neutral]],lookup,2,FALSE)</f>
        <v>117.99760755159772</v>
      </c>
      <c r="N1050" s="1">
        <f>(October_Schedule_Table[[#This Row],[PTS2]]-October_Schedule_Table[[#This Row],[Home Pre]])^2+(October_Schedule_Table[[#This Row],[PTS]]-October_Schedule_Table[[#This Row],[Away Pre]])^2</f>
        <v>3.0238524858319558</v>
      </c>
      <c r="O1050" s="1">
        <f t="shared" si="18"/>
        <v>1.8644888020945702</v>
      </c>
      <c r="P1050" s="8">
        <f>October_Schedule_Table[[#This Row],[PTS2]]-October_Schedule_Table[[#This Row],[PTS]]</f>
        <v>3</v>
      </c>
      <c r="Q1050" s="8">
        <f>October_Schedule_Table[[#This Row],[Home Pre]]-October_Schedule_Table[[#This Row],[Away Pre]]</f>
        <v>3.4185445189604735</v>
      </c>
      <c r="R1050" s="8">
        <f>October_Schedule_Table[[#This Row],[Actual]]-October_Schedule_Table[[#This Row],[Predicted]]</f>
        <v>-0.41854451896047351</v>
      </c>
      <c r="S1050" s="8">
        <f>October_Schedule_Table[[#This Row],[PTS2]]-October_Schedule_Table[[#This Row],[Home Pre]]</f>
        <v>1.0023924484022757</v>
      </c>
      <c r="T1050" s="8">
        <f>October_Schedule_Table[[#This Row],[PTS]]-October_Schedule_Table[[#This Row],[Away Pre]]</f>
        <v>1.4209369673627492</v>
      </c>
      <c r="U1050" s="8" t="str">
        <f>CONCATENATE(October_Schedule_Table[[#This Row],[Away Short]],October_Schedule_Table[[#This Row],[PTS]],October_Schedule_Table[[#This Row],[PTS2]])</f>
        <v>Bro116119</v>
      </c>
      <c r="V1050" s="8" t="str">
        <f>CONCATENATE(October_Schedule_Table[[#This Row],[Home Short]],October_Schedule_Table[[#This Row],[PTS]],October_Schedule_Table[[#This Row],[PTS2]])</f>
        <v>LAC116119</v>
      </c>
      <c r="W1050" s="8" t="str">
        <f>VLOOKUP(October_Schedule_Table[[#This Row],[Home Concat]],'Back to Back'!T:U,2,FALSE)</f>
        <v>no</v>
      </c>
      <c r="X1050" s="8" t="str">
        <f>VLOOKUP(October_Schedule_Table[[#This Row],[Away Concat]],'Back to Back'!T:U,2,FALSE)</f>
        <v>yes</v>
      </c>
      <c r="Y105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50" s="8"/>
    </row>
    <row r="1051" spans="1:26" x14ac:dyDescent="0.2">
      <c r="A1051" s="2">
        <v>43541</v>
      </c>
      <c r="B1051" s="16">
        <v>3</v>
      </c>
      <c r="C1051" s="16">
        <v>17</v>
      </c>
      <c r="D1051" s="16">
        <v>2019</v>
      </c>
      <c r="E1051" s="1" t="s">
        <v>60</v>
      </c>
      <c r="F1051" s="1" t="s">
        <v>14</v>
      </c>
      <c r="G1051" s="1" t="str">
        <f>LEFT(October_Schedule_Table[[#This Row],[Visitor/Neutral]],3)</f>
        <v>Cha</v>
      </c>
      <c r="H1051" s="1">
        <v>75</v>
      </c>
      <c r="I1051" s="1" t="s">
        <v>26</v>
      </c>
      <c r="J1051" s="1" t="str">
        <f>LEFT(October_Schedule_Table[[#This Row],[Home/Neutral]],3)</f>
        <v>Mia</v>
      </c>
      <c r="K1051" s="1">
        <v>93</v>
      </c>
      <c r="L1051" s="1">
        <f>mean-0.5*home+VLOOKUP(October_Schedule_Table[[#This Row],[Visitor/Neutral]],lookup,2,FALSE)+VLOOKUP(October_Schedule_Table[[#This Row],[Home/Neutral]],lookup,3,FALSE)</f>
        <v>103.49958423121295</v>
      </c>
      <c r="M1051" s="1">
        <f>mean+0.5*home+VLOOKUP(October_Schedule_Table[[#This Row],[Visitor/Neutral]],lookup,3,FALSE)+VLOOKUP(October_Schedule_Table[[#This Row],[Home/Neutral]],lookup,2,FALSE)</f>
        <v>107.18898116092292</v>
      </c>
      <c r="N1051" s="1">
        <f>(October_Schedule_Table[[#This Row],[PTS2]]-October_Schedule_Table[[#This Row],[Home Pre]])^2+(October_Schedule_Table[[#This Row],[PTS]]-October_Schedule_Table[[#This Row],[Away Pre]])^2</f>
        <v>1013.5534877370274</v>
      </c>
      <c r="O1051" s="1">
        <f t="shared" si="18"/>
        <v>1.8656081669947673</v>
      </c>
      <c r="P1051" s="8">
        <f>October_Schedule_Table[[#This Row],[PTS2]]-October_Schedule_Table[[#This Row],[PTS]]</f>
        <v>18</v>
      </c>
      <c r="Q1051" s="8">
        <f>October_Schedule_Table[[#This Row],[Home Pre]]-October_Schedule_Table[[#This Row],[Away Pre]]</f>
        <v>3.6893969297099716</v>
      </c>
      <c r="R1051" s="8">
        <f>October_Schedule_Table[[#This Row],[Actual]]-October_Schedule_Table[[#This Row],[Predicted]]</f>
        <v>14.310603070290028</v>
      </c>
      <c r="S1051" s="8">
        <f>October_Schedule_Table[[#This Row],[PTS2]]-October_Schedule_Table[[#This Row],[Home Pre]]</f>
        <v>-14.188981160922921</v>
      </c>
      <c r="T1051" s="8">
        <f>October_Schedule_Table[[#This Row],[PTS]]-October_Schedule_Table[[#This Row],[Away Pre]]</f>
        <v>-28.49958423121295</v>
      </c>
      <c r="U1051" s="8" t="str">
        <f>CONCATENATE(October_Schedule_Table[[#This Row],[Away Short]],October_Schedule_Table[[#This Row],[PTS]],October_Schedule_Table[[#This Row],[PTS2]])</f>
        <v>Cha7593</v>
      </c>
      <c r="V1051" s="8" t="str">
        <f>CONCATENATE(October_Schedule_Table[[#This Row],[Home Short]],October_Schedule_Table[[#This Row],[PTS]],October_Schedule_Table[[#This Row],[PTS2]])</f>
        <v>Mia7593</v>
      </c>
      <c r="W1051" s="8" t="str">
        <f>VLOOKUP(October_Schedule_Table[[#This Row],[Home Concat]],'Back to Back'!T:U,2,FALSE)</f>
        <v>no</v>
      </c>
      <c r="X1051" s="8" t="str">
        <f>VLOOKUP(October_Schedule_Table[[#This Row],[Away Concat]],'Back to Back'!T:U,2,FALSE)</f>
        <v>no</v>
      </c>
      <c r="Y105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51" s="8"/>
    </row>
    <row r="1052" spans="1:26" x14ac:dyDescent="0.2">
      <c r="A1052" s="2">
        <v>43541</v>
      </c>
      <c r="B1052" s="16">
        <v>3</v>
      </c>
      <c r="C1052" s="16">
        <v>17</v>
      </c>
      <c r="D1052" s="16">
        <v>2019</v>
      </c>
      <c r="E1052" s="1" t="s">
        <v>61</v>
      </c>
      <c r="F1052" s="1" t="s">
        <v>7</v>
      </c>
      <c r="G1052" s="1" t="str">
        <f>LEFT(October_Schedule_Table[[#This Row],[Visitor/Neutral]],3)</f>
        <v>Phi</v>
      </c>
      <c r="H1052" s="1">
        <v>130</v>
      </c>
      <c r="I1052" s="1" t="s">
        <v>13</v>
      </c>
      <c r="J1052" s="1" t="str">
        <f>LEFT(October_Schedule_Table[[#This Row],[Home/Neutral]],3)</f>
        <v>Mil</v>
      </c>
      <c r="K1052" s="1">
        <v>125</v>
      </c>
      <c r="L1052" s="1">
        <f>mean-0.5*home+VLOOKUP(October_Schedule_Table[[#This Row],[Visitor/Neutral]],lookup,2,FALSE)+VLOOKUP(October_Schedule_Table[[#This Row],[Home/Neutral]],lookup,3,FALSE)</f>
        <v>112.91681041216424</v>
      </c>
      <c r="M1052" s="1">
        <f>mean+0.5*home+VLOOKUP(October_Schedule_Table[[#This Row],[Visitor/Neutral]],lookup,3,FALSE)+VLOOKUP(October_Schedule_Table[[#This Row],[Home/Neutral]],lookup,2,FALSE)</f>
        <v>121.14412739105455</v>
      </c>
      <c r="N1052" s="1">
        <f>(October_Schedule_Table[[#This Row],[PTS2]]-October_Schedule_Table[[#This Row],[Home Pre]])^2+(October_Schedule_Table[[#This Row],[PTS]]-October_Schedule_Table[[#This Row],[Away Pre]])^2</f>
        <v>306.70312007035591</v>
      </c>
      <c r="O1052" s="1">
        <f t="shared" si="18"/>
        <v>1.8667282039171176</v>
      </c>
      <c r="P1052" s="8">
        <f>October_Schedule_Table[[#This Row],[PTS2]]-October_Schedule_Table[[#This Row],[PTS]]</f>
        <v>-5</v>
      </c>
      <c r="Q1052" s="8">
        <f>October_Schedule_Table[[#This Row],[Home Pre]]-October_Schedule_Table[[#This Row],[Away Pre]]</f>
        <v>8.2273169788903147</v>
      </c>
      <c r="R1052" s="8">
        <f>October_Schedule_Table[[#This Row],[Actual]]-October_Schedule_Table[[#This Row],[Predicted]]</f>
        <v>-13.227316978890315</v>
      </c>
      <c r="S1052" s="8">
        <f>October_Schedule_Table[[#This Row],[PTS2]]-October_Schedule_Table[[#This Row],[Home Pre]]</f>
        <v>3.8558726089454467</v>
      </c>
      <c r="T1052" s="8">
        <f>October_Schedule_Table[[#This Row],[PTS]]-October_Schedule_Table[[#This Row],[Away Pre]]</f>
        <v>17.083189587835761</v>
      </c>
      <c r="U1052" s="8" t="str">
        <f>CONCATENATE(October_Schedule_Table[[#This Row],[Away Short]],October_Schedule_Table[[#This Row],[PTS]],October_Schedule_Table[[#This Row],[PTS2]])</f>
        <v>Phi130125</v>
      </c>
      <c r="V1052" s="8" t="str">
        <f>CONCATENATE(October_Schedule_Table[[#This Row],[Home Short]],October_Schedule_Table[[#This Row],[PTS]],October_Schedule_Table[[#This Row],[PTS2]])</f>
        <v>Mil130125</v>
      </c>
      <c r="W1052" s="8" t="str">
        <f>VLOOKUP(October_Schedule_Table[[#This Row],[Home Concat]],'Back to Back'!T:U,2,FALSE)</f>
        <v>no</v>
      </c>
      <c r="X1052" s="8" t="str">
        <f>VLOOKUP(October_Schedule_Table[[#This Row],[Away Concat]],'Back to Back'!T:U,2,FALSE)</f>
        <v>no</v>
      </c>
      <c r="Y105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52" s="8"/>
    </row>
    <row r="1053" spans="1:26" x14ac:dyDescent="0.2">
      <c r="A1053" s="2">
        <v>43541</v>
      </c>
      <c r="B1053" s="16">
        <v>3</v>
      </c>
      <c r="C1053" s="16">
        <v>17</v>
      </c>
      <c r="D1053" s="16">
        <v>2019</v>
      </c>
      <c r="E1053" s="1" t="s">
        <v>63</v>
      </c>
      <c r="F1053" s="1" t="s">
        <v>39</v>
      </c>
      <c r="G1053" s="1" t="s">
        <v>242</v>
      </c>
      <c r="H1053" s="1">
        <v>123</v>
      </c>
      <c r="I1053" s="1" t="s">
        <v>25</v>
      </c>
      <c r="J1053" s="1" t="s">
        <v>243</v>
      </c>
      <c r="K1053" s="1">
        <v>124</v>
      </c>
      <c r="L1053" s="1">
        <f>mean-0.5*home+VLOOKUP(October_Schedule_Table[[#This Row],[Visitor/Neutral]],lookup,2,FALSE)+VLOOKUP(October_Schedule_Table[[#This Row],[Home/Neutral]],lookup,3,FALSE)</f>
        <v>112.13854861335258</v>
      </c>
      <c r="M1053" s="1">
        <f>mean+0.5*home+VLOOKUP(October_Schedule_Table[[#This Row],[Visitor/Neutral]],lookup,3,FALSE)+VLOOKUP(October_Schedule_Table[[#This Row],[Home/Neutral]],lookup,2,FALSE)</f>
        <v>107.22890436513887</v>
      </c>
      <c r="N1053" s="1">
        <f>(October_Schedule_Table[[#This Row],[PTS2]]-October_Schedule_Table[[#This Row],[Home Pre]])^2+(October_Schedule_Table[[#This Row],[PTS]]-October_Schedule_Table[[#This Row],[Away Pre]])^2</f>
        <v>399.24077501816299</v>
      </c>
      <c r="O1053" s="1">
        <f t="shared" si="18"/>
        <v>1.8678489132650768</v>
      </c>
      <c r="P1053" s="8">
        <f>October_Schedule_Table[[#This Row],[PTS2]]-October_Schedule_Table[[#This Row],[PTS]]</f>
        <v>1</v>
      </c>
      <c r="Q1053" s="8">
        <f>October_Schedule_Table[[#This Row],[Home Pre]]-October_Schedule_Table[[#This Row],[Away Pre]]</f>
        <v>-4.9096442482137093</v>
      </c>
      <c r="R1053" s="8">
        <f>October_Schedule_Table[[#This Row],[Actual]]-October_Schedule_Table[[#This Row],[Predicted]]</f>
        <v>5.9096442482137093</v>
      </c>
      <c r="S1053" s="8">
        <f>October_Schedule_Table[[#This Row],[PTS2]]-October_Schedule_Table[[#This Row],[Home Pre]]</f>
        <v>16.771095634861126</v>
      </c>
      <c r="T1053" s="8">
        <f>October_Schedule_Table[[#This Row],[PTS]]-October_Schedule_Table[[#This Row],[Away Pre]]</f>
        <v>10.861451386647417</v>
      </c>
      <c r="U1053" s="8" t="str">
        <f>CONCATENATE(October_Schedule_Table[[#This Row],[Away Short]],October_Schedule_Table[[#This Row],[PTS]],October_Schedule_Table[[#This Row],[PTS2]])</f>
        <v>LAL123124</v>
      </c>
      <c r="V1053" s="8" t="str">
        <f>CONCATENATE(October_Schedule_Table[[#This Row],[Home Short]],October_Schedule_Table[[#This Row],[PTS]],October_Schedule_Table[[#This Row],[PTS2]])</f>
        <v>NYK123124</v>
      </c>
      <c r="W1053" s="8" t="str">
        <f>VLOOKUP(October_Schedule_Table[[#This Row],[Home Concat]],'Back to Back'!T:U,2,FALSE)</f>
        <v>no</v>
      </c>
      <c r="X1053" s="8" t="str">
        <f>VLOOKUP(October_Schedule_Table[[#This Row],[Away Concat]],'Back to Back'!T:U,2,FALSE)</f>
        <v>no</v>
      </c>
      <c r="Y105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53" s="8"/>
    </row>
    <row r="1054" spans="1:26" x14ac:dyDescent="0.2">
      <c r="A1054" s="2">
        <v>43541</v>
      </c>
      <c r="B1054" s="16">
        <v>3</v>
      </c>
      <c r="C1054" s="16">
        <v>17</v>
      </c>
      <c r="D1054" s="16">
        <v>2019</v>
      </c>
      <c r="E1054" s="1" t="s">
        <v>43</v>
      </c>
      <c r="F1054" s="1" t="s">
        <v>24</v>
      </c>
      <c r="G1054" s="1" t="str">
        <f>LEFT(October_Schedule_Table[[#This Row],[Visitor/Neutral]],3)</f>
        <v>Atl</v>
      </c>
      <c r="H1054" s="1">
        <v>91</v>
      </c>
      <c r="I1054" s="1" t="s">
        <v>27</v>
      </c>
      <c r="J1054" s="1" t="str">
        <f>LEFT(October_Schedule_Table[[#This Row],[Home/Neutral]],3)</f>
        <v>Orl</v>
      </c>
      <c r="K1054" s="1">
        <v>101</v>
      </c>
      <c r="L1054" s="1">
        <f>mean-0.5*home+VLOOKUP(October_Schedule_Table[[#This Row],[Visitor/Neutral]],lookup,2,FALSE)+VLOOKUP(October_Schedule_Table[[#This Row],[Home/Neutral]],lookup,3,FALSE)</f>
        <v>108.6027369456606</v>
      </c>
      <c r="M1054" s="1">
        <f>mean+0.5*home+VLOOKUP(October_Schedule_Table[[#This Row],[Visitor/Neutral]],lookup,3,FALSE)+VLOOKUP(October_Schedule_Table[[#This Row],[Home/Neutral]],lookup,2,FALSE)</f>
        <v>117.95509681714552</v>
      </c>
      <c r="N1054" s="1">
        <f>(October_Schedule_Table[[#This Row],[PTS2]]-October_Schedule_Table[[#This Row],[Home Pre]])^2+(October_Schedule_Table[[#This Row],[PTS]]-October_Schedule_Table[[#This Row],[Away Pre]])^2</f>
        <v>597.3316560569026</v>
      </c>
      <c r="O1054" s="1">
        <f t="shared" si="18"/>
        <v>1.8689702954423424</v>
      </c>
      <c r="P1054" s="8">
        <f>October_Schedule_Table[[#This Row],[PTS2]]-October_Schedule_Table[[#This Row],[PTS]]</f>
        <v>10</v>
      </c>
      <c r="Q1054" s="8">
        <f>October_Schedule_Table[[#This Row],[Home Pre]]-October_Schedule_Table[[#This Row],[Away Pre]]</f>
        <v>9.3523598714849214</v>
      </c>
      <c r="R1054" s="8">
        <f>October_Schedule_Table[[#This Row],[Actual]]-October_Schedule_Table[[#This Row],[Predicted]]</f>
        <v>0.64764012851507857</v>
      </c>
      <c r="S1054" s="8">
        <f>October_Schedule_Table[[#This Row],[PTS2]]-October_Schedule_Table[[#This Row],[Home Pre]]</f>
        <v>-16.955096817145517</v>
      </c>
      <c r="T1054" s="8">
        <f>October_Schedule_Table[[#This Row],[PTS]]-October_Schedule_Table[[#This Row],[Away Pre]]</f>
        <v>-17.602736945660595</v>
      </c>
      <c r="U1054" s="8" t="str">
        <f>CONCATENATE(October_Schedule_Table[[#This Row],[Away Short]],October_Schedule_Table[[#This Row],[PTS]],October_Schedule_Table[[#This Row],[PTS2]])</f>
        <v>Atl91101</v>
      </c>
      <c r="V1054" s="8" t="str">
        <f>CONCATENATE(October_Schedule_Table[[#This Row],[Home Short]],October_Schedule_Table[[#This Row],[PTS]],October_Schedule_Table[[#This Row],[PTS2]])</f>
        <v>Orl91101</v>
      </c>
      <c r="W1054" s="8" t="str">
        <f>VLOOKUP(October_Schedule_Table[[#This Row],[Home Concat]],'Back to Back'!T:U,2,FALSE)</f>
        <v>no</v>
      </c>
      <c r="X1054" s="8" t="str">
        <f>VLOOKUP(October_Schedule_Table[[#This Row],[Away Concat]],'Back to Back'!T:U,2,FALSE)</f>
        <v>yes</v>
      </c>
      <c r="Y105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54" s="8"/>
    </row>
    <row r="1055" spans="1:26" x14ac:dyDescent="0.2">
      <c r="A1055" s="2">
        <v>43541</v>
      </c>
      <c r="B1055" s="16">
        <v>3</v>
      </c>
      <c r="C1055" s="16">
        <v>17</v>
      </c>
      <c r="D1055" s="16">
        <v>2019</v>
      </c>
      <c r="E1055" s="1" t="s">
        <v>43</v>
      </c>
      <c r="F1055" s="1" t="s">
        <v>38</v>
      </c>
      <c r="G1055" s="1" t="str">
        <f>LEFT(October_Schedule_Table[[#This Row],[Visitor/Neutral]],3)</f>
        <v>Chi</v>
      </c>
      <c r="H1055" s="1">
        <v>102</v>
      </c>
      <c r="I1055" s="1" t="s">
        <v>32</v>
      </c>
      <c r="J1055" s="1" t="str">
        <f>LEFT(October_Schedule_Table[[#This Row],[Home/Neutral]],3)</f>
        <v>Sac</v>
      </c>
      <c r="K1055" s="1">
        <v>129</v>
      </c>
      <c r="L1055" s="1">
        <f>mean-0.5*home+VLOOKUP(October_Schedule_Table[[#This Row],[Visitor/Neutral]],lookup,2,FALSE)+VLOOKUP(October_Schedule_Table[[#This Row],[Home/Neutral]],lookup,3,FALSE)</f>
        <v>107.5667711549557</v>
      </c>
      <c r="M1055" s="1">
        <f>mean+0.5*home+VLOOKUP(October_Schedule_Table[[#This Row],[Visitor/Neutral]],lookup,3,FALSE)+VLOOKUP(October_Schedule_Table[[#This Row],[Home/Neutral]],lookup,2,FALSE)</f>
        <v>117.74094596601698</v>
      </c>
      <c r="N1055" s="1">
        <f>(October_Schedule_Table[[#This Row],[PTS2]]-October_Schedule_Table[[#This Row],[Home Pre]])^2+(October_Schedule_Table[[#This Row],[PTS]]-October_Schedule_Table[[#This Row],[Away Pre]])^2</f>
        <v>157.75523883179616</v>
      </c>
      <c r="O1055" s="1">
        <f t="shared" si="18"/>
        <v>1.8700923508528542</v>
      </c>
      <c r="P1055" s="8">
        <f>October_Schedule_Table[[#This Row],[PTS2]]-October_Schedule_Table[[#This Row],[PTS]]</f>
        <v>27</v>
      </c>
      <c r="Q1055" s="8">
        <f>October_Schedule_Table[[#This Row],[Home Pre]]-October_Schedule_Table[[#This Row],[Away Pre]]</f>
        <v>10.174174811061278</v>
      </c>
      <c r="R1055" s="8">
        <f>October_Schedule_Table[[#This Row],[Actual]]-October_Schedule_Table[[#This Row],[Predicted]]</f>
        <v>16.825825188938722</v>
      </c>
      <c r="S1055" s="8">
        <f>October_Schedule_Table[[#This Row],[PTS2]]-October_Schedule_Table[[#This Row],[Home Pre]]</f>
        <v>11.25905403398302</v>
      </c>
      <c r="T1055" s="8">
        <f>October_Schedule_Table[[#This Row],[PTS]]-October_Schedule_Table[[#This Row],[Away Pre]]</f>
        <v>-5.5667711549557026</v>
      </c>
      <c r="U1055" s="8" t="str">
        <f>CONCATENATE(October_Schedule_Table[[#This Row],[Away Short]],October_Schedule_Table[[#This Row],[PTS]],October_Schedule_Table[[#This Row],[PTS2]])</f>
        <v>Chi102129</v>
      </c>
      <c r="V1055" s="8" t="str">
        <f>CONCATENATE(October_Schedule_Table[[#This Row],[Home Short]],October_Schedule_Table[[#This Row],[PTS]],October_Schedule_Table[[#This Row],[PTS2]])</f>
        <v>Sac102129</v>
      </c>
      <c r="W1055" s="8" t="str">
        <f>VLOOKUP(October_Schedule_Table[[#This Row],[Home Concat]],'Back to Back'!T:U,2,FALSE)</f>
        <v>no</v>
      </c>
      <c r="X1055" s="8" t="str">
        <f>VLOOKUP(October_Schedule_Table[[#This Row],[Away Concat]],'Back to Back'!T:U,2,FALSE)</f>
        <v>no</v>
      </c>
      <c r="Y105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55" s="8"/>
    </row>
    <row r="1056" spans="1:26" x14ac:dyDescent="0.2">
      <c r="A1056" s="2">
        <v>43542</v>
      </c>
      <c r="B1056" s="16">
        <v>3</v>
      </c>
      <c r="C1056" s="16">
        <v>18</v>
      </c>
      <c r="D1056" s="16">
        <v>2019</v>
      </c>
      <c r="E1056" s="1" t="s">
        <v>23</v>
      </c>
      <c r="F1056" s="1" t="s">
        <v>21</v>
      </c>
      <c r="G1056" s="1" t="str">
        <f>LEFT(October_Schedule_Table[[#This Row],[Visitor/Neutral]],3)</f>
        <v>Den</v>
      </c>
      <c r="H1056" s="1">
        <v>114</v>
      </c>
      <c r="I1056" s="1" t="s">
        <v>8</v>
      </c>
      <c r="J1056" s="1" t="str">
        <f>LEFT(October_Schedule_Table[[#This Row],[Home/Neutral]],3)</f>
        <v>Bos</v>
      </c>
      <c r="K1056" s="1">
        <v>105</v>
      </c>
      <c r="L1056" s="1">
        <f>mean-0.5*home+VLOOKUP(October_Schedule_Table[[#This Row],[Visitor/Neutral]],lookup,2,FALSE)+VLOOKUP(October_Schedule_Table[[#This Row],[Home/Neutral]],lookup,3,FALSE)</f>
        <v>106.39026601649708</v>
      </c>
      <c r="M1056" s="1">
        <f>mean+0.5*home+VLOOKUP(October_Schedule_Table[[#This Row],[Visitor/Neutral]],lookup,3,FALSE)+VLOOKUP(October_Schedule_Table[[#This Row],[Home/Neutral]],lookup,2,FALSE)</f>
        <v>108.89015473462064</v>
      </c>
      <c r="N1056" s="1">
        <f>(October_Schedule_Table[[#This Row],[PTS2]]-October_Schedule_Table[[#This Row],[Home Pre]])^2+(October_Schedule_Table[[#This Row],[PTS]]-October_Schedule_Table[[#This Row],[Away Pre]])^2</f>
        <v>73.041355158970589</v>
      </c>
      <c r="O1056" s="1">
        <f t="shared" si="18"/>
        <v>1.8712150799007947</v>
      </c>
      <c r="P1056" s="8">
        <f>October_Schedule_Table[[#This Row],[PTS2]]-October_Schedule_Table[[#This Row],[PTS]]</f>
        <v>-9</v>
      </c>
      <c r="Q1056" s="8">
        <f>October_Schedule_Table[[#This Row],[Home Pre]]-October_Schedule_Table[[#This Row],[Away Pre]]</f>
        <v>2.4998887181235574</v>
      </c>
      <c r="R1056" s="8">
        <f>October_Schedule_Table[[#This Row],[Actual]]-October_Schedule_Table[[#This Row],[Predicted]]</f>
        <v>-11.499888718123557</v>
      </c>
      <c r="S1056" s="8">
        <f>October_Schedule_Table[[#This Row],[PTS2]]-October_Schedule_Table[[#This Row],[Home Pre]]</f>
        <v>-3.8901547346206371</v>
      </c>
      <c r="T1056" s="8">
        <f>October_Schedule_Table[[#This Row],[PTS]]-October_Schedule_Table[[#This Row],[Away Pre]]</f>
        <v>7.6097339835029203</v>
      </c>
      <c r="U1056" s="8" t="str">
        <f>CONCATENATE(October_Schedule_Table[[#This Row],[Away Short]],October_Schedule_Table[[#This Row],[PTS]],October_Schedule_Table[[#This Row],[PTS2]])</f>
        <v>Den114105</v>
      </c>
      <c r="V1056" s="8" t="str">
        <f>CONCATENATE(October_Schedule_Table[[#This Row],[Home Short]],October_Schedule_Table[[#This Row],[PTS]],October_Schedule_Table[[#This Row],[PTS2]])</f>
        <v>Bos114105</v>
      </c>
      <c r="W1056" s="8" t="str">
        <f>VLOOKUP(October_Schedule_Table[[#This Row],[Home Concat]],'Back to Back'!T:U,2,FALSE)</f>
        <v>no</v>
      </c>
      <c r="X1056" s="8" t="str">
        <f>VLOOKUP(October_Schedule_Table[[#This Row],[Away Concat]],'Back to Back'!T:U,2,FALSE)</f>
        <v>no</v>
      </c>
      <c r="Y105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56" s="8"/>
    </row>
    <row r="1057" spans="1:26" x14ac:dyDescent="0.2">
      <c r="A1057" s="2">
        <v>43542</v>
      </c>
      <c r="B1057" s="16">
        <v>3</v>
      </c>
      <c r="C1057" s="16">
        <v>18</v>
      </c>
      <c r="D1057" s="16">
        <v>2019</v>
      </c>
      <c r="E1057" s="1" t="s">
        <v>12</v>
      </c>
      <c r="F1057" s="1" t="s">
        <v>16</v>
      </c>
      <c r="G1057" s="1" t="str">
        <f>LEFT(October_Schedule_Table[[#This Row],[Visitor/Neutral]],3)</f>
        <v>Det</v>
      </c>
      <c r="H1057" s="1">
        <v>119</v>
      </c>
      <c r="I1057" s="1" t="s">
        <v>36</v>
      </c>
      <c r="J1057" s="1" t="str">
        <f>LEFT(October_Schedule_Table[[#This Row],[Home/Neutral]],3)</f>
        <v>Cle</v>
      </c>
      <c r="K1057" s="1">
        <v>126</v>
      </c>
      <c r="L1057" s="1">
        <f>mean-0.5*home+VLOOKUP(October_Schedule_Table[[#This Row],[Visitor/Neutral]],lookup,2,FALSE)+VLOOKUP(October_Schedule_Table[[#This Row],[Home/Neutral]],lookup,3,FALSE)</f>
        <v>108.77695126460318</v>
      </c>
      <c r="M1057" s="1">
        <f>mean+0.5*home+VLOOKUP(October_Schedule_Table[[#This Row],[Visitor/Neutral]],lookup,3,FALSE)+VLOOKUP(October_Schedule_Table[[#This Row],[Home/Neutral]],lookup,2,FALSE)</f>
        <v>102.41073225789613</v>
      </c>
      <c r="N1057" s="1">
        <f>(October_Schedule_Table[[#This Row],[PTS2]]-October_Schedule_Table[[#This Row],[Home Pre]])^2+(October_Schedule_Table[[#This Row],[PTS]]-October_Schedule_Table[[#This Row],[Away Pre]])^2</f>
        <v>660.96427805496069</v>
      </c>
      <c r="O1057" s="1">
        <f t="shared" si="18"/>
        <v>1.8723384829905891</v>
      </c>
      <c r="P1057" s="8">
        <f>October_Schedule_Table[[#This Row],[PTS2]]-October_Schedule_Table[[#This Row],[PTS]]</f>
        <v>7</v>
      </c>
      <c r="Q1057" s="8">
        <f>October_Schedule_Table[[#This Row],[Home Pre]]-October_Schedule_Table[[#This Row],[Away Pre]]</f>
        <v>-6.3662190067070554</v>
      </c>
      <c r="R1057" s="8">
        <f>October_Schedule_Table[[#This Row],[Actual]]-October_Schedule_Table[[#This Row],[Predicted]]</f>
        <v>13.366219006707055</v>
      </c>
      <c r="S1057" s="8">
        <f>October_Schedule_Table[[#This Row],[PTS2]]-October_Schedule_Table[[#This Row],[Home Pre]]</f>
        <v>23.589267742103871</v>
      </c>
      <c r="T1057" s="8">
        <f>October_Schedule_Table[[#This Row],[PTS]]-October_Schedule_Table[[#This Row],[Away Pre]]</f>
        <v>10.223048735396816</v>
      </c>
      <c r="U1057" s="8" t="str">
        <f>CONCATENATE(October_Schedule_Table[[#This Row],[Away Short]],October_Schedule_Table[[#This Row],[PTS]],October_Schedule_Table[[#This Row],[PTS2]])</f>
        <v>Det119126</v>
      </c>
      <c r="V1057" s="8" t="str">
        <f>CONCATENATE(October_Schedule_Table[[#This Row],[Home Short]],October_Schedule_Table[[#This Row],[PTS]],October_Schedule_Table[[#This Row],[PTS2]])</f>
        <v>Cle119126</v>
      </c>
      <c r="W1057" s="8" t="str">
        <f>VLOOKUP(October_Schedule_Table[[#This Row],[Home Concat]],'Back to Back'!T:U,2,FALSE)</f>
        <v>no</v>
      </c>
      <c r="X1057" s="8" t="str">
        <f>VLOOKUP(October_Schedule_Table[[#This Row],[Away Concat]],'Back to Back'!T:U,2,FALSE)</f>
        <v>yes</v>
      </c>
      <c r="Y105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57" s="8"/>
    </row>
    <row r="1058" spans="1:26" x14ac:dyDescent="0.2">
      <c r="A1058" s="2">
        <v>43542</v>
      </c>
      <c r="B1058" s="16">
        <v>3</v>
      </c>
      <c r="C1058" s="16">
        <v>18</v>
      </c>
      <c r="D1058" s="16">
        <v>2019</v>
      </c>
      <c r="E1058" s="1" t="s">
        <v>33</v>
      </c>
      <c r="F1058" s="1" t="s">
        <v>17</v>
      </c>
      <c r="G1058" s="1" t="str">
        <f>LEFT(October_Schedule_Table[[#This Row],[Visitor/Neutral]],3)</f>
        <v>New</v>
      </c>
      <c r="H1058" s="1">
        <v>129</v>
      </c>
      <c r="I1058" s="1" t="s">
        <v>28</v>
      </c>
      <c r="J1058" s="1" t="str">
        <f>LEFT(October_Schedule_Table[[#This Row],[Home/Neutral]],3)</f>
        <v>Dal</v>
      </c>
      <c r="K1058" s="1">
        <v>125</v>
      </c>
      <c r="L1058" s="1">
        <f>mean-0.5*home+VLOOKUP(October_Schedule_Table[[#This Row],[Visitor/Neutral]],lookup,2,FALSE)+VLOOKUP(October_Schedule_Table[[#This Row],[Home/Neutral]],lookup,3,FALSE)</f>
        <v>112.43394937733419</v>
      </c>
      <c r="M1058" s="1">
        <f>mean+0.5*home+VLOOKUP(October_Schedule_Table[[#This Row],[Visitor/Neutral]],lookup,3,FALSE)+VLOOKUP(October_Schedule_Table[[#This Row],[Home/Neutral]],lookup,2,FALSE)</f>
        <v>116.12417458634171</v>
      </c>
      <c r="N1058" s="1">
        <f>(October_Schedule_Table[[#This Row],[PTS2]]-October_Schedule_Table[[#This Row],[Home Pre]])^2+(October_Schedule_Table[[#This Row],[PTS]]-October_Schedule_Table[[#This Row],[Away Pre]])^2</f>
        <v>353.21431000646874</v>
      </c>
      <c r="O1058" s="1">
        <f t="shared" si="18"/>
        <v>1.8734625605269055</v>
      </c>
      <c r="P1058" s="8">
        <f>October_Schedule_Table[[#This Row],[PTS2]]-October_Schedule_Table[[#This Row],[PTS]]</f>
        <v>-4</v>
      </c>
      <c r="Q1058" s="8">
        <f>October_Schedule_Table[[#This Row],[Home Pre]]-October_Schedule_Table[[#This Row],[Away Pre]]</f>
        <v>3.6902252090075223</v>
      </c>
      <c r="R1058" s="8">
        <f>October_Schedule_Table[[#This Row],[Actual]]-October_Schedule_Table[[#This Row],[Predicted]]</f>
        <v>-7.6902252090075223</v>
      </c>
      <c r="S1058" s="8">
        <f>October_Schedule_Table[[#This Row],[PTS2]]-October_Schedule_Table[[#This Row],[Home Pre]]</f>
        <v>8.8758254136582906</v>
      </c>
      <c r="T1058" s="8">
        <f>October_Schedule_Table[[#This Row],[PTS]]-October_Schedule_Table[[#This Row],[Away Pre]]</f>
        <v>16.566050622665813</v>
      </c>
      <c r="U1058" s="8" t="str">
        <f>CONCATENATE(October_Schedule_Table[[#This Row],[Away Short]],October_Schedule_Table[[#This Row],[PTS]],October_Schedule_Table[[#This Row],[PTS2]])</f>
        <v>New129125</v>
      </c>
      <c r="V1058" s="8" t="str">
        <f>CONCATENATE(October_Schedule_Table[[#This Row],[Home Short]],October_Schedule_Table[[#This Row],[PTS]],October_Schedule_Table[[#This Row],[PTS2]])</f>
        <v>Dal129125</v>
      </c>
      <c r="W1058" s="8" t="str">
        <f>VLOOKUP(October_Schedule_Table[[#This Row],[Home Concat]],'Back to Back'!T:U,2,FALSE)</f>
        <v>no</v>
      </c>
      <c r="X1058" s="8" t="str">
        <f>VLOOKUP(October_Schedule_Table[[#This Row],[Away Concat]],'Back to Back'!T:U,2,FALSE)</f>
        <v>no</v>
      </c>
      <c r="Y105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58" s="8"/>
    </row>
    <row r="1059" spans="1:26" x14ac:dyDescent="0.2">
      <c r="A1059" s="2">
        <v>43542</v>
      </c>
      <c r="B1059" s="16">
        <v>3</v>
      </c>
      <c r="C1059" s="16">
        <v>18</v>
      </c>
      <c r="D1059" s="16">
        <v>2019</v>
      </c>
      <c r="E1059" s="1" t="s">
        <v>6</v>
      </c>
      <c r="F1059" s="1" t="s">
        <v>26</v>
      </c>
      <c r="G1059" s="1" t="str">
        <f>LEFT(October_Schedule_Table[[#This Row],[Visitor/Neutral]],3)</f>
        <v>Mia</v>
      </c>
      <c r="H1059" s="1">
        <v>116</v>
      </c>
      <c r="I1059" s="1" t="s">
        <v>10</v>
      </c>
      <c r="J1059" s="1" t="str">
        <f>LEFT(October_Schedule_Table[[#This Row],[Home/Neutral]],3)</f>
        <v>Okl</v>
      </c>
      <c r="K1059" s="1">
        <v>107</v>
      </c>
      <c r="L1059" s="1">
        <f>mean-0.5*home+VLOOKUP(October_Schedule_Table[[#This Row],[Visitor/Neutral]],lookup,2,FALSE)+VLOOKUP(October_Schedule_Table[[#This Row],[Home/Neutral]],lookup,3,FALSE)</f>
        <v>104.14306676763883</v>
      </c>
      <c r="M1059" s="1">
        <f>mean+0.5*home+VLOOKUP(October_Schedule_Table[[#This Row],[Visitor/Neutral]],lookup,3,FALSE)+VLOOKUP(October_Schedule_Table[[#This Row],[Home/Neutral]],lookup,2,FALSE)</f>
        <v>110.50563375442051</v>
      </c>
      <c r="N1059" s="1">
        <f>(October_Schedule_Table[[#This Row],[PTS2]]-October_Schedule_Table[[#This Row],[Home Pre]])^2+(October_Schedule_Table[[#This Row],[PTS]]-October_Schedule_Table[[#This Row],[Away Pre]])^2</f>
        <v>152.87633369680321</v>
      </c>
      <c r="O1059" s="1">
        <f t="shared" si="18"/>
        <v>1.8745873129146544</v>
      </c>
      <c r="P1059" s="8">
        <f>October_Schedule_Table[[#This Row],[PTS2]]-October_Schedule_Table[[#This Row],[PTS]]</f>
        <v>-9</v>
      </c>
      <c r="Q1059" s="8">
        <f>October_Schedule_Table[[#This Row],[Home Pre]]-October_Schedule_Table[[#This Row],[Away Pre]]</f>
        <v>6.3625669867816868</v>
      </c>
      <c r="R1059" s="8">
        <f>October_Schedule_Table[[#This Row],[Actual]]-October_Schedule_Table[[#This Row],[Predicted]]</f>
        <v>-15.362566986781687</v>
      </c>
      <c r="S1059" s="8">
        <f>October_Schedule_Table[[#This Row],[PTS2]]-October_Schedule_Table[[#This Row],[Home Pre]]</f>
        <v>-3.5056337544205149</v>
      </c>
      <c r="T1059" s="8">
        <f>October_Schedule_Table[[#This Row],[PTS]]-October_Schedule_Table[[#This Row],[Away Pre]]</f>
        <v>11.856933232361172</v>
      </c>
      <c r="U1059" s="8" t="str">
        <f>CONCATENATE(October_Schedule_Table[[#This Row],[Away Short]],October_Schedule_Table[[#This Row],[PTS]],October_Schedule_Table[[#This Row],[PTS2]])</f>
        <v>Mia116107</v>
      </c>
      <c r="V1059" s="8" t="str">
        <f>CONCATENATE(October_Schedule_Table[[#This Row],[Home Short]],October_Schedule_Table[[#This Row],[PTS]],October_Schedule_Table[[#This Row],[PTS2]])</f>
        <v>Okl116107</v>
      </c>
      <c r="W1059" s="8" t="str">
        <f>VLOOKUP(October_Schedule_Table[[#This Row],[Home Concat]],'Back to Back'!T:U,2,FALSE)</f>
        <v>no</v>
      </c>
      <c r="X1059" s="8" t="str">
        <f>VLOOKUP(October_Schedule_Table[[#This Row],[Away Concat]],'Back to Back'!T:U,2,FALSE)</f>
        <v>yes</v>
      </c>
      <c r="Y105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59" s="8"/>
    </row>
    <row r="1060" spans="1:26" x14ac:dyDescent="0.2">
      <c r="A1060" s="2">
        <v>43542</v>
      </c>
      <c r="B1060" s="16">
        <v>3</v>
      </c>
      <c r="C1060" s="16">
        <v>18</v>
      </c>
      <c r="D1060" s="16">
        <v>2019</v>
      </c>
      <c r="E1060" s="1" t="s">
        <v>30</v>
      </c>
      <c r="F1060" s="1" t="s">
        <v>38</v>
      </c>
      <c r="G1060" s="1" t="str">
        <f>LEFT(October_Schedule_Table[[#This Row],[Visitor/Neutral]],3)</f>
        <v>Chi</v>
      </c>
      <c r="H1060" s="1">
        <v>116</v>
      </c>
      <c r="I1060" s="1" t="s">
        <v>29</v>
      </c>
      <c r="J1060" s="1" t="str">
        <f>LEFT(October_Schedule_Table[[#This Row],[Home/Neutral]],3)</f>
        <v>Pho</v>
      </c>
      <c r="K1060" s="1">
        <v>101</v>
      </c>
      <c r="L1060" s="1">
        <f>mean-0.5*home+VLOOKUP(October_Schedule_Table[[#This Row],[Visitor/Neutral]],lookup,2,FALSE)+VLOOKUP(October_Schedule_Table[[#This Row],[Home/Neutral]],lookup,3,FALSE)</f>
        <v>109.36426707090571</v>
      </c>
      <c r="M1060" s="1">
        <f>mean+0.5*home+VLOOKUP(October_Schedule_Table[[#This Row],[Visitor/Neutral]],lookup,3,FALSE)+VLOOKUP(October_Schedule_Table[[#This Row],[Home/Neutral]],lookup,2,FALSE)</f>
        <v>111.74063769219401</v>
      </c>
      <c r="N1060" s="1">
        <f>(October_Schedule_Table[[#This Row],[PTS2]]-October_Schedule_Table[[#This Row],[Home Pre]])^2+(October_Schedule_Table[[#This Row],[PTS]]-October_Schedule_Table[[#This Row],[Away Pre]])^2</f>
        <v>159.39424954124502</v>
      </c>
      <c r="O1060" s="1">
        <f t="shared" si="18"/>
        <v>1.87571274055899</v>
      </c>
      <c r="P1060" s="8">
        <f>October_Schedule_Table[[#This Row],[PTS2]]-October_Schedule_Table[[#This Row],[PTS]]</f>
        <v>-15</v>
      </c>
      <c r="Q1060" s="8">
        <f>October_Schedule_Table[[#This Row],[Home Pre]]-October_Schedule_Table[[#This Row],[Away Pre]]</f>
        <v>2.3763706212883022</v>
      </c>
      <c r="R1060" s="8">
        <f>October_Schedule_Table[[#This Row],[Actual]]-October_Schedule_Table[[#This Row],[Predicted]]</f>
        <v>-17.376370621288302</v>
      </c>
      <c r="S1060" s="8">
        <f>October_Schedule_Table[[#This Row],[PTS2]]-October_Schedule_Table[[#This Row],[Home Pre]]</f>
        <v>-10.740637692194014</v>
      </c>
      <c r="T1060" s="8">
        <f>October_Schedule_Table[[#This Row],[PTS]]-October_Schedule_Table[[#This Row],[Away Pre]]</f>
        <v>6.6357329290942886</v>
      </c>
      <c r="U1060" s="8" t="str">
        <f>CONCATENATE(October_Schedule_Table[[#This Row],[Away Short]],October_Schedule_Table[[#This Row],[PTS]],October_Schedule_Table[[#This Row],[PTS2]])</f>
        <v>Chi116101</v>
      </c>
      <c r="V1060" s="8" t="str">
        <f>CONCATENATE(October_Schedule_Table[[#This Row],[Home Short]],October_Schedule_Table[[#This Row],[PTS]],October_Schedule_Table[[#This Row],[PTS2]])</f>
        <v>Pho116101</v>
      </c>
      <c r="W1060" s="8" t="str">
        <f>VLOOKUP(October_Schedule_Table[[#This Row],[Home Concat]],'Back to Back'!T:U,2,FALSE)</f>
        <v>no</v>
      </c>
      <c r="X1060" s="8" t="str">
        <f>VLOOKUP(October_Schedule_Table[[#This Row],[Away Concat]],'Back to Back'!T:U,2,FALSE)</f>
        <v>yes</v>
      </c>
      <c r="Y106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60" s="8"/>
    </row>
    <row r="1061" spans="1:26" x14ac:dyDescent="0.2">
      <c r="A1061" s="2">
        <v>43542</v>
      </c>
      <c r="B1061" s="16">
        <v>3</v>
      </c>
      <c r="C1061" s="16">
        <v>18</v>
      </c>
      <c r="D1061" s="16">
        <v>2019</v>
      </c>
      <c r="E1061" s="1" t="s">
        <v>9</v>
      </c>
      <c r="F1061" s="1" t="s">
        <v>20</v>
      </c>
      <c r="G1061" s="1" t="str">
        <f>LEFT(October_Schedule_Table[[#This Row],[Visitor/Neutral]],3)</f>
        <v>Ind</v>
      </c>
      <c r="H1061" s="1">
        <v>98</v>
      </c>
      <c r="I1061" s="1" t="s">
        <v>40</v>
      </c>
      <c r="J1061" s="1" t="str">
        <f>LEFT(October_Schedule_Table[[#This Row],[Home/Neutral]],3)</f>
        <v>Por</v>
      </c>
      <c r="K1061" s="1">
        <v>106</v>
      </c>
      <c r="L1061" s="1">
        <f>mean-0.5*home+VLOOKUP(October_Schedule_Table[[#This Row],[Visitor/Neutral]],lookup,2,FALSE)+VLOOKUP(October_Schedule_Table[[#This Row],[Home/Neutral]],lookup,3,FALSE)</f>
        <v>105.4978881068394</v>
      </c>
      <c r="M1061" s="1">
        <f>mean+0.5*home+VLOOKUP(October_Schedule_Table[[#This Row],[Visitor/Neutral]],lookup,3,FALSE)+VLOOKUP(October_Schedule_Table[[#This Row],[Home/Neutral]],lookup,2,FALSE)</f>
        <v>110.56267041422696</v>
      </c>
      <c r="N1061" s="1">
        <f>(October_Schedule_Table[[#This Row],[PTS2]]-October_Schedule_Table[[#This Row],[Home Pre]])^2+(October_Schedule_Table[[#This Row],[PTS]]-October_Schedule_Table[[#This Row],[Away Pre]])^2</f>
        <v>77.036287371545683</v>
      </c>
      <c r="O1061" s="1">
        <f t="shared" si="18"/>
        <v>1.8768388438653092</v>
      </c>
      <c r="P1061" s="8">
        <f>October_Schedule_Table[[#This Row],[PTS2]]-October_Schedule_Table[[#This Row],[PTS]]</f>
        <v>8</v>
      </c>
      <c r="Q1061" s="8">
        <f>October_Schedule_Table[[#This Row],[Home Pre]]-October_Schedule_Table[[#This Row],[Away Pre]]</f>
        <v>5.06478230738756</v>
      </c>
      <c r="R1061" s="8">
        <f>October_Schedule_Table[[#This Row],[Actual]]-October_Schedule_Table[[#This Row],[Predicted]]</f>
        <v>2.93521769261244</v>
      </c>
      <c r="S1061" s="8">
        <f>October_Schedule_Table[[#This Row],[PTS2]]-October_Schedule_Table[[#This Row],[Home Pre]]</f>
        <v>-4.5626704142269574</v>
      </c>
      <c r="T1061" s="8">
        <f>October_Schedule_Table[[#This Row],[PTS]]-October_Schedule_Table[[#This Row],[Away Pre]]</f>
        <v>-7.4978881068393974</v>
      </c>
      <c r="U1061" s="8" t="str">
        <f>CONCATENATE(October_Schedule_Table[[#This Row],[Away Short]],October_Schedule_Table[[#This Row],[PTS]],October_Schedule_Table[[#This Row],[PTS2]])</f>
        <v>Ind98106</v>
      </c>
      <c r="V1061" s="8" t="str">
        <f>CONCATENATE(October_Schedule_Table[[#This Row],[Home Short]],October_Schedule_Table[[#This Row],[PTS]],October_Schedule_Table[[#This Row],[PTS2]])</f>
        <v>Por98106</v>
      </c>
      <c r="W1061" s="8" t="str">
        <f>VLOOKUP(October_Schedule_Table[[#This Row],[Home Concat]],'Back to Back'!T:U,2,FALSE)</f>
        <v>no</v>
      </c>
      <c r="X1061" s="8" t="str">
        <f>VLOOKUP(October_Schedule_Table[[#This Row],[Away Concat]],'Back to Back'!T:U,2,FALSE)</f>
        <v>no</v>
      </c>
      <c r="Y106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61" s="8"/>
    </row>
    <row r="1062" spans="1:26" x14ac:dyDescent="0.2">
      <c r="A1062" s="2">
        <v>43542</v>
      </c>
      <c r="B1062" s="16">
        <v>3</v>
      </c>
      <c r="C1062" s="16">
        <v>18</v>
      </c>
      <c r="D1062" s="16">
        <v>2019</v>
      </c>
      <c r="E1062" s="1" t="s">
        <v>6</v>
      </c>
      <c r="F1062" s="1" t="s">
        <v>11</v>
      </c>
      <c r="G1062" s="1" t="str">
        <f>LEFT(October_Schedule_Table[[#This Row],[Visitor/Neutral]],3)</f>
        <v>Gol</v>
      </c>
      <c r="H1062" s="1">
        <v>105</v>
      </c>
      <c r="I1062" s="1" t="s">
        <v>35</v>
      </c>
      <c r="J1062" s="1" t="str">
        <f>LEFT(October_Schedule_Table[[#This Row],[Home/Neutral]],3)</f>
        <v>San</v>
      </c>
      <c r="K1062" s="1">
        <v>111</v>
      </c>
      <c r="L1062" s="1">
        <f>mean-0.5*home+VLOOKUP(October_Schedule_Table[[#This Row],[Visitor/Neutral]],lookup,2,FALSE)+VLOOKUP(October_Schedule_Table[[#This Row],[Home/Neutral]],lookup,3,FALSE)</f>
        <v>114.52319840476703</v>
      </c>
      <c r="M1062" s="1">
        <f>mean+0.5*home+VLOOKUP(October_Schedule_Table[[#This Row],[Visitor/Neutral]],lookup,3,FALSE)+VLOOKUP(October_Schedule_Table[[#This Row],[Home/Neutral]],lookup,2,FALSE)</f>
        <v>112.61637122436593</v>
      </c>
      <c r="N1062" s="1">
        <f>(October_Schedule_Table[[#This Row],[PTS2]]-October_Schedule_Table[[#This Row],[Home Pre]])^2+(October_Schedule_Table[[#This Row],[PTS]]-October_Schedule_Table[[#This Row],[Away Pre]])^2</f>
        <v>93.303963791515528</v>
      </c>
      <c r="O1062" s="1">
        <f t="shared" si="18"/>
        <v>1.877965623239253</v>
      </c>
      <c r="P1062" s="8">
        <f>October_Schedule_Table[[#This Row],[PTS2]]-October_Schedule_Table[[#This Row],[PTS]]</f>
        <v>6</v>
      </c>
      <c r="Q1062" s="8">
        <f>October_Schedule_Table[[#This Row],[Home Pre]]-October_Schedule_Table[[#This Row],[Away Pre]]</f>
        <v>-1.9068271804010948</v>
      </c>
      <c r="R1062" s="8">
        <f>October_Schedule_Table[[#This Row],[Actual]]-October_Schedule_Table[[#This Row],[Predicted]]</f>
        <v>7.9068271804010948</v>
      </c>
      <c r="S1062" s="8">
        <f>October_Schedule_Table[[#This Row],[PTS2]]-October_Schedule_Table[[#This Row],[Home Pre]]</f>
        <v>-1.6163712243659347</v>
      </c>
      <c r="T1062" s="8">
        <f>October_Schedule_Table[[#This Row],[PTS]]-October_Schedule_Table[[#This Row],[Away Pre]]</f>
        <v>-9.5231984047670295</v>
      </c>
      <c r="U1062" s="8" t="str">
        <f>CONCATENATE(October_Schedule_Table[[#This Row],[Away Short]],October_Schedule_Table[[#This Row],[PTS]],October_Schedule_Table[[#This Row],[PTS2]])</f>
        <v>Gol105111</v>
      </c>
      <c r="V1062" s="8" t="str">
        <f>CONCATENATE(October_Schedule_Table[[#This Row],[Home Short]],October_Schedule_Table[[#This Row],[PTS]],October_Schedule_Table[[#This Row],[PTS2]])</f>
        <v>San105111</v>
      </c>
      <c r="W1062" s="8" t="str">
        <f>VLOOKUP(October_Schedule_Table[[#This Row],[Home Concat]],'Back to Back'!T:U,2,FALSE)</f>
        <v>no</v>
      </c>
      <c r="X1062" s="8" t="str">
        <f>VLOOKUP(October_Schedule_Table[[#This Row],[Away Concat]],'Back to Back'!T:U,2,FALSE)</f>
        <v>no</v>
      </c>
      <c r="Y106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62" s="8"/>
    </row>
    <row r="1063" spans="1:26" x14ac:dyDescent="0.2">
      <c r="A1063" s="2">
        <v>43542</v>
      </c>
      <c r="B1063" s="16">
        <v>3</v>
      </c>
      <c r="C1063" s="16">
        <v>18</v>
      </c>
      <c r="D1063" s="16">
        <v>2019</v>
      </c>
      <c r="E1063" s="1" t="s">
        <v>23</v>
      </c>
      <c r="F1063" s="1" t="s">
        <v>25</v>
      </c>
      <c r="G1063" s="1" t="s">
        <v>243</v>
      </c>
      <c r="H1063" s="1">
        <v>92</v>
      </c>
      <c r="I1063" s="1" t="s">
        <v>37</v>
      </c>
      <c r="J1063" s="1" t="str">
        <f>LEFT(October_Schedule_Table[[#This Row],[Home/Neutral]],3)</f>
        <v>Tor</v>
      </c>
      <c r="K1063" s="1">
        <v>128</v>
      </c>
      <c r="L1063" s="1">
        <f>mean-0.5*home+VLOOKUP(October_Schedule_Table[[#This Row],[Visitor/Neutral]],lookup,2,FALSE)+VLOOKUP(October_Schedule_Table[[#This Row],[Home/Neutral]],lookup,3,FALSE)</f>
        <v>100.26762112398528</v>
      </c>
      <c r="M1063" s="1">
        <f>mean+0.5*home+VLOOKUP(October_Schedule_Table[[#This Row],[Visitor/Neutral]],lookup,3,FALSE)+VLOOKUP(October_Schedule_Table[[#This Row],[Home/Neutral]],lookup,2,FALSE)</f>
        <v>117.89704669917779</v>
      </c>
      <c r="N1063" s="1">
        <f>(October_Schedule_Table[[#This Row],[PTS2]]-October_Schedule_Table[[#This Row],[Home Pre]])^2+(October_Schedule_Table[[#This Row],[PTS]]-October_Schedule_Table[[#This Row],[Away Pre]])^2</f>
        <v>170.42322444836196</v>
      </c>
      <c r="O1063" s="1">
        <f t="shared" si="18"/>
        <v>1.8790930790867051</v>
      </c>
      <c r="P1063" s="8">
        <f>October_Schedule_Table[[#This Row],[PTS2]]-October_Schedule_Table[[#This Row],[PTS]]</f>
        <v>36</v>
      </c>
      <c r="Q1063" s="8">
        <f>October_Schedule_Table[[#This Row],[Home Pre]]-October_Schedule_Table[[#This Row],[Away Pre]]</f>
        <v>17.629425575192514</v>
      </c>
      <c r="R1063" s="8">
        <f>October_Schedule_Table[[#This Row],[Actual]]-October_Schedule_Table[[#This Row],[Predicted]]</f>
        <v>18.370574424807486</v>
      </c>
      <c r="S1063" s="8">
        <f>October_Schedule_Table[[#This Row],[PTS2]]-October_Schedule_Table[[#This Row],[Home Pre]]</f>
        <v>10.102953300822207</v>
      </c>
      <c r="T1063" s="8">
        <f>October_Schedule_Table[[#This Row],[PTS]]-October_Schedule_Table[[#This Row],[Away Pre]]</f>
        <v>-8.267621123985279</v>
      </c>
      <c r="U1063" s="8" t="str">
        <f>CONCATENATE(October_Schedule_Table[[#This Row],[Away Short]],October_Schedule_Table[[#This Row],[PTS]],October_Schedule_Table[[#This Row],[PTS2]])</f>
        <v>NYK92128</v>
      </c>
      <c r="V1063" s="8" t="str">
        <f>CONCATENATE(October_Schedule_Table[[#This Row],[Home Short]],October_Schedule_Table[[#This Row],[PTS]],October_Schedule_Table[[#This Row],[PTS2]])</f>
        <v>Tor92128</v>
      </c>
      <c r="W1063" s="8" t="str">
        <f>VLOOKUP(October_Schedule_Table[[#This Row],[Home Concat]],'Back to Back'!T:U,2,FALSE)</f>
        <v>yes</v>
      </c>
      <c r="X1063" s="8" t="str">
        <f>VLOOKUP(October_Schedule_Table[[#This Row],[Away Concat]],'Back to Back'!T:U,2,FALSE)</f>
        <v>yes</v>
      </c>
      <c r="Y1063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43542New York KnicksToronto Raptors</v>
      </c>
      <c r="Z1063" s="8"/>
    </row>
    <row r="1064" spans="1:26" x14ac:dyDescent="0.2">
      <c r="A1064" s="2">
        <v>43542</v>
      </c>
      <c r="B1064" s="16">
        <v>3</v>
      </c>
      <c r="C1064" s="16">
        <v>18</v>
      </c>
      <c r="D1064" s="16">
        <v>2019</v>
      </c>
      <c r="E1064" s="1" t="s">
        <v>12</v>
      </c>
      <c r="F1064" s="1" t="s">
        <v>31</v>
      </c>
      <c r="G1064" s="1" t="str">
        <f>LEFT(October_Schedule_Table[[#This Row],[Visitor/Neutral]],3)</f>
        <v>Uta</v>
      </c>
      <c r="H1064" s="1">
        <v>116</v>
      </c>
      <c r="I1064" s="1" t="s">
        <v>41</v>
      </c>
      <c r="J1064" s="1" t="str">
        <f>LEFT(October_Schedule_Table[[#This Row],[Home/Neutral]],3)</f>
        <v>Was</v>
      </c>
      <c r="K1064" s="1">
        <v>95</v>
      </c>
      <c r="L1064" s="1">
        <f>mean-0.5*home+VLOOKUP(October_Schedule_Table[[#This Row],[Visitor/Neutral]],lookup,2,FALSE)+VLOOKUP(October_Schedule_Table[[#This Row],[Home/Neutral]],lookup,3,FALSE)</f>
        <v>117.06668490102879</v>
      </c>
      <c r="M1064" s="1">
        <f>mean+0.5*home+VLOOKUP(October_Schedule_Table[[#This Row],[Visitor/Neutral]],lookup,3,FALSE)+VLOOKUP(October_Schedule_Table[[#This Row],[Home/Neutral]],lookup,2,FALSE)</f>
        <v>110.84600415550636</v>
      </c>
      <c r="N1064" s="1">
        <f>(October_Schedule_Table[[#This Row],[PTS2]]-October_Schedule_Table[[#This Row],[Home Pre]])^2+(October_Schedule_Table[[#This Row],[PTS]]-October_Schedule_Table[[#This Row],[Away Pre]])^2</f>
        <v>252.23366437440777</v>
      </c>
      <c r="O1064" s="1">
        <f t="shared" si="18"/>
        <v>1.8802212118137935</v>
      </c>
      <c r="P1064" s="8">
        <f>October_Schedule_Table[[#This Row],[PTS2]]-October_Schedule_Table[[#This Row],[PTS]]</f>
        <v>-21</v>
      </c>
      <c r="Q1064" s="8">
        <f>October_Schedule_Table[[#This Row],[Home Pre]]-October_Schedule_Table[[#This Row],[Away Pre]]</f>
        <v>-6.2206807455224293</v>
      </c>
      <c r="R1064" s="8">
        <f>October_Schedule_Table[[#This Row],[Actual]]-October_Schedule_Table[[#This Row],[Predicted]]</f>
        <v>-14.779319254477571</v>
      </c>
      <c r="S1064" s="8">
        <f>October_Schedule_Table[[#This Row],[PTS2]]-October_Schedule_Table[[#This Row],[Home Pre]]</f>
        <v>-15.846004155506364</v>
      </c>
      <c r="T1064" s="8">
        <f>October_Schedule_Table[[#This Row],[PTS]]-October_Schedule_Table[[#This Row],[Away Pre]]</f>
        <v>-1.0666849010287933</v>
      </c>
      <c r="U1064" s="8" t="str">
        <f>CONCATENATE(October_Schedule_Table[[#This Row],[Away Short]],October_Schedule_Table[[#This Row],[PTS]],October_Schedule_Table[[#This Row],[PTS2]])</f>
        <v>Uta11695</v>
      </c>
      <c r="V1064" s="8" t="str">
        <f>CONCATENATE(October_Schedule_Table[[#This Row],[Home Short]],October_Schedule_Table[[#This Row],[PTS]],October_Schedule_Table[[#This Row],[PTS2]])</f>
        <v>Was11695</v>
      </c>
      <c r="W1064" s="8" t="str">
        <f>VLOOKUP(October_Schedule_Table[[#This Row],[Home Concat]],'Back to Back'!T:U,2,FALSE)</f>
        <v>no</v>
      </c>
      <c r="X1064" s="8" t="str">
        <f>VLOOKUP(October_Schedule_Table[[#This Row],[Away Concat]],'Back to Back'!T:U,2,FALSE)</f>
        <v>no</v>
      </c>
      <c r="Y106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64" s="8"/>
    </row>
    <row r="1065" spans="1:26" x14ac:dyDescent="0.2">
      <c r="A1065" s="2">
        <v>43543</v>
      </c>
      <c r="B1065" s="16">
        <v>3</v>
      </c>
      <c r="C1065" s="16">
        <v>19</v>
      </c>
      <c r="D1065" s="16">
        <v>2019</v>
      </c>
      <c r="E1065" s="1" t="s">
        <v>23</v>
      </c>
      <c r="F1065" s="1" t="s">
        <v>18</v>
      </c>
      <c r="G1065" s="1" t="str">
        <f>LEFT(October_Schedule_Table[[#This Row],[Visitor/Neutral]],3)</f>
        <v>Hou</v>
      </c>
      <c r="H1065" s="1">
        <v>121</v>
      </c>
      <c r="I1065" s="1" t="s">
        <v>24</v>
      </c>
      <c r="J1065" s="1" t="str">
        <f>LEFT(October_Schedule_Table[[#This Row],[Home/Neutral]],3)</f>
        <v>Atl</v>
      </c>
      <c r="K1065" s="1">
        <v>105</v>
      </c>
      <c r="L1065" s="1">
        <f>mean-0.5*home+VLOOKUP(October_Schedule_Table[[#This Row],[Visitor/Neutral]],lookup,2,FALSE)+VLOOKUP(October_Schedule_Table[[#This Row],[Home/Neutral]],lookup,3,FALSE)</f>
        <v>121.74784296675483</v>
      </c>
      <c r="M1065" s="1">
        <f>mean+0.5*home+VLOOKUP(October_Schedule_Table[[#This Row],[Visitor/Neutral]],lookup,3,FALSE)+VLOOKUP(October_Schedule_Table[[#This Row],[Home/Neutral]],lookup,2,FALSE)</f>
        <v>113.21765537754247</v>
      </c>
      <c r="N1065" s="1">
        <f>(October_Schedule_Table[[#This Row],[PTS2]]-October_Schedule_Table[[#This Row],[Home Pre]])^2+(October_Schedule_Table[[#This Row],[PTS]]-October_Schedule_Table[[#This Row],[Away Pre]])^2</f>
        <v>68.089129006977359</v>
      </c>
      <c r="O1065" s="1">
        <f t="shared" si="18"/>
        <v>1.8813500218268897</v>
      </c>
      <c r="P1065" s="8">
        <f>October_Schedule_Table[[#This Row],[PTS2]]-October_Schedule_Table[[#This Row],[PTS]]</f>
        <v>-16</v>
      </c>
      <c r="Q1065" s="8">
        <f>October_Schedule_Table[[#This Row],[Home Pre]]-October_Schedule_Table[[#This Row],[Away Pre]]</f>
        <v>-8.5301875892123604</v>
      </c>
      <c r="R1065" s="8">
        <f>October_Schedule_Table[[#This Row],[Actual]]-October_Schedule_Table[[#This Row],[Predicted]]</f>
        <v>-7.4698124107876396</v>
      </c>
      <c r="S1065" s="8">
        <f>October_Schedule_Table[[#This Row],[PTS2]]-October_Schedule_Table[[#This Row],[Home Pre]]</f>
        <v>-8.2176553775424708</v>
      </c>
      <c r="T1065" s="8">
        <f>October_Schedule_Table[[#This Row],[PTS]]-October_Schedule_Table[[#This Row],[Away Pre]]</f>
        <v>-0.7478429667548312</v>
      </c>
      <c r="U1065" s="8" t="str">
        <f>CONCATENATE(October_Schedule_Table[[#This Row],[Away Short]],October_Schedule_Table[[#This Row],[PTS]],October_Schedule_Table[[#This Row],[PTS2]])</f>
        <v>Hou121105</v>
      </c>
      <c r="V1065" s="8" t="str">
        <f>CONCATENATE(October_Schedule_Table[[#This Row],[Home Short]],October_Schedule_Table[[#This Row],[PTS]],October_Schedule_Table[[#This Row],[PTS2]])</f>
        <v>Atl121105</v>
      </c>
      <c r="W1065" s="8" t="str">
        <f>VLOOKUP(October_Schedule_Table[[#This Row],[Home Concat]],'Back to Back'!T:U,2,FALSE)</f>
        <v>no</v>
      </c>
      <c r="X1065" s="8" t="str">
        <f>VLOOKUP(October_Schedule_Table[[#This Row],[Away Concat]],'Back to Back'!T:U,2,FALSE)</f>
        <v>no</v>
      </c>
      <c r="Y106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65" s="8"/>
    </row>
    <row r="1066" spans="1:26" x14ac:dyDescent="0.2">
      <c r="A1066" s="2">
        <v>43543</v>
      </c>
      <c r="B1066" s="16">
        <v>3</v>
      </c>
      <c r="C1066" s="16">
        <v>19</v>
      </c>
      <c r="D1066" s="16">
        <v>2019</v>
      </c>
      <c r="E1066" s="1" t="s">
        <v>12</v>
      </c>
      <c r="F1066" s="1" t="s">
        <v>7</v>
      </c>
      <c r="G1066" s="1" t="str">
        <f>LEFT(October_Schedule_Table[[#This Row],[Visitor/Neutral]],3)</f>
        <v>Phi</v>
      </c>
      <c r="H1066" s="1">
        <v>118</v>
      </c>
      <c r="I1066" s="1" t="s">
        <v>14</v>
      </c>
      <c r="J1066" s="1" t="str">
        <f>LEFT(October_Schedule_Table[[#This Row],[Home/Neutral]],3)</f>
        <v>Cha</v>
      </c>
      <c r="K1066" s="1">
        <v>114</v>
      </c>
      <c r="L1066" s="1">
        <f>mean-0.5*home+VLOOKUP(October_Schedule_Table[[#This Row],[Visitor/Neutral]],lookup,2,FALSE)+VLOOKUP(October_Schedule_Table[[#This Row],[Home/Neutral]],lookup,3,FALSE)</f>
        <v>114.39310328164271</v>
      </c>
      <c r="M1066" s="1">
        <f>mean+0.5*home+VLOOKUP(October_Schedule_Table[[#This Row],[Visitor/Neutral]],lookup,3,FALSE)+VLOOKUP(October_Schedule_Table[[#This Row],[Home/Neutral]],lookup,2,FALSE)</f>
        <v>113.63189710337691</v>
      </c>
      <c r="N1066" s="1">
        <f>(October_Schedule_Table[[#This Row],[PTS2]]-October_Schedule_Table[[#This Row],[Home Pre]])^2+(October_Schedule_Table[[#This Row],[PTS]]-October_Schedule_Table[[#This Row],[Away Pre]])^2</f>
        <v>13.1452036793989</v>
      </c>
      <c r="O1066" s="1">
        <f t="shared" si="18"/>
        <v>1.8824795095326095</v>
      </c>
      <c r="P1066" s="8">
        <f>October_Schedule_Table[[#This Row],[PTS2]]-October_Schedule_Table[[#This Row],[PTS]]</f>
        <v>-4</v>
      </c>
      <c r="Q1066" s="8">
        <f>October_Schedule_Table[[#This Row],[Home Pre]]-October_Schedule_Table[[#This Row],[Away Pre]]</f>
        <v>-0.76120617826579462</v>
      </c>
      <c r="R1066" s="8">
        <f>October_Schedule_Table[[#This Row],[Actual]]-October_Schedule_Table[[#This Row],[Predicted]]</f>
        <v>-3.2387938217342054</v>
      </c>
      <c r="S1066" s="8">
        <f>October_Schedule_Table[[#This Row],[PTS2]]-October_Schedule_Table[[#This Row],[Home Pre]]</f>
        <v>0.36810289662308548</v>
      </c>
      <c r="T1066" s="8">
        <f>October_Schedule_Table[[#This Row],[PTS]]-October_Schedule_Table[[#This Row],[Away Pre]]</f>
        <v>3.6068967183572909</v>
      </c>
      <c r="U1066" s="8" t="str">
        <f>CONCATENATE(October_Schedule_Table[[#This Row],[Away Short]],October_Schedule_Table[[#This Row],[PTS]],October_Schedule_Table[[#This Row],[PTS2]])</f>
        <v>Phi118114</v>
      </c>
      <c r="V1066" s="8" t="str">
        <f>CONCATENATE(October_Schedule_Table[[#This Row],[Home Short]],October_Schedule_Table[[#This Row],[PTS]],October_Schedule_Table[[#This Row],[PTS2]])</f>
        <v>Cha118114</v>
      </c>
      <c r="W1066" s="8" t="str">
        <f>VLOOKUP(October_Schedule_Table[[#This Row],[Home Concat]],'Back to Back'!T:U,2,FALSE)</f>
        <v>no</v>
      </c>
      <c r="X1066" s="8" t="str">
        <f>VLOOKUP(October_Schedule_Table[[#This Row],[Away Concat]],'Back to Back'!T:U,2,FALSE)</f>
        <v>no</v>
      </c>
      <c r="Y106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66" s="8"/>
    </row>
    <row r="1067" spans="1:26" x14ac:dyDescent="0.2">
      <c r="A1067" s="2">
        <v>43543</v>
      </c>
      <c r="B1067" s="16">
        <v>3</v>
      </c>
      <c r="C1067" s="16">
        <v>19</v>
      </c>
      <c r="D1067" s="16">
        <v>2019</v>
      </c>
      <c r="E1067" s="1" t="s">
        <v>9</v>
      </c>
      <c r="F1067" s="1" t="s">
        <v>20</v>
      </c>
      <c r="G1067" s="1" t="str">
        <f>LEFT(October_Schedule_Table[[#This Row],[Visitor/Neutral]],3)</f>
        <v>Ind</v>
      </c>
      <c r="H1067" s="1">
        <v>109</v>
      </c>
      <c r="I1067" s="1" t="s">
        <v>22</v>
      </c>
      <c r="J1067" s="1" t="s">
        <v>241</v>
      </c>
      <c r="K1067" s="1">
        <v>115</v>
      </c>
      <c r="L1067" s="1">
        <f>mean-0.5*home+VLOOKUP(October_Schedule_Table[[#This Row],[Visitor/Neutral]],lookup,2,FALSE)+VLOOKUP(October_Schedule_Table[[#This Row],[Home/Neutral]],lookup,3,FALSE)</f>
        <v>109.68729982152362</v>
      </c>
      <c r="M1067" s="1">
        <f>mean+0.5*home+VLOOKUP(October_Schedule_Table[[#This Row],[Visitor/Neutral]],lookup,3,FALSE)+VLOOKUP(October_Schedule_Table[[#This Row],[Home/Neutral]],lookup,2,FALSE)</f>
        <v>110.80325200158279</v>
      </c>
      <c r="N1067" s="1">
        <f>(October_Schedule_Table[[#This Row],[PTS2]]-October_Schedule_Table[[#This Row],[Home Pre]])^2+(October_Schedule_Table[[#This Row],[PTS]]-October_Schedule_Table[[#This Row],[Away Pre]])^2</f>
        <v>18.085074806885252</v>
      </c>
      <c r="O1067" s="1">
        <f t="shared" si="18"/>
        <v>1.8836096753378122</v>
      </c>
      <c r="P1067" s="8">
        <f>October_Schedule_Table[[#This Row],[PTS2]]-October_Schedule_Table[[#This Row],[PTS]]</f>
        <v>6</v>
      </c>
      <c r="Q1067" s="8">
        <f>October_Schedule_Table[[#This Row],[Home Pre]]-October_Schedule_Table[[#This Row],[Away Pre]]</f>
        <v>1.1159521800591676</v>
      </c>
      <c r="R1067" s="8">
        <f>October_Schedule_Table[[#This Row],[Actual]]-October_Schedule_Table[[#This Row],[Predicted]]</f>
        <v>4.8840478199408324</v>
      </c>
      <c r="S1067" s="8">
        <f>October_Schedule_Table[[#This Row],[PTS2]]-October_Schedule_Table[[#This Row],[Home Pre]]</f>
        <v>4.1967479984172087</v>
      </c>
      <c r="T1067" s="8">
        <f>October_Schedule_Table[[#This Row],[PTS]]-October_Schedule_Table[[#This Row],[Away Pre]]</f>
        <v>-0.68729982152362368</v>
      </c>
      <c r="U1067" s="8" t="str">
        <f>CONCATENATE(October_Schedule_Table[[#This Row],[Away Short]],October_Schedule_Table[[#This Row],[PTS]],October_Schedule_Table[[#This Row],[PTS2]])</f>
        <v>Ind109115</v>
      </c>
      <c r="V1067" s="8" t="str">
        <f>CONCATENATE(October_Schedule_Table[[#This Row],[Home Short]],October_Schedule_Table[[#This Row],[PTS]],October_Schedule_Table[[#This Row],[PTS2]])</f>
        <v>LAC109115</v>
      </c>
      <c r="W1067" s="8" t="str">
        <f>VLOOKUP(October_Schedule_Table[[#This Row],[Home Concat]],'Back to Back'!T:U,2,FALSE)</f>
        <v>no</v>
      </c>
      <c r="X1067" s="8" t="str">
        <f>VLOOKUP(October_Schedule_Table[[#This Row],[Away Concat]],'Back to Back'!T:U,2,FALSE)</f>
        <v>yes</v>
      </c>
      <c r="Y106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67" s="8"/>
    </row>
    <row r="1068" spans="1:26" x14ac:dyDescent="0.2">
      <c r="A1068" s="2">
        <v>43543</v>
      </c>
      <c r="B1068" s="16">
        <v>3</v>
      </c>
      <c r="C1068" s="16">
        <v>19</v>
      </c>
      <c r="D1068" s="16">
        <v>2019</v>
      </c>
      <c r="E1068" s="1" t="s">
        <v>6</v>
      </c>
      <c r="F1068" s="1" t="s">
        <v>39</v>
      </c>
      <c r="G1068" s="1" t="s">
        <v>242</v>
      </c>
      <c r="H1068" s="1">
        <v>101</v>
      </c>
      <c r="I1068" s="1" t="s">
        <v>13</v>
      </c>
      <c r="J1068" s="1" t="str">
        <f>LEFT(October_Schedule_Table[[#This Row],[Home/Neutral]],3)</f>
        <v>Mil</v>
      </c>
      <c r="K1068" s="1">
        <v>115</v>
      </c>
      <c r="L1068" s="1">
        <f>mean-0.5*home+VLOOKUP(October_Schedule_Table[[#This Row],[Visitor/Neutral]],lookup,2,FALSE)+VLOOKUP(October_Schedule_Table[[#This Row],[Home/Neutral]],lookup,3,FALSE)</f>
        <v>109.00159133730843</v>
      </c>
      <c r="M1068" s="1">
        <f>mean+0.5*home+VLOOKUP(October_Schedule_Table[[#This Row],[Visitor/Neutral]],lookup,3,FALSE)+VLOOKUP(October_Schedule_Table[[#This Row],[Home/Neutral]],lookup,2,FALSE)</f>
        <v>121.2397572064599</v>
      </c>
      <c r="N1068" s="1">
        <f>(October_Schedule_Table[[#This Row],[PTS2]]-October_Schedule_Table[[#This Row],[Home Pre]])^2+(October_Schedule_Table[[#This Row],[PTS]]-October_Schedule_Table[[#This Row],[Away Pre]])^2</f>
        <v>102.96003392485748</v>
      </c>
      <c r="O1068" s="1">
        <f t="shared" si="18"/>
        <v>1.8847405196496021</v>
      </c>
      <c r="P1068" s="8">
        <f>October_Schedule_Table[[#This Row],[PTS2]]-October_Schedule_Table[[#This Row],[PTS]]</f>
        <v>14</v>
      </c>
      <c r="Q1068" s="8">
        <f>October_Schedule_Table[[#This Row],[Home Pre]]-October_Schedule_Table[[#This Row],[Away Pre]]</f>
        <v>12.238165869151473</v>
      </c>
      <c r="R1068" s="8">
        <f>October_Schedule_Table[[#This Row],[Actual]]-October_Schedule_Table[[#This Row],[Predicted]]</f>
        <v>1.761834130848527</v>
      </c>
      <c r="S1068" s="8">
        <f>October_Schedule_Table[[#This Row],[PTS2]]-October_Schedule_Table[[#This Row],[Home Pre]]</f>
        <v>-6.239757206459899</v>
      </c>
      <c r="T1068" s="8">
        <f>October_Schedule_Table[[#This Row],[PTS]]-October_Schedule_Table[[#This Row],[Away Pre]]</f>
        <v>-8.001591337308426</v>
      </c>
      <c r="U1068" s="8" t="str">
        <f>CONCATENATE(October_Schedule_Table[[#This Row],[Away Short]],October_Schedule_Table[[#This Row],[PTS]],October_Schedule_Table[[#This Row],[PTS2]])</f>
        <v>LAL101115</v>
      </c>
      <c r="V1068" s="8" t="str">
        <f>CONCATENATE(October_Schedule_Table[[#This Row],[Home Short]],October_Schedule_Table[[#This Row],[PTS]],October_Schedule_Table[[#This Row],[PTS2]])</f>
        <v>Mil101115</v>
      </c>
      <c r="W1068" s="8" t="str">
        <f>VLOOKUP(October_Schedule_Table[[#This Row],[Home Concat]],'Back to Back'!T:U,2,FALSE)</f>
        <v>no</v>
      </c>
      <c r="X1068" s="8" t="str">
        <f>VLOOKUP(October_Schedule_Table[[#This Row],[Away Concat]],'Back to Back'!T:U,2,FALSE)</f>
        <v>no</v>
      </c>
      <c r="Y106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68" s="8"/>
    </row>
    <row r="1069" spans="1:26" x14ac:dyDescent="0.2">
      <c r="A1069" s="2">
        <v>43543</v>
      </c>
      <c r="B1069" s="16">
        <v>3</v>
      </c>
      <c r="C1069" s="16">
        <v>19</v>
      </c>
      <c r="D1069" s="16">
        <v>2019</v>
      </c>
      <c r="E1069" s="1" t="s">
        <v>6</v>
      </c>
      <c r="F1069" s="1" t="s">
        <v>11</v>
      </c>
      <c r="G1069" s="1" t="str">
        <f>LEFT(October_Schedule_Table[[#This Row],[Visitor/Neutral]],3)</f>
        <v>Gol</v>
      </c>
      <c r="H1069" s="1">
        <v>117</v>
      </c>
      <c r="I1069" s="1" t="s">
        <v>34</v>
      </c>
      <c r="J1069" s="1" t="str">
        <f>LEFT(October_Schedule_Table[[#This Row],[Home/Neutral]],3)</f>
        <v>Min</v>
      </c>
      <c r="K1069" s="1">
        <v>107</v>
      </c>
      <c r="L1069" s="1">
        <f>mean-0.5*home+VLOOKUP(October_Schedule_Table[[#This Row],[Visitor/Neutral]],lookup,2,FALSE)+VLOOKUP(October_Schedule_Table[[#This Row],[Home/Neutral]],lookup,3,FALSE)</f>
        <v>119.20038974242162</v>
      </c>
      <c r="M1069" s="1">
        <f>mean+0.5*home+VLOOKUP(October_Schedule_Table[[#This Row],[Visitor/Neutral]],lookup,3,FALSE)+VLOOKUP(October_Schedule_Table[[#This Row],[Home/Neutral]],lookup,2,FALSE)</f>
        <v>114.07262165572048</v>
      </c>
      <c r="N1069" s="1">
        <f>(October_Schedule_Table[[#This Row],[PTS2]]-October_Schedule_Table[[#This Row],[Home Pre]])^2+(October_Schedule_Table[[#This Row],[PTS]]-October_Schedule_Table[[#This Row],[Away Pre]])^2</f>
        <v>54.86369210352062</v>
      </c>
      <c r="O1069" s="1">
        <f t="shared" si="18"/>
        <v>1.8858720428753275</v>
      </c>
      <c r="P1069" s="8">
        <f>October_Schedule_Table[[#This Row],[PTS2]]-October_Schedule_Table[[#This Row],[PTS]]</f>
        <v>-10</v>
      </c>
      <c r="Q1069" s="8">
        <f>October_Schedule_Table[[#This Row],[Home Pre]]-October_Schedule_Table[[#This Row],[Away Pre]]</f>
        <v>-5.1277680867011384</v>
      </c>
      <c r="R1069" s="8">
        <f>October_Schedule_Table[[#This Row],[Actual]]-October_Schedule_Table[[#This Row],[Predicted]]</f>
        <v>-4.8722319132988616</v>
      </c>
      <c r="S1069" s="8">
        <f>October_Schedule_Table[[#This Row],[PTS2]]-October_Schedule_Table[[#This Row],[Home Pre]]</f>
        <v>-7.0726216557204822</v>
      </c>
      <c r="T1069" s="8">
        <f>October_Schedule_Table[[#This Row],[PTS]]-October_Schedule_Table[[#This Row],[Away Pre]]</f>
        <v>-2.2003897424216206</v>
      </c>
      <c r="U1069" s="8" t="str">
        <f>CONCATENATE(October_Schedule_Table[[#This Row],[Away Short]],October_Schedule_Table[[#This Row],[PTS]],October_Schedule_Table[[#This Row],[PTS2]])</f>
        <v>Gol117107</v>
      </c>
      <c r="V1069" s="8" t="str">
        <f>CONCATENATE(October_Schedule_Table[[#This Row],[Home Short]],October_Schedule_Table[[#This Row],[PTS]],October_Schedule_Table[[#This Row],[PTS2]])</f>
        <v>Min117107</v>
      </c>
      <c r="W1069" s="8" t="str">
        <f>VLOOKUP(October_Schedule_Table[[#This Row],[Home Concat]],'Back to Back'!T:U,2,FALSE)</f>
        <v>no</v>
      </c>
      <c r="X1069" s="8" t="str">
        <f>VLOOKUP(October_Schedule_Table[[#This Row],[Away Concat]],'Back to Back'!T:U,2,FALSE)</f>
        <v>no</v>
      </c>
      <c r="Y106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69" s="8"/>
    </row>
    <row r="1070" spans="1:26" x14ac:dyDescent="0.2">
      <c r="A1070" s="2">
        <v>43543</v>
      </c>
      <c r="B1070" s="16">
        <v>3</v>
      </c>
      <c r="C1070" s="16">
        <v>19</v>
      </c>
      <c r="D1070" s="16">
        <v>2019</v>
      </c>
      <c r="E1070" s="1" t="s">
        <v>30</v>
      </c>
      <c r="F1070" s="1" t="s">
        <v>15</v>
      </c>
      <c r="G1070" s="1" t="str">
        <f>LEFT(October_Schedule_Table[[#This Row],[Visitor/Neutral]],3)</f>
        <v>Bro</v>
      </c>
      <c r="H1070" s="1">
        <v>123</v>
      </c>
      <c r="I1070" s="1" t="s">
        <v>32</v>
      </c>
      <c r="J1070" s="1" t="str">
        <f>LEFT(October_Schedule_Table[[#This Row],[Home/Neutral]],3)</f>
        <v>Sac</v>
      </c>
      <c r="K1070" s="1">
        <v>121</v>
      </c>
      <c r="L1070" s="1">
        <f>mean-0.5*home+VLOOKUP(October_Schedule_Table[[#This Row],[Visitor/Neutral]],lookup,2,FALSE)+VLOOKUP(October_Schedule_Table[[#This Row],[Home/Neutral]],lookup,3,FALSE)</f>
        <v>114.92225964092195</v>
      </c>
      <c r="M1070" s="1">
        <f>mean+0.5*home+VLOOKUP(October_Schedule_Table[[#This Row],[Visitor/Neutral]],lookup,3,FALSE)+VLOOKUP(October_Schedule_Table[[#This Row],[Home/Neutral]],lookup,2,FALSE)</f>
        <v>116.63824126487623</v>
      </c>
      <c r="N1070" s="1">
        <f>(October_Schedule_Table[[#This Row],[PTS2]]-October_Schedule_Table[[#This Row],[Home Pre]])^2+(October_Schedule_Table[[#This Row],[PTS]]-October_Schedule_Table[[#This Row],[Away Pre]])^2</f>
        <v>84.274828572106898</v>
      </c>
      <c r="O1070" s="1">
        <f t="shared" si="18"/>
        <v>1.8870042454225813</v>
      </c>
      <c r="P1070" s="8">
        <f>October_Schedule_Table[[#This Row],[PTS2]]-October_Schedule_Table[[#This Row],[PTS]]</f>
        <v>-2</v>
      </c>
      <c r="Q1070" s="8">
        <f>October_Schedule_Table[[#This Row],[Home Pre]]-October_Schedule_Table[[#This Row],[Away Pre]]</f>
        <v>1.7159816239542778</v>
      </c>
      <c r="R1070" s="8">
        <f>October_Schedule_Table[[#This Row],[Actual]]-October_Schedule_Table[[#This Row],[Predicted]]</f>
        <v>-3.7159816239542778</v>
      </c>
      <c r="S1070" s="8">
        <f>October_Schedule_Table[[#This Row],[PTS2]]-October_Schedule_Table[[#This Row],[Home Pre]]</f>
        <v>4.3617587351237717</v>
      </c>
      <c r="T1070" s="8">
        <f>October_Schedule_Table[[#This Row],[PTS]]-October_Schedule_Table[[#This Row],[Away Pre]]</f>
        <v>8.0777403590780494</v>
      </c>
      <c r="U1070" s="8" t="str">
        <f>CONCATENATE(October_Schedule_Table[[#This Row],[Away Short]],October_Schedule_Table[[#This Row],[PTS]],October_Schedule_Table[[#This Row],[PTS2]])</f>
        <v>Bro123121</v>
      </c>
      <c r="V1070" s="8" t="str">
        <f>CONCATENATE(October_Schedule_Table[[#This Row],[Home Short]],October_Schedule_Table[[#This Row],[PTS]],October_Schedule_Table[[#This Row],[PTS2]])</f>
        <v>Sac123121</v>
      </c>
      <c r="W1070" s="8" t="str">
        <f>VLOOKUP(October_Schedule_Table[[#This Row],[Home Concat]],'Back to Back'!T:U,2,FALSE)</f>
        <v>no</v>
      </c>
      <c r="X1070" s="8" t="str">
        <f>VLOOKUP(October_Schedule_Table[[#This Row],[Away Concat]],'Back to Back'!T:U,2,FALSE)</f>
        <v>no</v>
      </c>
      <c r="Y107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70" s="8"/>
    </row>
    <row r="1071" spans="1:26" x14ac:dyDescent="0.2">
      <c r="A1071" s="2">
        <v>43544</v>
      </c>
      <c r="B1071" s="16">
        <v>3</v>
      </c>
      <c r="C1071" s="16">
        <v>20</v>
      </c>
      <c r="D1071" s="16">
        <v>2019</v>
      </c>
      <c r="E1071" s="1" t="s">
        <v>6</v>
      </c>
      <c r="F1071" s="1" t="s">
        <v>41</v>
      </c>
      <c r="G1071" s="1" t="str">
        <f>LEFT(October_Schedule_Table[[#This Row],[Visitor/Neutral]],3)</f>
        <v>Was</v>
      </c>
      <c r="H1071" s="1">
        <v>120</v>
      </c>
      <c r="I1071" s="1" t="s">
        <v>38</v>
      </c>
      <c r="J1071" s="1" t="str">
        <f>LEFT(October_Schedule_Table[[#This Row],[Home/Neutral]],3)</f>
        <v>Chi</v>
      </c>
      <c r="K1071" s="1">
        <v>126</v>
      </c>
      <c r="L1071" s="1">
        <f>mean-0.5*home+VLOOKUP(October_Schedule_Table[[#This Row],[Visitor/Neutral]],lookup,2,FALSE)+VLOOKUP(October_Schedule_Table[[#This Row],[Home/Neutral]],lookup,3,FALSE)</f>
        <v>115.37878320502615</v>
      </c>
      <c r="M1071" s="1">
        <f>mean+0.5*home+VLOOKUP(October_Schedule_Table[[#This Row],[Visitor/Neutral]],lookup,3,FALSE)+VLOOKUP(October_Schedule_Table[[#This Row],[Home/Neutral]],lookup,2,FALSE)</f>
        <v>112.94669372158802</v>
      </c>
      <c r="N1071" s="1">
        <f>(October_Schedule_Table[[#This Row],[PTS2]]-October_Schedule_Table[[#This Row],[Home Pre]])^2+(October_Schedule_Table[[#This Row],[PTS]]-October_Schedule_Table[[#This Row],[Away Pre]])^2</f>
        <v>191.74444946417799</v>
      </c>
      <c r="O1071" s="1">
        <f t="shared" si="18"/>
        <v>1.8881371276992009</v>
      </c>
      <c r="P1071" s="8">
        <f>October_Schedule_Table[[#This Row],[PTS2]]-October_Schedule_Table[[#This Row],[PTS]]</f>
        <v>6</v>
      </c>
      <c r="Q1071" s="8">
        <f>October_Schedule_Table[[#This Row],[Home Pre]]-October_Schedule_Table[[#This Row],[Away Pre]]</f>
        <v>-2.4320894834381335</v>
      </c>
      <c r="R1071" s="8">
        <f>October_Schedule_Table[[#This Row],[Actual]]-October_Schedule_Table[[#This Row],[Predicted]]</f>
        <v>8.4320894834381335</v>
      </c>
      <c r="S1071" s="8">
        <f>October_Schedule_Table[[#This Row],[PTS2]]-October_Schedule_Table[[#This Row],[Home Pre]]</f>
        <v>13.053306278411981</v>
      </c>
      <c r="T1071" s="8">
        <f>October_Schedule_Table[[#This Row],[PTS]]-October_Schedule_Table[[#This Row],[Away Pre]]</f>
        <v>4.6212167949738472</v>
      </c>
      <c r="U1071" s="8" t="str">
        <f>CONCATENATE(October_Schedule_Table[[#This Row],[Away Short]],October_Schedule_Table[[#This Row],[PTS]],October_Schedule_Table[[#This Row],[PTS2]])</f>
        <v>Was120126</v>
      </c>
      <c r="V1071" s="8" t="str">
        <f>CONCATENATE(October_Schedule_Table[[#This Row],[Home Short]],October_Schedule_Table[[#This Row],[PTS]],October_Schedule_Table[[#This Row],[PTS2]])</f>
        <v>Chi120126</v>
      </c>
      <c r="W1071" s="8" t="str">
        <f>VLOOKUP(October_Schedule_Table[[#This Row],[Home Concat]],'Back to Back'!T:U,2,FALSE)</f>
        <v>no</v>
      </c>
      <c r="X1071" s="8" t="str">
        <f>VLOOKUP(October_Schedule_Table[[#This Row],[Away Concat]],'Back to Back'!T:U,2,FALSE)</f>
        <v>no</v>
      </c>
      <c r="Y107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71" s="8"/>
    </row>
    <row r="1072" spans="1:26" x14ac:dyDescent="0.2">
      <c r="A1072" s="2">
        <v>43544</v>
      </c>
      <c r="B1072" s="16">
        <v>3</v>
      </c>
      <c r="C1072" s="16">
        <v>20</v>
      </c>
      <c r="D1072" s="16">
        <v>2019</v>
      </c>
      <c r="E1072" s="1" t="s">
        <v>12</v>
      </c>
      <c r="F1072" s="1" t="s">
        <v>13</v>
      </c>
      <c r="G1072" s="1" t="str">
        <f>LEFT(October_Schedule_Table[[#This Row],[Visitor/Neutral]],3)</f>
        <v>Mil</v>
      </c>
      <c r="H1072" s="1">
        <v>102</v>
      </c>
      <c r="I1072" s="1" t="s">
        <v>36</v>
      </c>
      <c r="J1072" s="1" t="str">
        <f>LEFT(October_Schedule_Table[[#This Row],[Home/Neutral]],3)</f>
        <v>Cle</v>
      </c>
      <c r="K1072" s="1">
        <v>107</v>
      </c>
      <c r="L1072" s="1">
        <f>mean-0.5*home+VLOOKUP(October_Schedule_Table[[#This Row],[Visitor/Neutral]],lookup,2,FALSE)+VLOOKUP(October_Schedule_Table[[#This Row],[Home/Neutral]],lookup,3,FALSE)</f>
        <v>119.87209271418766</v>
      </c>
      <c r="M1072" s="1">
        <f>mean+0.5*home+VLOOKUP(October_Schedule_Table[[#This Row],[Visitor/Neutral]],lookup,3,FALSE)+VLOOKUP(October_Schedule_Table[[#This Row],[Home/Neutral]],lookup,2,FALSE)</f>
        <v>105.50599408407008</v>
      </c>
      <c r="N1072" s="1">
        <f>(October_Schedule_Table[[#This Row],[PTS2]]-October_Schedule_Table[[#This Row],[Home Pre]])^2+(October_Schedule_Table[[#This Row],[PTS]]-October_Schedule_Table[[#This Row],[Away Pre]])^2</f>
        <v>321.64375166135318</v>
      </c>
      <c r="O1072" s="1">
        <f t="shared" si="18"/>
        <v>1.889270690113269</v>
      </c>
      <c r="P1072" s="8">
        <f>October_Schedule_Table[[#This Row],[PTS2]]-October_Schedule_Table[[#This Row],[PTS]]</f>
        <v>5</v>
      </c>
      <c r="Q1072" s="8">
        <f>October_Schedule_Table[[#This Row],[Home Pre]]-October_Schedule_Table[[#This Row],[Away Pre]]</f>
        <v>-14.366098630117577</v>
      </c>
      <c r="R1072" s="8">
        <f>October_Schedule_Table[[#This Row],[Actual]]-October_Schedule_Table[[#This Row],[Predicted]]</f>
        <v>19.366098630117577</v>
      </c>
      <c r="S1072" s="8">
        <f>October_Schedule_Table[[#This Row],[PTS2]]-October_Schedule_Table[[#This Row],[Home Pre]]</f>
        <v>1.4940059159299182</v>
      </c>
      <c r="T1072" s="8">
        <f>October_Schedule_Table[[#This Row],[PTS]]-October_Schedule_Table[[#This Row],[Away Pre]]</f>
        <v>-17.872092714187659</v>
      </c>
      <c r="U1072" s="8" t="str">
        <f>CONCATENATE(October_Schedule_Table[[#This Row],[Away Short]],October_Schedule_Table[[#This Row],[PTS]],October_Schedule_Table[[#This Row],[PTS2]])</f>
        <v>Mil102107</v>
      </c>
      <c r="V1072" s="8" t="str">
        <f>CONCATENATE(October_Schedule_Table[[#This Row],[Home Short]],October_Schedule_Table[[#This Row],[PTS]],October_Schedule_Table[[#This Row],[PTS2]])</f>
        <v>Cle102107</v>
      </c>
      <c r="W1072" s="8" t="str">
        <f>VLOOKUP(October_Schedule_Table[[#This Row],[Home Concat]],'Back to Back'!T:U,2,FALSE)</f>
        <v>no</v>
      </c>
      <c r="X1072" s="8" t="str">
        <f>VLOOKUP(October_Schedule_Table[[#This Row],[Away Concat]],'Back to Back'!T:U,2,FALSE)</f>
        <v>yes</v>
      </c>
      <c r="Y107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72" s="8"/>
    </row>
    <row r="1073" spans="1:26" x14ac:dyDescent="0.2">
      <c r="A1073" s="2">
        <v>43544</v>
      </c>
      <c r="B1073" s="16">
        <v>3</v>
      </c>
      <c r="C1073" s="16">
        <v>20</v>
      </c>
      <c r="D1073" s="16">
        <v>2019</v>
      </c>
      <c r="E1073" s="1" t="s">
        <v>6</v>
      </c>
      <c r="F1073" s="1" t="s">
        <v>18</v>
      </c>
      <c r="G1073" s="1" t="str">
        <f>LEFT(October_Schedule_Table[[#This Row],[Visitor/Neutral]],3)</f>
        <v>Hou</v>
      </c>
      <c r="H1073" s="1">
        <v>125</v>
      </c>
      <c r="I1073" s="1" t="s">
        <v>19</v>
      </c>
      <c r="J1073" s="1" t="str">
        <f>LEFT(October_Schedule_Table[[#This Row],[Home/Neutral]],3)</f>
        <v>Mem</v>
      </c>
      <c r="K1073" s="1">
        <v>126</v>
      </c>
      <c r="L1073" s="1">
        <f>mean-0.5*home+VLOOKUP(October_Schedule_Table[[#This Row],[Visitor/Neutral]],lookup,2,FALSE)+VLOOKUP(October_Schedule_Table[[#This Row],[Home/Neutral]],lookup,3,FALSE)</f>
        <v>108.00829475290466</v>
      </c>
      <c r="M1073" s="1">
        <f>mean+0.5*home+VLOOKUP(October_Schedule_Table[[#This Row],[Visitor/Neutral]],lookup,3,FALSE)+VLOOKUP(October_Schedule_Table[[#This Row],[Home/Neutral]],lookup,2,FALSE)</f>
        <v>102.56081557996788</v>
      </c>
      <c r="N1073" s="1">
        <f>(October_Schedule_Table[[#This Row],[PTS2]]-October_Schedule_Table[[#This Row],[Home Pre]])^2+(October_Schedule_Table[[#This Row],[PTS]]-October_Schedule_Table[[#This Row],[Away Pre]])^2</f>
        <v>838.1134134804438</v>
      </c>
      <c r="O1073" s="1">
        <f t="shared" si="18"/>
        <v>1.890404933073113</v>
      </c>
      <c r="P1073" s="8">
        <f>October_Schedule_Table[[#This Row],[PTS2]]-October_Schedule_Table[[#This Row],[PTS]]</f>
        <v>1</v>
      </c>
      <c r="Q1073" s="8">
        <f>October_Schedule_Table[[#This Row],[Home Pre]]-October_Schedule_Table[[#This Row],[Away Pre]]</f>
        <v>-5.4474791729367809</v>
      </c>
      <c r="R1073" s="8">
        <f>October_Schedule_Table[[#This Row],[Actual]]-October_Schedule_Table[[#This Row],[Predicted]]</f>
        <v>6.4474791729367809</v>
      </c>
      <c r="S1073" s="8">
        <f>October_Schedule_Table[[#This Row],[PTS2]]-October_Schedule_Table[[#This Row],[Home Pre]]</f>
        <v>23.43918442003212</v>
      </c>
      <c r="T1073" s="8">
        <f>October_Schedule_Table[[#This Row],[PTS]]-October_Schedule_Table[[#This Row],[Away Pre]]</f>
        <v>16.991705247095339</v>
      </c>
      <c r="U1073" s="8" t="str">
        <f>CONCATENATE(October_Schedule_Table[[#This Row],[Away Short]],October_Schedule_Table[[#This Row],[PTS]],October_Schedule_Table[[#This Row],[PTS2]])</f>
        <v>Hou125126</v>
      </c>
      <c r="V1073" s="8" t="str">
        <f>CONCATENATE(October_Schedule_Table[[#This Row],[Home Short]],October_Schedule_Table[[#This Row],[PTS]],October_Schedule_Table[[#This Row],[PTS2]])</f>
        <v>Mem125126</v>
      </c>
      <c r="W1073" s="8" t="str">
        <f>VLOOKUP(October_Schedule_Table[[#This Row],[Home Concat]],'Back to Back'!T:U,2,FALSE)</f>
        <v>no</v>
      </c>
      <c r="X1073" s="8" t="str">
        <f>VLOOKUP(October_Schedule_Table[[#This Row],[Away Concat]],'Back to Back'!T:U,2,FALSE)</f>
        <v>yes</v>
      </c>
      <c r="Y107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73" s="8"/>
    </row>
    <row r="1074" spans="1:26" x14ac:dyDescent="0.2">
      <c r="A1074" s="2">
        <v>43544</v>
      </c>
      <c r="B1074" s="16">
        <v>3</v>
      </c>
      <c r="C1074" s="16">
        <v>20</v>
      </c>
      <c r="D1074" s="16">
        <v>2019</v>
      </c>
      <c r="E1074" s="1" t="s">
        <v>23</v>
      </c>
      <c r="F1074" s="1" t="s">
        <v>31</v>
      </c>
      <c r="G1074" s="1" t="str">
        <f>LEFT(October_Schedule_Table[[#This Row],[Visitor/Neutral]],3)</f>
        <v>Uta</v>
      </c>
      <c r="H1074" s="1">
        <v>137</v>
      </c>
      <c r="I1074" s="1" t="s">
        <v>25</v>
      </c>
      <c r="J1074" s="1" t="s">
        <v>243</v>
      </c>
      <c r="K1074" s="1">
        <v>116</v>
      </c>
      <c r="L1074" s="1">
        <f>mean-0.5*home+VLOOKUP(October_Schedule_Table[[#This Row],[Visitor/Neutral]],lookup,2,FALSE)+VLOOKUP(October_Schedule_Table[[#This Row],[Home/Neutral]],lookup,3,FALSE)</f>
        <v>112.83433457596085</v>
      </c>
      <c r="M1074" s="1">
        <f>mean+0.5*home+VLOOKUP(October_Schedule_Table[[#This Row],[Visitor/Neutral]],lookup,3,FALSE)+VLOOKUP(October_Schedule_Table[[#This Row],[Home/Neutral]],lookup,2,FALSE)</f>
        <v>100.44727646228466</v>
      </c>
      <c r="N1074" s="1">
        <f>(October_Schedule_Table[[#This Row],[PTS2]]-October_Schedule_Table[[#This Row],[Home Pre]])^2+(October_Schedule_Table[[#This Row],[PTS]]-October_Schedule_Table[[#This Row],[Away Pre]])^2</f>
        <v>825.86659482720586</v>
      </c>
      <c r="O1074" s="1">
        <f t="shared" si="18"/>
        <v>1.8915398569873054</v>
      </c>
      <c r="P1074" s="8">
        <f>October_Schedule_Table[[#This Row],[PTS2]]-October_Schedule_Table[[#This Row],[PTS]]</f>
        <v>-21</v>
      </c>
      <c r="Q1074" s="8">
        <f>October_Schedule_Table[[#This Row],[Home Pre]]-October_Schedule_Table[[#This Row],[Away Pre]]</f>
        <v>-12.38705811367619</v>
      </c>
      <c r="R1074" s="8">
        <f>October_Schedule_Table[[#This Row],[Actual]]-October_Schedule_Table[[#This Row],[Predicted]]</f>
        <v>-8.6129418863238101</v>
      </c>
      <c r="S1074" s="8">
        <f>October_Schedule_Table[[#This Row],[PTS2]]-October_Schedule_Table[[#This Row],[Home Pre]]</f>
        <v>15.552723537715337</v>
      </c>
      <c r="T1074" s="8">
        <f>October_Schedule_Table[[#This Row],[PTS]]-October_Schedule_Table[[#This Row],[Away Pre]]</f>
        <v>24.165665424039148</v>
      </c>
      <c r="U1074" s="8" t="str">
        <f>CONCATENATE(October_Schedule_Table[[#This Row],[Away Short]],October_Schedule_Table[[#This Row],[PTS]],October_Schedule_Table[[#This Row],[PTS2]])</f>
        <v>Uta137116</v>
      </c>
      <c r="V1074" s="8" t="str">
        <f>CONCATENATE(October_Schedule_Table[[#This Row],[Home Short]],October_Schedule_Table[[#This Row],[PTS]],October_Schedule_Table[[#This Row],[PTS2]])</f>
        <v>NYK137116</v>
      </c>
      <c r="W1074" s="8" t="str">
        <f>VLOOKUP(October_Schedule_Table[[#This Row],[Home Concat]],'Back to Back'!T:U,2,FALSE)</f>
        <v>no</v>
      </c>
      <c r="X1074" s="8" t="str">
        <f>VLOOKUP(October_Schedule_Table[[#This Row],[Away Concat]],'Back to Back'!T:U,2,FALSE)</f>
        <v>no</v>
      </c>
      <c r="Y107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74" s="8"/>
    </row>
    <row r="1075" spans="1:26" x14ac:dyDescent="0.2">
      <c r="A1075" s="2">
        <v>43544</v>
      </c>
      <c r="B1075" s="16">
        <v>3</v>
      </c>
      <c r="C1075" s="16">
        <v>20</v>
      </c>
      <c r="D1075" s="16">
        <v>2019</v>
      </c>
      <c r="E1075" s="1" t="s">
        <v>44</v>
      </c>
      <c r="F1075" s="1" t="s">
        <v>37</v>
      </c>
      <c r="G1075" s="1" t="str">
        <f>LEFT(October_Schedule_Table[[#This Row],[Visitor/Neutral]],3)</f>
        <v>Tor</v>
      </c>
      <c r="H1075" s="1">
        <v>123</v>
      </c>
      <c r="I1075" s="1" t="s">
        <v>10</v>
      </c>
      <c r="J1075" s="1" t="str">
        <f>LEFT(October_Schedule_Table[[#This Row],[Home/Neutral]],3)</f>
        <v>Okl</v>
      </c>
      <c r="K1075" s="1">
        <v>114</v>
      </c>
      <c r="L1075" s="1">
        <f>mean-0.5*home+VLOOKUP(October_Schedule_Table[[#This Row],[Visitor/Neutral]],lookup,2,FALSE)+VLOOKUP(October_Schedule_Table[[#This Row],[Home/Neutral]],lookup,3,FALSE)</f>
        <v>113.19046789932801</v>
      </c>
      <c r="M1075" s="1">
        <f>mean+0.5*home+VLOOKUP(October_Schedule_Table[[#This Row],[Visitor/Neutral]],lookup,3,FALSE)+VLOOKUP(October_Schedule_Table[[#This Row],[Home/Neutral]],lookup,2,FALSE)</f>
        <v>113.77229320083623</v>
      </c>
      <c r="N1075" s="1">
        <f>(October_Schedule_Table[[#This Row],[PTS2]]-October_Schedule_Table[[#This Row],[Home Pre]])^2+(October_Schedule_Table[[#This Row],[PTS]]-October_Schedule_Table[[#This Row],[Away Pre]])^2</f>
        <v>96.278770420499583</v>
      </c>
      <c r="O1075" s="1">
        <f t="shared" si="18"/>
        <v>1.8926754622646644</v>
      </c>
      <c r="P1075" s="8">
        <f>October_Schedule_Table[[#This Row],[PTS2]]-October_Schedule_Table[[#This Row],[PTS]]</f>
        <v>-9</v>
      </c>
      <c r="Q1075" s="8">
        <f>October_Schedule_Table[[#This Row],[Home Pre]]-October_Schedule_Table[[#This Row],[Away Pre]]</f>
        <v>0.58182530150821776</v>
      </c>
      <c r="R1075" s="8">
        <f>October_Schedule_Table[[#This Row],[Actual]]-October_Schedule_Table[[#This Row],[Predicted]]</f>
        <v>-9.5818253015082178</v>
      </c>
      <c r="S1075" s="8">
        <f>October_Schedule_Table[[#This Row],[PTS2]]-October_Schedule_Table[[#This Row],[Home Pre]]</f>
        <v>0.22770679916376935</v>
      </c>
      <c r="T1075" s="8">
        <f>October_Schedule_Table[[#This Row],[PTS]]-October_Schedule_Table[[#This Row],[Away Pre]]</f>
        <v>9.8095321006719871</v>
      </c>
      <c r="U1075" s="8" t="str">
        <f>CONCATENATE(October_Schedule_Table[[#This Row],[Away Short]],October_Schedule_Table[[#This Row],[PTS]],October_Schedule_Table[[#This Row],[PTS2]])</f>
        <v>Tor123114</v>
      </c>
      <c r="V1075" s="8" t="str">
        <f>CONCATENATE(October_Schedule_Table[[#This Row],[Home Short]],October_Schedule_Table[[#This Row],[PTS]],October_Schedule_Table[[#This Row],[PTS2]])</f>
        <v>Okl123114</v>
      </c>
      <c r="W1075" s="8" t="str">
        <f>VLOOKUP(October_Schedule_Table[[#This Row],[Home Concat]],'Back to Back'!T:U,2,FALSE)</f>
        <v>no</v>
      </c>
      <c r="X1075" s="8" t="str">
        <f>VLOOKUP(October_Schedule_Table[[#This Row],[Away Concat]],'Back to Back'!T:U,2,FALSE)</f>
        <v>no</v>
      </c>
      <c r="Y107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75" s="8"/>
    </row>
    <row r="1076" spans="1:26" x14ac:dyDescent="0.2">
      <c r="A1076" s="2">
        <v>43544</v>
      </c>
      <c r="B1076" s="16">
        <v>3</v>
      </c>
      <c r="C1076" s="16">
        <v>20</v>
      </c>
      <c r="D1076" s="16">
        <v>2019</v>
      </c>
      <c r="E1076" s="1" t="s">
        <v>12</v>
      </c>
      <c r="F1076" s="1" t="s">
        <v>17</v>
      </c>
      <c r="G1076" s="1" t="str">
        <f>LEFT(October_Schedule_Table[[#This Row],[Visitor/Neutral]],3)</f>
        <v>New</v>
      </c>
      <c r="H1076" s="1">
        <v>96</v>
      </c>
      <c r="I1076" s="1" t="s">
        <v>27</v>
      </c>
      <c r="J1076" s="1" t="str">
        <f>LEFT(October_Schedule_Table[[#This Row],[Home/Neutral]],3)</f>
        <v>Orl</v>
      </c>
      <c r="K1076" s="1">
        <v>119</v>
      </c>
      <c r="L1076" s="1">
        <f>mean-0.5*home+VLOOKUP(October_Schedule_Table[[#This Row],[Visitor/Neutral]],lookup,2,FALSE)+VLOOKUP(October_Schedule_Table[[#This Row],[Home/Neutral]],lookup,3,FALSE)</f>
        <v>109.16634019186696</v>
      </c>
      <c r="M1076" s="1">
        <f>mean+0.5*home+VLOOKUP(October_Schedule_Table[[#This Row],[Visitor/Neutral]],lookup,3,FALSE)+VLOOKUP(October_Schedule_Table[[#This Row],[Home/Neutral]],lookup,2,FALSE)</f>
        <v>115.177962216182</v>
      </c>
      <c r="N1076" s="1">
        <f>(October_Schedule_Table[[#This Row],[PTS2]]-October_Schedule_Table[[#This Row],[Home Pre]])^2+(October_Schedule_Table[[#This Row],[PTS]]-October_Schedule_Table[[#This Row],[Away Pre]])^2</f>
        <v>187.96048686890387</v>
      </c>
      <c r="O1076" s="1">
        <f t="shared" si="18"/>
        <v>1.8938117493142532</v>
      </c>
      <c r="P1076" s="8">
        <f>October_Schedule_Table[[#This Row],[PTS2]]-October_Schedule_Table[[#This Row],[PTS]]</f>
        <v>23</v>
      </c>
      <c r="Q1076" s="8">
        <f>October_Schedule_Table[[#This Row],[Home Pre]]-October_Schedule_Table[[#This Row],[Away Pre]]</f>
        <v>6.0116220243150309</v>
      </c>
      <c r="R1076" s="8">
        <f>October_Schedule_Table[[#This Row],[Actual]]-October_Schedule_Table[[#This Row],[Predicted]]</f>
        <v>16.988377975684969</v>
      </c>
      <c r="S1076" s="8">
        <f>October_Schedule_Table[[#This Row],[PTS2]]-October_Schedule_Table[[#This Row],[Home Pre]]</f>
        <v>3.8220377838180042</v>
      </c>
      <c r="T1076" s="8">
        <f>October_Schedule_Table[[#This Row],[PTS]]-October_Schedule_Table[[#This Row],[Away Pre]]</f>
        <v>-13.166340191866965</v>
      </c>
      <c r="U1076" s="8" t="str">
        <f>CONCATENATE(October_Schedule_Table[[#This Row],[Away Short]],October_Schedule_Table[[#This Row],[PTS]],October_Schedule_Table[[#This Row],[PTS2]])</f>
        <v>New96119</v>
      </c>
      <c r="V1076" s="8" t="str">
        <f>CONCATENATE(October_Schedule_Table[[#This Row],[Home Short]],October_Schedule_Table[[#This Row],[PTS]],October_Schedule_Table[[#This Row],[PTS2]])</f>
        <v>Orl96119</v>
      </c>
      <c r="W1076" s="8" t="str">
        <f>VLOOKUP(October_Schedule_Table[[#This Row],[Home Concat]],'Back to Back'!T:U,2,FALSE)</f>
        <v>no</v>
      </c>
      <c r="X1076" s="8" t="str">
        <f>VLOOKUP(October_Schedule_Table[[#This Row],[Away Concat]],'Back to Back'!T:U,2,FALSE)</f>
        <v>no</v>
      </c>
      <c r="Y107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76" s="8"/>
    </row>
    <row r="1077" spans="1:26" x14ac:dyDescent="0.2">
      <c r="A1077" s="2">
        <v>43544</v>
      </c>
      <c r="B1077" s="16">
        <v>3</v>
      </c>
      <c r="C1077" s="16">
        <v>20</v>
      </c>
      <c r="D1077" s="16">
        <v>2019</v>
      </c>
      <c r="E1077" s="1" t="s">
        <v>12</v>
      </c>
      <c r="F1077" s="1" t="s">
        <v>8</v>
      </c>
      <c r="G1077" s="1" t="str">
        <f>LEFT(October_Schedule_Table[[#This Row],[Visitor/Neutral]],3)</f>
        <v>Bos</v>
      </c>
      <c r="H1077" s="1">
        <v>115</v>
      </c>
      <c r="I1077" s="1" t="s">
        <v>7</v>
      </c>
      <c r="J1077" s="1" t="str">
        <f>LEFT(October_Schedule_Table[[#This Row],[Home/Neutral]],3)</f>
        <v>Phi</v>
      </c>
      <c r="K1077" s="1">
        <v>118</v>
      </c>
      <c r="L1077" s="1">
        <f>mean-0.5*home+VLOOKUP(October_Schedule_Table[[#This Row],[Visitor/Neutral]],lookup,2,FALSE)+VLOOKUP(October_Schedule_Table[[#This Row],[Home/Neutral]],lookup,3,FALSE)</f>
        <v>112.87108607818951</v>
      </c>
      <c r="M1077" s="1">
        <f>mean+0.5*home+VLOOKUP(October_Schedule_Table[[#This Row],[Visitor/Neutral]],lookup,3,FALSE)+VLOOKUP(October_Schedule_Table[[#This Row],[Home/Neutral]],lookup,2,FALSE)</f>
        <v>114.17061234886646</v>
      </c>
      <c r="N1077" s="1">
        <f>(October_Schedule_Table[[#This Row],[PTS2]]-October_Schedule_Table[[#This Row],[Home Pre]])^2+(October_Schedule_Table[[#This Row],[PTS]]-October_Schedule_Table[[#This Row],[Away Pre]])^2</f>
        <v>19.196484269132618</v>
      </c>
      <c r="O1077" s="1">
        <f t="shared" si="18"/>
        <v>1.8949487185453806</v>
      </c>
      <c r="P1077" s="8">
        <f>October_Schedule_Table[[#This Row],[PTS2]]-October_Schedule_Table[[#This Row],[PTS]]</f>
        <v>3</v>
      </c>
      <c r="Q1077" s="8">
        <f>October_Schedule_Table[[#This Row],[Home Pre]]-October_Schedule_Table[[#This Row],[Away Pre]]</f>
        <v>1.2995262706769495</v>
      </c>
      <c r="R1077" s="8">
        <f>October_Schedule_Table[[#This Row],[Actual]]-October_Schedule_Table[[#This Row],[Predicted]]</f>
        <v>1.7004737293230505</v>
      </c>
      <c r="S1077" s="8">
        <f>October_Schedule_Table[[#This Row],[PTS2]]-October_Schedule_Table[[#This Row],[Home Pre]]</f>
        <v>3.8293876511335441</v>
      </c>
      <c r="T1077" s="8">
        <f>October_Schedule_Table[[#This Row],[PTS]]-October_Schedule_Table[[#This Row],[Away Pre]]</f>
        <v>2.1289139218104935</v>
      </c>
      <c r="U1077" s="8" t="str">
        <f>CONCATENATE(October_Schedule_Table[[#This Row],[Away Short]],October_Schedule_Table[[#This Row],[PTS]],October_Schedule_Table[[#This Row],[PTS2]])</f>
        <v>Bos115118</v>
      </c>
      <c r="V1077" s="8" t="str">
        <f>CONCATENATE(October_Schedule_Table[[#This Row],[Home Short]],October_Schedule_Table[[#This Row],[PTS]],October_Schedule_Table[[#This Row],[PTS2]])</f>
        <v>Phi115118</v>
      </c>
      <c r="W1077" s="8" t="str">
        <f>VLOOKUP(October_Schedule_Table[[#This Row],[Home Concat]],'Back to Back'!T:U,2,FALSE)</f>
        <v>yes</v>
      </c>
      <c r="X1077" s="8" t="str">
        <f>VLOOKUP(October_Schedule_Table[[#This Row],[Away Concat]],'Back to Back'!T:U,2,FALSE)</f>
        <v>no</v>
      </c>
      <c r="Y107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77" s="8"/>
    </row>
    <row r="1078" spans="1:26" x14ac:dyDescent="0.2">
      <c r="A1078" s="2">
        <v>43544</v>
      </c>
      <c r="B1078" s="16">
        <v>3</v>
      </c>
      <c r="C1078" s="16">
        <v>20</v>
      </c>
      <c r="D1078" s="16">
        <v>2019</v>
      </c>
      <c r="E1078" s="1" t="s">
        <v>30</v>
      </c>
      <c r="F1078" s="1" t="s">
        <v>28</v>
      </c>
      <c r="G1078" s="1" t="str">
        <f>LEFT(October_Schedule_Table[[#This Row],[Visitor/Neutral]],3)</f>
        <v>Dal</v>
      </c>
      <c r="H1078" s="1">
        <v>118</v>
      </c>
      <c r="I1078" s="1" t="s">
        <v>40</v>
      </c>
      <c r="J1078" s="1" t="str">
        <f>LEFT(October_Schedule_Table[[#This Row],[Home/Neutral]],3)</f>
        <v>Por</v>
      </c>
      <c r="K1078" s="1">
        <v>126</v>
      </c>
      <c r="L1078" s="1">
        <f>mean-0.5*home+VLOOKUP(October_Schedule_Table[[#This Row],[Visitor/Neutral]],lookup,2,FALSE)+VLOOKUP(October_Schedule_Table[[#This Row],[Home/Neutral]],lookup,3,FALSE)</f>
        <v>106.65223447327438</v>
      </c>
      <c r="M1078" s="1">
        <f>mean+0.5*home+VLOOKUP(October_Schedule_Table[[#This Row],[Visitor/Neutral]],lookup,3,FALSE)+VLOOKUP(October_Schedule_Table[[#This Row],[Home/Neutral]],lookup,2,FALSE)</f>
        <v>115.21631209025013</v>
      </c>
      <c r="N1078" s="1">
        <f>(October_Schedule_Table[[#This Row],[PTS2]]-October_Schedule_Table[[#This Row],[Home Pre]])^2+(October_Schedule_Table[[#This Row],[PTS]]-October_Schedule_Table[[#This Row],[Away Pre]])^2</f>
        <v>245.05970738442807</v>
      </c>
      <c r="O1078" s="1">
        <f t="shared" si="18"/>
        <v>1.8960863703676012</v>
      </c>
      <c r="P1078" s="8">
        <f>October_Schedule_Table[[#This Row],[PTS2]]-October_Schedule_Table[[#This Row],[PTS]]</f>
        <v>8</v>
      </c>
      <c r="Q1078" s="8">
        <f>October_Schedule_Table[[#This Row],[Home Pre]]-October_Schedule_Table[[#This Row],[Away Pre]]</f>
        <v>8.5640776169757515</v>
      </c>
      <c r="R1078" s="8">
        <f>October_Schedule_Table[[#This Row],[Actual]]-October_Schedule_Table[[#This Row],[Predicted]]</f>
        <v>-0.56407761697575154</v>
      </c>
      <c r="S1078" s="8">
        <f>October_Schedule_Table[[#This Row],[PTS2]]-October_Schedule_Table[[#This Row],[Home Pre]]</f>
        <v>10.783687909749872</v>
      </c>
      <c r="T1078" s="8">
        <f>October_Schedule_Table[[#This Row],[PTS]]-October_Schedule_Table[[#This Row],[Away Pre]]</f>
        <v>11.347765526725624</v>
      </c>
      <c r="U1078" s="8" t="str">
        <f>CONCATENATE(October_Schedule_Table[[#This Row],[Away Short]],October_Schedule_Table[[#This Row],[PTS]],October_Schedule_Table[[#This Row],[PTS2]])</f>
        <v>Dal118126</v>
      </c>
      <c r="V1078" s="8" t="str">
        <f>CONCATENATE(October_Schedule_Table[[#This Row],[Home Short]],October_Schedule_Table[[#This Row],[PTS]],October_Schedule_Table[[#This Row],[PTS2]])</f>
        <v>Por118126</v>
      </c>
      <c r="W1078" s="8" t="str">
        <f>VLOOKUP(October_Schedule_Table[[#This Row],[Home Concat]],'Back to Back'!T:U,2,FALSE)</f>
        <v>no</v>
      </c>
      <c r="X1078" s="8" t="str">
        <f>VLOOKUP(October_Schedule_Table[[#This Row],[Away Concat]],'Back to Back'!T:U,2,FALSE)</f>
        <v>no</v>
      </c>
      <c r="Y107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78" s="8"/>
    </row>
    <row r="1079" spans="1:26" x14ac:dyDescent="0.2">
      <c r="A1079" s="2">
        <v>43544</v>
      </c>
      <c r="B1079" s="16">
        <v>3</v>
      </c>
      <c r="C1079" s="16">
        <v>20</v>
      </c>
      <c r="D1079" s="16">
        <v>2019</v>
      </c>
      <c r="E1079" s="1" t="s">
        <v>33</v>
      </c>
      <c r="F1079" s="1" t="s">
        <v>26</v>
      </c>
      <c r="G1079" s="1" t="str">
        <f>LEFT(October_Schedule_Table[[#This Row],[Visitor/Neutral]],3)</f>
        <v>Mia</v>
      </c>
      <c r="H1079" s="1">
        <v>110</v>
      </c>
      <c r="I1079" s="1" t="s">
        <v>35</v>
      </c>
      <c r="J1079" s="1" t="str">
        <f>LEFT(October_Schedule_Table[[#This Row],[Home/Neutral]],3)</f>
        <v>San</v>
      </c>
      <c r="K1079" s="1">
        <v>105</v>
      </c>
      <c r="L1079" s="1">
        <f>mean-0.5*home+VLOOKUP(October_Schedule_Table[[#This Row],[Visitor/Neutral]],lookup,2,FALSE)+VLOOKUP(October_Schedule_Table[[#This Row],[Home/Neutral]],lookup,3,FALSE)</f>
        <v>102.2138778314345</v>
      </c>
      <c r="M1079" s="1">
        <f>mean+0.5*home+VLOOKUP(October_Schedule_Table[[#This Row],[Visitor/Neutral]],lookup,3,FALSE)+VLOOKUP(October_Schedule_Table[[#This Row],[Home/Neutral]],lookup,2,FALSE)</f>
        <v>107.05013332115927</v>
      </c>
      <c r="N1079" s="1">
        <f>(October_Schedule_Table[[#This Row],[PTS2]]-October_Schedule_Table[[#This Row],[Home Pre]])^2+(October_Schedule_Table[[#This Row],[PTS]]-October_Schedule_Table[[#This Row],[Away Pre]])^2</f>
        <v>64.826745058354618</v>
      </c>
      <c r="O1079" s="1">
        <f t="shared" si="18"/>
        <v>1.8972247051907158</v>
      </c>
      <c r="P1079" s="8">
        <f>October_Schedule_Table[[#This Row],[PTS2]]-October_Schedule_Table[[#This Row],[PTS]]</f>
        <v>-5</v>
      </c>
      <c r="Q1079" s="8">
        <f>October_Schedule_Table[[#This Row],[Home Pre]]-October_Schedule_Table[[#This Row],[Away Pre]]</f>
        <v>4.8362554897247634</v>
      </c>
      <c r="R1079" s="8">
        <f>October_Schedule_Table[[#This Row],[Actual]]-October_Schedule_Table[[#This Row],[Predicted]]</f>
        <v>-9.8362554897247634</v>
      </c>
      <c r="S1079" s="8">
        <f>October_Schedule_Table[[#This Row],[PTS2]]-October_Schedule_Table[[#This Row],[Home Pre]]</f>
        <v>-2.0501333211592652</v>
      </c>
      <c r="T1079" s="8">
        <f>October_Schedule_Table[[#This Row],[PTS]]-October_Schedule_Table[[#This Row],[Away Pre]]</f>
        <v>7.7861221685654982</v>
      </c>
      <c r="U1079" s="8" t="str">
        <f>CONCATENATE(October_Schedule_Table[[#This Row],[Away Short]],October_Schedule_Table[[#This Row],[PTS]],October_Schedule_Table[[#This Row],[PTS2]])</f>
        <v>Mia110105</v>
      </c>
      <c r="V1079" s="8" t="str">
        <f>CONCATENATE(October_Schedule_Table[[#This Row],[Home Short]],October_Schedule_Table[[#This Row],[PTS]],October_Schedule_Table[[#This Row],[PTS2]])</f>
        <v>San110105</v>
      </c>
      <c r="W1079" s="8" t="str">
        <f>VLOOKUP(October_Schedule_Table[[#This Row],[Home Concat]],'Back to Back'!T:U,2,FALSE)</f>
        <v>no</v>
      </c>
      <c r="X1079" s="8" t="str">
        <f>VLOOKUP(October_Schedule_Table[[#This Row],[Away Concat]],'Back to Back'!T:U,2,FALSE)</f>
        <v>no</v>
      </c>
      <c r="Y107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79" s="8"/>
    </row>
    <row r="1080" spans="1:26" x14ac:dyDescent="0.2">
      <c r="A1080" s="2">
        <v>43545</v>
      </c>
      <c r="B1080" s="16">
        <v>3</v>
      </c>
      <c r="C1080" s="16">
        <v>21</v>
      </c>
      <c r="D1080" s="16">
        <v>2019</v>
      </c>
      <c r="E1080" s="1" t="s">
        <v>23</v>
      </c>
      <c r="F1080" s="1" t="s">
        <v>31</v>
      </c>
      <c r="G1080" s="1" t="str">
        <f>LEFT(October_Schedule_Table[[#This Row],[Visitor/Neutral]],3)</f>
        <v>Uta</v>
      </c>
      <c r="H1080" s="1">
        <v>114</v>
      </c>
      <c r="I1080" s="1" t="s">
        <v>24</v>
      </c>
      <c r="J1080" s="1" t="str">
        <f>LEFT(October_Schedule_Table[[#This Row],[Home/Neutral]],3)</f>
        <v>Atl</v>
      </c>
      <c r="K1080" s="1">
        <v>117</v>
      </c>
      <c r="L1080" s="1">
        <f>mean-0.5*home+VLOOKUP(October_Schedule_Table[[#This Row],[Visitor/Neutral]],lookup,2,FALSE)+VLOOKUP(October_Schedule_Table[[#This Row],[Home/Neutral]],lookup,3,FALSE)</f>
        <v>119.4032287254584</v>
      </c>
      <c r="M1080" s="1">
        <f>mean+0.5*home+VLOOKUP(October_Schedule_Table[[#This Row],[Visitor/Neutral]],lookup,3,FALSE)+VLOOKUP(October_Schedule_Table[[#This Row],[Home/Neutral]],lookup,2,FALSE)</f>
        <v>110.98098565674054</v>
      </c>
      <c r="N1080" s="1">
        <f>(October_Schedule_Table[[#This Row],[PTS2]]-October_Schedule_Table[[#This Row],[Home Pre]])^2+(October_Schedule_Table[[#This Row],[PTS]]-October_Schedule_Table[[#This Row],[Away Pre]])^2</f>
        <v>65.42341432398193</v>
      </c>
      <c r="O1080" s="1">
        <f t="shared" si="18"/>
        <v>1.8983637234247708</v>
      </c>
      <c r="P1080" s="8">
        <f>October_Schedule_Table[[#This Row],[PTS2]]-October_Schedule_Table[[#This Row],[PTS]]</f>
        <v>3</v>
      </c>
      <c r="Q1080" s="8">
        <f>October_Schedule_Table[[#This Row],[Home Pre]]-October_Schedule_Table[[#This Row],[Away Pre]]</f>
        <v>-8.4222430687178615</v>
      </c>
      <c r="R1080" s="8">
        <f>October_Schedule_Table[[#This Row],[Actual]]-October_Schedule_Table[[#This Row],[Predicted]]</f>
        <v>11.422243068717862</v>
      </c>
      <c r="S1080" s="8">
        <f>October_Schedule_Table[[#This Row],[PTS2]]-October_Schedule_Table[[#This Row],[Home Pre]]</f>
        <v>6.0190143432594567</v>
      </c>
      <c r="T1080" s="8">
        <f>October_Schedule_Table[[#This Row],[PTS]]-October_Schedule_Table[[#This Row],[Away Pre]]</f>
        <v>-5.4032287254584048</v>
      </c>
      <c r="U1080" s="8" t="str">
        <f>CONCATENATE(October_Schedule_Table[[#This Row],[Away Short]],October_Schedule_Table[[#This Row],[PTS]],October_Schedule_Table[[#This Row],[PTS2]])</f>
        <v>Uta114117</v>
      </c>
      <c r="V1080" s="8" t="str">
        <f>CONCATENATE(October_Schedule_Table[[#This Row],[Home Short]],October_Schedule_Table[[#This Row],[PTS]],October_Schedule_Table[[#This Row],[PTS2]])</f>
        <v>Atl114117</v>
      </c>
      <c r="W1080" s="8" t="str">
        <f>VLOOKUP(October_Schedule_Table[[#This Row],[Home Concat]],'Back to Back'!T:U,2,FALSE)</f>
        <v>no</v>
      </c>
      <c r="X1080" s="8" t="str">
        <f>VLOOKUP(October_Schedule_Table[[#This Row],[Away Concat]],'Back to Back'!T:U,2,FALSE)</f>
        <v>yes</v>
      </c>
      <c r="Y108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80" s="8"/>
    </row>
    <row r="1081" spans="1:26" x14ac:dyDescent="0.2">
      <c r="A1081" s="2">
        <v>43545</v>
      </c>
      <c r="B1081" s="16">
        <v>3</v>
      </c>
      <c r="C1081" s="16">
        <v>21</v>
      </c>
      <c r="D1081" s="16">
        <v>2019</v>
      </c>
      <c r="E1081" s="1" t="s">
        <v>12</v>
      </c>
      <c r="F1081" s="1" t="s">
        <v>34</v>
      </c>
      <c r="G1081" s="1" t="str">
        <f>LEFT(October_Schedule_Table[[#This Row],[Visitor/Neutral]],3)</f>
        <v>Min</v>
      </c>
      <c r="H1081" s="1">
        <v>106</v>
      </c>
      <c r="I1081" s="1" t="s">
        <v>14</v>
      </c>
      <c r="J1081" s="1" t="str">
        <f>LEFT(October_Schedule_Table[[#This Row],[Home/Neutral]],3)</f>
        <v>Cha</v>
      </c>
      <c r="K1081" s="1">
        <v>113</v>
      </c>
      <c r="L1081" s="1">
        <f>mean-0.5*home+VLOOKUP(October_Schedule_Table[[#This Row],[Visitor/Neutral]],lookup,2,FALSE)+VLOOKUP(October_Schedule_Table[[#This Row],[Home/Neutral]],lookup,3,FALSE)</f>
        <v>111.97795531819477</v>
      </c>
      <c r="M1081" s="1">
        <f>mean+0.5*home+VLOOKUP(October_Schedule_Table[[#This Row],[Visitor/Neutral]],lookup,3,FALSE)+VLOOKUP(October_Schedule_Table[[#This Row],[Home/Neutral]],lookup,2,FALSE)</f>
        <v>114.81854250675306</v>
      </c>
      <c r="N1081" s="1">
        <f>(October_Schedule_Table[[#This Row],[PTS2]]-October_Schedule_Table[[#This Row],[Home Pre]])^2+(October_Schedule_Table[[#This Row],[PTS]]-October_Schedule_Table[[#This Row],[Away Pre]])^2</f>
        <v>39.043046635200881</v>
      </c>
      <c r="O1081" s="1">
        <f t="shared" si="18"/>
        <v>1.8995034254800589</v>
      </c>
      <c r="P1081" s="8">
        <f>October_Schedule_Table[[#This Row],[PTS2]]-October_Schedule_Table[[#This Row],[PTS]]</f>
        <v>7</v>
      </c>
      <c r="Q1081" s="8">
        <f>October_Schedule_Table[[#This Row],[Home Pre]]-October_Schedule_Table[[#This Row],[Away Pre]]</f>
        <v>2.8405871885582883</v>
      </c>
      <c r="R1081" s="8">
        <f>October_Schedule_Table[[#This Row],[Actual]]-October_Schedule_Table[[#This Row],[Predicted]]</f>
        <v>4.1594128114417117</v>
      </c>
      <c r="S1081" s="8">
        <f>October_Schedule_Table[[#This Row],[PTS2]]-October_Schedule_Table[[#This Row],[Home Pre]]</f>
        <v>-1.8185425067530616</v>
      </c>
      <c r="T1081" s="8">
        <f>October_Schedule_Table[[#This Row],[PTS]]-October_Schedule_Table[[#This Row],[Away Pre]]</f>
        <v>-5.9779553181947733</v>
      </c>
      <c r="U1081" s="8" t="str">
        <f>CONCATENATE(October_Schedule_Table[[#This Row],[Away Short]],October_Schedule_Table[[#This Row],[PTS]],October_Schedule_Table[[#This Row],[PTS2]])</f>
        <v>Min106113</v>
      </c>
      <c r="V1081" s="8" t="str">
        <f>CONCATENATE(October_Schedule_Table[[#This Row],[Home Short]],October_Schedule_Table[[#This Row],[PTS]],October_Schedule_Table[[#This Row],[PTS2]])</f>
        <v>Cha106113</v>
      </c>
      <c r="W1081" s="8" t="str">
        <f>VLOOKUP(October_Schedule_Table[[#This Row],[Home Concat]],'Back to Back'!T:U,2,FALSE)</f>
        <v>no</v>
      </c>
      <c r="X1081" s="8" t="str">
        <f>VLOOKUP(October_Schedule_Table[[#This Row],[Away Concat]],'Back to Back'!T:U,2,FALSE)</f>
        <v>no</v>
      </c>
      <c r="Y108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81" s="8"/>
    </row>
    <row r="1082" spans="1:26" x14ac:dyDescent="0.2">
      <c r="A1082" s="2">
        <v>43545</v>
      </c>
      <c r="B1082" s="16">
        <v>3</v>
      </c>
      <c r="C1082" s="16">
        <v>21</v>
      </c>
      <c r="D1082" s="16">
        <v>2019</v>
      </c>
      <c r="E1082" s="1" t="s">
        <v>9</v>
      </c>
      <c r="F1082" s="1" t="s">
        <v>20</v>
      </c>
      <c r="G1082" s="1" t="str">
        <f>LEFT(October_Schedule_Table[[#This Row],[Visitor/Neutral]],3)</f>
        <v>Ind</v>
      </c>
      <c r="H1082" s="1">
        <v>89</v>
      </c>
      <c r="I1082" s="1" t="s">
        <v>11</v>
      </c>
      <c r="J1082" s="1" t="str">
        <f>LEFT(October_Schedule_Table[[#This Row],[Home/Neutral]],3)</f>
        <v>Gol</v>
      </c>
      <c r="K1082" s="1">
        <v>112</v>
      </c>
      <c r="L1082" s="1">
        <f>mean-0.5*home+VLOOKUP(October_Schedule_Table[[#This Row],[Visitor/Neutral]],lookup,2,FALSE)+VLOOKUP(October_Schedule_Table[[#This Row],[Home/Neutral]],lookup,3,FALSE)</f>
        <v>106.18187146787074</v>
      </c>
      <c r="M1082" s="1">
        <f>mean+0.5*home+VLOOKUP(October_Schedule_Table[[#This Row],[Visitor/Neutral]],lookup,3,FALSE)+VLOOKUP(October_Schedule_Table[[#This Row],[Home/Neutral]],lookup,2,FALSE)</f>
        <v>112.9936641844227</v>
      </c>
      <c r="N1082" s="1">
        <f>(October_Schedule_Table[[#This Row],[PTS2]]-October_Schedule_Table[[#This Row],[Home Pre]])^2+(October_Schedule_Table[[#This Row],[PTS]]-October_Schedule_Table[[#This Row],[Away Pre]])^2</f>
        <v>296.20407564983492</v>
      </c>
      <c r="O1082" s="1">
        <f t="shared" si="18"/>
        <v>1.9006438117671194</v>
      </c>
      <c r="P1082" s="8">
        <f>October_Schedule_Table[[#This Row],[PTS2]]-October_Schedule_Table[[#This Row],[PTS]]</f>
        <v>23</v>
      </c>
      <c r="Q1082" s="8">
        <f>October_Schedule_Table[[#This Row],[Home Pre]]-October_Schedule_Table[[#This Row],[Away Pre]]</f>
        <v>6.8117927165519632</v>
      </c>
      <c r="R1082" s="8">
        <f>October_Schedule_Table[[#This Row],[Actual]]-October_Schedule_Table[[#This Row],[Predicted]]</f>
        <v>16.188207283448037</v>
      </c>
      <c r="S1082" s="8">
        <f>October_Schedule_Table[[#This Row],[PTS2]]-October_Schedule_Table[[#This Row],[Home Pre]]</f>
        <v>-0.99366418442269833</v>
      </c>
      <c r="T1082" s="8">
        <f>October_Schedule_Table[[#This Row],[PTS]]-October_Schedule_Table[[#This Row],[Away Pre]]</f>
        <v>-17.181871467870735</v>
      </c>
      <c r="U1082" s="8" t="str">
        <f>CONCATENATE(October_Schedule_Table[[#This Row],[Away Short]],October_Schedule_Table[[#This Row],[PTS]],October_Schedule_Table[[#This Row],[PTS2]])</f>
        <v>Ind89112</v>
      </c>
      <c r="V1082" s="8" t="str">
        <f>CONCATENATE(October_Schedule_Table[[#This Row],[Home Short]],October_Schedule_Table[[#This Row],[PTS]],October_Schedule_Table[[#This Row],[PTS2]])</f>
        <v>Gol89112</v>
      </c>
      <c r="W1082" s="8" t="str">
        <f>VLOOKUP(October_Schedule_Table[[#This Row],[Home Concat]],'Back to Back'!T:U,2,FALSE)</f>
        <v>no</v>
      </c>
      <c r="X1082" s="8" t="str">
        <f>VLOOKUP(October_Schedule_Table[[#This Row],[Away Concat]],'Back to Back'!T:U,2,FALSE)</f>
        <v>no</v>
      </c>
      <c r="Y108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82" s="8"/>
    </row>
    <row r="1083" spans="1:26" x14ac:dyDescent="0.2">
      <c r="A1083" s="2">
        <v>43545</v>
      </c>
      <c r="B1083" s="16">
        <v>3</v>
      </c>
      <c r="C1083" s="16">
        <v>21</v>
      </c>
      <c r="D1083" s="16">
        <v>2019</v>
      </c>
      <c r="E1083" s="1" t="s">
        <v>30</v>
      </c>
      <c r="F1083" s="1" t="s">
        <v>16</v>
      </c>
      <c r="G1083" s="1" t="str">
        <f>LEFT(October_Schedule_Table[[#This Row],[Visitor/Neutral]],3)</f>
        <v>Det</v>
      </c>
      <c r="H1083" s="1">
        <v>118</v>
      </c>
      <c r="I1083" s="1" t="s">
        <v>29</v>
      </c>
      <c r="J1083" s="1" t="str">
        <f>LEFT(October_Schedule_Table[[#This Row],[Home/Neutral]],3)</f>
        <v>Pho</v>
      </c>
      <c r="K1083" s="1">
        <v>98</v>
      </c>
      <c r="L1083" s="1">
        <f>mean-0.5*home+VLOOKUP(October_Schedule_Table[[#This Row],[Visitor/Neutral]],lookup,2,FALSE)+VLOOKUP(October_Schedule_Table[[#This Row],[Home/Neutral]],lookup,3,FALSE)</f>
        <v>111.12903185040038</v>
      </c>
      <c r="M1083" s="1">
        <f>mean+0.5*home+VLOOKUP(October_Schedule_Table[[#This Row],[Visitor/Neutral]],lookup,3,FALSE)+VLOOKUP(October_Schedule_Table[[#This Row],[Home/Neutral]],lookup,2,FALSE)</f>
        <v>105.37666029521866</v>
      </c>
      <c r="N1083" s="1">
        <f>(October_Schedule_Table[[#This Row],[PTS2]]-October_Schedule_Table[[#This Row],[Home Pre]])^2+(October_Schedule_Table[[#This Row],[PTS]]-October_Schedule_Table[[#This Row],[Away Pre]])^2</f>
        <v>101.62532042386781</v>
      </c>
      <c r="O1083" s="1">
        <f t="shared" si="18"/>
        <v>1.9017848826967376</v>
      </c>
      <c r="P1083" s="8">
        <f>October_Schedule_Table[[#This Row],[PTS2]]-October_Schedule_Table[[#This Row],[PTS]]</f>
        <v>-20</v>
      </c>
      <c r="Q1083" s="8">
        <f>October_Schedule_Table[[#This Row],[Home Pre]]-October_Schedule_Table[[#This Row],[Away Pre]]</f>
        <v>-5.7523715551817247</v>
      </c>
      <c r="R1083" s="8">
        <f>October_Schedule_Table[[#This Row],[Actual]]-October_Schedule_Table[[#This Row],[Predicted]]</f>
        <v>-14.247628444818275</v>
      </c>
      <c r="S1083" s="8">
        <f>October_Schedule_Table[[#This Row],[PTS2]]-October_Schedule_Table[[#This Row],[Home Pre]]</f>
        <v>-7.376660295218656</v>
      </c>
      <c r="T1083" s="8">
        <f>October_Schedule_Table[[#This Row],[PTS]]-October_Schedule_Table[[#This Row],[Away Pre]]</f>
        <v>6.8709681495996193</v>
      </c>
      <c r="U1083" s="8" t="str">
        <f>CONCATENATE(October_Schedule_Table[[#This Row],[Away Short]],October_Schedule_Table[[#This Row],[PTS]],October_Schedule_Table[[#This Row],[PTS2]])</f>
        <v>Det11898</v>
      </c>
      <c r="V1083" s="8" t="str">
        <f>CONCATENATE(October_Schedule_Table[[#This Row],[Home Short]],October_Schedule_Table[[#This Row],[PTS]],October_Schedule_Table[[#This Row],[PTS2]])</f>
        <v>Pho11898</v>
      </c>
      <c r="W1083" s="8" t="str">
        <f>VLOOKUP(October_Schedule_Table[[#This Row],[Home Concat]],'Back to Back'!T:U,2,FALSE)</f>
        <v>no</v>
      </c>
      <c r="X1083" s="8" t="str">
        <f>VLOOKUP(October_Schedule_Table[[#This Row],[Away Concat]],'Back to Back'!T:U,2,FALSE)</f>
        <v>no</v>
      </c>
      <c r="Y108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83" s="8"/>
    </row>
    <row r="1084" spans="1:26" x14ac:dyDescent="0.2">
      <c r="A1084" s="2">
        <v>43545</v>
      </c>
      <c r="B1084" s="16">
        <v>3</v>
      </c>
      <c r="C1084" s="16">
        <v>21</v>
      </c>
      <c r="D1084" s="16">
        <v>2019</v>
      </c>
      <c r="E1084" s="1" t="s">
        <v>30</v>
      </c>
      <c r="F1084" s="1" t="s">
        <v>28</v>
      </c>
      <c r="G1084" s="1" t="str">
        <f>LEFT(October_Schedule_Table[[#This Row],[Visitor/Neutral]],3)</f>
        <v>Dal</v>
      </c>
      <c r="H1084" s="1">
        <v>100</v>
      </c>
      <c r="I1084" s="1" t="s">
        <v>32</v>
      </c>
      <c r="J1084" s="1" t="str">
        <f>LEFT(October_Schedule_Table[[#This Row],[Home/Neutral]],3)</f>
        <v>Sac</v>
      </c>
      <c r="K1084" s="1">
        <v>116</v>
      </c>
      <c r="L1084" s="1">
        <f>mean-0.5*home+VLOOKUP(October_Schedule_Table[[#This Row],[Visitor/Neutral]],lookup,2,FALSE)+VLOOKUP(October_Schedule_Table[[#This Row],[Home/Neutral]],lookup,3,FALSE)</f>
        <v>111.1848427962433</v>
      </c>
      <c r="M1084" s="1">
        <f>mean+0.5*home+VLOOKUP(October_Schedule_Table[[#This Row],[Visitor/Neutral]],lookup,3,FALSE)+VLOOKUP(October_Schedule_Table[[#This Row],[Home/Neutral]],lookup,2,FALSE)</f>
        <v>114.09752739088447</v>
      </c>
      <c r="N1084" s="1">
        <f>(October_Schedule_Table[[#This Row],[PTS2]]-October_Schedule_Table[[#This Row],[Home Pre]])^2+(October_Schedule_Table[[#This Row],[PTS]]-October_Schedule_Table[[#This Row],[Away Pre]])^2</f>
        <v>128.72011040511055</v>
      </c>
      <c r="O1084" s="1">
        <f t="shared" si="18"/>
        <v>1.9029266386799457</v>
      </c>
      <c r="P1084" s="8">
        <f>October_Schedule_Table[[#This Row],[PTS2]]-October_Schedule_Table[[#This Row],[PTS]]</f>
        <v>16</v>
      </c>
      <c r="Q1084" s="8">
        <f>October_Schedule_Table[[#This Row],[Home Pre]]-October_Schedule_Table[[#This Row],[Away Pre]]</f>
        <v>2.9126845946411635</v>
      </c>
      <c r="R1084" s="8">
        <f>October_Schedule_Table[[#This Row],[Actual]]-October_Schedule_Table[[#This Row],[Predicted]]</f>
        <v>13.087315405358837</v>
      </c>
      <c r="S1084" s="8">
        <f>October_Schedule_Table[[#This Row],[PTS2]]-October_Schedule_Table[[#This Row],[Home Pre]]</f>
        <v>1.9024726091155344</v>
      </c>
      <c r="T1084" s="8">
        <f>October_Schedule_Table[[#This Row],[PTS]]-October_Schedule_Table[[#This Row],[Away Pre]]</f>
        <v>-11.184842796243302</v>
      </c>
      <c r="U1084" s="8" t="str">
        <f>CONCATENATE(October_Schedule_Table[[#This Row],[Away Short]],October_Schedule_Table[[#This Row],[PTS]],October_Schedule_Table[[#This Row],[PTS2]])</f>
        <v>Dal100116</v>
      </c>
      <c r="V1084" s="8" t="str">
        <f>CONCATENATE(October_Schedule_Table[[#This Row],[Home Short]],October_Schedule_Table[[#This Row],[PTS]],October_Schedule_Table[[#This Row],[PTS2]])</f>
        <v>Sac100116</v>
      </c>
      <c r="W1084" s="8" t="str">
        <f>VLOOKUP(October_Schedule_Table[[#This Row],[Home Concat]],'Back to Back'!T:U,2,FALSE)</f>
        <v>no</v>
      </c>
      <c r="X1084" s="8" t="str">
        <f>VLOOKUP(October_Schedule_Table[[#This Row],[Away Concat]],'Back to Back'!T:U,2,FALSE)</f>
        <v>yes</v>
      </c>
      <c r="Y108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84" s="8"/>
    </row>
    <row r="1085" spans="1:26" x14ac:dyDescent="0.2">
      <c r="A1085" s="2">
        <v>43545</v>
      </c>
      <c r="B1085" s="16">
        <v>3</v>
      </c>
      <c r="C1085" s="16">
        <v>21</v>
      </c>
      <c r="D1085" s="16">
        <v>2019</v>
      </c>
      <c r="E1085" s="1" t="s">
        <v>12</v>
      </c>
      <c r="F1085" s="1" t="s">
        <v>21</v>
      </c>
      <c r="G1085" s="1" t="str">
        <f>LEFT(October_Schedule_Table[[#This Row],[Visitor/Neutral]],3)</f>
        <v>Den</v>
      </c>
      <c r="H1085" s="1">
        <v>113</v>
      </c>
      <c r="I1085" s="1" t="s">
        <v>41</v>
      </c>
      <c r="J1085" s="1" t="str">
        <f>LEFT(October_Schedule_Table[[#This Row],[Home/Neutral]],3)</f>
        <v>Was</v>
      </c>
      <c r="K1085" s="1">
        <v>108</v>
      </c>
      <c r="L1085" s="1">
        <f>mean-0.5*home+VLOOKUP(October_Schedule_Table[[#This Row],[Visitor/Neutral]],lookup,2,FALSE)+VLOOKUP(October_Schedule_Table[[#This Row],[Home/Neutral]],lookup,3,FALSE)</f>
        <v>115.22087124813795</v>
      </c>
      <c r="M1085" s="1">
        <f>mean+0.5*home+VLOOKUP(October_Schedule_Table[[#This Row],[Visitor/Neutral]],lookup,3,FALSE)+VLOOKUP(October_Schedule_Table[[#This Row],[Home/Neutral]],lookup,2,FALSE)</f>
        <v>110.83597133215537</v>
      </c>
      <c r="N1085" s="1">
        <f>(October_Schedule_Table[[#This Row],[PTS2]]-October_Schedule_Table[[#This Row],[Home Pre]])^2+(October_Schedule_Table[[#This Row],[PTS]]-October_Schedule_Table[[#This Row],[Away Pre]])^2</f>
        <v>12.97500249761292</v>
      </c>
      <c r="O1085" s="1">
        <f t="shared" si="18"/>
        <v>1.9040690801280227</v>
      </c>
      <c r="P1085" s="8">
        <f>October_Schedule_Table[[#This Row],[PTS2]]-October_Schedule_Table[[#This Row],[PTS]]</f>
        <v>-5</v>
      </c>
      <c r="Q1085" s="8">
        <f>October_Schedule_Table[[#This Row],[Home Pre]]-October_Schedule_Table[[#This Row],[Away Pre]]</f>
        <v>-4.3848999159825865</v>
      </c>
      <c r="R1085" s="8">
        <f>October_Schedule_Table[[#This Row],[Actual]]-October_Schedule_Table[[#This Row],[Predicted]]</f>
        <v>-0.61510008401741345</v>
      </c>
      <c r="S1085" s="8">
        <f>October_Schedule_Table[[#This Row],[PTS2]]-October_Schedule_Table[[#This Row],[Home Pre]]</f>
        <v>-2.835971332155367</v>
      </c>
      <c r="T1085" s="8">
        <f>October_Schedule_Table[[#This Row],[PTS]]-October_Schedule_Table[[#This Row],[Away Pre]]</f>
        <v>-2.2208712481379536</v>
      </c>
      <c r="U1085" s="8" t="str">
        <f>CONCATENATE(October_Schedule_Table[[#This Row],[Away Short]],October_Schedule_Table[[#This Row],[PTS]],October_Schedule_Table[[#This Row],[PTS2]])</f>
        <v>Den113108</v>
      </c>
      <c r="V1085" s="8" t="str">
        <f>CONCATENATE(October_Schedule_Table[[#This Row],[Home Short]],October_Schedule_Table[[#This Row],[PTS]],October_Schedule_Table[[#This Row],[PTS2]])</f>
        <v>Was113108</v>
      </c>
      <c r="W1085" s="8" t="str">
        <f>VLOOKUP(October_Schedule_Table[[#This Row],[Home Concat]],'Back to Back'!T:U,2,FALSE)</f>
        <v>yes</v>
      </c>
      <c r="X1085" s="8" t="str">
        <f>VLOOKUP(October_Schedule_Table[[#This Row],[Away Concat]],'Back to Back'!T:U,2,FALSE)</f>
        <v>no</v>
      </c>
      <c r="Y1085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85" s="8"/>
    </row>
    <row r="1086" spans="1:26" x14ac:dyDescent="0.2">
      <c r="A1086" s="2">
        <v>43546</v>
      </c>
      <c r="B1086" s="16">
        <v>3</v>
      </c>
      <c r="C1086" s="16">
        <v>22</v>
      </c>
      <c r="D1086" s="16">
        <v>2019</v>
      </c>
      <c r="E1086" s="1" t="s">
        <v>23</v>
      </c>
      <c r="F1086" s="1" t="s">
        <v>22</v>
      </c>
      <c r="G1086" s="1" t="s">
        <v>241</v>
      </c>
      <c r="H1086" s="1">
        <v>110</v>
      </c>
      <c r="I1086" s="1" t="s">
        <v>36</v>
      </c>
      <c r="J1086" s="1" t="str">
        <f>LEFT(October_Schedule_Table[[#This Row],[Home/Neutral]],3)</f>
        <v>Cle</v>
      </c>
      <c r="K1086" s="1">
        <v>108</v>
      </c>
      <c r="L1086" s="1">
        <f>mean-0.5*home+VLOOKUP(October_Schedule_Table[[#This Row],[Visitor/Neutral]],lookup,2,FALSE)+VLOOKUP(October_Schedule_Table[[#This Row],[Home/Neutral]],lookup,3,FALSE)</f>
        <v>117.26639704656967</v>
      </c>
      <c r="M1086" s="1">
        <f>mean+0.5*home+VLOOKUP(October_Schedule_Table[[#This Row],[Visitor/Neutral]],lookup,3,FALSE)+VLOOKUP(October_Schedule_Table[[#This Row],[Home/Neutral]],lookup,2,FALSE)</f>
        <v>109.86728207749616</v>
      </c>
      <c r="N1086" s="1">
        <f>(October_Schedule_Table[[#This Row],[PTS2]]-October_Schedule_Table[[#This Row],[Home Pre]])^2+(October_Schedule_Table[[#This Row],[PTS]]-October_Schedule_Table[[#This Row],[Away Pre]])^2</f>
        <v>56.287268395334713</v>
      </c>
      <c r="O1086" s="1">
        <f t="shared" si="18"/>
        <v>1.9052122074524942</v>
      </c>
      <c r="P1086" s="8">
        <f>October_Schedule_Table[[#This Row],[PTS2]]-October_Schedule_Table[[#This Row],[PTS]]</f>
        <v>-2</v>
      </c>
      <c r="Q1086" s="8">
        <f>October_Schedule_Table[[#This Row],[Home Pre]]-October_Schedule_Table[[#This Row],[Away Pre]]</f>
        <v>-7.3991149690735085</v>
      </c>
      <c r="R1086" s="8">
        <f>October_Schedule_Table[[#This Row],[Actual]]-October_Schedule_Table[[#This Row],[Predicted]]</f>
        <v>5.3991149690735085</v>
      </c>
      <c r="S1086" s="8">
        <f>October_Schedule_Table[[#This Row],[PTS2]]-October_Schedule_Table[[#This Row],[Home Pre]]</f>
        <v>-1.8672820774961565</v>
      </c>
      <c r="T1086" s="8">
        <f>October_Schedule_Table[[#This Row],[PTS]]-October_Schedule_Table[[#This Row],[Away Pre]]</f>
        <v>-7.266397046569665</v>
      </c>
      <c r="U1086" s="8" t="str">
        <f>CONCATENATE(October_Schedule_Table[[#This Row],[Away Short]],October_Schedule_Table[[#This Row],[PTS]],October_Schedule_Table[[#This Row],[PTS2]])</f>
        <v>LAC110108</v>
      </c>
      <c r="V1086" s="8" t="str">
        <f>CONCATENATE(October_Schedule_Table[[#This Row],[Home Short]],October_Schedule_Table[[#This Row],[PTS]],October_Schedule_Table[[#This Row],[PTS2]])</f>
        <v>Cle110108</v>
      </c>
      <c r="W1086" s="8" t="str">
        <f>VLOOKUP(October_Schedule_Table[[#This Row],[Home Concat]],'Back to Back'!T:U,2,FALSE)</f>
        <v>no</v>
      </c>
      <c r="X1086" s="8" t="str">
        <f>VLOOKUP(October_Schedule_Table[[#This Row],[Away Concat]],'Back to Back'!T:U,2,FALSE)</f>
        <v>no</v>
      </c>
      <c r="Y108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86" s="8"/>
    </row>
    <row r="1087" spans="1:26" x14ac:dyDescent="0.2">
      <c r="A1087" s="2">
        <v>43546</v>
      </c>
      <c r="B1087" s="16">
        <v>3</v>
      </c>
      <c r="C1087" s="16">
        <v>22</v>
      </c>
      <c r="D1087" s="16">
        <v>2019</v>
      </c>
      <c r="E1087" s="1" t="s">
        <v>6</v>
      </c>
      <c r="F1087" s="1" t="s">
        <v>35</v>
      </c>
      <c r="G1087" s="1" t="str">
        <f>LEFT(October_Schedule_Table[[#This Row],[Visitor/Neutral]],3)</f>
        <v>San</v>
      </c>
      <c r="H1087" s="1">
        <v>105</v>
      </c>
      <c r="I1087" s="1" t="s">
        <v>18</v>
      </c>
      <c r="J1087" s="1" t="str">
        <f>LEFT(October_Schedule_Table[[#This Row],[Home/Neutral]],3)</f>
        <v>Hou</v>
      </c>
      <c r="K1087" s="1">
        <v>111</v>
      </c>
      <c r="L1087" s="1">
        <f>mean-0.5*home+VLOOKUP(October_Schedule_Table[[#This Row],[Visitor/Neutral]],lookup,2,FALSE)+VLOOKUP(October_Schedule_Table[[#This Row],[Home/Neutral]],lookup,3,FALSE)</f>
        <v>107.30291869221431</v>
      </c>
      <c r="M1087" s="1">
        <f>mean+0.5*home+VLOOKUP(October_Schedule_Table[[#This Row],[Visitor/Neutral]],lookup,3,FALSE)+VLOOKUP(October_Schedule_Table[[#This Row],[Home/Neutral]],lookup,2,FALSE)</f>
        <v>113.97338021566516</v>
      </c>
      <c r="N1087" s="1">
        <f>(October_Schedule_Table[[#This Row],[PTS2]]-October_Schedule_Table[[#This Row],[Home Pre]])^2+(October_Schedule_Table[[#This Row],[PTS]]-October_Schedule_Table[[#This Row],[Away Pre]])^2</f>
        <v>14.144424409859036</v>
      </c>
      <c r="O1087" s="1">
        <f t="shared" si="18"/>
        <v>1.9063560210651334</v>
      </c>
      <c r="P1087" s="8">
        <f>October_Schedule_Table[[#This Row],[PTS2]]-October_Schedule_Table[[#This Row],[PTS]]</f>
        <v>6</v>
      </c>
      <c r="Q1087" s="8">
        <f>October_Schedule_Table[[#This Row],[Home Pre]]-October_Schedule_Table[[#This Row],[Away Pre]]</f>
        <v>6.6704615234508537</v>
      </c>
      <c r="R1087" s="8">
        <f>October_Schedule_Table[[#This Row],[Actual]]-October_Schedule_Table[[#This Row],[Predicted]]</f>
        <v>-0.67046152345085375</v>
      </c>
      <c r="S1087" s="8">
        <f>October_Schedule_Table[[#This Row],[PTS2]]-October_Schedule_Table[[#This Row],[Home Pre]]</f>
        <v>-2.9733802156651592</v>
      </c>
      <c r="T1087" s="8">
        <f>October_Schedule_Table[[#This Row],[PTS]]-October_Schedule_Table[[#This Row],[Away Pre]]</f>
        <v>-2.3029186922143055</v>
      </c>
      <c r="U1087" s="8" t="str">
        <f>CONCATENATE(October_Schedule_Table[[#This Row],[Away Short]],October_Schedule_Table[[#This Row],[PTS]],October_Schedule_Table[[#This Row],[PTS2]])</f>
        <v>San105111</v>
      </c>
      <c r="V1087" s="8" t="str">
        <f>CONCATENATE(October_Schedule_Table[[#This Row],[Home Short]],October_Schedule_Table[[#This Row],[PTS]],October_Schedule_Table[[#This Row],[PTS2]])</f>
        <v>Hou105111</v>
      </c>
      <c r="W1087" s="8" t="str">
        <f>VLOOKUP(October_Schedule_Table[[#This Row],[Home Concat]],'Back to Back'!T:U,2,FALSE)</f>
        <v>no</v>
      </c>
      <c r="X1087" s="8" t="str">
        <f>VLOOKUP(October_Schedule_Table[[#This Row],[Away Concat]],'Back to Back'!T:U,2,FALSE)</f>
        <v>no</v>
      </c>
      <c r="Y108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87" s="8"/>
    </row>
    <row r="1088" spans="1:26" x14ac:dyDescent="0.2">
      <c r="A1088" s="2">
        <v>43546</v>
      </c>
      <c r="B1088" s="16">
        <v>3</v>
      </c>
      <c r="C1088" s="16">
        <v>22</v>
      </c>
      <c r="D1088" s="16">
        <v>2019</v>
      </c>
      <c r="E1088" s="1" t="s">
        <v>9</v>
      </c>
      <c r="F1088" s="1" t="s">
        <v>15</v>
      </c>
      <c r="G1088" s="1" t="str">
        <f>LEFT(October_Schedule_Table[[#This Row],[Visitor/Neutral]],3)</f>
        <v>Bro</v>
      </c>
      <c r="H1088" s="1">
        <v>111</v>
      </c>
      <c r="I1088" s="1" t="s">
        <v>39</v>
      </c>
      <c r="J1088" s="1" t="s">
        <v>242</v>
      </c>
      <c r="K1088" s="1">
        <v>106</v>
      </c>
      <c r="L1088" s="1">
        <f>mean-0.5*home+VLOOKUP(October_Schedule_Table[[#This Row],[Visitor/Neutral]],lookup,2,FALSE)+VLOOKUP(October_Schedule_Table[[#This Row],[Home/Neutral]],lookup,3,FALSE)</f>
        <v>113.02023989611601</v>
      </c>
      <c r="M1088" s="1">
        <f>mean+0.5*home+VLOOKUP(October_Schedule_Table[[#This Row],[Visitor/Neutral]],lookup,3,FALSE)+VLOOKUP(October_Schedule_Table[[#This Row],[Home/Neutral]],lookup,2,FALSE)</f>
        <v>113.88270177420007</v>
      </c>
      <c r="N1088" s="1">
        <f>(October_Schedule_Table[[#This Row],[PTS2]]-October_Schedule_Table[[#This Row],[Home Pre]])^2+(October_Schedule_Table[[#This Row],[PTS]]-October_Schedule_Table[[#This Row],[Away Pre]])^2</f>
        <v>66.218356498835789</v>
      </c>
      <c r="O1088" s="1">
        <f t="shared" si="18"/>
        <v>1.9075005213779603</v>
      </c>
      <c r="P1088" s="8">
        <f>October_Schedule_Table[[#This Row],[PTS2]]-October_Schedule_Table[[#This Row],[PTS]]</f>
        <v>-5</v>
      </c>
      <c r="Q1088" s="8">
        <f>October_Schedule_Table[[#This Row],[Home Pre]]-October_Schedule_Table[[#This Row],[Away Pre]]</f>
        <v>0.86246187808406205</v>
      </c>
      <c r="R1088" s="8">
        <f>October_Schedule_Table[[#This Row],[Actual]]-October_Schedule_Table[[#This Row],[Predicted]]</f>
        <v>-5.8624618780840621</v>
      </c>
      <c r="S1088" s="8">
        <f>October_Schedule_Table[[#This Row],[PTS2]]-October_Schedule_Table[[#This Row],[Home Pre]]</f>
        <v>-7.882701774200072</v>
      </c>
      <c r="T1088" s="8">
        <f>October_Schedule_Table[[#This Row],[PTS]]-October_Schedule_Table[[#This Row],[Away Pre]]</f>
        <v>-2.02023989611601</v>
      </c>
      <c r="U1088" s="8" t="str">
        <f>CONCATENATE(October_Schedule_Table[[#This Row],[Away Short]],October_Schedule_Table[[#This Row],[PTS]],October_Schedule_Table[[#This Row],[PTS2]])</f>
        <v>Bro111106</v>
      </c>
      <c r="V1088" s="8" t="str">
        <f>CONCATENATE(October_Schedule_Table[[#This Row],[Home Short]],October_Schedule_Table[[#This Row],[PTS]],October_Schedule_Table[[#This Row],[PTS2]])</f>
        <v>LAL111106</v>
      </c>
      <c r="W1088" s="8" t="str">
        <f>VLOOKUP(October_Schedule_Table[[#This Row],[Home Concat]],'Back to Back'!T:U,2,FALSE)</f>
        <v>no</v>
      </c>
      <c r="X1088" s="8" t="str">
        <f>VLOOKUP(October_Schedule_Table[[#This Row],[Away Concat]],'Back to Back'!T:U,2,FALSE)</f>
        <v>no</v>
      </c>
      <c r="Y108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88" s="8"/>
    </row>
    <row r="1089" spans="1:26" x14ac:dyDescent="0.2">
      <c r="A1089" s="2">
        <v>43546</v>
      </c>
      <c r="B1089" s="16">
        <v>3</v>
      </c>
      <c r="C1089" s="16">
        <v>22</v>
      </c>
      <c r="D1089" s="16">
        <v>2019</v>
      </c>
      <c r="E1089" s="1" t="s">
        <v>33</v>
      </c>
      <c r="F1089" s="1" t="s">
        <v>26</v>
      </c>
      <c r="G1089" s="1" t="str">
        <f>LEFT(October_Schedule_Table[[#This Row],[Visitor/Neutral]],3)</f>
        <v>Mia</v>
      </c>
      <c r="H1089" s="1">
        <v>87</v>
      </c>
      <c r="I1089" s="1" t="s">
        <v>13</v>
      </c>
      <c r="J1089" s="1" t="str">
        <f>LEFT(October_Schedule_Table[[#This Row],[Home/Neutral]],3)</f>
        <v>Mil</v>
      </c>
      <c r="K1089" s="1">
        <v>116</v>
      </c>
      <c r="L1089" s="1">
        <f>mean-0.5*home+VLOOKUP(October_Schedule_Table[[#This Row],[Visitor/Neutral]],lookup,2,FALSE)+VLOOKUP(October_Schedule_Table[[#This Row],[Home/Neutral]],lookup,3,FALSE)</f>
        <v>102.99758872421346</v>
      </c>
      <c r="M1089" s="1">
        <f>mean+0.5*home+VLOOKUP(October_Schedule_Table[[#This Row],[Visitor/Neutral]],lookup,3,FALSE)+VLOOKUP(October_Schedule_Table[[#This Row],[Home/Neutral]],lookup,2,FALSE)</f>
        <v>113.72691408612158</v>
      </c>
      <c r="N1089" s="1">
        <f>(October_Schedule_Table[[#This Row],[PTS2]]-October_Schedule_Table[[#This Row],[Home Pre]])^2+(October_Schedule_Table[[#This Row],[PTS]]-October_Schedule_Table[[#This Row],[Away Pre]])^2</f>
        <v>261.08976456095405</v>
      </c>
      <c r="O1089" s="1">
        <f t="shared" si="18"/>
        <v>1.9086457088032425</v>
      </c>
      <c r="P1089" s="8">
        <f>October_Schedule_Table[[#This Row],[PTS2]]-October_Schedule_Table[[#This Row],[PTS]]</f>
        <v>29</v>
      </c>
      <c r="Q1089" s="8">
        <f>October_Schedule_Table[[#This Row],[Home Pre]]-October_Schedule_Table[[#This Row],[Away Pre]]</f>
        <v>10.729325361908124</v>
      </c>
      <c r="R1089" s="8">
        <f>October_Schedule_Table[[#This Row],[Actual]]-October_Schedule_Table[[#This Row],[Predicted]]</f>
        <v>18.270674638091876</v>
      </c>
      <c r="S1089" s="8">
        <f>October_Schedule_Table[[#This Row],[PTS2]]-October_Schedule_Table[[#This Row],[Home Pre]]</f>
        <v>2.2730859138784183</v>
      </c>
      <c r="T1089" s="8">
        <f>October_Schedule_Table[[#This Row],[PTS]]-October_Schedule_Table[[#This Row],[Away Pre]]</f>
        <v>-15.997588724213458</v>
      </c>
      <c r="U1089" s="8" t="str">
        <f>CONCATENATE(October_Schedule_Table[[#This Row],[Away Short]],October_Schedule_Table[[#This Row],[PTS]],October_Schedule_Table[[#This Row],[PTS2]])</f>
        <v>Mia87116</v>
      </c>
      <c r="V1089" s="8" t="str">
        <f>CONCATENATE(October_Schedule_Table[[#This Row],[Home Short]],October_Schedule_Table[[#This Row],[PTS]],October_Schedule_Table[[#This Row],[PTS2]])</f>
        <v>Mil87116</v>
      </c>
      <c r="W1089" s="8" t="str">
        <f>VLOOKUP(October_Schedule_Table[[#This Row],[Home Concat]],'Back to Back'!T:U,2,FALSE)</f>
        <v>no</v>
      </c>
      <c r="X1089" s="8" t="str">
        <f>VLOOKUP(October_Schedule_Table[[#This Row],[Away Concat]],'Back to Back'!T:U,2,FALSE)</f>
        <v>no</v>
      </c>
      <c r="Y108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89" s="8"/>
    </row>
    <row r="1090" spans="1:26" x14ac:dyDescent="0.2">
      <c r="A1090" s="2">
        <v>43546</v>
      </c>
      <c r="B1090" s="16">
        <v>3</v>
      </c>
      <c r="C1090" s="16">
        <v>22</v>
      </c>
      <c r="D1090" s="16">
        <v>2019</v>
      </c>
      <c r="E1090" s="1" t="s">
        <v>23</v>
      </c>
      <c r="F1090" s="1" t="s">
        <v>21</v>
      </c>
      <c r="G1090" s="1" t="str">
        <f>LEFT(October_Schedule_Table[[#This Row],[Visitor/Neutral]],3)</f>
        <v>Den</v>
      </c>
      <c r="H1090" s="1">
        <v>111</v>
      </c>
      <c r="I1090" s="1" t="s">
        <v>25</v>
      </c>
      <c r="J1090" s="1" t="s">
        <v>243</v>
      </c>
      <c r="K1090" s="1">
        <v>93</v>
      </c>
      <c r="L1090" s="1">
        <f>mean-0.5*home+VLOOKUP(October_Schedule_Table[[#This Row],[Visitor/Neutral]],lookup,2,FALSE)+VLOOKUP(October_Schedule_Table[[#This Row],[Home/Neutral]],lookup,3,FALSE)</f>
        <v>110.98852092307001</v>
      </c>
      <c r="M1090" s="1">
        <f>mean+0.5*home+VLOOKUP(October_Schedule_Table[[#This Row],[Visitor/Neutral]],lookup,3,FALSE)+VLOOKUP(October_Schedule_Table[[#This Row],[Home/Neutral]],lookup,2,FALSE)</f>
        <v>100.43724363893367</v>
      </c>
      <c r="N1090" s="1">
        <f>(October_Schedule_Table[[#This Row],[PTS2]]-October_Schedule_Table[[#This Row],[Home Pre]])^2+(October_Schedule_Table[[#This Row],[PTS]]-October_Schedule_Table[[#This Row],[Away Pre]])^2</f>
        <v>55.312724714066434</v>
      </c>
      <c r="O1090" s="1">
        <f t="shared" si="18"/>
        <v>1.9097915837534947</v>
      </c>
      <c r="P1090" s="8">
        <f>October_Schedule_Table[[#This Row],[PTS2]]-October_Schedule_Table[[#This Row],[PTS]]</f>
        <v>-18</v>
      </c>
      <c r="Q1090" s="8">
        <f>October_Schedule_Table[[#This Row],[Home Pre]]-October_Schedule_Table[[#This Row],[Away Pre]]</f>
        <v>-10.551277284136347</v>
      </c>
      <c r="R1090" s="8">
        <f>October_Schedule_Table[[#This Row],[Actual]]-October_Schedule_Table[[#This Row],[Predicted]]</f>
        <v>-7.4487227158636529</v>
      </c>
      <c r="S1090" s="8">
        <f>October_Schedule_Table[[#This Row],[PTS2]]-October_Schedule_Table[[#This Row],[Home Pre]]</f>
        <v>-7.4372436389336656</v>
      </c>
      <c r="T1090" s="8">
        <f>October_Schedule_Table[[#This Row],[PTS]]-October_Schedule_Table[[#This Row],[Away Pre]]</f>
        <v>1.1479076929987286E-2</v>
      </c>
      <c r="U1090" s="8" t="str">
        <f>CONCATENATE(October_Schedule_Table[[#This Row],[Away Short]],October_Schedule_Table[[#This Row],[PTS]],October_Schedule_Table[[#This Row],[PTS2]])</f>
        <v>Den11193</v>
      </c>
      <c r="V1090" s="8" t="str">
        <f>CONCATENATE(October_Schedule_Table[[#This Row],[Home Short]],October_Schedule_Table[[#This Row],[PTS]],October_Schedule_Table[[#This Row],[PTS2]])</f>
        <v>NYK11193</v>
      </c>
      <c r="W1090" s="8" t="str">
        <f>VLOOKUP(October_Schedule_Table[[#This Row],[Home Concat]],'Back to Back'!T:U,2,FALSE)</f>
        <v>no</v>
      </c>
      <c r="X1090" s="8" t="str">
        <f>VLOOKUP(October_Schedule_Table[[#This Row],[Away Concat]],'Back to Back'!T:U,2,FALSE)</f>
        <v>yes</v>
      </c>
      <c r="Y109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90" s="8"/>
    </row>
    <row r="1091" spans="1:26" x14ac:dyDescent="0.2">
      <c r="A1091" s="2">
        <v>43546</v>
      </c>
      <c r="B1091" s="16">
        <v>3</v>
      </c>
      <c r="C1091" s="16">
        <v>22</v>
      </c>
      <c r="D1091" s="16">
        <v>2019</v>
      </c>
      <c r="E1091" s="1" t="s">
        <v>12</v>
      </c>
      <c r="F1091" s="1" t="s">
        <v>19</v>
      </c>
      <c r="G1091" s="1" t="str">
        <f>LEFT(October_Schedule_Table[[#This Row],[Visitor/Neutral]],3)</f>
        <v>Mem</v>
      </c>
      <c r="H1091" s="1">
        <v>119</v>
      </c>
      <c r="I1091" s="1" t="s">
        <v>27</v>
      </c>
      <c r="J1091" s="1" t="str">
        <f>LEFT(October_Schedule_Table[[#This Row],[Home/Neutral]],3)</f>
        <v>Orl</v>
      </c>
      <c r="K1091" s="1">
        <v>123</v>
      </c>
      <c r="L1091" s="1">
        <f>mean-0.5*home+VLOOKUP(October_Schedule_Table[[#This Row],[Visitor/Neutral]],lookup,2,FALSE)+VLOOKUP(October_Schedule_Table[[#This Row],[Home/Neutral]],lookup,3,FALSE)</f>
        <v>97.945897148086004</v>
      </c>
      <c r="M1091" s="1">
        <f>mean+0.5*home+VLOOKUP(October_Schedule_Table[[#This Row],[Visitor/Neutral]],lookup,3,FALSE)+VLOOKUP(October_Schedule_Table[[#This Row],[Home/Neutral]],lookup,2,FALSE)</f>
        <v>104.21554860329535</v>
      </c>
      <c r="N1091" s="1">
        <f>(October_Schedule_Table[[#This Row],[PTS2]]-October_Schedule_Table[[#This Row],[Home Pre]])^2+(October_Schedule_Table[[#This Row],[PTS]]-October_Schedule_Table[[#This Row],[Away Pre]])^2</f>
        <v>796.13086117413241</v>
      </c>
      <c r="O1091" s="1">
        <f t="shared" si="18"/>
        <v>1.9109381466414797</v>
      </c>
      <c r="P1091" s="8">
        <f>October_Schedule_Table[[#This Row],[PTS2]]-October_Schedule_Table[[#This Row],[PTS]]</f>
        <v>4</v>
      </c>
      <c r="Q1091" s="8">
        <f>October_Schedule_Table[[#This Row],[Home Pre]]-October_Schedule_Table[[#This Row],[Away Pre]]</f>
        <v>6.2696514552093419</v>
      </c>
      <c r="R1091" s="8">
        <f>October_Schedule_Table[[#This Row],[Actual]]-October_Schedule_Table[[#This Row],[Predicted]]</f>
        <v>-2.2696514552093419</v>
      </c>
      <c r="S1091" s="8">
        <f>October_Schedule_Table[[#This Row],[PTS2]]-October_Schedule_Table[[#This Row],[Home Pre]]</f>
        <v>18.784451396704654</v>
      </c>
      <c r="T1091" s="8">
        <f>October_Schedule_Table[[#This Row],[PTS]]-October_Schedule_Table[[#This Row],[Away Pre]]</f>
        <v>21.054102851913996</v>
      </c>
      <c r="U1091" s="8" t="str">
        <f>CONCATENATE(October_Schedule_Table[[#This Row],[Away Short]],October_Schedule_Table[[#This Row],[PTS]],October_Schedule_Table[[#This Row],[PTS2]])</f>
        <v>Mem119123</v>
      </c>
      <c r="V1091" s="8" t="str">
        <f>CONCATENATE(October_Schedule_Table[[#This Row],[Home Short]],October_Schedule_Table[[#This Row],[PTS]],October_Schedule_Table[[#This Row],[PTS2]])</f>
        <v>Orl119123</v>
      </c>
      <c r="W1091" s="8" t="str">
        <f>VLOOKUP(October_Schedule_Table[[#This Row],[Home Concat]],'Back to Back'!T:U,2,FALSE)</f>
        <v>no</v>
      </c>
      <c r="X1091" s="8" t="str">
        <f>VLOOKUP(October_Schedule_Table[[#This Row],[Away Concat]],'Back to Back'!T:U,2,FALSE)</f>
        <v>no</v>
      </c>
      <c r="Y109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91" s="8"/>
    </row>
    <row r="1092" spans="1:26" x14ac:dyDescent="0.2">
      <c r="A1092" s="2">
        <v>43546</v>
      </c>
      <c r="B1092" s="16">
        <v>3</v>
      </c>
      <c r="C1092" s="16">
        <v>22</v>
      </c>
      <c r="D1092" s="16">
        <v>2019</v>
      </c>
      <c r="E1092" s="1" t="s">
        <v>23</v>
      </c>
      <c r="F1092" s="1" t="s">
        <v>10</v>
      </c>
      <c r="G1092" s="1" t="str">
        <f>LEFT(October_Schedule_Table[[#This Row],[Visitor/Neutral]],3)</f>
        <v>Okl</v>
      </c>
      <c r="H1092" s="1">
        <v>116</v>
      </c>
      <c r="I1092" s="1" t="s">
        <v>37</v>
      </c>
      <c r="J1092" s="1" t="str">
        <f>LEFT(October_Schedule_Table[[#This Row],[Home/Neutral]],3)</f>
        <v>Tor</v>
      </c>
      <c r="K1092" s="1">
        <v>109</v>
      </c>
      <c r="L1092" s="1">
        <f>mean-0.5*home+VLOOKUP(October_Schedule_Table[[#This Row],[Visitor/Neutral]],lookup,2,FALSE)+VLOOKUP(October_Schedule_Table[[#This Row],[Home/Neutral]],lookup,3,FALSE)</f>
        <v>111.05719363360524</v>
      </c>
      <c r="M1092" s="1">
        <f>mean+0.5*home+VLOOKUP(October_Schedule_Table[[#This Row],[Visitor/Neutral]],lookup,3,FALSE)+VLOOKUP(October_Schedule_Table[[#This Row],[Home/Neutral]],lookup,2,FALSE)</f>
        <v>115.90556746655901</v>
      </c>
      <c r="N1092" s="1">
        <f>(October_Schedule_Table[[#This Row],[PTS2]]-October_Schedule_Table[[#This Row],[Home Pre]])^2+(October_Schedule_Table[[#This Row],[PTS]]-October_Schedule_Table[[#This Row],[Away Pre]])^2</f>
        <v>72.118196810870757</v>
      </c>
      <c r="O1092" s="1">
        <f t="shared" si="18"/>
        <v>1.9120853978802079</v>
      </c>
      <c r="P1092" s="8">
        <f>October_Schedule_Table[[#This Row],[PTS2]]-October_Schedule_Table[[#This Row],[PTS]]</f>
        <v>-7</v>
      </c>
      <c r="Q1092" s="8">
        <f>October_Schedule_Table[[#This Row],[Home Pre]]-October_Schedule_Table[[#This Row],[Away Pre]]</f>
        <v>4.8483738329537687</v>
      </c>
      <c r="R1092" s="8">
        <f>October_Schedule_Table[[#This Row],[Actual]]-October_Schedule_Table[[#This Row],[Predicted]]</f>
        <v>-11.848373832953769</v>
      </c>
      <c r="S1092" s="8">
        <f>October_Schedule_Table[[#This Row],[PTS2]]-October_Schedule_Table[[#This Row],[Home Pre]]</f>
        <v>-6.9055674665590061</v>
      </c>
      <c r="T1092" s="8">
        <f>October_Schedule_Table[[#This Row],[PTS]]-October_Schedule_Table[[#This Row],[Away Pre]]</f>
        <v>4.9428063663947626</v>
      </c>
      <c r="U1092" s="8" t="str">
        <f>CONCATENATE(October_Schedule_Table[[#This Row],[Away Short]],October_Schedule_Table[[#This Row],[PTS]],October_Schedule_Table[[#This Row],[PTS2]])</f>
        <v>Okl116109</v>
      </c>
      <c r="V1092" s="8" t="str">
        <f>CONCATENATE(October_Schedule_Table[[#This Row],[Home Short]],October_Schedule_Table[[#This Row],[PTS]],October_Schedule_Table[[#This Row],[PTS2]])</f>
        <v>Tor116109</v>
      </c>
      <c r="W1092" s="8" t="str">
        <f>VLOOKUP(October_Schedule_Table[[#This Row],[Home Concat]],'Back to Back'!T:U,2,FALSE)</f>
        <v>no</v>
      </c>
      <c r="X1092" s="8" t="str">
        <f>VLOOKUP(October_Schedule_Table[[#This Row],[Away Concat]],'Back to Back'!T:U,2,FALSE)</f>
        <v>no</v>
      </c>
      <c r="Y109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92" s="8"/>
    </row>
    <row r="1093" spans="1:26" x14ac:dyDescent="0.2">
      <c r="A1093" s="2">
        <v>43547</v>
      </c>
      <c r="B1093" s="16">
        <v>3</v>
      </c>
      <c r="C1093" s="16">
        <v>23</v>
      </c>
      <c r="D1093" s="16">
        <v>2019</v>
      </c>
      <c r="E1093" s="1" t="s">
        <v>23</v>
      </c>
      <c r="F1093" s="1" t="s">
        <v>7</v>
      </c>
      <c r="G1093" s="1" t="str">
        <f>LEFT(October_Schedule_Table[[#This Row],[Visitor/Neutral]],3)</f>
        <v>Phi</v>
      </c>
      <c r="H1093" s="1">
        <v>127</v>
      </c>
      <c r="I1093" s="1" t="s">
        <v>24</v>
      </c>
      <c r="J1093" s="1" t="str">
        <f>LEFT(October_Schedule_Table[[#This Row],[Home/Neutral]],3)</f>
        <v>Atl</v>
      </c>
      <c r="K1093" s="1">
        <v>129</v>
      </c>
      <c r="L1093" s="1">
        <f>mean-0.5*home+VLOOKUP(October_Schedule_Table[[#This Row],[Visitor/Neutral]],lookup,2,FALSE)+VLOOKUP(October_Schedule_Table[[#This Row],[Home/Neutral]],lookup,3,FALSE)</f>
        <v>122.62266183770595</v>
      </c>
      <c r="M1093" s="1">
        <f>mean+0.5*home+VLOOKUP(October_Schedule_Table[[#This Row],[Visitor/Neutral]],lookup,3,FALSE)+VLOOKUP(October_Schedule_Table[[#This Row],[Home/Neutral]],lookup,2,FALSE)</f>
        <v>117.66698374418941</v>
      </c>
      <c r="N1093" s="1">
        <f>(October_Schedule_Table[[#This Row],[PTS2]]-October_Schedule_Table[[#This Row],[Home Pre]])^2+(October_Schedule_Table[[#This Row],[PTS]]-October_Schedule_Table[[#This Row],[Away Pre]])^2</f>
        <v>147.59834684154296</v>
      </c>
      <c r="O1093" s="1">
        <f t="shared" si="18"/>
        <v>1.9132333378829378</v>
      </c>
      <c r="P1093" s="8">
        <f>October_Schedule_Table[[#This Row],[PTS2]]-October_Schedule_Table[[#This Row],[PTS]]</f>
        <v>2</v>
      </c>
      <c r="Q1093" s="8">
        <f>October_Schedule_Table[[#This Row],[Home Pre]]-October_Schedule_Table[[#This Row],[Away Pre]]</f>
        <v>-4.9556780935165392</v>
      </c>
      <c r="R1093" s="8">
        <f>October_Schedule_Table[[#This Row],[Actual]]-October_Schedule_Table[[#This Row],[Predicted]]</f>
        <v>6.9556780935165392</v>
      </c>
      <c r="S1093" s="8">
        <f>October_Schedule_Table[[#This Row],[PTS2]]-October_Schedule_Table[[#This Row],[Home Pre]]</f>
        <v>11.333016255810591</v>
      </c>
      <c r="T1093" s="8">
        <f>October_Schedule_Table[[#This Row],[PTS]]-October_Schedule_Table[[#This Row],[Away Pre]]</f>
        <v>4.3773381622940519</v>
      </c>
      <c r="U1093" s="8" t="str">
        <f>CONCATENATE(October_Schedule_Table[[#This Row],[Away Short]],October_Schedule_Table[[#This Row],[PTS]],October_Schedule_Table[[#This Row],[PTS2]])</f>
        <v>Phi127129</v>
      </c>
      <c r="V1093" s="8" t="str">
        <f>CONCATENATE(October_Schedule_Table[[#This Row],[Home Short]],October_Schedule_Table[[#This Row],[PTS]],October_Schedule_Table[[#This Row],[PTS2]])</f>
        <v>Atl127129</v>
      </c>
      <c r="W1093" s="8" t="str">
        <f>VLOOKUP(October_Schedule_Table[[#This Row],[Home Concat]],'Back to Back'!T:U,2,FALSE)</f>
        <v>no</v>
      </c>
      <c r="X1093" s="8" t="str">
        <f>VLOOKUP(October_Schedule_Table[[#This Row],[Away Concat]],'Back to Back'!T:U,2,FALSE)</f>
        <v>no</v>
      </c>
      <c r="Y109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93" s="8"/>
    </row>
    <row r="1094" spans="1:26" x14ac:dyDescent="0.2">
      <c r="A1094" s="2">
        <v>43547</v>
      </c>
      <c r="B1094" s="16">
        <v>3</v>
      </c>
      <c r="C1094" s="16">
        <v>23</v>
      </c>
      <c r="D1094" s="16">
        <v>2019</v>
      </c>
      <c r="E1094" s="1" t="s">
        <v>6</v>
      </c>
      <c r="F1094" s="1" t="s">
        <v>31</v>
      </c>
      <c r="G1094" s="1" t="str">
        <f>LEFT(October_Schedule_Table[[#This Row],[Visitor/Neutral]],3)</f>
        <v>Uta</v>
      </c>
      <c r="H1094" s="1">
        <v>114</v>
      </c>
      <c r="I1094" s="1" t="s">
        <v>38</v>
      </c>
      <c r="J1094" s="1" t="str">
        <f>LEFT(October_Schedule_Table[[#This Row],[Home/Neutral]],3)</f>
        <v>Chi</v>
      </c>
      <c r="K1094" s="1">
        <v>83</v>
      </c>
      <c r="L1094" s="1">
        <f>mean-0.5*home+VLOOKUP(October_Schedule_Table[[#This Row],[Visitor/Neutral]],lookup,2,FALSE)+VLOOKUP(October_Schedule_Table[[#This Row],[Home/Neutral]],lookup,3,FALSE)</f>
        <v>112.9660928707181</v>
      </c>
      <c r="M1094" s="1">
        <f>mean+0.5*home+VLOOKUP(October_Schedule_Table[[#This Row],[Visitor/Neutral]],lookup,3,FALSE)+VLOOKUP(October_Schedule_Table[[#This Row],[Home/Neutral]],lookup,2,FALSE)</f>
        <v>101.59822307452654</v>
      </c>
      <c r="N1094" s="1">
        <f>(October_Schedule_Table[[#This Row],[PTS2]]-October_Schedule_Table[[#This Row],[Home Pre]])^2+(October_Schedule_Table[[#This Row],[PTS]]-October_Schedule_Table[[#This Row],[Away Pre]])^2</f>
        <v>346.9628654818315</v>
      </c>
      <c r="O1094" s="1">
        <f t="shared" si="18"/>
        <v>1.9143819670631759</v>
      </c>
      <c r="P1094" s="8">
        <f>October_Schedule_Table[[#This Row],[PTS2]]-October_Schedule_Table[[#This Row],[PTS]]</f>
        <v>-31</v>
      </c>
      <c r="Q1094" s="8">
        <f>October_Schedule_Table[[#This Row],[Home Pre]]-October_Schedule_Table[[#This Row],[Away Pre]]</f>
        <v>-11.367869796191556</v>
      </c>
      <c r="R1094" s="8">
        <f>October_Schedule_Table[[#This Row],[Actual]]-October_Schedule_Table[[#This Row],[Predicted]]</f>
        <v>-19.632130203808444</v>
      </c>
      <c r="S1094" s="8">
        <f>October_Schedule_Table[[#This Row],[PTS2]]-October_Schedule_Table[[#This Row],[Home Pre]]</f>
        <v>-18.598223074526544</v>
      </c>
      <c r="T1094" s="8">
        <f>October_Schedule_Table[[#This Row],[PTS]]-October_Schedule_Table[[#This Row],[Away Pre]]</f>
        <v>1.0339071292819</v>
      </c>
      <c r="U1094" s="8" t="str">
        <f>CONCATENATE(October_Schedule_Table[[#This Row],[Away Short]],October_Schedule_Table[[#This Row],[PTS]],October_Schedule_Table[[#This Row],[PTS2]])</f>
        <v>Uta11483</v>
      </c>
      <c r="V1094" s="8" t="str">
        <f>CONCATENATE(October_Schedule_Table[[#This Row],[Home Short]],October_Schedule_Table[[#This Row],[PTS]],October_Schedule_Table[[#This Row],[PTS2]])</f>
        <v>Chi11483</v>
      </c>
      <c r="W1094" s="8" t="str">
        <f>VLOOKUP(October_Schedule_Table[[#This Row],[Home Concat]],'Back to Back'!T:U,2,FALSE)</f>
        <v>no</v>
      </c>
      <c r="X1094" s="8" t="str">
        <f>VLOOKUP(October_Schedule_Table[[#This Row],[Away Concat]],'Back to Back'!T:U,2,FALSE)</f>
        <v>no</v>
      </c>
      <c r="Y109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94" s="8"/>
    </row>
    <row r="1095" spans="1:26" x14ac:dyDescent="0.2">
      <c r="A1095" s="2">
        <v>43547</v>
      </c>
      <c r="B1095" s="16">
        <v>3</v>
      </c>
      <c r="C1095" s="16">
        <v>23</v>
      </c>
      <c r="D1095" s="16">
        <v>2019</v>
      </c>
      <c r="E1095" s="1" t="s">
        <v>43</v>
      </c>
      <c r="F1095" s="1" t="s">
        <v>8</v>
      </c>
      <c r="G1095" s="1" t="str">
        <f>LEFT(October_Schedule_Table[[#This Row],[Visitor/Neutral]],3)</f>
        <v>Bos</v>
      </c>
      <c r="H1095" s="1">
        <v>117</v>
      </c>
      <c r="I1095" s="1" t="s">
        <v>14</v>
      </c>
      <c r="J1095" s="1" t="str">
        <f>LEFT(October_Schedule_Table[[#This Row],[Home/Neutral]],3)</f>
        <v>Cha</v>
      </c>
      <c r="K1095" s="1">
        <v>124</v>
      </c>
      <c r="L1095" s="1">
        <f>mean-0.5*home+VLOOKUP(October_Schedule_Table[[#This Row],[Visitor/Neutral]],lookup,2,FALSE)+VLOOKUP(October_Schedule_Table[[#This Row],[Home/Neutral]],lookup,3,FALSE)</f>
        <v>111.64054390616849</v>
      </c>
      <c r="M1095" s="1">
        <f>mean+0.5*home+VLOOKUP(October_Schedule_Table[[#This Row],[Visitor/Neutral]],lookup,3,FALSE)+VLOOKUP(October_Schedule_Table[[#This Row],[Home/Neutral]],lookup,2,FALSE)</f>
        <v>109.46376443134865</v>
      </c>
      <c r="N1095" s="1">
        <f>(October_Schedule_Table[[#This Row],[PTS2]]-October_Schedule_Table[[#This Row],[Home Pre]])^2+(October_Schedule_Table[[#This Row],[PTS]]-October_Schedule_Table[[#This Row],[Away Pre]])^2</f>
        <v>240.02591412903234</v>
      </c>
      <c r="O1095" s="1">
        <f t="shared" si="18"/>
        <v>1.9155312858346769</v>
      </c>
      <c r="P1095" s="8">
        <f>October_Schedule_Table[[#This Row],[PTS2]]-October_Schedule_Table[[#This Row],[PTS]]</f>
        <v>7</v>
      </c>
      <c r="Q1095" s="8">
        <f>October_Schedule_Table[[#This Row],[Home Pre]]-October_Schedule_Table[[#This Row],[Away Pre]]</f>
        <v>-2.1767794748198384</v>
      </c>
      <c r="R1095" s="8">
        <f>October_Schedule_Table[[#This Row],[Actual]]-October_Schedule_Table[[#This Row],[Predicted]]</f>
        <v>9.1767794748198384</v>
      </c>
      <c r="S1095" s="8">
        <f>October_Schedule_Table[[#This Row],[PTS2]]-October_Schedule_Table[[#This Row],[Home Pre]]</f>
        <v>14.53623556865135</v>
      </c>
      <c r="T1095" s="8">
        <f>October_Schedule_Table[[#This Row],[PTS]]-October_Schedule_Table[[#This Row],[Away Pre]]</f>
        <v>5.3594560938315112</v>
      </c>
      <c r="U1095" s="8" t="str">
        <f>CONCATENATE(October_Schedule_Table[[#This Row],[Away Short]],October_Schedule_Table[[#This Row],[PTS]],October_Schedule_Table[[#This Row],[PTS2]])</f>
        <v>Bos117124</v>
      </c>
      <c r="V1095" s="8" t="str">
        <f>CONCATENATE(October_Schedule_Table[[#This Row],[Home Short]],October_Schedule_Table[[#This Row],[PTS]],October_Schedule_Table[[#This Row],[PTS2]])</f>
        <v>Cha117124</v>
      </c>
      <c r="W1095" s="8" t="str">
        <f>VLOOKUP(October_Schedule_Table[[#This Row],[Home Concat]],'Back to Back'!T:U,2,FALSE)</f>
        <v>no</v>
      </c>
      <c r="X1095" s="8" t="str">
        <f>VLOOKUP(October_Schedule_Table[[#This Row],[Away Concat]],'Back to Back'!T:U,2,FALSE)</f>
        <v>no</v>
      </c>
      <c r="Y109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95" s="8"/>
    </row>
    <row r="1096" spans="1:26" x14ac:dyDescent="0.2">
      <c r="A1096" s="2">
        <v>43547</v>
      </c>
      <c r="B1096" s="16">
        <v>3</v>
      </c>
      <c r="C1096" s="16">
        <v>23</v>
      </c>
      <c r="D1096" s="16">
        <v>2019</v>
      </c>
      <c r="E1096" s="1" t="s">
        <v>33</v>
      </c>
      <c r="F1096" s="1" t="s">
        <v>28</v>
      </c>
      <c r="G1096" s="1" t="str">
        <f>LEFT(October_Schedule_Table[[#This Row],[Visitor/Neutral]],3)</f>
        <v>Dal</v>
      </c>
      <c r="H1096" s="1">
        <v>126</v>
      </c>
      <c r="I1096" s="1" t="s">
        <v>11</v>
      </c>
      <c r="J1096" s="1" t="str">
        <f>LEFT(October_Schedule_Table[[#This Row],[Home/Neutral]],3)</f>
        <v>Gol</v>
      </c>
      <c r="K1096" s="1">
        <v>91</v>
      </c>
      <c r="L1096" s="1">
        <f>mean-0.5*home+VLOOKUP(October_Schedule_Table[[#This Row],[Visitor/Neutral]],lookup,2,FALSE)+VLOOKUP(October_Schedule_Table[[#This Row],[Home/Neutral]],lookup,3,FALSE)</f>
        <v>107.33621783430571</v>
      </c>
      <c r="M1096" s="1">
        <f>mean+0.5*home+VLOOKUP(October_Schedule_Table[[#This Row],[Visitor/Neutral]],lookup,3,FALSE)+VLOOKUP(October_Schedule_Table[[#This Row],[Home/Neutral]],lookup,2,FALSE)</f>
        <v>117.64730586044587</v>
      </c>
      <c r="N1096" s="1">
        <f>(October_Schedule_Table[[#This Row],[PTS2]]-October_Schedule_Table[[#This Row],[Home Pre]])^2+(October_Schedule_Table[[#This Row],[PTS]]-October_Schedule_Table[[#This Row],[Away Pre]])^2</f>
        <v>1058.415674348641</v>
      </c>
      <c r="O1096" s="1">
        <f t="shared" si="18"/>
        <v>1.916681294611444</v>
      </c>
      <c r="P1096" s="8">
        <f>October_Schedule_Table[[#This Row],[PTS2]]-October_Schedule_Table[[#This Row],[PTS]]</f>
        <v>-35</v>
      </c>
      <c r="Q1096" s="8">
        <f>October_Schedule_Table[[#This Row],[Home Pre]]-October_Schedule_Table[[#This Row],[Away Pre]]</f>
        <v>10.311088026140155</v>
      </c>
      <c r="R1096" s="8">
        <f>October_Schedule_Table[[#This Row],[Actual]]-October_Schedule_Table[[#This Row],[Predicted]]</f>
        <v>-45.311088026140155</v>
      </c>
      <c r="S1096" s="8">
        <f>October_Schedule_Table[[#This Row],[PTS2]]-October_Schedule_Table[[#This Row],[Home Pre]]</f>
        <v>-26.647305860445869</v>
      </c>
      <c r="T1096" s="8">
        <f>October_Schedule_Table[[#This Row],[PTS]]-October_Schedule_Table[[#This Row],[Away Pre]]</f>
        <v>18.663782165694286</v>
      </c>
      <c r="U1096" s="8" t="str">
        <f>CONCATENATE(October_Schedule_Table[[#This Row],[Away Short]],October_Schedule_Table[[#This Row],[PTS]],October_Schedule_Table[[#This Row],[PTS2]])</f>
        <v>Dal12691</v>
      </c>
      <c r="V1096" s="8" t="str">
        <f>CONCATENATE(October_Schedule_Table[[#This Row],[Home Short]],October_Schedule_Table[[#This Row],[PTS]],October_Schedule_Table[[#This Row],[PTS2]])</f>
        <v>Gol12691</v>
      </c>
      <c r="W1096" s="8" t="str">
        <f>VLOOKUP(October_Schedule_Table[[#This Row],[Home Concat]],'Back to Back'!T:U,2,FALSE)</f>
        <v>no</v>
      </c>
      <c r="X1096" s="8" t="str">
        <f>VLOOKUP(October_Schedule_Table[[#This Row],[Away Concat]],'Back to Back'!T:U,2,FALSE)</f>
        <v>no</v>
      </c>
      <c r="Y109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96" s="8"/>
    </row>
    <row r="1097" spans="1:26" x14ac:dyDescent="0.2">
      <c r="A1097" s="2">
        <v>43547</v>
      </c>
      <c r="B1097" s="16">
        <v>3</v>
      </c>
      <c r="C1097" s="16">
        <v>23</v>
      </c>
      <c r="D1097" s="16">
        <v>2019</v>
      </c>
      <c r="E1097" s="1" t="s">
        <v>6</v>
      </c>
      <c r="F1097" s="1" t="s">
        <v>34</v>
      </c>
      <c r="G1097" s="1" t="str">
        <f>LEFT(October_Schedule_Table[[#This Row],[Visitor/Neutral]],3)</f>
        <v>Min</v>
      </c>
      <c r="H1097" s="1">
        <v>112</v>
      </c>
      <c r="I1097" s="1" t="s">
        <v>19</v>
      </c>
      <c r="J1097" s="1" t="str">
        <f>LEFT(October_Schedule_Table[[#This Row],[Home/Neutral]],3)</f>
        <v>Mem</v>
      </c>
      <c r="K1097" s="1">
        <v>99</v>
      </c>
      <c r="L1097" s="1">
        <f>mean-0.5*home+VLOOKUP(October_Schedule_Table[[#This Row],[Visitor/Neutral]],lookup,2,FALSE)+VLOOKUP(October_Schedule_Table[[#This Row],[Home/Neutral]],lookup,3,FALSE)</f>
        <v>106.46796566040784</v>
      </c>
      <c r="M1097" s="1">
        <f>mean+0.5*home+VLOOKUP(October_Schedule_Table[[#This Row],[Visitor/Neutral]],lookup,3,FALSE)+VLOOKUP(October_Schedule_Table[[#This Row],[Home/Neutral]],lookup,2,FALSE)</f>
        <v>108.19678934999096</v>
      </c>
      <c r="N1097" s="1">
        <f>(October_Schedule_Table[[#This Row],[PTS2]]-October_Schedule_Table[[#This Row],[Home Pre]])^2+(October_Schedule_Table[[#This Row],[PTS]]-October_Schedule_Table[[#This Row],[Away Pre]])^2</f>
        <v>115.18433828253409</v>
      </c>
      <c r="O1097" s="1">
        <f t="shared" si="18"/>
        <v>1.9178319938077288</v>
      </c>
      <c r="P1097" s="8">
        <f>October_Schedule_Table[[#This Row],[PTS2]]-October_Schedule_Table[[#This Row],[PTS]]</f>
        <v>-13</v>
      </c>
      <c r="Q1097" s="8">
        <f>October_Schedule_Table[[#This Row],[Home Pre]]-October_Schedule_Table[[#This Row],[Away Pre]]</f>
        <v>1.7288236895831233</v>
      </c>
      <c r="R1097" s="8">
        <f>October_Schedule_Table[[#This Row],[Actual]]-October_Schedule_Table[[#This Row],[Predicted]]</f>
        <v>-14.728823689583123</v>
      </c>
      <c r="S1097" s="8">
        <f>October_Schedule_Table[[#This Row],[PTS2]]-October_Schedule_Table[[#This Row],[Home Pre]]</f>
        <v>-9.196789349990965</v>
      </c>
      <c r="T1097" s="8">
        <f>October_Schedule_Table[[#This Row],[PTS]]-October_Schedule_Table[[#This Row],[Away Pre]]</f>
        <v>5.5320343395921583</v>
      </c>
      <c r="U1097" s="8" t="str">
        <f>CONCATENATE(October_Schedule_Table[[#This Row],[Away Short]],October_Schedule_Table[[#This Row],[PTS]],October_Schedule_Table[[#This Row],[PTS2]])</f>
        <v>Min11299</v>
      </c>
      <c r="V1097" s="8" t="str">
        <f>CONCATENATE(October_Schedule_Table[[#This Row],[Home Short]],October_Schedule_Table[[#This Row],[PTS]],October_Schedule_Table[[#This Row],[PTS2]])</f>
        <v>Mem11299</v>
      </c>
      <c r="W1097" s="8" t="str">
        <f>VLOOKUP(October_Schedule_Table[[#This Row],[Home Concat]],'Back to Back'!T:U,2,FALSE)</f>
        <v>yes</v>
      </c>
      <c r="X1097" s="8" t="str">
        <f>VLOOKUP(October_Schedule_Table[[#This Row],[Away Concat]],'Back to Back'!T:U,2,FALSE)</f>
        <v>no</v>
      </c>
      <c r="Y1097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97" s="8"/>
    </row>
    <row r="1098" spans="1:26" x14ac:dyDescent="0.2">
      <c r="A1098" s="2">
        <v>43547</v>
      </c>
      <c r="B1098" s="16">
        <v>3</v>
      </c>
      <c r="C1098" s="16">
        <v>23</v>
      </c>
      <c r="D1098" s="16">
        <v>2019</v>
      </c>
      <c r="E1098" s="1" t="s">
        <v>30</v>
      </c>
      <c r="F1098" s="1" t="s">
        <v>16</v>
      </c>
      <c r="G1098" s="1" t="str">
        <f>LEFT(October_Schedule_Table[[#This Row],[Visitor/Neutral]],3)</f>
        <v>Det</v>
      </c>
      <c r="H1098" s="1">
        <v>112</v>
      </c>
      <c r="I1098" s="1" t="s">
        <v>40</v>
      </c>
      <c r="J1098" s="1" t="str">
        <f>LEFT(October_Schedule_Table[[#This Row],[Home/Neutral]],3)</f>
        <v>Por</v>
      </c>
      <c r="K1098" s="1">
        <v>117</v>
      </c>
      <c r="L1098" s="1">
        <f>mean-0.5*home+VLOOKUP(October_Schedule_Table[[#This Row],[Visitor/Neutral]],lookup,2,FALSE)+VLOOKUP(October_Schedule_Table[[#This Row],[Home/Neutral]],lookup,3,FALSE)</f>
        <v>104.79892761148145</v>
      </c>
      <c r="M1098" s="1">
        <f>mean+0.5*home+VLOOKUP(October_Schedule_Table[[#This Row],[Visitor/Neutral]],lookup,3,FALSE)+VLOOKUP(October_Schedule_Table[[#This Row],[Home/Neutral]],lookup,2,FALSE)</f>
        <v>112.49575326840728</v>
      </c>
      <c r="N1098" s="1">
        <f>(October_Schedule_Table[[#This Row],[PTS2]]-October_Schedule_Table[[#This Row],[Home Pre]])^2+(October_Schedule_Table[[#This Row],[PTS]]-October_Schedule_Table[[#This Row],[Away Pre]])^2</f>
        <v>72.143682163747968</v>
      </c>
      <c r="O1098" s="1">
        <f t="shared" si="18"/>
        <v>1.9189833838380317</v>
      </c>
      <c r="P1098" s="8">
        <f>October_Schedule_Table[[#This Row],[PTS2]]-October_Schedule_Table[[#This Row],[PTS]]</f>
        <v>5</v>
      </c>
      <c r="Q1098" s="8">
        <f>October_Schedule_Table[[#This Row],[Home Pre]]-October_Schedule_Table[[#This Row],[Away Pre]]</f>
        <v>7.6968256569258386</v>
      </c>
      <c r="R1098" s="8">
        <f>October_Schedule_Table[[#This Row],[Actual]]-October_Schedule_Table[[#This Row],[Predicted]]</f>
        <v>-2.6968256569258386</v>
      </c>
      <c r="S1098" s="8">
        <f>October_Schedule_Table[[#This Row],[PTS2]]-October_Schedule_Table[[#This Row],[Home Pre]]</f>
        <v>4.5042467315927155</v>
      </c>
      <c r="T1098" s="8">
        <f>October_Schedule_Table[[#This Row],[PTS]]-October_Schedule_Table[[#This Row],[Away Pre]]</f>
        <v>7.2010723885185541</v>
      </c>
      <c r="U1098" s="8" t="str">
        <f>CONCATENATE(October_Schedule_Table[[#This Row],[Away Short]],October_Schedule_Table[[#This Row],[PTS]],October_Schedule_Table[[#This Row],[PTS2]])</f>
        <v>Det112117</v>
      </c>
      <c r="V1098" s="8" t="str">
        <f>CONCATENATE(October_Schedule_Table[[#This Row],[Home Short]],October_Schedule_Table[[#This Row],[PTS]],October_Schedule_Table[[#This Row],[PTS2]])</f>
        <v>Por112117</v>
      </c>
      <c r="W1098" s="8" t="str">
        <f>VLOOKUP(October_Schedule_Table[[#This Row],[Home Concat]],'Back to Back'!T:U,2,FALSE)</f>
        <v>no</v>
      </c>
      <c r="X1098" s="8" t="str">
        <f>VLOOKUP(October_Schedule_Table[[#This Row],[Away Concat]],'Back to Back'!T:U,2,FALSE)</f>
        <v>no</v>
      </c>
      <c r="Y109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98" s="8"/>
    </row>
    <row r="1099" spans="1:26" x14ac:dyDescent="0.2">
      <c r="A1099" s="2">
        <v>43547</v>
      </c>
      <c r="B1099" s="16">
        <v>3</v>
      </c>
      <c r="C1099" s="16">
        <v>23</v>
      </c>
      <c r="D1099" s="16">
        <v>2019</v>
      </c>
      <c r="E1099" s="1" t="s">
        <v>30</v>
      </c>
      <c r="F1099" s="1" t="s">
        <v>29</v>
      </c>
      <c r="G1099" s="1" t="str">
        <f>LEFT(October_Schedule_Table[[#This Row],[Visitor/Neutral]],3)</f>
        <v>Pho</v>
      </c>
      <c r="H1099" s="1">
        <v>103</v>
      </c>
      <c r="I1099" s="1" t="s">
        <v>32</v>
      </c>
      <c r="J1099" s="1" t="str">
        <f>LEFT(October_Schedule_Table[[#This Row],[Home/Neutral]],3)</f>
        <v>Sac</v>
      </c>
      <c r="K1099" s="1">
        <v>112</v>
      </c>
      <c r="L1099" s="1">
        <f>mean-0.5*home+VLOOKUP(October_Schedule_Table[[#This Row],[Visitor/Neutral]],lookup,2,FALSE)+VLOOKUP(October_Schedule_Table[[#This Row],[Home/Neutral]],lookup,3,FALSE)</f>
        <v>110.46130715587239</v>
      </c>
      <c r="M1099" s="1">
        <f>mean+0.5*home+VLOOKUP(October_Schedule_Table[[#This Row],[Visitor/Neutral]],lookup,3,FALSE)+VLOOKUP(October_Schedule_Table[[#This Row],[Home/Neutral]],lookup,2,FALSE)</f>
        <v>120.97421091287636</v>
      </c>
      <c r="N1099" s="1">
        <f>(October_Schedule_Table[[#This Row],[PTS2]]-October_Schedule_Table[[#This Row],[Home Pre]])^2+(October_Schedule_Table[[#This Row],[PTS]]-October_Schedule_Table[[#This Row],[Away Pre]])^2</f>
        <v>136.20756598306167</v>
      </c>
      <c r="O1099" s="1">
        <f t="shared" si="18"/>
        <v>1.9201354651171021</v>
      </c>
      <c r="P1099" s="8">
        <f>October_Schedule_Table[[#This Row],[PTS2]]-October_Schedule_Table[[#This Row],[PTS]]</f>
        <v>9</v>
      </c>
      <c r="Q1099" s="8">
        <f>October_Schedule_Table[[#This Row],[Home Pre]]-October_Schedule_Table[[#This Row],[Away Pre]]</f>
        <v>10.512903757003969</v>
      </c>
      <c r="R1099" s="8">
        <f>October_Schedule_Table[[#This Row],[Actual]]-October_Schedule_Table[[#This Row],[Predicted]]</f>
        <v>-1.5129037570039685</v>
      </c>
      <c r="S1099" s="8">
        <f>October_Schedule_Table[[#This Row],[PTS2]]-October_Schedule_Table[[#This Row],[Home Pre]]</f>
        <v>-8.9742109128763587</v>
      </c>
      <c r="T1099" s="8">
        <f>October_Schedule_Table[[#This Row],[PTS]]-October_Schedule_Table[[#This Row],[Away Pre]]</f>
        <v>-7.4613071558723902</v>
      </c>
      <c r="U1099" s="8" t="str">
        <f>CONCATENATE(October_Schedule_Table[[#This Row],[Away Short]],October_Schedule_Table[[#This Row],[PTS]],October_Schedule_Table[[#This Row],[PTS2]])</f>
        <v>Pho103112</v>
      </c>
      <c r="V1099" s="8" t="str">
        <f>CONCATENATE(October_Schedule_Table[[#This Row],[Home Short]],October_Schedule_Table[[#This Row],[PTS]],October_Schedule_Table[[#This Row],[PTS2]])</f>
        <v>Sac103112</v>
      </c>
      <c r="W1099" s="8" t="str">
        <f>VLOOKUP(October_Schedule_Table[[#This Row],[Home Concat]],'Back to Back'!T:U,2,FALSE)</f>
        <v>no</v>
      </c>
      <c r="X1099" s="8" t="str">
        <f>VLOOKUP(October_Schedule_Table[[#This Row],[Away Concat]],'Back to Back'!T:U,2,FALSE)</f>
        <v>no</v>
      </c>
      <c r="Y109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099" s="8"/>
    </row>
    <row r="1100" spans="1:26" x14ac:dyDescent="0.2">
      <c r="A1100" s="2">
        <v>43547</v>
      </c>
      <c r="B1100" s="16">
        <v>3</v>
      </c>
      <c r="C1100" s="16">
        <v>23</v>
      </c>
      <c r="D1100" s="16">
        <v>2019</v>
      </c>
      <c r="E1100" s="1" t="s">
        <v>12</v>
      </c>
      <c r="F1100" s="1" t="s">
        <v>26</v>
      </c>
      <c r="G1100" s="1" t="str">
        <f>LEFT(October_Schedule_Table[[#This Row],[Visitor/Neutral]],3)</f>
        <v>Mia</v>
      </c>
      <c r="H1100" s="1">
        <v>113</v>
      </c>
      <c r="I1100" s="1" t="s">
        <v>41</v>
      </c>
      <c r="J1100" s="1" t="str">
        <f>LEFT(October_Schedule_Table[[#This Row],[Home/Neutral]],3)</f>
        <v>Was</v>
      </c>
      <c r="K1100" s="1">
        <v>108</v>
      </c>
      <c r="L1100" s="1">
        <f>mean-0.5*home+VLOOKUP(October_Schedule_Table[[#This Row],[Visitor/Neutral]],lookup,2,FALSE)+VLOOKUP(October_Schedule_Table[[#This Row],[Home/Neutral]],lookup,3,FALSE)</f>
        <v>110.36689632532556</v>
      </c>
      <c r="M1100" s="1">
        <f>mean+0.5*home+VLOOKUP(October_Schedule_Table[[#This Row],[Visitor/Neutral]],lookup,3,FALSE)+VLOOKUP(October_Schedule_Table[[#This Row],[Home/Neutral]],lookup,2,FALSE)</f>
        <v>110.11478893802226</v>
      </c>
      <c r="N1100" s="1">
        <f>(October_Schedule_Table[[#This Row],[PTS2]]-October_Schedule_Table[[#This Row],[Home Pre]])^2+(October_Schedule_Table[[#This Row],[PTS]]-October_Schedule_Table[[#This Row],[Away Pre]])^2</f>
        <v>11.405567213965373</v>
      </c>
      <c r="O1100" s="1">
        <f t="shared" ref="O1100:O1163" si="19">1/(0.9994)*O1099</f>
        <v>1.9212882380599381</v>
      </c>
      <c r="P1100" s="8">
        <f>October_Schedule_Table[[#This Row],[PTS2]]-October_Schedule_Table[[#This Row],[PTS]]</f>
        <v>-5</v>
      </c>
      <c r="Q1100" s="8">
        <f>October_Schedule_Table[[#This Row],[Home Pre]]-October_Schedule_Table[[#This Row],[Away Pre]]</f>
        <v>-0.25210738730329751</v>
      </c>
      <c r="R1100" s="8">
        <f>October_Schedule_Table[[#This Row],[Actual]]-October_Schedule_Table[[#This Row],[Predicted]]</f>
        <v>-4.7478926126967025</v>
      </c>
      <c r="S1100" s="8">
        <f>October_Schedule_Table[[#This Row],[PTS2]]-October_Schedule_Table[[#This Row],[Home Pre]]</f>
        <v>-2.114788938022258</v>
      </c>
      <c r="T1100" s="8">
        <f>October_Schedule_Table[[#This Row],[PTS]]-October_Schedule_Table[[#This Row],[Away Pre]]</f>
        <v>2.6331036746744445</v>
      </c>
      <c r="U1100" s="8" t="str">
        <f>CONCATENATE(October_Schedule_Table[[#This Row],[Away Short]],October_Schedule_Table[[#This Row],[PTS]],October_Schedule_Table[[#This Row],[PTS2]])</f>
        <v>Mia113108</v>
      </c>
      <c r="V1100" s="8" t="str">
        <f>CONCATENATE(October_Schedule_Table[[#This Row],[Home Short]],October_Schedule_Table[[#This Row],[PTS]],October_Schedule_Table[[#This Row],[PTS2]])</f>
        <v>Was113108</v>
      </c>
      <c r="W1100" s="8" t="str">
        <f>VLOOKUP(October_Schedule_Table[[#This Row],[Home Concat]],'Back to Back'!T:U,2,FALSE)</f>
        <v>yes</v>
      </c>
      <c r="X1100" s="8" t="str">
        <f>VLOOKUP(October_Schedule_Table[[#This Row],[Away Concat]],'Back to Back'!T:U,2,FALSE)</f>
        <v>yes</v>
      </c>
      <c r="Y1100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43547Miami HeatWashington Wizards</v>
      </c>
      <c r="Z1100" s="8"/>
    </row>
    <row r="1101" spans="1:26" x14ac:dyDescent="0.2">
      <c r="A1101" s="2">
        <v>43548</v>
      </c>
      <c r="B1101" s="16">
        <v>3</v>
      </c>
      <c r="C1101" s="16">
        <v>24</v>
      </c>
      <c r="D1101" s="16">
        <v>2019</v>
      </c>
      <c r="E1101" s="1" t="s">
        <v>23</v>
      </c>
      <c r="F1101" s="1" t="s">
        <v>35</v>
      </c>
      <c r="G1101" s="1" t="str">
        <f>LEFT(October_Schedule_Table[[#This Row],[Visitor/Neutral]],3)</f>
        <v>San</v>
      </c>
      <c r="H1101" s="1">
        <v>115</v>
      </c>
      <c r="I1101" s="1" t="s">
        <v>8</v>
      </c>
      <c r="J1101" s="1" t="str">
        <f>LEFT(October_Schedule_Table[[#This Row],[Home/Neutral]],3)</f>
        <v>Bos</v>
      </c>
      <c r="K1101" s="1">
        <v>96</v>
      </c>
      <c r="L1101" s="1">
        <f>mean-0.5*home+VLOOKUP(October_Schedule_Table[[#This Row],[Visitor/Neutral]],lookup,2,FALSE)+VLOOKUP(October_Schedule_Table[[#This Row],[Home/Neutral]],lookup,3,FALSE)</f>
        <v>107.58411438683298</v>
      </c>
      <c r="M1101" s="1">
        <f>mean+0.5*home+VLOOKUP(October_Schedule_Table[[#This Row],[Visitor/Neutral]],lookup,3,FALSE)+VLOOKUP(October_Schedule_Table[[#This Row],[Home/Neutral]],lookup,2,FALSE)</f>
        <v>112.09563971114206</v>
      </c>
      <c r="N1101" s="1">
        <f>(October_Schedule_Table[[#This Row],[PTS2]]-October_Schedule_Table[[#This Row],[Home Pre]])^2+(October_Schedule_Table[[#This Row],[PTS]]-October_Schedule_Table[[#This Row],[Away Pre]])^2</f>
        <v>314.06497713847068</v>
      </c>
      <c r="O1101" s="1">
        <f t="shared" si="19"/>
        <v>1.9224417030817873</v>
      </c>
      <c r="P1101" s="8">
        <f>October_Schedule_Table[[#This Row],[PTS2]]-October_Schedule_Table[[#This Row],[PTS]]</f>
        <v>-19</v>
      </c>
      <c r="Q1101" s="8">
        <f>October_Schedule_Table[[#This Row],[Home Pre]]-October_Schedule_Table[[#This Row],[Away Pre]]</f>
        <v>4.5115253243090763</v>
      </c>
      <c r="R1101" s="8">
        <f>October_Schedule_Table[[#This Row],[Actual]]-October_Schedule_Table[[#This Row],[Predicted]]</f>
        <v>-23.511525324309076</v>
      </c>
      <c r="S1101" s="8">
        <f>October_Schedule_Table[[#This Row],[PTS2]]-October_Schedule_Table[[#This Row],[Home Pre]]</f>
        <v>-16.095639711142056</v>
      </c>
      <c r="T1101" s="8">
        <f>October_Schedule_Table[[#This Row],[PTS]]-October_Schedule_Table[[#This Row],[Away Pre]]</f>
        <v>7.4158856131670206</v>
      </c>
      <c r="U1101" s="8" t="str">
        <f>CONCATENATE(October_Schedule_Table[[#This Row],[Away Short]],October_Schedule_Table[[#This Row],[PTS]],October_Schedule_Table[[#This Row],[PTS2]])</f>
        <v>San11596</v>
      </c>
      <c r="V1101" s="8" t="str">
        <f>CONCATENATE(October_Schedule_Table[[#This Row],[Home Short]],October_Schedule_Table[[#This Row],[PTS]],October_Schedule_Table[[#This Row],[PTS2]])</f>
        <v>Bos11596</v>
      </c>
      <c r="W1101" s="8" t="str">
        <f>VLOOKUP(October_Schedule_Table[[#This Row],[Home Concat]],'Back to Back'!T:U,2,FALSE)</f>
        <v>yes</v>
      </c>
      <c r="X1101" s="8" t="str">
        <f>VLOOKUP(October_Schedule_Table[[#This Row],[Away Concat]],'Back to Back'!T:U,2,FALSE)</f>
        <v>no</v>
      </c>
      <c r="Y1101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01" s="8"/>
    </row>
    <row r="1102" spans="1:26" x14ac:dyDescent="0.2">
      <c r="A1102" s="2">
        <v>43548</v>
      </c>
      <c r="B1102" s="16">
        <v>3</v>
      </c>
      <c r="C1102" s="16">
        <v>24</v>
      </c>
      <c r="D1102" s="16">
        <v>2019</v>
      </c>
      <c r="E1102" s="1" t="s">
        <v>33</v>
      </c>
      <c r="F1102" s="1" t="s">
        <v>16</v>
      </c>
      <c r="G1102" s="1" t="str">
        <f>LEFT(October_Schedule_Table[[#This Row],[Visitor/Neutral]],3)</f>
        <v>Det</v>
      </c>
      <c r="H1102" s="1">
        <v>114</v>
      </c>
      <c r="I1102" s="1" t="s">
        <v>11</v>
      </c>
      <c r="J1102" s="1" t="str">
        <f>LEFT(October_Schedule_Table[[#This Row],[Home/Neutral]],3)</f>
        <v>Gol</v>
      </c>
      <c r="K1102" s="1">
        <v>121</v>
      </c>
      <c r="L1102" s="1">
        <f>mean-0.5*home+VLOOKUP(October_Schedule_Table[[#This Row],[Visitor/Neutral]],lookup,2,FALSE)+VLOOKUP(October_Schedule_Table[[#This Row],[Home/Neutral]],lookup,3,FALSE)</f>
        <v>105.48291097251278</v>
      </c>
      <c r="M1102" s="1">
        <f>mean+0.5*home+VLOOKUP(October_Schedule_Table[[#This Row],[Visitor/Neutral]],lookup,3,FALSE)+VLOOKUP(October_Schedule_Table[[#This Row],[Home/Neutral]],lookup,2,FALSE)</f>
        <v>114.92674703860303</v>
      </c>
      <c r="N1102" s="1">
        <f>(October_Schedule_Table[[#This Row],[PTS2]]-October_Schedule_Table[[#This Row],[Home Pre]])^2+(October_Schedule_Table[[#This Row],[PTS]]-October_Schedule_Table[[#This Row],[Away Pre]])^2</f>
        <v>109.42520703526026</v>
      </c>
      <c r="O1102" s="1">
        <f t="shared" si="19"/>
        <v>1.9235958605981462</v>
      </c>
      <c r="P1102" s="8">
        <f>October_Schedule_Table[[#This Row],[PTS2]]-October_Schedule_Table[[#This Row],[PTS]]</f>
        <v>7</v>
      </c>
      <c r="Q1102" s="8">
        <f>October_Schedule_Table[[#This Row],[Home Pre]]-October_Schedule_Table[[#This Row],[Away Pre]]</f>
        <v>9.4438360660902418</v>
      </c>
      <c r="R1102" s="8">
        <f>October_Schedule_Table[[#This Row],[Actual]]-October_Schedule_Table[[#This Row],[Predicted]]</f>
        <v>-2.4438360660902418</v>
      </c>
      <c r="S1102" s="8">
        <f>October_Schedule_Table[[#This Row],[PTS2]]-October_Schedule_Table[[#This Row],[Home Pre]]</f>
        <v>6.0732529613969746</v>
      </c>
      <c r="T1102" s="8">
        <f>October_Schedule_Table[[#This Row],[PTS]]-October_Schedule_Table[[#This Row],[Away Pre]]</f>
        <v>8.5170890274872164</v>
      </c>
      <c r="U1102" s="8" t="str">
        <f>CONCATENATE(October_Schedule_Table[[#This Row],[Away Short]],October_Schedule_Table[[#This Row],[PTS]],October_Schedule_Table[[#This Row],[PTS2]])</f>
        <v>Det114121</v>
      </c>
      <c r="V1102" s="8" t="str">
        <f>CONCATENATE(October_Schedule_Table[[#This Row],[Home Short]],October_Schedule_Table[[#This Row],[PTS]],October_Schedule_Table[[#This Row],[PTS2]])</f>
        <v>Gol114121</v>
      </c>
      <c r="W1102" s="8" t="str">
        <f>VLOOKUP(October_Schedule_Table[[#This Row],[Home Concat]],'Back to Back'!T:U,2,FALSE)</f>
        <v>yes</v>
      </c>
      <c r="X1102" s="8" t="str">
        <f>VLOOKUP(October_Schedule_Table[[#This Row],[Away Concat]],'Back to Back'!T:U,2,FALSE)</f>
        <v>yes</v>
      </c>
      <c r="Y1102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43548Detroit PistonsGolden State Warriors</v>
      </c>
      <c r="Z1102" s="8"/>
    </row>
    <row r="1103" spans="1:26" x14ac:dyDescent="0.2">
      <c r="A1103" s="2">
        <v>43548</v>
      </c>
      <c r="B1103" s="16">
        <v>3</v>
      </c>
      <c r="C1103" s="16">
        <v>24</v>
      </c>
      <c r="D1103" s="16">
        <v>2019</v>
      </c>
      <c r="E1103" s="1" t="s">
        <v>45</v>
      </c>
      <c r="F1103" s="1" t="s">
        <v>21</v>
      </c>
      <c r="G1103" s="1" t="str">
        <f>LEFT(October_Schedule_Table[[#This Row],[Visitor/Neutral]],3)</f>
        <v>Den</v>
      </c>
      <c r="H1103" s="1">
        <v>88</v>
      </c>
      <c r="I1103" s="1" t="s">
        <v>20</v>
      </c>
      <c r="J1103" s="1" t="str">
        <f>LEFT(October_Schedule_Table[[#This Row],[Home/Neutral]],3)</f>
        <v>Ind</v>
      </c>
      <c r="K1103" s="1">
        <v>124</v>
      </c>
      <c r="L1103" s="1">
        <f>mean-0.5*home+VLOOKUP(October_Schedule_Table[[#This Row],[Visitor/Neutral]],lookup,2,FALSE)+VLOOKUP(October_Schedule_Table[[#This Row],[Home/Neutral]],lookup,3,FALSE)</f>
        <v>102.82321896667158</v>
      </c>
      <c r="M1103" s="1">
        <f>mean+0.5*home+VLOOKUP(October_Schedule_Table[[#This Row],[Visitor/Neutral]],lookup,3,FALSE)+VLOOKUP(October_Schedule_Table[[#This Row],[Home/Neutral]],lookup,2,FALSE)</f>
        <v>104.05191552602815</v>
      </c>
      <c r="N1103" s="1">
        <f>(October_Schedule_Table[[#This Row],[PTS2]]-October_Schedule_Table[[#This Row],[Home Pre]])^2+(October_Schedule_Table[[#This Row],[PTS]]-October_Schedule_Table[[#This Row],[Away Pre]])^2</f>
        <v>617.65389471460855</v>
      </c>
      <c r="O1103" s="1">
        <f t="shared" si="19"/>
        <v>1.9247507110247613</v>
      </c>
      <c r="P1103" s="8">
        <f>October_Schedule_Table[[#This Row],[PTS2]]-October_Schedule_Table[[#This Row],[PTS]]</f>
        <v>36</v>
      </c>
      <c r="Q1103" s="8">
        <f>October_Schedule_Table[[#This Row],[Home Pre]]-October_Schedule_Table[[#This Row],[Away Pre]]</f>
        <v>1.2286965593565782</v>
      </c>
      <c r="R1103" s="8">
        <f>October_Schedule_Table[[#This Row],[Actual]]-October_Schedule_Table[[#This Row],[Predicted]]</f>
        <v>34.771303440643422</v>
      </c>
      <c r="S1103" s="8">
        <f>October_Schedule_Table[[#This Row],[PTS2]]-October_Schedule_Table[[#This Row],[Home Pre]]</f>
        <v>19.948084473971846</v>
      </c>
      <c r="T1103" s="8">
        <f>October_Schedule_Table[[#This Row],[PTS]]-October_Schedule_Table[[#This Row],[Away Pre]]</f>
        <v>-14.823218966671575</v>
      </c>
      <c r="U1103" s="8" t="str">
        <f>CONCATENATE(October_Schedule_Table[[#This Row],[Away Short]],October_Schedule_Table[[#This Row],[PTS]],October_Schedule_Table[[#This Row],[PTS2]])</f>
        <v>Den88124</v>
      </c>
      <c r="V1103" s="8" t="str">
        <f>CONCATENATE(October_Schedule_Table[[#This Row],[Home Short]],October_Schedule_Table[[#This Row],[PTS]],October_Schedule_Table[[#This Row],[PTS2]])</f>
        <v>Ind88124</v>
      </c>
      <c r="W1103" s="8" t="str">
        <f>VLOOKUP(October_Schedule_Table[[#This Row],[Home Concat]],'Back to Back'!T:U,2,FALSE)</f>
        <v>no</v>
      </c>
      <c r="X1103" s="8" t="str">
        <f>VLOOKUP(October_Schedule_Table[[#This Row],[Away Concat]],'Back to Back'!T:U,2,FALSE)</f>
        <v>no</v>
      </c>
      <c r="Y110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03" s="8"/>
    </row>
    <row r="1104" spans="1:26" x14ac:dyDescent="0.2">
      <c r="A1104" s="2">
        <v>43548</v>
      </c>
      <c r="B1104" s="16">
        <v>3</v>
      </c>
      <c r="C1104" s="16">
        <v>24</v>
      </c>
      <c r="D1104" s="16">
        <v>2019</v>
      </c>
      <c r="E1104" s="1" t="s">
        <v>44</v>
      </c>
      <c r="F1104" s="1" t="s">
        <v>32</v>
      </c>
      <c r="G1104" s="1" t="str">
        <f>LEFT(October_Schedule_Table[[#This Row],[Visitor/Neutral]],3)</f>
        <v>Sac</v>
      </c>
      <c r="H1104" s="1">
        <v>106</v>
      </c>
      <c r="I1104" s="1" t="s">
        <v>39</v>
      </c>
      <c r="J1104" s="1" t="s">
        <v>242</v>
      </c>
      <c r="K1104" s="1">
        <v>111</v>
      </c>
      <c r="L1104" s="1">
        <f>mean-0.5*home+VLOOKUP(October_Schedule_Table[[#This Row],[Visitor/Neutral]],lookup,2,FALSE)+VLOOKUP(October_Schedule_Table[[#This Row],[Home/Neutral]],lookup,3,FALSE)</f>
        <v>114.55959568488942</v>
      </c>
      <c r="M1104" s="1">
        <f>mean+0.5*home+VLOOKUP(October_Schedule_Table[[#This Row],[Visitor/Neutral]],lookup,3,FALSE)+VLOOKUP(October_Schedule_Table[[#This Row],[Home/Neutral]],lookup,2,FALSE)</f>
        <v>116.42117550625019</v>
      </c>
      <c r="N1104" s="1">
        <f>(October_Schedule_Table[[#This Row],[PTS2]]-October_Schedule_Table[[#This Row],[Home Pre]])^2+(October_Schedule_Table[[#This Row],[PTS]]-October_Schedule_Table[[#This Row],[Away Pre]])^2</f>
        <v>102.65582215834456</v>
      </c>
      <c r="O1104" s="1">
        <f t="shared" si="19"/>
        <v>1.925906254777628</v>
      </c>
      <c r="P1104" s="8">
        <f>October_Schedule_Table[[#This Row],[PTS2]]-October_Schedule_Table[[#This Row],[PTS]]</f>
        <v>5</v>
      </c>
      <c r="Q1104" s="8">
        <f>October_Schedule_Table[[#This Row],[Home Pre]]-October_Schedule_Table[[#This Row],[Away Pre]]</f>
        <v>1.8615798213607775</v>
      </c>
      <c r="R1104" s="8">
        <f>October_Schedule_Table[[#This Row],[Actual]]-October_Schedule_Table[[#This Row],[Predicted]]</f>
        <v>3.1384201786392225</v>
      </c>
      <c r="S1104" s="8">
        <f>October_Schedule_Table[[#This Row],[PTS2]]-October_Schedule_Table[[#This Row],[Home Pre]]</f>
        <v>-5.4211755062501936</v>
      </c>
      <c r="T1104" s="8">
        <f>October_Schedule_Table[[#This Row],[PTS]]-October_Schedule_Table[[#This Row],[Away Pre]]</f>
        <v>-8.5595956848894161</v>
      </c>
      <c r="U1104" s="8" t="str">
        <f>CONCATENATE(October_Schedule_Table[[#This Row],[Away Short]],October_Schedule_Table[[#This Row],[PTS]],October_Schedule_Table[[#This Row],[PTS2]])</f>
        <v>Sac106111</v>
      </c>
      <c r="V1104" s="8" t="str">
        <f>CONCATENATE(October_Schedule_Table[[#This Row],[Home Short]],October_Schedule_Table[[#This Row],[PTS]],October_Schedule_Table[[#This Row],[PTS2]])</f>
        <v>LAL106111</v>
      </c>
      <c r="W1104" s="8" t="str">
        <f>VLOOKUP(October_Schedule_Table[[#This Row],[Home Concat]],'Back to Back'!T:U,2,FALSE)</f>
        <v>no</v>
      </c>
      <c r="X1104" s="8" t="str">
        <f>VLOOKUP(October_Schedule_Table[[#This Row],[Away Concat]],'Back to Back'!T:U,2,FALSE)</f>
        <v>yes</v>
      </c>
      <c r="Y110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04" s="8"/>
    </row>
    <row r="1105" spans="1:26" x14ac:dyDescent="0.2">
      <c r="A1105" s="2">
        <v>43548</v>
      </c>
      <c r="B1105" s="16">
        <v>3</v>
      </c>
      <c r="C1105" s="16">
        <v>24</v>
      </c>
      <c r="D1105" s="16">
        <v>2019</v>
      </c>
      <c r="E1105" s="1" t="s">
        <v>79</v>
      </c>
      <c r="F1105" s="1" t="s">
        <v>36</v>
      </c>
      <c r="G1105" s="1" t="str">
        <f>LEFT(October_Schedule_Table[[#This Row],[Visitor/Neutral]],3)</f>
        <v>Cle</v>
      </c>
      <c r="H1105" s="1">
        <v>105</v>
      </c>
      <c r="I1105" s="1" t="s">
        <v>13</v>
      </c>
      <c r="J1105" s="1" t="str">
        <f>LEFT(October_Schedule_Table[[#This Row],[Home/Neutral]],3)</f>
        <v>Mil</v>
      </c>
      <c r="K1105" s="1">
        <v>127</v>
      </c>
      <c r="L1105" s="1">
        <f>mean-0.5*home+VLOOKUP(October_Schedule_Table[[#This Row],[Visitor/Neutral]],lookup,2,FALSE)+VLOOKUP(October_Schedule_Table[[#This Row],[Home/Neutral]],lookup,3,FALSE)</f>
        <v>102.79089451683909</v>
      </c>
      <c r="M1105" s="1">
        <f>mean+0.5*home+VLOOKUP(October_Schedule_Table[[#This Row],[Visitor/Neutral]],lookup,3,FALSE)+VLOOKUP(October_Schedule_Table[[#This Row],[Home/Neutral]],lookup,2,FALSE)</f>
        <v>122.58719228141865</v>
      </c>
      <c r="N1105" s="1">
        <f>(October_Schedule_Table[[#This Row],[PTS2]]-October_Schedule_Table[[#This Row],[Home Pre]])^2+(October_Schedule_Table[[#This Row],[PTS]]-October_Schedule_Table[[#This Row],[Away Pre]])^2</f>
        <v>24.353018996902726</v>
      </c>
      <c r="O1105" s="1">
        <f t="shared" si="19"/>
        <v>1.927062492272992</v>
      </c>
      <c r="P1105" s="8">
        <f>October_Schedule_Table[[#This Row],[PTS2]]-October_Schedule_Table[[#This Row],[PTS]]</f>
        <v>22</v>
      </c>
      <c r="Q1105" s="8">
        <f>October_Schedule_Table[[#This Row],[Home Pre]]-October_Schedule_Table[[#This Row],[Away Pre]]</f>
        <v>19.796297764579563</v>
      </c>
      <c r="R1105" s="8">
        <f>October_Schedule_Table[[#This Row],[Actual]]-October_Schedule_Table[[#This Row],[Predicted]]</f>
        <v>2.2037022354204368</v>
      </c>
      <c r="S1105" s="8">
        <f>October_Schedule_Table[[#This Row],[PTS2]]-October_Schedule_Table[[#This Row],[Home Pre]]</f>
        <v>4.4128077185813481</v>
      </c>
      <c r="T1105" s="8">
        <f>October_Schedule_Table[[#This Row],[PTS]]-October_Schedule_Table[[#This Row],[Away Pre]]</f>
        <v>2.2091054831609114</v>
      </c>
      <c r="U1105" s="8" t="str">
        <f>CONCATENATE(October_Schedule_Table[[#This Row],[Away Short]],October_Schedule_Table[[#This Row],[PTS]],October_Schedule_Table[[#This Row],[PTS2]])</f>
        <v>Cle105127</v>
      </c>
      <c r="V1105" s="8" t="str">
        <f>CONCATENATE(October_Schedule_Table[[#This Row],[Home Short]],October_Schedule_Table[[#This Row],[PTS]],October_Schedule_Table[[#This Row],[PTS2]])</f>
        <v>Mil105127</v>
      </c>
      <c r="W1105" s="8" t="str">
        <f>VLOOKUP(October_Schedule_Table[[#This Row],[Home Concat]],'Back to Back'!T:U,2,FALSE)</f>
        <v>no</v>
      </c>
      <c r="X1105" s="8" t="str">
        <f>VLOOKUP(October_Schedule_Table[[#This Row],[Away Concat]],'Back to Back'!T:U,2,FALSE)</f>
        <v>no</v>
      </c>
      <c r="Y110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05" s="8"/>
    </row>
    <row r="1106" spans="1:26" x14ac:dyDescent="0.2">
      <c r="A1106" s="2">
        <v>43548</v>
      </c>
      <c r="B1106" s="16">
        <v>3</v>
      </c>
      <c r="C1106" s="16">
        <v>24</v>
      </c>
      <c r="D1106" s="16">
        <v>2019</v>
      </c>
      <c r="E1106" s="1" t="s">
        <v>12</v>
      </c>
      <c r="F1106" s="1" t="s">
        <v>18</v>
      </c>
      <c r="G1106" s="1" t="str">
        <f>LEFT(October_Schedule_Table[[#This Row],[Visitor/Neutral]],3)</f>
        <v>Hou</v>
      </c>
      <c r="H1106" s="1">
        <v>113</v>
      </c>
      <c r="I1106" s="1" t="s">
        <v>17</v>
      </c>
      <c r="J1106" s="1" t="str">
        <f>LEFT(October_Schedule_Table[[#This Row],[Home/Neutral]],3)</f>
        <v>New</v>
      </c>
      <c r="K1106" s="1">
        <v>90</v>
      </c>
      <c r="L1106" s="1">
        <f>mean-0.5*home+VLOOKUP(October_Schedule_Table[[#This Row],[Visitor/Neutral]],lookup,2,FALSE)+VLOOKUP(October_Schedule_Table[[#This Row],[Home/Neutral]],lookup,3,FALSE)</f>
        <v>118.97070836579131</v>
      </c>
      <c r="M1106" s="1">
        <f>mean+0.5*home+VLOOKUP(October_Schedule_Table[[#This Row],[Visitor/Neutral]],lookup,3,FALSE)+VLOOKUP(October_Schedule_Table[[#This Row],[Home/Neutral]],lookup,2,FALSE)</f>
        <v>113.78125862374884</v>
      </c>
      <c r="N1106" s="1">
        <f>(October_Schedule_Table[[#This Row],[PTS2]]-October_Schedule_Table[[#This Row],[Home Pre]])^2+(October_Schedule_Table[[#This Row],[PTS]]-October_Schedule_Table[[#This Row],[Away Pre]])^2</f>
        <v>601.19762011895898</v>
      </c>
      <c r="O1106" s="1">
        <f t="shared" si="19"/>
        <v>1.9282194239273485</v>
      </c>
      <c r="P1106" s="8">
        <f>October_Schedule_Table[[#This Row],[PTS2]]-October_Schedule_Table[[#This Row],[PTS]]</f>
        <v>-23</v>
      </c>
      <c r="Q1106" s="8">
        <f>October_Schedule_Table[[#This Row],[Home Pre]]-October_Schedule_Table[[#This Row],[Away Pre]]</f>
        <v>-5.1894497420424699</v>
      </c>
      <c r="R1106" s="8">
        <f>October_Schedule_Table[[#This Row],[Actual]]-October_Schedule_Table[[#This Row],[Predicted]]</f>
        <v>-17.81055025795753</v>
      </c>
      <c r="S1106" s="8">
        <f>October_Schedule_Table[[#This Row],[PTS2]]-October_Schedule_Table[[#This Row],[Home Pre]]</f>
        <v>-23.78125862374884</v>
      </c>
      <c r="T1106" s="8">
        <f>October_Schedule_Table[[#This Row],[PTS]]-October_Schedule_Table[[#This Row],[Away Pre]]</f>
        <v>-5.9707083657913103</v>
      </c>
      <c r="U1106" s="8" t="str">
        <f>CONCATENATE(October_Schedule_Table[[#This Row],[Away Short]],October_Schedule_Table[[#This Row],[PTS]],October_Schedule_Table[[#This Row],[PTS2]])</f>
        <v>Hou11390</v>
      </c>
      <c r="V1106" s="8" t="str">
        <f>CONCATENATE(October_Schedule_Table[[#This Row],[Home Short]],October_Schedule_Table[[#This Row],[PTS]],October_Schedule_Table[[#This Row],[PTS2]])</f>
        <v>New11390</v>
      </c>
      <c r="W1106" s="8" t="str">
        <f>VLOOKUP(October_Schedule_Table[[#This Row],[Home Concat]],'Back to Back'!T:U,2,FALSE)</f>
        <v>no</v>
      </c>
      <c r="X1106" s="8" t="str">
        <f>VLOOKUP(October_Schedule_Table[[#This Row],[Away Concat]],'Back to Back'!T:U,2,FALSE)</f>
        <v>no</v>
      </c>
      <c r="Y110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06" s="8"/>
    </row>
    <row r="1107" spans="1:26" x14ac:dyDescent="0.2">
      <c r="A1107" s="2">
        <v>43548</v>
      </c>
      <c r="B1107" s="16">
        <v>3</v>
      </c>
      <c r="C1107" s="16">
        <v>24</v>
      </c>
      <c r="D1107" s="16">
        <v>2019</v>
      </c>
      <c r="E1107" s="1" t="s">
        <v>63</v>
      </c>
      <c r="F1107" s="1" t="s">
        <v>22</v>
      </c>
      <c r="G1107" s="1" t="s">
        <v>241</v>
      </c>
      <c r="H1107" s="1">
        <v>124</v>
      </c>
      <c r="I1107" s="1" t="s">
        <v>25</v>
      </c>
      <c r="J1107" s="1" t="s">
        <v>243</v>
      </c>
      <c r="K1107" s="1">
        <v>113</v>
      </c>
      <c r="L1107" s="1">
        <f>mean-0.5*home+VLOOKUP(October_Schedule_Table[[#This Row],[Visitor/Neutral]],lookup,2,FALSE)+VLOOKUP(October_Schedule_Table[[#This Row],[Home/Neutral]],lookup,3,FALSE)</f>
        <v>116.25345439075024</v>
      </c>
      <c r="M1107" s="1">
        <f>mean+0.5*home+VLOOKUP(October_Schedule_Table[[#This Row],[Visitor/Neutral]],lookup,3,FALSE)+VLOOKUP(October_Schedule_Table[[#This Row],[Home/Neutral]],lookup,2,FALSE)</f>
        <v>108.78772750166011</v>
      </c>
      <c r="N1107" s="1">
        <f>(October_Schedule_Table[[#This Row],[PTS2]]-October_Schedule_Table[[#This Row],[Home Pre]])^2+(October_Schedule_Table[[#This Row],[PTS]]-October_Schedule_Table[[#This Row],[Away Pre]])^2</f>
        <v>77.752208476457341</v>
      </c>
      <c r="O1107" s="1">
        <f t="shared" si="19"/>
        <v>1.929377050157443</v>
      </c>
      <c r="P1107" s="8">
        <f>October_Schedule_Table[[#This Row],[PTS2]]-October_Schedule_Table[[#This Row],[PTS]]</f>
        <v>-11</v>
      </c>
      <c r="Q1107" s="8">
        <f>October_Schedule_Table[[#This Row],[Home Pre]]-October_Schedule_Table[[#This Row],[Away Pre]]</f>
        <v>-7.4657268890901207</v>
      </c>
      <c r="R1107" s="8">
        <f>October_Schedule_Table[[#This Row],[Actual]]-October_Schedule_Table[[#This Row],[Predicted]]</f>
        <v>-3.5342731109098793</v>
      </c>
      <c r="S1107" s="8">
        <f>October_Schedule_Table[[#This Row],[PTS2]]-October_Schedule_Table[[#This Row],[Home Pre]]</f>
        <v>4.2122724983398854</v>
      </c>
      <c r="T1107" s="8">
        <f>October_Schedule_Table[[#This Row],[PTS]]-October_Schedule_Table[[#This Row],[Away Pre]]</f>
        <v>7.7465456092497647</v>
      </c>
      <c r="U1107" s="8" t="str">
        <f>CONCATENATE(October_Schedule_Table[[#This Row],[Away Short]],October_Schedule_Table[[#This Row],[PTS]],October_Schedule_Table[[#This Row],[PTS2]])</f>
        <v>LAC124113</v>
      </c>
      <c r="V1107" s="8" t="str">
        <f>CONCATENATE(October_Schedule_Table[[#This Row],[Home Short]],October_Schedule_Table[[#This Row],[PTS]],October_Schedule_Table[[#This Row],[PTS2]])</f>
        <v>NYK124113</v>
      </c>
      <c r="W1107" s="8" t="str">
        <f>VLOOKUP(October_Schedule_Table[[#This Row],[Home Concat]],'Back to Back'!T:U,2,FALSE)</f>
        <v>no</v>
      </c>
      <c r="X1107" s="8" t="str">
        <f>VLOOKUP(October_Schedule_Table[[#This Row],[Away Concat]],'Back to Back'!T:U,2,FALSE)</f>
        <v>no</v>
      </c>
      <c r="Y110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07" s="8"/>
    </row>
    <row r="1108" spans="1:26" x14ac:dyDescent="0.2">
      <c r="A1108" s="2">
        <v>43548</v>
      </c>
      <c r="B1108" s="16">
        <v>3</v>
      </c>
      <c r="C1108" s="16">
        <v>24</v>
      </c>
      <c r="D1108" s="16">
        <v>2019</v>
      </c>
      <c r="E1108" s="1" t="s">
        <v>43</v>
      </c>
      <c r="F1108" s="1" t="s">
        <v>14</v>
      </c>
      <c r="G1108" s="1" t="str">
        <f>LEFT(October_Schedule_Table[[#This Row],[Visitor/Neutral]],3)</f>
        <v>Cha</v>
      </c>
      <c r="H1108" s="1">
        <v>115</v>
      </c>
      <c r="I1108" s="1" t="s">
        <v>37</v>
      </c>
      <c r="J1108" s="1" t="str">
        <f>LEFT(October_Schedule_Table[[#This Row],[Home/Neutral]],3)</f>
        <v>Tor</v>
      </c>
      <c r="K1108" s="1">
        <v>114</v>
      </c>
      <c r="L1108" s="1">
        <f>mean-0.5*home+VLOOKUP(October_Schedule_Table[[#This Row],[Visitor/Neutral]],lookup,2,FALSE)+VLOOKUP(October_Schedule_Table[[#This Row],[Home/Neutral]],lookup,3,FALSE)</f>
        <v>106.76624367762867</v>
      </c>
      <c r="M1108" s="1">
        <f>mean+0.5*home+VLOOKUP(October_Schedule_Table[[#This Row],[Visitor/Neutral]],lookup,3,FALSE)+VLOOKUP(October_Schedule_Table[[#This Row],[Home/Neutral]],lookup,2,FALSE)</f>
        <v>116.23638229261211</v>
      </c>
      <c r="N1108" s="1">
        <f>(October_Schedule_Table[[#This Row],[PTS2]]-October_Schedule_Table[[#This Row],[Home Pre]])^2+(October_Schedule_Table[[#This Row],[PTS]]-October_Schedule_Table[[#This Row],[Away Pre]])^2</f>
        <v>72.796148934898909</v>
      </c>
      <c r="O1108" s="1">
        <f t="shared" si="19"/>
        <v>1.9305353713802713</v>
      </c>
      <c r="P1108" s="8">
        <f>October_Schedule_Table[[#This Row],[PTS2]]-October_Schedule_Table[[#This Row],[PTS]]</f>
        <v>-1</v>
      </c>
      <c r="Q1108" s="8">
        <f>October_Schedule_Table[[#This Row],[Home Pre]]-October_Schedule_Table[[#This Row],[Away Pre]]</f>
        <v>9.4701386149834406</v>
      </c>
      <c r="R1108" s="8">
        <f>October_Schedule_Table[[#This Row],[Actual]]-October_Schedule_Table[[#This Row],[Predicted]]</f>
        <v>-10.470138614983441</v>
      </c>
      <c r="S1108" s="8">
        <f>October_Schedule_Table[[#This Row],[PTS2]]-October_Schedule_Table[[#This Row],[Home Pre]]</f>
        <v>-2.236382292612106</v>
      </c>
      <c r="T1108" s="8">
        <f>October_Schedule_Table[[#This Row],[PTS]]-October_Schedule_Table[[#This Row],[Away Pre]]</f>
        <v>8.2337563223713346</v>
      </c>
      <c r="U1108" s="8" t="str">
        <f>CONCATENATE(October_Schedule_Table[[#This Row],[Away Short]],October_Schedule_Table[[#This Row],[PTS]],October_Schedule_Table[[#This Row],[PTS2]])</f>
        <v>Cha115114</v>
      </c>
      <c r="V1108" s="8" t="str">
        <f>CONCATENATE(October_Schedule_Table[[#This Row],[Home Short]],October_Schedule_Table[[#This Row],[PTS]],October_Schedule_Table[[#This Row],[PTS2]])</f>
        <v>Tor115114</v>
      </c>
      <c r="W1108" s="8" t="str">
        <f>VLOOKUP(October_Schedule_Table[[#This Row],[Home Concat]],'Back to Back'!T:U,2,FALSE)</f>
        <v>no</v>
      </c>
      <c r="X1108" s="8" t="str">
        <f>VLOOKUP(October_Schedule_Table[[#This Row],[Away Concat]],'Back to Back'!T:U,2,FALSE)</f>
        <v>yes</v>
      </c>
      <c r="Y110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08" s="8"/>
    </row>
    <row r="1109" spans="1:26" x14ac:dyDescent="0.2">
      <c r="A1109" s="2">
        <v>43549</v>
      </c>
      <c r="B1109" s="16">
        <v>3</v>
      </c>
      <c r="C1109" s="16">
        <v>25</v>
      </c>
      <c r="D1109" s="16">
        <v>2019</v>
      </c>
      <c r="E1109" s="1" t="s">
        <v>6</v>
      </c>
      <c r="F1109" s="1" t="s">
        <v>10</v>
      </c>
      <c r="G1109" s="1" t="str">
        <f>LEFT(October_Schedule_Table[[#This Row],[Visitor/Neutral]],3)</f>
        <v>Okl</v>
      </c>
      <c r="H1109" s="1">
        <v>103</v>
      </c>
      <c r="I1109" s="1" t="s">
        <v>19</v>
      </c>
      <c r="J1109" s="1" t="str">
        <f>LEFT(October_Schedule_Table[[#This Row],[Home/Neutral]],3)</f>
        <v>Mem</v>
      </c>
      <c r="K1109" s="1">
        <v>115</v>
      </c>
      <c r="L1109" s="1">
        <f>mean-0.5*home+VLOOKUP(October_Schedule_Table[[#This Row],[Visitor/Neutral]],lookup,2,FALSE)+VLOOKUP(October_Schedule_Table[[#This Row],[Home/Neutral]],lookup,3,FALSE)</f>
        <v>108.46721566231454</v>
      </c>
      <c r="M1109" s="1">
        <f>mean+0.5*home+VLOOKUP(October_Schedule_Table[[#This Row],[Visitor/Neutral]],lookup,3,FALSE)+VLOOKUP(October_Schedule_Table[[#This Row],[Home/Neutral]],lookup,2,FALSE)</f>
        <v>105.4487869485407</v>
      </c>
      <c r="N1109" s="1">
        <f>(October_Schedule_Table[[#This Row],[PTS2]]-October_Schedule_Table[[#This Row],[Home Pre]])^2+(October_Schedule_Table[[#This Row],[PTS]]-October_Schedule_Table[[#This Row],[Away Pre]])^2</f>
        <v>121.11611785262392</v>
      </c>
      <c r="O1109" s="1">
        <f t="shared" si="19"/>
        <v>1.9316943880130792</v>
      </c>
      <c r="P1109" s="8">
        <f>October_Schedule_Table[[#This Row],[PTS2]]-October_Schedule_Table[[#This Row],[PTS]]</f>
        <v>12</v>
      </c>
      <c r="Q1109" s="8">
        <f>October_Schedule_Table[[#This Row],[Home Pre]]-October_Schedule_Table[[#This Row],[Away Pre]]</f>
        <v>-3.0184287137738437</v>
      </c>
      <c r="R1109" s="8">
        <f>October_Schedule_Table[[#This Row],[Actual]]-October_Schedule_Table[[#This Row],[Predicted]]</f>
        <v>15.018428713773844</v>
      </c>
      <c r="S1109" s="8">
        <f>October_Schedule_Table[[#This Row],[PTS2]]-October_Schedule_Table[[#This Row],[Home Pre]]</f>
        <v>9.5512130514592997</v>
      </c>
      <c r="T1109" s="8">
        <f>October_Schedule_Table[[#This Row],[PTS]]-October_Schedule_Table[[#This Row],[Away Pre]]</f>
        <v>-5.467215662314544</v>
      </c>
      <c r="U1109" s="8" t="str">
        <f>CONCATENATE(October_Schedule_Table[[#This Row],[Away Short]],October_Schedule_Table[[#This Row],[PTS]],October_Schedule_Table[[#This Row],[PTS2]])</f>
        <v>Okl103115</v>
      </c>
      <c r="V1109" s="8" t="str">
        <f>CONCATENATE(October_Schedule_Table[[#This Row],[Home Short]],October_Schedule_Table[[#This Row],[PTS]],October_Schedule_Table[[#This Row],[PTS2]])</f>
        <v>Mem103115</v>
      </c>
      <c r="W1109" s="8" t="str">
        <f>VLOOKUP(October_Schedule_Table[[#This Row],[Home Concat]],'Back to Back'!T:U,2,FALSE)</f>
        <v>no</v>
      </c>
      <c r="X1109" s="8" t="str">
        <f>VLOOKUP(October_Schedule_Table[[#This Row],[Away Concat]],'Back to Back'!T:U,2,FALSE)</f>
        <v>no</v>
      </c>
      <c r="Y110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09" s="8"/>
    </row>
    <row r="1110" spans="1:26" x14ac:dyDescent="0.2">
      <c r="A1110" s="2">
        <v>43549</v>
      </c>
      <c r="B1110" s="16">
        <v>3</v>
      </c>
      <c r="C1110" s="16">
        <v>25</v>
      </c>
      <c r="D1110" s="16">
        <v>2019</v>
      </c>
      <c r="E1110" s="1" t="s">
        <v>12</v>
      </c>
      <c r="F1110" s="1" t="s">
        <v>7</v>
      </c>
      <c r="G1110" s="1" t="str">
        <f>LEFT(October_Schedule_Table[[#This Row],[Visitor/Neutral]],3)</f>
        <v>Phi</v>
      </c>
      <c r="H1110" s="1">
        <v>98</v>
      </c>
      <c r="I1110" s="1" t="s">
        <v>27</v>
      </c>
      <c r="J1110" s="1" t="str">
        <f>LEFT(October_Schedule_Table[[#This Row],[Home/Neutral]],3)</f>
        <v>Orl</v>
      </c>
      <c r="K1110" s="1">
        <v>119</v>
      </c>
      <c r="L1110" s="1">
        <f>mean-0.5*home+VLOOKUP(October_Schedule_Table[[#This Row],[Visitor/Neutral]],lookup,2,FALSE)+VLOOKUP(October_Schedule_Table[[#This Row],[Home/Neutral]],lookup,3,FALSE)</f>
        <v>109.27449822236591</v>
      </c>
      <c r="M1110" s="1">
        <f>mean+0.5*home+VLOOKUP(October_Schedule_Table[[#This Row],[Visitor/Neutral]],lookup,3,FALSE)+VLOOKUP(October_Schedule_Table[[#This Row],[Home/Neutral]],lookup,2,FALSE)</f>
        <v>110.9560804331033</v>
      </c>
      <c r="N1110" s="1">
        <f>(October_Schedule_Table[[#This Row],[PTS2]]-October_Schedule_Table[[#This Row],[Home Pre]])^2+(October_Schedule_Table[[#This Row],[PTS]]-October_Schedule_Table[[#This Row],[Away Pre]])^2</f>
        <v>191.81895216483565</v>
      </c>
      <c r="O1110" s="1">
        <f t="shared" si="19"/>
        <v>1.9328541004733635</v>
      </c>
      <c r="P1110" s="8">
        <f>October_Schedule_Table[[#This Row],[PTS2]]-October_Schedule_Table[[#This Row],[PTS]]</f>
        <v>21</v>
      </c>
      <c r="Q1110" s="8">
        <f>October_Schedule_Table[[#This Row],[Home Pre]]-October_Schedule_Table[[#This Row],[Away Pre]]</f>
        <v>1.681582210737389</v>
      </c>
      <c r="R1110" s="8">
        <f>October_Schedule_Table[[#This Row],[Actual]]-October_Schedule_Table[[#This Row],[Predicted]]</f>
        <v>19.318417789262611</v>
      </c>
      <c r="S1110" s="8">
        <f>October_Schedule_Table[[#This Row],[PTS2]]-October_Schedule_Table[[#This Row],[Home Pre]]</f>
        <v>8.0439195668967045</v>
      </c>
      <c r="T1110" s="8">
        <f>October_Schedule_Table[[#This Row],[PTS]]-October_Schedule_Table[[#This Row],[Away Pre]]</f>
        <v>-11.274498222365906</v>
      </c>
      <c r="U1110" s="8" t="str">
        <f>CONCATENATE(October_Schedule_Table[[#This Row],[Away Short]],October_Schedule_Table[[#This Row],[PTS]],October_Schedule_Table[[#This Row],[PTS2]])</f>
        <v>Phi98119</v>
      </c>
      <c r="V1110" s="8" t="str">
        <f>CONCATENATE(October_Schedule_Table[[#This Row],[Home Short]],October_Schedule_Table[[#This Row],[PTS]],October_Schedule_Table[[#This Row],[PTS2]])</f>
        <v>Orl98119</v>
      </c>
      <c r="W1110" s="8" t="str">
        <f>VLOOKUP(October_Schedule_Table[[#This Row],[Home Concat]],'Back to Back'!T:U,2,FALSE)</f>
        <v>no</v>
      </c>
      <c r="X1110" s="8" t="str">
        <f>VLOOKUP(October_Schedule_Table[[#This Row],[Away Concat]],'Back to Back'!T:U,2,FALSE)</f>
        <v>no</v>
      </c>
      <c r="Y111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10" s="8"/>
    </row>
    <row r="1111" spans="1:26" x14ac:dyDescent="0.2">
      <c r="A1111" s="2">
        <v>43549</v>
      </c>
      <c r="B1111" s="16">
        <v>3</v>
      </c>
      <c r="C1111" s="16">
        <v>25</v>
      </c>
      <c r="D1111" s="16">
        <v>2019</v>
      </c>
      <c r="E1111" s="1" t="s">
        <v>30</v>
      </c>
      <c r="F1111" s="1" t="s">
        <v>15</v>
      </c>
      <c r="G1111" s="1" t="str">
        <f>LEFT(October_Schedule_Table[[#This Row],[Visitor/Neutral]],3)</f>
        <v>Bro</v>
      </c>
      <c r="H1111" s="1">
        <v>144</v>
      </c>
      <c r="I1111" s="1" t="s">
        <v>40</v>
      </c>
      <c r="J1111" s="1" t="str">
        <f>LEFT(October_Schedule_Table[[#This Row],[Home/Neutral]],3)</f>
        <v>Por</v>
      </c>
      <c r="K1111" s="1">
        <v>148</v>
      </c>
      <c r="L1111" s="1">
        <f>mean-0.5*home+VLOOKUP(October_Schedule_Table[[#This Row],[Visitor/Neutral]],lookup,2,FALSE)+VLOOKUP(October_Schedule_Table[[#This Row],[Home/Neutral]],lookup,3,FALSE)</f>
        <v>110.38965131795302</v>
      </c>
      <c r="M1111" s="1">
        <f>mean+0.5*home+VLOOKUP(October_Schedule_Table[[#This Row],[Visitor/Neutral]],lookup,3,FALSE)+VLOOKUP(October_Schedule_Table[[#This Row],[Home/Neutral]],lookup,2,FALSE)</f>
        <v>117.75702596424189</v>
      </c>
      <c r="N1111" s="1">
        <f>(October_Schedule_Table[[#This Row],[PTS2]]-October_Schedule_Table[[#This Row],[Home Pre]])^2+(October_Schedule_Table[[#This Row],[PTS]]-October_Schedule_Table[[#This Row],[Away Pre]])^2</f>
        <v>2044.2930170563159</v>
      </c>
      <c r="O1111" s="1">
        <f t="shared" si="19"/>
        <v>1.934014509178871</v>
      </c>
      <c r="P1111" s="8">
        <f>October_Schedule_Table[[#This Row],[PTS2]]-October_Schedule_Table[[#This Row],[PTS]]</f>
        <v>4</v>
      </c>
      <c r="Q1111" s="8">
        <f>October_Schedule_Table[[#This Row],[Home Pre]]-October_Schedule_Table[[#This Row],[Away Pre]]</f>
        <v>7.3673746462888658</v>
      </c>
      <c r="R1111" s="8">
        <f>October_Schedule_Table[[#This Row],[Actual]]-October_Schedule_Table[[#This Row],[Predicted]]</f>
        <v>-3.3673746462888658</v>
      </c>
      <c r="S1111" s="8">
        <f>October_Schedule_Table[[#This Row],[PTS2]]-October_Schedule_Table[[#This Row],[Home Pre]]</f>
        <v>30.24297403575811</v>
      </c>
      <c r="T1111" s="8">
        <f>October_Schedule_Table[[#This Row],[PTS]]-October_Schedule_Table[[#This Row],[Away Pre]]</f>
        <v>33.610348682046975</v>
      </c>
      <c r="U1111" s="8" t="str">
        <f>CONCATENATE(October_Schedule_Table[[#This Row],[Away Short]],October_Schedule_Table[[#This Row],[PTS]],October_Schedule_Table[[#This Row],[PTS2]])</f>
        <v>Bro144148</v>
      </c>
      <c r="V1111" s="8" t="str">
        <f>CONCATENATE(October_Schedule_Table[[#This Row],[Home Short]],October_Schedule_Table[[#This Row],[PTS]],October_Schedule_Table[[#This Row],[PTS2]])</f>
        <v>Por144148</v>
      </c>
      <c r="W1111" s="8" t="str">
        <f>VLOOKUP(October_Schedule_Table[[#This Row],[Home Concat]],'Back to Back'!T:U,2,FALSE)</f>
        <v>no</v>
      </c>
      <c r="X1111" s="8" t="str">
        <f>VLOOKUP(October_Schedule_Table[[#This Row],[Away Concat]],'Back to Back'!T:U,2,FALSE)</f>
        <v>no</v>
      </c>
      <c r="Y111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11" s="8"/>
    </row>
    <row r="1112" spans="1:26" x14ac:dyDescent="0.2">
      <c r="A1112" s="2">
        <v>43549</v>
      </c>
      <c r="B1112" s="16">
        <v>3</v>
      </c>
      <c r="C1112" s="16">
        <v>25</v>
      </c>
      <c r="D1112" s="16">
        <v>2019</v>
      </c>
      <c r="E1112" s="1" t="s">
        <v>42</v>
      </c>
      <c r="F1112" s="1" t="s">
        <v>29</v>
      </c>
      <c r="G1112" s="1" t="str">
        <f>LEFT(October_Schedule_Table[[#This Row],[Visitor/Neutral]],3)</f>
        <v>Pho</v>
      </c>
      <c r="H1112" s="1">
        <v>92</v>
      </c>
      <c r="I1112" s="1" t="s">
        <v>31</v>
      </c>
      <c r="J1112" s="1" t="str">
        <f>LEFT(October_Schedule_Table[[#This Row],[Home/Neutral]],3)</f>
        <v>Uta</v>
      </c>
      <c r="K1112" s="1">
        <v>125</v>
      </c>
      <c r="L1112" s="1">
        <f>mean-0.5*home+VLOOKUP(October_Schedule_Table[[#This Row],[Visitor/Neutral]],lookup,2,FALSE)+VLOOKUP(October_Schedule_Table[[#This Row],[Home/Neutral]],lookup,3,FALSE)</f>
        <v>101.77765950821224</v>
      </c>
      <c r="M1112" s="1">
        <f>mean+0.5*home+VLOOKUP(October_Schedule_Table[[#This Row],[Visitor/Neutral]],lookup,3,FALSE)+VLOOKUP(October_Schedule_Table[[#This Row],[Home/Neutral]],lookup,2,FALSE)</f>
        <v>118.91445738480847</v>
      </c>
      <c r="N1112" s="1">
        <f>(October_Schedule_Table[[#This Row],[PTS2]]-October_Schedule_Table[[#This Row],[Home Pre]])^2+(October_Schedule_Table[[#This Row],[PTS]]-October_Schedule_Table[[#This Row],[Away Pre]])^2</f>
        <v>132.63645437984533</v>
      </c>
      <c r="O1112" s="1">
        <f t="shared" si="19"/>
        <v>1.9351756145475996</v>
      </c>
      <c r="P1112" s="8">
        <f>October_Schedule_Table[[#This Row],[PTS2]]-October_Schedule_Table[[#This Row],[PTS]]</f>
        <v>33</v>
      </c>
      <c r="Q1112" s="8">
        <f>October_Schedule_Table[[#This Row],[Home Pre]]-October_Schedule_Table[[#This Row],[Away Pre]]</f>
        <v>17.136797876596233</v>
      </c>
      <c r="R1112" s="8">
        <f>October_Schedule_Table[[#This Row],[Actual]]-October_Schedule_Table[[#This Row],[Predicted]]</f>
        <v>15.863202123403767</v>
      </c>
      <c r="S1112" s="8">
        <f>October_Schedule_Table[[#This Row],[PTS2]]-October_Schedule_Table[[#This Row],[Home Pre]]</f>
        <v>6.0855426151915282</v>
      </c>
      <c r="T1112" s="8">
        <f>October_Schedule_Table[[#This Row],[PTS]]-October_Schedule_Table[[#This Row],[Away Pre]]</f>
        <v>-9.7776595082122384</v>
      </c>
      <c r="U1112" s="8" t="str">
        <f>CONCATENATE(October_Schedule_Table[[#This Row],[Away Short]],October_Schedule_Table[[#This Row],[PTS]],October_Schedule_Table[[#This Row],[PTS2]])</f>
        <v>Pho92125</v>
      </c>
      <c r="V1112" s="8" t="str">
        <f>CONCATENATE(October_Schedule_Table[[#This Row],[Home Short]],October_Schedule_Table[[#This Row],[PTS]],October_Schedule_Table[[#This Row],[PTS2]])</f>
        <v>Uta92125</v>
      </c>
      <c r="W1112" s="8" t="str">
        <f>VLOOKUP(October_Schedule_Table[[#This Row],[Home Concat]],'Back to Back'!T:U,2,FALSE)</f>
        <v>no</v>
      </c>
      <c r="X1112" s="8" t="str">
        <f>VLOOKUP(October_Schedule_Table[[#This Row],[Away Concat]],'Back to Back'!T:U,2,FALSE)</f>
        <v>no</v>
      </c>
      <c r="Y111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12" s="8"/>
    </row>
    <row r="1113" spans="1:26" x14ac:dyDescent="0.2">
      <c r="A1113" s="2">
        <v>43550</v>
      </c>
      <c r="B1113" s="16">
        <v>3</v>
      </c>
      <c r="C1113" s="16">
        <v>26</v>
      </c>
      <c r="D1113" s="16">
        <v>2019</v>
      </c>
      <c r="E1113" s="1" t="s">
        <v>12</v>
      </c>
      <c r="F1113" s="1" t="s">
        <v>35</v>
      </c>
      <c r="G1113" s="1" t="str">
        <f>LEFT(October_Schedule_Table[[#This Row],[Visitor/Neutral]],3)</f>
        <v>San</v>
      </c>
      <c r="H1113" s="1">
        <v>116</v>
      </c>
      <c r="I1113" s="1" t="s">
        <v>14</v>
      </c>
      <c r="J1113" s="1" t="str">
        <f>LEFT(October_Schedule_Table[[#This Row],[Home/Neutral]],3)</f>
        <v>Cha</v>
      </c>
      <c r="K1113" s="1">
        <v>125</v>
      </c>
      <c r="L1113" s="1">
        <f>mean-0.5*home+VLOOKUP(October_Schedule_Table[[#This Row],[Visitor/Neutral]],lookup,2,FALSE)+VLOOKUP(October_Schedule_Table[[#This Row],[Home/Neutral]],lookup,3,FALSE)</f>
        <v>110.52170488684023</v>
      </c>
      <c r="M1113" s="1">
        <f>mean+0.5*home+VLOOKUP(October_Schedule_Table[[#This Row],[Visitor/Neutral]],lookup,3,FALSE)+VLOOKUP(October_Schedule_Table[[#This Row],[Home/Neutral]],lookup,2,FALSE)</f>
        <v>110.14135116909847</v>
      </c>
      <c r="N1113" s="1">
        <f>(October_Schedule_Table[[#This Row],[PTS2]]-October_Schedule_Table[[#This Row],[Home Pre]])^2+(October_Schedule_Table[[#This Row],[PTS]]-October_Schedule_Table[[#This Row],[Away Pre]])^2</f>
        <v>250.79116242692163</v>
      </c>
      <c r="O1113" s="1">
        <f t="shared" si="19"/>
        <v>1.9363374169977985</v>
      </c>
      <c r="P1113" s="8">
        <f>October_Schedule_Table[[#This Row],[PTS2]]-October_Schedule_Table[[#This Row],[PTS]]</f>
        <v>9</v>
      </c>
      <c r="Q1113" s="8">
        <f>October_Schedule_Table[[#This Row],[Home Pre]]-October_Schedule_Table[[#This Row],[Away Pre]]</f>
        <v>-0.3803537177417553</v>
      </c>
      <c r="R1113" s="8">
        <f>October_Schedule_Table[[#This Row],[Actual]]-October_Schedule_Table[[#This Row],[Predicted]]</f>
        <v>9.3803537177417553</v>
      </c>
      <c r="S1113" s="8">
        <f>October_Schedule_Table[[#This Row],[PTS2]]-October_Schedule_Table[[#This Row],[Home Pre]]</f>
        <v>14.858648830901529</v>
      </c>
      <c r="T1113" s="8">
        <f>October_Schedule_Table[[#This Row],[PTS]]-October_Schedule_Table[[#This Row],[Away Pre]]</f>
        <v>5.4782951131597741</v>
      </c>
      <c r="U1113" s="8" t="str">
        <f>CONCATENATE(October_Schedule_Table[[#This Row],[Away Short]],October_Schedule_Table[[#This Row],[PTS]],October_Schedule_Table[[#This Row],[PTS2]])</f>
        <v>San116125</v>
      </c>
      <c r="V1113" s="8" t="str">
        <f>CONCATENATE(October_Schedule_Table[[#This Row],[Home Short]],October_Schedule_Table[[#This Row],[PTS]],October_Schedule_Table[[#This Row],[PTS2]])</f>
        <v>Cha116125</v>
      </c>
      <c r="W1113" s="8" t="str">
        <f>VLOOKUP(October_Schedule_Table[[#This Row],[Home Concat]],'Back to Back'!T:U,2,FALSE)</f>
        <v>no</v>
      </c>
      <c r="X1113" s="8" t="str">
        <f>VLOOKUP(October_Schedule_Table[[#This Row],[Away Concat]],'Back to Back'!T:U,2,FALSE)</f>
        <v>no</v>
      </c>
      <c r="Y111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13" s="8"/>
    </row>
    <row r="1114" spans="1:26" x14ac:dyDescent="0.2">
      <c r="A1114" s="2">
        <v>43550</v>
      </c>
      <c r="B1114" s="16">
        <v>3</v>
      </c>
      <c r="C1114" s="16">
        <v>26</v>
      </c>
      <c r="D1114" s="16">
        <v>2019</v>
      </c>
      <c r="E1114" s="1" t="s">
        <v>12</v>
      </c>
      <c r="F1114" s="1" t="s">
        <v>8</v>
      </c>
      <c r="G1114" s="1" t="str">
        <f>LEFT(October_Schedule_Table[[#This Row],[Visitor/Neutral]],3)</f>
        <v>Bos</v>
      </c>
      <c r="H1114" s="1">
        <v>116</v>
      </c>
      <c r="I1114" s="1" t="s">
        <v>36</v>
      </c>
      <c r="J1114" s="1" t="str">
        <f>LEFT(October_Schedule_Table[[#This Row],[Home/Neutral]],3)</f>
        <v>Cle</v>
      </c>
      <c r="K1114" s="1">
        <v>106</v>
      </c>
      <c r="L1114" s="1">
        <f>mean-0.5*home+VLOOKUP(October_Schedule_Table[[#This Row],[Visitor/Neutral]],lookup,2,FALSE)+VLOOKUP(October_Schedule_Table[[#This Row],[Home/Neutral]],lookup,3,FALSE)</f>
        <v>114.31415096855361</v>
      </c>
      <c r="M1114" s="1">
        <f>mean+0.5*home+VLOOKUP(October_Schedule_Table[[#This Row],[Visitor/Neutral]],lookup,3,FALSE)+VLOOKUP(October_Schedule_Table[[#This Row],[Home/Neutral]],lookup,2,FALSE)</f>
        <v>104.04469645354131</v>
      </c>
      <c r="N1114" s="1">
        <f>(October_Schedule_Table[[#This Row],[PTS2]]-October_Schedule_Table[[#This Row],[Home Pre]])^2+(October_Schedule_Table[[#This Row],[PTS]]-October_Schedule_Table[[#This Row],[Away Pre]])^2</f>
        <v>6.6652989156226941</v>
      </c>
      <c r="O1114" s="1">
        <f t="shared" si="19"/>
        <v>1.9374999169479674</v>
      </c>
      <c r="P1114" s="8">
        <f>October_Schedule_Table[[#This Row],[PTS2]]-October_Schedule_Table[[#This Row],[PTS]]</f>
        <v>-10</v>
      </c>
      <c r="Q1114" s="8">
        <f>October_Schedule_Table[[#This Row],[Home Pre]]-October_Schedule_Table[[#This Row],[Away Pre]]</f>
        <v>-10.269454515012299</v>
      </c>
      <c r="R1114" s="8">
        <f>October_Schedule_Table[[#This Row],[Actual]]-October_Schedule_Table[[#This Row],[Predicted]]</f>
        <v>0.26945451501229911</v>
      </c>
      <c r="S1114" s="8">
        <f>October_Schedule_Table[[#This Row],[PTS2]]-October_Schedule_Table[[#This Row],[Home Pre]]</f>
        <v>1.9553035464586941</v>
      </c>
      <c r="T1114" s="8">
        <f>October_Schedule_Table[[#This Row],[PTS]]-October_Schedule_Table[[#This Row],[Away Pre]]</f>
        <v>1.685849031446395</v>
      </c>
      <c r="U1114" s="8" t="str">
        <f>CONCATENATE(October_Schedule_Table[[#This Row],[Away Short]],October_Schedule_Table[[#This Row],[PTS]],October_Schedule_Table[[#This Row],[PTS2]])</f>
        <v>Bos116106</v>
      </c>
      <c r="V1114" s="8" t="str">
        <f>CONCATENATE(October_Schedule_Table[[#This Row],[Home Short]],October_Schedule_Table[[#This Row],[PTS]],October_Schedule_Table[[#This Row],[PTS2]])</f>
        <v>Cle116106</v>
      </c>
      <c r="W1114" s="8" t="str">
        <f>VLOOKUP(October_Schedule_Table[[#This Row],[Home Concat]],'Back to Back'!T:U,2,FALSE)</f>
        <v>no</v>
      </c>
      <c r="X1114" s="8" t="str">
        <f>VLOOKUP(October_Schedule_Table[[#This Row],[Away Concat]],'Back to Back'!T:U,2,FALSE)</f>
        <v>no</v>
      </c>
      <c r="Y111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14" s="8"/>
    </row>
    <row r="1115" spans="1:26" x14ac:dyDescent="0.2">
      <c r="A1115" s="2">
        <v>43550</v>
      </c>
      <c r="B1115" s="16">
        <v>3</v>
      </c>
      <c r="C1115" s="16">
        <v>26</v>
      </c>
      <c r="D1115" s="16">
        <v>2019</v>
      </c>
      <c r="E1115" s="1" t="s">
        <v>33</v>
      </c>
      <c r="F1115" s="1" t="s">
        <v>32</v>
      </c>
      <c r="G1115" s="1" t="str">
        <f>LEFT(October_Schedule_Table[[#This Row],[Visitor/Neutral]],3)</f>
        <v>Sac</v>
      </c>
      <c r="H1115" s="1">
        <v>125</v>
      </c>
      <c r="I1115" s="1" t="s">
        <v>28</v>
      </c>
      <c r="J1115" s="1" t="str">
        <f>LEFT(October_Schedule_Table[[#This Row],[Home/Neutral]],3)</f>
        <v>Dal</v>
      </c>
      <c r="K1115" s="1">
        <v>121</v>
      </c>
      <c r="L1115" s="1">
        <f>mean-0.5*home+VLOOKUP(October_Schedule_Table[[#This Row],[Visitor/Neutral]],lookup,2,FALSE)+VLOOKUP(October_Schedule_Table[[#This Row],[Home/Neutral]],lookup,3,FALSE)</f>
        <v>111.38242782365347</v>
      </c>
      <c r="M1115" s="1">
        <f>mean+0.5*home+VLOOKUP(October_Schedule_Table[[#This Row],[Visitor/Neutral]],lookup,3,FALSE)+VLOOKUP(October_Schedule_Table[[#This Row],[Home/Neutral]],lookup,2,FALSE)</f>
        <v>113.8999423634743</v>
      </c>
      <c r="N1115" s="1">
        <f>(October_Schedule_Table[[#This Row],[PTS2]]-October_Schedule_Table[[#This Row],[Home Pre]])^2+(October_Schedule_Table[[#This Row],[PTS]]-October_Schedule_Table[[#This Row],[Away Pre]])^2</f>
        <v>235.84909041999407</v>
      </c>
      <c r="O1115" s="1">
        <f t="shared" si="19"/>
        <v>1.9386631148168576</v>
      </c>
      <c r="P1115" s="8">
        <f>October_Schedule_Table[[#This Row],[PTS2]]-October_Schedule_Table[[#This Row],[PTS]]</f>
        <v>-4</v>
      </c>
      <c r="Q1115" s="8">
        <f>October_Schedule_Table[[#This Row],[Home Pre]]-October_Schedule_Table[[#This Row],[Away Pre]]</f>
        <v>2.517514539820823</v>
      </c>
      <c r="R1115" s="8">
        <f>October_Schedule_Table[[#This Row],[Actual]]-October_Schedule_Table[[#This Row],[Predicted]]</f>
        <v>-6.517514539820823</v>
      </c>
      <c r="S1115" s="8">
        <f>October_Schedule_Table[[#This Row],[PTS2]]-October_Schedule_Table[[#This Row],[Home Pre]]</f>
        <v>7.1000576365257047</v>
      </c>
      <c r="T1115" s="8">
        <f>October_Schedule_Table[[#This Row],[PTS]]-October_Schedule_Table[[#This Row],[Away Pre]]</f>
        <v>13.617572176346528</v>
      </c>
      <c r="U1115" s="8" t="str">
        <f>CONCATENATE(October_Schedule_Table[[#This Row],[Away Short]],October_Schedule_Table[[#This Row],[PTS]],October_Schedule_Table[[#This Row],[PTS2]])</f>
        <v>Sac125121</v>
      </c>
      <c r="V1115" s="8" t="str">
        <f>CONCATENATE(October_Schedule_Table[[#This Row],[Home Short]],October_Schedule_Table[[#This Row],[PTS]],October_Schedule_Table[[#This Row],[PTS2]])</f>
        <v>Dal125121</v>
      </c>
      <c r="W1115" s="8" t="str">
        <f>VLOOKUP(October_Schedule_Table[[#This Row],[Home Concat]],'Back to Back'!T:U,2,FALSE)</f>
        <v>no</v>
      </c>
      <c r="X1115" s="8" t="str">
        <f>VLOOKUP(October_Schedule_Table[[#This Row],[Away Concat]],'Back to Back'!T:U,2,FALSE)</f>
        <v>no</v>
      </c>
      <c r="Y111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15" s="8"/>
    </row>
    <row r="1116" spans="1:26" x14ac:dyDescent="0.2">
      <c r="A1116" s="2">
        <v>43550</v>
      </c>
      <c r="B1116" s="16">
        <v>3</v>
      </c>
      <c r="C1116" s="16">
        <v>26</v>
      </c>
      <c r="D1116" s="16">
        <v>2019</v>
      </c>
      <c r="E1116" s="1" t="s">
        <v>42</v>
      </c>
      <c r="F1116" s="1" t="s">
        <v>16</v>
      </c>
      <c r="G1116" s="1" t="str">
        <f>LEFT(October_Schedule_Table[[#This Row],[Visitor/Neutral]],3)</f>
        <v>Det</v>
      </c>
      <c r="H1116" s="1">
        <v>92</v>
      </c>
      <c r="I1116" s="1" t="s">
        <v>21</v>
      </c>
      <c r="J1116" s="1" t="str">
        <f>LEFT(October_Schedule_Table[[#This Row],[Home/Neutral]],3)</f>
        <v>Den</v>
      </c>
      <c r="K1116" s="1">
        <v>95</v>
      </c>
      <c r="L1116" s="1">
        <f>mean-0.5*home+VLOOKUP(October_Schedule_Table[[#This Row],[Visitor/Neutral]],lookup,2,FALSE)+VLOOKUP(October_Schedule_Table[[#This Row],[Home/Neutral]],lookup,3,FALSE)</f>
        <v>100.63785546343922</v>
      </c>
      <c r="M1116" s="1">
        <f>mean+0.5*home+VLOOKUP(October_Schedule_Table[[#This Row],[Visitor/Neutral]],lookup,3,FALSE)+VLOOKUP(October_Schedule_Table[[#This Row],[Home/Neutral]],lookup,2,FALSE)</f>
        <v>107.4714013880829</v>
      </c>
      <c r="N1116" s="1">
        <f>(October_Schedule_Table[[#This Row],[PTS2]]-October_Schedule_Table[[#This Row],[Home Pre]])^2+(October_Schedule_Table[[#This Row],[PTS]]-October_Schedule_Table[[#This Row],[Away Pre]])^2</f>
        <v>230.14839958994281</v>
      </c>
      <c r="O1116" s="1">
        <f t="shared" si="19"/>
        <v>1.9398270110234719</v>
      </c>
      <c r="P1116" s="8">
        <f>October_Schedule_Table[[#This Row],[PTS2]]-October_Schedule_Table[[#This Row],[PTS]]</f>
        <v>3</v>
      </c>
      <c r="Q1116" s="8">
        <f>October_Schedule_Table[[#This Row],[Home Pre]]-October_Schedule_Table[[#This Row],[Away Pre]]</f>
        <v>6.8335459246436727</v>
      </c>
      <c r="R1116" s="8">
        <f>October_Schedule_Table[[#This Row],[Actual]]-October_Schedule_Table[[#This Row],[Predicted]]</f>
        <v>-3.8335459246436727</v>
      </c>
      <c r="S1116" s="8">
        <f>October_Schedule_Table[[#This Row],[PTS2]]-October_Schedule_Table[[#This Row],[Home Pre]]</f>
        <v>-12.471401388082896</v>
      </c>
      <c r="T1116" s="8">
        <f>October_Schedule_Table[[#This Row],[PTS]]-October_Schedule_Table[[#This Row],[Away Pre]]</f>
        <v>-8.6378554634392231</v>
      </c>
      <c r="U1116" s="8" t="str">
        <f>CONCATENATE(October_Schedule_Table[[#This Row],[Away Short]],October_Schedule_Table[[#This Row],[PTS]],October_Schedule_Table[[#This Row],[PTS2]])</f>
        <v>Det9295</v>
      </c>
      <c r="V1116" s="8" t="str">
        <f>CONCATENATE(October_Schedule_Table[[#This Row],[Home Short]],October_Schedule_Table[[#This Row],[PTS]],October_Schedule_Table[[#This Row],[PTS2]])</f>
        <v>Den9295</v>
      </c>
      <c r="W1116" s="8" t="str">
        <f>VLOOKUP(October_Schedule_Table[[#This Row],[Home Concat]],'Back to Back'!T:U,2,FALSE)</f>
        <v>no</v>
      </c>
      <c r="X1116" s="8" t="str">
        <f>VLOOKUP(October_Schedule_Table[[#This Row],[Away Concat]],'Back to Back'!T:U,2,FALSE)</f>
        <v>no</v>
      </c>
      <c r="Y111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16" s="8"/>
    </row>
    <row r="1117" spans="1:26" x14ac:dyDescent="0.2">
      <c r="A1117" s="2">
        <v>43550</v>
      </c>
      <c r="B1117" s="16">
        <v>3</v>
      </c>
      <c r="C1117" s="16">
        <v>26</v>
      </c>
      <c r="D1117" s="16">
        <v>2019</v>
      </c>
      <c r="E1117" s="1" t="s">
        <v>9</v>
      </c>
      <c r="F1117" s="1" t="s">
        <v>41</v>
      </c>
      <c r="G1117" s="1" t="str">
        <f>LEFT(October_Schedule_Table[[#This Row],[Visitor/Neutral]],3)</f>
        <v>Was</v>
      </c>
      <c r="H1117" s="1">
        <v>106</v>
      </c>
      <c r="I1117" s="1" t="s">
        <v>39</v>
      </c>
      <c r="J1117" s="1" t="s">
        <v>242</v>
      </c>
      <c r="K1117" s="1">
        <v>124</v>
      </c>
      <c r="L1117" s="1">
        <f>mean-0.5*home+VLOOKUP(October_Schedule_Table[[#This Row],[Visitor/Neutral]],lookup,2,FALSE)+VLOOKUP(October_Schedule_Table[[#This Row],[Home/Neutral]],lookup,3,FALSE)</f>
        <v>114.91253249112958</v>
      </c>
      <c r="M1117" s="1">
        <f>mean+0.5*home+VLOOKUP(October_Schedule_Table[[#This Row],[Visitor/Neutral]],lookup,3,FALSE)+VLOOKUP(October_Schedule_Table[[#This Row],[Home/Neutral]],lookup,2,FALSE)</f>
        <v>119.08599850565152</v>
      </c>
      <c r="N1117" s="1">
        <f>(October_Schedule_Table[[#This Row],[PTS2]]-October_Schedule_Table[[#This Row],[Home Pre]])^2+(October_Schedule_Table[[#This Row],[PTS]]-October_Schedule_Table[[#This Row],[Away Pre]])^2</f>
        <v>103.5806460918996</v>
      </c>
      <c r="O1117" s="1">
        <f t="shared" si="19"/>
        <v>1.9409916059870642</v>
      </c>
      <c r="P1117" s="8">
        <f>October_Schedule_Table[[#This Row],[PTS2]]-October_Schedule_Table[[#This Row],[PTS]]</f>
        <v>18</v>
      </c>
      <c r="Q1117" s="8">
        <f>October_Schedule_Table[[#This Row],[Home Pre]]-October_Schedule_Table[[#This Row],[Away Pre]]</f>
        <v>4.1734660145219351</v>
      </c>
      <c r="R1117" s="8">
        <f>October_Schedule_Table[[#This Row],[Actual]]-October_Schedule_Table[[#This Row],[Predicted]]</f>
        <v>13.826533985478065</v>
      </c>
      <c r="S1117" s="8">
        <f>October_Schedule_Table[[#This Row],[PTS2]]-October_Schedule_Table[[#This Row],[Home Pre]]</f>
        <v>4.9140014943484829</v>
      </c>
      <c r="T1117" s="8">
        <f>October_Schedule_Table[[#This Row],[PTS]]-October_Schedule_Table[[#This Row],[Away Pre]]</f>
        <v>-8.912532491129582</v>
      </c>
      <c r="U1117" s="8" t="str">
        <f>CONCATENATE(October_Schedule_Table[[#This Row],[Away Short]],October_Schedule_Table[[#This Row],[PTS]],October_Schedule_Table[[#This Row],[PTS2]])</f>
        <v>Was106124</v>
      </c>
      <c r="V1117" s="8" t="str">
        <f>CONCATENATE(October_Schedule_Table[[#This Row],[Home Short]],October_Schedule_Table[[#This Row],[PTS]],October_Schedule_Table[[#This Row],[PTS2]])</f>
        <v>LAL106124</v>
      </c>
      <c r="W1117" s="8" t="str">
        <f>VLOOKUP(October_Schedule_Table[[#This Row],[Home Concat]],'Back to Back'!T:U,2,FALSE)</f>
        <v>no</v>
      </c>
      <c r="X1117" s="8" t="str">
        <f>VLOOKUP(October_Schedule_Table[[#This Row],[Away Concat]],'Back to Back'!T:U,2,FALSE)</f>
        <v>no</v>
      </c>
      <c r="Y111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17" s="8"/>
    </row>
    <row r="1118" spans="1:26" x14ac:dyDescent="0.2">
      <c r="A1118" s="2">
        <v>43550</v>
      </c>
      <c r="B1118" s="16">
        <v>3</v>
      </c>
      <c r="C1118" s="16">
        <v>26</v>
      </c>
      <c r="D1118" s="16">
        <v>2019</v>
      </c>
      <c r="E1118" s="1" t="s">
        <v>23</v>
      </c>
      <c r="F1118" s="1" t="s">
        <v>27</v>
      </c>
      <c r="G1118" s="1" t="str">
        <f>LEFT(October_Schedule_Table[[#This Row],[Visitor/Neutral]],3)</f>
        <v>Orl</v>
      </c>
      <c r="H1118" s="1">
        <v>104</v>
      </c>
      <c r="I1118" s="1" t="s">
        <v>26</v>
      </c>
      <c r="J1118" s="1" t="str">
        <f>LEFT(October_Schedule_Table[[#This Row],[Home/Neutral]],3)</f>
        <v>Mia</v>
      </c>
      <c r="K1118" s="1">
        <v>99</v>
      </c>
      <c r="L1118" s="1">
        <f>mean-0.5*home+VLOOKUP(October_Schedule_Table[[#This Row],[Visitor/Neutral]],lookup,2,FALSE)+VLOOKUP(October_Schedule_Table[[#This Row],[Home/Neutral]],lookup,3,FALSE)</f>
        <v>100.82376756093933</v>
      </c>
      <c r="M1118" s="1">
        <f>mean+0.5*home+VLOOKUP(October_Schedule_Table[[#This Row],[Visitor/Neutral]],lookup,3,FALSE)+VLOOKUP(October_Schedule_Table[[#This Row],[Home/Neutral]],lookup,2,FALSE)</f>
        <v>102.07037610164612</v>
      </c>
      <c r="N1118" s="1">
        <f>(October_Schedule_Table[[#This Row],[PTS2]]-October_Schedule_Table[[#This Row],[Home Pre]])^2+(October_Schedule_Table[[#This Row],[PTS]]-October_Schedule_Table[[#This Row],[Away Pre]])^2</f>
        <v>19.515661912500907</v>
      </c>
      <c r="O1118" s="1">
        <f t="shared" si="19"/>
        <v>1.9421569001271406</v>
      </c>
      <c r="P1118" s="8">
        <f>October_Schedule_Table[[#This Row],[PTS2]]-October_Schedule_Table[[#This Row],[PTS]]</f>
        <v>-5</v>
      </c>
      <c r="Q1118" s="8">
        <f>October_Schedule_Table[[#This Row],[Home Pre]]-October_Schedule_Table[[#This Row],[Away Pre]]</f>
        <v>1.2466085407067879</v>
      </c>
      <c r="R1118" s="8">
        <f>October_Schedule_Table[[#This Row],[Actual]]-October_Schedule_Table[[#This Row],[Predicted]]</f>
        <v>-6.2466085407067879</v>
      </c>
      <c r="S1118" s="8">
        <f>October_Schedule_Table[[#This Row],[PTS2]]-October_Schedule_Table[[#This Row],[Home Pre]]</f>
        <v>-3.0703761016461186</v>
      </c>
      <c r="T1118" s="8">
        <f>October_Schedule_Table[[#This Row],[PTS]]-October_Schedule_Table[[#This Row],[Away Pre]]</f>
        <v>3.1762324390606693</v>
      </c>
      <c r="U1118" s="8" t="str">
        <f>CONCATENATE(October_Schedule_Table[[#This Row],[Away Short]],October_Schedule_Table[[#This Row],[PTS]],October_Schedule_Table[[#This Row],[PTS2]])</f>
        <v>Orl10499</v>
      </c>
      <c r="V1118" s="8" t="str">
        <f>CONCATENATE(October_Schedule_Table[[#This Row],[Home Short]],October_Schedule_Table[[#This Row],[PTS]],October_Schedule_Table[[#This Row],[PTS2]])</f>
        <v>Mia10499</v>
      </c>
      <c r="W1118" s="8" t="str">
        <f>VLOOKUP(October_Schedule_Table[[#This Row],[Home Concat]],'Back to Back'!T:U,2,FALSE)</f>
        <v>no</v>
      </c>
      <c r="X1118" s="8" t="str">
        <f>VLOOKUP(October_Schedule_Table[[#This Row],[Away Concat]],'Back to Back'!T:U,2,FALSE)</f>
        <v>yes</v>
      </c>
      <c r="Y111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18" s="8"/>
    </row>
    <row r="1119" spans="1:26" x14ac:dyDescent="0.2">
      <c r="A1119" s="2">
        <v>43550</v>
      </c>
      <c r="B1119" s="16">
        <v>3</v>
      </c>
      <c r="C1119" s="16">
        <v>26</v>
      </c>
      <c r="D1119" s="16">
        <v>2019</v>
      </c>
      <c r="E1119" s="1" t="s">
        <v>6</v>
      </c>
      <c r="F1119" s="1" t="s">
        <v>18</v>
      </c>
      <c r="G1119" s="1" t="str">
        <f>LEFT(October_Schedule_Table[[#This Row],[Visitor/Neutral]],3)</f>
        <v>Hou</v>
      </c>
      <c r="H1119" s="1">
        <v>94</v>
      </c>
      <c r="I1119" s="1" t="s">
        <v>13</v>
      </c>
      <c r="J1119" s="1" t="str">
        <f>LEFT(October_Schedule_Table[[#This Row],[Home/Neutral]],3)</f>
        <v>Mil</v>
      </c>
      <c r="K1119" s="1">
        <v>108</v>
      </c>
      <c r="L1119" s="1">
        <f>mean-0.5*home+VLOOKUP(October_Schedule_Table[[#This Row],[Visitor/Neutral]],lookup,2,FALSE)+VLOOKUP(October_Schedule_Table[[#This Row],[Home/Neutral]],lookup,3,FALSE)</f>
        <v>112.04199154121312</v>
      </c>
      <c r="M1119" s="1">
        <f>mean+0.5*home+VLOOKUP(October_Schedule_Table[[#This Row],[Visitor/Neutral]],lookup,3,FALSE)+VLOOKUP(October_Schedule_Table[[#This Row],[Home/Neutral]],lookup,2,FALSE)</f>
        <v>116.69479902440762</v>
      </c>
      <c r="N1119" s="1">
        <f>(October_Schedule_Table[[#This Row],[PTS2]]-October_Schedule_Table[[#This Row],[Home Pre]])^2+(October_Schedule_Table[[#This Row],[PTS]]-October_Schedule_Table[[#This Row],[Away Pre]])^2</f>
        <v>401.11298884804546</v>
      </c>
      <c r="O1119" s="1">
        <f t="shared" si="19"/>
        <v>1.9433228938634588</v>
      </c>
      <c r="P1119" s="8">
        <f>October_Schedule_Table[[#This Row],[PTS2]]-October_Schedule_Table[[#This Row],[PTS]]</f>
        <v>14</v>
      </c>
      <c r="Q1119" s="8">
        <f>October_Schedule_Table[[#This Row],[Home Pre]]-October_Schedule_Table[[#This Row],[Away Pre]]</f>
        <v>4.6528074831944934</v>
      </c>
      <c r="R1119" s="8">
        <f>October_Schedule_Table[[#This Row],[Actual]]-October_Schedule_Table[[#This Row],[Predicted]]</f>
        <v>9.3471925168055066</v>
      </c>
      <c r="S1119" s="8">
        <f>October_Schedule_Table[[#This Row],[PTS2]]-October_Schedule_Table[[#This Row],[Home Pre]]</f>
        <v>-8.6947990244076152</v>
      </c>
      <c r="T1119" s="8">
        <f>October_Schedule_Table[[#This Row],[PTS]]-October_Schedule_Table[[#This Row],[Away Pre]]</f>
        <v>-18.041991541213122</v>
      </c>
      <c r="U1119" s="8" t="str">
        <f>CONCATENATE(October_Schedule_Table[[#This Row],[Away Short]],October_Schedule_Table[[#This Row],[PTS]],October_Schedule_Table[[#This Row],[PTS2]])</f>
        <v>Hou94108</v>
      </c>
      <c r="V1119" s="8" t="str">
        <f>CONCATENATE(October_Schedule_Table[[#This Row],[Home Short]],October_Schedule_Table[[#This Row],[PTS]],October_Schedule_Table[[#This Row],[PTS2]])</f>
        <v>Mil94108</v>
      </c>
      <c r="W1119" s="8" t="str">
        <f>VLOOKUP(October_Schedule_Table[[#This Row],[Home Concat]],'Back to Back'!T:U,2,FALSE)</f>
        <v>no</v>
      </c>
      <c r="X1119" s="8" t="str">
        <f>VLOOKUP(October_Schedule_Table[[#This Row],[Away Concat]],'Back to Back'!T:U,2,FALSE)</f>
        <v>no</v>
      </c>
      <c r="Y111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19" s="8"/>
    </row>
    <row r="1120" spans="1:26" x14ac:dyDescent="0.2">
      <c r="A1120" s="2">
        <v>43550</v>
      </c>
      <c r="B1120" s="16">
        <v>3</v>
      </c>
      <c r="C1120" s="16">
        <v>26</v>
      </c>
      <c r="D1120" s="16">
        <v>2019</v>
      </c>
      <c r="E1120" s="1" t="s">
        <v>6</v>
      </c>
      <c r="F1120" s="1" t="s">
        <v>22</v>
      </c>
      <c r="G1120" s="1" t="s">
        <v>241</v>
      </c>
      <c r="H1120" s="1">
        <v>122</v>
      </c>
      <c r="I1120" s="1" t="s">
        <v>34</v>
      </c>
      <c r="J1120" s="1" t="str">
        <f>LEFT(October_Schedule_Table[[#This Row],[Home/Neutral]],3)</f>
        <v>Min</v>
      </c>
      <c r="K1120" s="1">
        <v>111</v>
      </c>
      <c r="L1120" s="1">
        <f>mean-0.5*home+VLOOKUP(October_Schedule_Table[[#This Row],[Visitor/Neutral]],lookup,2,FALSE)+VLOOKUP(October_Schedule_Table[[#This Row],[Home/Neutral]],lookup,3,FALSE)</f>
        <v>117.00997755958171</v>
      </c>
      <c r="M1120" s="1">
        <f>mean+0.5*home+VLOOKUP(October_Schedule_Table[[#This Row],[Visitor/Neutral]],lookup,3,FALSE)+VLOOKUP(October_Schedule_Table[[#This Row],[Home/Neutral]],lookup,2,FALSE)</f>
        <v>117.57805000937337</v>
      </c>
      <c r="N1120" s="1">
        <f>(October_Schedule_Table[[#This Row],[PTS2]]-October_Schedule_Table[[#This Row],[Home Pre]])^2+(October_Schedule_Table[[#This Row],[PTS]]-October_Schedule_Table[[#This Row],[Away Pre]])^2</f>
        <v>68.171065881695071</v>
      </c>
      <c r="O1120" s="1">
        <f t="shared" si="19"/>
        <v>1.9444895876160286</v>
      </c>
      <c r="P1120" s="8">
        <f>October_Schedule_Table[[#This Row],[PTS2]]-October_Schedule_Table[[#This Row],[PTS]]</f>
        <v>-11</v>
      </c>
      <c r="Q1120" s="8">
        <f>October_Schedule_Table[[#This Row],[Home Pre]]-October_Schedule_Table[[#This Row],[Away Pre]]</f>
        <v>0.56807244979165716</v>
      </c>
      <c r="R1120" s="8">
        <f>October_Schedule_Table[[#This Row],[Actual]]-October_Schedule_Table[[#This Row],[Predicted]]</f>
        <v>-11.568072449791657</v>
      </c>
      <c r="S1120" s="8">
        <f>October_Schedule_Table[[#This Row],[PTS2]]-October_Schedule_Table[[#This Row],[Home Pre]]</f>
        <v>-6.5780500093733707</v>
      </c>
      <c r="T1120" s="8">
        <f>October_Schedule_Table[[#This Row],[PTS]]-October_Schedule_Table[[#This Row],[Away Pre]]</f>
        <v>4.9900224404182865</v>
      </c>
      <c r="U1120" s="8" t="str">
        <f>CONCATENATE(October_Schedule_Table[[#This Row],[Away Short]],October_Schedule_Table[[#This Row],[PTS]],October_Schedule_Table[[#This Row],[PTS2]])</f>
        <v>LAC122111</v>
      </c>
      <c r="V1120" s="8" t="str">
        <f>CONCATENATE(October_Schedule_Table[[#This Row],[Home Short]],October_Schedule_Table[[#This Row],[PTS]],October_Schedule_Table[[#This Row],[PTS2]])</f>
        <v>Min122111</v>
      </c>
      <c r="W1120" s="8" t="str">
        <f>VLOOKUP(October_Schedule_Table[[#This Row],[Home Concat]],'Back to Back'!T:U,2,FALSE)</f>
        <v>no</v>
      </c>
      <c r="X1120" s="8" t="str">
        <f>VLOOKUP(October_Schedule_Table[[#This Row],[Away Concat]],'Back to Back'!T:U,2,FALSE)</f>
        <v>yes</v>
      </c>
      <c r="Y112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20" s="8"/>
    </row>
    <row r="1121" spans="1:26" x14ac:dyDescent="0.2">
      <c r="A1121" s="2">
        <v>43550</v>
      </c>
      <c r="B1121" s="16">
        <v>3</v>
      </c>
      <c r="C1121" s="16">
        <v>26</v>
      </c>
      <c r="D1121" s="16">
        <v>2019</v>
      </c>
      <c r="E1121" s="1" t="s">
        <v>6</v>
      </c>
      <c r="F1121" s="1" t="s">
        <v>24</v>
      </c>
      <c r="G1121" s="1" t="str">
        <f>LEFT(October_Schedule_Table[[#This Row],[Visitor/Neutral]],3)</f>
        <v>Atl</v>
      </c>
      <c r="H1121" s="1">
        <v>130</v>
      </c>
      <c r="I1121" s="1" t="s">
        <v>17</v>
      </c>
      <c r="J1121" s="1" t="str">
        <f>LEFT(October_Schedule_Table[[#This Row],[Home/Neutral]],3)</f>
        <v>New</v>
      </c>
      <c r="K1121" s="1">
        <v>120</v>
      </c>
      <c r="L1121" s="1">
        <f>mean-0.5*home+VLOOKUP(October_Schedule_Table[[#This Row],[Visitor/Neutral]],lookup,2,FALSE)+VLOOKUP(October_Schedule_Table[[#This Row],[Home/Neutral]],lookup,3,FALSE)</f>
        <v>119.17376596003712</v>
      </c>
      <c r="M1121" s="1">
        <f>mean+0.5*home+VLOOKUP(October_Schedule_Table[[#This Row],[Visitor/Neutral]],lookup,3,FALSE)+VLOOKUP(October_Schedule_Table[[#This Row],[Home/Neutral]],lookup,2,FALSE)</f>
        <v>125.229603374438</v>
      </c>
      <c r="N1121" s="1">
        <f>(October_Schedule_Table[[#This Row],[PTS2]]-October_Schedule_Table[[#This Row],[Home Pre]])^2+(October_Schedule_Table[[#This Row],[PTS]]-October_Schedule_Table[[#This Row],[Away Pre]])^2</f>
        <v>144.55609494198438</v>
      </c>
      <c r="O1121" s="1">
        <f t="shared" si="19"/>
        <v>1.9456569818051119</v>
      </c>
      <c r="P1121" s="8">
        <f>October_Schedule_Table[[#This Row],[PTS2]]-October_Schedule_Table[[#This Row],[PTS]]</f>
        <v>-10</v>
      </c>
      <c r="Q1121" s="8">
        <f>October_Schedule_Table[[#This Row],[Home Pre]]-October_Schedule_Table[[#This Row],[Away Pre]]</f>
        <v>6.0558374144008837</v>
      </c>
      <c r="R1121" s="8">
        <f>October_Schedule_Table[[#This Row],[Actual]]-October_Schedule_Table[[#This Row],[Predicted]]</f>
        <v>-16.055837414400884</v>
      </c>
      <c r="S1121" s="8">
        <f>October_Schedule_Table[[#This Row],[PTS2]]-October_Schedule_Table[[#This Row],[Home Pre]]</f>
        <v>-5.2296033744379997</v>
      </c>
      <c r="T1121" s="8">
        <f>October_Schedule_Table[[#This Row],[PTS]]-October_Schedule_Table[[#This Row],[Away Pre]]</f>
        <v>10.826234039962884</v>
      </c>
      <c r="U1121" s="8" t="str">
        <f>CONCATENATE(October_Schedule_Table[[#This Row],[Away Short]],October_Schedule_Table[[#This Row],[PTS]],October_Schedule_Table[[#This Row],[PTS2]])</f>
        <v>Atl130120</v>
      </c>
      <c r="V1121" s="8" t="str">
        <f>CONCATENATE(October_Schedule_Table[[#This Row],[Home Short]],October_Schedule_Table[[#This Row],[PTS]],October_Schedule_Table[[#This Row],[PTS2]])</f>
        <v>New130120</v>
      </c>
      <c r="W1121" s="8" t="str">
        <f>VLOOKUP(October_Schedule_Table[[#This Row],[Home Concat]],'Back to Back'!T:U,2,FALSE)</f>
        <v>no</v>
      </c>
      <c r="X1121" s="8" t="str">
        <f>VLOOKUP(October_Schedule_Table[[#This Row],[Away Concat]],'Back to Back'!T:U,2,FALSE)</f>
        <v>no</v>
      </c>
      <c r="Y112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21" s="8"/>
    </row>
    <row r="1122" spans="1:26" x14ac:dyDescent="0.2">
      <c r="A1122" s="2">
        <v>43550</v>
      </c>
      <c r="B1122" s="16">
        <v>3</v>
      </c>
      <c r="C1122" s="16">
        <v>26</v>
      </c>
      <c r="D1122" s="16">
        <v>2019</v>
      </c>
      <c r="E1122" s="1" t="s">
        <v>23</v>
      </c>
      <c r="F1122" s="1" t="s">
        <v>38</v>
      </c>
      <c r="G1122" s="1" t="str">
        <f>LEFT(October_Schedule_Table[[#This Row],[Visitor/Neutral]],3)</f>
        <v>Chi</v>
      </c>
      <c r="H1122" s="1">
        <v>103</v>
      </c>
      <c r="I1122" s="1" t="s">
        <v>37</v>
      </c>
      <c r="J1122" s="1" t="str">
        <f>LEFT(October_Schedule_Table[[#This Row],[Home/Neutral]],3)</f>
        <v>Tor</v>
      </c>
      <c r="K1122" s="1">
        <v>112</v>
      </c>
      <c r="L1122" s="1">
        <f>mean-0.5*home+VLOOKUP(October_Schedule_Table[[#This Row],[Visitor/Neutral]],lookup,2,FALSE)+VLOOKUP(October_Schedule_Table[[#This Row],[Home/Neutral]],lookup,3,FALSE)</f>
        <v>101.41856773622716</v>
      </c>
      <c r="M1122" s="1">
        <f>mean+0.5*home+VLOOKUP(October_Schedule_Table[[#This Row],[Visitor/Neutral]],lookup,3,FALSE)+VLOOKUP(October_Schedule_Table[[#This Row],[Home/Neutral]],lookup,2,FALSE)</f>
        <v>118.02880499393504</v>
      </c>
      <c r="N1122" s="1">
        <f>(October_Schedule_Table[[#This Row],[PTS2]]-October_Schedule_Table[[#This Row],[Home Pre]])^2+(October_Schedule_Table[[#This Row],[PTS]]-October_Schedule_Table[[#This Row],[Away Pre]])^2</f>
        <v>38.84741765979777</v>
      </c>
      <c r="O1122" s="1">
        <f t="shared" si="19"/>
        <v>1.9468250768512227</v>
      </c>
      <c r="P1122" s="8">
        <f>October_Schedule_Table[[#This Row],[PTS2]]-October_Schedule_Table[[#This Row],[PTS]]</f>
        <v>9</v>
      </c>
      <c r="Q1122" s="8">
        <f>October_Schedule_Table[[#This Row],[Home Pre]]-October_Schedule_Table[[#This Row],[Away Pre]]</f>
        <v>16.61023725770788</v>
      </c>
      <c r="R1122" s="8">
        <f>October_Schedule_Table[[#This Row],[Actual]]-October_Schedule_Table[[#This Row],[Predicted]]</f>
        <v>-7.6102372577078796</v>
      </c>
      <c r="S1122" s="8">
        <f>October_Schedule_Table[[#This Row],[PTS2]]-October_Schedule_Table[[#This Row],[Home Pre]]</f>
        <v>-6.0288049939350401</v>
      </c>
      <c r="T1122" s="8">
        <f>October_Schedule_Table[[#This Row],[PTS]]-October_Schedule_Table[[#This Row],[Away Pre]]</f>
        <v>1.5814322637728395</v>
      </c>
      <c r="U1122" s="8" t="str">
        <f>CONCATENATE(October_Schedule_Table[[#This Row],[Away Short]],October_Schedule_Table[[#This Row],[PTS]],October_Schedule_Table[[#This Row],[PTS2]])</f>
        <v>Chi103112</v>
      </c>
      <c r="V1122" s="8" t="str">
        <f>CONCATENATE(October_Schedule_Table[[#This Row],[Home Short]],October_Schedule_Table[[#This Row],[PTS]],October_Schedule_Table[[#This Row],[PTS2]])</f>
        <v>Tor103112</v>
      </c>
      <c r="W1122" s="8" t="str">
        <f>VLOOKUP(October_Schedule_Table[[#This Row],[Home Concat]],'Back to Back'!T:U,2,FALSE)</f>
        <v>no</v>
      </c>
      <c r="X1122" s="8" t="str">
        <f>VLOOKUP(October_Schedule_Table[[#This Row],[Away Concat]],'Back to Back'!T:U,2,FALSE)</f>
        <v>no</v>
      </c>
      <c r="Y112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22" s="8"/>
    </row>
    <row r="1123" spans="1:26" x14ac:dyDescent="0.2">
      <c r="A1123" s="2">
        <v>43551</v>
      </c>
      <c r="B1123" s="16">
        <v>3</v>
      </c>
      <c r="C1123" s="16">
        <v>27</v>
      </c>
      <c r="D1123" s="16">
        <v>2019</v>
      </c>
      <c r="E1123" s="1" t="s">
        <v>6</v>
      </c>
      <c r="F1123" s="1" t="s">
        <v>40</v>
      </c>
      <c r="G1123" s="1" t="str">
        <f>LEFT(October_Schedule_Table[[#This Row],[Visitor/Neutral]],3)</f>
        <v>Por</v>
      </c>
      <c r="H1123" s="1">
        <v>118</v>
      </c>
      <c r="I1123" s="1" t="s">
        <v>38</v>
      </c>
      <c r="J1123" s="1" t="str">
        <f>LEFT(October_Schedule_Table[[#This Row],[Home/Neutral]],3)</f>
        <v>Chi</v>
      </c>
      <c r="K1123" s="1">
        <v>98</v>
      </c>
      <c r="L1123" s="1">
        <f>mean-0.5*home+VLOOKUP(October_Schedule_Table[[#This Row],[Visitor/Neutral]],lookup,2,FALSE)+VLOOKUP(October_Schedule_Table[[#This Row],[Home/Neutral]],lookup,3,FALSE)</f>
        <v>116.14463109815165</v>
      </c>
      <c r="M1123" s="1">
        <f>mean+0.5*home+VLOOKUP(October_Schedule_Table[[#This Row],[Visitor/Neutral]],lookup,3,FALSE)+VLOOKUP(October_Schedule_Table[[#This Row],[Home/Neutral]],lookup,2,FALSE)</f>
        <v>105.74926239921777</v>
      </c>
      <c r="N1123" s="1">
        <f>(October_Schedule_Table[[#This Row],[PTS2]]-October_Schedule_Table[[#This Row],[Home Pre]])^2+(October_Schedule_Table[[#This Row],[PTS]]-October_Schedule_Table[[#This Row],[Away Pre]])^2</f>
        <v>63.493461493876303</v>
      </c>
      <c r="O1123" s="1">
        <f t="shared" si="19"/>
        <v>1.9479938731751281</v>
      </c>
      <c r="P1123" s="8">
        <f>October_Schedule_Table[[#This Row],[PTS2]]-October_Schedule_Table[[#This Row],[PTS]]</f>
        <v>-20</v>
      </c>
      <c r="Q1123" s="8">
        <f>October_Schedule_Table[[#This Row],[Home Pre]]-October_Schedule_Table[[#This Row],[Away Pre]]</f>
        <v>-10.395368698933879</v>
      </c>
      <c r="R1123" s="8">
        <f>October_Schedule_Table[[#This Row],[Actual]]-October_Schedule_Table[[#This Row],[Predicted]]</f>
        <v>-9.6046313010661208</v>
      </c>
      <c r="S1123" s="8">
        <f>October_Schedule_Table[[#This Row],[PTS2]]-October_Schedule_Table[[#This Row],[Home Pre]]</f>
        <v>-7.7492623992177698</v>
      </c>
      <c r="T1123" s="8">
        <f>October_Schedule_Table[[#This Row],[PTS]]-October_Schedule_Table[[#This Row],[Away Pre]]</f>
        <v>1.855368901848351</v>
      </c>
      <c r="U1123" s="8" t="str">
        <f>CONCATENATE(October_Schedule_Table[[#This Row],[Away Short]],October_Schedule_Table[[#This Row],[PTS]],October_Schedule_Table[[#This Row],[PTS2]])</f>
        <v>Por11898</v>
      </c>
      <c r="V1123" s="8" t="str">
        <f>CONCATENATE(October_Schedule_Table[[#This Row],[Home Short]],October_Schedule_Table[[#This Row],[PTS]],October_Schedule_Table[[#This Row],[PTS2]])</f>
        <v>Chi11898</v>
      </c>
      <c r="W1123" s="8" t="str">
        <f>VLOOKUP(October_Schedule_Table[[#This Row],[Home Concat]],'Back to Back'!T:U,2,FALSE)</f>
        <v>yes</v>
      </c>
      <c r="X1123" s="8" t="str">
        <f>VLOOKUP(October_Schedule_Table[[#This Row],[Away Concat]],'Back to Back'!T:U,2,FALSE)</f>
        <v>no</v>
      </c>
      <c r="Y1123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23" s="8"/>
    </row>
    <row r="1124" spans="1:26" x14ac:dyDescent="0.2">
      <c r="A1124" s="2">
        <v>43551</v>
      </c>
      <c r="B1124" s="16">
        <v>3</v>
      </c>
      <c r="C1124" s="16">
        <v>27</v>
      </c>
      <c r="D1124" s="16">
        <v>2019</v>
      </c>
      <c r="E1124" s="1" t="s">
        <v>6</v>
      </c>
      <c r="F1124" s="1" t="s">
        <v>11</v>
      </c>
      <c r="G1124" s="1" t="str">
        <f>LEFT(October_Schedule_Table[[#This Row],[Visitor/Neutral]],3)</f>
        <v>Gol</v>
      </c>
      <c r="H1124" s="1">
        <v>118</v>
      </c>
      <c r="I1124" s="1" t="s">
        <v>19</v>
      </c>
      <c r="J1124" s="1" t="str">
        <f>LEFT(October_Schedule_Table[[#This Row],[Home/Neutral]],3)</f>
        <v>Mem</v>
      </c>
      <c r="K1124" s="1">
        <v>103</v>
      </c>
      <c r="L1124" s="1">
        <f>mean-0.5*home+VLOOKUP(October_Schedule_Table[[#This Row],[Visitor/Neutral]],lookup,2,FALSE)+VLOOKUP(October_Schedule_Table[[#This Row],[Home/Neutral]],lookup,3,FALSE)</f>
        <v>111.27321250923752</v>
      </c>
      <c r="M1124" s="1">
        <f>mean+0.5*home+VLOOKUP(October_Schedule_Table[[#This Row],[Visitor/Neutral]],lookup,3,FALSE)+VLOOKUP(October_Schedule_Table[[#This Row],[Home/Neutral]],lookup,2,FALSE)</f>
        <v>105.15916854488852</v>
      </c>
      <c r="N1124" s="1">
        <f>(October_Schedule_Table[[#This Row],[PTS2]]-October_Schedule_Table[[#This Row],[Home Pre]])^2+(October_Schedule_Table[[#This Row],[PTS]]-October_Schedule_Table[[#This Row],[Away Pre]])^2</f>
        <v>49.911678751114515</v>
      </c>
      <c r="O1124" s="1">
        <f t="shared" si="19"/>
        <v>1.9491633711978469</v>
      </c>
      <c r="P1124" s="8">
        <f>October_Schedule_Table[[#This Row],[PTS2]]-October_Schedule_Table[[#This Row],[PTS]]</f>
        <v>-15</v>
      </c>
      <c r="Q1124" s="8">
        <f>October_Schedule_Table[[#This Row],[Home Pre]]-October_Schedule_Table[[#This Row],[Away Pre]]</f>
        <v>-6.1140439643490083</v>
      </c>
      <c r="R1124" s="8">
        <f>October_Schedule_Table[[#This Row],[Actual]]-October_Schedule_Table[[#This Row],[Predicted]]</f>
        <v>-8.8859560356509917</v>
      </c>
      <c r="S1124" s="8">
        <f>October_Schedule_Table[[#This Row],[PTS2]]-October_Schedule_Table[[#This Row],[Home Pre]]</f>
        <v>-2.1591685448885158</v>
      </c>
      <c r="T1124" s="8">
        <f>October_Schedule_Table[[#This Row],[PTS]]-October_Schedule_Table[[#This Row],[Away Pre]]</f>
        <v>6.7267874907624758</v>
      </c>
      <c r="U1124" s="8" t="str">
        <f>CONCATENATE(October_Schedule_Table[[#This Row],[Away Short]],October_Schedule_Table[[#This Row],[PTS]],October_Schedule_Table[[#This Row],[PTS2]])</f>
        <v>Gol118103</v>
      </c>
      <c r="V1124" s="8" t="str">
        <f>CONCATENATE(October_Schedule_Table[[#This Row],[Home Short]],October_Schedule_Table[[#This Row],[PTS]],October_Schedule_Table[[#This Row],[PTS2]])</f>
        <v>Mem118103</v>
      </c>
      <c r="W1124" s="8" t="str">
        <f>VLOOKUP(October_Schedule_Table[[#This Row],[Home Concat]],'Back to Back'!T:U,2,FALSE)</f>
        <v>no</v>
      </c>
      <c r="X1124" s="8" t="str">
        <f>VLOOKUP(October_Schedule_Table[[#This Row],[Away Concat]],'Back to Back'!T:U,2,FALSE)</f>
        <v>no</v>
      </c>
      <c r="Y112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24" s="8"/>
    </row>
    <row r="1125" spans="1:26" x14ac:dyDescent="0.2">
      <c r="A1125" s="2">
        <v>43551</v>
      </c>
      <c r="B1125" s="16">
        <v>3</v>
      </c>
      <c r="C1125" s="16">
        <v>27</v>
      </c>
      <c r="D1125" s="16">
        <v>2019</v>
      </c>
      <c r="E1125" s="1" t="s">
        <v>6</v>
      </c>
      <c r="F1125" s="1" t="s">
        <v>20</v>
      </c>
      <c r="G1125" s="1" t="str">
        <f>LEFT(October_Schedule_Table[[#This Row],[Visitor/Neutral]],3)</f>
        <v>Ind</v>
      </c>
      <c r="H1125" s="1">
        <v>99</v>
      </c>
      <c r="I1125" s="1" t="s">
        <v>10</v>
      </c>
      <c r="J1125" s="1" t="str">
        <f>LEFT(October_Schedule_Table[[#This Row],[Home/Neutral]],3)</f>
        <v>Okl</v>
      </c>
      <c r="K1125" s="1">
        <v>107</v>
      </c>
      <c r="L1125" s="1">
        <f>mean-0.5*home+VLOOKUP(October_Schedule_Table[[#This Row],[Visitor/Neutral]],lookup,2,FALSE)+VLOOKUP(October_Schedule_Table[[#This Row],[Home/Neutral]],lookup,3,FALSE)</f>
        <v>106.47148987152292</v>
      </c>
      <c r="M1125" s="1">
        <f>mean+0.5*home+VLOOKUP(October_Schedule_Table[[#This Row],[Visitor/Neutral]],lookup,3,FALSE)+VLOOKUP(October_Schedule_Table[[#This Row],[Home/Neutral]],lookup,2,FALSE)</f>
        <v>110.18766733749972</v>
      </c>
      <c r="N1125" s="1">
        <f>(October_Schedule_Table[[#This Row],[PTS2]]-October_Schedule_Table[[#This Row],[Home Pre]])^2+(October_Schedule_Table[[#This Row],[PTS]]-October_Schedule_Table[[#This Row],[Away Pre]])^2</f>
        <v>65.984383954832126</v>
      </c>
      <c r="O1125" s="1">
        <f t="shared" si="19"/>
        <v>1.9503335713406513</v>
      </c>
      <c r="P1125" s="8">
        <f>October_Schedule_Table[[#This Row],[PTS2]]-October_Schedule_Table[[#This Row],[PTS]]</f>
        <v>8</v>
      </c>
      <c r="Q1125" s="8">
        <f>October_Schedule_Table[[#This Row],[Home Pre]]-October_Schedule_Table[[#This Row],[Away Pre]]</f>
        <v>3.7161774659767985</v>
      </c>
      <c r="R1125" s="8">
        <f>October_Schedule_Table[[#This Row],[Actual]]-October_Schedule_Table[[#This Row],[Predicted]]</f>
        <v>4.2838225340232015</v>
      </c>
      <c r="S1125" s="8">
        <f>October_Schedule_Table[[#This Row],[PTS2]]-October_Schedule_Table[[#This Row],[Home Pre]]</f>
        <v>-3.1876673374997182</v>
      </c>
      <c r="T1125" s="8">
        <f>October_Schedule_Table[[#This Row],[PTS]]-October_Schedule_Table[[#This Row],[Away Pre]]</f>
        <v>-7.4714898715229197</v>
      </c>
      <c r="U1125" s="8" t="str">
        <f>CONCATENATE(October_Schedule_Table[[#This Row],[Away Short]],October_Schedule_Table[[#This Row],[PTS]],October_Schedule_Table[[#This Row],[PTS2]])</f>
        <v>Ind99107</v>
      </c>
      <c r="V1125" s="8" t="str">
        <f>CONCATENATE(October_Schedule_Table[[#This Row],[Home Short]],October_Schedule_Table[[#This Row],[PTS]],October_Schedule_Table[[#This Row],[PTS2]])</f>
        <v>Okl99107</v>
      </c>
      <c r="W1125" s="8" t="str">
        <f>VLOOKUP(October_Schedule_Table[[#This Row],[Home Concat]],'Back to Back'!T:U,2,FALSE)</f>
        <v>no</v>
      </c>
      <c r="X1125" s="8" t="str">
        <f>VLOOKUP(October_Schedule_Table[[#This Row],[Away Concat]],'Back to Back'!T:U,2,FALSE)</f>
        <v>no</v>
      </c>
      <c r="Y112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25" s="8"/>
    </row>
    <row r="1126" spans="1:26" x14ac:dyDescent="0.2">
      <c r="A1126" s="2">
        <v>43551</v>
      </c>
      <c r="B1126" s="16">
        <v>3</v>
      </c>
      <c r="C1126" s="16">
        <v>27</v>
      </c>
      <c r="D1126" s="16">
        <v>2019</v>
      </c>
      <c r="E1126" s="1" t="s">
        <v>30</v>
      </c>
      <c r="F1126" s="1" t="s">
        <v>41</v>
      </c>
      <c r="G1126" s="1" t="str">
        <f>LEFT(October_Schedule_Table[[#This Row],[Visitor/Neutral]],3)</f>
        <v>Was</v>
      </c>
      <c r="H1126" s="1">
        <v>124</v>
      </c>
      <c r="I1126" s="1" t="s">
        <v>29</v>
      </c>
      <c r="J1126" s="1" t="str">
        <f>LEFT(October_Schedule_Table[[#This Row],[Home/Neutral]],3)</f>
        <v>Pho</v>
      </c>
      <c r="K1126" s="1">
        <v>121</v>
      </c>
      <c r="L1126" s="1">
        <f>mean-0.5*home+VLOOKUP(October_Schedule_Table[[#This Row],[Visitor/Neutral]],lookup,2,FALSE)+VLOOKUP(October_Schedule_Table[[#This Row],[Home/Neutral]],lookup,3,FALSE)</f>
        <v>118.61204815188553</v>
      </c>
      <c r="M1126" s="1">
        <f>mean+0.5*home+VLOOKUP(October_Schedule_Table[[#This Row],[Visitor/Neutral]],lookup,3,FALSE)+VLOOKUP(October_Schedule_Table[[#This Row],[Home/Neutral]],lookup,2,FALSE)</f>
        <v>115.84122972250471</v>
      </c>
      <c r="N1126" s="1">
        <f>(October_Schedule_Table[[#This Row],[PTS2]]-October_Schedule_Table[[#This Row],[Home Pre]])^2+(October_Schedule_Table[[#This Row],[PTS]]-October_Schedule_Table[[#This Row],[Away Pre]])^2</f>
        <v>55.642935893568982</v>
      </c>
      <c r="O1126" s="1">
        <f t="shared" si="19"/>
        <v>1.9515044740250664</v>
      </c>
      <c r="P1126" s="8">
        <f>October_Schedule_Table[[#This Row],[PTS2]]-October_Schedule_Table[[#This Row],[PTS]]</f>
        <v>-3</v>
      </c>
      <c r="Q1126" s="8">
        <f>October_Schedule_Table[[#This Row],[Home Pre]]-October_Schedule_Table[[#This Row],[Away Pre]]</f>
        <v>-2.7708184293808245</v>
      </c>
      <c r="R1126" s="8">
        <f>October_Schedule_Table[[#This Row],[Actual]]-October_Schedule_Table[[#This Row],[Predicted]]</f>
        <v>-0.22918157061917555</v>
      </c>
      <c r="S1126" s="8">
        <f>October_Schedule_Table[[#This Row],[PTS2]]-October_Schedule_Table[[#This Row],[Home Pre]]</f>
        <v>5.158770277495293</v>
      </c>
      <c r="T1126" s="8">
        <f>October_Schedule_Table[[#This Row],[PTS]]-October_Schedule_Table[[#This Row],[Away Pre]]</f>
        <v>5.3879518481144686</v>
      </c>
      <c r="U1126" s="8" t="str">
        <f>CONCATENATE(October_Schedule_Table[[#This Row],[Away Short]],October_Schedule_Table[[#This Row],[PTS]],October_Schedule_Table[[#This Row],[PTS2]])</f>
        <v>Was124121</v>
      </c>
      <c r="V1126" s="8" t="str">
        <f>CONCATENATE(October_Schedule_Table[[#This Row],[Home Short]],October_Schedule_Table[[#This Row],[PTS]],October_Schedule_Table[[#This Row],[PTS2]])</f>
        <v>Pho124121</v>
      </c>
      <c r="W1126" s="8" t="str">
        <f>VLOOKUP(October_Schedule_Table[[#This Row],[Home Concat]],'Back to Back'!T:U,2,FALSE)</f>
        <v>no</v>
      </c>
      <c r="X1126" s="8" t="str">
        <f>VLOOKUP(October_Schedule_Table[[#This Row],[Away Concat]],'Back to Back'!T:U,2,FALSE)</f>
        <v>yes</v>
      </c>
      <c r="Y112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26" s="8"/>
    </row>
    <row r="1127" spans="1:26" x14ac:dyDescent="0.2">
      <c r="A1127" s="2">
        <v>43551</v>
      </c>
      <c r="B1127" s="16">
        <v>3</v>
      </c>
      <c r="C1127" s="16">
        <v>27</v>
      </c>
      <c r="D1127" s="16">
        <v>2019</v>
      </c>
      <c r="E1127" s="1" t="s">
        <v>9</v>
      </c>
      <c r="F1127" s="1" t="s">
        <v>39</v>
      </c>
      <c r="G1127" s="1" t="s">
        <v>242</v>
      </c>
      <c r="H1127" s="1">
        <v>100</v>
      </c>
      <c r="I1127" s="1" t="s">
        <v>31</v>
      </c>
      <c r="J1127" s="1" t="str">
        <f>LEFT(October_Schedule_Table[[#This Row],[Home/Neutral]],3)</f>
        <v>Uta</v>
      </c>
      <c r="K1127" s="1">
        <v>115</v>
      </c>
      <c r="L1127" s="1">
        <f>mean-0.5*home+VLOOKUP(October_Schedule_Table[[#This Row],[Visitor/Neutral]],lookup,2,FALSE)+VLOOKUP(October_Schedule_Table[[#This Row],[Home/Neutral]],lookup,3,FALSE)</f>
        <v>105.02242829135905</v>
      </c>
      <c r="M1127" s="1">
        <f>mean+0.5*home+VLOOKUP(October_Schedule_Table[[#This Row],[Visitor/Neutral]],lookup,3,FALSE)+VLOOKUP(October_Schedule_Table[[#This Row],[Home/Neutral]],lookup,2,FALSE)</f>
        <v>115.21494172405252</v>
      </c>
      <c r="N1127" s="1">
        <f>(October_Schedule_Table[[#This Row],[PTS2]]-October_Schedule_Table[[#This Row],[Home Pre]])^2+(October_Schedule_Table[[#This Row],[PTS]]-October_Schedule_Table[[#This Row],[Away Pre]])^2</f>
        <v>25.270985886582444</v>
      </c>
      <c r="O1127" s="1">
        <f t="shared" si="19"/>
        <v>1.9526760796728704</v>
      </c>
      <c r="P1127" s="8">
        <f>October_Schedule_Table[[#This Row],[PTS2]]-October_Schedule_Table[[#This Row],[PTS]]</f>
        <v>15</v>
      </c>
      <c r="Q1127" s="8">
        <f>October_Schedule_Table[[#This Row],[Home Pre]]-October_Schedule_Table[[#This Row],[Away Pre]]</f>
        <v>10.192513432693474</v>
      </c>
      <c r="R1127" s="8">
        <f>October_Schedule_Table[[#This Row],[Actual]]-October_Schedule_Table[[#This Row],[Predicted]]</f>
        <v>4.8074865673065261</v>
      </c>
      <c r="S1127" s="8">
        <f>October_Schedule_Table[[#This Row],[PTS2]]-October_Schedule_Table[[#This Row],[Home Pre]]</f>
        <v>-0.21494172405252243</v>
      </c>
      <c r="T1127" s="8">
        <f>October_Schedule_Table[[#This Row],[PTS]]-October_Schedule_Table[[#This Row],[Away Pre]]</f>
        <v>-5.0224282913590486</v>
      </c>
      <c r="U1127" s="8" t="str">
        <f>CONCATENATE(October_Schedule_Table[[#This Row],[Away Short]],October_Schedule_Table[[#This Row],[PTS]],October_Schedule_Table[[#This Row],[PTS2]])</f>
        <v>LAL100115</v>
      </c>
      <c r="V1127" s="8" t="str">
        <f>CONCATENATE(October_Schedule_Table[[#This Row],[Home Short]],October_Schedule_Table[[#This Row],[PTS]],October_Schedule_Table[[#This Row],[PTS2]])</f>
        <v>Uta100115</v>
      </c>
      <c r="W1127" s="8" t="str">
        <f>VLOOKUP(October_Schedule_Table[[#This Row],[Home Concat]],'Back to Back'!T:U,2,FALSE)</f>
        <v>no</v>
      </c>
      <c r="X1127" s="8" t="str">
        <f>VLOOKUP(October_Schedule_Table[[#This Row],[Away Concat]],'Back to Back'!T:U,2,FALSE)</f>
        <v>yes</v>
      </c>
      <c r="Y112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27" s="8"/>
    </row>
    <row r="1128" spans="1:26" x14ac:dyDescent="0.2">
      <c r="A1128" s="2">
        <v>43552</v>
      </c>
      <c r="B1128" s="16">
        <v>3</v>
      </c>
      <c r="C1128" s="16">
        <v>28</v>
      </c>
      <c r="D1128" s="16">
        <v>2019</v>
      </c>
      <c r="E1128" s="1" t="s">
        <v>12</v>
      </c>
      <c r="F1128" s="1" t="s">
        <v>27</v>
      </c>
      <c r="G1128" s="1" t="str">
        <f>LEFT(October_Schedule_Table[[#This Row],[Visitor/Neutral]],3)</f>
        <v>Orl</v>
      </c>
      <c r="H1128" s="1">
        <v>98</v>
      </c>
      <c r="I1128" s="1" t="s">
        <v>16</v>
      </c>
      <c r="J1128" s="1" t="str">
        <f>LEFT(October_Schedule_Table[[#This Row],[Home/Neutral]],3)</f>
        <v>Det</v>
      </c>
      <c r="K1128" s="1">
        <v>115</v>
      </c>
      <c r="L1128" s="1">
        <f>mean-0.5*home+VLOOKUP(October_Schedule_Table[[#This Row],[Visitor/Neutral]],lookup,2,FALSE)+VLOOKUP(October_Schedule_Table[[#This Row],[Home/Neutral]],lookup,3,FALSE)</f>
        <v>102.43888399819886</v>
      </c>
      <c r="M1128" s="1">
        <f>mean+0.5*home+VLOOKUP(October_Schedule_Table[[#This Row],[Visitor/Neutral]],lookup,3,FALSE)+VLOOKUP(October_Schedule_Table[[#This Row],[Home/Neutral]],lookup,2,FALSE)</f>
        <v>103.69983871017226</v>
      </c>
      <c r="N1128" s="1">
        <f>(October_Schedule_Table[[#This Row],[PTS2]]-October_Schedule_Table[[#This Row],[Home Pre]])^2+(October_Schedule_Table[[#This Row],[PTS]]-October_Schedule_Table[[#This Row],[Away Pre]])^2</f>
        <v>147.39733632558728</v>
      </c>
      <c r="O1128" s="1">
        <f t="shared" si="19"/>
        <v>1.9538483887060942</v>
      </c>
      <c r="P1128" s="8">
        <f>October_Schedule_Table[[#This Row],[PTS2]]-October_Schedule_Table[[#This Row],[PTS]]</f>
        <v>17</v>
      </c>
      <c r="Q1128" s="8">
        <f>October_Schedule_Table[[#This Row],[Home Pre]]-October_Schedule_Table[[#This Row],[Away Pre]]</f>
        <v>1.2609547119733975</v>
      </c>
      <c r="R1128" s="8">
        <f>October_Schedule_Table[[#This Row],[Actual]]-October_Schedule_Table[[#This Row],[Predicted]]</f>
        <v>15.739045288026603</v>
      </c>
      <c r="S1128" s="8">
        <f>October_Schedule_Table[[#This Row],[PTS2]]-October_Schedule_Table[[#This Row],[Home Pre]]</f>
        <v>11.300161289827741</v>
      </c>
      <c r="T1128" s="8">
        <f>October_Schedule_Table[[#This Row],[PTS]]-October_Schedule_Table[[#This Row],[Away Pre]]</f>
        <v>-4.438883998198861</v>
      </c>
      <c r="U1128" s="8" t="str">
        <f>CONCATENATE(October_Schedule_Table[[#This Row],[Away Short]],October_Schedule_Table[[#This Row],[PTS]],October_Schedule_Table[[#This Row],[PTS2]])</f>
        <v>Orl98115</v>
      </c>
      <c r="V1128" s="8" t="str">
        <f>CONCATENATE(October_Schedule_Table[[#This Row],[Home Short]],October_Schedule_Table[[#This Row],[PTS]],October_Schedule_Table[[#This Row],[PTS2]])</f>
        <v>Det98115</v>
      </c>
      <c r="W1128" s="8" t="str">
        <f>VLOOKUP(October_Schedule_Table[[#This Row],[Home Concat]],'Back to Back'!T:U,2,FALSE)</f>
        <v>no</v>
      </c>
      <c r="X1128" s="8" t="str">
        <f>VLOOKUP(October_Schedule_Table[[#This Row],[Away Concat]],'Back to Back'!T:U,2,FALSE)</f>
        <v>no</v>
      </c>
      <c r="Y112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28" s="8"/>
    </row>
    <row r="1129" spans="1:26" x14ac:dyDescent="0.2">
      <c r="A1129" s="2">
        <v>43552</v>
      </c>
      <c r="B1129" s="16">
        <v>3</v>
      </c>
      <c r="C1129" s="16">
        <v>28</v>
      </c>
      <c r="D1129" s="16">
        <v>2019</v>
      </c>
      <c r="E1129" s="1" t="s">
        <v>6</v>
      </c>
      <c r="F1129" s="1" t="s">
        <v>21</v>
      </c>
      <c r="G1129" s="1" t="str">
        <f>LEFT(October_Schedule_Table[[#This Row],[Visitor/Neutral]],3)</f>
        <v>Den</v>
      </c>
      <c r="H1129" s="1">
        <v>85</v>
      </c>
      <c r="I1129" s="1" t="s">
        <v>18</v>
      </c>
      <c r="J1129" s="1" t="str">
        <f>LEFT(October_Schedule_Table[[#This Row],[Home/Neutral]],3)</f>
        <v>Hou</v>
      </c>
      <c r="K1129" s="1">
        <v>112</v>
      </c>
      <c r="L1129" s="1">
        <f>mean-0.5*home+VLOOKUP(October_Schedule_Table[[#This Row],[Visitor/Neutral]],lookup,2,FALSE)+VLOOKUP(October_Schedule_Table[[#This Row],[Home/Neutral]],lookup,3,FALSE)</f>
        <v>106.10907032187841</v>
      </c>
      <c r="M1129" s="1">
        <f>mean+0.5*home+VLOOKUP(October_Schedule_Table[[#This Row],[Visitor/Neutral]],lookup,3,FALSE)+VLOOKUP(October_Schedule_Table[[#This Row],[Home/Neutral]],lookup,2,FALSE)</f>
        <v>110.76789523914374</v>
      </c>
      <c r="N1129" s="1">
        <f>(October_Schedule_Table[[#This Row],[PTS2]]-October_Schedule_Table[[#This Row],[Home Pre]])^2+(October_Schedule_Table[[#This Row],[PTS]]-October_Schedule_Table[[#This Row],[Away Pre]])^2</f>
        <v>447.11093199573236</v>
      </c>
      <c r="O1129" s="1">
        <f t="shared" si="19"/>
        <v>1.9550214015470226</v>
      </c>
      <c r="P1129" s="8">
        <f>October_Schedule_Table[[#This Row],[PTS2]]-October_Schedule_Table[[#This Row],[PTS]]</f>
        <v>27</v>
      </c>
      <c r="Q1129" s="8">
        <f>October_Schedule_Table[[#This Row],[Home Pre]]-October_Schedule_Table[[#This Row],[Away Pre]]</f>
        <v>4.6588249172653349</v>
      </c>
      <c r="R1129" s="8">
        <f>October_Schedule_Table[[#This Row],[Actual]]-October_Schedule_Table[[#This Row],[Predicted]]</f>
        <v>22.341175082734665</v>
      </c>
      <c r="S1129" s="8">
        <f>October_Schedule_Table[[#This Row],[PTS2]]-October_Schedule_Table[[#This Row],[Home Pre]]</f>
        <v>1.2321047608562594</v>
      </c>
      <c r="T1129" s="8">
        <f>October_Schedule_Table[[#This Row],[PTS]]-October_Schedule_Table[[#This Row],[Away Pre]]</f>
        <v>-21.109070321878406</v>
      </c>
      <c r="U1129" s="8" t="str">
        <f>CONCATENATE(October_Schedule_Table[[#This Row],[Away Short]],October_Schedule_Table[[#This Row],[PTS]],October_Schedule_Table[[#This Row],[PTS2]])</f>
        <v>Den85112</v>
      </c>
      <c r="V1129" s="8" t="str">
        <f>CONCATENATE(October_Schedule_Table[[#This Row],[Home Short]],October_Schedule_Table[[#This Row],[PTS]],October_Schedule_Table[[#This Row],[PTS2]])</f>
        <v>Hou85112</v>
      </c>
      <c r="W1129" s="8" t="str">
        <f>VLOOKUP(October_Schedule_Table[[#This Row],[Home Concat]],'Back to Back'!T:U,2,FALSE)</f>
        <v>no</v>
      </c>
      <c r="X1129" s="8" t="str">
        <f>VLOOKUP(October_Schedule_Table[[#This Row],[Away Concat]],'Back to Back'!T:U,2,FALSE)</f>
        <v>no</v>
      </c>
      <c r="Y112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29" s="8"/>
    </row>
    <row r="1130" spans="1:26" x14ac:dyDescent="0.2">
      <c r="A1130" s="2">
        <v>43552</v>
      </c>
      <c r="B1130" s="16">
        <v>3</v>
      </c>
      <c r="C1130" s="16">
        <v>28</v>
      </c>
      <c r="D1130" s="16">
        <v>2019</v>
      </c>
      <c r="E1130" s="1" t="s">
        <v>23</v>
      </c>
      <c r="F1130" s="1" t="s">
        <v>28</v>
      </c>
      <c r="G1130" s="1" t="str">
        <f>LEFT(October_Schedule_Table[[#This Row],[Visitor/Neutral]],3)</f>
        <v>Dal</v>
      </c>
      <c r="H1130" s="1">
        <v>99</v>
      </c>
      <c r="I1130" s="1" t="s">
        <v>26</v>
      </c>
      <c r="J1130" s="1" t="str">
        <f>LEFT(October_Schedule_Table[[#This Row],[Home/Neutral]],3)</f>
        <v>Mia</v>
      </c>
      <c r="K1130" s="1">
        <v>105</v>
      </c>
      <c r="L1130" s="1">
        <f>mean-0.5*home+VLOOKUP(October_Schedule_Table[[#This Row],[Visitor/Neutral]],lookup,2,FALSE)+VLOOKUP(October_Schedule_Table[[#This Row],[Home/Neutral]],lookup,3,FALSE)</f>
        <v>101.76997993109904</v>
      </c>
      <c r="M1130" s="1">
        <f>mean+0.5*home+VLOOKUP(October_Schedule_Table[[#This Row],[Visitor/Neutral]],lookup,3,FALSE)+VLOOKUP(October_Schedule_Table[[#This Row],[Home/Neutral]],lookup,2,FALSE)</f>
        <v>105.33798528711334</v>
      </c>
      <c r="N1130" s="1">
        <f>(October_Schedule_Table[[#This Row],[PTS2]]-October_Schedule_Table[[#This Row],[Home Pre]])^2+(October_Schedule_Table[[#This Row],[PTS]]-October_Schedule_Table[[#This Row],[Away Pre]])^2</f>
        <v>7.7870228729965536</v>
      </c>
      <c r="O1130" s="1">
        <f t="shared" si="19"/>
        <v>1.9561951186181936</v>
      </c>
      <c r="P1130" s="8">
        <f>October_Schedule_Table[[#This Row],[PTS2]]-October_Schedule_Table[[#This Row],[PTS]]</f>
        <v>6</v>
      </c>
      <c r="Q1130" s="8">
        <f>October_Schedule_Table[[#This Row],[Home Pre]]-October_Schedule_Table[[#This Row],[Away Pre]]</f>
        <v>3.5680053560142966</v>
      </c>
      <c r="R1130" s="8">
        <f>October_Schedule_Table[[#This Row],[Actual]]-October_Schedule_Table[[#This Row],[Predicted]]</f>
        <v>2.4319946439857034</v>
      </c>
      <c r="S1130" s="8">
        <f>October_Schedule_Table[[#This Row],[PTS2]]-October_Schedule_Table[[#This Row],[Home Pre]]</f>
        <v>-0.33798528711334086</v>
      </c>
      <c r="T1130" s="8">
        <f>October_Schedule_Table[[#This Row],[PTS]]-October_Schedule_Table[[#This Row],[Away Pre]]</f>
        <v>-2.7699799310990443</v>
      </c>
      <c r="U1130" s="8" t="str">
        <f>CONCATENATE(October_Schedule_Table[[#This Row],[Away Short]],October_Schedule_Table[[#This Row],[PTS]],October_Schedule_Table[[#This Row],[PTS2]])</f>
        <v>Dal99105</v>
      </c>
      <c r="V1130" s="8" t="str">
        <f>CONCATENATE(October_Schedule_Table[[#This Row],[Home Short]],October_Schedule_Table[[#This Row],[PTS]],October_Schedule_Table[[#This Row],[PTS2]])</f>
        <v>Mia99105</v>
      </c>
      <c r="W1130" s="8" t="str">
        <f>VLOOKUP(October_Schedule_Table[[#This Row],[Home Concat]],'Back to Back'!T:U,2,FALSE)</f>
        <v>no</v>
      </c>
      <c r="X1130" s="8" t="str">
        <f>VLOOKUP(October_Schedule_Table[[#This Row],[Away Concat]],'Back to Back'!T:U,2,FALSE)</f>
        <v>no</v>
      </c>
      <c r="Y113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30" s="8"/>
    </row>
    <row r="1131" spans="1:26" x14ac:dyDescent="0.2">
      <c r="A1131" s="2">
        <v>43552</v>
      </c>
      <c r="B1131" s="16">
        <v>3</v>
      </c>
      <c r="C1131" s="16">
        <v>28</v>
      </c>
      <c r="D1131" s="16">
        <v>2019</v>
      </c>
      <c r="E1131" s="1" t="s">
        <v>6</v>
      </c>
      <c r="F1131" s="1" t="s">
        <v>22</v>
      </c>
      <c r="G1131" s="1" t="s">
        <v>241</v>
      </c>
      <c r="H1131" s="1">
        <v>118</v>
      </c>
      <c r="I1131" s="1" t="s">
        <v>13</v>
      </c>
      <c r="J1131" s="1" t="str">
        <f>LEFT(October_Schedule_Table[[#This Row],[Home/Neutral]],3)</f>
        <v>Mil</v>
      </c>
      <c r="K1131" s="1">
        <v>128</v>
      </c>
      <c r="L1131" s="1">
        <f>mean-0.5*home+VLOOKUP(October_Schedule_Table[[#This Row],[Visitor/Neutral]],lookup,2,FALSE)+VLOOKUP(October_Schedule_Table[[#This Row],[Home/Neutral]],lookup,3,FALSE)</f>
        <v>113.11649711470608</v>
      </c>
      <c r="M1131" s="1">
        <f>mean+0.5*home+VLOOKUP(October_Schedule_Table[[#This Row],[Visitor/Neutral]],lookup,3,FALSE)+VLOOKUP(October_Schedule_Table[[#This Row],[Home/Neutral]],lookup,2,FALSE)</f>
        <v>122.79858034298114</v>
      </c>
      <c r="N1131" s="1">
        <f>(October_Schedule_Table[[#This Row],[PTS2]]-October_Schedule_Table[[#This Row],[Home Pre]])^2+(October_Schedule_Table[[#This Row],[PTS]]-October_Schedule_Table[[#This Row],[Away Pre]])^2</f>
        <v>50.903366879096254</v>
      </c>
      <c r="O1131" s="1">
        <f t="shared" si="19"/>
        <v>1.9573695403423992</v>
      </c>
      <c r="P1131" s="8">
        <f>October_Schedule_Table[[#This Row],[PTS2]]-October_Schedule_Table[[#This Row],[PTS]]</f>
        <v>10</v>
      </c>
      <c r="Q1131" s="8">
        <f>October_Schedule_Table[[#This Row],[Home Pre]]-October_Schedule_Table[[#This Row],[Away Pre]]</f>
        <v>9.6820832282750615</v>
      </c>
      <c r="R1131" s="8">
        <f>October_Schedule_Table[[#This Row],[Actual]]-October_Schedule_Table[[#This Row],[Predicted]]</f>
        <v>0.31791677172493849</v>
      </c>
      <c r="S1131" s="8">
        <f>October_Schedule_Table[[#This Row],[PTS2]]-October_Schedule_Table[[#This Row],[Home Pre]]</f>
        <v>5.2014196570188602</v>
      </c>
      <c r="T1131" s="8">
        <f>October_Schedule_Table[[#This Row],[PTS]]-October_Schedule_Table[[#This Row],[Away Pre]]</f>
        <v>4.8835028852939217</v>
      </c>
      <c r="U1131" s="8" t="str">
        <f>CONCATENATE(October_Schedule_Table[[#This Row],[Away Short]],October_Schedule_Table[[#This Row],[PTS]],October_Schedule_Table[[#This Row],[PTS2]])</f>
        <v>LAC118128</v>
      </c>
      <c r="V1131" s="8" t="str">
        <f>CONCATENATE(October_Schedule_Table[[#This Row],[Home Short]],October_Schedule_Table[[#This Row],[PTS]],October_Schedule_Table[[#This Row],[PTS2]])</f>
        <v>Mil118128</v>
      </c>
      <c r="W1131" s="8" t="str">
        <f>VLOOKUP(October_Schedule_Table[[#This Row],[Home Concat]],'Back to Back'!T:U,2,FALSE)</f>
        <v>no</v>
      </c>
      <c r="X1131" s="8" t="str">
        <f>VLOOKUP(October_Schedule_Table[[#This Row],[Away Concat]],'Back to Back'!T:U,2,FALSE)</f>
        <v>no</v>
      </c>
      <c r="Y113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31" s="8"/>
    </row>
    <row r="1132" spans="1:26" x14ac:dyDescent="0.2">
      <c r="A1132" s="2">
        <v>43552</v>
      </c>
      <c r="B1132" s="16">
        <v>3</v>
      </c>
      <c r="C1132" s="16">
        <v>28</v>
      </c>
      <c r="D1132" s="16">
        <v>2019</v>
      </c>
      <c r="E1132" s="1" t="s">
        <v>6</v>
      </c>
      <c r="F1132" s="1" t="s">
        <v>32</v>
      </c>
      <c r="G1132" s="1" t="str">
        <f>LEFT(October_Schedule_Table[[#This Row],[Visitor/Neutral]],3)</f>
        <v>Sac</v>
      </c>
      <c r="H1132" s="1">
        <v>118</v>
      </c>
      <c r="I1132" s="1" t="s">
        <v>17</v>
      </c>
      <c r="J1132" s="1" t="str">
        <f>LEFT(October_Schedule_Table[[#This Row],[Home/Neutral]],3)</f>
        <v>New</v>
      </c>
      <c r="K1132" s="1">
        <v>121</v>
      </c>
      <c r="L1132" s="1">
        <f>mean-0.5*home+VLOOKUP(October_Schedule_Table[[#This Row],[Visitor/Neutral]],lookup,2,FALSE)+VLOOKUP(October_Schedule_Table[[#This Row],[Home/Neutral]],lookup,3,FALSE)</f>
        <v>118.68584765256277</v>
      </c>
      <c r="M1132" s="1">
        <f>mean+0.5*home+VLOOKUP(October_Schedule_Table[[#This Row],[Visitor/Neutral]],lookup,3,FALSE)+VLOOKUP(October_Schedule_Table[[#This Row],[Home/Neutral]],lookup,2,FALSE)</f>
        <v>120.22823655060706</v>
      </c>
      <c r="N1132" s="1">
        <f>(October_Schedule_Table[[#This Row],[PTS2]]-October_Schedule_Table[[#This Row],[Home Pre]])^2+(October_Schedule_Table[[#This Row],[PTS]]-October_Schedule_Table[[#This Row],[Away Pre]])^2</f>
        <v>1.066005824344745</v>
      </c>
      <c r="O1132" s="1">
        <f t="shared" si="19"/>
        <v>1.9585446671426849</v>
      </c>
      <c r="P1132" s="8">
        <f>October_Schedule_Table[[#This Row],[PTS2]]-October_Schedule_Table[[#This Row],[PTS]]</f>
        <v>3</v>
      </c>
      <c r="Q1132" s="8">
        <f>October_Schedule_Table[[#This Row],[Home Pre]]-October_Schedule_Table[[#This Row],[Away Pre]]</f>
        <v>1.5423888980442939</v>
      </c>
      <c r="R1132" s="8">
        <f>October_Schedule_Table[[#This Row],[Actual]]-October_Schedule_Table[[#This Row],[Predicted]]</f>
        <v>1.4576111019557061</v>
      </c>
      <c r="S1132" s="8">
        <f>October_Schedule_Table[[#This Row],[PTS2]]-October_Schedule_Table[[#This Row],[Home Pre]]</f>
        <v>0.77176344939293529</v>
      </c>
      <c r="T1132" s="8">
        <f>October_Schedule_Table[[#This Row],[PTS]]-October_Schedule_Table[[#This Row],[Away Pre]]</f>
        <v>-0.6858476525627708</v>
      </c>
      <c r="U1132" s="8" t="str">
        <f>CONCATENATE(October_Schedule_Table[[#This Row],[Away Short]],October_Schedule_Table[[#This Row],[PTS]],October_Schedule_Table[[#This Row],[PTS2]])</f>
        <v>Sac118121</v>
      </c>
      <c r="V1132" s="8" t="str">
        <f>CONCATENATE(October_Schedule_Table[[#This Row],[Home Short]],October_Schedule_Table[[#This Row],[PTS]],October_Schedule_Table[[#This Row],[PTS2]])</f>
        <v>New118121</v>
      </c>
      <c r="W1132" s="8" t="str">
        <f>VLOOKUP(October_Schedule_Table[[#This Row],[Home Concat]],'Back to Back'!T:U,2,FALSE)</f>
        <v>no</v>
      </c>
      <c r="X1132" s="8" t="str">
        <f>VLOOKUP(October_Schedule_Table[[#This Row],[Away Concat]],'Back to Back'!T:U,2,FALSE)</f>
        <v>no</v>
      </c>
      <c r="Y113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32" s="8"/>
    </row>
    <row r="1133" spans="1:26" x14ac:dyDescent="0.2">
      <c r="A1133" s="2">
        <v>43552</v>
      </c>
      <c r="B1133" s="16">
        <v>3</v>
      </c>
      <c r="C1133" s="16">
        <v>28</v>
      </c>
      <c r="D1133" s="16">
        <v>2019</v>
      </c>
      <c r="E1133" s="1" t="s">
        <v>23</v>
      </c>
      <c r="F1133" s="1" t="s">
        <v>37</v>
      </c>
      <c r="G1133" s="1" t="str">
        <f>LEFT(October_Schedule_Table[[#This Row],[Visitor/Neutral]],3)</f>
        <v>Tor</v>
      </c>
      <c r="H1133" s="1">
        <v>117</v>
      </c>
      <c r="I1133" s="1" t="s">
        <v>25</v>
      </c>
      <c r="J1133" s="1" t="s">
        <v>243</v>
      </c>
      <c r="K1133" s="1">
        <v>92</v>
      </c>
      <c r="L1133" s="1">
        <f>mean-0.5*home+VLOOKUP(October_Schedule_Table[[#This Row],[Visitor/Neutral]],lookup,2,FALSE)+VLOOKUP(October_Schedule_Table[[#This Row],[Home/Neutral]],lookup,3,FALSE)</f>
        <v>115.1819471319468</v>
      </c>
      <c r="M1133" s="1">
        <f>mean+0.5*home+VLOOKUP(October_Schedule_Table[[#This Row],[Visitor/Neutral]],lookup,3,FALSE)+VLOOKUP(October_Schedule_Table[[#This Row],[Home/Neutral]],lookup,2,FALSE)</f>
        <v>102.98272069121627</v>
      </c>
      <c r="N1133" s="1">
        <f>(October_Schedule_Table[[#This Row],[PTS2]]-October_Schedule_Table[[#This Row],[Home Pre]])^2+(October_Schedule_Table[[#This Row],[PTS]]-October_Schedule_Table[[#This Row],[Away Pre]])^2</f>
        <v>123.9254700123065</v>
      </c>
      <c r="O1133" s="1">
        <f t="shared" si="19"/>
        <v>1.9597204994423505</v>
      </c>
      <c r="P1133" s="8">
        <f>October_Schedule_Table[[#This Row],[PTS2]]-October_Schedule_Table[[#This Row],[PTS]]</f>
        <v>-25</v>
      </c>
      <c r="Q1133" s="8">
        <f>October_Schedule_Table[[#This Row],[Home Pre]]-October_Schedule_Table[[#This Row],[Away Pre]]</f>
        <v>-12.199226440730527</v>
      </c>
      <c r="R1133" s="8">
        <f>October_Schedule_Table[[#This Row],[Actual]]-October_Schedule_Table[[#This Row],[Predicted]]</f>
        <v>-12.800773559269473</v>
      </c>
      <c r="S1133" s="8">
        <f>October_Schedule_Table[[#This Row],[PTS2]]-October_Schedule_Table[[#This Row],[Home Pre]]</f>
        <v>-10.982720691216272</v>
      </c>
      <c r="T1133" s="8">
        <f>October_Schedule_Table[[#This Row],[PTS]]-October_Schedule_Table[[#This Row],[Away Pre]]</f>
        <v>1.8180528680532007</v>
      </c>
      <c r="U1133" s="8" t="str">
        <f>CONCATENATE(October_Schedule_Table[[#This Row],[Away Short]],October_Schedule_Table[[#This Row],[PTS]],October_Schedule_Table[[#This Row],[PTS2]])</f>
        <v>Tor11792</v>
      </c>
      <c r="V1133" s="8" t="str">
        <f>CONCATENATE(October_Schedule_Table[[#This Row],[Home Short]],October_Schedule_Table[[#This Row],[PTS]],October_Schedule_Table[[#This Row],[PTS2]])</f>
        <v>NYK11792</v>
      </c>
      <c r="W1133" s="8" t="str">
        <f>VLOOKUP(October_Schedule_Table[[#This Row],[Home Concat]],'Back to Back'!T:U,2,FALSE)</f>
        <v>no</v>
      </c>
      <c r="X1133" s="8" t="str">
        <f>VLOOKUP(October_Schedule_Table[[#This Row],[Away Concat]],'Back to Back'!T:U,2,FALSE)</f>
        <v>no</v>
      </c>
      <c r="Y113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33" s="8"/>
    </row>
    <row r="1134" spans="1:26" x14ac:dyDescent="0.2">
      <c r="A1134" s="2">
        <v>43552</v>
      </c>
      <c r="B1134" s="16">
        <v>3</v>
      </c>
      <c r="C1134" s="16">
        <v>28</v>
      </c>
      <c r="D1134" s="16">
        <v>2019</v>
      </c>
      <c r="E1134" s="1" t="s">
        <v>12</v>
      </c>
      <c r="F1134" s="1" t="s">
        <v>15</v>
      </c>
      <c r="G1134" s="1" t="str">
        <f>LEFT(October_Schedule_Table[[#This Row],[Visitor/Neutral]],3)</f>
        <v>Bro</v>
      </c>
      <c r="H1134" s="1">
        <v>110</v>
      </c>
      <c r="I1134" s="1" t="s">
        <v>7</v>
      </c>
      <c r="J1134" s="1" t="str">
        <f>LEFT(October_Schedule_Table[[#This Row],[Home/Neutral]],3)</f>
        <v>Phi</v>
      </c>
      <c r="K1134" s="1">
        <v>123</v>
      </c>
      <c r="L1134" s="1">
        <f>mean-0.5*home+VLOOKUP(October_Schedule_Table[[#This Row],[Visitor/Neutral]],lookup,2,FALSE)+VLOOKUP(October_Schedule_Table[[#This Row],[Home/Neutral]],lookup,3,FALSE)</f>
        <v>112.92461008071066</v>
      </c>
      <c r="M1134" s="1">
        <f>mean+0.5*home+VLOOKUP(October_Schedule_Table[[#This Row],[Visitor/Neutral]],lookup,3,FALSE)+VLOOKUP(October_Schedule_Table[[#This Row],[Home/Neutral]],lookup,2,FALSE)</f>
        <v>117.79792084905588</v>
      </c>
      <c r="N1134" s="1">
        <f>(October_Schedule_Table[[#This Row],[PTS2]]-October_Schedule_Table[[#This Row],[Home Pre]])^2+(October_Schedule_Table[[#This Row],[PTS]]-October_Schedule_Table[[#This Row],[Away Pre]])^2</f>
        <v>35.614971616881888</v>
      </c>
      <c r="O1134" s="1">
        <f t="shared" si="19"/>
        <v>1.9608970376649495</v>
      </c>
      <c r="P1134" s="8">
        <f>October_Schedule_Table[[#This Row],[PTS2]]-October_Schedule_Table[[#This Row],[PTS]]</f>
        <v>13</v>
      </c>
      <c r="Q1134" s="8">
        <f>October_Schedule_Table[[#This Row],[Home Pre]]-October_Schedule_Table[[#This Row],[Away Pre]]</f>
        <v>4.8733107683452204</v>
      </c>
      <c r="R1134" s="8">
        <f>October_Schedule_Table[[#This Row],[Actual]]-October_Schedule_Table[[#This Row],[Predicted]]</f>
        <v>8.1266892316547796</v>
      </c>
      <c r="S1134" s="8">
        <f>October_Schedule_Table[[#This Row],[PTS2]]-October_Schedule_Table[[#This Row],[Home Pre]]</f>
        <v>5.2020791509441153</v>
      </c>
      <c r="T1134" s="8">
        <f>October_Schedule_Table[[#This Row],[PTS]]-October_Schedule_Table[[#This Row],[Away Pre]]</f>
        <v>-2.9246100807106643</v>
      </c>
      <c r="U1134" s="8" t="str">
        <f>CONCATENATE(October_Schedule_Table[[#This Row],[Away Short]],October_Schedule_Table[[#This Row],[PTS]],October_Schedule_Table[[#This Row],[PTS2]])</f>
        <v>Bro110123</v>
      </c>
      <c r="V1134" s="8" t="str">
        <f>CONCATENATE(October_Schedule_Table[[#This Row],[Home Short]],October_Schedule_Table[[#This Row],[PTS]],October_Schedule_Table[[#This Row],[PTS2]])</f>
        <v>Phi110123</v>
      </c>
      <c r="W1134" s="8" t="str">
        <f>VLOOKUP(October_Schedule_Table[[#This Row],[Home Concat]],'Back to Back'!T:U,2,FALSE)</f>
        <v>no</v>
      </c>
      <c r="X1134" s="8" t="str">
        <f>VLOOKUP(October_Schedule_Table[[#This Row],[Away Concat]],'Back to Back'!T:U,2,FALSE)</f>
        <v>no</v>
      </c>
      <c r="Y113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34" s="8"/>
    </row>
    <row r="1135" spans="1:26" x14ac:dyDescent="0.2">
      <c r="A1135" s="2">
        <v>43552</v>
      </c>
      <c r="B1135" s="16">
        <v>3</v>
      </c>
      <c r="C1135" s="16">
        <v>28</v>
      </c>
      <c r="D1135" s="16">
        <v>2019</v>
      </c>
      <c r="E1135" s="1" t="s">
        <v>33</v>
      </c>
      <c r="F1135" s="1" t="s">
        <v>36</v>
      </c>
      <c r="G1135" s="1" t="str">
        <f>LEFT(October_Schedule_Table[[#This Row],[Visitor/Neutral]],3)</f>
        <v>Cle</v>
      </c>
      <c r="H1135" s="1">
        <v>110</v>
      </c>
      <c r="I1135" s="1" t="s">
        <v>35</v>
      </c>
      <c r="J1135" s="1" t="str">
        <f>LEFT(October_Schedule_Table[[#This Row],[Home/Neutral]],3)</f>
        <v>San</v>
      </c>
      <c r="K1135" s="1">
        <v>116</v>
      </c>
      <c r="L1135" s="1">
        <f>mean-0.5*home+VLOOKUP(October_Schedule_Table[[#This Row],[Visitor/Neutral]],lookup,2,FALSE)+VLOOKUP(October_Schedule_Table[[#This Row],[Home/Neutral]],lookup,3,FALSE)</f>
        <v>102.00718362406013</v>
      </c>
      <c r="M1135" s="1">
        <f>mean+0.5*home+VLOOKUP(October_Schedule_Table[[#This Row],[Visitor/Neutral]],lookup,3,FALSE)+VLOOKUP(October_Schedule_Table[[#This Row],[Home/Neutral]],lookup,2,FALSE)</f>
        <v>115.91041151645634</v>
      </c>
      <c r="N1135" s="1">
        <f>(October_Schedule_Table[[#This Row],[PTS2]]-October_Schedule_Table[[#This Row],[Home Pre]])^2+(October_Schedule_Table[[#This Row],[PTS]]-October_Schedule_Table[[#This Row],[Away Pre]])^2</f>
        <v>63.893139715876167</v>
      </c>
      <c r="O1135" s="1">
        <f t="shared" si="19"/>
        <v>1.9620742822342903</v>
      </c>
      <c r="P1135" s="8">
        <f>October_Schedule_Table[[#This Row],[PTS2]]-October_Schedule_Table[[#This Row],[PTS]]</f>
        <v>6</v>
      </c>
      <c r="Q1135" s="8">
        <f>October_Schedule_Table[[#This Row],[Home Pre]]-October_Schedule_Table[[#This Row],[Away Pre]]</f>
        <v>13.903227892396202</v>
      </c>
      <c r="R1135" s="8">
        <f>October_Schedule_Table[[#This Row],[Actual]]-October_Schedule_Table[[#This Row],[Predicted]]</f>
        <v>-7.9032278923962025</v>
      </c>
      <c r="S1135" s="8">
        <f>October_Schedule_Table[[#This Row],[PTS2]]-October_Schedule_Table[[#This Row],[Home Pre]]</f>
        <v>8.9588483543664665E-2</v>
      </c>
      <c r="T1135" s="8">
        <f>October_Schedule_Table[[#This Row],[PTS]]-October_Schedule_Table[[#This Row],[Away Pre]]</f>
        <v>7.9928163759398672</v>
      </c>
      <c r="U1135" s="8" t="str">
        <f>CONCATENATE(October_Schedule_Table[[#This Row],[Away Short]],October_Schedule_Table[[#This Row],[PTS]],October_Schedule_Table[[#This Row],[PTS2]])</f>
        <v>Cle110116</v>
      </c>
      <c r="V1135" s="8" t="str">
        <f>CONCATENATE(October_Schedule_Table[[#This Row],[Home Short]],October_Schedule_Table[[#This Row],[PTS]],October_Schedule_Table[[#This Row],[PTS2]])</f>
        <v>San110116</v>
      </c>
      <c r="W1135" s="8" t="str">
        <f>VLOOKUP(October_Schedule_Table[[#This Row],[Home Concat]],'Back to Back'!T:U,2,FALSE)</f>
        <v>no</v>
      </c>
      <c r="X1135" s="8" t="str">
        <f>VLOOKUP(October_Schedule_Table[[#This Row],[Away Concat]],'Back to Back'!T:U,2,FALSE)</f>
        <v>no</v>
      </c>
      <c r="Y113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35" s="8"/>
    </row>
    <row r="1136" spans="1:26" x14ac:dyDescent="0.2">
      <c r="A1136" s="2">
        <v>43553</v>
      </c>
      <c r="B1136" s="16">
        <v>3</v>
      </c>
      <c r="C1136" s="16">
        <v>29</v>
      </c>
      <c r="D1136" s="16">
        <v>2019</v>
      </c>
      <c r="E1136" s="1" t="s">
        <v>23</v>
      </c>
      <c r="F1136" s="1" t="s">
        <v>40</v>
      </c>
      <c r="G1136" s="1" t="str">
        <f>LEFT(October_Schedule_Table[[#This Row],[Visitor/Neutral]],3)</f>
        <v>Por</v>
      </c>
      <c r="H1136" s="1">
        <v>118</v>
      </c>
      <c r="I1136" s="1" t="s">
        <v>24</v>
      </c>
      <c r="J1136" s="1" t="str">
        <f>LEFT(October_Schedule_Table[[#This Row],[Home/Neutral]],3)</f>
        <v>Atl</v>
      </c>
      <c r="K1136" s="1">
        <v>98</v>
      </c>
      <c r="L1136" s="1">
        <f>mean-0.5*home+VLOOKUP(October_Schedule_Table[[#This Row],[Visitor/Neutral]],lookup,2,FALSE)+VLOOKUP(October_Schedule_Table[[#This Row],[Home/Neutral]],lookup,3,FALSE)</f>
        <v>122.58176695289195</v>
      </c>
      <c r="M1136" s="1">
        <f>mean+0.5*home+VLOOKUP(October_Schedule_Table[[#This Row],[Visitor/Neutral]],lookup,3,FALSE)+VLOOKUP(October_Schedule_Table[[#This Row],[Home/Neutral]],lookup,2,FALSE)</f>
        <v>115.13202498143177</v>
      </c>
      <c r="N1136" s="1">
        <f>(October_Schedule_Table[[#This Row],[PTS2]]-October_Schedule_Table[[#This Row],[Home Pre]])^2+(October_Schedule_Table[[#This Row],[PTS]]-October_Schedule_Table[[#This Row],[Away Pre]])^2</f>
        <v>314.49886837501504</v>
      </c>
      <c r="O1136" s="1">
        <f t="shared" si="19"/>
        <v>1.9632522335744351</v>
      </c>
      <c r="P1136" s="8">
        <f>October_Schedule_Table[[#This Row],[PTS2]]-October_Schedule_Table[[#This Row],[PTS]]</f>
        <v>-20</v>
      </c>
      <c r="Q1136" s="8">
        <f>October_Schedule_Table[[#This Row],[Home Pre]]-October_Schedule_Table[[#This Row],[Away Pre]]</f>
        <v>-7.4497419714601847</v>
      </c>
      <c r="R1136" s="8">
        <f>October_Schedule_Table[[#This Row],[Actual]]-October_Schedule_Table[[#This Row],[Predicted]]</f>
        <v>-12.550258028539815</v>
      </c>
      <c r="S1136" s="8">
        <f>October_Schedule_Table[[#This Row],[PTS2]]-October_Schedule_Table[[#This Row],[Home Pre]]</f>
        <v>-17.132024981431769</v>
      </c>
      <c r="T1136" s="8">
        <f>October_Schedule_Table[[#This Row],[PTS]]-October_Schedule_Table[[#This Row],[Away Pre]]</f>
        <v>-4.5817669528919538</v>
      </c>
      <c r="U1136" s="8" t="str">
        <f>CONCATENATE(October_Schedule_Table[[#This Row],[Away Short]],October_Schedule_Table[[#This Row],[PTS]],October_Schedule_Table[[#This Row],[PTS2]])</f>
        <v>Por11898</v>
      </c>
      <c r="V1136" s="8" t="str">
        <f>CONCATENATE(October_Schedule_Table[[#This Row],[Home Short]],October_Schedule_Table[[#This Row],[PTS]],October_Schedule_Table[[#This Row],[PTS2]])</f>
        <v>Atl11898</v>
      </c>
      <c r="W1136" s="8" t="str">
        <f>VLOOKUP(October_Schedule_Table[[#This Row],[Home Concat]],'Back to Back'!T:U,2,FALSE)</f>
        <v>no</v>
      </c>
      <c r="X1136" s="8" t="str">
        <f>VLOOKUP(October_Schedule_Table[[#This Row],[Away Concat]],'Back to Back'!T:U,2,FALSE)</f>
        <v>no</v>
      </c>
      <c r="Y113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36" s="8"/>
    </row>
    <row r="1137" spans="1:26" x14ac:dyDescent="0.2">
      <c r="A1137" s="2">
        <v>43553</v>
      </c>
      <c r="B1137" s="16">
        <v>3</v>
      </c>
      <c r="C1137" s="16">
        <v>29</v>
      </c>
      <c r="D1137" s="16">
        <v>2019</v>
      </c>
      <c r="E1137" s="1" t="s">
        <v>12</v>
      </c>
      <c r="F1137" s="1" t="s">
        <v>20</v>
      </c>
      <c r="G1137" s="1" t="str">
        <f>LEFT(October_Schedule_Table[[#This Row],[Visitor/Neutral]],3)</f>
        <v>Ind</v>
      </c>
      <c r="H1137" s="1">
        <v>112</v>
      </c>
      <c r="I1137" s="1" t="s">
        <v>8</v>
      </c>
      <c r="J1137" s="1" t="str">
        <f>LEFT(October_Schedule_Table[[#This Row],[Home/Neutral]],3)</f>
        <v>Bos</v>
      </c>
      <c r="K1137" s="1">
        <v>114</v>
      </c>
      <c r="L1137" s="1">
        <f>mean-0.5*home+VLOOKUP(October_Schedule_Table[[#This Row],[Visitor/Neutral]],lookup,2,FALSE)+VLOOKUP(October_Schedule_Table[[#This Row],[Home/Neutral]],lookup,3,FALSE)</f>
        <v>103.86471419756877</v>
      </c>
      <c r="M1137" s="1">
        <f>mean+0.5*home+VLOOKUP(October_Schedule_Table[[#This Row],[Visitor/Neutral]],lookup,3,FALSE)+VLOOKUP(October_Schedule_Table[[#This Row],[Home/Neutral]],lookup,2,FALSE)</f>
        <v>107.85100592356673</v>
      </c>
      <c r="N1137" s="1">
        <f>(October_Schedule_Table[[#This Row],[PTS2]]-October_Schedule_Table[[#This Row],[Home Pre]])^2+(October_Schedule_Table[[#This Row],[PTS]]-October_Schedule_Table[[#This Row],[Away Pre]])^2</f>
        <v>103.99300323925053</v>
      </c>
      <c r="O1137" s="1">
        <f t="shared" si="19"/>
        <v>1.9644308921097011</v>
      </c>
      <c r="P1137" s="8">
        <f>October_Schedule_Table[[#This Row],[PTS2]]-October_Schedule_Table[[#This Row],[PTS]]</f>
        <v>2</v>
      </c>
      <c r="Q1137" s="8">
        <f>October_Schedule_Table[[#This Row],[Home Pre]]-October_Schedule_Table[[#This Row],[Away Pre]]</f>
        <v>3.9862917259979582</v>
      </c>
      <c r="R1137" s="8">
        <f>October_Schedule_Table[[#This Row],[Actual]]-October_Schedule_Table[[#This Row],[Predicted]]</f>
        <v>-1.9862917259979582</v>
      </c>
      <c r="S1137" s="8">
        <f>October_Schedule_Table[[#This Row],[PTS2]]-October_Schedule_Table[[#This Row],[Home Pre]]</f>
        <v>6.1489940764332687</v>
      </c>
      <c r="T1137" s="8">
        <f>October_Schedule_Table[[#This Row],[PTS]]-October_Schedule_Table[[#This Row],[Away Pre]]</f>
        <v>8.1352858024312269</v>
      </c>
      <c r="U1137" s="8" t="str">
        <f>CONCATENATE(October_Schedule_Table[[#This Row],[Away Short]],October_Schedule_Table[[#This Row],[PTS]],October_Schedule_Table[[#This Row],[PTS2]])</f>
        <v>Ind112114</v>
      </c>
      <c r="V1137" s="8" t="str">
        <f>CONCATENATE(October_Schedule_Table[[#This Row],[Home Short]],October_Schedule_Table[[#This Row],[PTS]],October_Schedule_Table[[#This Row],[PTS2]])</f>
        <v>Bos112114</v>
      </c>
      <c r="W1137" s="8" t="str">
        <f>VLOOKUP(October_Schedule_Table[[#This Row],[Home Concat]],'Back to Back'!T:U,2,FALSE)</f>
        <v>no</v>
      </c>
      <c r="X1137" s="8" t="str">
        <f>VLOOKUP(October_Schedule_Table[[#This Row],[Away Concat]],'Back to Back'!T:U,2,FALSE)</f>
        <v>no</v>
      </c>
      <c r="Y113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37" s="8"/>
    </row>
    <row r="1138" spans="1:26" x14ac:dyDescent="0.2">
      <c r="A1138" s="2">
        <v>43553</v>
      </c>
      <c r="B1138" s="16">
        <v>3</v>
      </c>
      <c r="C1138" s="16">
        <v>29</v>
      </c>
      <c r="D1138" s="16">
        <v>2019</v>
      </c>
      <c r="E1138" s="1" t="s">
        <v>9</v>
      </c>
      <c r="F1138" s="1" t="s">
        <v>14</v>
      </c>
      <c r="G1138" s="1" t="str">
        <f>LEFT(October_Schedule_Table[[#This Row],[Visitor/Neutral]],3)</f>
        <v>Cha</v>
      </c>
      <c r="H1138" s="1">
        <v>115</v>
      </c>
      <c r="I1138" s="1" t="s">
        <v>39</v>
      </c>
      <c r="J1138" s="1" t="s">
        <v>242</v>
      </c>
      <c r="K1138" s="1">
        <v>129</v>
      </c>
      <c r="L1138" s="1">
        <f>mean-0.5*home+VLOOKUP(October_Schedule_Table[[#This Row],[Visitor/Neutral]],lookup,2,FALSE)+VLOOKUP(October_Schedule_Table[[#This Row],[Home/Neutral]],lookup,3,FALSE)</f>
        <v>111.01242735155127</v>
      </c>
      <c r="M1138" s="1">
        <f>mean+0.5*home+VLOOKUP(October_Schedule_Table[[#This Row],[Visitor/Neutral]],lookup,3,FALSE)+VLOOKUP(October_Schedule_Table[[#This Row],[Home/Neutral]],lookup,2,FALSE)</f>
        <v>113.19298377401789</v>
      </c>
      <c r="N1138" s="1">
        <f>(October_Schedule_Table[[#This Row],[PTS2]]-October_Schedule_Table[[#This Row],[Home Pre]])^2+(October_Schedule_Table[[#This Row],[PTS]]-October_Schedule_Table[[#This Row],[Away Pre]])^2</f>
        <v>265.76249759511813</v>
      </c>
      <c r="O1138" s="1">
        <f t="shared" si="19"/>
        <v>1.96561025826466</v>
      </c>
      <c r="P1138" s="8">
        <f>October_Schedule_Table[[#This Row],[PTS2]]-October_Schedule_Table[[#This Row],[PTS]]</f>
        <v>14</v>
      </c>
      <c r="Q1138" s="8">
        <f>October_Schedule_Table[[#This Row],[Home Pre]]-October_Schedule_Table[[#This Row],[Away Pre]]</f>
        <v>2.1805564224666227</v>
      </c>
      <c r="R1138" s="8">
        <f>October_Schedule_Table[[#This Row],[Actual]]-October_Schedule_Table[[#This Row],[Predicted]]</f>
        <v>11.819443577533377</v>
      </c>
      <c r="S1138" s="8">
        <f>October_Schedule_Table[[#This Row],[PTS2]]-October_Schedule_Table[[#This Row],[Home Pre]]</f>
        <v>15.80701622598211</v>
      </c>
      <c r="T1138" s="8">
        <f>October_Schedule_Table[[#This Row],[PTS]]-October_Schedule_Table[[#This Row],[Away Pre]]</f>
        <v>3.987572648448733</v>
      </c>
      <c r="U1138" s="8" t="str">
        <f>CONCATENATE(October_Schedule_Table[[#This Row],[Away Short]],October_Schedule_Table[[#This Row],[PTS]],October_Schedule_Table[[#This Row],[PTS2]])</f>
        <v>Cha115129</v>
      </c>
      <c r="V1138" s="8" t="str">
        <f>CONCATENATE(October_Schedule_Table[[#This Row],[Home Short]],October_Schedule_Table[[#This Row],[PTS]],October_Schedule_Table[[#This Row],[PTS2]])</f>
        <v>LAL115129</v>
      </c>
      <c r="W1138" s="8" t="str">
        <f>VLOOKUP(October_Schedule_Table[[#This Row],[Home Concat]],'Back to Back'!T:U,2,FALSE)</f>
        <v>no</v>
      </c>
      <c r="X1138" s="8" t="str">
        <f>VLOOKUP(October_Schedule_Table[[#This Row],[Away Concat]],'Back to Back'!T:U,2,FALSE)</f>
        <v>no</v>
      </c>
      <c r="Y113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38" s="8"/>
    </row>
    <row r="1139" spans="1:26" x14ac:dyDescent="0.2">
      <c r="A1139" s="2">
        <v>43553</v>
      </c>
      <c r="B1139" s="16">
        <v>3</v>
      </c>
      <c r="C1139" s="16">
        <v>29</v>
      </c>
      <c r="D1139" s="16">
        <v>2019</v>
      </c>
      <c r="E1139" s="1" t="s">
        <v>6</v>
      </c>
      <c r="F1139" s="1" t="s">
        <v>11</v>
      </c>
      <c r="G1139" s="1" t="str">
        <f>LEFT(October_Schedule_Table[[#This Row],[Visitor/Neutral]],3)</f>
        <v>Gol</v>
      </c>
      <c r="H1139" s="1">
        <v>130</v>
      </c>
      <c r="I1139" s="1" t="s">
        <v>34</v>
      </c>
      <c r="J1139" s="1" t="str">
        <f>LEFT(October_Schedule_Table[[#This Row],[Home/Neutral]],3)</f>
        <v>Min</v>
      </c>
      <c r="K1139" s="1">
        <v>131</v>
      </c>
      <c r="L1139" s="1">
        <f>mean-0.5*home+VLOOKUP(October_Schedule_Table[[#This Row],[Visitor/Neutral]],lookup,2,FALSE)+VLOOKUP(October_Schedule_Table[[#This Row],[Home/Neutral]],lookup,3,FALSE)</f>
        <v>119.20038974242162</v>
      </c>
      <c r="M1139" s="1">
        <f>mean+0.5*home+VLOOKUP(October_Schedule_Table[[#This Row],[Visitor/Neutral]],lookup,3,FALSE)+VLOOKUP(October_Schedule_Table[[#This Row],[Home/Neutral]],lookup,2,FALSE)</f>
        <v>114.07262165572048</v>
      </c>
      <c r="N1139" s="1">
        <f>(October_Schedule_Table[[#This Row],[PTS2]]-October_Schedule_Table[[#This Row],[Home Pre]])^2+(October_Schedule_Table[[#This Row],[PTS]]-October_Schedule_Table[[#This Row],[Away Pre]])^2</f>
        <v>403.16771932597533</v>
      </c>
      <c r="O1139" s="1">
        <f t="shared" si="19"/>
        <v>1.9667903324641385</v>
      </c>
      <c r="P1139" s="8">
        <f>October_Schedule_Table[[#This Row],[PTS2]]-October_Schedule_Table[[#This Row],[PTS]]</f>
        <v>1</v>
      </c>
      <c r="Q1139" s="8">
        <f>October_Schedule_Table[[#This Row],[Home Pre]]-October_Schedule_Table[[#This Row],[Away Pre]]</f>
        <v>-5.1277680867011384</v>
      </c>
      <c r="R1139" s="8">
        <f>October_Schedule_Table[[#This Row],[Actual]]-October_Schedule_Table[[#This Row],[Predicted]]</f>
        <v>6.1277680867011384</v>
      </c>
      <c r="S1139" s="8">
        <f>October_Schedule_Table[[#This Row],[PTS2]]-October_Schedule_Table[[#This Row],[Home Pre]]</f>
        <v>16.927378344279518</v>
      </c>
      <c r="T1139" s="8">
        <f>October_Schedule_Table[[#This Row],[PTS]]-October_Schedule_Table[[#This Row],[Away Pre]]</f>
        <v>10.799610257578379</v>
      </c>
      <c r="U1139" s="8" t="str">
        <f>CONCATENATE(October_Schedule_Table[[#This Row],[Away Short]],October_Schedule_Table[[#This Row],[PTS]],October_Schedule_Table[[#This Row],[PTS2]])</f>
        <v>Gol130131</v>
      </c>
      <c r="V1139" s="8" t="str">
        <f>CONCATENATE(October_Schedule_Table[[#This Row],[Home Short]],October_Schedule_Table[[#This Row],[PTS]],October_Schedule_Table[[#This Row],[PTS2]])</f>
        <v>Min130131</v>
      </c>
      <c r="W1139" s="8" t="str">
        <f>VLOOKUP(October_Schedule_Table[[#This Row],[Home Concat]],'Back to Back'!T:U,2,FALSE)</f>
        <v>no</v>
      </c>
      <c r="X1139" s="8" t="str">
        <f>VLOOKUP(October_Schedule_Table[[#This Row],[Away Concat]],'Back to Back'!T:U,2,FALSE)</f>
        <v>no</v>
      </c>
      <c r="Y113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39" s="8"/>
    </row>
    <row r="1140" spans="1:26" x14ac:dyDescent="0.2">
      <c r="A1140" s="2">
        <v>43553</v>
      </c>
      <c r="B1140" s="16">
        <v>3</v>
      </c>
      <c r="C1140" s="16">
        <v>29</v>
      </c>
      <c r="D1140" s="16">
        <v>2019</v>
      </c>
      <c r="E1140" s="1" t="s">
        <v>6</v>
      </c>
      <c r="F1140" s="1" t="s">
        <v>21</v>
      </c>
      <c r="G1140" s="1" t="str">
        <f>LEFT(October_Schedule_Table[[#This Row],[Visitor/Neutral]],3)</f>
        <v>Den</v>
      </c>
      <c r="H1140" s="1">
        <v>115</v>
      </c>
      <c r="I1140" s="1" t="s">
        <v>10</v>
      </c>
      <c r="J1140" s="1" t="str">
        <f>LEFT(October_Schedule_Table[[#This Row],[Home/Neutral]],3)</f>
        <v>Okl</v>
      </c>
      <c r="K1140" s="1">
        <v>105</v>
      </c>
      <c r="L1140" s="1">
        <f>mean-0.5*home+VLOOKUP(October_Schedule_Table[[#This Row],[Visitor/Neutral]],lookup,2,FALSE)+VLOOKUP(October_Schedule_Table[[#This Row],[Home/Neutral]],lookup,3,FALSE)</f>
        <v>108.99704169045123</v>
      </c>
      <c r="M1140" s="1">
        <f>mean+0.5*home+VLOOKUP(October_Schedule_Table[[#This Row],[Visitor/Neutral]],lookup,3,FALSE)+VLOOKUP(October_Schedule_Table[[#This Row],[Home/Neutral]],lookup,2,FALSE)</f>
        <v>111.22681614855362</v>
      </c>
      <c r="N1140" s="1">
        <f>(October_Schedule_Table[[#This Row],[PTS2]]-October_Schedule_Table[[#This Row],[Home Pre]])^2+(October_Schedule_Table[[#This Row],[PTS]]-October_Schedule_Table[[#This Row],[Away Pre]])^2</f>
        <v>74.808747814068852</v>
      </c>
      <c r="O1140" s="1">
        <f t="shared" si="19"/>
        <v>1.9679711151332187</v>
      </c>
      <c r="P1140" s="8">
        <f>October_Schedule_Table[[#This Row],[PTS2]]-October_Schedule_Table[[#This Row],[PTS]]</f>
        <v>-10</v>
      </c>
      <c r="Q1140" s="8">
        <f>October_Schedule_Table[[#This Row],[Home Pre]]-October_Schedule_Table[[#This Row],[Away Pre]]</f>
        <v>2.2297744581023977</v>
      </c>
      <c r="R1140" s="8">
        <f>October_Schedule_Table[[#This Row],[Actual]]-October_Schedule_Table[[#This Row],[Predicted]]</f>
        <v>-12.229774458102398</v>
      </c>
      <c r="S1140" s="8">
        <f>October_Schedule_Table[[#This Row],[PTS2]]-October_Schedule_Table[[#This Row],[Home Pre]]</f>
        <v>-6.226816148553624</v>
      </c>
      <c r="T1140" s="8">
        <f>October_Schedule_Table[[#This Row],[PTS]]-October_Schedule_Table[[#This Row],[Away Pre]]</f>
        <v>6.0029583095487737</v>
      </c>
      <c r="U1140" s="8" t="str">
        <f>CONCATENATE(October_Schedule_Table[[#This Row],[Away Short]],October_Schedule_Table[[#This Row],[PTS]],October_Schedule_Table[[#This Row],[PTS2]])</f>
        <v>Den115105</v>
      </c>
      <c r="V1140" s="8" t="str">
        <f>CONCATENATE(October_Schedule_Table[[#This Row],[Home Short]],October_Schedule_Table[[#This Row],[PTS]],October_Schedule_Table[[#This Row],[PTS2]])</f>
        <v>Okl115105</v>
      </c>
      <c r="W1140" s="8" t="str">
        <f>VLOOKUP(October_Schedule_Table[[#This Row],[Home Concat]],'Back to Back'!T:U,2,FALSE)</f>
        <v>no</v>
      </c>
      <c r="X1140" s="8" t="str">
        <f>VLOOKUP(October_Schedule_Table[[#This Row],[Away Concat]],'Back to Back'!T:U,2,FALSE)</f>
        <v>yes</v>
      </c>
      <c r="Y114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40" s="8"/>
    </row>
    <row r="1141" spans="1:26" x14ac:dyDescent="0.2">
      <c r="A1141" s="2">
        <v>43553</v>
      </c>
      <c r="B1141" s="16">
        <v>3</v>
      </c>
      <c r="C1141" s="16">
        <v>29</v>
      </c>
      <c r="D1141" s="16">
        <v>2019</v>
      </c>
      <c r="E1141" s="1" t="s">
        <v>42</v>
      </c>
      <c r="F1141" s="1" t="s">
        <v>41</v>
      </c>
      <c r="G1141" s="1" t="str">
        <f>LEFT(October_Schedule_Table[[#This Row],[Visitor/Neutral]],3)</f>
        <v>Was</v>
      </c>
      <c r="H1141" s="1">
        <v>124</v>
      </c>
      <c r="I1141" s="1" t="s">
        <v>31</v>
      </c>
      <c r="J1141" s="1" t="str">
        <f>LEFT(October_Schedule_Table[[#This Row],[Home/Neutral]],3)</f>
        <v>Uta</v>
      </c>
      <c r="K1141" s="1">
        <v>128</v>
      </c>
      <c r="L1141" s="1">
        <f>mean-0.5*home+VLOOKUP(October_Schedule_Table[[#This Row],[Visitor/Neutral]],lookup,2,FALSE)+VLOOKUP(October_Schedule_Table[[#This Row],[Home/Neutral]],lookup,3,FALSE)</f>
        <v>108.13090458827537</v>
      </c>
      <c r="M1141" s="1">
        <f>mean+0.5*home+VLOOKUP(October_Schedule_Table[[#This Row],[Visitor/Neutral]],lookup,3,FALSE)+VLOOKUP(October_Schedule_Table[[#This Row],[Home/Neutral]],lookup,2,FALSE)</f>
        <v>119.78178446825979</v>
      </c>
      <c r="N1141" s="1">
        <f>(October_Schedule_Table[[#This Row],[PTS2]]-October_Schedule_Table[[#This Row],[Home Pre]])^2+(October_Schedule_Table[[#This Row],[PTS]]-October_Schedule_Table[[#This Row],[Away Pre]])^2</f>
        <v>319.36725571255579</v>
      </c>
      <c r="O1141" s="1">
        <f t="shared" si="19"/>
        <v>1.9691526066972371</v>
      </c>
      <c r="P1141" s="8">
        <f>October_Schedule_Table[[#This Row],[PTS2]]-October_Schedule_Table[[#This Row],[PTS]]</f>
        <v>4</v>
      </c>
      <c r="Q1141" s="8">
        <f>October_Schedule_Table[[#This Row],[Home Pre]]-October_Schedule_Table[[#This Row],[Away Pre]]</f>
        <v>11.650879879984416</v>
      </c>
      <c r="R1141" s="8">
        <f>October_Schedule_Table[[#This Row],[Actual]]-October_Schedule_Table[[#This Row],[Predicted]]</f>
        <v>-7.6508798799844158</v>
      </c>
      <c r="S1141" s="8">
        <f>October_Schedule_Table[[#This Row],[PTS2]]-October_Schedule_Table[[#This Row],[Home Pre]]</f>
        <v>8.2182155317402135</v>
      </c>
      <c r="T1141" s="8">
        <f>October_Schedule_Table[[#This Row],[PTS]]-October_Schedule_Table[[#This Row],[Away Pre]]</f>
        <v>15.869095411724629</v>
      </c>
      <c r="U1141" s="8" t="str">
        <f>CONCATENATE(October_Schedule_Table[[#This Row],[Away Short]],October_Schedule_Table[[#This Row],[PTS]],October_Schedule_Table[[#This Row],[PTS2]])</f>
        <v>Was124128</v>
      </c>
      <c r="V1141" s="8" t="str">
        <f>CONCATENATE(October_Schedule_Table[[#This Row],[Home Short]],October_Schedule_Table[[#This Row],[PTS]],October_Schedule_Table[[#This Row],[PTS2]])</f>
        <v>Uta124128</v>
      </c>
      <c r="W1141" s="8" t="str">
        <f>VLOOKUP(October_Schedule_Table[[#This Row],[Home Concat]],'Back to Back'!T:U,2,FALSE)</f>
        <v>no</v>
      </c>
      <c r="X1141" s="8" t="str">
        <f>VLOOKUP(October_Schedule_Table[[#This Row],[Away Concat]],'Back to Back'!T:U,2,FALSE)</f>
        <v>no</v>
      </c>
      <c r="Y114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41" s="8"/>
    </row>
    <row r="1142" spans="1:26" x14ac:dyDescent="0.2">
      <c r="A1142" s="2">
        <v>43554</v>
      </c>
      <c r="B1142" s="16">
        <v>3</v>
      </c>
      <c r="C1142" s="16">
        <v>30</v>
      </c>
      <c r="D1142" s="16">
        <v>2019</v>
      </c>
      <c r="E1142" s="1" t="s">
        <v>43</v>
      </c>
      <c r="F1142" s="1" t="s">
        <v>8</v>
      </c>
      <c r="G1142" s="1" t="str">
        <f>LEFT(October_Schedule_Table[[#This Row],[Visitor/Neutral]],3)</f>
        <v>Bos</v>
      </c>
      <c r="H1142" s="1">
        <v>96</v>
      </c>
      <c r="I1142" s="1" t="s">
        <v>15</v>
      </c>
      <c r="J1142" s="1" t="str">
        <f>LEFT(October_Schedule_Table[[#This Row],[Home/Neutral]],3)</f>
        <v>Bro</v>
      </c>
      <c r="K1142" s="1">
        <v>110</v>
      </c>
      <c r="L1142" s="1">
        <f>mean-0.5*home+VLOOKUP(October_Schedule_Table[[#This Row],[Visitor/Neutral]],lookup,2,FALSE)+VLOOKUP(October_Schedule_Table[[#This Row],[Home/Neutral]],lookup,3,FALSE)</f>
        <v>112.33026190635067</v>
      </c>
      <c r="M1142" s="1">
        <f>mean+0.5*home+VLOOKUP(October_Schedule_Table[[#This Row],[Visitor/Neutral]],lookup,3,FALSE)+VLOOKUP(October_Schedule_Table[[#This Row],[Home/Neutral]],lookup,2,FALSE)</f>
        <v>111.47157697591339</v>
      </c>
      <c r="N1142" s="1">
        <f>(October_Schedule_Table[[#This Row],[PTS2]]-October_Schedule_Table[[#This Row],[Home Pre]])^2+(October_Schedule_Table[[#This Row],[PTS]]-October_Schedule_Table[[#This Row],[Away Pre]])^2</f>
        <v>268.84299272604625</v>
      </c>
      <c r="O1142" s="1">
        <f t="shared" si="19"/>
        <v>1.9703348075817864</v>
      </c>
      <c r="P1142" s="8">
        <f>October_Schedule_Table[[#This Row],[PTS2]]-October_Schedule_Table[[#This Row],[PTS]]</f>
        <v>14</v>
      </c>
      <c r="Q1142" s="8">
        <f>October_Schedule_Table[[#This Row],[Home Pre]]-October_Schedule_Table[[#This Row],[Away Pre]]</f>
        <v>-0.85868493043727767</v>
      </c>
      <c r="R1142" s="8">
        <f>October_Schedule_Table[[#This Row],[Actual]]-October_Schedule_Table[[#This Row],[Predicted]]</f>
        <v>14.858684930437278</v>
      </c>
      <c r="S1142" s="8">
        <f>October_Schedule_Table[[#This Row],[PTS2]]-October_Schedule_Table[[#This Row],[Home Pre]]</f>
        <v>-1.4715769759133934</v>
      </c>
      <c r="T1142" s="8">
        <f>October_Schedule_Table[[#This Row],[PTS]]-October_Schedule_Table[[#This Row],[Away Pre]]</f>
        <v>-16.330261906350671</v>
      </c>
      <c r="U1142" s="8" t="str">
        <f>CONCATENATE(October_Schedule_Table[[#This Row],[Away Short]],October_Schedule_Table[[#This Row],[PTS]],October_Schedule_Table[[#This Row],[PTS2]])</f>
        <v>Bos96110</v>
      </c>
      <c r="V1142" s="8" t="str">
        <f>CONCATENATE(October_Schedule_Table[[#This Row],[Home Short]],October_Schedule_Table[[#This Row],[PTS]],October_Schedule_Table[[#This Row],[PTS2]])</f>
        <v>Bro96110</v>
      </c>
      <c r="W1142" s="8" t="str">
        <f>VLOOKUP(October_Schedule_Table[[#This Row],[Home Concat]],'Back to Back'!T:U,2,FALSE)</f>
        <v>no</v>
      </c>
      <c r="X1142" s="8" t="str">
        <f>VLOOKUP(October_Schedule_Table[[#This Row],[Away Concat]],'Back to Back'!T:U,2,FALSE)</f>
        <v>yes</v>
      </c>
      <c r="Y114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42" s="8"/>
    </row>
    <row r="1143" spans="1:26" x14ac:dyDescent="0.2">
      <c r="A1143" s="2">
        <v>43554</v>
      </c>
      <c r="B1143" s="16">
        <v>3</v>
      </c>
      <c r="C1143" s="16">
        <v>30</v>
      </c>
      <c r="D1143" s="16">
        <v>2019</v>
      </c>
      <c r="E1143" s="1" t="s">
        <v>6</v>
      </c>
      <c r="F1143" s="1" t="s">
        <v>37</v>
      </c>
      <c r="G1143" s="1" t="str">
        <f>LEFT(October_Schedule_Table[[#This Row],[Visitor/Neutral]],3)</f>
        <v>Tor</v>
      </c>
      <c r="H1143" s="1">
        <v>124</v>
      </c>
      <c r="I1143" s="1" t="s">
        <v>38</v>
      </c>
      <c r="J1143" s="1" t="str">
        <f>LEFT(October_Schedule_Table[[#This Row],[Home/Neutral]],3)</f>
        <v>Chi</v>
      </c>
      <c r="K1143" s="1">
        <v>101</v>
      </c>
      <c r="L1143" s="1">
        <f>mean-0.5*home+VLOOKUP(October_Schedule_Table[[#This Row],[Visitor/Neutral]],lookup,2,FALSE)+VLOOKUP(October_Schedule_Table[[#This Row],[Home/Neutral]],lookup,3,FALSE)</f>
        <v>115.31370542670405</v>
      </c>
      <c r="M1143" s="1">
        <f>mean+0.5*home+VLOOKUP(October_Schedule_Table[[#This Row],[Visitor/Neutral]],lookup,3,FALSE)+VLOOKUP(October_Schedule_Table[[#This Row],[Home/Neutral]],lookup,2,FALSE)</f>
        <v>104.13366730345815</v>
      </c>
      <c r="N1143" s="1">
        <f>(October_Schedule_Table[[#This Row],[PTS2]]-October_Schedule_Table[[#This Row],[Home Pre]])^2+(October_Schedule_Table[[#This Row],[PTS]]-October_Schedule_Table[[#This Row],[Away Pre]])^2</f>
        <v>85.271584182833422</v>
      </c>
      <c r="O1143" s="1">
        <f t="shared" si="19"/>
        <v>1.9715177182127142</v>
      </c>
      <c r="P1143" s="8">
        <f>October_Schedule_Table[[#This Row],[PTS2]]-October_Schedule_Table[[#This Row],[PTS]]</f>
        <v>-23</v>
      </c>
      <c r="Q1143" s="8">
        <f>October_Schedule_Table[[#This Row],[Home Pre]]-October_Schedule_Table[[#This Row],[Away Pre]]</f>
        <v>-11.180038123245893</v>
      </c>
      <c r="R1143" s="8">
        <f>October_Schedule_Table[[#This Row],[Actual]]-October_Schedule_Table[[#This Row],[Predicted]]</f>
        <v>-11.819961876754107</v>
      </c>
      <c r="S1143" s="8">
        <f>October_Schedule_Table[[#This Row],[PTS2]]-October_Schedule_Table[[#This Row],[Home Pre]]</f>
        <v>-3.1336673034581537</v>
      </c>
      <c r="T1143" s="8">
        <f>October_Schedule_Table[[#This Row],[PTS]]-October_Schedule_Table[[#This Row],[Away Pre]]</f>
        <v>8.6862945732959531</v>
      </c>
      <c r="U1143" s="8" t="str">
        <f>CONCATENATE(October_Schedule_Table[[#This Row],[Away Short]],October_Schedule_Table[[#This Row],[PTS]],October_Schedule_Table[[#This Row],[PTS2]])</f>
        <v>Tor124101</v>
      </c>
      <c r="V1143" s="8" t="str">
        <f>CONCATENATE(October_Schedule_Table[[#This Row],[Home Short]],October_Schedule_Table[[#This Row],[PTS]],October_Schedule_Table[[#This Row],[PTS2]])</f>
        <v>Chi124101</v>
      </c>
      <c r="W1143" s="8" t="str">
        <f>VLOOKUP(October_Schedule_Table[[#This Row],[Home Concat]],'Back to Back'!T:U,2,FALSE)</f>
        <v>no</v>
      </c>
      <c r="X1143" s="8" t="str">
        <f>VLOOKUP(October_Schedule_Table[[#This Row],[Away Concat]],'Back to Back'!T:U,2,FALSE)</f>
        <v>no</v>
      </c>
      <c r="Y114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43" s="8"/>
    </row>
    <row r="1144" spans="1:26" x14ac:dyDescent="0.2">
      <c r="A1144" s="2">
        <v>43554</v>
      </c>
      <c r="B1144" s="16">
        <v>3</v>
      </c>
      <c r="C1144" s="16">
        <v>30</v>
      </c>
      <c r="D1144" s="16">
        <v>2019</v>
      </c>
      <c r="E1144" s="1" t="s">
        <v>12</v>
      </c>
      <c r="F1144" s="1" t="s">
        <v>40</v>
      </c>
      <c r="G1144" s="1" t="str">
        <f>LEFT(October_Schedule_Table[[#This Row],[Visitor/Neutral]],3)</f>
        <v>Por</v>
      </c>
      <c r="H1144" s="1">
        <v>90</v>
      </c>
      <c r="I1144" s="1" t="s">
        <v>16</v>
      </c>
      <c r="J1144" s="1" t="str">
        <f>LEFT(October_Schedule_Table[[#This Row],[Home/Neutral]],3)</f>
        <v>Det</v>
      </c>
      <c r="K1144" s="1">
        <v>99</v>
      </c>
      <c r="L1144" s="1">
        <f>mean-0.5*home+VLOOKUP(October_Schedule_Table[[#This Row],[Visitor/Neutral]],lookup,2,FALSE)+VLOOKUP(October_Schedule_Table[[#This Row],[Home/Neutral]],lookup,3,FALSE)</f>
        <v>109.78065370117629</v>
      </c>
      <c r="M1144" s="1">
        <f>mean+0.5*home+VLOOKUP(October_Schedule_Table[[#This Row],[Visitor/Neutral]],lookup,3,FALSE)+VLOOKUP(October_Schedule_Table[[#This Row],[Home/Neutral]],lookup,2,FALSE)</f>
        <v>107.51402717871244</v>
      </c>
      <c r="N1144" s="1">
        <f>(October_Schedule_Table[[#This Row],[PTS2]]-October_Schedule_Table[[#This Row],[Home Pre]])^2+(October_Schedule_Table[[#This Row],[PTS]]-October_Schedule_Table[[#This Row],[Away Pre]])^2</f>
        <v>463.7629196457134</v>
      </c>
      <c r="O1144" s="1">
        <f t="shared" si="19"/>
        <v>1.9727013390161239</v>
      </c>
      <c r="P1144" s="8">
        <f>October_Schedule_Table[[#This Row],[PTS2]]-October_Schedule_Table[[#This Row],[PTS]]</f>
        <v>9</v>
      </c>
      <c r="Q1144" s="8">
        <f>October_Schedule_Table[[#This Row],[Home Pre]]-October_Schedule_Table[[#This Row],[Away Pre]]</f>
        <v>-2.2666265224638522</v>
      </c>
      <c r="R1144" s="8">
        <f>October_Schedule_Table[[#This Row],[Actual]]-October_Schedule_Table[[#This Row],[Predicted]]</f>
        <v>11.266626522463852</v>
      </c>
      <c r="S1144" s="8">
        <f>October_Schedule_Table[[#This Row],[PTS2]]-October_Schedule_Table[[#This Row],[Home Pre]]</f>
        <v>-8.5140271787124391</v>
      </c>
      <c r="T1144" s="8">
        <f>October_Schedule_Table[[#This Row],[PTS]]-October_Schedule_Table[[#This Row],[Away Pre]]</f>
        <v>-19.780653701176291</v>
      </c>
      <c r="U1144" s="8" t="str">
        <f>CONCATENATE(October_Schedule_Table[[#This Row],[Away Short]],October_Schedule_Table[[#This Row],[PTS]],October_Schedule_Table[[#This Row],[PTS2]])</f>
        <v>Por9099</v>
      </c>
      <c r="V1144" s="8" t="str">
        <f>CONCATENATE(October_Schedule_Table[[#This Row],[Home Short]],October_Schedule_Table[[#This Row],[PTS]],October_Schedule_Table[[#This Row],[PTS2]])</f>
        <v>Det9099</v>
      </c>
      <c r="W1144" s="8" t="str">
        <f>VLOOKUP(October_Schedule_Table[[#This Row],[Home Concat]],'Back to Back'!T:U,2,FALSE)</f>
        <v>no</v>
      </c>
      <c r="X1144" s="8" t="str">
        <f>VLOOKUP(October_Schedule_Table[[#This Row],[Away Concat]],'Back to Back'!T:U,2,FALSE)</f>
        <v>yes</v>
      </c>
      <c r="Y114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44" s="8"/>
    </row>
    <row r="1145" spans="1:26" x14ac:dyDescent="0.2">
      <c r="A1145" s="2">
        <v>43554</v>
      </c>
      <c r="B1145" s="16">
        <v>3</v>
      </c>
      <c r="C1145" s="16">
        <v>30</v>
      </c>
      <c r="D1145" s="16">
        <v>2019</v>
      </c>
      <c r="E1145" s="1" t="s">
        <v>43</v>
      </c>
      <c r="F1145" s="1" t="s">
        <v>32</v>
      </c>
      <c r="G1145" s="1" t="str">
        <f>LEFT(October_Schedule_Table[[#This Row],[Visitor/Neutral]],3)</f>
        <v>Sac</v>
      </c>
      <c r="H1145" s="1">
        <v>108</v>
      </c>
      <c r="I1145" s="1" t="s">
        <v>18</v>
      </c>
      <c r="J1145" s="1" t="str">
        <f>LEFT(October_Schedule_Table[[#This Row],[Home/Neutral]],3)</f>
        <v>Hou</v>
      </c>
      <c r="K1145" s="1">
        <v>119</v>
      </c>
      <c r="L1145" s="1">
        <f>mean-0.5*home+VLOOKUP(October_Schedule_Table[[#This Row],[Visitor/Neutral]],lookup,2,FALSE)+VLOOKUP(October_Schedule_Table[[#This Row],[Home/Neutral]],lookup,3,FALSE)</f>
        <v>110.01463750283713</v>
      </c>
      <c r="M1145" s="1">
        <f>mean+0.5*home+VLOOKUP(October_Schedule_Table[[#This Row],[Visitor/Neutral]],lookup,3,FALSE)+VLOOKUP(October_Schedule_Table[[#This Row],[Home/Neutral]],lookup,2,FALSE)</f>
        <v>119.46157571015489</v>
      </c>
      <c r="N1145" s="1">
        <f>(October_Schedule_Table[[#This Row],[PTS2]]-October_Schedule_Table[[#This Row],[Home Pre]])^2+(October_Schedule_Table[[#This Row],[PTS]]-October_Schedule_Table[[#This Row],[Away Pre]])^2</f>
        <v>4.271816404042827</v>
      </c>
      <c r="O1145" s="1">
        <f t="shared" si="19"/>
        <v>1.9738856704183751</v>
      </c>
      <c r="P1145" s="8">
        <f>October_Schedule_Table[[#This Row],[PTS2]]-October_Schedule_Table[[#This Row],[PTS]]</f>
        <v>11</v>
      </c>
      <c r="Q1145" s="8">
        <f>October_Schedule_Table[[#This Row],[Home Pre]]-October_Schedule_Table[[#This Row],[Away Pre]]</f>
        <v>9.446938207317757</v>
      </c>
      <c r="R1145" s="8">
        <f>October_Schedule_Table[[#This Row],[Actual]]-October_Schedule_Table[[#This Row],[Predicted]]</f>
        <v>1.553061792682243</v>
      </c>
      <c r="S1145" s="8">
        <f>October_Schedule_Table[[#This Row],[PTS2]]-October_Schedule_Table[[#This Row],[Home Pre]]</f>
        <v>-0.46157571015488941</v>
      </c>
      <c r="T1145" s="8">
        <f>October_Schedule_Table[[#This Row],[PTS]]-October_Schedule_Table[[#This Row],[Away Pre]]</f>
        <v>-2.0146375028371324</v>
      </c>
      <c r="U1145" s="8" t="str">
        <f>CONCATENATE(October_Schedule_Table[[#This Row],[Away Short]],October_Schedule_Table[[#This Row],[PTS]],October_Schedule_Table[[#This Row],[PTS2]])</f>
        <v>Sac108119</v>
      </c>
      <c r="V1145" s="8" t="str">
        <f>CONCATENATE(October_Schedule_Table[[#This Row],[Home Short]],October_Schedule_Table[[#This Row],[PTS]],October_Schedule_Table[[#This Row],[PTS2]])</f>
        <v>Hou108119</v>
      </c>
      <c r="W1145" s="8" t="str">
        <f>VLOOKUP(October_Schedule_Table[[#This Row],[Home Concat]],'Back to Back'!T:U,2,FALSE)</f>
        <v>no</v>
      </c>
      <c r="X1145" s="8" t="str">
        <f>VLOOKUP(October_Schedule_Table[[#This Row],[Away Concat]],'Back to Back'!T:U,2,FALSE)</f>
        <v>no</v>
      </c>
      <c r="Y114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45" s="8"/>
    </row>
    <row r="1146" spans="1:26" x14ac:dyDescent="0.2">
      <c r="A1146" s="2">
        <v>43554</v>
      </c>
      <c r="B1146" s="16">
        <v>3</v>
      </c>
      <c r="C1146" s="16">
        <v>30</v>
      </c>
      <c r="D1146" s="16">
        <v>2019</v>
      </c>
      <c r="E1146" s="1" t="s">
        <v>12</v>
      </c>
      <c r="F1146" s="1" t="s">
        <v>27</v>
      </c>
      <c r="G1146" s="1" t="str">
        <f>LEFT(October_Schedule_Table[[#This Row],[Visitor/Neutral]],3)</f>
        <v>Orl</v>
      </c>
      <c r="H1146" s="1">
        <v>121</v>
      </c>
      <c r="I1146" s="1" t="s">
        <v>20</v>
      </c>
      <c r="J1146" s="1" t="str">
        <f>LEFT(October_Schedule_Table[[#This Row],[Home/Neutral]],3)</f>
        <v>Ind</v>
      </c>
      <c r="K1146" s="1">
        <v>116</v>
      </c>
      <c r="L1146" s="1">
        <f>mean-0.5*home+VLOOKUP(October_Schedule_Table[[#This Row],[Visitor/Neutral]],lookup,2,FALSE)+VLOOKUP(October_Schedule_Table[[#This Row],[Home/Neutral]],lookup,3,FALSE)</f>
        <v>100.50580114401853</v>
      </c>
      <c r="M1146" s="1">
        <f>mean+0.5*home+VLOOKUP(October_Schedule_Table[[#This Row],[Visitor/Neutral]],lookup,3,FALSE)+VLOOKUP(October_Schedule_Table[[#This Row],[Home/Neutral]],lookup,2,FALSE)</f>
        <v>104.3987992055302</v>
      </c>
      <c r="N1146" s="1">
        <f>(October_Schedule_Table[[#This Row],[PTS2]]-October_Schedule_Table[[#This Row],[Home Pre]])^2+(October_Schedule_Table[[#This Row],[PTS]]-October_Schedule_Table[[#This Row],[Away Pre]])^2</f>
        <v>554.60004662211884</v>
      </c>
      <c r="O1146" s="1">
        <f t="shared" si="19"/>
        <v>1.9750707128460829</v>
      </c>
      <c r="P1146" s="8">
        <f>October_Schedule_Table[[#This Row],[PTS2]]-October_Schedule_Table[[#This Row],[PTS]]</f>
        <v>-5</v>
      </c>
      <c r="Q1146" s="8">
        <f>October_Schedule_Table[[#This Row],[Home Pre]]-October_Schedule_Table[[#This Row],[Away Pre]]</f>
        <v>3.8929980615116619</v>
      </c>
      <c r="R1146" s="8">
        <f>October_Schedule_Table[[#This Row],[Actual]]-October_Schedule_Table[[#This Row],[Predicted]]</f>
        <v>-8.8929980615116619</v>
      </c>
      <c r="S1146" s="8">
        <f>October_Schedule_Table[[#This Row],[PTS2]]-October_Schedule_Table[[#This Row],[Home Pre]]</f>
        <v>11.601200794469804</v>
      </c>
      <c r="T1146" s="8">
        <f>October_Schedule_Table[[#This Row],[PTS]]-October_Schedule_Table[[#This Row],[Away Pre]]</f>
        <v>20.494198855981466</v>
      </c>
      <c r="U1146" s="8" t="str">
        <f>CONCATENATE(October_Schedule_Table[[#This Row],[Away Short]],October_Schedule_Table[[#This Row],[PTS]],October_Schedule_Table[[#This Row],[PTS2]])</f>
        <v>Orl121116</v>
      </c>
      <c r="V1146" s="8" t="str">
        <f>CONCATENATE(October_Schedule_Table[[#This Row],[Home Short]],October_Schedule_Table[[#This Row],[PTS]],October_Schedule_Table[[#This Row],[PTS2]])</f>
        <v>Ind121116</v>
      </c>
      <c r="W1146" s="8" t="str">
        <f>VLOOKUP(October_Schedule_Table[[#This Row],[Home Concat]],'Back to Back'!T:U,2,FALSE)</f>
        <v>yes</v>
      </c>
      <c r="X1146" s="8" t="str">
        <f>VLOOKUP(October_Schedule_Table[[#This Row],[Away Concat]],'Back to Back'!T:U,2,FALSE)</f>
        <v>no</v>
      </c>
      <c r="Y1146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46" s="8"/>
    </row>
    <row r="1147" spans="1:26" x14ac:dyDescent="0.2">
      <c r="A1147" s="2">
        <v>43554</v>
      </c>
      <c r="B1147" s="16">
        <v>3</v>
      </c>
      <c r="C1147" s="16">
        <v>30</v>
      </c>
      <c r="D1147" s="16">
        <v>2019</v>
      </c>
      <c r="E1147" s="1" t="s">
        <v>61</v>
      </c>
      <c r="F1147" s="1" t="s">
        <v>36</v>
      </c>
      <c r="G1147" s="1" t="str">
        <f>LEFT(October_Schedule_Table[[#This Row],[Visitor/Neutral]],3)</f>
        <v>Cle</v>
      </c>
      <c r="H1147" s="1">
        <v>108</v>
      </c>
      <c r="I1147" s="1" t="s">
        <v>22</v>
      </c>
      <c r="J1147" s="1" t="s">
        <v>241</v>
      </c>
      <c r="K1147" s="1">
        <v>132</v>
      </c>
      <c r="L1147" s="1">
        <f>mean-0.5*home+VLOOKUP(October_Schedule_Table[[#This Row],[Visitor/Neutral]],lookup,2,FALSE)+VLOOKUP(October_Schedule_Table[[#This Row],[Home/Neutral]],lookup,3,FALSE)</f>
        <v>107.15218251026516</v>
      </c>
      <c r="M1147" s="1">
        <f>mean+0.5*home+VLOOKUP(October_Schedule_Table[[#This Row],[Visitor/Neutral]],lookup,3,FALSE)+VLOOKUP(October_Schedule_Table[[#This Row],[Home/Neutral]],lookup,2,FALSE)</f>
        <v>119.98149661380066</v>
      </c>
      <c r="N1147" s="1">
        <f>(October_Schedule_Table[[#This Row],[PTS2]]-October_Schedule_Table[[#This Row],[Home Pre]])^2+(October_Schedule_Table[[#This Row],[PTS]]-October_Schedule_Table[[#This Row],[Away Pre]])^2</f>
        <v>145.16321813998533</v>
      </c>
      <c r="O1147" s="1">
        <f t="shared" si="19"/>
        <v>1.9762564667261187</v>
      </c>
      <c r="P1147" s="8">
        <f>October_Schedule_Table[[#This Row],[PTS2]]-October_Schedule_Table[[#This Row],[PTS]]</f>
        <v>24</v>
      </c>
      <c r="Q1147" s="8">
        <f>October_Schedule_Table[[#This Row],[Home Pre]]-October_Schedule_Table[[#This Row],[Away Pre]]</f>
        <v>12.829314103535495</v>
      </c>
      <c r="R1147" s="8">
        <f>October_Schedule_Table[[#This Row],[Actual]]-October_Schedule_Table[[#This Row],[Predicted]]</f>
        <v>11.170685896464505</v>
      </c>
      <c r="S1147" s="8">
        <f>October_Schedule_Table[[#This Row],[PTS2]]-October_Schedule_Table[[#This Row],[Home Pre]]</f>
        <v>12.018503386199342</v>
      </c>
      <c r="T1147" s="8">
        <f>October_Schedule_Table[[#This Row],[PTS]]-October_Schedule_Table[[#This Row],[Away Pre]]</f>
        <v>0.84781748973483673</v>
      </c>
      <c r="U1147" s="8" t="str">
        <f>CONCATENATE(October_Schedule_Table[[#This Row],[Away Short]],October_Schedule_Table[[#This Row],[PTS]],October_Schedule_Table[[#This Row],[PTS2]])</f>
        <v>Cle108132</v>
      </c>
      <c r="V1147" s="8" t="str">
        <f>CONCATENATE(October_Schedule_Table[[#This Row],[Home Short]],October_Schedule_Table[[#This Row],[PTS]],October_Schedule_Table[[#This Row],[PTS2]])</f>
        <v>LAC108132</v>
      </c>
      <c r="W1147" s="8" t="str">
        <f>VLOOKUP(October_Schedule_Table[[#This Row],[Home Concat]],'Back to Back'!T:U,2,FALSE)</f>
        <v>no</v>
      </c>
      <c r="X1147" s="8" t="str">
        <f>VLOOKUP(October_Schedule_Table[[#This Row],[Away Concat]],'Back to Back'!T:U,2,FALSE)</f>
        <v>no</v>
      </c>
      <c r="Y114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47" s="8"/>
    </row>
    <row r="1148" spans="1:26" x14ac:dyDescent="0.2">
      <c r="A1148" s="2">
        <v>43554</v>
      </c>
      <c r="B1148" s="16">
        <v>3</v>
      </c>
      <c r="C1148" s="16">
        <v>30</v>
      </c>
      <c r="D1148" s="16">
        <v>2019</v>
      </c>
      <c r="E1148" s="1" t="s">
        <v>6</v>
      </c>
      <c r="F1148" s="1" t="s">
        <v>7</v>
      </c>
      <c r="G1148" s="1" t="str">
        <f>LEFT(October_Schedule_Table[[#This Row],[Visitor/Neutral]],3)</f>
        <v>Phi</v>
      </c>
      <c r="H1148" s="1">
        <v>118</v>
      </c>
      <c r="I1148" s="1" t="s">
        <v>34</v>
      </c>
      <c r="J1148" s="1" t="str">
        <f>LEFT(October_Schedule_Table[[#This Row],[Home/Neutral]],3)</f>
        <v>Min</v>
      </c>
      <c r="K1148" s="1">
        <v>109</v>
      </c>
      <c r="L1148" s="1">
        <f>mean-0.5*home+VLOOKUP(October_Schedule_Table[[#This Row],[Visitor/Neutral]],lookup,2,FALSE)+VLOOKUP(October_Schedule_Table[[#This Row],[Home/Neutral]],lookup,3,FALSE)</f>
        <v>116.81029085703987</v>
      </c>
      <c r="M1148" s="1">
        <f>mean+0.5*home+VLOOKUP(October_Schedule_Table[[#This Row],[Visitor/Neutral]],lookup,3,FALSE)+VLOOKUP(October_Schedule_Table[[#This Row],[Home/Neutral]],lookup,2,FALSE)</f>
        <v>115.92359705744678</v>
      </c>
      <c r="N1148" s="1">
        <f>(October_Schedule_Table[[#This Row],[PTS2]]-October_Schedule_Table[[#This Row],[Home Pre]])^2+(October_Schedule_Table[[#This Row],[PTS]]-October_Schedule_Table[[#This Row],[Away Pre]])^2</f>
        <v>49.351604058728689</v>
      </c>
      <c r="O1148" s="1">
        <f t="shared" si="19"/>
        <v>1.9774429324856102</v>
      </c>
      <c r="P1148" s="8">
        <f>October_Schedule_Table[[#This Row],[PTS2]]-October_Schedule_Table[[#This Row],[PTS]]</f>
        <v>-9</v>
      </c>
      <c r="Q1148" s="8">
        <f>October_Schedule_Table[[#This Row],[Home Pre]]-October_Schedule_Table[[#This Row],[Away Pre]]</f>
        <v>-0.88669379959308969</v>
      </c>
      <c r="R1148" s="8">
        <f>October_Schedule_Table[[#This Row],[Actual]]-October_Schedule_Table[[#This Row],[Predicted]]</f>
        <v>-8.1133062004069103</v>
      </c>
      <c r="S1148" s="8">
        <f>October_Schedule_Table[[#This Row],[PTS2]]-October_Schedule_Table[[#This Row],[Home Pre]]</f>
        <v>-6.9235970574467842</v>
      </c>
      <c r="T1148" s="8">
        <f>October_Schedule_Table[[#This Row],[PTS]]-October_Schedule_Table[[#This Row],[Away Pre]]</f>
        <v>1.1897091429601261</v>
      </c>
      <c r="U1148" s="8" t="str">
        <f>CONCATENATE(October_Schedule_Table[[#This Row],[Away Short]],October_Schedule_Table[[#This Row],[PTS]],October_Schedule_Table[[#This Row],[PTS2]])</f>
        <v>Phi118109</v>
      </c>
      <c r="V1148" s="8" t="str">
        <f>CONCATENATE(October_Schedule_Table[[#This Row],[Home Short]],October_Schedule_Table[[#This Row],[PTS]],October_Schedule_Table[[#This Row],[PTS2]])</f>
        <v>Min118109</v>
      </c>
      <c r="W1148" s="8" t="str">
        <f>VLOOKUP(October_Schedule_Table[[#This Row],[Home Concat]],'Back to Back'!T:U,2,FALSE)</f>
        <v>no</v>
      </c>
      <c r="X1148" s="8" t="str">
        <f>VLOOKUP(October_Schedule_Table[[#This Row],[Away Concat]],'Back to Back'!T:U,2,FALSE)</f>
        <v>no</v>
      </c>
      <c r="Y114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48" s="8"/>
    </row>
    <row r="1149" spans="1:26" x14ac:dyDescent="0.2">
      <c r="A1149" s="2">
        <v>43554</v>
      </c>
      <c r="B1149" s="16">
        <v>3</v>
      </c>
      <c r="C1149" s="16">
        <v>30</v>
      </c>
      <c r="D1149" s="16">
        <v>2019</v>
      </c>
      <c r="E1149" s="1" t="s">
        <v>23</v>
      </c>
      <c r="F1149" s="1" t="s">
        <v>26</v>
      </c>
      <c r="G1149" s="1" t="str">
        <f>LEFT(October_Schedule_Table[[#This Row],[Visitor/Neutral]],3)</f>
        <v>Mia</v>
      </c>
      <c r="H1149" s="1">
        <v>100</v>
      </c>
      <c r="I1149" s="1" t="s">
        <v>25</v>
      </c>
      <c r="J1149" s="1" t="s">
        <v>243</v>
      </c>
      <c r="K1149" s="1">
        <v>92</v>
      </c>
      <c r="L1149" s="1">
        <f>mean-0.5*home+VLOOKUP(October_Schedule_Table[[#This Row],[Visitor/Neutral]],lookup,2,FALSE)+VLOOKUP(October_Schedule_Table[[#This Row],[Home/Neutral]],lookup,3,FALSE)</f>
        <v>106.13454600025761</v>
      </c>
      <c r="M1149" s="1">
        <f>mean+0.5*home+VLOOKUP(October_Schedule_Table[[#This Row],[Visitor/Neutral]],lookup,3,FALSE)+VLOOKUP(October_Schedule_Table[[#This Row],[Home/Neutral]],lookup,2,FALSE)</f>
        <v>99.716061244800557</v>
      </c>
      <c r="N1149" s="1">
        <f>(October_Schedule_Table[[#This Row],[PTS2]]-October_Schedule_Table[[#This Row],[Home Pre]])^2+(October_Schedule_Table[[#This Row],[PTS]]-October_Schedule_Table[[#This Row],[Away Pre]])^2</f>
        <v>97.170255762789822</v>
      </c>
      <c r="O1149" s="1">
        <f t="shared" si="19"/>
        <v>1.9786301105519415</v>
      </c>
      <c r="P1149" s="8">
        <f>October_Schedule_Table[[#This Row],[PTS2]]-October_Schedule_Table[[#This Row],[PTS]]</f>
        <v>-8</v>
      </c>
      <c r="Q1149" s="8">
        <f>October_Schedule_Table[[#This Row],[Home Pre]]-October_Schedule_Table[[#This Row],[Away Pre]]</f>
        <v>-6.4184847554570581</v>
      </c>
      <c r="R1149" s="8">
        <f>October_Schedule_Table[[#This Row],[Actual]]-October_Schedule_Table[[#This Row],[Predicted]]</f>
        <v>-1.5815152445429419</v>
      </c>
      <c r="S1149" s="8">
        <f>October_Schedule_Table[[#This Row],[PTS2]]-October_Schedule_Table[[#This Row],[Home Pre]]</f>
        <v>-7.7160612448005566</v>
      </c>
      <c r="T1149" s="8">
        <f>October_Schedule_Table[[#This Row],[PTS]]-October_Schedule_Table[[#This Row],[Away Pre]]</f>
        <v>-6.1345460002576147</v>
      </c>
      <c r="U1149" s="8" t="str">
        <f>CONCATENATE(October_Schedule_Table[[#This Row],[Away Short]],October_Schedule_Table[[#This Row],[PTS]],October_Schedule_Table[[#This Row],[PTS2]])</f>
        <v>Mia10092</v>
      </c>
      <c r="V1149" s="8" t="str">
        <f>CONCATENATE(October_Schedule_Table[[#This Row],[Home Short]],October_Schedule_Table[[#This Row],[PTS]],October_Schedule_Table[[#This Row],[PTS2]])</f>
        <v>NYK10092</v>
      </c>
      <c r="W1149" s="8" t="str">
        <f>VLOOKUP(October_Schedule_Table[[#This Row],[Home Concat]],'Back to Back'!T:U,2,FALSE)</f>
        <v>no</v>
      </c>
      <c r="X1149" s="8" t="str">
        <f>VLOOKUP(October_Schedule_Table[[#This Row],[Away Concat]],'Back to Back'!T:U,2,FALSE)</f>
        <v>no</v>
      </c>
      <c r="Y114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49" s="8"/>
    </row>
    <row r="1150" spans="1:26" x14ac:dyDescent="0.2">
      <c r="A1150" s="2">
        <v>43554</v>
      </c>
      <c r="B1150" s="16">
        <v>3</v>
      </c>
      <c r="C1150" s="16">
        <v>30</v>
      </c>
      <c r="D1150" s="16">
        <v>2019</v>
      </c>
      <c r="E1150" s="1" t="s">
        <v>30</v>
      </c>
      <c r="F1150" s="1" t="s">
        <v>19</v>
      </c>
      <c r="G1150" s="1" t="str">
        <f>LEFT(October_Schedule_Table[[#This Row],[Visitor/Neutral]],3)</f>
        <v>Mem</v>
      </c>
      <c r="H1150" s="1">
        <v>120</v>
      </c>
      <c r="I1150" s="1" t="s">
        <v>29</v>
      </c>
      <c r="J1150" s="1" t="str">
        <f>LEFT(October_Schedule_Table[[#This Row],[Home/Neutral]],3)</f>
        <v>Pho</v>
      </c>
      <c r="K1150" s="1">
        <v>115</v>
      </c>
      <c r="L1150" s="1">
        <f>mean-0.5*home+VLOOKUP(October_Schedule_Table[[#This Row],[Visitor/Neutral]],lookup,2,FALSE)+VLOOKUP(October_Schedule_Table[[#This Row],[Home/Neutral]],lookup,3,FALSE)</f>
        <v>108.09018985554512</v>
      </c>
      <c r="M1150" s="1">
        <f>mean+0.5*home+VLOOKUP(October_Schedule_Table[[#This Row],[Visitor/Neutral]],lookup,3,FALSE)+VLOOKUP(October_Schedule_Table[[#This Row],[Home/Neutral]],lookup,2,FALSE)</f>
        <v>104.43822533308415</v>
      </c>
      <c r="N1150" s="1">
        <f>(October_Schedule_Table[[#This Row],[PTS2]]-October_Schedule_Table[[#This Row],[Home Pre]])^2+(October_Schedule_Table[[#This Row],[PTS]]-October_Schedule_Table[[#This Row],[Away Pre]])^2</f>
        <v>253.39466179166584</v>
      </c>
      <c r="O1150" s="1">
        <f t="shared" si="19"/>
        <v>1.9798180013527533</v>
      </c>
      <c r="P1150" s="8">
        <f>October_Schedule_Table[[#This Row],[PTS2]]-October_Schedule_Table[[#This Row],[PTS]]</f>
        <v>-5</v>
      </c>
      <c r="Q1150" s="8">
        <f>October_Schedule_Table[[#This Row],[Home Pre]]-October_Schedule_Table[[#This Row],[Away Pre]]</f>
        <v>-3.6519645224609718</v>
      </c>
      <c r="R1150" s="8">
        <f>October_Schedule_Table[[#This Row],[Actual]]-October_Schedule_Table[[#This Row],[Predicted]]</f>
        <v>-1.3480354775390282</v>
      </c>
      <c r="S1150" s="8">
        <f>October_Schedule_Table[[#This Row],[PTS2]]-October_Schedule_Table[[#This Row],[Home Pre]]</f>
        <v>10.561774666915852</v>
      </c>
      <c r="T1150" s="8">
        <f>October_Schedule_Table[[#This Row],[PTS]]-October_Schedule_Table[[#This Row],[Away Pre]]</f>
        <v>11.90981014445488</v>
      </c>
      <c r="U1150" s="8" t="str">
        <f>CONCATENATE(October_Schedule_Table[[#This Row],[Away Short]],October_Schedule_Table[[#This Row],[PTS]],October_Schedule_Table[[#This Row],[PTS2]])</f>
        <v>Mem120115</v>
      </c>
      <c r="V1150" s="8" t="str">
        <f>CONCATENATE(October_Schedule_Table[[#This Row],[Home Short]],October_Schedule_Table[[#This Row],[PTS]],October_Schedule_Table[[#This Row],[PTS2]])</f>
        <v>Pho120115</v>
      </c>
      <c r="W1150" s="8" t="str">
        <f>VLOOKUP(October_Schedule_Table[[#This Row],[Home Concat]],'Back to Back'!T:U,2,FALSE)</f>
        <v>no</v>
      </c>
      <c r="X1150" s="8" t="str">
        <f>VLOOKUP(October_Schedule_Table[[#This Row],[Away Concat]],'Back to Back'!T:U,2,FALSE)</f>
        <v>no</v>
      </c>
      <c r="Y115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50" s="8"/>
    </row>
    <row r="1151" spans="1:26" x14ac:dyDescent="0.2">
      <c r="A1151" s="2">
        <v>43555</v>
      </c>
      <c r="B1151" s="16">
        <v>3</v>
      </c>
      <c r="C1151" s="16">
        <v>31</v>
      </c>
      <c r="D1151" s="16">
        <v>2019</v>
      </c>
      <c r="E1151" s="1" t="s">
        <v>76</v>
      </c>
      <c r="F1151" s="1" t="s">
        <v>13</v>
      </c>
      <c r="G1151" s="1" t="str">
        <f>LEFT(October_Schedule_Table[[#This Row],[Visitor/Neutral]],3)</f>
        <v>Mil</v>
      </c>
      <c r="H1151" s="1">
        <v>135</v>
      </c>
      <c r="I1151" s="1" t="s">
        <v>24</v>
      </c>
      <c r="J1151" s="1" t="str">
        <f>LEFT(October_Schedule_Table[[#This Row],[Home/Neutral]],3)</f>
        <v>Atl</v>
      </c>
      <c r="K1151" s="1">
        <v>136</v>
      </c>
      <c r="L1151" s="1">
        <f>mean-0.5*home+VLOOKUP(October_Schedule_Table[[#This Row],[Visitor/Neutral]],lookup,2,FALSE)+VLOOKUP(October_Schedule_Table[[#This Row],[Home/Neutral]],lookup,3,FALSE)</f>
        <v>125.42804420786578</v>
      </c>
      <c r="M1151" s="1">
        <f>mean+0.5*home+VLOOKUP(October_Schedule_Table[[#This Row],[Visitor/Neutral]],lookup,3,FALSE)+VLOOKUP(October_Schedule_Table[[#This Row],[Home/Neutral]],lookup,2,FALSE)</f>
        <v>114.96014870268992</v>
      </c>
      <c r="N1151" s="1">
        <f>(October_Schedule_Table[[#This Row],[PTS2]]-October_Schedule_Table[[#This Row],[Home Pre]])^2+(October_Schedule_Table[[#This Row],[PTS]]-October_Schedule_Table[[#This Row],[Away Pre]])^2</f>
        <v>534.29768029949241</v>
      </c>
      <c r="O1151" s="1">
        <f t="shared" si="19"/>
        <v>1.981006605315943</v>
      </c>
      <c r="P1151" s="8">
        <f>October_Schedule_Table[[#This Row],[PTS2]]-October_Schedule_Table[[#This Row],[PTS]]</f>
        <v>1</v>
      </c>
      <c r="Q1151" s="8">
        <f>October_Schedule_Table[[#This Row],[Home Pre]]-October_Schedule_Table[[#This Row],[Away Pre]]</f>
        <v>-10.467895505175861</v>
      </c>
      <c r="R1151" s="8">
        <f>October_Schedule_Table[[#This Row],[Actual]]-October_Schedule_Table[[#This Row],[Predicted]]</f>
        <v>11.467895505175861</v>
      </c>
      <c r="S1151" s="8">
        <f>October_Schedule_Table[[#This Row],[PTS2]]-October_Schedule_Table[[#This Row],[Home Pre]]</f>
        <v>21.039851297310079</v>
      </c>
      <c r="T1151" s="8">
        <f>October_Schedule_Table[[#This Row],[PTS]]-October_Schedule_Table[[#This Row],[Away Pre]]</f>
        <v>9.5719557921342187</v>
      </c>
      <c r="U1151" s="8" t="str">
        <f>CONCATENATE(October_Schedule_Table[[#This Row],[Away Short]],October_Schedule_Table[[#This Row],[PTS]],October_Schedule_Table[[#This Row],[PTS2]])</f>
        <v>Mil135136</v>
      </c>
      <c r="V1151" s="8" t="str">
        <f>CONCATENATE(October_Schedule_Table[[#This Row],[Home Short]],October_Schedule_Table[[#This Row],[PTS]],October_Schedule_Table[[#This Row],[PTS2]])</f>
        <v>Atl135136</v>
      </c>
      <c r="W1151" s="8" t="str">
        <f>VLOOKUP(October_Schedule_Table[[#This Row],[Home Concat]],'Back to Back'!T:U,2,FALSE)</f>
        <v>no</v>
      </c>
      <c r="X1151" s="8" t="str">
        <f>VLOOKUP(October_Schedule_Table[[#This Row],[Away Concat]],'Back to Back'!T:U,2,FALSE)</f>
        <v>no</v>
      </c>
      <c r="Y115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51" s="8"/>
    </row>
    <row r="1152" spans="1:26" x14ac:dyDescent="0.2">
      <c r="A1152" s="2">
        <v>43555</v>
      </c>
      <c r="B1152" s="16">
        <v>3</v>
      </c>
      <c r="C1152" s="16">
        <v>31</v>
      </c>
      <c r="D1152" s="16">
        <v>2019</v>
      </c>
      <c r="E1152" s="1" t="s">
        <v>6</v>
      </c>
      <c r="F1152" s="1" t="s">
        <v>41</v>
      </c>
      <c r="G1152" s="1" t="str">
        <f>LEFT(October_Schedule_Table[[#This Row],[Visitor/Neutral]],3)</f>
        <v>Was</v>
      </c>
      <c r="H1152" s="1">
        <v>95</v>
      </c>
      <c r="I1152" s="1" t="s">
        <v>21</v>
      </c>
      <c r="J1152" s="1" t="str">
        <f>LEFT(October_Schedule_Table[[#This Row],[Home/Neutral]],3)</f>
        <v>Den</v>
      </c>
      <c r="K1152" s="1">
        <v>90</v>
      </c>
      <c r="L1152" s="1">
        <f>mean-0.5*home+VLOOKUP(October_Schedule_Table[[#This Row],[Visitor/Neutral]],lookup,2,FALSE)+VLOOKUP(October_Schedule_Table[[#This Row],[Home/Neutral]],lookup,3,FALSE)</f>
        <v>108.12087176492437</v>
      </c>
      <c r="M1152" s="1">
        <f>mean+0.5*home+VLOOKUP(October_Schedule_Table[[#This Row],[Visitor/Neutral]],lookup,3,FALSE)+VLOOKUP(October_Schedule_Table[[#This Row],[Home/Neutral]],lookup,2,FALSE)</f>
        <v>117.93597081536895</v>
      </c>
      <c r="N1152" s="1">
        <f>(October_Schedule_Table[[#This Row],[PTS2]]-October_Schedule_Table[[#This Row],[Home Pre]])^2+(October_Schedule_Table[[#This Row],[PTS]]-October_Schedule_Table[[#This Row],[Away Pre]])^2</f>
        <v>952.5757412687351</v>
      </c>
      <c r="O1152" s="1">
        <f t="shared" si="19"/>
        <v>1.9821959228696648</v>
      </c>
      <c r="P1152" s="8">
        <f>October_Schedule_Table[[#This Row],[PTS2]]-October_Schedule_Table[[#This Row],[PTS]]</f>
        <v>-5</v>
      </c>
      <c r="Q1152" s="8">
        <f>October_Schedule_Table[[#This Row],[Home Pre]]-October_Schedule_Table[[#This Row],[Away Pre]]</f>
        <v>9.815099050444573</v>
      </c>
      <c r="R1152" s="8">
        <f>October_Schedule_Table[[#This Row],[Actual]]-October_Schedule_Table[[#This Row],[Predicted]]</f>
        <v>-14.815099050444573</v>
      </c>
      <c r="S1152" s="8">
        <f>October_Schedule_Table[[#This Row],[PTS2]]-October_Schedule_Table[[#This Row],[Home Pre]]</f>
        <v>-27.935970815368947</v>
      </c>
      <c r="T1152" s="8">
        <f>October_Schedule_Table[[#This Row],[PTS]]-October_Schedule_Table[[#This Row],[Away Pre]]</f>
        <v>-13.120871764924374</v>
      </c>
      <c r="U1152" s="8" t="str">
        <f>CONCATENATE(October_Schedule_Table[[#This Row],[Away Short]],October_Schedule_Table[[#This Row],[PTS]],October_Schedule_Table[[#This Row],[PTS2]])</f>
        <v>Was9590</v>
      </c>
      <c r="V1152" s="8" t="str">
        <f>CONCATENATE(October_Schedule_Table[[#This Row],[Home Short]],October_Schedule_Table[[#This Row],[PTS]],October_Schedule_Table[[#This Row],[PTS2]])</f>
        <v>Den9590</v>
      </c>
      <c r="W1152" s="8" t="str">
        <f>VLOOKUP(October_Schedule_Table[[#This Row],[Home Concat]],'Back to Back'!T:U,2,FALSE)</f>
        <v>no</v>
      </c>
      <c r="X1152" s="8" t="str">
        <f>VLOOKUP(October_Schedule_Table[[#This Row],[Away Concat]],'Back to Back'!T:U,2,FALSE)</f>
        <v>no</v>
      </c>
      <c r="Y115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52" s="8"/>
    </row>
    <row r="1153" spans="1:26" x14ac:dyDescent="0.2">
      <c r="A1153" s="2">
        <v>43555</v>
      </c>
      <c r="B1153" s="16">
        <v>3</v>
      </c>
      <c r="C1153" s="16">
        <v>31</v>
      </c>
      <c r="D1153" s="16">
        <v>2019</v>
      </c>
      <c r="E1153" s="1" t="s">
        <v>33</v>
      </c>
      <c r="F1153" s="1" t="s">
        <v>14</v>
      </c>
      <c r="G1153" s="1" t="str">
        <f>LEFT(October_Schedule_Table[[#This Row],[Visitor/Neutral]],3)</f>
        <v>Cha</v>
      </c>
      <c r="H1153" s="1">
        <v>90</v>
      </c>
      <c r="I1153" s="1" t="s">
        <v>11</v>
      </c>
      <c r="J1153" s="1" t="str">
        <f>LEFT(October_Schedule_Table[[#This Row],[Home/Neutral]],3)</f>
        <v>Gol</v>
      </c>
      <c r="K1153" s="1">
        <v>137</v>
      </c>
      <c r="L1153" s="1">
        <f>mean-0.5*home+VLOOKUP(October_Schedule_Table[[#This Row],[Visitor/Neutral]],lookup,2,FALSE)+VLOOKUP(October_Schedule_Table[[#This Row],[Home/Neutral]],lookup,3,FALSE)</f>
        <v>109.06582213441962</v>
      </c>
      <c r="M1153" s="1">
        <f>mean+0.5*home+VLOOKUP(October_Schedule_Table[[#This Row],[Visitor/Neutral]],lookup,3,FALSE)+VLOOKUP(October_Schedule_Table[[#This Row],[Home/Neutral]],lookup,2,FALSE)</f>
        <v>119.49830173425545</v>
      </c>
      <c r="N1153" s="1">
        <f>(October_Schedule_Table[[#This Row],[PTS2]]-October_Schedule_Table[[#This Row],[Home Pre]])^2+(October_Schedule_Table[[#This Row],[PTS]]-October_Schedule_Table[[#This Row],[Away Pre]])^2</f>
        <v>669.81501584649095</v>
      </c>
      <c r="O1153" s="1">
        <f t="shared" si="19"/>
        <v>1.9833859544423305</v>
      </c>
      <c r="P1153" s="8">
        <f>October_Schedule_Table[[#This Row],[PTS2]]-October_Schedule_Table[[#This Row],[PTS]]</f>
        <v>47</v>
      </c>
      <c r="Q1153" s="8">
        <f>October_Schedule_Table[[#This Row],[Home Pre]]-October_Schedule_Table[[#This Row],[Away Pre]]</f>
        <v>10.43247959983583</v>
      </c>
      <c r="R1153" s="8">
        <f>October_Schedule_Table[[#This Row],[Actual]]-October_Schedule_Table[[#This Row],[Predicted]]</f>
        <v>36.56752040016417</v>
      </c>
      <c r="S1153" s="8">
        <f>October_Schedule_Table[[#This Row],[PTS2]]-October_Schedule_Table[[#This Row],[Home Pre]]</f>
        <v>17.501698265744551</v>
      </c>
      <c r="T1153" s="8">
        <f>October_Schedule_Table[[#This Row],[PTS]]-October_Schedule_Table[[#This Row],[Away Pre]]</f>
        <v>-19.065822134419619</v>
      </c>
      <c r="U1153" s="8" t="str">
        <f>CONCATENATE(October_Schedule_Table[[#This Row],[Away Short]],October_Schedule_Table[[#This Row],[PTS]],October_Schedule_Table[[#This Row],[PTS2]])</f>
        <v>Cha90137</v>
      </c>
      <c r="V1153" s="8" t="str">
        <f>CONCATENATE(October_Schedule_Table[[#This Row],[Home Short]],October_Schedule_Table[[#This Row],[PTS]],October_Schedule_Table[[#This Row],[PTS2]])</f>
        <v>Gol90137</v>
      </c>
      <c r="W1153" s="8" t="str">
        <f>VLOOKUP(October_Schedule_Table[[#This Row],[Home Concat]],'Back to Back'!T:U,2,FALSE)</f>
        <v>no</v>
      </c>
      <c r="X1153" s="8" t="str">
        <f>VLOOKUP(October_Schedule_Table[[#This Row],[Away Concat]],'Back to Back'!T:U,2,FALSE)</f>
        <v>no</v>
      </c>
      <c r="Y115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53" s="8"/>
    </row>
    <row r="1154" spans="1:26" x14ac:dyDescent="0.2">
      <c r="A1154" s="2">
        <v>43555</v>
      </c>
      <c r="B1154" s="16">
        <v>3</v>
      </c>
      <c r="C1154" s="16">
        <v>31</v>
      </c>
      <c r="D1154" s="16">
        <v>2019</v>
      </c>
      <c r="E1154" s="1" t="s">
        <v>9</v>
      </c>
      <c r="F1154" s="1" t="s">
        <v>19</v>
      </c>
      <c r="G1154" s="1" t="str">
        <f>LEFT(October_Schedule_Table[[#This Row],[Visitor/Neutral]],3)</f>
        <v>Mem</v>
      </c>
      <c r="H1154" s="1">
        <v>96</v>
      </c>
      <c r="I1154" s="1" t="s">
        <v>22</v>
      </c>
      <c r="J1154" s="1" t="s">
        <v>241</v>
      </c>
      <c r="K1154" s="1">
        <v>113</v>
      </c>
      <c r="L1154" s="1">
        <f>mean-0.5*home+VLOOKUP(October_Schedule_Table[[#This Row],[Visitor/Neutral]],lookup,2,FALSE)+VLOOKUP(October_Schedule_Table[[#This Row],[Home/Neutral]],lookup,3,FALSE)</f>
        <v>105.94949733131041</v>
      </c>
      <c r="M1154" s="1">
        <f>mean+0.5*home+VLOOKUP(October_Schedule_Table[[#This Row],[Visitor/Neutral]],lookup,3,FALSE)+VLOOKUP(October_Schedule_Table[[#This Row],[Home/Neutral]],lookup,2,FALSE)</f>
        <v>111.79789989362861</v>
      </c>
      <c r="N1154" s="1">
        <f>(October_Schedule_Table[[#This Row],[PTS2]]-October_Schedule_Table[[#This Row],[Home Pre]])^2+(October_Schedule_Table[[#This Row],[PTS]]-October_Schedule_Table[[#This Row],[Away Pre]])^2</f>
        <v>100.4375418114911</v>
      </c>
      <c r="O1154" s="1">
        <f t="shared" si="19"/>
        <v>1.9845767004626083</v>
      </c>
      <c r="P1154" s="8">
        <f>October_Schedule_Table[[#This Row],[PTS2]]-October_Schedule_Table[[#This Row],[PTS]]</f>
        <v>17</v>
      </c>
      <c r="Q1154" s="8">
        <f>October_Schedule_Table[[#This Row],[Home Pre]]-October_Schedule_Table[[#This Row],[Away Pre]]</f>
        <v>5.8484025623181992</v>
      </c>
      <c r="R1154" s="8">
        <f>October_Schedule_Table[[#This Row],[Actual]]-October_Schedule_Table[[#This Row],[Predicted]]</f>
        <v>11.151597437681801</v>
      </c>
      <c r="S1154" s="8">
        <f>October_Schedule_Table[[#This Row],[PTS2]]-October_Schedule_Table[[#This Row],[Home Pre]]</f>
        <v>1.2021001063713896</v>
      </c>
      <c r="T1154" s="8">
        <f>October_Schedule_Table[[#This Row],[PTS]]-October_Schedule_Table[[#This Row],[Away Pre]]</f>
        <v>-9.9494973313104111</v>
      </c>
      <c r="U1154" s="8" t="str">
        <f>CONCATENATE(October_Schedule_Table[[#This Row],[Away Short]],October_Schedule_Table[[#This Row],[PTS]],October_Schedule_Table[[#This Row],[PTS2]])</f>
        <v>Mem96113</v>
      </c>
      <c r="V1154" s="8" t="str">
        <f>CONCATENATE(October_Schedule_Table[[#This Row],[Home Short]],October_Schedule_Table[[#This Row],[PTS]],October_Schedule_Table[[#This Row],[PTS2]])</f>
        <v>LAC96113</v>
      </c>
      <c r="W1154" s="8" t="str">
        <f>VLOOKUP(October_Schedule_Table[[#This Row],[Home Concat]],'Back to Back'!T:U,2,FALSE)</f>
        <v>yes</v>
      </c>
      <c r="X1154" s="8" t="str">
        <f>VLOOKUP(October_Schedule_Table[[#This Row],[Away Concat]],'Back to Back'!T:U,2,FALSE)</f>
        <v>yes</v>
      </c>
      <c r="Y1154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43555Memphis GrizzliesLos Angeles Clippers</v>
      </c>
      <c r="Z1154" s="8"/>
    </row>
    <row r="1155" spans="1:26" x14ac:dyDescent="0.2">
      <c r="A1155" s="2">
        <v>43555</v>
      </c>
      <c r="B1155" s="16">
        <v>3</v>
      </c>
      <c r="C1155" s="16">
        <v>31</v>
      </c>
      <c r="D1155" s="16">
        <v>2019</v>
      </c>
      <c r="E1155" s="1" t="s">
        <v>43</v>
      </c>
      <c r="F1155" s="1" t="s">
        <v>39</v>
      </c>
      <c r="G1155" s="1" t="s">
        <v>242</v>
      </c>
      <c r="H1155" s="1">
        <v>130</v>
      </c>
      <c r="I1155" s="1" t="s">
        <v>17</v>
      </c>
      <c r="J1155" s="1" t="str">
        <f>LEFT(October_Schedule_Table[[#This Row],[Home/Neutral]],3)</f>
        <v>New</v>
      </c>
      <c r="K1155" s="1">
        <v>102</v>
      </c>
      <c r="L1155" s="1">
        <f>mean-0.5*home+VLOOKUP(October_Schedule_Table[[#This Row],[Visitor/Neutral]],lookup,2,FALSE)+VLOOKUP(October_Schedule_Table[[#This Row],[Home/Neutral]],lookup,3,FALSE)</f>
        <v>115.93030816188661</v>
      </c>
      <c r="M1155" s="1">
        <f>mean+0.5*home+VLOOKUP(October_Schedule_Table[[#This Row],[Visitor/Neutral]],lookup,3,FALSE)+VLOOKUP(October_Schedule_Table[[#This Row],[Home/Neutral]],lookup,2,FALSE)</f>
        <v>118.32621680580112</v>
      </c>
      <c r="N1155" s="1">
        <f>(October_Schedule_Table[[#This Row],[PTS2]]-October_Schedule_Table[[#This Row],[Home Pre]])^2+(October_Schedule_Table[[#This Row],[PTS]]-October_Schedule_Table[[#This Row],[Away Pre]])^2</f>
        <v>464.50158360949752</v>
      </c>
      <c r="O1155" s="1">
        <f t="shared" si="19"/>
        <v>1.985768161359424</v>
      </c>
      <c r="P1155" s="8">
        <f>October_Schedule_Table[[#This Row],[PTS2]]-October_Schedule_Table[[#This Row],[PTS]]</f>
        <v>-28</v>
      </c>
      <c r="Q1155" s="8">
        <f>October_Schedule_Table[[#This Row],[Home Pre]]-October_Schedule_Table[[#This Row],[Away Pre]]</f>
        <v>2.3959086439145096</v>
      </c>
      <c r="R1155" s="8">
        <f>October_Schedule_Table[[#This Row],[Actual]]-October_Schedule_Table[[#This Row],[Predicted]]</f>
        <v>-30.39590864391451</v>
      </c>
      <c r="S1155" s="8">
        <f>October_Schedule_Table[[#This Row],[PTS2]]-October_Schedule_Table[[#This Row],[Home Pre]]</f>
        <v>-16.326216805801124</v>
      </c>
      <c r="T1155" s="8">
        <f>October_Schedule_Table[[#This Row],[PTS]]-October_Schedule_Table[[#This Row],[Away Pre]]</f>
        <v>14.069691838113386</v>
      </c>
      <c r="U1155" s="8" t="str">
        <f>CONCATENATE(October_Schedule_Table[[#This Row],[Away Short]],October_Schedule_Table[[#This Row],[PTS]],October_Schedule_Table[[#This Row],[PTS2]])</f>
        <v>LAL130102</v>
      </c>
      <c r="V1155" s="8" t="str">
        <f>CONCATENATE(October_Schedule_Table[[#This Row],[Home Short]],October_Schedule_Table[[#This Row],[PTS]],October_Schedule_Table[[#This Row],[PTS2]])</f>
        <v>New130102</v>
      </c>
      <c r="W1155" s="8" t="str">
        <f>VLOOKUP(October_Schedule_Table[[#This Row],[Home Concat]],'Back to Back'!T:U,2,FALSE)</f>
        <v>no</v>
      </c>
      <c r="X1155" s="8" t="str">
        <f>VLOOKUP(October_Schedule_Table[[#This Row],[Away Concat]],'Back to Back'!T:U,2,FALSE)</f>
        <v>no</v>
      </c>
      <c r="Y115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55" s="8"/>
    </row>
    <row r="1156" spans="1:26" x14ac:dyDescent="0.2">
      <c r="A1156" s="2">
        <v>43555</v>
      </c>
      <c r="B1156" s="16">
        <v>3</v>
      </c>
      <c r="C1156" s="16">
        <v>31</v>
      </c>
      <c r="D1156" s="16">
        <v>2019</v>
      </c>
      <c r="E1156" s="1" t="s">
        <v>61</v>
      </c>
      <c r="F1156" s="1" t="s">
        <v>28</v>
      </c>
      <c r="G1156" s="1" t="str">
        <f>LEFT(October_Schedule_Table[[#This Row],[Visitor/Neutral]],3)</f>
        <v>Dal</v>
      </c>
      <c r="H1156" s="1">
        <v>106</v>
      </c>
      <c r="I1156" s="1" t="s">
        <v>10</v>
      </c>
      <c r="J1156" s="1" t="str">
        <f>LEFT(October_Schedule_Table[[#This Row],[Home/Neutral]],3)</f>
        <v>Okl</v>
      </c>
      <c r="K1156" s="1">
        <v>103</v>
      </c>
      <c r="L1156" s="1">
        <f>mean-0.5*home+VLOOKUP(October_Schedule_Table[[#This Row],[Visitor/Neutral]],lookup,2,FALSE)+VLOOKUP(October_Schedule_Table[[#This Row],[Home/Neutral]],lookup,3,FALSE)</f>
        <v>107.6258362379579</v>
      </c>
      <c r="M1156" s="1">
        <f>mean+0.5*home+VLOOKUP(October_Schedule_Table[[#This Row],[Visitor/Neutral]],lookup,3,FALSE)+VLOOKUP(October_Schedule_Table[[#This Row],[Home/Neutral]],lookup,2,FALSE)</f>
        <v>114.84130901352289</v>
      </c>
      <c r="N1156" s="1">
        <f>(October_Schedule_Table[[#This Row],[PTS2]]-October_Schedule_Table[[#This Row],[Home Pre]])^2+(October_Schedule_Table[[#This Row],[PTS]]-October_Schedule_Table[[#This Row],[Away Pre]])^2</f>
        <v>142.85994262639548</v>
      </c>
      <c r="O1156" s="1">
        <f t="shared" si="19"/>
        <v>1.9869603375619613</v>
      </c>
      <c r="P1156" s="8">
        <f>October_Schedule_Table[[#This Row],[PTS2]]-October_Schedule_Table[[#This Row],[PTS]]</f>
        <v>-3</v>
      </c>
      <c r="Q1156" s="8">
        <f>October_Schedule_Table[[#This Row],[Home Pre]]-October_Schedule_Table[[#This Row],[Away Pre]]</f>
        <v>7.2154727755649901</v>
      </c>
      <c r="R1156" s="8">
        <f>October_Schedule_Table[[#This Row],[Actual]]-October_Schedule_Table[[#This Row],[Predicted]]</f>
        <v>-10.21547277556499</v>
      </c>
      <c r="S1156" s="8">
        <f>October_Schedule_Table[[#This Row],[PTS2]]-October_Schedule_Table[[#This Row],[Home Pre]]</f>
        <v>-11.841309013522888</v>
      </c>
      <c r="T1156" s="8">
        <f>October_Schedule_Table[[#This Row],[PTS]]-October_Schedule_Table[[#This Row],[Away Pre]]</f>
        <v>-1.6258362379578983</v>
      </c>
      <c r="U1156" s="8" t="str">
        <f>CONCATENATE(October_Schedule_Table[[#This Row],[Away Short]],October_Schedule_Table[[#This Row],[PTS]],October_Schedule_Table[[#This Row],[PTS2]])</f>
        <v>Dal106103</v>
      </c>
      <c r="V1156" s="8" t="str">
        <f>CONCATENATE(October_Schedule_Table[[#This Row],[Home Short]],October_Schedule_Table[[#This Row],[PTS]],October_Schedule_Table[[#This Row],[PTS2]])</f>
        <v>Okl106103</v>
      </c>
      <c r="W1156" s="8" t="str">
        <f>VLOOKUP(October_Schedule_Table[[#This Row],[Home Concat]],'Back to Back'!T:U,2,FALSE)</f>
        <v>no</v>
      </c>
      <c r="X1156" s="8" t="str">
        <f>VLOOKUP(October_Schedule_Table[[#This Row],[Away Concat]],'Back to Back'!T:U,2,FALSE)</f>
        <v>no</v>
      </c>
      <c r="Y115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56" s="8"/>
    </row>
    <row r="1157" spans="1:26" x14ac:dyDescent="0.2">
      <c r="A1157" s="2">
        <v>43555</v>
      </c>
      <c r="B1157" s="16">
        <v>3</v>
      </c>
      <c r="C1157" s="16">
        <v>31</v>
      </c>
      <c r="D1157" s="16">
        <v>2019</v>
      </c>
      <c r="E1157" s="1" t="s">
        <v>12</v>
      </c>
      <c r="F1157" s="1" t="s">
        <v>32</v>
      </c>
      <c r="G1157" s="1" t="str">
        <f>LEFT(October_Schedule_Table[[#This Row],[Visitor/Neutral]],3)</f>
        <v>Sac</v>
      </c>
      <c r="H1157" s="1">
        <v>113</v>
      </c>
      <c r="I1157" s="1" t="s">
        <v>35</v>
      </c>
      <c r="J1157" s="1" t="str">
        <f>LEFT(October_Schedule_Table[[#This Row],[Home/Neutral]],3)</f>
        <v>San</v>
      </c>
      <c r="K1157" s="1">
        <v>106</v>
      </c>
      <c r="L1157" s="1">
        <f>mean-0.5*home+VLOOKUP(October_Schedule_Table[[#This Row],[Visitor/Neutral]],lookup,2,FALSE)+VLOOKUP(October_Schedule_Table[[#This Row],[Home/Neutral]],lookup,3,FALSE)</f>
        <v>110.97341993520563</v>
      </c>
      <c r="M1157" s="1">
        <f>mean+0.5*home+VLOOKUP(October_Schedule_Table[[#This Row],[Visitor/Neutral]],lookup,3,FALSE)+VLOOKUP(October_Schedule_Table[[#This Row],[Home/Neutral]],lookup,2,FALSE)</f>
        <v>116.46499618630352</v>
      </c>
      <c r="N1157" s="1">
        <f>(October_Schedule_Table[[#This Row],[PTS2]]-October_Schedule_Table[[#This Row],[Home Pre]])^2+(October_Schedule_Table[[#This Row],[PTS]]-October_Schedule_Table[[#This Row],[Away Pre]])^2</f>
        <v>113.62317193836924</v>
      </c>
      <c r="O1157" s="1">
        <f t="shared" si="19"/>
        <v>1.9881532294996613</v>
      </c>
      <c r="P1157" s="8">
        <f>October_Schedule_Table[[#This Row],[PTS2]]-October_Schedule_Table[[#This Row],[PTS]]</f>
        <v>-7</v>
      </c>
      <c r="Q1157" s="8">
        <f>October_Schedule_Table[[#This Row],[Home Pre]]-October_Schedule_Table[[#This Row],[Away Pre]]</f>
        <v>5.4915762510978965</v>
      </c>
      <c r="R1157" s="8">
        <f>October_Schedule_Table[[#This Row],[Actual]]-October_Schedule_Table[[#This Row],[Predicted]]</f>
        <v>-12.491576251097896</v>
      </c>
      <c r="S1157" s="8">
        <f>October_Schedule_Table[[#This Row],[PTS2]]-October_Schedule_Table[[#This Row],[Home Pre]]</f>
        <v>-10.464996186303523</v>
      </c>
      <c r="T1157" s="8">
        <f>October_Schedule_Table[[#This Row],[PTS]]-October_Schedule_Table[[#This Row],[Away Pre]]</f>
        <v>2.0265800647943735</v>
      </c>
      <c r="U1157" s="8" t="str">
        <f>CONCATENATE(October_Schedule_Table[[#This Row],[Away Short]],October_Schedule_Table[[#This Row],[PTS]],October_Schedule_Table[[#This Row],[PTS2]])</f>
        <v>Sac113106</v>
      </c>
      <c r="V1157" s="8" t="str">
        <f>CONCATENATE(October_Schedule_Table[[#This Row],[Home Short]],October_Schedule_Table[[#This Row],[PTS]],October_Schedule_Table[[#This Row],[PTS2]])</f>
        <v>San113106</v>
      </c>
      <c r="W1157" s="8" t="str">
        <f>VLOOKUP(October_Schedule_Table[[#This Row],[Home Concat]],'Back to Back'!T:U,2,FALSE)</f>
        <v>no</v>
      </c>
      <c r="X1157" s="8" t="str">
        <f>VLOOKUP(October_Schedule_Table[[#This Row],[Away Concat]],'Back to Back'!T:U,2,FALSE)</f>
        <v>yes</v>
      </c>
      <c r="Y115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57" s="8"/>
    </row>
    <row r="1158" spans="1:26" x14ac:dyDescent="0.2">
      <c r="A1158" s="2">
        <v>43556</v>
      </c>
      <c r="B1158" s="16">
        <v>4</v>
      </c>
      <c r="C1158" s="16">
        <v>1</v>
      </c>
      <c r="D1158" s="16">
        <v>2019</v>
      </c>
      <c r="E1158" s="1" t="s">
        <v>23</v>
      </c>
      <c r="F1158" s="1" t="s">
        <v>26</v>
      </c>
      <c r="G1158" s="1" t="str">
        <f>LEFT(October_Schedule_Table[[#This Row],[Visitor/Neutral]],3)</f>
        <v>Mia</v>
      </c>
      <c r="H1158" s="1" t="s">
        <v>80</v>
      </c>
      <c r="I1158" s="1" t="s">
        <v>8</v>
      </c>
      <c r="J1158" s="1" t="str">
        <f>LEFT(October_Schedule_Table[[#This Row],[Home/Neutral]],3)</f>
        <v>Bos</v>
      </c>
      <c r="K1158" s="1" t="s">
        <v>81</v>
      </c>
      <c r="L1158" s="1">
        <f>mean-0.5*home+VLOOKUP(October_Schedule_Table[[#This Row],[Visitor/Neutral]],lookup,2,FALSE)+VLOOKUP(October_Schedule_Table[[#This Row],[Home/Neutral]],lookup,3,FALSE)</f>
        <v>101.53629109368468</v>
      </c>
      <c r="M1158" s="1">
        <f>mean+0.5*home+VLOOKUP(October_Schedule_Table[[#This Row],[Visitor/Neutral]],lookup,3,FALSE)+VLOOKUP(October_Schedule_Table[[#This Row],[Home/Neutral]],lookup,2,FALSE)</f>
        <v>108.16897234048753</v>
      </c>
      <c r="N1158" s="1">
        <f>(October_Schedule_Table[[#This Row],[PTS2]]-October_Schedule_Table[[#This Row],[Home Pre]])^2+(October_Schedule_Table[[#This Row],[PTS]]-October_Schedule_Table[[#This Row],[Away Pre]])^2</f>
        <v>15.349941677587779</v>
      </c>
      <c r="O1158" s="1">
        <f t="shared" si="19"/>
        <v>1.9893468376022228</v>
      </c>
      <c r="P1158" s="8">
        <f>October_Schedule_Table[[#This Row],[PTS2]]-October_Schedule_Table[[#This Row],[PTS]]</f>
        <v>5</v>
      </c>
      <c r="Q1158" s="8">
        <f>October_Schedule_Table[[#This Row],[Home Pre]]-October_Schedule_Table[[#This Row],[Away Pre]]</f>
        <v>6.6326812468028464</v>
      </c>
      <c r="R1158" s="8">
        <f>October_Schedule_Table[[#This Row],[Actual]]-October_Schedule_Table[[#This Row],[Predicted]]</f>
        <v>-1.6326812468028464</v>
      </c>
      <c r="S1158" s="8">
        <f>October_Schedule_Table[[#This Row],[PTS2]]-October_Schedule_Table[[#This Row],[Home Pre]]</f>
        <v>1.8310276595124719</v>
      </c>
      <c r="T1158" s="8">
        <f>October_Schedule_Table[[#This Row],[PTS]]-October_Schedule_Table[[#This Row],[Away Pre]]</f>
        <v>3.4637089063153184</v>
      </c>
      <c r="U1158" s="8" t="str">
        <f>CONCATENATE(October_Schedule_Table[[#This Row],[Away Short]],October_Schedule_Table[[#This Row],[PTS]],October_Schedule_Table[[#This Row],[PTS2]])</f>
        <v>Mia105110</v>
      </c>
      <c r="V1158" s="8" t="str">
        <f>CONCATENATE(October_Schedule_Table[[#This Row],[Home Short]],October_Schedule_Table[[#This Row],[PTS]],October_Schedule_Table[[#This Row],[PTS2]])</f>
        <v>Bos105110</v>
      </c>
      <c r="W1158" s="8" t="str">
        <f>VLOOKUP(October_Schedule_Table[[#This Row],[Home Concat]],'Back to Back'!T:U,2,FALSE)</f>
        <v>no</v>
      </c>
      <c r="X1158" s="8" t="str">
        <f>VLOOKUP(October_Schedule_Table[[#This Row],[Away Concat]],'Back to Back'!T:U,2,FALSE)</f>
        <v>no</v>
      </c>
      <c r="Y115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58" s="8"/>
    </row>
    <row r="1159" spans="1:26" x14ac:dyDescent="0.2">
      <c r="A1159" s="2">
        <v>43556</v>
      </c>
      <c r="B1159" s="16">
        <v>4</v>
      </c>
      <c r="C1159" s="16">
        <v>1</v>
      </c>
      <c r="D1159" s="16">
        <v>2019</v>
      </c>
      <c r="E1159" s="1" t="s">
        <v>23</v>
      </c>
      <c r="F1159" s="1" t="s">
        <v>13</v>
      </c>
      <c r="G1159" s="1" t="str">
        <f>LEFT(October_Schedule_Table[[#This Row],[Visitor/Neutral]],3)</f>
        <v>Mil</v>
      </c>
      <c r="H1159" s="1" t="s">
        <v>83</v>
      </c>
      <c r="I1159" s="1" t="s">
        <v>15</v>
      </c>
      <c r="J1159" s="1" t="str">
        <f>LEFT(October_Schedule_Table[[#This Row],[Home/Neutral]],3)</f>
        <v>Bro</v>
      </c>
      <c r="K1159" s="1" t="s">
        <v>84</v>
      </c>
      <c r="L1159" s="1">
        <f>mean-0.5*home+VLOOKUP(October_Schedule_Table[[#This Row],[Visitor/Neutral]],lookup,2,FALSE)+VLOOKUP(October_Schedule_Table[[#This Row],[Home/Neutral]],lookup,3,FALSE)</f>
        <v>117.88820365198472</v>
      </c>
      <c r="M1159" s="1">
        <f>mean+0.5*home+VLOOKUP(October_Schedule_Table[[#This Row],[Visitor/Neutral]],lookup,3,FALSE)+VLOOKUP(October_Schedule_Table[[#This Row],[Home/Neutral]],lookup,2,FALSE)</f>
        <v>112.93287460644217</v>
      </c>
      <c r="N1159" s="1">
        <f>(October_Schedule_Table[[#This Row],[PTS2]]-October_Schedule_Table[[#This Row],[Home Pre]])^2+(October_Schedule_Table[[#This Row],[PTS]]-October_Schedule_Table[[#This Row],[Away Pre]])^2</f>
        <v>236.99771558721227</v>
      </c>
      <c r="O1159" s="1">
        <f t="shared" si="19"/>
        <v>1.9905411622996025</v>
      </c>
      <c r="P1159" s="8">
        <f>October_Schedule_Table[[#This Row],[PTS2]]-October_Schedule_Table[[#This Row],[PTS]]</f>
        <v>-10</v>
      </c>
      <c r="Q1159" s="8">
        <f>October_Schedule_Table[[#This Row],[Home Pre]]-October_Schedule_Table[[#This Row],[Away Pre]]</f>
        <v>-4.9553290455425554</v>
      </c>
      <c r="R1159" s="8">
        <f>October_Schedule_Table[[#This Row],[Actual]]-October_Schedule_Table[[#This Row],[Predicted]]</f>
        <v>-5.0446709544574446</v>
      </c>
      <c r="S1159" s="8">
        <f>October_Schedule_Table[[#This Row],[PTS2]]-October_Schedule_Table[[#This Row],[Home Pre]]</f>
        <v>8.0671253935578306</v>
      </c>
      <c r="T1159" s="8">
        <f>October_Schedule_Table[[#This Row],[PTS]]-October_Schedule_Table[[#This Row],[Away Pre]]</f>
        <v>13.111796348015275</v>
      </c>
      <c r="U1159" s="8" t="str">
        <f>CONCATENATE(October_Schedule_Table[[#This Row],[Away Short]],October_Schedule_Table[[#This Row],[PTS]],October_Schedule_Table[[#This Row],[PTS2]])</f>
        <v>Mil131121</v>
      </c>
      <c r="V1159" s="8" t="str">
        <f>CONCATENATE(October_Schedule_Table[[#This Row],[Home Short]],October_Schedule_Table[[#This Row],[PTS]],October_Schedule_Table[[#This Row],[PTS2]])</f>
        <v>Bro131121</v>
      </c>
      <c r="W1159" s="8" t="str">
        <f>VLOOKUP(October_Schedule_Table[[#This Row],[Home Concat]],'Back to Back'!T:U,2,FALSE)</f>
        <v>no</v>
      </c>
      <c r="X1159" s="8" t="str">
        <f>VLOOKUP(October_Schedule_Table[[#This Row],[Away Concat]],'Back to Back'!T:U,2,FALSE)</f>
        <v>yes</v>
      </c>
      <c r="Y115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59" s="8"/>
    </row>
    <row r="1160" spans="1:26" x14ac:dyDescent="0.2">
      <c r="A1160" s="2">
        <v>43556</v>
      </c>
      <c r="B1160" s="16">
        <v>4</v>
      </c>
      <c r="C1160" s="16">
        <v>1</v>
      </c>
      <c r="D1160" s="16">
        <v>2019</v>
      </c>
      <c r="E1160" s="1" t="s">
        <v>33</v>
      </c>
      <c r="F1160" s="1" t="s">
        <v>7</v>
      </c>
      <c r="G1160" s="1" t="str">
        <f>LEFT(October_Schedule_Table[[#This Row],[Visitor/Neutral]],3)</f>
        <v>Phi</v>
      </c>
      <c r="H1160" s="1" t="s">
        <v>86</v>
      </c>
      <c r="I1160" s="1" t="s">
        <v>28</v>
      </c>
      <c r="J1160" s="1" t="str">
        <f>LEFT(October_Schedule_Table[[#This Row],[Home/Neutral]],3)</f>
        <v>Dal</v>
      </c>
      <c r="K1160" s="1" t="s">
        <v>87</v>
      </c>
      <c r="L1160" s="1">
        <f>mean-0.5*home+VLOOKUP(October_Schedule_Table[[#This Row],[Visitor/Neutral]],lookup,2,FALSE)+VLOOKUP(October_Schedule_Table[[#This Row],[Home/Neutral]],lookup,3,FALSE)</f>
        <v>112.54210740783313</v>
      </c>
      <c r="M1160" s="1">
        <f>mean+0.5*home+VLOOKUP(October_Schedule_Table[[#This Row],[Visitor/Neutral]],lookup,3,FALSE)+VLOOKUP(October_Schedule_Table[[#This Row],[Home/Neutral]],lookup,2,FALSE)</f>
        <v>111.90229280326301</v>
      </c>
      <c r="N1160" s="1">
        <f>(October_Schedule_Table[[#This Row],[PTS2]]-October_Schedule_Table[[#This Row],[Home Pre]])^2+(October_Schedule_Table[[#This Row],[PTS]]-October_Schedule_Table[[#This Row],[Away Pre]])^2</f>
        <v>213.09971922932414</v>
      </c>
      <c r="O1160" s="1">
        <f t="shared" si="19"/>
        <v>1.9917362040220159</v>
      </c>
      <c r="P1160" s="8">
        <f>October_Schedule_Table[[#This Row],[PTS2]]-October_Schedule_Table[[#This Row],[PTS]]</f>
        <v>20</v>
      </c>
      <c r="Q1160" s="8">
        <f>October_Schedule_Table[[#This Row],[Home Pre]]-October_Schedule_Table[[#This Row],[Away Pre]]</f>
        <v>-0.63981460457011963</v>
      </c>
      <c r="R1160" s="8">
        <f>October_Schedule_Table[[#This Row],[Actual]]-October_Schedule_Table[[#This Row],[Predicted]]</f>
        <v>20.63981460457012</v>
      </c>
      <c r="S1160" s="8">
        <f>October_Schedule_Table[[#This Row],[PTS2]]-October_Schedule_Table[[#This Row],[Home Pre]]</f>
        <v>10.097707196736991</v>
      </c>
      <c r="T1160" s="8">
        <f>October_Schedule_Table[[#This Row],[PTS]]-October_Schedule_Table[[#This Row],[Away Pre]]</f>
        <v>-10.542107407833129</v>
      </c>
      <c r="U1160" s="8" t="str">
        <f>CONCATENATE(October_Schedule_Table[[#This Row],[Away Short]],October_Schedule_Table[[#This Row],[PTS]],October_Schedule_Table[[#This Row],[PTS2]])</f>
        <v>Phi102122</v>
      </c>
      <c r="V1160" s="8" t="str">
        <f>CONCATENATE(October_Schedule_Table[[#This Row],[Home Short]],October_Schedule_Table[[#This Row],[PTS]],October_Schedule_Table[[#This Row],[PTS2]])</f>
        <v>Dal102122</v>
      </c>
      <c r="W1160" s="8" t="str">
        <f>VLOOKUP(October_Schedule_Table[[#This Row],[Home Concat]],'Back to Back'!T:U,2,FALSE)</f>
        <v>yes</v>
      </c>
      <c r="X1160" s="8" t="str">
        <f>VLOOKUP(October_Schedule_Table[[#This Row],[Away Concat]],'Back to Back'!T:U,2,FALSE)</f>
        <v>no</v>
      </c>
      <c r="Y1160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60" s="8"/>
    </row>
    <row r="1161" spans="1:26" x14ac:dyDescent="0.2">
      <c r="A1161" s="2">
        <v>43556</v>
      </c>
      <c r="B1161" s="16">
        <v>4</v>
      </c>
      <c r="C1161" s="16">
        <v>1</v>
      </c>
      <c r="D1161" s="16">
        <v>2019</v>
      </c>
      <c r="E1161" s="1" t="s">
        <v>12</v>
      </c>
      <c r="F1161" s="1" t="s">
        <v>16</v>
      </c>
      <c r="G1161" s="1" t="str">
        <f>LEFT(October_Schedule_Table[[#This Row],[Visitor/Neutral]],3)</f>
        <v>Det</v>
      </c>
      <c r="H1161" s="1" t="s">
        <v>86</v>
      </c>
      <c r="I1161" s="1" t="s">
        <v>20</v>
      </c>
      <c r="J1161" s="1" t="str">
        <f>LEFT(October_Schedule_Table[[#This Row],[Home/Neutral]],3)</f>
        <v>Ind</v>
      </c>
      <c r="K1161" s="1" t="s">
        <v>89</v>
      </c>
      <c r="L1161" s="1">
        <f>mean-0.5*home+VLOOKUP(October_Schedule_Table[[#This Row],[Visitor/Neutral]],lookup,2,FALSE)+VLOOKUP(October_Schedule_Table[[#This Row],[Home/Neutral]],lookup,3,FALSE)</f>
        <v>99.598706652385317</v>
      </c>
      <c r="M1161" s="1">
        <f>mean+0.5*home+VLOOKUP(October_Schedule_Table[[#This Row],[Visitor/Neutral]],lookup,3,FALSE)+VLOOKUP(October_Schedule_Table[[#This Row],[Home/Neutral]],lookup,2,FALSE)</f>
        <v>104.94584956915457</v>
      </c>
      <c r="N1161" s="1">
        <f>(October_Schedule_Table[[#This Row],[PTS2]]-October_Schedule_Table[[#This Row],[Home Pre]])^2+(October_Schedule_Table[[#This Row],[PTS]]-October_Schedule_Table[[#This Row],[Away Pre]])^2</f>
        <v>42.418947180604377</v>
      </c>
      <c r="O1161" s="1">
        <f t="shared" si="19"/>
        <v>1.992931963199936</v>
      </c>
      <c r="P1161" s="8">
        <f>October_Schedule_Table[[#This Row],[PTS2]]-October_Schedule_Table[[#This Row],[PTS]]</f>
        <v>9</v>
      </c>
      <c r="Q1161" s="8">
        <f>October_Schedule_Table[[#This Row],[Home Pre]]-October_Schedule_Table[[#This Row],[Away Pre]]</f>
        <v>5.3471429167692577</v>
      </c>
      <c r="R1161" s="8">
        <f>October_Schedule_Table[[#This Row],[Actual]]-October_Schedule_Table[[#This Row],[Predicted]]</f>
        <v>3.6528570832307423</v>
      </c>
      <c r="S1161" s="8">
        <f>October_Schedule_Table[[#This Row],[PTS2]]-October_Schedule_Table[[#This Row],[Home Pre]]</f>
        <v>6.054150430845425</v>
      </c>
      <c r="T1161" s="8">
        <f>October_Schedule_Table[[#This Row],[PTS]]-October_Schedule_Table[[#This Row],[Away Pre]]</f>
        <v>2.4012933476146827</v>
      </c>
      <c r="U1161" s="8" t="str">
        <f>CONCATENATE(October_Schedule_Table[[#This Row],[Away Short]],October_Schedule_Table[[#This Row],[PTS]],October_Schedule_Table[[#This Row],[PTS2]])</f>
        <v>Det102111</v>
      </c>
      <c r="V1161" s="8" t="str">
        <f>CONCATENATE(October_Schedule_Table[[#This Row],[Home Short]],October_Schedule_Table[[#This Row],[PTS]],October_Schedule_Table[[#This Row],[PTS2]])</f>
        <v>Ind102111</v>
      </c>
      <c r="W1161" s="8" t="str">
        <f>VLOOKUP(October_Schedule_Table[[#This Row],[Home Concat]],'Back to Back'!T:U,2,FALSE)</f>
        <v>no</v>
      </c>
      <c r="X1161" s="8" t="str">
        <f>VLOOKUP(October_Schedule_Table[[#This Row],[Away Concat]],'Back to Back'!T:U,2,FALSE)</f>
        <v>yes</v>
      </c>
      <c r="Y116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61" s="8"/>
    </row>
    <row r="1162" spans="1:26" x14ac:dyDescent="0.2">
      <c r="A1162" s="2">
        <v>43556</v>
      </c>
      <c r="B1162" s="16">
        <v>4</v>
      </c>
      <c r="C1162" s="16">
        <v>1</v>
      </c>
      <c r="D1162" s="16">
        <v>2019</v>
      </c>
      <c r="E1162" s="1" t="s">
        <v>6</v>
      </c>
      <c r="F1162" s="1" t="s">
        <v>40</v>
      </c>
      <c r="G1162" s="1" t="str">
        <f>LEFT(October_Schedule_Table[[#This Row],[Visitor/Neutral]],3)</f>
        <v>Por</v>
      </c>
      <c r="H1162" s="1" t="s">
        <v>91</v>
      </c>
      <c r="I1162" s="1" t="s">
        <v>34</v>
      </c>
      <c r="J1162" s="1" t="str">
        <f>LEFT(October_Schedule_Table[[#This Row],[Home/Neutral]],3)</f>
        <v>Min</v>
      </c>
      <c r="K1162" s="1" t="s">
        <v>87</v>
      </c>
      <c r="L1162" s="1">
        <f>mean-0.5*home+VLOOKUP(October_Schedule_Table[[#This Row],[Visitor/Neutral]],lookup,2,FALSE)+VLOOKUP(October_Schedule_Table[[#This Row],[Home/Neutral]],lookup,3,FALSE)</f>
        <v>116.76939597222588</v>
      </c>
      <c r="M1162" s="1">
        <f>mean+0.5*home+VLOOKUP(October_Schedule_Table[[#This Row],[Visitor/Neutral]],lookup,3,FALSE)+VLOOKUP(October_Schedule_Table[[#This Row],[Home/Neutral]],lookup,2,FALSE)</f>
        <v>113.38863829468914</v>
      </c>
      <c r="N1162" s="1">
        <f>(October_Schedule_Table[[#This Row],[PTS2]]-October_Schedule_Table[[#This Row],[Home Pre]])^2+(October_Schedule_Table[[#This Row],[PTS]]-October_Schedule_Table[[#This Row],[Away Pre]])^2</f>
        <v>306.12684947054356</v>
      </c>
      <c r="O1162" s="1">
        <f t="shared" si="19"/>
        <v>1.9941284402640946</v>
      </c>
      <c r="P1162" s="8">
        <f>October_Schedule_Table[[#This Row],[PTS2]]-October_Schedule_Table[[#This Row],[PTS]]</f>
        <v>-10</v>
      </c>
      <c r="Q1162" s="8">
        <f>October_Schedule_Table[[#This Row],[Home Pre]]-October_Schedule_Table[[#This Row],[Away Pre]]</f>
        <v>-3.3807576775367352</v>
      </c>
      <c r="R1162" s="8">
        <f>October_Schedule_Table[[#This Row],[Actual]]-October_Schedule_Table[[#This Row],[Predicted]]</f>
        <v>-6.6192423224632648</v>
      </c>
      <c r="S1162" s="8">
        <f>October_Schedule_Table[[#This Row],[PTS2]]-October_Schedule_Table[[#This Row],[Home Pre]]</f>
        <v>8.6113617053108555</v>
      </c>
      <c r="T1162" s="8">
        <f>October_Schedule_Table[[#This Row],[PTS]]-October_Schedule_Table[[#This Row],[Away Pre]]</f>
        <v>15.23060402777412</v>
      </c>
      <c r="U1162" s="8" t="str">
        <f>CONCATENATE(October_Schedule_Table[[#This Row],[Away Short]],October_Schedule_Table[[#This Row],[PTS]],October_Schedule_Table[[#This Row],[PTS2]])</f>
        <v>Por132122</v>
      </c>
      <c r="V1162" s="8" t="str">
        <f>CONCATENATE(October_Schedule_Table[[#This Row],[Home Short]],October_Schedule_Table[[#This Row],[PTS]],October_Schedule_Table[[#This Row],[PTS2]])</f>
        <v>Min132122</v>
      </c>
      <c r="W1162" s="8" t="str">
        <f>VLOOKUP(October_Schedule_Table[[#This Row],[Home Concat]],'Back to Back'!T:U,2,FALSE)</f>
        <v>no</v>
      </c>
      <c r="X1162" s="8" t="str">
        <f>VLOOKUP(October_Schedule_Table[[#This Row],[Away Concat]],'Back to Back'!T:U,2,FALSE)</f>
        <v>no</v>
      </c>
      <c r="Y116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62" s="8"/>
    </row>
    <row r="1163" spans="1:26" x14ac:dyDescent="0.2">
      <c r="A1163" s="2">
        <v>43556</v>
      </c>
      <c r="B1163" s="16">
        <v>4</v>
      </c>
      <c r="C1163" s="16">
        <v>1</v>
      </c>
      <c r="D1163" s="16">
        <v>2019</v>
      </c>
      <c r="E1163" s="1" t="s">
        <v>23</v>
      </c>
      <c r="F1163" s="1" t="s">
        <v>38</v>
      </c>
      <c r="G1163" s="1" t="str">
        <f>LEFT(October_Schedule_Table[[#This Row],[Visitor/Neutral]],3)</f>
        <v>Chi</v>
      </c>
      <c r="H1163" s="1" t="s">
        <v>80</v>
      </c>
      <c r="I1163" s="1" t="s">
        <v>25</v>
      </c>
      <c r="J1163" s="1" t="s">
        <v>243</v>
      </c>
      <c r="K1163" s="1" t="s">
        <v>93</v>
      </c>
      <c r="L1163" s="1">
        <f>mean-0.5*home+VLOOKUP(October_Schedule_Table[[#This Row],[Visitor/Neutral]],lookup,2,FALSE)+VLOOKUP(October_Schedule_Table[[#This Row],[Home/Neutral]],lookup,3,FALSE)</f>
        <v>105.99924382928909</v>
      </c>
      <c r="M1163" s="1">
        <f>mean+0.5*home+VLOOKUP(October_Schedule_Table[[#This Row],[Visitor/Neutral]],lookup,3,FALSE)+VLOOKUP(October_Schedule_Table[[#This Row],[Home/Neutral]],lookup,2,FALSE)</f>
        <v>107.69515507903544</v>
      </c>
      <c r="N1163" s="1">
        <f>(October_Schedule_Table[[#This Row],[PTS2]]-October_Schedule_Table[[#This Row],[Home Pre]])^2+(October_Schedule_Table[[#This Row],[PTS]]-October_Schedule_Table[[#This Row],[Away Pre]])^2</f>
        <v>29.139867865855752</v>
      </c>
      <c r="O1163" s="1">
        <f t="shared" si="19"/>
        <v>1.995325635645482</v>
      </c>
      <c r="P1163" s="8">
        <f>October_Schedule_Table[[#This Row],[PTS2]]-October_Schedule_Table[[#This Row],[PTS]]</f>
        <v>8</v>
      </c>
      <c r="Q1163" s="8">
        <f>October_Schedule_Table[[#This Row],[Home Pre]]-October_Schedule_Table[[#This Row],[Away Pre]]</f>
        <v>1.6959112497463593</v>
      </c>
      <c r="R1163" s="8">
        <f>October_Schedule_Table[[#This Row],[Actual]]-October_Schedule_Table[[#This Row],[Predicted]]</f>
        <v>6.3040887502536407</v>
      </c>
      <c r="S1163" s="8">
        <f>October_Schedule_Table[[#This Row],[PTS2]]-October_Schedule_Table[[#This Row],[Home Pre]]</f>
        <v>5.3048449209645554</v>
      </c>
      <c r="T1163" s="8">
        <f>October_Schedule_Table[[#This Row],[PTS]]-October_Schedule_Table[[#This Row],[Away Pre]]</f>
        <v>-0.99924382928908528</v>
      </c>
      <c r="U1163" s="8" t="str">
        <f>CONCATENATE(October_Schedule_Table[[#This Row],[Away Short]],October_Schedule_Table[[#This Row],[PTS]],October_Schedule_Table[[#This Row],[PTS2]])</f>
        <v>Chi105113</v>
      </c>
      <c r="V1163" s="8" t="str">
        <f>CONCATENATE(October_Schedule_Table[[#This Row],[Home Short]],October_Schedule_Table[[#This Row],[PTS]],October_Schedule_Table[[#This Row],[PTS2]])</f>
        <v>NYK105113</v>
      </c>
      <c r="W1163" s="8" t="str">
        <f>VLOOKUP(October_Schedule_Table[[#This Row],[Home Concat]],'Back to Back'!T:U,2,FALSE)</f>
        <v>no</v>
      </c>
      <c r="X1163" s="8" t="str">
        <f>VLOOKUP(October_Schedule_Table[[#This Row],[Away Concat]],'Back to Back'!T:U,2,FALSE)</f>
        <v>no</v>
      </c>
      <c r="Y116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63" s="8"/>
    </row>
    <row r="1164" spans="1:26" x14ac:dyDescent="0.2">
      <c r="A1164" s="2">
        <v>43556</v>
      </c>
      <c r="B1164" s="16">
        <v>4</v>
      </c>
      <c r="C1164" s="16">
        <v>1</v>
      </c>
      <c r="D1164" s="16">
        <v>2019</v>
      </c>
      <c r="E1164" s="1" t="s">
        <v>30</v>
      </c>
      <c r="F1164" s="1" t="s">
        <v>36</v>
      </c>
      <c r="G1164" s="1" t="str">
        <f>LEFT(October_Schedule_Table[[#This Row],[Visitor/Neutral]],3)</f>
        <v>Cle</v>
      </c>
      <c r="H1164" s="1" t="s">
        <v>93</v>
      </c>
      <c r="I1164" s="1" t="s">
        <v>29</v>
      </c>
      <c r="J1164" s="1" t="str">
        <f>LEFT(October_Schedule_Table[[#This Row],[Home/Neutral]],3)</f>
        <v>Pho</v>
      </c>
      <c r="K1164" s="1" t="s">
        <v>87</v>
      </c>
      <c r="L1164" s="1">
        <f>mean-0.5*home+VLOOKUP(October_Schedule_Table[[#This Row],[Visitor/Neutral]],lookup,2,FALSE)+VLOOKUP(October_Schedule_Table[[#This Row],[Home/Neutral]],lookup,3,FALSE)</f>
        <v>109.29287503449987</v>
      </c>
      <c r="M1164" s="1">
        <f>mean+0.5*home+VLOOKUP(October_Schedule_Table[[#This Row],[Visitor/Neutral]],lookup,3,FALSE)+VLOOKUP(October_Schedule_Table[[#This Row],[Home/Neutral]],lookup,2,FALSE)</f>
        <v>112.6218220532562</v>
      </c>
      <c r="N1164" s="1">
        <f>(October_Schedule_Table[[#This Row],[PTS2]]-October_Schedule_Table[[#This Row],[Home Pre]])^2+(October_Schedule_Table[[#This Row],[PTS]]-October_Schedule_Table[[#This Row],[Away Pre]])^2</f>
        <v>101.69299711062617</v>
      </c>
      <c r="O1164" s="1">
        <f t="shared" ref="O1164:O1227" si="20">1/(0.9994)*O1163</f>
        <v>1.9965235497753473</v>
      </c>
      <c r="P1164" s="8">
        <f>October_Schedule_Table[[#This Row],[PTS2]]-October_Schedule_Table[[#This Row],[PTS]]</f>
        <v>9</v>
      </c>
      <c r="Q1164" s="8">
        <f>October_Schedule_Table[[#This Row],[Home Pre]]-October_Schedule_Table[[#This Row],[Away Pre]]</f>
        <v>3.3289470187563239</v>
      </c>
      <c r="R1164" s="8">
        <f>October_Schedule_Table[[#This Row],[Actual]]-October_Schedule_Table[[#This Row],[Predicted]]</f>
        <v>5.6710529812436761</v>
      </c>
      <c r="S1164" s="8">
        <f>October_Schedule_Table[[#This Row],[PTS2]]-October_Schedule_Table[[#This Row],[Home Pre]]</f>
        <v>9.3781779467438042</v>
      </c>
      <c r="T1164" s="8">
        <f>October_Schedule_Table[[#This Row],[PTS]]-October_Schedule_Table[[#This Row],[Away Pre]]</f>
        <v>3.7071249655001282</v>
      </c>
      <c r="U1164" s="8" t="str">
        <f>CONCATENATE(October_Schedule_Table[[#This Row],[Away Short]],October_Schedule_Table[[#This Row],[PTS]],October_Schedule_Table[[#This Row],[PTS2]])</f>
        <v>Cle113122</v>
      </c>
      <c r="V1164" s="8" t="str">
        <f>CONCATENATE(October_Schedule_Table[[#This Row],[Home Short]],October_Schedule_Table[[#This Row],[PTS]],October_Schedule_Table[[#This Row],[PTS2]])</f>
        <v>Pho113122</v>
      </c>
      <c r="W1164" s="8" t="str">
        <f>VLOOKUP(October_Schedule_Table[[#This Row],[Home Concat]],'Back to Back'!T:U,2,FALSE)</f>
        <v>no</v>
      </c>
      <c r="X1164" s="8" t="str">
        <f>VLOOKUP(October_Schedule_Table[[#This Row],[Away Concat]],'Back to Back'!T:U,2,FALSE)</f>
        <v>no</v>
      </c>
      <c r="Y116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64" s="8"/>
    </row>
    <row r="1165" spans="1:26" x14ac:dyDescent="0.2">
      <c r="A1165" s="2">
        <v>43556</v>
      </c>
      <c r="B1165" s="16">
        <v>4</v>
      </c>
      <c r="C1165" s="16">
        <v>1</v>
      </c>
      <c r="D1165" s="16">
        <v>2019</v>
      </c>
      <c r="E1165" s="1" t="s">
        <v>23</v>
      </c>
      <c r="F1165" s="1" t="s">
        <v>27</v>
      </c>
      <c r="G1165" s="1" t="str">
        <f>LEFT(October_Schedule_Table[[#This Row],[Visitor/Neutral]],3)</f>
        <v>Orl</v>
      </c>
      <c r="H1165" s="1" t="s">
        <v>96</v>
      </c>
      <c r="I1165" s="1" t="s">
        <v>37</v>
      </c>
      <c r="J1165" s="1" t="str">
        <f>LEFT(October_Schedule_Table[[#This Row],[Home/Neutral]],3)</f>
        <v>Tor</v>
      </c>
      <c r="K1165" s="1" t="s">
        <v>84</v>
      </c>
      <c r="L1165" s="1">
        <f>mean-0.5*home+VLOOKUP(October_Schedule_Table[[#This Row],[Visitor/Neutral]],lookup,2,FALSE)+VLOOKUP(October_Schedule_Table[[#This Row],[Home/Neutral]],lookup,3,FALSE)</f>
        <v>104.09042700735505</v>
      </c>
      <c r="M1165" s="1">
        <f>mean+0.5*home+VLOOKUP(October_Schedule_Table[[#This Row],[Visitor/Neutral]],lookup,3,FALSE)+VLOOKUP(October_Schedule_Table[[#This Row],[Home/Neutral]],lookup,2,FALSE)</f>
        <v>111.1177772333353</v>
      </c>
      <c r="N1165" s="1">
        <f>(October_Schedule_Table[[#This Row],[PTS2]]-October_Schedule_Table[[#This Row],[Home Pre]])^2+(October_Schedule_Table[[#This Row],[PTS]]-October_Schedule_Table[[#This Row],[Away Pre]])^2</f>
        <v>121.76223378009477</v>
      </c>
      <c r="O1165" s="1">
        <f t="shared" si="20"/>
        <v>1.9977221830851986</v>
      </c>
      <c r="P1165" s="8">
        <f>October_Schedule_Table[[#This Row],[PTS2]]-October_Schedule_Table[[#This Row],[PTS]]</f>
        <v>12</v>
      </c>
      <c r="Q1165" s="8">
        <f>October_Schedule_Table[[#This Row],[Home Pre]]-October_Schedule_Table[[#This Row],[Away Pre]]</f>
        <v>7.0273502259802569</v>
      </c>
      <c r="R1165" s="8">
        <f>October_Schedule_Table[[#This Row],[Actual]]-October_Schedule_Table[[#This Row],[Predicted]]</f>
        <v>4.9726497740197431</v>
      </c>
      <c r="S1165" s="8">
        <f>October_Schedule_Table[[#This Row],[PTS2]]-October_Schedule_Table[[#This Row],[Home Pre]]</f>
        <v>9.8822227666646967</v>
      </c>
      <c r="T1165" s="8">
        <f>October_Schedule_Table[[#This Row],[PTS]]-October_Schedule_Table[[#This Row],[Away Pre]]</f>
        <v>4.9095729926449536</v>
      </c>
      <c r="U1165" s="8" t="str">
        <f>CONCATENATE(October_Schedule_Table[[#This Row],[Away Short]],October_Schedule_Table[[#This Row],[PTS]],October_Schedule_Table[[#This Row],[PTS2]])</f>
        <v>Orl109121</v>
      </c>
      <c r="V1165" s="8" t="str">
        <f>CONCATENATE(October_Schedule_Table[[#This Row],[Home Short]],October_Schedule_Table[[#This Row],[PTS]],October_Schedule_Table[[#This Row],[PTS2]])</f>
        <v>Tor109121</v>
      </c>
      <c r="W1165" s="8" t="str">
        <f>VLOOKUP(October_Schedule_Table[[#This Row],[Home Concat]],'Back to Back'!T:U,2,FALSE)</f>
        <v>no</v>
      </c>
      <c r="X1165" s="8" t="str">
        <f>VLOOKUP(October_Schedule_Table[[#This Row],[Away Concat]],'Back to Back'!T:U,2,FALSE)</f>
        <v>no</v>
      </c>
      <c r="Y116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65" s="8"/>
    </row>
    <row r="1166" spans="1:26" x14ac:dyDescent="0.2">
      <c r="A1166" s="2">
        <v>43556</v>
      </c>
      <c r="B1166" s="16">
        <v>4</v>
      </c>
      <c r="C1166" s="16">
        <v>1</v>
      </c>
      <c r="D1166" s="16">
        <v>2019</v>
      </c>
      <c r="E1166" s="1" t="s">
        <v>42</v>
      </c>
      <c r="F1166" s="1" t="s">
        <v>14</v>
      </c>
      <c r="G1166" s="1" t="str">
        <f>LEFT(October_Schedule_Table[[#This Row],[Visitor/Neutral]],3)</f>
        <v>Cha</v>
      </c>
      <c r="H1166" s="1" t="s">
        <v>86</v>
      </c>
      <c r="I1166" s="1" t="s">
        <v>31</v>
      </c>
      <c r="J1166" s="1" t="str">
        <f>LEFT(October_Schedule_Table[[#This Row],[Home/Neutral]],3)</f>
        <v>Uta</v>
      </c>
      <c r="K1166" s="1" t="s">
        <v>89</v>
      </c>
      <c r="L1166" s="1">
        <f>mean-0.5*home+VLOOKUP(October_Schedule_Table[[#This Row],[Visitor/Neutral]],lookup,2,FALSE)+VLOOKUP(October_Schedule_Table[[#This Row],[Home/Neutral]],lookup,3,FALSE)</f>
        <v>104.23079944869706</v>
      </c>
      <c r="M1166" s="1">
        <f>mean+0.5*home+VLOOKUP(October_Schedule_Table[[#This Row],[Visitor/Neutral]],lookup,3,FALSE)+VLOOKUP(October_Schedule_Table[[#This Row],[Home/Neutral]],lookup,2,FALSE)</f>
        <v>113.88876973662616</v>
      </c>
      <c r="N1166" s="1">
        <f>(October_Schedule_Table[[#This Row],[PTS2]]-October_Schedule_Table[[#This Row],[Home Pre]])^2+(October_Schedule_Table[[#This Row],[PTS]]-October_Schedule_Table[[#This Row],[Away Pre]])^2</f>
        <v>13.321456771554256</v>
      </c>
      <c r="O1166" s="1">
        <f t="shared" si="20"/>
        <v>1.9989215360068027</v>
      </c>
      <c r="P1166" s="8">
        <f>October_Schedule_Table[[#This Row],[PTS2]]-October_Schedule_Table[[#This Row],[PTS]]</f>
        <v>9</v>
      </c>
      <c r="Q1166" s="8">
        <f>October_Schedule_Table[[#This Row],[Home Pre]]-October_Schedule_Table[[#This Row],[Away Pre]]</f>
        <v>9.6579702879291034</v>
      </c>
      <c r="R1166" s="8">
        <f>October_Schedule_Table[[#This Row],[Actual]]-October_Schedule_Table[[#This Row],[Predicted]]</f>
        <v>-0.65797028792910339</v>
      </c>
      <c r="S1166" s="8">
        <f>October_Schedule_Table[[#This Row],[PTS2]]-October_Schedule_Table[[#This Row],[Home Pre]]</f>
        <v>-2.8887697366261591</v>
      </c>
      <c r="T1166" s="8">
        <f>October_Schedule_Table[[#This Row],[PTS]]-October_Schedule_Table[[#This Row],[Away Pre]]</f>
        <v>-2.2307994486970557</v>
      </c>
      <c r="U1166" s="8" t="str">
        <f>CONCATENATE(October_Schedule_Table[[#This Row],[Away Short]],October_Schedule_Table[[#This Row],[PTS]],October_Schedule_Table[[#This Row],[PTS2]])</f>
        <v>Cha102111</v>
      </c>
      <c r="V1166" s="8" t="str">
        <f>CONCATENATE(October_Schedule_Table[[#This Row],[Home Short]],October_Schedule_Table[[#This Row],[PTS]],October_Schedule_Table[[#This Row],[PTS2]])</f>
        <v>Uta102111</v>
      </c>
      <c r="W1166" s="8" t="str">
        <f>VLOOKUP(October_Schedule_Table[[#This Row],[Home Concat]],'Back to Back'!T:U,2,FALSE)</f>
        <v>no</v>
      </c>
      <c r="X1166" s="8" t="str">
        <f>VLOOKUP(October_Schedule_Table[[#This Row],[Away Concat]],'Back to Back'!T:U,2,FALSE)</f>
        <v>yes</v>
      </c>
      <c r="Y116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66" s="8"/>
    </row>
    <row r="1167" spans="1:26" x14ac:dyDescent="0.2">
      <c r="A1167" s="2">
        <v>43557</v>
      </c>
      <c r="B1167" s="16">
        <v>4</v>
      </c>
      <c r="C1167" s="16">
        <v>2</v>
      </c>
      <c r="D1167" s="16">
        <v>2019</v>
      </c>
      <c r="E1167" s="1" t="s">
        <v>9</v>
      </c>
      <c r="F1167" s="1" t="s">
        <v>21</v>
      </c>
      <c r="G1167" s="1" t="str">
        <f>LEFT(October_Schedule_Table[[#This Row],[Visitor/Neutral]],3)</f>
        <v>Den</v>
      </c>
      <c r="H1167" s="1" t="s">
        <v>86</v>
      </c>
      <c r="I1167" s="1" t="s">
        <v>11</v>
      </c>
      <c r="J1167" s="1" t="str">
        <f>LEFT(October_Schedule_Table[[#This Row],[Home/Neutral]],3)</f>
        <v>Gol</v>
      </c>
      <c r="K1167" s="1" t="s">
        <v>99</v>
      </c>
      <c r="L1167" s="1">
        <f>mean-0.5*home+VLOOKUP(October_Schedule_Table[[#This Row],[Visitor/Neutral]],lookup,2,FALSE)+VLOOKUP(October_Schedule_Table[[#This Row],[Home/Neutral]],lookup,3,FALSE)</f>
        <v>108.70742328679904</v>
      </c>
      <c r="M1167" s="1">
        <f>mean+0.5*home+VLOOKUP(October_Schedule_Table[[#This Row],[Visitor/Neutral]],lookup,3,FALSE)+VLOOKUP(October_Schedule_Table[[#This Row],[Home/Neutral]],lookup,2,FALSE)</f>
        <v>114.0328129954766</v>
      </c>
      <c r="N1167" s="1">
        <f>(October_Schedule_Table[[#This Row],[PTS2]]-October_Schedule_Table[[#This Row],[Home Pre]])^2+(October_Schedule_Table[[#This Row],[PTS]]-October_Schedule_Table[[#This Row],[Away Pre]])^2</f>
        <v>48.859351859059792</v>
      </c>
      <c r="O1167" s="1">
        <f t="shared" si="20"/>
        <v>2.000121608972186</v>
      </c>
      <c r="P1167" s="8">
        <f>October_Schedule_Table[[#This Row],[PTS2]]-October_Schedule_Table[[#This Row],[PTS]]</f>
        <v>14</v>
      </c>
      <c r="Q1167" s="8">
        <f>October_Schedule_Table[[#This Row],[Home Pre]]-October_Schedule_Table[[#This Row],[Away Pre]]</f>
        <v>5.3253897086775623</v>
      </c>
      <c r="R1167" s="8">
        <f>October_Schedule_Table[[#This Row],[Actual]]-October_Schedule_Table[[#This Row],[Predicted]]</f>
        <v>8.6746102913224377</v>
      </c>
      <c r="S1167" s="8">
        <f>October_Schedule_Table[[#This Row],[PTS2]]-October_Schedule_Table[[#This Row],[Home Pre]]</f>
        <v>1.9671870045233959</v>
      </c>
      <c r="T1167" s="8">
        <f>October_Schedule_Table[[#This Row],[PTS]]-October_Schedule_Table[[#This Row],[Away Pre]]</f>
        <v>-6.7074232867990418</v>
      </c>
      <c r="U1167" s="8" t="str">
        <f>CONCATENATE(October_Schedule_Table[[#This Row],[Away Short]],October_Schedule_Table[[#This Row],[PTS]],October_Schedule_Table[[#This Row],[PTS2]])</f>
        <v>Den102116</v>
      </c>
      <c r="V1167" s="8" t="str">
        <f>CONCATENATE(October_Schedule_Table[[#This Row],[Home Short]],October_Schedule_Table[[#This Row],[PTS]],October_Schedule_Table[[#This Row],[PTS2]])</f>
        <v>Gol102116</v>
      </c>
      <c r="W1167" s="8" t="str">
        <f>VLOOKUP(October_Schedule_Table[[#This Row],[Home Concat]],'Back to Back'!T:U,2,FALSE)</f>
        <v>no</v>
      </c>
      <c r="X1167" s="8" t="str">
        <f>VLOOKUP(October_Schedule_Table[[#This Row],[Away Concat]],'Back to Back'!T:U,2,FALSE)</f>
        <v>no</v>
      </c>
      <c r="Y116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67" s="8"/>
    </row>
    <row r="1168" spans="1:26" x14ac:dyDescent="0.2">
      <c r="A1168" s="2">
        <v>43557</v>
      </c>
      <c r="B1168" s="16">
        <v>4</v>
      </c>
      <c r="C1168" s="16">
        <v>2</v>
      </c>
      <c r="D1168" s="16">
        <v>2019</v>
      </c>
      <c r="E1168" s="1" t="s">
        <v>6</v>
      </c>
      <c r="F1168" s="1" t="s">
        <v>39</v>
      </c>
      <c r="G1168" s="1" t="s">
        <v>242</v>
      </c>
      <c r="H1168" s="1" t="s">
        <v>101</v>
      </c>
      <c r="I1168" s="1" t="s">
        <v>10</v>
      </c>
      <c r="J1168" s="1" t="str">
        <f>LEFT(October_Schedule_Table[[#This Row],[Home/Neutral]],3)</f>
        <v>Okl</v>
      </c>
      <c r="K1168" s="1" t="s">
        <v>102</v>
      </c>
      <c r="L1168" s="1">
        <f>mean-0.5*home+VLOOKUP(October_Schedule_Table[[#This Row],[Visitor/Neutral]],lookup,2,FALSE)+VLOOKUP(October_Schedule_Table[[#This Row],[Home/Neutral]],lookup,3,FALSE)</f>
        <v>110.1470693807338</v>
      </c>
      <c r="M1168" s="1">
        <f>mean+0.5*home+VLOOKUP(October_Schedule_Table[[#This Row],[Visitor/Neutral]],lookup,3,FALSE)+VLOOKUP(October_Schedule_Table[[#This Row],[Home/Neutral]],lookup,2,FALSE)</f>
        <v>118.01847687475883</v>
      </c>
      <c r="N1168" s="1">
        <f>(October_Schedule_Table[[#This Row],[PTS2]]-October_Schedule_Table[[#This Row],[Home Pre]])^2+(October_Schedule_Table[[#This Row],[PTS]]-October_Schedule_Table[[#This Row],[Away Pre]])^2</f>
        <v>52.043988378405764</v>
      </c>
      <c r="O1168" s="1">
        <f t="shared" si="20"/>
        <v>2.0013224024136345</v>
      </c>
      <c r="P1168" s="8">
        <f>October_Schedule_Table[[#This Row],[PTS2]]-October_Schedule_Table[[#This Row],[PTS]]</f>
        <v>16</v>
      </c>
      <c r="Q1168" s="8">
        <f>October_Schedule_Table[[#This Row],[Home Pre]]-October_Schedule_Table[[#This Row],[Away Pre]]</f>
        <v>7.8714074940250356</v>
      </c>
      <c r="R1168" s="8">
        <f>October_Schedule_Table[[#This Row],[Actual]]-October_Schedule_Table[[#This Row],[Predicted]]</f>
        <v>8.1285925059749644</v>
      </c>
      <c r="S1168" s="8">
        <f>October_Schedule_Table[[#This Row],[PTS2]]-October_Schedule_Table[[#This Row],[Home Pre]]</f>
        <v>0.9815231252411678</v>
      </c>
      <c r="T1168" s="8">
        <f>October_Schedule_Table[[#This Row],[PTS]]-October_Schedule_Table[[#This Row],[Away Pre]]</f>
        <v>-7.1470693807337966</v>
      </c>
      <c r="U1168" s="8" t="str">
        <f>CONCATENATE(October_Schedule_Table[[#This Row],[Away Short]],October_Schedule_Table[[#This Row],[PTS]],October_Schedule_Table[[#This Row],[PTS2]])</f>
        <v>LAL103119</v>
      </c>
      <c r="V1168" s="8" t="str">
        <f>CONCATENATE(October_Schedule_Table[[#This Row],[Home Short]],October_Schedule_Table[[#This Row],[PTS]],October_Schedule_Table[[#This Row],[PTS2]])</f>
        <v>Okl103119</v>
      </c>
      <c r="W1168" s="8" t="str">
        <f>VLOOKUP(October_Schedule_Table[[#This Row],[Home Concat]],'Back to Back'!T:U,2,FALSE)</f>
        <v>no</v>
      </c>
      <c r="X1168" s="8" t="str">
        <f>VLOOKUP(October_Schedule_Table[[#This Row],[Away Concat]],'Back to Back'!T:U,2,FALSE)</f>
        <v>no</v>
      </c>
      <c r="Y116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68" s="8"/>
    </row>
    <row r="1169" spans="1:26" x14ac:dyDescent="0.2">
      <c r="A1169" s="2">
        <v>43557</v>
      </c>
      <c r="B1169" s="16">
        <v>4</v>
      </c>
      <c r="C1169" s="16">
        <v>2</v>
      </c>
      <c r="D1169" s="16">
        <v>2019</v>
      </c>
      <c r="E1169" s="1" t="s">
        <v>30</v>
      </c>
      <c r="F1169" s="1" t="s">
        <v>18</v>
      </c>
      <c r="G1169" s="1" t="str">
        <f>LEFT(October_Schedule_Table[[#This Row],[Visitor/Neutral]],3)</f>
        <v>Hou</v>
      </c>
      <c r="H1169" s="1" t="s">
        <v>104</v>
      </c>
      <c r="I1169" s="1" t="s">
        <v>32</v>
      </c>
      <c r="J1169" s="1" t="str">
        <f>LEFT(October_Schedule_Table[[#This Row],[Home/Neutral]],3)</f>
        <v>Sac</v>
      </c>
      <c r="K1169" s="1" t="s">
        <v>80</v>
      </c>
      <c r="L1169" s="1">
        <f>mean-0.5*home+VLOOKUP(October_Schedule_Table[[#This Row],[Visitor/Neutral]],lookup,2,FALSE)+VLOOKUP(October_Schedule_Table[[#This Row],[Home/Neutral]],lookup,3,FALSE)</f>
        <v>116.7464761429239</v>
      </c>
      <c r="M1169" s="1">
        <f>mean+0.5*home+VLOOKUP(October_Schedule_Table[[#This Row],[Visitor/Neutral]],lookup,3,FALSE)+VLOOKUP(October_Schedule_Table[[#This Row],[Home/Neutral]],lookup,2,FALSE)</f>
        <v>112.72973707006813</v>
      </c>
      <c r="N1169" s="1">
        <f>(October_Schedule_Table[[#This Row],[PTS2]]-October_Schedule_Table[[#This Row],[Home Pre]])^2+(October_Schedule_Table[[#This Row],[PTS]]-October_Schedule_Table[[#This Row],[Away Pre]])^2</f>
        <v>235.4047298024708</v>
      </c>
      <c r="O1169" s="1">
        <f t="shared" si="20"/>
        <v>2.002523916763693</v>
      </c>
      <c r="P1169" s="8">
        <f>October_Schedule_Table[[#This Row],[PTS2]]-October_Schedule_Table[[#This Row],[PTS]]</f>
        <v>-25</v>
      </c>
      <c r="Q1169" s="8">
        <f>October_Schedule_Table[[#This Row],[Home Pre]]-October_Schedule_Table[[#This Row],[Away Pre]]</f>
        <v>-4.0167390728557706</v>
      </c>
      <c r="R1169" s="8">
        <f>October_Schedule_Table[[#This Row],[Actual]]-October_Schedule_Table[[#This Row],[Predicted]]</f>
        <v>-20.983260927144229</v>
      </c>
      <c r="S1169" s="8">
        <f>October_Schedule_Table[[#This Row],[PTS2]]-October_Schedule_Table[[#This Row],[Home Pre]]</f>
        <v>-7.7297370700681256</v>
      </c>
      <c r="T1169" s="8">
        <f>October_Schedule_Table[[#This Row],[PTS]]-October_Schedule_Table[[#This Row],[Away Pre]]</f>
        <v>13.253523857076104</v>
      </c>
      <c r="U1169" s="8" t="str">
        <f>CONCATENATE(October_Schedule_Table[[#This Row],[Away Short]],October_Schedule_Table[[#This Row],[PTS]],October_Schedule_Table[[#This Row],[PTS2]])</f>
        <v>Hou130105</v>
      </c>
      <c r="V1169" s="8" t="str">
        <f>CONCATENATE(October_Schedule_Table[[#This Row],[Home Short]],October_Schedule_Table[[#This Row],[PTS]],October_Schedule_Table[[#This Row],[PTS2]])</f>
        <v>Sac130105</v>
      </c>
      <c r="W1169" s="8" t="str">
        <f>VLOOKUP(October_Schedule_Table[[#This Row],[Home Concat]],'Back to Back'!T:U,2,FALSE)</f>
        <v>no</v>
      </c>
      <c r="X1169" s="8" t="str">
        <f>VLOOKUP(October_Schedule_Table[[#This Row],[Away Concat]],'Back to Back'!T:U,2,FALSE)</f>
        <v>no</v>
      </c>
      <c r="Y116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69" s="8"/>
    </row>
    <row r="1170" spans="1:26" x14ac:dyDescent="0.2">
      <c r="A1170" s="2">
        <v>43557</v>
      </c>
      <c r="B1170" s="16">
        <v>4</v>
      </c>
      <c r="C1170" s="16">
        <v>2</v>
      </c>
      <c r="D1170" s="16">
        <v>2019</v>
      </c>
      <c r="E1170" s="1" t="s">
        <v>33</v>
      </c>
      <c r="F1170" s="1" t="s">
        <v>24</v>
      </c>
      <c r="G1170" s="1" t="str">
        <f>LEFT(October_Schedule_Table[[#This Row],[Visitor/Neutral]],3)</f>
        <v>Atl</v>
      </c>
      <c r="H1170" s="1" t="s">
        <v>89</v>
      </c>
      <c r="I1170" s="1" t="s">
        <v>35</v>
      </c>
      <c r="J1170" s="1" t="str">
        <f>LEFT(October_Schedule_Table[[#This Row],[Home/Neutral]],3)</f>
        <v>San</v>
      </c>
      <c r="K1170" s="1" t="s">
        <v>106</v>
      </c>
      <c r="L1170" s="1">
        <f>mean-0.5*home+VLOOKUP(October_Schedule_Table[[#This Row],[Visitor/Neutral]],lookup,2,FALSE)+VLOOKUP(October_Schedule_Table[[#This Row],[Home/Neutral]],lookup,3,FALSE)</f>
        <v>111.46133824267997</v>
      </c>
      <c r="M1170" s="1">
        <f>mean+0.5*home+VLOOKUP(October_Schedule_Table[[#This Row],[Visitor/Neutral]],lookup,3,FALSE)+VLOOKUP(October_Schedule_Table[[#This Row],[Home/Neutral]],lookup,2,FALSE)</f>
        <v>121.46636301013446</v>
      </c>
      <c r="N1170" s="1">
        <f>(October_Schedule_Table[[#This Row],[PTS2]]-October_Schedule_Table[[#This Row],[Home Pre]])^2+(October_Schedule_Table[[#This Row],[PTS]]-October_Schedule_Table[[#This Row],[Away Pre]])^2</f>
        <v>20.161231512456382</v>
      </c>
      <c r="O1170" s="1">
        <f t="shared" si="20"/>
        <v>2.0037261524551662</v>
      </c>
      <c r="P1170" s="8">
        <f>October_Schedule_Table[[#This Row],[PTS2]]-October_Schedule_Table[[#This Row],[PTS]]</f>
        <v>6</v>
      </c>
      <c r="Q1170" s="8">
        <f>October_Schedule_Table[[#This Row],[Home Pre]]-October_Schedule_Table[[#This Row],[Away Pre]]</f>
        <v>10.005024767454486</v>
      </c>
      <c r="R1170" s="8">
        <f>October_Schedule_Table[[#This Row],[Actual]]-October_Schedule_Table[[#This Row],[Predicted]]</f>
        <v>-4.0050247674544863</v>
      </c>
      <c r="S1170" s="8">
        <f>October_Schedule_Table[[#This Row],[PTS2]]-October_Schedule_Table[[#This Row],[Home Pre]]</f>
        <v>-4.466363010134458</v>
      </c>
      <c r="T1170" s="8">
        <f>October_Schedule_Table[[#This Row],[PTS]]-October_Schedule_Table[[#This Row],[Away Pre]]</f>
        <v>-0.4613382426799717</v>
      </c>
      <c r="U1170" s="8" t="str">
        <f>CONCATENATE(October_Schedule_Table[[#This Row],[Away Short]],October_Schedule_Table[[#This Row],[PTS]],October_Schedule_Table[[#This Row],[PTS2]])</f>
        <v>Atl111117</v>
      </c>
      <c r="V1170" s="8" t="str">
        <f>CONCATENATE(October_Schedule_Table[[#This Row],[Home Short]],October_Schedule_Table[[#This Row],[PTS]],October_Schedule_Table[[#This Row],[PTS2]])</f>
        <v>San111117</v>
      </c>
      <c r="W1170" s="8" t="str">
        <f>VLOOKUP(October_Schedule_Table[[#This Row],[Home Concat]],'Back to Back'!T:U,2,FALSE)</f>
        <v>no</v>
      </c>
      <c r="X1170" s="8" t="str">
        <f>VLOOKUP(October_Schedule_Table[[#This Row],[Away Concat]],'Back to Back'!T:U,2,FALSE)</f>
        <v>no</v>
      </c>
      <c r="Y117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70" s="8"/>
    </row>
    <row r="1171" spans="1:26" x14ac:dyDescent="0.2">
      <c r="A1171" s="2">
        <v>43558</v>
      </c>
      <c r="B1171" s="16">
        <v>4</v>
      </c>
      <c r="C1171" s="16">
        <v>3</v>
      </c>
      <c r="D1171" s="16">
        <v>2019</v>
      </c>
      <c r="E1171" s="1" t="s">
        <v>23</v>
      </c>
      <c r="F1171" s="1" t="s">
        <v>7</v>
      </c>
      <c r="G1171" s="1" t="str">
        <f>LEFT(October_Schedule_Table[[#This Row],[Visitor/Neutral]],3)</f>
        <v>Phi</v>
      </c>
      <c r="H1171" s="1" t="s">
        <v>87</v>
      </c>
      <c r="I1171" s="1" t="s">
        <v>24</v>
      </c>
      <c r="J1171" s="1" t="str">
        <f>LEFT(October_Schedule_Table[[#This Row],[Home/Neutral]],3)</f>
        <v>Atl</v>
      </c>
      <c r="K1171" s="1" t="s">
        <v>104</v>
      </c>
      <c r="L1171" s="1">
        <f>mean-0.5*home+VLOOKUP(October_Schedule_Table[[#This Row],[Visitor/Neutral]],lookup,2,FALSE)+VLOOKUP(October_Schedule_Table[[#This Row],[Home/Neutral]],lookup,3,FALSE)</f>
        <v>122.62266183770595</v>
      </c>
      <c r="M1171" s="1">
        <f>mean+0.5*home+VLOOKUP(October_Schedule_Table[[#This Row],[Visitor/Neutral]],lookup,3,FALSE)+VLOOKUP(October_Schedule_Table[[#This Row],[Home/Neutral]],lookup,2,FALSE)</f>
        <v>117.66698374418941</v>
      </c>
      <c r="N1171" s="1">
        <f>(October_Schedule_Table[[#This Row],[PTS2]]-October_Schedule_Table[[#This Row],[Home Pre]])^2+(October_Schedule_Table[[#This Row],[PTS]]-October_Schedule_Table[[#This Row],[Away Pre]])^2</f>
        <v>152.49099773022363</v>
      </c>
      <c r="O1171" s="1">
        <f t="shared" si="20"/>
        <v>2.0049291099211191</v>
      </c>
      <c r="P1171" s="8">
        <f>October_Schedule_Table[[#This Row],[PTS2]]-October_Schedule_Table[[#This Row],[PTS]]</f>
        <v>8</v>
      </c>
      <c r="Q1171" s="8">
        <f>October_Schedule_Table[[#This Row],[Home Pre]]-October_Schedule_Table[[#This Row],[Away Pre]]</f>
        <v>-4.9556780935165392</v>
      </c>
      <c r="R1171" s="8">
        <f>October_Schedule_Table[[#This Row],[Actual]]-October_Schedule_Table[[#This Row],[Predicted]]</f>
        <v>12.955678093516539</v>
      </c>
      <c r="S1171" s="8">
        <f>October_Schedule_Table[[#This Row],[PTS2]]-October_Schedule_Table[[#This Row],[Home Pre]]</f>
        <v>12.333016255810591</v>
      </c>
      <c r="T1171" s="8">
        <f>October_Schedule_Table[[#This Row],[PTS]]-October_Schedule_Table[[#This Row],[Away Pre]]</f>
        <v>-0.62266183770594807</v>
      </c>
      <c r="U1171" s="8" t="str">
        <f>CONCATENATE(October_Schedule_Table[[#This Row],[Away Short]],October_Schedule_Table[[#This Row],[PTS]],October_Schedule_Table[[#This Row],[PTS2]])</f>
        <v>Phi122130</v>
      </c>
      <c r="V1171" s="8" t="str">
        <f>CONCATENATE(October_Schedule_Table[[#This Row],[Home Short]],October_Schedule_Table[[#This Row],[PTS]],October_Schedule_Table[[#This Row],[PTS2]])</f>
        <v>Atl122130</v>
      </c>
      <c r="W1171" s="8" t="str">
        <f>VLOOKUP(October_Schedule_Table[[#This Row],[Home Concat]],'Back to Back'!T:U,2,FALSE)</f>
        <v>yes</v>
      </c>
      <c r="X1171" s="8" t="str">
        <f>VLOOKUP(October_Schedule_Table[[#This Row],[Away Concat]],'Back to Back'!T:U,2,FALSE)</f>
        <v>no</v>
      </c>
      <c r="Y1171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71" s="8"/>
    </row>
    <row r="1172" spans="1:26" x14ac:dyDescent="0.2">
      <c r="A1172" s="2">
        <v>43558</v>
      </c>
      <c r="B1172" s="16">
        <v>4</v>
      </c>
      <c r="C1172" s="16">
        <v>3</v>
      </c>
      <c r="D1172" s="16">
        <v>2019</v>
      </c>
      <c r="E1172" s="1" t="s">
        <v>23</v>
      </c>
      <c r="F1172" s="1" t="s">
        <v>37</v>
      </c>
      <c r="G1172" s="1" t="str">
        <f>LEFT(October_Schedule_Table[[#This Row],[Visitor/Neutral]],3)</f>
        <v>Tor</v>
      </c>
      <c r="H1172" s="1" t="s">
        <v>109</v>
      </c>
      <c r="I1172" s="1" t="s">
        <v>15</v>
      </c>
      <c r="J1172" s="1" t="str">
        <f>LEFT(October_Schedule_Table[[#This Row],[Home/Neutral]],3)</f>
        <v>Bro</v>
      </c>
      <c r="K1172" s="1" t="s">
        <v>80</v>
      </c>
      <c r="L1172" s="1">
        <f>mean-0.5*home+VLOOKUP(October_Schedule_Table[[#This Row],[Visitor/Neutral]],lookup,2,FALSE)+VLOOKUP(October_Schedule_Table[[#This Row],[Home/Neutral]],lookup,3,FALSE)</f>
        <v>114.2110007255633</v>
      </c>
      <c r="M1172" s="1">
        <f>mean+0.5*home+VLOOKUP(October_Schedule_Table[[#This Row],[Visitor/Neutral]],lookup,3,FALSE)+VLOOKUP(October_Schedule_Table[[#This Row],[Home/Neutral]],lookup,2,FALSE)</f>
        <v>111.4891557894244</v>
      </c>
      <c r="N1172" s="1">
        <f>(October_Schedule_Table[[#This Row],[PTS2]]-October_Schedule_Table[[#This Row],[Home Pre]])^2+(October_Schedule_Table[[#This Row],[PTS]]-October_Schedule_Table[[#This Row],[Away Pre]])^2</f>
        <v>42.731662714481878</v>
      </c>
      <c r="O1172" s="1">
        <f t="shared" si="20"/>
        <v>2.0061327895948762</v>
      </c>
      <c r="P1172" s="8">
        <f>October_Schedule_Table[[#This Row],[PTS2]]-October_Schedule_Table[[#This Row],[PTS]]</f>
        <v>-10</v>
      </c>
      <c r="Q1172" s="8">
        <f>October_Schedule_Table[[#This Row],[Home Pre]]-October_Schedule_Table[[#This Row],[Away Pre]]</f>
        <v>-2.7218449361388934</v>
      </c>
      <c r="R1172" s="8">
        <f>October_Schedule_Table[[#This Row],[Actual]]-October_Schedule_Table[[#This Row],[Predicted]]</f>
        <v>-7.2781550638611066</v>
      </c>
      <c r="S1172" s="8">
        <f>October_Schedule_Table[[#This Row],[PTS2]]-October_Schedule_Table[[#This Row],[Home Pre]]</f>
        <v>-6.4891557894244016</v>
      </c>
      <c r="T1172" s="8">
        <f>October_Schedule_Table[[#This Row],[PTS]]-October_Schedule_Table[[#This Row],[Away Pre]]</f>
        <v>0.78899927443670492</v>
      </c>
      <c r="U1172" s="8" t="str">
        <f>CONCATENATE(October_Schedule_Table[[#This Row],[Away Short]],October_Schedule_Table[[#This Row],[PTS]],October_Schedule_Table[[#This Row],[PTS2]])</f>
        <v>Tor115105</v>
      </c>
      <c r="V1172" s="8" t="str">
        <f>CONCATENATE(October_Schedule_Table[[#This Row],[Home Short]],October_Schedule_Table[[#This Row],[PTS]],October_Schedule_Table[[#This Row],[PTS2]])</f>
        <v>Bro115105</v>
      </c>
      <c r="W1172" s="8" t="str">
        <f>VLOOKUP(October_Schedule_Table[[#This Row],[Home Concat]],'Back to Back'!T:U,2,FALSE)</f>
        <v>no</v>
      </c>
      <c r="X1172" s="8" t="str">
        <f>VLOOKUP(October_Schedule_Table[[#This Row],[Away Concat]],'Back to Back'!T:U,2,FALSE)</f>
        <v>no</v>
      </c>
      <c r="Y117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72" s="8"/>
    </row>
    <row r="1173" spans="1:26" x14ac:dyDescent="0.2">
      <c r="A1173" s="2">
        <v>43558</v>
      </c>
      <c r="B1173" s="16">
        <v>4</v>
      </c>
      <c r="C1173" s="16">
        <v>3</v>
      </c>
      <c r="D1173" s="16">
        <v>2019</v>
      </c>
      <c r="E1173" s="1" t="s">
        <v>33</v>
      </c>
      <c r="F1173" s="1" t="s">
        <v>34</v>
      </c>
      <c r="G1173" s="1" t="str">
        <f>LEFT(October_Schedule_Table[[#This Row],[Visitor/Neutral]],3)</f>
        <v>Min</v>
      </c>
      <c r="H1173" s="1" t="s">
        <v>81</v>
      </c>
      <c r="I1173" s="1" t="s">
        <v>28</v>
      </c>
      <c r="J1173" s="1" t="str">
        <f>LEFT(October_Schedule_Table[[#This Row],[Home/Neutral]],3)</f>
        <v>Dal</v>
      </c>
      <c r="K1173" s="1" t="s">
        <v>110</v>
      </c>
      <c r="L1173" s="1">
        <f>mean-0.5*home+VLOOKUP(October_Schedule_Table[[#This Row],[Visitor/Neutral]],lookup,2,FALSE)+VLOOKUP(October_Schedule_Table[[#This Row],[Home/Neutral]],lookup,3,FALSE)</f>
        <v>110.12695944438519</v>
      </c>
      <c r="M1173" s="1">
        <f>mean+0.5*home+VLOOKUP(October_Schedule_Table[[#This Row],[Visitor/Neutral]],lookup,3,FALSE)+VLOOKUP(October_Schedule_Table[[#This Row],[Home/Neutral]],lookup,2,FALSE)</f>
        <v>113.08893820663916</v>
      </c>
      <c r="N1173" s="1">
        <f>(October_Schedule_Table[[#This Row],[PTS2]]-October_Schedule_Table[[#This Row],[Home Pre]])^2+(October_Schedule_Table[[#This Row],[PTS]]-October_Schedule_Table[[#This Row],[Away Pre]])^2</f>
        <v>25.913410771510346</v>
      </c>
      <c r="O1173" s="1">
        <f t="shared" si="20"/>
        <v>2.0073371919100222</v>
      </c>
      <c r="P1173" s="8">
        <f>October_Schedule_Table[[#This Row],[PTS2]]-October_Schedule_Table[[#This Row],[PTS]]</f>
        <v>-2</v>
      </c>
      <c r="Q1173" s="8">
        <f>October_Schedule_Table[[#This Row],[Home Pre]]-October_Schedule_Table[[#This Row],[Away Pre]]</f>
        <v>2.9619787622539633</v>
      </c>
      <c r="R1173" s="8">
        <f>October_Schedule_Table[[#This Row],[Actual]]-October_Schedule_Table[[#This Row],[Predicted]]</f>
        <v>-4.9619787622539633</v>
      </c>
      <c r="S1173" s="8">
        <f>October_Schedule_Table[[#This Row],[PTS2]]-October_Schedule_Table[[#This Row],[Home Pre]]</f>
        <v>-5.0889382066391562</v>
      </c>
      <c r="T1173" s="8">
        <f>October_Schedule_Table[[#This Row],[PTS]]-October_Schedule_Table[[#This Row],[Away Pre]]</f>
        <v>-0.12695944438519291</v>
      </c>
      <c r="U1173" s="8" t="str">
        <f>CONCATENATE(October_Schedule_Table[[#This Row],[Away Short]],October_Schedule_Table[[#This Row],[PTS]],October_Schedule_Table[[#This Row],[PTS2]])</f>
        <v>Min110108</v>
      </c>
      <c r="V1173" s="8" t="str">
        <f>CONCATENATE(October_Schedule_Table[[#This Row],[Home Short]],October_Schedule_Table[[#This Row],[PTS]],October_Schedule_Table[[#This Row],[PTS2]])</f>
        <v>Dal110108</v>
      </c>
      <c r="W1173" s="8" t="str">
        <f>VLOOKUP(October_Schedule_Table[[#This Row],[Home Concat]],'Back to Back'!T:U,2,FALSE)</f>
        <v>no</v>
      </c>
      <c r="X1173" s="8" t="str">
        <f>VLOOKUP(October_Schedule_Table[[#This Row],[Away Concat]],'Back to Back'!T:U,2,FALSE)</f>
        <v>no</v>
      </c>
      <c r="Y117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73" s="8"/>
    </row>
    <row r="1174" spans="1:26" x14ac:dyDescent="0.2">
      <c r="A1174" s="2">
        <v>43558</v>
      </c>
      <c r="B1174" s="16">
        <v>4</v>
      </c>
      <c r="C1174" s="16">
        <v>3</v>
      </c>
      <c r="D1174" s="16">
        <v>2019</v>
      </c>
      <c r="E1174" s="1" t="s">
        <v>42</v>
      </c>
      <c r="F1174" s="1" t="s">
        <v>35</v>
      </c>
      <c r="G1174" s="1" t="str">
        <f>LEFT(October_Schedule_Table[[#This Row],[Visitor/Neutral]],3)</f>
        <v>San</v>
      </c>
      <c r="H1174" s="1" t="s">
        <v>112</v>
      </c>
      <c r="I1174" s="1" t="s">
        <v>21</v>
      </c>
      <c r="J1174" s="1" t="str">
        <f>LEFT(October_Schedule_Table[[#This Row],[Home/Neutral]],3)</f>
        <v>Den</v>
      </c>
      <c r="K1174" s="1" t="s">
        <v>93</v>
      </c>
      <c r="L1174" s="1">
        <f>mean-0.5*home+VLOOKUP(October_Schedule_Table[[#This Row],[Visitor/Neutral]],lookup,2,FALSE)+VLOOKUP(October_Schedule_Table[[#This Row],[Home/Neutral]],lookup,3,FALSE)</f>
        <v>105.05621614806138</v>
      </c>
      <c r="M1174" s="1">
        <f>mean+0.5*home+VLOOKUP(October_Schedule_Table[[#This Row],[Visitor/Neutral]],lookup,3,FALSE)+VLOOKUP(October_Schedule_Table[[#This Row],[Home/Neutral]],lookup,2,FALSE)</f>
        <v>109.78295232147789</v>
      </c>
      <c r="N1174" s="1">
        <f>(October_Schedule_Table[[#This Row],[PTS2]]-October_Schedule_Table[[#This Row],[Home Pre]])^2+(October_Schedule_Table[[#This Row],[PTS]]-October_Schedule_Table[[#This Row],[Away Pre]])^2</f>
        <v>412.60120194364259</v>
      </c>
      <c r="O1174" s="1">
        <f t="shared" si="20"/>
        <v>2.0085423173004027</v>
      </c>
      <c r="P1174" s="8">
        <f>October_Schedule_Table[[#This Row],[PTS2]]-October_Schedule_Table[[#This Row],[PTS]]</f>
        <v>28</v>
      </c>
      <c r="Q1174" s="8">
        <f>October_Schedule_Table[[#This Row],[Home Pre]]-October_Schedule_Table[[#This Row],[Away Pre]]</f>
        <v>4.7267361734165121</v>
      </c>
      <c r="R1174" s="8">
        <f>October_Schedule_Table[[#This Row],[Actual]]-October_Schedule_Table[[#This Row],[Predicted]]</f>
        <v>23.273263826583488</v>
      </c>
      <c r="S1174" s="8">
        <f>October_Schedule_Table[[#This Row],[PTS2]]-October_Schedule_Table[[#This Row],[Home Pre]]</f>
        <v>3.2170476785221069</v>
      </c>
      <c r="T1174" s="8">
        <f>October_Schedule_Table[[#This Row],[PTS]]-October_Schedule_Table[[#This Row],[Away Pre]]</f>
        <v>-20.056216148061381</v>
      </c>
      <c r="U1174" s="8" t="str">
        <f>CONCATENATE(October_Schedule_Table[[#This Row],[Away Short]],October_Schedule_Table[[#This Row],[PTS]],October_Schedule_Table[[#This Row],[PTS2]])</f>
        <v>San85113</v>
      </c>
      <c r="V1174" s="8" t="str">
        <f>CONCATENATE(October_Schedule_Table[[#This Row],[Home Short]],October_Schedule_Table[[#This Row],[PTS]],October_Schedule_Table[[#This Row],[PTS2]])</f>
        <v>Den85113</v>
      </c>
      <c r="W1174" s="8" t="str">
        <f>VLOOKUP(October_Schedule_Table[[#This Row],[Home Concat]],'Back to Back'!T:U,2,FALSE)</f>
        <v>yes</v>
      </c>
      <c r="X1174" s="8" t="str">
        <f>VLOOKUP(October_Schedule_Table[[#This Row],[Away Concat]],'Back to Back'!T:U,2,FALSE)</f>
        <v>yes</v>
      </c>
      <c r="Y1174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43558San Antonio SpursDenver Nuggets</v>
      </c>
      <c r="Z1174" s="8"/>
    </row>
    <row r="1175" spans="1:26" x14ac:dyDescent="0.2">
      <c r="A1175" s="2">
        <v>43558</v>
      </c>
      <c r="B1175" s="16">
        <v>4</v>
      </c>
      <c r="C1175" s="16">
        <v>3</v>
      </c>
      <c r="D1175" s="16">
        <v>2019</v>
      </c>
      <c r="E1175" s="1" t="s">
        <v>12</v>
      </c>
      <c r="F1175" s="1" t="s">
        <v>20</v>
      </c>
      <c r="G1175" s="1" t="str">
        <f>LEFT(October_Schedule_Table[[#This Row],[Visitor/Neutral]],3)</f>
        <v>Ind</v>
      </c>
      <c r="H1175" s="1" t="s">
        <v>110</v>
      </c>
      <c r="I1175" s="1" t="s">
        <v>16</v>
      </c>
      <c r="J1175" s="1" t="str">
        <f>LEFT(October_Schedule_Table[[#This Row],[Home/Neutral]],3)</f>
        <v>Det</v>
      </c>
      <c r="K1175" s="1" t="s">
        <v>114</v>
      </c>
      <c r="L1175" s="1">
        <f>mean-0.5*home+VLOOKUP(October_Schedule_Table[[#This Row],[Visitor/Neutral]],lookup,2,FALSE)+VLOOKUP(October_Schedule_Table[[#This Row],[Home/Neutral]],lookup,3,FALSE)</f>
        <v>102.2307500019236</v>
      </c>
      <c r="M1175" s="1">
        <f>mean+0.5*home+VLOOKUP(October_Schedule_Table[[#This Row],[Visitor/Neutral]],lookup,3,FALSE)+VLOOKUP(October_Schedule_Table[[#This Row],[Home/Neutral]],lookup,2,FALSE)</f>
        <v>102.31380621961631</v>
      </c>
      <c r="N1175" s="1">
        <f>(October_Schedule_Table[[#This Row],[PTS2]]-October_Schedule_Table[[#This Row],[Home Pre]])^2+(October_Schedule_Table[[#This Row],[PTS]]-October_Schedule_Table[[#This Row],[Away Pre]])^2</f>
        <v>210.54168159379856</v>
      </c>
      <c r="O1175" s="1">
        <f t="shared" si="20"/>
        <v>2.0097481662001231</v>
      </c>
      <c r="P1175" s="8">
        <f>October_Schedule_Table[[#This Row],[PTS2]]-October_Schedule_Table[[#This Row],[PTS]]</f>
        <v>-19</v>
      </c>
      <c r="Q1175" s="8">
        <f>October_Schedule_Table[[#This Row],[Home Pre]]-October_Schedule_Table[[#This Row],[Away Pre]]</f>
        <v>8.305621769271454E-2</v>
      </c>
      <c r="R1175" s="8">
        <f>October_Schedule_Table[[#This Row],[Actual]]-October_Schedule_Table[[#This Row],[Predicted]]</f>
        <v>-19.083056217692715</v>
      </c>
      <c r="S1175" s="8">
        <f>October_Schedule_Table[[#This Row],[PTS2]]-October_Schedule_Table[[#This Row],[Home Pre]]</f>
        <v>-13.31380621961631</v>
      </c>
      <c r="T1175" s="8">
        <f>October_Schedule_Table[[#This Row],[PTS]]-October_Schedule_Table[[#This Row],[Away Pre]]</f>
        <v>5.769249998076404</v>
      </c>
      <c r="U1175" s="8" t="str">
        <f>CONCATENATE(October_Schedule_Table[[#This Row],[Away Short]],October_Schedule_Table[[#This Row],[PTS]],October_Schedule_Table[[#This Row],[PTS2]])</f>
        <v>Ind10889</v>
      </c>
      <c r="V1175" s="8" t="str">
        <f>CONCATENATE(October_Schedule_Table[[#This Row],[Home Short]],October_Schedule_Table[[#This Row],[PTS]],October_Schedule_Table[[#This Row],[PTS2]])</f>
        <v>Det10889</v>
      </c>
      <c r="W1175" s="8" t="str">
        <f>VLOOKUP(October_Schedule_Table[[#This Row],[Home Concat]],'Back to Back'!T:U,2,FALSE)</f>
        <v>no</v>
      </c>
      <c r="X1175" s="8" t="str">
        <f>VLOOKUP(October_Schedule_Table[[#This Row],[Away Concat]],'Back to Back'!T:U,2,FALSE)</f>
        <v>no</v>
      </c>
      <c r="Y117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75" s="8"/>
    </row>
    <row r="1176" spans="1:26" x14ac:dyDescent="0.2">
      <c r="A1176" s="2">
        <v>43558</v>
      </c>
      <c r="B1176" s="16">
        <v>4</v>
      </c>
      <c r="C1176" s="16">
        <v>3</v>
      </c>
      <c r="D1176" s="16">
        <v>2019</v>
      </c>
      <c r="E1176" s="1" t="s">
        <v>9</v>
      </c>
      <c r="F1176" s="1" t="s">
        <v>18</v>
      </c>
      <c r="G1176" s="1" t="str">
        <f>LEFT(October_Schedule_Table[[#This Row],[Visitor/Neutral]],3)</f>
        <v>Hou</v>
      </c>
      <c r="H1176" s="1" t="s">
        <v>116</v>
      </c>
      <c r="I1176" s="1" t="s">
        <v>22</v>
      </c>
      <c r="J1176" s="1" t="s">
        <v>241</v>
      </c>
      <c r="K1176" s="1" t="s">
        <v>101</v>
      </c>
      <c r="L1176" s="1">
        <f>mean-0.5*home+VLOOKUP(October_Schedule_Table[[#This Row],[Visitor/Neutral]],lookup,2,FALSE)+VLOOKUP(October_Schedule_Table[[#This Row],[Home/Neutral]],lookup,3,FALSE)</f>
        <v>116.4032795346392</v>
      </c>
      <c r="M1176" s="1">
        <f>mean+0.5*home+VLOOKUP(October_Schedule_Table[[#This Row],[Visitor/Neutral]],lookup,3,FALSE)+VLOOKUP(October_Schedule_Table[[#This Row],[Home/Neutral]],lookup,2,FALSE)</f>
        <v>114.08910335678962</v>
      </c>
      <c r="N1176" s="1">
        <f>(October_Schedule_Table[[#This Row],[PTS2]]-October_Schedule_Table[[#This Row],[Home Pre]])^2+(October_Schedule_Table[[#This Row],[PTS]]-October_Schedule_Table[[#This Row],[Away Pre]])^2</f>
        <v>468.80622532433222</v>
      </c>
      <c r="O1176" s="1">
        <f t="shared" si="20"/>
        <v>2.0109547390435494</v>
      </c>
      <c r="P1176" s="8">
        <f>October_Schedule_Table[[#This Row],[PTS2]]-October_Schedule_Table[[#This Row],[PTS]]</f>
        <v>-32</v>
      </c>
      <c r="Q1176" s="8">
        <f>October_Schedule_Table[[#This Row],[Home Pre]]-October_Schedule_Table[[#This Row],[Away Pre]]</f>
        <v>-2.3141761778495749</v>
      </c>
      <c r="R1176" s="8">
        <f>October_Schedule_Table[[#This Row],[Actual]]-October_Schedule_Table[[#This Row],[Predicted]]</f>
        <v>-29.685823822150425</v>
      </c>
      <c r="S1176" s="8">
        <f>October_Schedule_Table[[#This Row],[PTS2]]-October_Schedule_Table[[#This Row],[Home Pre]]</f>
        <v>-11.089103356789622</v>
      </c>
      <c r="T1176" s="8">
        <f>October_Schedule_Table[[#This Row],[PTS]]-October_Schedule_Table[[#This Row],[Away Pre]]</f>
        <v>18.596720465360804</v>
      </c>
      <c r="U1176" s="8" t="str">
        <f>CONCATENATE(October_Schedule_Table[[#This Row],[Away Short]],October_Schedule_Table[[#This Row],[PTS]],October_Schedule_Table[[#This Row],[PTS2]])</f>
        <v>Hou135103</v>
      </c>
      <c r="V1176" s="8" t="str">
        <f>CONCATENATE(October_Schedule_Table[[#This Row],[Home Short]],October_Schedule_Table[[#This Row],[PTS]],October_Schedule_Table[[#This Row],[PTS2]])</f>
        <v>LAC135103</v>
      </c>
      <c r="W1176" s="8" t="str">
        <f>VLOOKUP(October_Schedule_Table[[#This Row],[Home Concat]],'Back to Back'!T:U,2,FALSE)</f>
        <v>no</v>
      </c>
      <c r="X1176" s="8" t="str">
        <f>VLOOKUP(October_Schedule_Table[[#This Row],[Away Concat]],'Back to Back'!T:U,2,FALSE)</f>
        <v>yes</v>
      </c>
      <c r="Y117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76" s="8"/>
    </row>
    <row r="1177" spans="1:26" x14ac:dyDescent="0.2">
      <c r="A1177" s="2">
        <v>43558</v>
      </c>
      <c r="B1177" s="16">
        <v>4</v>
      </c>
      <c r="C1177" s="16">
        <v>3</v>
      </c>
      <c r="D1177" s="16">
        <v>2019</v>
      </c>
      <c r="E1177" s="1" t="s">
        <v>23</v>
      </c>
      <c r="F1177" s="1" t="s">
        <v>8</v>
      </c>
      <c r="G1177" s="1" t="str">
        <f>LEFT(October_Schedule_Table[[#This Row],[Visitor/Neutral]],3)</f>
        <v>Bos</v>
      </c>
      <c r="H1177" s="1" t="s">
        <v>118</v>
      </c>
      <c r="I1177" s="1" t="s">
        <v>26</v>
      </c>
      <c r="J1177" s="1" t="str">
        <f>LEFT(October_Schedule_Table[[#This Row],[Home/Neutral]],3)</f>
        <v>Mia</v>
      </c>
      <c r="K1177" s="1" t="s">
        <v>86</v>
      </c>
      <c r="L1177" s="1">
        <f>mean-0.5*home+VLOOKUP(October_Schedule_Table[[#This Row],[Visitor/Neutral]],lookup,2,FALSE)+VLOOKUP(October_Schedule_Table[[#This Row],[Home/Neutral]],lookup,3,FALSE)</f>
        <v>105.45387277325653</v>
      </c>
      <c r="M1177" s="1">
        <f>mean+0.5*home+VLOOKUP(October_Schedule_Table[[#This Row],[Visitor/Neutral]],lookup,3,FALSE)+VLOOKUP(October_Schedule_Table[[#This Row],[Home/Neutral]],lookup,2,FALSE)</f>
        <v>104.25139066091567</v>
      </c>
      <c r="N1177" s="1">
        <f>(October_Schedule_Table[[#This Row],[PTS2]]-October_Schedule_Table[[#This Row],[Home Pre]])^2+(October_Schedule_Table[[#This Row],[PTS]]-October_Schedule_Table[[#This Row],[Away Pre]])^2</f>
        <v>47.920541576770411</v>
      </c>
      <c r="O1177" s="1">
        <f t="shared" si="20"/>
        <v>2.0121620362653085</v>
      </c>
      <c r="P1177" s="8">
        <f>October_Schedule_Table[[#This Row],[PTS2]]-October_Schedule_Table[[#This Row],[PTS]]</f>
        <v>-10</v>
      </c>
      <c r="Q1177" s="8">
        <f>October_Schedule_Table[[#This Row],[Home Pre]]-October_Schedule_Table[[#This Row],[Away Pre]]</f>
        <v>-1.20248211234086</v>
      </c>
      <c r="R1177" s="8">
        <f>October_Schedule_Table[[#This Row],[Actual]]-October_Schedule_Table[[#This Row],[Predicted]]</f>
        <v>-8.79751788765914</v>
      </c>
      <c r="S1177" s="8">
        <f>October_Schedule_Table[[#This Row],[PTS2]]-October_Schedule_Table[[#This Row],[Home Pre]]</f>
        <v>-2.2513906609156749</v>
      </c>
      <c r="T1177" s="8">
        <f>October_Schedule_Table[[#This Row],[PTS]]-October_Schedule_Table[[#This Row],[Away Pre]]</f>
        <v>6.5461272267434651</v>
      </c>
      <c r="U1177" s="8" t="str">
        <f>CONCATENATE(October_Schedule_Table[[#This Row],[Away Short]],October_Schedule_Table[[#This Row],[PTS]],October_Schedule_Table[[#This Row],[PTS2]])</f>
        <v>Bos112102</v>
      </c>
      <c r="V1177" s="8" t="str">
        <f>CONCATENATE(October_Schedule_Table[[#This Row],[Home Short]],October_Schedule_Table[[#This Row],[PTS]],October_Schedule_Table[[#This Row],[PTS2]])</f>
        <v>Mia112102</v>
      </c>
      <c r="W1177" s="8" t="str">
        <f>VLOOKUP(October_Schedule_Table[[#This Row],[Home Concat]],'Back to Back'!T:U,2,FALSE)</f>
        <v>no</v>
      </c>
      <c r="X1177" s="8" t="str">
        <f>VLOOKUP(October_Schedule_Table[[#This Row],[Away Concat]],'Back to Back'!T:U,2,FALSE)</f>
        <v>no</v>
      </c>
      <c r="Y117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77" s="8"/>
    </row>
    <row r="1178" spans="1:26" x14ac:dyDescent="0.2">
      <c r="A1178" s="2">
        <v>43558</v>
      </c>
      <c r="B1178" s="16">
        <v>4</v>
      </c>
      <c r="C1178" s="16">
        <v>3</v>
      </c>
      <c r="D1178" s="16">
        <v>2019</v>
      </c>
      <c r="E1178" s="1" t="s">
        <v>6</v>
      </c>
      <c r="F1178" s="1" t="s">
        <v>14</v>
      </c>
      <c r="G1178" s="1" t="str">
        <f>LEFT(October_Schedule_Table[[#This Row],[Visitor/Neutral]],3)</f>
        <v>Cha</v>
      </c>
      <c r="H1178" s="1" t="s">
        <v>109</v>
      </c>
      <c r="I1178" s="1" t="s">
        <v>17</v>
      </c>
      <c r="J1178" s="1" t="str">
        <f>LEFT(October_Schedule_Table[[#This Row],[Home/Neutral]],3)</f>
        <v>New</v>
      </c>
      <c r="K1178" s="1" t="s">
        <v>96</v>
      </c>
      <c r="L1178" s="1">
        <f>mean-0.5*home+VLOOKUP(October_Schedule_Table[[#This Row],[Visitor/Neutral]],lookup,2,FALSE)+VLOOKUP(October_Schedule_Table[[#This Row],[Home/Neutral]],lookup,3,FALSE)</f>
        <v>115.13867931922462</v>
      </c>
      <c r="M1178" s="1">
        <f>mean+0.5*home+VLOOKUP(October_Schedule_Table[[#This Row],[Visitor/Neutral]],lookup,3,FALSE)+VLOOKUP(October_Schedule_Table[[#This Row],[Home/Neutral]],lookup,2,FALSE)</f>
        <v>117.00004481837476</v>
      </c>
      <c r="N1178" s="1">
        <f>(October_Schedule_Table[[#This Row],[PTS2]]-October_Schedule_Table[[#This Row],[Home Pre]])^2+(October_Schedule_Table[[#This Row],[PTS]]-October_Schedule_Table[[#This Row],[Away Pre]])^2</f>
        <v>64.019949049585463</v>
      </c>
      <c r="O1178" s="1">
        <f t="shared" si="20"/>
        <v>2.0133700583002887</v>
      </c>
      <c r="P1178" s="8">
        <f>October_Schedule_Table[[#This Row],[PTS2]]-October_Schedule_Table[[#This Row],[PTS]]</f>
        <v>-6</v>
      </c>
      <c r="Q1178" s="8">
        <f>October_Schedule_Table[[#This Row],[Home Pre]]-October_Schedule_Table[[#This Row],[Away Pre]]</f>
        <v>1.8613654991501392</v>
      </c>
      <c r="R1178" s="8">
        <f>October_Schedule_Table[[#This Row],[Actual]]-October_Schedule_Table[[#This Row],[Predicted]]</f>
        <v>-7.8613654991501392</v>
      </c>
      <c r="S1178" s="8">
        <f>October_Schedule_Table[[#This Row],[PTS2]]-October_Schedule_Table[[#This Row],[Home Pre]]</f>
        <v>-8.0000448183747608</v>
      </c>
      <c r="T1178" s="8">
        <f>October_Schedule_Table[[#This Row],[PTS]]-October_Schedule_Table[[#This Row],[Away Pre]]</f>
        <v>-0.13867931922462162</v>
      </c>
      <c r="U1178" s="8" t="str">
        <f>CONCATENATE(October_Schedule_Table[[#This Row],[Away Short]],October_Schedule_Table[[#This Row],[PTS]],October_Schedule_Table[[#This Row],[PTS2]])</f>
        <v>Cha115109</v>
      </c>
      <c r="V1178" s="8" t="str">
        <f>CONCATENATE(October_Schedule_Table[[#This Row],[Home Short]],October_Schedule_Table[[#This Row],[PTS]],October_Schedule_Table[[#This Row],[PTS2]])</f>
        <v>New115109</v>
      </c>
      <c r="W1178" s="8" t="str">
        <f>VLOOKUP(October_Schedule_Table[[#This Row],[Home Concat]],'Back to Back'!T:U,2,FALSE)</f>
        <v>no</v>
      </c>
      <c r="X1178" s="8" t="str">
        <f>VLOOKUP(October_Schedule_Table[[#This Row],[Away Concat]],'Back to Back'!T:U,2,FALSE)</f>
        <v>no</v>
      </c>
      <c r="Y117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78" s="8"/>
    </row>
    <row r="1179" spans="1:26" x14ac:dyDescent="0.2">
      <c r="A1179" s="2">
        <v>43558</v>
      </c>
      <c r="B1179" s="16">
        <v>4</v>
      </c>
      <c r="C1179" s="16">
        <v>3</v>
      </c>
      <c r="D1179" s="16">
        <v>2019</v>
      </c>
      <c r="E1179" s="1" t="s">
        <v>12</v>
      </c>
      <c r="F1179" s="1" t="s">
        <v>25</v>
      </c>
      <c r="G1179" s="1" t="s">
        <v>243</v>
      </c>
      <c r="H1179" s="1" t="s">
        <v>121</v>
      </c>
      <c r="I1179" s="1" t="s">
        <v>27</v>
      </c>
      <c r="J1179" s="1" t="str">
        <f>LEFT(October_Schedule_Table[[#This Row],[Home/Neutral]],3)</f>
        <v>Orl</v>
      </c>
      <c r="K1179" s="1" t="s">
        <v>122</v>
      </c>
      <c r="L1179" s="1">
        <f>mean-0.5*home+VLOOKUP(October_Schedule_Table[[#This Row],[Visitor/Neutral]],lookup,2,FALSE)+VLOOKUP(October_Schedule_Table[[#This Row],[Home/Neutral]],lookup,3,FALSE)</f>
        <v>98.069027751204715</v>
      </c>
      <c r="M1179" s="1">
        <f>mean+0.5*home+VLOOKUP(October_Schedule_Table[[#This Row],[Visitor/Neutral]],lookup,3,FALSE)+VLOOKUP(October_Schedule_Table[[#This Row],[Home/Neutral]],lookup,2,FALSE)</f>
        <v>111.38620266764796</v>
      </c>
      <c r="N1179" s="1">
        <f>(October_Schedule_Table[[#This Row],[PTS2]]-October_Schedule_Table[[#This Row],[Home Pre]])^2+(October_Schedule_Table[[#This Row],[PTS]]-October_Schedule_Table[[#This Row],[Away Pre]])^2</f>
        <v>10.56059032022814</v>
      </c>
      <c r="O1179" s="1">
        <f t="shared" si="20"/>
        <v>2.0145788055836391</v>
      </c>
      <c r="P1179" s="8">
        <f>October_Schedule_Table[[#This Row],[PTS2]]-October_Schedule_Table[[#This Row],[PTS]]</f>
        <v>14</v>
      </c>
      <c r="Q1179" s="8">
        <f>October_Schedule_Table[[#This Row],[Home Pre]]-October_Schedule_Table[[#This Row],[Away Pre]]</f>
        <v>13.31717491644325</v>
      </c>
      <c r="R1179" s="8">
        <f>October_Schedule_Table[[#This Row],[Actual]]-October_Schedule_Table[[#This Row],[Predicted]]</f>
        <v>0.6828250835567502</v>
      </c>
      <c r="S1179" s="8">
        <f>October_Schedule_Table[[#This Row],[PTS2]]-October_Schedule_Table[[#This Row],[Home Pre]]</f>
        <v>2.6137973323520356</v>
      </c>
      <c r="T1179" s="8">
        <f>October_Schedule_Table[[#This Row],[PTS]]-October_Schedule_Table[[#This Row],[Away Pre]]</f>
        <v>1.9309722487952854</v>
      </c>
      <c r="U1179" s="8" t="str">
        <f>CONCATENATE(October_Schedule_Table[[#This Row],[Away Short]],October_Schedule_Table[[#This Row],[PTS]],October_Schedule_Table[[#This Row],[PTS2]])</f>
        <v>NYK100114</v>
      </c>
      <c r="V1179" s="8" t="str">
        <f>CONCATENATE(October_Schedule_Table[[#This Row],[Home Short]],October_Schedule_Table[[#This Row],[PTS]],October_Schedule_Table[[#This Row],[PTS2]])</f>
        <v>Orl100114</v>
      </c>
      <c r="W1179" s="8" t="str">
        <f>VLOOKUP(October_Schedule_Table[[#This Row],[Home Concat]],'Back to Back'!T:U,2,FALSE)</f>
        <v>no</v>
      </c>
      <c r="X1179" s="8" t="str">
        <f>VLOOKUP(October_Schedule_Table[[#This Row],[Away Concat]],'Back to Back'!T:U,2,FALSE)</f>
        <v>no</v>
      </c>
      <c r="Y117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79" s="8"/>
    </row>
    <row r="1180" spans="1:26" x14ac:dyDescent="0.2">
      <c r="A1180" s="2">
        <v>43558</v>
      </c>
      <c r="B1180" s="16">
        <v>4</v>
      </c>
      <c r="C1180" s="16">
        <v>3</v>
      </c>
      <c r="D1180" s="16">
        <v>2019</v>
      </c>
      <c r="E1180" s="1" t="s">
        <v>30</v>
      </c>
      <c r="F1180" s="1" t="s">
        <v>31</v>
      </c>
      <c r="G1180" s="1" t="str">
        <f>LEFT(October_Schedule_Table[[#This Row],[Visitor/Neutral]],3)</f>
        <v>Uta</v>
      </c>
      <c r="H1180" s="1" t="s">
        <v>124</v>
      </c>
      <c r="I1180" s="1" t="s">
        <v>29</v>
      </c>
      <c r="J1180" s="1" t="str">
        <f>LEFT(October_Schedule_Table[[#This Row],[Home/Neutral]],3)</f>
        <v>Pho</v>
      </c>
      <c r="K1180" s="1" t="s">
        <v>125</v>
      </c>
      <c r="L1180" s="1">
        <f>mean-0.5*home+VLOOKUP(October_Schedule_Table[[#This Row],[Visitor/Neutral]],lookup,2,FALSE)+VLOOKUP(October_Schedule_Table[[#This Row],[Home/Neutral]],lookup,3,FALSE)</f>
        <v>116.19935781757748</v>
      </c>
      <c r="M1180" s="1">
        <f>mean+0.5*home+VLOOKUP(October_Schedule_Table[[#This Row],[Visitor/Neutral]],lookup,3,FALSE)+VLOOKUP(October_Schedule_Table[[#This Row],[Home/Neutral]],lookup,2,FALSE)</f>
        <v>104.49275907544323</v>
      </c>
      <c r="N1180" s="1">
        <f>(October_Schedule_Table[[#This Row],[PTS2]]-October_Schedule_Table[[#This Row],[Home Pre]])^2+(October_Schedule_Table[[#This Row],[PTS]]-October_Schedule_Table[[#This Row],[Away Pre]])^2</f>
        <v>59.383750831756252</v>
      </c>
      <c r="O1180" s="1">
        <f t="shared" si="20"/>
        <v>2.0157882785507697</v>
      </c>
      <c r="P1180" s="8">
        <f>October_Schedule_Table[[#This Row],[PTS2]]-October_Schedule_Table[[#This Row],[PTS]]</f>
        <v>-21</v>
      </c>
      <c r="Q1180" s="8">
        <f>October_Schedule_Table[[#This Row],[Home Pre]]-October_Schedule_Table[[#This Row],[Away Pre]]</f>
        <v>-11.706598742134247</v>
      </c>
      <c r="R1180" s="8">
        <f>October_Schedule_Table[[#This Row],[Actual]]-October_Schedule_Table[[#This Row],[Predicted]]</f>
        <v>-9.293401257865753</v>
      </c>
      <c r="S1180" s="8">
        <f>October_Schedule_Table[[#This Row],[PTS2]]-October_Schedule_Table[[#This Row],[Home Pre]]</f>
        <v>-7.4927590754432316</v>
      </c>
      <c r="T1180" s="8">
        <f>October_Schedule_Table[[#This Row],[PTS]]-October_Schedule_Table[[#This Row],[Away Pre]]</f>
        <v>1.8006421824225214</v>
      </c>
      <c r="U1180" s="8" t="str">
        <f>CONCATENATE(October_Schedule_Table[[#This Row],[Away Short]],October_Schedule_Table[[#This Row],[PTS]],October_Schedule_Table[[#This Row],[PTS2]])</f>
        <v>Uta11897</v>
      </c>
      <c r="V1180" s="8" t="str">
        <f>CONCATENATE(October_Schedule_Table[[#This Row],[Home Short]],October_Schedule_Table[[#This Row],[PTS]],October_Schedule_Table[[#This Row],[PTS2]])</f>
        <v>Pho11897</v>
      </c>
      <c r="W1180" s="8" t="str">
        <f>VLOOKUP(October_Schedule_Table[[#This Row],[Home Concat]],'Back to Back'!T:U,2,FALSE)</f>
        <v>no</v>
      </c>
      <c r="X1180" s="8" t="str">
        <f>VLOOKUP(October_Schedule_Table[[#This Row],[Away Concat]],'Back to Back'!T:U,2,FALSE)</f>
        <v>no</v>
      </c>
      <c r="Y118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80" s="8"/>
    </row>
    <row r="1181" spans="1:26" x14ac:dyDescent="0.2">
      <c r="A1181" s="2">
        <v>43558</v>
      </c>
      <c r="B1181" s="16">
        <v>4</v>
      </c>
      <c r="C1181" s="16">
        <v>3</v>
      </c>
      <c r="D1181" s="16">
        <v>2019</v>
      </c>
      <c r="E1181" s="1" t="s">
        <v>30</v>
      </c>
      <c r="F1181" s="1" t="s">
        <v>19</v>
      </c>
      <c r="G1181" s="1" t="str">
        <f>LEFT(October_Schedule_Table[[#This Row],[Visitor/Neutral]],3)</f>
        <v>Mem</v>
      </c>
      <c r="H1181" s="1" t="s">
        <v>114</v>
      </c>
      <c r="I1181" s="1" t="s">
        <v>40</v>
      </c>
      <c r="J1181" s="1" t="str">
        <f>LEFT(October_Schedule_Table[[#This Row],[Home/Neutral]],3)</f>
        <v>Por</v>
      </c>
      <c r="K1181" s="1" t="s">
        <v>99</v>
      </c>
      <c r="L1181" s="1">
        <f>mean-0.5*home+VLOOKUP(October_Schedule_Table[[#This Row],[Visitor/Neutral]],lookup,2,FALSE)+VLOOKUP(October_Schedule_Table[[#This Row],[Home/Neutral]],lookup,3,FALSE)</f>
        <v>101.76008561662618</v>
      </c>
      <c r="M1181" s="1">
        <f>mean+0.5*home+VLOOKUP(October_Schedule_Table[[#This Row],[Visitor/Neutral]],lookup,3,FALSE)+VLOOKUP(October_Schedule_Table[[#This Row],[Home/Neutral]],lookup,2,FALSE)</f>
        <v>111.55731830627278</v>
      </c>
      <c r="N1181" s="1">
        <f>(October_Schedule_Table[[#This Row],[PTS2]]-October_Schedule_Table[[#This Row],[Home Pre]])^2+(October_Schedule_Table[[#This Row],[PTS]]-October_Schedule_Table[[#This Row],[Away Pre]])^2</f>
        <v>182.55720557540945</v>
      </c>
      <c r="O1181" s="1">
        <f t="shared" si="20"/>
        <v>2.0169984776373524</v>
      </c>
      <c r="P1181" s="8">
        <f>October_Schedule_Table[[#This Row],[PTS2]]-October_Schedule_Table[[#This Row],[PTS]]</f>
        <v>27</v>
      </c>
      <c r="Q1181" s="8">
        <f>October_Schedule_Table[[#This Row],[Home Pre]]-October_Schedule_Table[[#This Row],[Away Pre]]</f>
        <v>9.7972326896465916</v>
      </c>
      <c r="R1181" s="8">
        <f>October_Schedule_Table[[#This Row],[Actual]]-October_Schedule_Table[[#This Row],[Predicted]]</f>
        <v>17.202767310353408</v>
      </c>
      <c r="S1181" s="8">
        <f>October_Schedule_Table[[#This Row],[PTS2]]-October_Schedule_Table[[#This Row],[Home Pre]]</f>
        <v>4.4426816937272235</v>
      </c>
      <c r="T1181" s="8">
        <f>October_Schedule_Table[[#This Row],[PTS]]-October_Schedule_Table[[#This Row],[Away Pre]]</f>
        <v>-12.760085616626185</v>
      </c>
      <c r="U1181" s="8" t="str">
        <f>CONCATENATE(October_Schedule_Table[[#This Row],[Away Short]],October_Schedule_Table[[#This Row],[PTS]],October_Schedule_Table[[#This Row],[PTS2]])</f>
        <v>Mem89116</v>
      </c>
      <c r="V1181" s="8" t="str">
        <f>CONCATENATE(October_Schedule_Table[[#This Row],[Home Short]],October_Schedule_Table[[#This Row],[PTS]],October_Schedule_Table[[#This Row],[PTS2]])</f>
        <v>Por89116</v>
      </c>
      <c r="W1181" s="8" t="str">
        <f>VLOOKUP(October_Schedule_Table[[#This Row],[Home Concat]],'Back to Back'!T:U,2,FALSE)</f>
        <v>no</v>
      </c>
      <c r="X1181" s="8" t="str">
        <f>VLOOKUP(October_Schedule_Table[[#This Row],[Away Concat]],'Back to Back'!T:U,2,FALSE)</f>
        <v>no</v>
      </c>
      <c r="Y118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81" s="8"/>
    </row>
    <row r="1182" spans="1:26" x14ac:dyDescent="0.2">
      <c r="A1182" s="2">
        <v>43558</v>
      </c>
      <c r="B1182" s="16">
        <v>4</v>
      </c>
      <c r="C1182" s="16">
        <v>3</v>
      </c>
      <c r="D1182" s="16">
        <v>2019</v>
      </c>
      <c r="E1182" s="1" t="s">
        <v>12</v>
      </c>
      <c r="F1182" s="1" t="s">
        <v>38</v>
      </c>
      <c r="G1182" s="1" t="str">
        <f>LEFT(October_Schedule_Table[[#This Row],[Visitor/Neutral]],3)</f>
        <v>Chi</v>
      </c>
      <c r="H1182" s="1" t="s">
        <v>109</v>
      </c>
      <c r="I1182" s="1" t="s">
        <v>41</v>
      </c>
      <c r="J1182" s="1" t="str">
        <f>LEFT(October_Schedule_Table[[#This Row],[Home/Neutral]],3)</f>
        <v>Was</v>
      </c>
      <c r="K1182" s="1" t="s">
        <v>122</v>
      </c>
      <c r="L1182" s="1">
        <f>mean-0.5*home+VLOOKUP(October_Schedule_Table[[#This Row],[Visitor/Neutral]],lookup,2,FALSE)+VLOOKUP(October_Schedule_Table[[#This Row],[Home/Neutral]],lookup,3,FALSE)</f>
        <v>110.23159415435703</v>
      </c>
      <c r="M1182" s="1">
        <f>mean+0.5*home+VLOOKUP(October_Schedule_Table[[#This Row],[Visitor/Neutral]],lookup,3,FALSE)+VLOOKUP(October_Schedule_Table[[#This Row],[Home/Neutral]],lookup,2,FALSE)</f>
        <v>118.09388277225715</v>
      </c>
      <c r="N1182" s="1">
        <f>(October_Schedule_Table[[#This Row],[PTS2]]-October_Schedule_Table[[#This Row],[Home Pre]])^2+(October_Schedule_Table[[#This Row],[PTS]]-October_Schedule_Table[[#This Row],[Away Pre]])^2</f>
        <v>39.497570461745937</v>
      </c>
      <c r="O1182" s="1">
        <f t="shared" si="20"/>
        <v>2.0182094032793203</v>
      </c>
      <c r="P1182" s="8">
        <f>October_Schedule_Table[[#This Row],[PTS2]]-October_Schedule_Table[[#This Row],[PTS]]</f>
        <v>-1</v>
      </c>
      <c r="Q1182" s="8">
        <f>October_Schedule_Table[[#This Row],[Home Pre]]-October_Schedule_Table[[#This Row],[Away Pre]]</f>
        <v>7.8622886179001199</v>
      </c>
      <c r="R1182" s="8">
        <f>October_Schedule_Table[[#This Row],[Actual]]-October_Schedule_Table[[#This Row],[Predicted]]</f>
        <v>-8.8622886179001199</v>
      </c>
      <c r="S1182" s="8">
        <f>October_Schedule_Table[[#This Row],[PTS2]]-October_Schedule_Table[[#This Row],[Home Pre]]</f>
        <v>-4.093882772257146</v>
      </c>
      <c r="T1182" s="8">
        <f>October_Schedule_Table[[#This Row],[PTS]]-October_Schedule_Table[[#This Row],[Away Pre]]</f>
        <v>4.7684058456429739</v>
      </c>
      <c r="U1182" s="8" t="str">
        <f>CONCATENATE(October_Schedule_Table[[#This Row],[Away Short]],October_Schedule_Table[[#This Row],[PTS]],October_Schedule_Table[[#This Row],[PTS2]])</f>
        <v>Chi115114</v>
      </c>
      <c r="V1182" s="8" t="str">
        <f>CONCATENATE(October_Schedule_Table[[#This Row],[Home Short]],October_Schedule_Table[[#This Row],[PTS]],October_Schedule_Table[[#This Row],[PTS2]])</f>
        <v>Was115114</v>
      </c>
      <c r="W1182" s="8" t="str">
        <f>VLOOKUP(October_Schedule_Table[[#This Row],[Home Concat]],'Back to Back'!T:U,2,FALSE)</f>
        <v>no</v>
      </c>
      <c r="X1182" s="8" t="str">
        <f>VLOOKUP(October_Schedule_Table[[#This Row],[Away Concat]],'Back to Back'!T:U,2,FALSE)</f>
        <v>no</v>
      </c>
      <c r="Y118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82" s="8"/>
    </row>
    <row r="1183" spans="1:26" x14ac:dyDescent="0.2">
      <c r="A1183" s="2">
        <v>43559</v>
      </c>
      <c r="B1183" s="16">
        <v>4</v>
      </c>
      <c r="C1183" s="16">
        <v>4</v>
      </c>
      <c r="D1183" s="16">
        <v>2019</v>
      </c>
      <c r="E1183" s="1" t="s">
        <v>9</v>
      </c>
      <c r="F1183" s="1" t="s">
        <v>11</v>
      </c>
      <c r="G1183" s="1" t="str">
        <f>LEFT(October_Schedule_Table[[#This Row],[Visitor/Neutral]],3)</f>
        <v>Gol</v>
      </c>
      <c r="H1183" s="1" t="s">
        <v>110</v>
      </c>
      <c r="I1183" s="1" t="s">
        <v>39</v>
      </c>
      <c r="J1183" s="1" t="s">
        <v>242</v>
      </c>
      <c r="K1183" s="1" t="s">
        <v>129</v>
      </c>
      <c r="L1183" s="1">
        <f>mean-0.5*home+VLOOKUP(October_Schedule_Table[[#This Row],[Visitor/Neutral]],lookup,2,FALSE)+VLOOKUP(October_Schedule_Table[[#This Row],[Home/Neutral]],lookup,3,FALSE)</f>
        <v>118.10937415445082</v>
      </c>
      <c r="M1183" s="1">
        <f>mean+0.5*home+VLOOKUP(October_Schedule_Table[[#This Row],[Visitor/Neutral]],lookup,3,FALSE)+VLOOKUP(October_Schedule_Table[[#This Row],[Home/Neutral]],lookup,2,FALSE)</f>
        <v>112.57255054431261</v>
      </c>
      <c r="N1183" s="1">
        <f>(October_Schedule_Table[[#This Row],[PTS2]]-October_Schedule_Table[[#This Row],[Home Pre]])^2+(October_Schedule_Table[[#This Row],[PTS]]-October_Schedule_Table[[#This Row],[Away Pre]])^2</f>
        <v>611.71948387022553</v>
      </c>
      <c r="O1183" s="1">
        <f t="shared" si="20"/>
        <v>2.019421055912868</v>
      </c>
      <c r="P1183" s="8">
        <f>October_Schedule_Table[[#This Row],[PTS2]]-October_Schedule_Table[[#This Row],[PTS]]</f>
        <v>-18</v>
      </c>
      <c r="Q1183" s="8">
        <f>October_Schedule_Table[[#This Row],[Home Pre]]-October_Schedule_Table[[#This Row],[Away Pre]]</f>
        <v>-5.5368236101382138</v>
      </c>
      <c r="R1183" s="8">
        <f>October_Schedule_Table[[#This Row],[Actual]]-October_Schedule_Table[[#This Row],[Predicted]]</f>
        <v>-12.463176389861786</v>
      </c>
      <c r="S1183" s="8">
        <f>October_Schedule_Table[[#This Row],[PTS2]]-October_Schedule_Table[[#This Row],[Home Pre]]</f>
        <v>-22.572550544312605</v>
      </c>
      <c r="T1183" s="8">
        <f>October_Schedule_Table[[#This Row],[PTS]]-October_Schedule_Table[[#This Row],[Away Pre]]</f>
        <v>-10.109374154450819</v>
      </c>
      <c r="U1183" s="8" t="str">
        <f>CONCATENATE(October_Schedule_Table[[#This Row],[Away Short]],October_Schedule_Table[[#This Row],[PTS]],October_Schedule_Table[[#This Row],[PTS2]])</f>
        <v>Gol10890</v>
      </c>
      <c r="V1183" s="8" t="str">
        <f>CONCATENATE(October_Schedule_Table[[#This Row],[Home Short]],October_Schedule_Table[[#This Row],[PTS]],October_Schedule_Table[[#This Row],[PTS2]])</f>
        <v>LAL10890</v>
      </c>
      <c r="W1183" s="8" t="str">
        <f>VLOOKUP(October_Schedule_Table[[#This Row],[Home Concat]],'Back to Back'!T:U,2,FALSE)</f>
        <v>no</v>
      </c>
      <c r="X1183" s="8" t="str">
        <f>VLOOKUP(October_Schedule_Table[[#This Row],[Away Concat]],'Back to Back'!T:U,2,FALSE)</f>
        <v>no</v>
      </c>
      <c r="Y118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83" s="8"/>
    </row>
    <row r="1184" spans="1:26" x14ac:dyDescent="0.2">
      <c r="A1184" s="2">
        <v>43559</v>
      </c>
      <c r="B1184" s="16">
        <v>4</v>
      </c>
      <c r="C1184" s="16">
        <v>4</v>
      </c>
      <c r="D1184" s="16">
        <v>2019</v>
      </c>
      <c r="E1184" s="1" t="s">
        <v>6</v>
      </c>
      <c r="F1184" s="1" t="s">
        <v>13</v>
      </c>
      <c r="G1184" s="1" t="str">
        <f>LEFT(October_Schedule_Table[[#This Row],[Visitor/Neutral]],3)</f>
        <v>Mil</v>
      </c>
      <c r="H1184" s="1" t="s">
        <v>131</v>
      </c>
      <c r="I1184" s="1" t="s">
        <v>7</v>
      </c>
      <c r="J1184" s="1" t="str">
        <f>LEFT(October_Schedule_Table[[#This Row],[Home/Neutral]],3)</f>
        <v>Phi</v>
      </c>
      <c r="K1184" s="1" t="s">
        <v>87</v>
      </c>
      <c r="L1184" s="1">
        <f>mean-0.5*home+VLOOKUP(October_Schedule_Table[[#This Row],[Visitor/Neutral]],lookup,2,FALSE)+VLOOKUP(October_Schedule_Table[[#This Row],[Home/Neutral]],lookup,3,FALSE)</f>
        <v>118.42902782382356</v>
      </c>
      <c r="M1184" s="1">
        <f>mean+0.5*home+VLOOKUP(October_Schedule_Table[[#This Row],[Visitor/Neutral]],lookup,3,FALSE)+VLOOKUP(October_Schedule_Table[[#This Row],[Home/Neutral]],lookup,2,FALSE)</f>
        <v>115.63190997939523</v>
      </c>
      <c r="N1184" s="1">
        <f>(October_Schedule_Table[[#This Row],[PTS2]]-October_Schedule_Table[[#This Row],[Home Pre]])^2+(October_Schedule_Table[[#This Row],[PTS]]-October_Schedule_Table[[#This Row],[Away Pre]])^2</f>
        <v>132.15607890766961</v>
      </c>
      <c r="O1184" s="1">
        <f t="shared" si="20"/>
        <v>2.0206334359744527</v>
      </c>
      <c r="P1184" s="8">
        <f>October_Schedule_Table[[#This Row],[PTS2]]-October_Schedule_Table[[#This Row],[PTS]]</f>
        <v>-6</v>
      </c>
      <c r="Q1184" s="8">
        <f>October_Schedule_Table[[#This Row],[Home Pre]]-October_Schedule_Table[[#This Row],[Away Pre]]</f>
        <v>-2.7971178444283282</v>
      </c>
      <c r="R1184" s="8">
        <f>October_Schedule_Table[[#This Row],[Actual]]-October_Schedule_Table[[#This Row],[Predicted]]</f>
        <v>-3.2028821555716718</v>
      </c>
      <c r="S1184" s="8">
        <f>October_Schedule_Table[[#This Row],[PTS2]]-October_Schedule_Table[[#This Row],[Home Pre]]</f>
        <v>6.3680900206047681</v>
      </c>
      <c r="T1184" s="8">
        <f>October_Schedule_Table[[#This Row],[PTS]]-October_Schedule_Table[[#This Row],[Away Pre]]</f>
        <v>9.5709721761764399</v>
      </c>
      <c r="U1184" s="8" t="str">
        <f>CONCATENATE(October_Schedule_Table[[#This Row],[Away Short]],October_Schedule_Table[[#This Row],[PTS]],October_Schedule_Table[[#This Row],[PTS2]])</f>
        <v>Mil128122</v>
      </c>
      <c r="V1184" s="8" t="str">
        <f>CONCATENATE(October_Schedule_Table[[#This Row],[Home Short]],October_Schedule_Table[[#This Row],[PTS]],October_Schedule_Table[[#This Row],[PTS2]])</f>
        <v>Phi128122</v>
      </c>
      <c r="W1184" s="8" t="str">
        <f>VLOOKUP(October_Schedule_Table[[#This Row],[Home Concat]],'Back to Back'!T:U,2,FALSE)</f>
        <v>yes</v>
      </c>
      <c r="X1184" s="8" t="str">
        <f>VLOOKUP(October_Schedule_Table[[#This Row],[Away Concat]],'Back to Back'!T:U,2,FALSE)</f>
        <v>no</v>
      </c>
      <c r="Y1184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84" s="8"/>
    </row>
    <row r="1185" spans="1:26" x14ac:dyDescent="0.2">
      <c r="A1185" s="2">
        <v>43559</v>
      </c>
      <c r="B1185" s="16">
        <v>4</v>
      </c>
      <c r="C1185" s="16">
        <v>4</v>
      </c>
      <c r="D1185" s="16">
        <v>2019</v>
      </c>
      <c r="E1185" s="1" t="s">
        <v>30</v>
      </c>
      <c r="F1185" s="1" t="s">
        <v>36</v>
      </c>
      <c r="G1185" s="1" t="str">
        <f>LEFT(October_Schedule_Table[[#This Row],[Visitor/Neutral]],3)</f>
        <v>Cle</v>
      </c>
      <c r="H1185" s="1" t="s">
        <v>133</v>
      </c>
      <c r="I1185" s="1" t="s">
        <v>32</v>
      </c>
      <c r="J1185" s="1" t="str">
        <f>LEFT(October_Schedule_Table[[#This Row],[Home/Neutral]],3)</f>
        <v>Sac</v>
      </c>
      <c r="K1185" s="1" t="s">
        <v>106</v>
      </c>
      <c r="L1185" s="1">
        <f>mean-0.5*home+VLOOKUP(October_Schedule_Table[[#This Row],[Visitor/Neutral]],lookup,2,FALSE)+VLOOKUP(October_Schedule_Table[[#This Row],[Home/Neutral]],lookup,3,FALSE)</f>
        <v>107.49537911854986</v>
      </c>
      <c r="M1185" s="1">
        <f>mean+0.5*home+VLOOKUP(October_Schedule_Table[[#This Row],[Visitor/Neutral]],lookup,3,FALSE)+VLOOKUP(October_Schedule_Table[[#This Row],[Home/Neutral]],lookup,2,FALSE)</f>
        <v>118.62213032707916</v>
      </c>
      <c r="N1185" s="1">
        <f>(October_Schedule_Table[[#This Row],[PTS2]]-October_Schedule_Table[[#This Row],[Home Pre]])^2+(October_Schedule_Table[[#This Row],[PTS]]-October_Schedule_Table[[#This Row],[Away Pre]])^2</f>
        <v>14.848981980424368</v>
      </c>
      <c r="O1185" s="1">
        <f t="shared" si="20"/>
        <v>2.0218465439007933</v>
      </c>
      <c r="P1185" s="8">
        <f>October_Schedule_Table[[#This Row],[PTS2]]-October_Schedule_Table[[#This Row],[PTS]]</f>
        <v>13</v>
      </c>
      <c r="Q1185" s="8">
        <f>October_Schedule_Table[[#This Row],[Home Pre]]-October_Schedule_Table[[#This Row],[Away Pre]]</f>
        <v>11.126751208529299</v>
      </c>
      <c r="R1185" s="8">
        <f>October_Schedule_Table[[#This Row],[Actual]]-October_Schedule_Table[[#This Row],[Predicted]]</f>
        <v>1.8732487914707008</v>
      </c>
      <c r="S1185" s="8">
        <f>October_Schedule_Table[[#This Row],[PTS2]]-October_Schedule_Table[[#This Row],[Home Pre]]</f>
        <v>-1.6221303270791623</v>
      </c>
      <c r="T1185" s="8">
        <f>October_Schedule_Table[[#This Row],[PTS]]-October_Schedule_Table[[#This Row],[Away Pre]]</f>
        <v>-3.4953791185498631</v>
      </c>
      <c r="U1185" s="8" t="str">
        <f>CONCATENATE(October_Schedule_Table[[#This Row],[Away Short]],October_Schedule_Table[[#This Row],[PTS]],October_Schedule_Table[[#This Row],[PTS2]])</f>
        <v>Cle104117</v>
      </c>
      <c r="V1185" s="8" t="str">
        <f>CONCATENATE(October_Schedule_Table[[#This Row],[Home Short]],October_Schedule_Table[[#This Row],[PTS]],October_Schedule_Table[[#This Row],[PTS2]])</f>
        <v>Sac104117</v>
      </c>
      <c r="W1185" s="8" t="str">
        <f>VLOOKUP(October_Schedule_Table[[#This Row],[Home Concat]],'Back to Back'!T:U,2,FALSE)</f>
        <v>no</v>
      </c>
      <c r="X1185" s="8" t="str">
        <f>VLOOKUP(October_Schedule_Table[[#This Row],[Away Concat]],'Back to Back'!T:U,2,FALSE)</f>
        <v>no</v>
      </c>
      <c r="Y118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85" s="8"/>
    </row>
    <row r="1186" spans="1:26" x14ac:dyDescent="0.2">
      <c r="A1186" s="2">
        <v>43560</v>
      </c>
      <c r="B1186" s="16">
        <v>4</v>
      </c>
      <c r="C1186" s="16">
        <v>5</v>
      </c>
      <c r="D1186" s="16">
        <v>2019</v>
      </c>
      <c r="E1186" s="1" t="s">
        <v>12</v>
      </c>
      <c r="F1186" s="1" t="s">
        <v>37</v>
      </c>
      <c r="G1186" s="1" t="str">
        <f>LEFT(October_Schedule_Table[[#This Row],[Visitor/Neutral]],3)</f>
        <v>Tor</v>
      </c>
      <c r="H1186" s="1" t="s">
        <v>89</v>
      </c>
      <c r="I1186" s="1" t="s">
        <v>14</v>
      </c>
      <c r="J1186" s="1" t="str">
        <f>LEFT(October_Schedule_Table[[#This Row],[Home/Neutral]],3)</f>
        <v>Cha</v>
      </c>
      <c r="K1186" s="1" t="s">
        <v>93</v>
      </c>
      <c r="L1186" s="1">
        <f>mean-0.5*home+VLOOKUP(October_Schedule_Table[[#This Row],[Visitor/Neutral]],lookup,2,FALSE)+VLOOKUP(October_Schedule_Table[[#This Row],[Home/Neutral]],lookup,3,FALSE)</f>
        <v>113.52128272538111</v>
      </c>
      <c r="M1186" s="1">
        <f>mean+0.5*home+VLOOKUP(October_Schedule_Table[[#This Row],[Visitor/Neutral]],lookup,3,FALSE)+VLOOKUP(October_Schedule_Table[[#This Row],[Home/Neutral]],lookup,2,FALSE)</f>
        <v>109.48134324485966</v>
      </c>
      <c r="N1186" s="1">
        <f>(October_Schedule_Table[[#This Row],[PTS2]]-October_Schedule_Table[[#This Row],[Home Pre]])^2+(October_Schedule_Table[[#This Row],[PTS]]-October_Schedule_Table[[#This Row],[Away Pre]])^2</f>
        <v>18.737811941799968</v>
      </c>
      <c r="O1186" s="1">
        <f t="shared" si="20"/>
        <v>2.0230603801288707</v>
      </c>
      <c r="P1186" s="8">
        <f>October_Schedule_Table[[#This Row],[PTS2]]-October_Schedule_Table[[#This Row],[PTS]]</f>
        <v>2</v>
      </c>
      <c r="Q1186" s="8">
        <f>October_Schedule_Table[[#This Row],[Home Pre]]-October_Schedule_Table[[#This Row],[Away Pre]]</f>
        <v>-4.0399394805214541</v>
      </c>
      <c r="R1186" s="8">
        <f>October_Schedule_Table[[#This Row],[Actual]]-October_Schedule_Table[[#This Row],[Predicted]]</f>
        <v>6.0399394805214541</v>
      </c>
      <c r="S1186" s="8">
        <f>October_Schedule_Table[[#This Row],[PTS2]]-October_Schedule_Table[[#This Row],[Home Pre]]</f>
        <v>3.5186567551403414</v>
      </c>
      <c r="T1186" s="8">
        <f>October_Schedule_Table[[#This Row],[PTS]]-October_Schedule_Table[[#This Row],[Away Pre]]</f>
        <v>-2.5212827253811128</v>
      </c>
      <c r="U1186" s="8" t="str">
        <f>CONCATENATE(October_Schedule_Table[[#This Row],[Away Short]],October_Schedule_Table[[#This Row],[PTS]],October_Schedule_Table[[#This Row],[PTS2]])</f>
        <v>Tor111113</v>
      </c>
      <c r="V1186" s="8" t="str">
        <f>CONCATENATE(October_Schedule_Table[[#This Row],[Home Short]],October_Schedule_Table[[#This Row],[PTS]],October_Schedule_Table[[#This Row],[PTS2]])</f>
        <v>Cha111113</v>
      </c>
      <c r="W1186" s="8" t="str">
        <f>VLOOKUP(October_Schedule_Table[[#This Row],[Home Concat]],'Back to Back'!T:U,2,FALSE)</f>
        <v>no</v>
      </c>
      <c r="X1186" s="8" t="str">
        <f>VLOOKUP(October_Schedule_Table[[#This Row],[Away Concat]],'Back to Back'!T:U,2,FALSE)</f>
        <v>no</v>
      </c>
      <c r="Y118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86" s="8"/>
    </row>
    <row r="1187" spans="1:26" x14ac:dyDescent="0.2">
      <c r="A1187" s="2">
        <v>43560</v>
      </c>
      <c r="B1187" s="16">
        <v>4</v>
      </c>
      <c r="C1187" s="16">
        <v>5</v>
      </c>
      <c r="D1187" s="16">
        <v>2019</v>
      </c>
      <c r="E1187" s="1" t="s">
        <v>33</v>
      </c>
      <c r="F1187" s="1" t="s">
        <v>19</v>
      </c>
      <c r="G1187" s="1" t="str">
        <f>LEFT(October_Schedule_Table[[#This Row],[Visitor/Neutral]],3)</f>
        <v>Mem</v>
      </c>
      <c r="H1187" s="1" t="s">
        <v>87</v>
      </c>
      <c r="I1187" s="1" t="s">
        <v>28</v>
      </c>
      <c r="J1187" s="1" t="str">
        <f>LEFT(October_Schedule_Table[[#This Row],[Home/Neutral]],3)</f>
        <v>Dal</v>
      </c>
      <c r="K1187" s="1" t="s">
        <v>118</v>
      </c>
      <c r="L1187" s="1">
        <f>mean-0.5*home+VLOOKUP(October_Schedule_Table[[#This Row],[Visitor/Neutral]],lookup,2,FALSE)+VLOOKUP(October_Schedule_Table[[#This Row],[Home/Neutral]],lookup,3,FALSE)</f>
        <v>101.21350633355323</v>
      </c>
      <c r="M1187" s="1">
        <f>mean+0.5*home+VLOOKUP(October_Schedule_Table[[#This Row],[Visitor/Neutral]],lookup,3,FALSE)+VLOOKUP(October_Schedule_Table[[#This Row],[Home/Neutral]],lookup,2,FALSE)</f>
        <v>105.16176097345506</v>
      </c>
      <c r="N1187" s="1">
        <f>(October_Schedule_Table[[#This Row],[PTS2]]-October_Schedule_Table[[#This Row],[Home Pre]])^2+(October_Schedule_Table[[#This Row],[PTS]]-October_Schedule_Table[[#This Row],[Away Pre]])^2</f>
        <v>478.83983192939411</v>
      </c>
      <c r="O1187" s="1">
        <f t="shared" si="20"/>
        <v>2.0242749450959283</v>
      </c>
      <c r="P1187" s="8">
        <f>October_Schedule_Table[[#This Row],[PTS2]]-October_Schedule_Table[[#This Row],[PTS]]</f>
        <v>-10</v>
      </c>
      <c r="Q1187" s="8">
        <f>October_Schedule_Table[[#This Row],[Home Pre]]-October_Schedule_Table[[#This Row],[Away Pre]]</f>
        <v>3.9482546399018332</v>
      </c>
      <c r="R1187" s="8">
        <f>October_Schedule_Table[[#This Row],[Actual]]-October_Schedule_Table[[#This Row],[Predicted]]</f>
        <v>-13.948254639901833</v>
      </c>
      <c r="S1187" s="8">
        <f>October_Schedule_Table[[#This Row],[PTS2]]-October_Schedule_Table[[#This Row],[Home Pre]]</f>
        <v>6.8382390265449402</v>
      </c>
      <c r="T1187" s="8">
        <f>October_Schedule_Table[[#This Row],[PTS]]-October_Schedule_Table[[#This Row],[Away Pre]]</f>
        <v>20.786493666446773</v>
      </c>
      <c r="U1187" s="8" t="str">
        <f>CONCATENATE(October_Schedule_Table[[#This Row],[Away Short]],October_Schedule_Table[[#This Row],[PTS]],October_Schedule_Table[[#This Row],[PTS2]])</f>
        <v>Mem122112</v>
      </c>
      <c r="V1187" s="8" t="str">
        <f>CONCATENATE(October_Schedule_Table[[#This Row],[Home Short]],October_Schedule_Table[[#This Row],[PTS]],October_Schedule_Table[[#This Row],[PTS2]])</f>
        <v>Dal122112</v>
      </c>
      <c r="W1187" s="8" t="str">
        <f>VLOOKUP(October_Schedule_Table[[#This Row],[Home Concat]],'Back to Back'!T:U,2,FALSE)</f>
        <v>no</v>
      </c>
      <c r="X1187" s="8" t="str">
        <f>VLOOKUP(October_Schedule_Table[[#This Row],[Away Concat]],'Back to Back'!T:U,2,FALSE)</f>
        <v>no</v>
      </c>
      <c r="Y118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87" s="8"/>
    </row>
    <row r="1188" spans="1:26" x14ac:dyDescent="0.2">
      <c r="A1188" s="2">
        <v>43560</v>
      </c>
      <c r="B1188" s="16">
        <v>4</v>
      </c>
      <c r="C1188" s="16">
        <v>5</v>
      </c>
      <c r="D1188" s="16">
        <v>2019</v>
      </c>
      <c r="E1188" s="1" t="s">
        <v>9</v>
      </c>
      <c r="F1188" s="1" t="s">
        <v>40</v>
      </c>
      <c r="G1188" s="1" t="str">
        <f>LEFT(October_Schedule_Table[[#This Row],[Visitor/Neutral]],3)</f>
        <v>Por</v>
      </c>
      <c r="H1188" s="1" t="s">
        <v>81</v>
      </c>
      <c r="I1188" s="1" t="s">
        <v>21</v>
      </c>
      <c r="J1188" s="1" t="str">
        <f>LEFT(October_Schedule_Table[[#This Row],[Home/Neutral]],3)</f>
        <v>Den</v>
      </c>
      <c r="K1188" s="1" t="s">
        <v>102</v>
      </c>
      <c r="L1188" s="1">
        <f>mean-0.5*home+VLOOKUP(October_Schedule_Table[[#This Row],[Visitor/Neutral]],lookup,2,FALSE)+VLOOKUP(October_Schedule_Table[[#This Row],[Home/Neutral]],lookup,3,FALSE)</f>
        <v>108.88671965804987</v>
      </c>
      <c r="M1188" s="1">
        <f>mean+0.5*home+VLOOKUP(October_Schedule_Table[[#This Row],[Visitor/Neutral]],lookup,3,FALSE)+VLOOKUP(October_Schedule_Table[[#This Row],[Home/Neutral]],lookup,2,FALSE)</f>
        <v>110.7385394929987</v>
      </c>
      <c r="N1188" s="1">
        <f>(October_Schedule_Table[[#This Row],[PTS2]]-October_Schedule_Table[[#This Row],[Home Pre]])^2+(October_Schedule_Table[[#This Row],[PTS]]-October_Schedule_Table[[#This Row],[Away Pre]])^2</f>
        <v>69.491122828514818</v>
      </c>
      <c r="O1188" s="1">
        <f t="shared" si="20"/>
        <v>2.0254902392394722</v>
      </c>
      <c r="P1188" s="8">
        <f>October_Schedule_Table[[#This Row],[PTS2]]-October_Schedule_Table[[#This Row],[PTS]]</f>
        <v>9</v>
      </c>
      <c r="Q1188" s="8">
        <f>October_Schedule_Table[[#This Row],[Home Pre]]-October_Schedule_Table[[#This Row],[Away Pre]]</f>
        <v>1.8518198349488273</v>
      </c>
      <c r="R1188" s="8">
        <f>October_Schedule_Table[[#This Row],[Actual]]-October_Schedule_Table[[#This Row],[Predicted]]</f>
        <v>7.1481801650511727</v>
      </c>
      <c r="S1188" s="8">
        <f>October_Schedule_Table[[#This Row],[PTS2]]-October_Schedule_Table[[#This Row],[Home Pre]]</f>
        <v>8.2614605070013027</v>
      </c>
      <c r="T1188" s="8">
        <f>October_Schedule_Table[[#This Row],[PTS]]-October_Schedule_Table[[#This Row],[Away Pre]]</f>
        <v>1.11328034195013</v>
      </c>
      <c r="U1188" s="8" t="str">
        <f>CONCATENATE(October_Schedule_Table[[#This Row],[Away Short]],October_Schedule_Table[[#This Row],[PTS]],October_Schedule_Table[[#This Row],[PTS2]])</f>
        <v>Por110119</v>
      </c>
      <c r="V1188" s="8" t="str">
        <f>CONCATENATE(October_Schedule_Table[[#This Row],[Home Short]],October_Schedule_Table[[#This Row],[PTS]],October_Schedule_Table[[#This Row],[PTS2]])</f>
        <v>Den110119</v>
      </c>
      <c r="W1188" s="8" t="str">
        <f>VLOOKUP(October_Schedule_Table[[#This Row],[Home Concat]],'Back to Back'!T:U,2,FALSE)</f>
        <v>no</v>
      </c>
      <c r="X1188" s="8" t="str">
        <f>VLOOKUP(October_Schedule_Table[[#This Row],[Away Concat]],'Back to Back'!T:U,2,FALSE)</f>
        <v>no</v>
      </c>
      <c r="Y118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88" s="8"/>
    </row>
    <row r="1189" spans="1:26" x14ac:dyDescent="0.2">
      <c r="A1189" s="2">
        <v>43560</v>
      </c>
      <c r="B1189" s="16">
        <v>4</v>
      </c>
      <c r="C1189" s="16">
        <v>5</v>
      </c>
      <c r="D1189" s="16">
        <v>2019</v>
      </c>
      <c r="E1189" s="1" t="s">
        <v>9</v>
      </c>
      <c r="F1189" s="1" t="s">
        <v>36</v>
      </c>
      <c r="G1189" s="1" t="str">
        <f>LEFT(October_Schedule_Table[[#This Row],[Visitor/Neutral]],3)</f>
        <v>Cle</v>
      </c>
      <c r="H1189" s="1" t="s">
        <v>122</v>
      </c>
      <c r="I1189" s="1" t="s">
        <v>11</v>
      </c>
      <c r="J1189" s="1" t="str">
        <f>LEFT(October_Schedule_Table[[#This Row],[Home/Neutral]],3)</f>
        <v>Gol</v>
      </c>
      <c r="K1189" s="1" t="s">
        <v>137</v>
      </c>
      <c r="L1189" s="1">
        <f>mean-0.5*home+VLOOKUP(October_Schedule_Table[[#This Row],[Visitor/Neutral]],lookup,2,FALSE)+VLOOKUP(October_Schedule_Table[[#This Row],[Home/Neutral]],lookup,3,FALSE)</f>
        <v>103.64675415661227</v>
      </c>
      <c r="M1189" s="1">
        <f>mean+0.5*home+VLOOKUP(October_Schedule_Table[[#This Row],[Visitor/Neutral]],lookup,3,FALSE)+VLOOKUP(October_Schedule_Table[[#This Row],[Home/Neutral]],lookup,2,FALSE)</f>
        <v>122.17190879664057</v>
      </c>
      <c r="N1189" s="1">
        <f>(October_Schedule_Table[[#This Row],[PTS2]]-October_Schedule_Table[[#This Row],[Home Pre]])^2+(October_Schedule_Table[[#This Row],[PTS]]-October_Schedule_Table[[#This Row],[Away Pre]])^2</f>
        <v>111.90688731454988</v>
      </c>
      <c r="O1189" s="1">
        <f t="shared" si="20"/>
        <v>2.026706262997271</v>
      </c>
      <c r="P1189" s="8">
        <f>October_Schedule_Table[[#This Row],[PTS2]]-October_Schedule_Table[[#This Row],[PTS]]</f>
        <v>6</v>
      </c>
      <c r="Q1189" s="8">
        <f>October_Schedule_Table[[#This Row],[Home Pre]]-October_Schedule_Table[[#This Row],[Away Pre]]</f>
        <v>18.52515464002829</v>
      </c>
      <c r="R1189" s="8">
        <f>October_Schedule_Table[[#This Row],[Actual]]-October_Schedule_Table[[#This Row],[Predicted]]</f>
        <v>-12.52515464002829</v>
      </c>
      <c r="S1189" s="8">
        <f>October_Schedule_Table[[#This Row],[PTS2]]-October_Schedule_Table[[#This Row],[Home Pre]]</f>
        <v>-2.1719087966405652</v>
      </c>
      <c r="T1189" s="8">
        <f>October_Schedule_Table[[#This Row],[PTS]]-October_Schedule_Table[[#This Row],[Away Pre]]</f>
        <v>10.353245843387725</v>
      </c>
      <c r="U1189" s="8" t="str">
        <f>CONCATENATE(October_Schedule_Table[[#This Row],[Away Short]],October_Schedule_Table[[#This Row],[PTS]],October_Schedule_Table[[#This Row],[PTS2]])</f>
        <v>Cle114120</v>
      </c>
      <c r="V1189" s="8" t="str">
        <f>CONCATENATE(October_Schedule_Table[[#This Row],[Home Short]],October_Schedule_Table[[#This Row],[PTS]],October_Schedule_Table[[#This Row],[PTS2]])</f>
        <v>Gol114120</v>
      </c>
      <c r="W1189" s="8" t="str">
        <f>VLOOKUP(October_Schedule_Table[[#This Row],[Home Concat]],'Back to Back'!T:U,2,FALSE)</f>
        <v>yes</v>
      </c>
      <c r="X1189" s="8" t="str">
        <f>VLOOKUP(October_Schedule_Table[[#This Row],[Away Concat]],'Back to Back'!T:U,2,FALSE)</f>
        <v>yes</v>
      </c>
      <c r="Y1189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43560Cleveland CavaliersGolden State Warriors</v>
      </c>
      <c r="Z1189" s="8"/>
    </row>
    <row r="1190" spans="1:26" x14ac:dyDescent="0.2">
      <c r="A1190" s="2">
        <v>43560</v>
      </c>
      <c r="B1190" s="16">
        <v>4</v>
      </c>
      <c r="C1190" s="16">
        <v>5</v>
      </c>
      <c r="D1190" s="16">
        <v>2019</v>
      </c>
      <c r="E1190" s="1" t="s">
        <v>6</v>
      </c>
      <c r="F1190" s="1" t="s">
        <v>25</v>
      </c>
      <c r="G1190" s="1" t="s">
        <v>243</v>
      </c>
      <c r="H1190" s="1" t="s">
        <v>138</v>
      </c>
      <c r="I1190" s="1" t="s">
        <v>18</v>
      </c>
      <c r="J1190" s="1" t="str">
        <f>LEFT(October_Schedule_Table[[#This Row],[Home/Neutral]],3)</f>
        <v>Hou</v>
      </c>
      <c r="K1190" s="1" t="s">
        <v>137</v>
      </c>
      <c r="L1190" s="1">
        <f>mean-0.5*home+VLOOKUP(October_Schedule_Table[[#This Row],[Visitor/Neutral]],lookup,2,FALSE)+VLOOKUP(October_Schedule_Table[[#This Row],[Home/Neutral]],lookup,3,FALSE)</f>
        <v>99.968846615855597</v>
      </c>
      <c r="M1190" s="1">
        <f>mean+0.5*home+VLOOKUP(October_Schedule_Table[[#This Row],[Visitor/Neutral]],lookup,3,FALSE)+VLOOKUP(October_Schedule_Table[[#This Row],[Home/Neutral]],lookup,2,FALSE)</f>
        <v>117.89404838448827</v>
      </c>
      <c r="N1190" s="1">
        <f>(October_Schedule_Table[[#This Row],[PTS2]]-October_Schedule_Table[[#This Row],[Home Pre]])^2+(October_Schedule_Table[[#This Row],[PTS]]-October_Schedule_Table[[#This Row],[Away Pre]])^2</f>
        <v>20.186775667064879</v>
      </c>
      <c r="O1190" s="1">
        <f t="shared" si="20"/>
        <v>2.0279230168073554</v>
      </c>
      <c r="P1190" s="8">
        <f>October_Schedule_Table[[#This Row],[PTS2]]-October_Schedule_Table[[#This Row],[PTS]]</f>
        <v>24</v>
      </c>
      <c r="Q1190" s="8">
        <f>October_Schedule_Table[[#This Row],[Home Pre]]-October_Schedule_Table[[#This Row],[Away Pre]]</f>
        <v>17.925201768632675</v>
      </c>
      <c r="R1190" s="8">
        <f>October_Schedule_Table[[#This Row],[Actual]]-October_Schedule_Table[[#This Row],[Predicted]]</f>
        <v>6.0747982313673248</v>
      </c>
      <c r="S1190" s="8">
        <f>October_Schedule_Table[[#This Row],[PTS2]]-October_Schedule_Table[[#This Row],[Home Pre]]</f>
        <v>2.1059516155117279</v>
      </c>
      <c r="T1190" s="8">
        <f>October_Schedule_Table[[#This Row],[PTS]]-October_Schedule_Table[[#This Row],[Away Pre]]</f>
        <v>-3.9688466158555968</v>
      </c>
      <c r="U1190" s="8" t="str">
        <f>CONCATENATE(October_Schedule_Table[[#This Row],[Away Short]],October_Schedule_Table[[#This Row],[PTS]],October_Schedule_Table[[#This Row],[PTS2]])</f>
        <v>NYK96120</v>
      </c>
      <c r="V1190" s="8" t="str">
        <f>CONCATENATE(October_Schedule_Table[[#This Row],[Home Short]],October_Schedule_Table[[#This Row],[PTS]],October_Schedule_Table[[#This Row],[PTS2]])</f>
        <v>Hou96120</v>
      </c>
      <c r="W1190" s="8" t="str">
        <f>VLOOKUP(October_Schedule_Table[[#This Row],[Home Concat]],'Back to Back'!T:U,2,FALSE)</f>
        <v>no</v>
      </c>
      <c r="X1190" s="8" t="str">
        <f>VLOOKUP(October_Schedule_Table[[#This Row],[Away Concat]],'Back to Back'!T:U,2,FALSE)</f>
        <v>no</v>
      </c>
      <c r="Y119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90" s="8"/>
    </row>
    <row r="1191" spans="1:26" x14ac:dyDescent="0.2">
      <c r="A1191" s="2">
        <v>43560</v>
      </c>
      <c r="B1191" s="16">
        <v>4</v>
      </c>
      <c r="C1191" s="16">
        <v>5</v>
      </c>
      <c r="D1191" s="16">
        <v>2019</v>
      </c>
      <c r="E1191" s="1" t="s">
        <v>6</v>
      </c>
      <c r="F1191" s="1" t="s">
        <v>8</v>
      </c>
      <c r="G1191" s="1" t="str">
        <f>LEFT(October_Schedule_Table[[#This Row],[Visitor/Neutral]],3)</f>
        <v>Bos</v>
      </c>
      <c r="H1191" s="1" t="s">
        <v>106</v>
      </c>
      <c r="I1191" s="1" t="s">
        <v>20</v>
      </c>
      <c r="J1191" s="1" t="str">
        <f>LEFT(October_Schedule_Table[[#This Row],[Home/Neutral]],3)</f>
        <v>Ind</v>
      </c>
      <c r="K1191" s="1" t="s">
        <v>125</v>
      </c>
      <c r="L1191" s="1">
        <f>mean-0.5*home+VLOOKUP(October_Schedule_Table[[#This Row],[Visitor/Neutral]],lookup,2,FALSE)+VLOOKUP(October_Schedule_Table[[#This Row],[Home/Neutral]],lookup,3,FALSE)</f>
        <v>105.13590635633574</v>
      </c>
      <c r="M1191" s="1">
        <f>mean+0.5*home+VLOOKUP(October_Schedule_Table[[#This Row],[Visitor/Neutral]],lookup,3,FALSE)+VLOOKUP(October_Schedule_Table[[#This Row],[Home/Neutral]],lookup,2,FALSE)</f>
        <v>106.57981376479975</v>
      </c>
      <c r="N1191" s="1">
        <f>(October_Schedule_Table[[#This Row],[PTS2]]-October_Schedule_Table[[#This Row],[Home Pre]])^2+(October_Schedule_Table[[#This Row],[PTS]]-October_Schedule_Table[[#This Row],[Away Pre]])^2</f>
        <v>232.52954975388155</v>
      </c>
      <c r="O1191" s="1">
        <f t="shared" si="20"/>
        <v>2.0291405011080204</v>
      </c>
      <c r="P1191" s="8">
        <f>October_Schedule_Table[[#This Row],[PTS2]]-October_Schedule_Table[[#This Row],[PTS]]</f>
        <v>-20</v>
      </c>
      <c r="Q1191" s="8">
        <f>October_Schedule_Table[[#This Row],[Home Pre]]-October_Schedule_Table[[#This Row],[Away Pre]]</f>
        <v>1.443907408464014</v>
      </c>
      <c r="R1191" s="8">
        <f>October_Schedule_Table[[#This Row],[Actual]]-October_Schedule_Table[[#This Row],[Predicted]]</f>
        <v>-21.443907408464014</v>
      </c>
      <c r="S1191" s="8">
        <f>October_Schedule_Table[[#This Row],[PTS2]]-October_Schedule_Table[[#This Row],[Home Pre]]</f>
        <v>-9.5798137647997521</v>
      </c>
      <c r="T1191" s="8">
        <f>October_Schedule_Table[[#This Row],[PTS]]-October_Schedule_Table[[#This Row],[Away Pre]]</f>
        <v>11.864093643664262</v>
      </c>
      <c r="U1191" s="8" t="str">
        <f>CONCATENATE(October_Schedule_Table[[#This Row],[Away Short]],October_Schedule_Table[[#This Row],[PTS]],October_Schedule_Table[[#This Row],[PTS2]])</f>
        <v>Bos11797</v>
      </c>
      <c r="V1191" s="8" t="str">
        <f>CONCATENATE(October_Schedule_Table[[#This Row],[Home Short]],October_Schedule_Table[[#This Row],[PTS]],October_Schedule_Table[[#This Row],[PTS2]])</f>
        <v>Ind11797</v>
      </c>
      <c r="W1191" s="8" t="str">
        <f>VLOOKUP(October_Schedule_Table[[#This Row],[Home Concat]],'Back to Back'!T:U,2,FALSE)</f>
        <v>no</v>
      </c>
      <c r="X1191" s="8" t="str">
        <f>VLOOKUP(October_Schedule_Table[[#This Row],[Away Concat]],'Back to Back'!T:U,2,FALSE)</f>
        <v>no</v>
      </c>
      <c r="Y119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91" s="8"/>
    </row>
    <row r="1192" spans="1:26" x14ac:dyDescent="0.2">
      <c r="A1192" s="2">
        <v>43560</v>
      </c>
      <c r="B1192" s="16">
        <v>4</v>
      </c>
      <c r="C1192" s="16">
        <v>5</v>
      </c>
      <c r="D1192" s="16">
        <v>2019</v>
      </c>
      <c r="E1192" s="1" t="s">
        <v>9</v>
      </c>
      <c r="F1192" s="1" t="s">
        <v>39</v>
      </c>
      <c r="G1192" s="1" t="s">
        <v>242</v>
      </c>
      <c r="H1192" s="1" t="s">
        <v>87</v>
      </c>
      <c r="I1192" s="1" t="s">
        <v>22</v>
      </c>
      <c r="J1192" s="1" t="s">
        <v>241</v>
      </c>
      <c r="K1192" s="1" t="s">
        <v>106</v>
      </c>
      <c r="L1192" s="1">
        <f>mean-0.5*home+VLOOKUP(October_Schedule_Table[[#This Row],[Visitor/Neutral]],lookup,2,FALSE)+VLOOKUP(October_Schedule_Table[[#This Row],[Home/Neutral]],lookup,3,FALSE)</f>
        <v>113.3628793307345</v>
      </c>
      <c r="M1192" s="1">
        <f>mean+0.5*home+VLOOKUP(October_Schedule_Table[[#This Row],[Visitor/Neutral]],lookup,3,FALSE)+VLOOKUP(October_Schedule_Table[[#This Row],[Home/Neutral]],lookup,2,FALSE)</f>
        <v>118.63406153884191</v>
      </c>
      <c r="N1192" s="1">
        <f>(October_Schedule_Table[[#This Row],[PTS2]]-October_Schedule_Table[[#This Row],[Home Pre]])^2+(October_Schedule_Table[[#This Row],[PTS]]-October_Schedule_Table[[#This Row],[Away Pre]])^2</f>
        <v>77.270010568175692</v>
      </c>
      <c r="O1192" s="1">
        <f t="shared" si="20"/>
        <v>2.0303587163378234</v>
      </c>
      <c r="P1192" s="8">
        <f>October_Schedule_Table[[#This Row],[PTS2]]-October_Schedule_Table[[#This Row],[PTS]]</f>
        <v>-5</v>
      </c>
      <c r="Q1192" s="8">
        <f>October_Schedule_Table[[#This Row],[Home Pre]]-October_Schedule_Table[[#This Row],[Away Pre]]</f>
        <v>5.2711822081074047</v>
      </c>
      <c r="R1192" s="8">
        <f>October_Schedule_Table[[#This Row],[Actual]]-October_Schedule_Table[[#This Row],[Predicted]]</f>
        <v>-10.271182208107405</v>
      </c>
      <c r="S1192" s="8">
        <f>October_Schedule_Table[[#This Row],[PTS2]]-October_Schedule_Table[[#This Row],[Home Pre]]</f>
        <v>-1.6340615388419053</v>
      </c>
      <c r="T1192" s="8">
        <f>October_Schedule_Table[[#This Row],[PTS]]-October_Schedule_Table[[#This Row],[Away Pre]]</f>
        <v>8.6371206692654994</v>
      </c>
      <c r="U1192" s="8" t="str">
        <f>CONCATENATE(October_Schedule_Table[[#This Row],[Away Short]],October_Schedule_Table[[#This Row],[PTS]],October_Schedule_Table[[#This Row],[PTS2]])</f>
        <v>LAL122117</v>
      </c>
      <c r="V1192" s="8" t="str">
        <f>CONCATENATE(October_Schedule_Table[[#This Row],[Home Short]],October_Schedule_Table[[#This Row],[PTS]],October_Schedule_Table[[#This Row],[PTS2]])</f>
        <v>LAC122117</v>
      </c>
      <c r="W1192" s="8" t="str">
        <f>VLOOKUP(October_Schedule_Table[[#This Row],[Home Concat]],'Back to Back'!T:U,2,FALSE)</f>
        <v>no</v>
      </c>
      <c r="X1192" s="8" t="str">
        <f>VLOOKUP(October_Schedule_Table[[#This Row],[Away Concat]],'Back to Back'!T:U,2,FALSE)</f>
        <v>yes</v>
      </c>
      <c r="Y119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92" s="8"/>
    </row>
    <row r="1193" spans="1:26" x14ac:dyDescent="0.2">
      <c r="A1193" s="2">
        <v>43560</v>
      </c>
      <c r="B1193" s="16">
        <v>4</v>
      </c>
      <c r="C1193" s="16">
        <v>5</v>
      </c>
      <c r="D1193" s="16">
        <v>2019</v>
      </c>
      <c r="E1193" s="1" t="s">
        <v>6</v>
      </c>
      <c r="F1193" s="1" t="s">
        <v>26</v>
      </c>
      <c r="G1193" s="1" t="str">
        <f>LEFT(October_Schedule_Table[[#This Row],[Visitor/Neutral]],3)</f>
        <v>Mia</v>
      </c>
      <c r="H1193" s="1" t="s">
        <v>96</v>
      </c>
      <c r="I1193" s="1" t="s">
        <v>34</v>
      </c>
      <c r="J1193" s="1" t="str">
        <f>LEFT(October_Schedule_Table[[#This Row],[Home/Neutral]],3)</f>
        <v>Min</v>
      </c>
      <c r="K1193" s="1" t="s">
        <v>89</v>
      </c>
      <c r="L1193" s="1">
        <f>mean-0.5*home+VLOOKUP(October_Schedule_Table[[#This Row],[Visitor/Neutral]],lookup,2,FALSE)+VLOOKUP(October_Schedule_Table[[#This Row],[Home/Neutral]],lookup,3,FALSE)</f>
        <v>106.89106916908909</v>
      </c>
      <c r="M1193" s="1">
        <f>mean+0.5*home+VLOOKUP(October_Schedule_Table[[#This Row],[Visitor/Neutral]],lookup,3,FALSE)+VLOOKUP(October_Schedule_Table[[#This Row],[Home/Neutral]],lookup,2,FALSE)</f>
        <v>108.50638375251381</v>
      </c>
      <c r="N1193" s="1">
        <f>(October_Schedule_Table[[#This Row],[PTS2]]-October_Schedule_Table[[#This Row],[Home Pre]])^2+(October_Schedule_Table[[#This Row],[PTS]]-October_Schedule_Table[[#This Row],[Away Pre]])^2</f>
        <v>10.665711239293664</v>
      </c>
      <c r="O1193" s="1">
        <f t="shared" si="20"/>
        <v>2.0315776629355851</v>
      </c>
      <c r="P1193" s="8">
        <f>October_Schedule_Table[[#This Row],[PTS2]]-October_Schedule_Table[[#This Row],[PTS]]</f>
        <v>2</v>
      </c>
      <c r="Q1193" s="8">
        <f>October_Schedule_Table[[#This Row],[Home Pre]]-October_Schedule_Table[[#This Row],[Away Pre]]</f>
        <v>1.6153145834247198</v>
      </c>
      <c r="R1193" s="8">
        <f>October_Schedule_Table[[#This Row],[Actual]]-October_Schedule_Table[[#This Row],[Predicted]]</f>
        <v>0.38468541657528021</v>
      </c>
      <c r="S1193" s="8">
        <f>October_Schedule_Table[[#This Row],[PTS2]]-October_Schedule_Table[[#This Row],[Home Pre]]</f>
        <v>2.4936162474861874</v>
      </c>
      <c r="T1193" s="8">
        <f>October_Schedule_Table[[#This Row],[PTS]]-October_Schedule_Table[[#This Row],[Away Pre]]</f>
        <v>2.1089308309109072</v>
      </c>
      <c r="U1193" s="8" t="str">
        <f>CONCATENATE(October_Schedule_Table[[#This Row],[Away Short]],October_Schedule_Table[[#This Row],[PTS]],October_Schedule_Table[[#This Row],[PTS2]])</f>
        <v>Mia109111</v>
      </c>
      <c r="V1193" s="8" t="str">
        <f>CONCATENATE(October_Schedule_Table[[#This Row],[Home Short]],October_Schedule_Table[[#This Row],[PTS]],October_Schedule_Table[[#This Row],[PTS2]])</f>
        <v>Min109111</v>
      </c>
      <c r="W1193" s="8" t="str">
        <f>VLOOKUP(October_Schedule_Table[[#This Row],[Home Concat]],'Back to Back'!T:U,2,FALSE)</f>
        <v>no</v>
      </c>
      <c r="X1193" s="8" t="str">
        <f>VLOOKUP(October_Schedule_Table[[#This Row],[Away Concat]],'Back to Back'!T:U,2,FALSE)</f>
        <v>no</v>
      </c>
      <c r="Y119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93" s="8"/>
    </row>
    <row r="1194" spans="1:26" x14ac:dyDescent="0.2">
      <c r="A1194" s="2">
        <v>43560</v>
      </c>
      <c r="B1194" s="16">
        <v>4</v>
      </c>
      <c r="C1194" s="16">
        <v>5</v>
      </c>
      <c r="D1194" s="16">
        <v>2019</v>
      </c>
      <c r="E1194" s="1" t="s">
        <v>6</v>
      </c>
      <c r="F1194" s="1" t="s">
        <v>16</v>
      </c>
      <c r="G1194" s="1" t="str">
        <f>LEFT(October_Schedule_Table[[#This Row],[Visitor/Neutral]],3)</f>
        <v>Det</v>
      </c>
      <c r="H1194" s="1" t="s">
        <v>81</v>
      </c>
      <c r="I1194" s="1" t="s">
        <v>10</v>
      </c>
      <c r="J1194" s="1" t="str">
        <f>LEFT(October_Schedule_Table[[#This Row],[Home/Neutral]],3)</f>
        <v>Okl</v>
      </c>
      <c r="K1194" s="1" t="s">
        <v>143</v>
      </c>
      <c r="L1194" s="1">
        <f>mean-0.5*home+VLOOKUP(October_Schedule_Table[[#This Row],[Visitor/Neutral]],lookup,2,FALSE)+VLOOKUP(October_Schedule_Table[[#This Row],[Home/Neutral]],lookup,3,FALSE)</f>
        <v>105.77252937616497</v>
      </c>
      <c r="M1194" s="1">
        <f>mean+0.5*home+VLOOKUP(October_Schedule_Table[[#This Row],[Visitor/Neutral]],lookup,3,FALSE)+VLOOKUP(October_Schedule_Table[[#This Row],[Home/Neutral]],lookup,2,FALSE)</f>
        <v>112.12075019168005</v>
      </c>
      <c r="N1194" s="1">
        <f>(October_Schedule_Table[[#This Row],[PTS2]]-October_Schedule_Table[[#This Row],[Home Pre]])^2+(October_Schedule_Table[[#This Row],[PTS]]-October_Schedule_Table[[#This Row],[Away Pre]])^2</f>
        <v>136.22958426721792</v>
      </c>
      <c r="O1194" s="1">
        <f t="shared" si="20"/>
        <v>2.0327973413403893</v>
      </c>
      <c r="P1194" s="8">
        <f>October_Schedule_Table[[#This Row],[PTS2]]-October_Schedule_Table[[#This Row],[PTS]]</f>
        <v>13</v>
      </c>
      <c r="Q1194" s="8">
        <f>October_Schedule_Table[[#This Row],[Home Pre]]-October_Schedule_Table[[#This Row],[Away Pre]]</f>
        <v>6.3482208155150772</v>
      </c>
      <c r="R1194" s="8">
        <f>October_Schedule_Table[[#This Row],[Actual]]-October_Schedule_Table[[#This Row],[Predicted]]</f>
        <v>6.6517791844849228</v>
      </c>
      <c r="S1194" s="8">
        <f>October_Schedule_Table[[#This Row],[PTS2]]-October_Schedule_Table[[#This Row],[Home Pre]]</f>
        <v>10.879249808319955</v>
      </c>
      <c r="T1194" s="8">
        <f>October_Schedule_Table[[#This Row],[PTS]]-October_Schedule_Table[[#This Row],[Away Pre]]</f>
        <v>4.2274706238350319</v>
      </c>
      <c r="U1194" s="8" t="str">
        <f>CONCATENATE(October_Schedule_Table[[#This Row],[Away Short]],October_Schedule_Table[[#This Row],[PTS]],October_Schedule_Table[[#This Row],[PTS2]])</f>
        <v>Det110123</v>
      </c>
      <c r="V1194" s="8" t="str">
        <f>CONCATENATE(October_Schedule_Table[[#This Row],[Home Short]],October_Schedule_Table[[#This Row],[PTS]],October_Schedule_Table[[#This Row],[PTS2]])</f>
        <v>Okl110123</v>
      </c>
      <c r="W1194" s="8" t="str">
        <f>VLOOKUP(October_Schedule_Table[[#This Row],[Home Concat]],'Back to Back'!T:U,2,FALSE)</f>
        <v>no</v>
      </c>
      <c r="X1194" s="8" t="str">
        <f>VLOOKUP(October_Schedule_Table[[#This Row],[Away Concat]],'Back to Back'!T:U,2,FALSE)</f>
        <v>no</v>
      </c>
      <c r="Y119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94" s="8"/>
    </row>
    <row r="1195" spans="1:26" x14ac:dyDescent="0.2">
      <c r="A1195" s="2">
        <v>43560</v>
      </c>
      <c r="B1195" s="16">
        <v>4</v>
      </c>
      <c r="C1195" s="16">
        <v>5</v>
      </c>
      <c r="D1195" s="16">
        <v>2019</v>
      </c>
      <c r="E1195" s="1" t="s">
        <v>12</v>
      </c>
      <c r="F1195" s="1" t="s">
        <v>24</v>
      </c>
      <c r="G1195" s="1" t="str">
        <f>LEFT(October_Schedule_Table[[#This Row],[Visitor/Neutral]],3)</f>
        <v>Atl</v>
      </c>
      <c r="H1195" s="1" t="s">
        <v>93</v>
      </c>
      <c r="I1195" s="1" t="s">
        <v>27</v>
      </c>
      <c r="J1195" s="1" t="str">
        <f>LEFT(October_Schedule_Table[[#This Row],[Home/Neutral]],3)</f>
        <v>Orl</v>
      </c>
      <c r="K1195" s="1" t="s">
        <v>144</v>
      </c>
      <c r="L1195" s="1">
        <f>mean-0.5*home+VLOOKUP(October_Schedule_Table[[#This Row],[Visitor/Neutral]],lookup,2,FALSE)+VLOOKUP(October_Schedule_Table[[#This Row],[Home/Neutral]],lookup,3,FALSE)</f>
        <v>108.6027369456606</v>
      </c>
      <c r="M1195" s="1">
        <f>mean+0.5*home+VLOOKUP(October_Schedule_Table[[#This Row],[Visitor/Neutral]],lookup,3,FALSE)+VLOOKUP(October_Schedule_Table[[#This Row],[Home/Neutral]],lookup,2,FALSE)</f>
        <v>117.95509681714552</v>
      </c>
      <c r="N1195" s="1">
        <f>(October_Schedule_Table[[#This Row],[PTS2]]-October_Schedule_Table[[#This Row],[Home Pre]])^2+(October_Schedule_Table[[#This Row],[PTS]]-October_Schedule_Table[[#This Row],[Away Pre]])^2</f>
        <v>983.12193600186674</v>
      </c>
      <c r="O1195" s="1">
        <f t="shared" si="20"/>
        <v>2.0340177519915845</v>
      </c>
      <c r="P1195" s="8">
        <f>October_Schedule_Table[[#This Row],[PTS2]]-October_Schedule_Table[[#This Row],[PTS]]</f>
        <v>36</v>
      </c>
      <c r="Q1195" s="8">
        <f>October_Schedule_Table[[#This Row],[Home Pre]]-October_Schedule_Table[[#This Row],[Away Pre]]</f>
        <v>9.3523598714849214</v>
      </c>
      <c r="R1195" s="8">
        <f>October_Schedule_Table[[#This Row],[Actual]]-October_Schedule_Table[[#This Row],[Predicted]]</f>
        <v>26.647640128515079</v>
      </c>
      <c r="S1195" s="8">
        <f>October_Schedule_Table[[#This Row],[PTS2]]-October_Schedule_Table[[#This Row],[Home Pre]]</f>
        <v>31.044903182854483</v>
      </c>
      <c r="T1195" s="8">
        <f>October_Schedule_Table[[#This Row],[PTS]]-October_Schedule_Table[[#This Row],[Away Pre]]</f>
        <v>4.3972630543394047</v>
      </c>
      <c r="U1195" s="8" t="str">
        <f>CONCATENATE(October_Schedule_Table[[#This Row],[Away Short]],October_Schedule_Table[[#This Row],[PTS]],October_Schedule_Table[[#This Row],[PTS2]])</f>
        <v>Atl113149</v>
      </c>
      <c r="V1195" s="8" t="str">
        <f>CONCATENATE(October_Schedule_Table[[#This Row],[Home Short]],October_Schedule_Table[[#This Row],[PTS]],October_Schedule_Table[[#This Row],[PTS2]])</f>
        <v>Orl113149</v>
      </c>
      <c r="W1195" s="8" t="str">
        <f>VLOOKUP(October_Schedule_Table[[#This Row],[Home Concat]],'Back to Back'!T:U,2,FALSE)</f>
        <v>no</v>
      </c>
      <c r="X1195" s="8" t="str">
        <f>VLOOKUP(October_Schedule_Table[[#This Row],[Away Concat]],'Back to Back'!T:U,2,FALSE)</f>
        <v>no</v>
      </c>
      <c r="Y119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95" s="8"/>
    </row>
    <row r="1196" spans="1:26" x14ac:dyDescent="0.2">
      <c r="A1196" s="2">
        <v>43560</v>
      </c>
      <c r="B1196" s="16">
        <v>4</v>
      </c>
      <c r="C1196" s="16">
        <v>5</v>
      </c>
      <c r="D1196" s="16">
        <v>2019</v>
      </c>
      <c r="E1196" s="1" t="s">
        <v>30</v>
      </c>
      <c r="F1196" s="1" t="s">
        <v>17</v>
      </c>
      <c r="G1196" s="1" t="str">
        <f>LEFT(October_Schedule_Table[[#This Row],[Visitor/Neutral]],3)</f>
        <v>New</v>
      </c>
      <c r="H1196" s="1" t="s">
        <v>146</v>
      </c>
      <c r="I1196" s="1" t="s">
        <v>29</v>
      </c>
      <c r="J1196" s="1" t="str">
        <f>LEFT(October_Schedule_Table[[#This Row],[Home/Neutral]],3)</f>
        <v>Pho</v>
      </c>
      <c r="K1196" s="1" t="s">
        <v>147</v>
      </c>
      <c r="L1196" s="1">
        <f>mean-0.5*home+VLOOKUP(October_Schedule_Table[[#This Row],[Visitor/Neutral]],lookup,2,FALSE)+VLOOKUP(October_Schedule_Table[[#This Row],[Home/Neutral]],lookup,3,FALSE)</f>
        <v>119.31063289932608</v>
      </c>
      <c r="M1196" s="1">
        <f>mean+0.5*home+VLOOKUP(October_Schedule_Table[[#This Row],[Visitor/Neutral]],lookup,3,FALSE)+VLOOKUP(October_Schedule_Table[[#This Row],[Home/Neutral]],lookup,2,FALSE)</f>
        <v>115.4006389459708</v>
      </c>
      <c r="N1196" s="1">
        <f>(October_Schedule_Table[[#This Row],[PTS2]]-October_Schedule_Table[[#This Row],[Home Pre]])^2+(October_Schedule_Table[[#This Row],[PTS]]-October_Schedule_Table[[#This Row],[Away Pre]])^2</f>
        <v>354.48514171765845</v>
      </c>
      <c r="O1196" s="1">
        <f t="shared" si="20"/>
        <v>2.0352388953287819</v>
      </c>
      <c r="P1196" s="8">
        <f>October_Schedule_Table[[#This Row],[PTS2]]-October_Schedule_Table[[#This Row],[PTS]]</f>
        <v>7</v>
      </c>
      <c r="Q1196" s="8">
        <f>October_Schedule_Table[[#This Row],[Home Pre]]-October_Schedule_Table[[#This Row],[Away Pre]]</f>
        <v>-3.9099939533552828</v>
      </c>
      <c r="R1196" s="8">
        <f>October_Schedule_Table[[#This Row],[Actual]]-October_Schedule_Table[[#This Row],[Predicted]]</f>
        <v>10.909993953355283</v>
      </c>
      <c r="S1196" s="8">
        <f>October_Schedule_Table[[#This Row],[PTS2]]-October_Schedule_Table[[#This Row],[Home Pre]]</f>
        <v>17.599361054029202</v>
      </c>
      <c r="T1196" s="8">
        <f>October_Schedule_Table[[#This Row],[PTS]]-October_Schedule_Table[[#This Row],[Away Pre]]</f>
        <v>6.6893671006739197</v>
      </c>
      <c r="U1196" s="8" t="str">
        <f>CONCATENATE(October_Schedule_Table[[#This Row],[Away Short]],October_Schedule_Table[[#This Row],[PTS]],October_Schedule_Table[[#This Row],[PTS2]])</f>
        <v>New126133</v>
      </c>
      <c r="V1196" s="8" t="str">
        <f>CONCATENATE(October_Schedule_Table[[#This Row],[Home Short]],October_Schedule_Table[[#This Row],[PTS]],October_Schedule_Table[[#This Row],[PTS2]])</f>
        <v>Pho126133</v>
      </c>
      <c r="W1196" s="8" t="str">
        <f>VLOOKUP(October_Schedule_Table[[#This Row],[Home Concat]],'Back to Back'!T:U,2,FALSE)</f>
        <v>no</v>
      </c>
      <c r="X1196" s="8" t="str">
        <f>VLOOKUP(October_Schedule_Table[[#This Row],[Away Concat]],'Back to Back'!T:U,2,FALSE)</f>
        <v>no</v>
      </c>
      <c r="Y119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96" s="8"/>
    </row>
    <row r="1197" spans="1:26" x14ac:dyDescent="0.2">
      <c r="A1197" s="2">
        <v>43560</v>
      </c>
      <c r="B1197" s="16">
        <v>4</v>
      </c>
      <c r="C1197" s="16">
        <v>5</v>
      </c>
      <c r="D1197" s="16">
        <v>2019</v>
      </c>
      <c r="E1197" s="1" t="s">
        <v>42</v>
      </c>
      <c r="F1197" s="1" t="s">
        <v>32</v>
      </c>
      <c r="G1197" s="1" t="str">
        <f>LEFT(October_Schedule_Table[[#This Row],[Visitor/Neutral]],3)</f>
        <v>Sac</v>
      </c>
      <c r="H1197" s="1" t="s">
        <v>149</v>
      </c>
      <c r="I1197" s="1" t="s">
        <v>31</v>
      </c>
      <c r="J1197" s="1" t="str">
        <f>LEFT(October_Schedule_Table[[#This Row],[Home/Neutral]],3)</f>
        <v>Uta</v>
      </c>
      <c r="K1197" s="1" t="s">
        <v>102</v>
      </c>
      <c r="L1197" s="1">
        <f>mean-0.5*home+VLOOKUP(October_Schedule_Table[[#This Row],[Visitor/Neutral]],lookup,2,FALSE)+VLOOKUP(October_Schedule_Table[[#This Row],[Home/Neutral]],lookup,3,FALSE)</f>
        <v>107.7779677820352</v>
      </c>
      <c r="M1197" s="1">
        <f>mean+0.5*home+VLOOKUP(October_Schedule_Table[[#This Row],[Visitor/Neutral]],lookup,3,FALSE)+VLOOKUP(October_Schedule_Table[[#This Row],[Home/Neutral]],lookup,2,FALSE)</f>
        <v>117.11696146885846</v>
      </c>
      <c r="N1197" s="1">
        <f>(October_Schedule_Table[[#This Row],[PTS2]]-October_Schedule_Table[[#This Row],[Home Pre]])^2+(October_Schedule_Table[[#This Row],[PTS]]-October_Schedule_Table[[#This Row],[Away Pre]])^2</f>
        <v>99.154488056282133</v>
      </c>
      <c r="O1197" s="1">
        <f t="shared" si="20"/>
        <v>2.036460771791857</v>
      </c>
      <c r="P1197" s="8">
        <f>October_Schedule_Table[[#This Row],[PTS2]]-October_Schedule_Table[[#This Row],[PTS]]</f>
        <v>21</v>
      </c>
      <c r="Q1197" s="8">
        <f>October_Schedule_Table[[#This Row],[Home Pre]]-October_Schedule_Table[[#This Row],[Away Pre]]</f>
        <v>9.3389936868232581</v>
      </c>
      <c r="R1197" s="8">
        <f>October_Schedule_Table[[#This Row],[Actual]]-October_Schedule_Table[[#This Row],[Predicted]]</f>
        <v>11.661006313176742</v>
      </c>
      <c r="S1197" s="8">
        <f>October_Schedule_Table[[#This Row],[PTS2]]-October_Schedule_Table[[#This Row],[Home Pre]]</f>
        <v>1.883038531141537</v>
      </c>
      <c r="T1197" s="8">
        <f>October_Schedule_Table[[#This Row],[PTS]]-October_Schedule_Table[[#This Row],[Away Pre]]</f>
        <v>-9.7779677820352049</v>
      </c>
      <c r="U1197" s="8" t="str">
        <f>CONCATENATE(October_Schedule_Table[[#This Row],[Away Short]],October_Schedule_Table[[#This Row],[PTS]],October_Schedule_Table[[#This Row],[PTS2]])</f>
        <v>Sac98119</v>
      </c>
      <c r="V1197" s="8" t="str">
        <f>CONCATENATE(October_Schedule_Table[[#This Row],[Home Short]],October_Schedule_Table[[#This Row],[PTS]],October_Schedule_Table[[#This Row],[PTS2]])</f>
        <v>Uta98119</v>
      </c>
      <c r="W1197" s="8" t="str">
        <f>VLOOKUP(October_Schedule_Table[[#This Row],[Home Concat]],'Back to Back'!T:U,2,FALSE)</f>
        <v>no</v>
      </c>
      <c r="X1197" s="8" t="str">
        <f>VLOOKUP(October_Schedule_Table[[#This Row],[Away Concat]],'Back to Back'!T:U,2,FALSE)</f>
        <v>yes</v>
      </c>
      <c r="Y119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97" s="8"/>
    </row>
    <row r="1198" spans="1:26" x14ac:dyDescent="0.2">
      <c r="A1198" s="2">
        <v>43560</v>
      </c>
      <c r="B1198" s="16">
        <v>4</v>
      </c>
      <c r="C1198" s="16">
        <v>5</v>
      </c>
      <c r="D1198" s="16">
        <v>2019</v>
      </c>
      <c r="E1198" s="1" t="s">
        <v>12</v>
      </c>
      <c r="F1198" s="1" t="s">
        <v>35</v>
      </c>
      <c r="G1198" s="1" t="str">
        <f>LEFT(October_Schedule_Table[[#This Row],[Visitor/Neutral]],3)</f>
        <v>San</v>
      </c>
      <c r="H1198" s="1" t="s">
        <v>150</v>
      </c>
      <c r="I1198" s="1" t="s">
        <v>41</v>
      </c>
      <c r="J1198" s="1" t="str">
        <f>LEFT(October_Schedule_Table[[#This Row],[Home/Neutral]],3)</f>
        <v>Was</v>
      </c>
      <c r="K1198" s="1" t="s">
        <v>118</v>
      </c>
      <c r="L1198" s="1">
        <f>mean-0.5*home+VLOOKUP(October_Schedule_Table[[#This Row],[Visitor/Neutral]],lookup,2,FALSE)+VLOOKUP(October_Schedule_Table[[#This Row],[Home/Neutral]],lookup,3,FALSE)</f>
        <v>116.41471961847385</v>
      </c>
      <c r="M1198" s="1">
        <f>mean+0.5*home+VLOOKUP(October_Schedule_Table[[#This Row],[Visitor/Neutral]],lookup,3,FALSE)+VLOOKUP(October_Schedule_Table[[#This Row],[Home/Neutral]],lookup,2,FALSE)</f>
        <v>114.04145630867679</v>
      </c>
      <c r="N1198" s="1">
        <f>(October_Schedule_Table[[#This Row],[PTS2]]-October_Schedule_Table[[#This Row],[Home Pre]])^2+(October_Schedule_Table[[#This Row],[PTS]]-October_Schedule_Table[[#This Row],[Away Pre]])^2</f>
        <v>162.55682614186316</v>
      </c>
      <c r="O1198" s="1">
        <f t="shared" si="20"/>
        <v>2.0376833818209499</v>
      </c>
      <c r="P1198" s="8">
        <f>October_Schedule_Table[[#This Row],[PTS2]]-October_Schedule_Table[[#This Row],[PTS]]</f>
        <v>-17</v>
      </c>
      <c r="Q1198" s="8">
        <f>October_Schedule_Table[[#This Row],[Home Pre]]-October_Schedule_Table[[#This Row],[Away Pre]]</f>
        <v>-2.3732633097970677</v>
      </c>
      <c r="R1198" s="8">
        <f>October_Schedule_Table[[#This Row],[Actual]]-October_Schedule_Table[[#This Row],[Predicted]]</f>
        <v>-14.626736690202932</v>
      </c>
      <c r="S1198" s="8">
        <f>October_Schedule_Table[[#This Row],[PTS2]]-October_Schedule_Table[[#This Row],[Home Pre]]</f>
        <v>-2.0414563086767856</v>
      </c>
      <c r="T1198" s="8">
        <f>October_Schedule_Table[[#This Row],[PTS]]-October_Schedule_Table[[#This Row],[Away Pre]]</f>
        <v>12.585280381526147</v>
      </c>
      <c r="U1198" s="8" t="str">
        <f>CONCATENATE(October_Schedule_Table[[#This Row],[Away Short]],October_Schedule_Table[[#This Row],[PTS]],October_Schedule_Table[[#This Row],[PTS2]])</f>
        <v>San129112</v>
      </c>
      <c r="V1198" s="8" t="str">
        <f>CONCATENATE(October_Schedule_Table[[#This Row],[Home Short]],October_Schedule_Table[[#This Row],[PTS]],October_Schedule_Table[[#This Row],[PTS2]])</f>
        <v>Was129112</v>
      </c>
      <c r="W1198" s="8" t="str">
        <f>VLOOKUP(October_Schedule_Table[[#This Row],[Home Concat]],'Back to Back'!T:U,2,FALSE)</f>
        <v>no</v>
      </c>
      <c r="X1198" s="8" t="str">
        <f>VLOOKUP(October_Schedule_Table[[#This Row],[Away Concat]],'Back to Back'!T:U,2,FALSE)</f>
        <v>no</v>
      </c>
      <c r="Y119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98" s="8"/>
    </row>
    <row r="1199" spans="1:26" x14ac:dyDescent="0.2">
      <c r="A1199" s="2">
        <v>43561</v>
      </c>
      <c r="B1199" s="16">
        <v>4</v>
      </c>
      <c r="C1199" s="16">
        <v>6</v>
      </c>
      <c r="D1199" s="16">
        <v>2019</v>
      </c>
      <c r="E1199" s="8" t="s">
        <v>6</v>
      </c>
      <c r="F1199" s="8" t="s">
        <v>7</v>
      </c>
      <c r="G1199" s="8" t="str">
        <f>LEFT(October_Schedule_Table[[#This Row],[Visitor/Neutral]],3)</f>
        <v>Phi</v>
      </c>
      <c r="H1199" s="1" t="s">
        <v>99</v>
      </c>
      <c r="I1199" s="8" t="s">
        <v>38</v>
      </c>
      <c r="J1199" s="8" t="str">
        <f>LEFT(October_Schedule_Table[[#This Row],[Home/Neutral]],3)</f>
        <v>Chi</v>
      </c>
      <c r="K1199" s="1" t="s">
        <v>138</v>
      </c>
      <c r="L1199" s="8">
        <f>mean-0.5*home+VLOOKUP(October_Schedule_Table[[#This Row],[Visitor/Neutral]],lookup,2,FALSE)+VLOOKUP(October_Schedule_Table[[#This Row],[Home/Neutral]],lookup,3,FALSE)</f>
        <v>116.18552598296564</v>
      </c>
      <c r="M1199" s="8">
        <f>mean+0.5*home+VLOOKUP(October_Schedule_Table[[#This Row],[Visitor/Neutral]],lookup,3,FALSE)+VLOOKUP(October_Schedule_Table[[#This Row],[Home/Neutral]],lookup,2,FALSE)</f>
        <v>108.28422116197541</v>
      </c>
      <c r="N1199" s="8">
        <f>(October_Schedule_Table[[#This Row],[PTS2]]-October_Schedule_Table[[#This Row],[Home Pre]])^2+(October_Schedule_Table[[#This Row],[PTS]]-October_Schedule_Table[[#This Row],[Away Pre]])^2</f>
        <v>150.93650944667985</v>
      </c>
      <c r="O1199" s="8">
        <f t="shared" si="20"/>
        <v>2.0389067258564637</v>
      </c>
      <c r="P1199" s="8">
        <f>October_Schedule_Table[[#This Row],[PTS2]]-October_Schedule_Table[[#This Row],[PTS]]</f>
        <v>-20</v>
      </c>
      <c r="Q1199" s="8">
        <f>October_Schedule_Table[[#This Row],[Home Pre]]-October_Schedule_Table[[#This Row],[Away Pre]]</f>
        <v>-7.9013048209902337</v>
      </c>
      <c r="R1199" s="8">
        <f>October_Schedule_Table[[#This Row],[Actual]]-October_Schedule_Table[[#This Row],[Predicted]]</f>
        <v>-12.098695179009766</v>
      </c>
      <c r="S1199" s="8">
        <f>October_Schedule_Table[[#This Row],[PTS2]]-October_Schedule_Table[[#This Row],[Home Pre]]</f>
        <v>-12.28422116197541</v>
      </c>
      <c r="T1199" s="8">
        <f>October_Schedule_Table[[#This Row],[PTS]]-October_Schedule_Table[[#This Row],[Away Pre]]</f>
        <v>-0.18552598296564327</v>
      </c>
      <c r="U1199" s="8" t="str">
        <f>CONCATENATE(October_Schedule_Table[[#This Row],[Away Short]],October_Schedule_Table[[#This Row],[PTS]],October_Schedule_Table[[#This Row],[PTS2]])</f>
        <v>Phi11696</v>
      </c>
      <c r="V1199" s="8" t="str">
        <f>CONCATENATE(October_Schedule_Table[[#This Row],[Home Short]],October_Schedule_Table[[#This Row],[PTS]],October_Schedule_Table[[#This Row],[PTS2]])</f>
        <v>Chi11696</v>
      </c>
      <c r="W1199" s="8" t="str">
        <f>VLOOKUP(October_Schedule_Table[[#This Row],[Home Concat]],'Back to Back'!T:U,2,FALSE)</f>
        <v>no</v>
      </c>
      <c r="X1199" s="8" t="str">
        <f>VLOOKUP(October_Schedule_Table[[#This Row],[Away Concat]],'Back to Back'!T:U,2,FALSE)</f>
        <v>no</v>
      </c>
      <c r="Y119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199" s="8"/>
    </row>
    <row r="1200" spans="1:26" x14ac:dyDescent="0.2">
      <c r="A1200" s="2">
        <v>43561</v>
      </c>
      <c r="B1200" s="16">
        <v>4</v>
      </c>
      <c r="C1200" s="16">
        <v>6</v>
      </c>
      <c r="D1200" s="16">
        <v>2019</v>
      </c>
      <c r="E1200" s="8" t="s">
        <v>45</v>
      </c>
      <c r="F1200" s="8" t="s">
        <v>15</v>
      </c>
      <c r="G1200" s="8" t="str">
        <f>LEFT(October_Schedule_Table[[#This Row],[Visitor/Neutral]],3)</f>
        <v>Bro</v>
      </c>
      <c r="H1200" s="1" t="s">
        <v>147</v>
      </c>
      <c r="I1200" s="8" t="s">
        <v>13</v>
      </c>
      <c r="J1200" s="8" t="str">
        <f>LEFT(October_Schedule_Table[[#This Row],[Home/Neutral]],3)</f>
        <v>Mil</v>
      </c>
      <c r="K1200" s="1" t="s">
        <v>131</v>
      </c>
      <c r="L1200" s="8">
        <f>mean-0.5*home+VLOOKUP(October_Schedule_Table[[#This Row],[Visitor/Neutral]],lookup,2,FALSE)+VLOOKUP(October_Schedule_Table[[#This Row],[Home/Neutral]],lookup,3,FALSE)</f>
        <v>110.21777503921118</v>
      </c>
      <c r="M1200" s="8">
        <f>mean+0.5*home+VLOOKUP(October_Schedule_Table[[#This Row],[Visitor/Neutral]],lookup,3,FALSE)+VLOOKUP(October_Schedule_Table[[#This Row],[Home/Neutral]],lookup,2,FALSE)</f>
        <v>120.60330321921572</v>
      </c>
      <c r="N1200" s="8">
        <f>(October_Schedule_Table[[#This Row],[PTS2]]-October_Schedule_Table[[#This Row],[Home Pre]])^2+(October_Schedule_Table[[#This Row],[PTS]]-October_Schedule_Table[[#This Row],[Away Pre]])^2</f>
        <v>573.74089743085392</v>
      </c>
      <c r="O1200" s="8">
        <f t="shared" si="20"/>
        <v>2.0401308043390673</v>
      </c>
      <c r="P1200" s="8">
        <f>October_Schedule_Table[[#This Row],[PTS2]]-October_Schedule_Table[[#This Row],[PTS]]</f>
        <v>-5</v>
      </c>
      <c r="Q1200" s="8">
        <f>October_Schedule_Table[[#This Row],[Home Pre]]-October_Schedule_Table[[#This Row],[Away Pre]]</f>
        <v>10.385528180004542</v>
      </c>
      <c r="R1200" s="8">
        <f>October_Schedule_Table[[#This Row],[Actual]]-October_Schedule_Table[[#This Row],[Predicted]]</f>
        <v>-15.385528180004542</v>
      </c>
      <c r="S1200" s="8">
        <f>October_Schedule_Table[[#This Row],[PTS2]]-October_Schedule_Table[[#This Row],[Home Pre]]</f>
        <v>7.3966967807842821</v>
      </c>
      <c r="T1200" s="8">
        <f>October_Schedule_Table[[#This Row],[PTS]]-October_Schedule_Table[[#This Row],[Away Pre]]</f>
        <v>22.782224960788824</v>
      </c>
      <c r="U1200" s="8" t="str">
        <f>CONCATENATE(October_Schedule_Table[[#This Row],[Away Short]],October_Schedule_Table[[#This Row],[PTS]],October_Schedule_Table[[#This Row],[PTS2]])</f>
        <v>Bro133128</v>
      </c>
      <c r="V1200" s="8" t="str">
        <f>CONCATENATE(October_Schedule_Table[[#This Row],[Home Short]],October_Schedule_Table[[#This Row],[PTS]],October_Schedule_Table[[#This Row],[PTS2]])</f>
        <v>Mil133128</v>
      </c>
      <c r="W1200" s="8" t="str">
        <f>VLOOKUP(October_Schedule_Table[[#This Row],[Home Concat]],'Back to Back'!T:U,2,FALSE)</f>
        <v>no</v>
      </c>
      <c r="X1200" s="8" t="str">
        <f>VLOOKUP(October_Schedule_Table[[#This Row],[Away Concat]],'Back to Back'!T:U,2,FALSE)</f>
        <v>no</v>
      </c>
      <c r="Y120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00" s="8"/>
    </row>
    <row r="1201" spans="1:26" x14ac:dyDescent="0.2">
      <c r="A1201" s="2">
        <v>43562</v>
      </c>
      <c r="B1201" s="16">
        <v>4</v>
      </c>
      <c r="C1201" s="16">
        <v>7</v>
      </c>
      <c r="D1201" s="16">
        <v>2019</v>
      </c>
      <c r="E1201" s="8" t="s">
        <v>23</v>
      </c>
      <c r="F1201" s="8" t="s">
        <v>27</v>
      </c>
      <c r="G1201" s="8" t="str">
        <f>LEFT(October_Schedule_Table[[#This Row],[Visitor/Neutral]],3)</f>
        <v>Orl</v>
      </c>
      <c r="H1201" s="1" t="s">
        <v>99</v>
      </c>
      <c r="I1201" s="8" t="s">
        <v>8</v>
      </c>
      <c r="J1201" s="8" t="str">
        <f>LEFT(October_Schedule_Table[[#This Row],[Home/Neutral]],3)</f>
        <v>Bos</v>
      </c>
      <c r="K1201" s="1" t="s">
        <v>110</v>
      </c>
      <c r="L1201" s="8">
        <f>mean-0.5*home+VLOOKUP(October_Schedule_Table[[#This Row],[Visitor/Neutral]],lookup,2,FALSE)+VLOOKUP(October_Schedule_Table[[#This Row],[Home/Neutral]],lookup,3,FALSE)</f>
        <v>104.07284819384404</v>
      </c>
      <c r="M1201" s="8">
        <f>mean+0.5*home+VLOOKUP(October_Schedule_Table[[#This Row],[Visitor/Neutral]],lookup,3,FALSE)+VLOOKUP(October_Schedule_Table[[#This Row],[Home/Neutral]],lookup,2,FALSE)</f>
        <v>109.23703841412268</v>
      </c>
      <c r="N1201" s="8">
        <f>(October_Schedule_Table[[#This Row],[PTS2]]-October_Schedule_Table[[#This Row],[Home Pre]])^2+(October_Schedule_Table[[#This Row],[PTS]]-October_Schedule_Table[[#This Row],[Away Pre]])^2</f>
        <v>143.78721424510459</v>
      </c>
      <c r="O1201" s="8">
        <f t="shared" si="20"/>
        <v>2.0413556177096934</v>
      </c>
      <c r="P1201" s="8">
        <f>October_Schedule_Table[[#This Row],[PTS2]]-October_Schedule_Table[[#This Row],[PTS]]</f>
        <v>-8</v>
      </c>
      <c r="Q1201" s="8">
        <f>October_Schedule_Table[[#This Row],[Home Pre]]-October_Schedule_Table[[#This Row],[Away Pre]]</f>
        <v>5.1641902202786412</v>
      </c>
      <c r="R1201" s="8">
        <f>October_Schedule_Table[[#This Row],[Actual]]-October_Schedule_Table[[#This Row],[Predicted]]</f>
        <v>-13.164190220278641</v>
      </c>
      <c r="S1201" s="8">
        <f>October_Schedule_Table[[#This Row],[PTS2]]-October_Schedule_Table[[#This Row],[Home Pre]]</f>
        <v>-1.2370384141226793</v>
      </c>
      <c r="T1201" s="8">
        <f>October_Schedule_Table[[#This Row],[PTS]]-October_Schedule_Table[[#This Row],[Away Pre]]</f>
        <v>11.927151806155962</v>
      </c>
      <c r="U1201" s="8" t="str">
        <f>CONCATENATE(October_Schedule_Table[[#This Row],[Away Short]],October_Schedule_Table[[#This Row],[PTS]],October_Schedule_Table[[#This Row],[PTS2]])</f>
        <v>Orl116108</v>
      </c>
      <c r="V1201" s="8" t="str">
        <f>CONCATENATE(October_Schedule_Table[[#This Row],[Home Short]],October_Schedule_Table[[#This Row],[PTS]],October_Schedule_Table[[#This Row],[PTS2]])</f>
        <v>Bos116108</v>
      </c>
      <c r="W1201" s="8" t="str">
        <f>VLOOKUP(October_Schedule_Table[[#This Row],[Home Concat]],'Back to Back'!T:U,2,FALSE)</f>
        <v>no</v>
      </c>
      <c r="X1201" s="8" t="str">
        <f>VLOOKUP(October_Schedule_Table[[#This Row],[Away Concat]],'Back to Back'!T:U,2,FALSE)</f>
        <v>no</v>
      </c>
      <c r="Y120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01" s="8"/>
    </row>
    <row r="1202" spans="1:26" x14ac:dyDescent="0.2">
      <c r="A1202" s="2">
        <v>43562</v>
      </c>
      <c r="B1202" s="16">
        <v>4</v>
      </c>
      <c r="C1202" s="16">
        <v>7</v>
      </c>
      <c r="D1202" s="16">
        <v>2019</v>
      </c>
      <c r="E1202" s="8" t="s">
        <v>62</v>
      </c>
      <c r="F1202" s="8" t="s">
        <v>35</v>
      </c>
      <c r="G1202" s="8" t="str">
        <f>LEFT(October_Schedule_Table[[#This Row],[Visitor/Neutral]],3)</f>
        <v>San</v>
      </c>
      <c r="H1202" s="1" t="s">
        <v>118</v>
      </c>
      <c r="I1202" s="8" t="s">
        <v>36</v>
      </c>
      <c r="J1202" s="8" t="str">
        <f>LEFT(October_Schedule_Table[[#This Row],[Home/Neutral]],3)</f>
        <v>Cle</v>
      </c>
      <c r="K1202" s="1" t="s">
        <v>129</v>
      </c>
      <c r="L1202" s="8">
        <f>mean-0.5*home+VLOOKUP(October_Schedule_Table[[#This Row],[Visitor/Neutral]],lookup,2,FALSE)+VLOOKUP(October_Schedule_Table[[#This Row],[Home/Neutral]],lookup,3,FALSE)</f>
        <v>113.19531194922534</v>
      </c>
      <c r="M1202" s="8">
        <f>mean+0.5*home+VLOOKUP(October_Schedule_Table[[#This Row],[Visitor/Neutral]],lookup,3,FALSE)+VLOOKUP(October_Schedule_Table[[#This Row],[Home/Neutral]],lookup,2,FALSE)</f>
        <v>104.72228319129113</v>
      </c>
      <c r="N1202" s="8">
        <f>(October_Schedule_Table[[#This Row],[PTS2]]-October_Schedule_Table[[#This Row],[Home Pre]])^2+(October_Schedule_Table[[#This Row],[PTS]]-October_Schedule_Table[[#This Row],[Away Pre]])^2</f>
        <v>218.1743930205341</v>
      </c>
      <c r="O1202" s="8">
        <f t="shared" si="20"/>
        <v>2.0425811664095392</v>
      </c>
      <c r="P1202" s="8">
        <f>October_Schedule_Table[[#This Row],[PTS2]]-October_Schedule_Table[[#This Row],[PTS]]</f>
        <v>-22</v>
      </c>
      <c r="Q1202" s="8">
        <f>October_Schedule_Table[[#This Row],[Home Pre]]-October_Schedule_Table[[#This Row],[Away Pre]]</f>
        <v>-8.4730287579342161</v>
      </c>
      <c r="R1202" s="8">
        <f>October_Schedule_Table[[#This Row],[Actual]]-October_Schedule_Table[[#This Row],[Predicted]]</f>
        <v>-13.526971242065784</v>
      </c>
      <c r="S1202" s="8">
        <f>October_Schedule_Table[[#This Row],[PTS2]]-October_Schedule_Table[[#This Row],[Home Pre]]</f>
        <v>-14.722283191291126</v>
      </c>
      <c r="T1202" s="8">
        <f>October_Schedule_Table[[#This Row],[PTS]]-October_Schedule_Table[[#This Row],[Away Pre]]</f>
        <v>-1.1953119492253421</v>
      </c>
      <c r="U1202" s="8" t="str">
        <f>CONCATENATE(October_Schedule_Table[[#This Row],[Away Short]],October_Schedule_Table[[#This Row],[PTS]],October_Schedule_Table[[#This Row],[PTS2]])</f>
        <v>San11290</v>
      </c>
      <c r="V1202" s="8" t="str">
        <f>CONCATENATE(October_Schedule_Table[[#This Row],[Home Short]],October_Schedule_Table[[#This Row],[PTS]],October_Schedule_Table[[#This Row],[PTS2]])</f>
        <v>Cle11290</v>
      </c>
      <c r="W1202" s="8" t="str">
        <f>VLOOKUP(October_Schedule_Table[[#This Row],[Home Concat]],'Back to Back'!T:U,2,FALSE)</f>
        <v>no</v>
      </c>
      <c r="X1202" s="8" t="str">
        <f>VLOOKUP(October_Schedule_Table[[#This Row],[Away Concat]],'Back to Back'!T:U,2,FALSE)</f>
        <v>no</v>
      </c>
      <c r="Y120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02" s="8"/>
    </row>
    <row r="1203" spans="1:26" x14ac:dyDescent="0.2">
      <c r="A1203" s="2">
        <v>43562</v>
      </c>
      <c r="B1203" s="16">
        <v>4</v>
      </c>
      <c r="C1203" s="16">
        <v>7</v>
      </c>
      <c r="D1203" s="16">
        <v>2019</v>
      </c>
      <c r="E1203" s="8" t="s">
        <v>64</v>
      </c>
      <c r="F1203" s="8" t="s">
        <v>14</v>
      </c>
      <c r="G1203" s="8" t="str">
        <f>LEFT(October_Schedule_Table[[#This Row],[Visitor/Neutral]],3)</f>
        <v>Cha</v>
      </c>
      <c r="H1203" s="1" t="s">
        <v>133</v>
      </c>
      <c r="I1203" s="8" t="s">
        <v>16</v>
      </c>
      <c r="J1203" s="8" t="str">
        <f>LEFT(October_Schedule_Table[[#This Row],[Home/Neutral]],3)</f>
        <v>Det</v>
      </c>
      <c r="K1203" s="1" t="s">
        <v>155</v>
      </c>
      <c r="L1203" s="8">
        <f>mean-0.5*home+VLOOKUP(October_Schedule_Table[[#This Row],[Visitor/Neutral]],lookup,2,FALSE)+VLOOKUP(October_Schedule_Table[[#This Row],[Home/Neutral]],lookup,3,FALSE)</f>
        <v>105.11470066847248</v>
      </c>
      <c r="M1203" s="8">
        <f>mean+0.5*home+VLOOKUP(October_Schedule_Table[[#This Row],[Visitor/Neutral]],lookup,3,FALSE)+VLOOKUP(October_Schedule_Table[[#This Row],[Home/Neutral]],lookup,2,FALSE)</f>
        <v>108.81844376944906</v>
      </c>
      <c r="N1203" s="8">
        <f>(October_Schedule_Table[[#This Row],[PTS2]]-October_Schedule_Table[[#This Row],[Home Pre]])^2+(October_Schedule_Table[[#This Row],[PTS]]-October_Schedule_Table[[#This Row],[Away Pre]])^2</f>
        <v>318.73949594531109</v>
      </c>
      <c r="O1203" s="8">
        <f t="shared" si="20"/>
        <v>2.0438074508800672</v>
      </c>
      <c r="P1203" s="8">
        <f>October_Schedule_Table[[#This Row],[PTS2]]-October_Schedule_Table[[#This Row],[PTS]]</f>
        <v>-13</v>
      </c>
      <c r="Q1203" s="8">
        <f>October_Schedule_Table[[#This Row],[Home Pre]]-October_Schedule_Table[[#This Row],[Away Pre]]</f>
        <v>3.7037431009765811</v>
      </c>
      <c r="R1203" s="8">
        <f>October_Schedule_Table[[#This Row],[Actual]]-October_Schedule_Table[[#This Row],[Predicted]]</f>
        <v>-16.703743100976581</v>
      </c>
      <c r="S1203" s="8">
        <f>October_Schedule_Table[[#This Row],[PTS2]]-October_Schedule_Table[[#This Row],[Home Pre]]</f>
        <v>-17.818443769449061</v>
      </c>
      <c r="T1203" s="8">
        <f>October_Schedule_Table[[#This Row],[PTS]]-October_Schedule_Table[[#This Row],[Away Pre]]</f>
        <v>-1.1147006684724801</v>
      </c>
      <c r="U1203" s="8" t="str">
        <f>CONCATENATE(October_Schedule_Table[[#This Row],[Away Short]],October_Schedule_Table[[#This Row],[PTS]],October_Schedule_Table[[#This Row],[PTS2]])</f>
        <v>Cha10491</v>
      </c>
      <c r="V1203" s="8" t="str">
        <f>CONCATENATE(October_Schedule_Table[[#This Row],[Home Short]],October_Schedule_Table[[#This Row],[PTS]],October_Schedule_Table[[#This Row],[PTS2]])</f>
        <v>Det10491</v>
      </c>
      <c r="W1203" s="8" t="str">
        <f>VLOOKUP(October_Schedule_Table[[#This Row],[Home Concat]],'Back to Back'!T:U,2,FALSE)</f>
        <v>no</v>
      </c>
      <c r="X1203" s="8" t="str">
        <f>VLOOKUP(October_Schedule_Table[[#This Row],[Away Concat]],'Back to Back'!T:U,2,FALSE)</f>
        <v>no</v>
      </c>
      <c r="Y120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03" s="8"/>
    </row>
    <row r="1204" spans="1:26" x14ac:dyDescent="0.2">
      <c r="A1204" s="2">
        <v>43562</v>
      </c>
      <c r="B1204" s="16">
        <v>4</v>
      </c>
      <c r="C1204" s="16">
        <v>7</v>
      </c>
      <c r="D1204" s="16">
        <v>2019</v>
      </c>
      <c r="E1204" s="8" t="s">
        <v>33</v>
      </c>
      <c r="F1204" s="8" t="s">
        <v>22</v>
      </c>
      <c r="G1204" s="1" t="s">
        <v>241</v>
      </c>
      <c r="H1204" s="1" t="s">
        <v>133</v>
      </c>
      <c r="I1204" s="8" t="s">
        <v>11</v>
      </c>
      <c r="J1204" s="8" t="str">
        <f>LEFT(October_Schedule_Table[[#This Row],[Home/Neutral]],3)</f>
        <v>Gol</v>
      </c>
      <c r="K1204" s="1" t="s">
        <v>83</v>
      </c>
      <c r="L1204" s="8">
        <f>mean-0.5*home+VLOOKUP(October_Schedule_Table[[#This Row],[Visitor/Neutral]],lookup,2,FALSE)+VLOOKUP(October_Schedule_Table[[#This Row],[Home/Neutral]],lookup,3,FALSE)</f>
        <v>113.97235675447926</v>
      </c>
      <c r="M1204" s="8">
        <f>mean+0.5*home+VLOOKUP(October_Schedule_Table[[#This Row],[Visitor/Neutral]],lookup,3,FALSE)+VLOOKUP(October_Schedule_Table[[#This Row],[Home/Neutral]],lookup,2,FALSE)</f>
        <v>122.38329685820305</v>
      </c>
      <c r="N1204" s="8">
        <f>(October_Schedule_Table[[#This Row],[PTS2]]-October_Schedule_Table[[#This Row],[Home Pre]])^2+(October_Schedule_Table[[#This Row],[PTS]]-October_Schedule_Table[[#This Row],[Away Pre]])^2</f>
        <v>173.69547227246159</v>
      </c>
      <c r="O1204" s="8">
        <f t="shared" si="20"/>
        <v>2.0450344715630053</v>
      </c>
      <c r="P1204" s="8">
        <f>October_Schedule_Table[[#This Row],[PTS2]]-October_Schedule_Table[[#This Row],[PTS]]</f>
        <v>27</v>
      </c>
      <c r="Q1204" s="8">
        <f>October_Schedule_Table[[#This Row],[Home Pre]]-October_Schedule_Table[[#This Row],[Away Pre]]</f>
        <v>8.4109401037237888</v>
      </c>
      <c r="R1204" s="8">
        <f>October_Schedule_Table[[#This Row],[Actual]]-October_Schedule_Table[[#This Row],[Predicted]]</f>
        <v>18.589059896276211</v>
      </c>
      <c r="S1204" s="8">
        <f>October_Schedule_Table[[#This Row],[PTS2]]-October_Schedule_Table[[#This Row],[Home Pre]]</f>
        <v>8.6167031417969469</v>
      </c>
      <c r="T1204" s="8">
        <f>October_Schedule_Table[[#This Row],[PTS]]-October_Schedule_Table[[#This Row],[Away Pre]]</f>
        <v>-9.9723567544792644</v>
      </c>
      <c r="U1204" s="8" t="str">
        <f>CONCATENATE(October_Schedule_Table[[#This Row],[Away Short]],October_Schedule_Table[[#This Row],[PTS]],October_Schedule_Table[[#This Row],[PTS2]])</f>
        <v>LAC104131</v>
      </c>
      <c r="V1204" s="8" t="str">
        <f>CONCATENATE(October_Schedule_Table[[#This Row],[Home Short]],October_Schedule_Table[[#This Row],[PTS]],October_Schedule_Table[[#This Row],[PTS2]])</f>
        <v>Gol104131</v>
      </c>
      <c r="W1204" s="8" t="str">
        <f>VLOOKUP(October_Schedule_Table[[#This Row],[Home Concat]],'Back to Back'!T:U,2,FALSE)</f>
        <v>no</v>
      </c>
      <c r="X1204" s="8" t="str">
        <f>VLOOKUP(October_Schedule_Table[[#This Row],[Away Concat]],'Back to Back'!T:U,2,FALSE)</f>
        <v>no</v>
      </c>
      <c r="Y120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04" s="8"/>
    </row>
    <row r="1205" spans="1:26" x14ac:dyDescent="0.2">
      <c r="A1205" s="2">
        <v>43562</v>
      </c>
      <c r="B1205" s="16">
        <v>4</v>
      </c>
      <c r="C1205" s="16">
        <v>7</v>
      </c>
      <c r="D1205" s="16">
        <v>2019</v>
      </c>
      <c r="E1205" s="8" t="s">
        <v>12</v>
      </c>
      <c r="F1205" s="8" t="s">
        <v>29</v>
      </c>
      <c r="G1205" s="8" t="str">
        <f>LEFT(October_Schedule_Table[[#This Row],[Visitor/Neutral]],3)</f>
        <v>Pho</v>
      </c>
      <c r="H1205" s="1" t="s">
        <v>93</v>
      </c>
      <c r="I1205" s="8" t="s">
        <v>18</v>
      </c>
      <c r="J1205" s="8" t="str">
        <f>LEFT(October_Schedule_Table[[#This Row],[Home/Neutral]],3)</f>
        <v>Hou</v>
      </c>
      <c r="K1205" s="1" t="s">
        <v>144</v>
      </c>
      <c r="L1205" s="8">
        <f>mean-0.5*home+VLOOKUP(October_Schedule_Table[[#This Row],[Visitor/Neutral]],lookup,2,FALSE)+VLOOKUP(October_Schedule_Table[[#This Row],[Home/Neutral]],lookup,3,FALSE)</f>
        <v>104.01432922901417</v>
      </c>
      <c r="M1205" s="8">
        <f>mean+0.5*home+VLOOKUP(October_Schedule_Table[[#This Row],[Visitor/Neutral]],lookup,3,FALSE)+VLOOKUP(October_Schedule_Table[[#This Row],[Home/Neutral]],lookup,2,FALSE)</f>
        <v>121.2590716261049</v>
      </c>
      <c r="N1205" s="8">
        <f>(October_Schedule_Table[[#This Row],[PTS2]]-October_Schedule_Table[[#This Row],[Home Pre]])^2+(October_Schedule_Table[[#This Row],[PTS]]-October_Schedule_Table[[#This Row],[Away Pre]])^2</f>
        <v>850.30138625012751</v>
      </c>
      <c r="O1205" s="8">
        <f t="shared" si="20"/>
        <v>2.0462622289003458</v>
      </c>
      <c r="P1205" s="8">
        <f>October_Schedule_Table[[#This Row],[PTS2]]-October_Schedule_Table[[#This Row],[PTS]]</f>
        <v>36</v>
      </c>
      <c r="Q1205" s="8">
        <f>October_Schedule_Table[[#This Row],[Home Pre]]-October_Schedule_Table[[#This Row],[Away Pre]]</f>
        <v>17.244742397090732</v>
      </c>
      <c r="R1205" s="8">
        <f>October_Schedule_Table[[#This Row],[Actual]]-October_Schedule_Table[[#This Row],[Predicted]]</f>
        <v>18.755257602909268</v>
      </c>
      <c r="S1205" s="8">
        <f>October_Schedule_Table[[#This Row],[PTS2]]-October_Schedule_Table[[#This Row],[Home Pre]]</f>
        <v>27.740928373895102</v>
      </c>
      <c r="T1205" s="8">
        <f>October_Schedule_Table[[#This Row],[PTS]]-October_Schedule_Table[[#This Row],[Away Pre]]</f>
        <v>8.9856707709858341</v>
      </c>
      <c r="U1205" s="8" t="str">
        <f>CONCATENATE(October_Schedule_Table[[#This Row],[Away Short]],October_Schedule_Table[[#This Row],[PTS]],October_Schedule_Table[[#This Row],[PTS2]])</f>
        <v>Pho113149</v>
      </c>
      <c r="V1205" s="8" t="str">
        <f>CONCATENATE(October_Schedule_Table[[#This Row],[Home Short]],October_Schedule_Table[[#This Row],[PTS]],October_Schedule_Table[[#This Row],[PTS2]])</f>
        <v>Hou113149</v>
      </c>
      <c r="W1205" s="8" t="str">
        <f>VLOOKUP(October_Schedule_Table[[#This Row],[Home Concat]],'Back to Back'!T:U,2,FALSE)</f>
        <v>no</v>
      </c>
      <c r="X1205" s="8" t="str">
        <f>VLOOKUP(October_Schedule_Table[[#This Row],[Away Concat]],'Back to Back'!T:U,2,FALSE)</f>
        <v>no</v>
      </c>
      <c r="Y120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05" s="8"/>
    </row>
    <row r="1206" spans="1:26" x14ac:dyDescent="0.2">
      <c r="A1206" s="2">
        <v>43562</v>
      </c>
      <c r="B1206" s="16">
        <v>4</v>
      </c>
      <c r="C1206" s="16">
        <v>7</v>
      </c>
      <c r="D1206" s="16">
        <v>2019</v>
      </c>
      <c r="E1206" s="8" t="s">
        <v>45</v>
      </c>
      <c r="F1206" s="8" t="s">
        <v>15</v>
      </c>
      <c r="G1206" s="8" t="str">
        <f>LEFT(October_Schedule_Table[[#This Row],[Visitor/Neutral]],3)</f>
        <v>Bro</v>
      </c>
      <c r="H1206" s="1" t="s">
        <v>110</v>
      </c>
      <c r="I1206" s="8" t="s">
        <v>20</v>
      </c>
      <c r="J1206" s="8" t="str">
        <f>LEFT(October_Schedule_Table[[#This Row],[Home/Neutral]],3)</f>
        <v>Ind</v>
      </c>
      <c r="K1206" s="1" t="s">
        <v>138</v>
      </c>
      <c r="L1206" s="8">
        <f>mean-0.5*home+VLOOKUP(October_Schedule_Table[[#This Row],[Visitor/Neutral]],lookup,2,FALSE)+VLOOKUP(October_Schedule_Table[[#This Row],[Home/Neutral]],lookup,3,FALSE)</f>
        <v>105.1894303588569</v>
      </c>
      <c r="M1206" s="8">
        <f>mean+0.5*home+VLOOKUP(October_Schedule_Table[[#This Row],[Visitor/Neutral]],lookup,3,FALSE)+VLOOKUP(October_Schedule_Table[[#This Row],[Home/Neutral]],lookup,2,FALSE)</f>
        <v>110.20712226498918</v>
      </c>
      <c r="N1206" s="8">
        <f>(October_Schedule_Table[[#This Row],[PTS2]]-October_Schedule_Table[[#This Row],[Home Pre]])^2+(October_Schedule_Table[[#This Row],[PTS]]-October_Schedule_Table[[#This Row],[Away Pre]])^2</f>
        <v>209.74162476006657</v>
      </c>
      <c r="O1206" s="8">
        <f t="shared" si="20"/>
        <v>2.0474907233343465</v>
      </c>
      <c r="P1206" s="8">
        <f>October_Schedule_Table[[#This Row],[PTS2]]-October_Schedule_Table[[#This Row],[PTS]]</f>
        <v>-12</v>
      </c>
      <c r="Q1206" s="8">
        <f>October_Schedule_Table[[#This Row],[Home Pre]]-October_Schedule_Table[[#This Row],[Away Pre]]</f>
        <v>5.0176919061322849</v>
      </c>
      <c r="R1206" s="8">
        <f>October_Schedule_Table[[#This Row],[Actual]]-October_Schedule_Table[[#This Row],[Predicted]]</f>
        <v>-17.017691906132285</v>
      </c>
      <c r="S1206" s="8">
        <f>October_Schedule_Table[[#This Row],[PTS2]]-October_Schedule_Table[[#This Row],[Home Pre]]</f>
        <v>-14.207122264989181</v>
      </c>
      <c r="T1206" s="8">
        <f>October_Schedule_Table[[#This Row],[PTS]]-October_Schedule_Table[[#This Row],[Away Pre]]</f>
        <v>2.810569641143104</v>
      </c>
      <c r="U1206" s="8" t="str">
        <f>CONCATENATE(October_Schedule_Table[[#This Row],[Away Short]],October_Schedule_Table[[#This Row],[PTS]],October_Schedule_Table[[#This Row],[PTS2]])</f>
        <v>Bro10896</v>
      </c>
      <c r="V1206" s="8" t="str">
        <f>CONCATENATE(October_Schedule_Table[[#This Row],[Home Short]],October_Schedule_Table[[#This Row],[PTS]],October_Schedule_Table[[#This Row],[PTS2]])</f>
        <v>Ind10896</v>
      </c>
      <c r="W1206" s="8" t="str">
        <f>VLOOKUP(October_Schedule_Table[[#This Row],[Home Concat]],'Back to Back'!T:U,2,FALSE)</f>
        <v>no</v>
      </c>
      <c r="X1206" s="8" t="str">
        <f>VLOOKUP(October_Schedule_Table[[#This Row],[Away Concat]],'Back to Back'!T:U,2,FALSE)</f>
        <v>yes</v>
      </c>
      <c r="Y120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06" s="8"/>
    </row>
    <row r="1207" spans="1:26" x14ac:dyDescent="0.2">
      <c r="A1207" s="2">
        <v>43562</v>
      </c>
      <c r="B1207" s="16">
        <v>4</v>
      </c>
      <c r="C1207" s="16">
        <v>7</v>
      </c>
      <c r="D1207" s="16">
        <v>2019</v>
      </c>
      <c r="E1207" s="8" t="s">
        <v>44</v>
      </c>
      <c r="F1207" s="8" t="s">
        <v>31</v>
      </c>
      <c r="G1207" s="8" t="str">
        <f>LEFT(October_Schedule_Table[[#This Row],[Visitor/Neutral]],3)</f>
        <v>Uta</v>
      </c>
      <c r="H1207" s="1" t="s">
        <v>96</v>
      </c>
      <c r="I1207" s="8" t="s">
        <v>39</v>
      </c>
      <c r="J1207" s="1" t="s">
        <v>242</v>
      </c>
      <c r="K1207" s="1" t="s">
        <v>93</v>
      </c>
      <c r="L1207" s="8">
        <f>mean-0.5*home+VLOOKUP(October_Schedule_Table[[#This Row],[Visitor/Neutral]],lookup,2,FALSE)+VLOOKUP(October_Schedule_Table[[#This Row],[Home/Neutral]],lookup,3,FALSE)</f>
        <v>112.49984215682153</v>
      </c>
      <c r="M1207" s="8">
        <f>mean+0.5*home+VLOOKUP(October_Schedule_Table[[#This Row],[Visitor/Neutral]],lookup,3,FALSE)+VLOOKUP(October_Schedule_Table[[#This Row],[Home/Neutral]],lookup,2,FALSE)</f>
        <v>107.73752785859004</v>
      </c>
      <c r="N1207" s="8">
        <f>(October_Schedule_Table[[#This Row],[PTS2]]-October_Schedule_Table[[#This Row],[Home Pre]])^2+(October_Schedule_Table[[#This Row],[PTS]]-October_Schedule_Table[[#This Row],[Away Pre]])^2</f>
        <v>39.942508161781085</v>
      </c>
      <c r="O1207" s="8">
        <f t="shared" si="20"/>
        <v>2.048719955307531</v>
      </c>
      <c r="P1207" s="8">
        <f>October_Schedule_Table[[#This Row],[PTS2]]-October_Schedule_Table[[#This Row],[PTS]]</f>
        <v>4</v>
      </c>
      <c r="Q1207" s="8">
        <f>October_Schedule_Table[[#This Row],[Home Pre]]-October_Schedule_Table[[#This Row],[Away Pre]]</f>
        <v>-4.7623142982314874</v>
      </c>
      <c r="R1207" s="8">
        <f>October_Schedule_Table[[#This Row],[Actual]]-October_Schedule_Table[[#This Row],[Predicted]]</f>
        <v>8.7623142982314874</v>
      </c>
      <c r="S1207" s="8">
        <f>October_Schedule_Table[[#This Row],[PTS2]]-October_Schedule_Table[[#This Row],[Home Pre]]</f>
        <v>5.2624721414099582</v>
      </c>
      <c r="T1207" s="8">
        <f>October_Schedule_Table[[#This Row],[PTS]]-October_Schedule_Table[[#This Row],[Away Pre]]</f>
        <v>-3.4998421568215292</v>
      </c>
      <c r="U1207" s="8" t="str">
        <f>CONCATENATE(October_Schedule_Table[[#This Row],[Away Short]],October_Schedule_Table[[#This Row],[PTS]],October_Schedule_Table[[#This Row],[PTS2]])</f>
        <v>Uta109113</v>
      </c>
      <c r="V1207" s="8" t="str">
        <f>CONCATENATE(October_Schedule_Table[[#This Row],[Home Short]],October_Schedule_Table[[#This Row],[PTS]],October_Schedule_Table[[#This Row],[PTS2]])</f>
        <v>LAL109113</v>
      </c>
      <c r="W1207" s="8" t="str">
        <f>VLOOKUP(October_Schedule_Table[[#This Row],[Home Concat]],'Back to Back'!T:U,2,FALSE)</f>
        <v>no</v>
      </c>
      <c r="X1207" s="8" t="str">
        <f>VLOOKUP(October_Schedule_Table[[#This Row],[Away Concat]],'Back to Back'!T:U,2,FALSE)</f>
        <v>no</v>
      </c>
      <c r="Y120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07" s="8"/>
    </row>
    <row r="1208" spans="1:26" x14ac:dyDescent="0.2">
      <c r="A1208" s="2">
        <v>43562</v>
      </c>
      <c r="B1208" s="16">
        <v>4</v>
      </c>
      <c r="C1208" s="16">
        <v>7</v>
      </c>
      <c r="D1208" s="16">
        <v>2019</v>
      </c>
      <c r="E1208" s="8" t="s">
        <v>43</v>
      </c>
      <c r="F1208" s="8" t="s">
        <v>28</v>
      </c>
      <c r="G1208" s="8" t="str">
        <f>LEFT(October_Schedule_Table[[#This Row],[Visitor/Neutral]],3)</f>
        <v>Dal</v>
      </c>
      <c r="H1208" s="1" t="s">
        <v>150</v>
      </c>
      <c r="I1208" s="8" t="s">
        <v>19</v>
      </c>
      <c r="J1208" s="8" t="str">
        <f>LEFT(October_Schedule_Table[[#This Row],[Home/Neutral]],3)</f>
        <v>Mem</v>
      </c>
      <c r="K1208" s="1" t="s">
        <v>158</v>
      </c>
      <c r="L1208" s="8">
        <f>mean-0.5*home+VLOOKUP(October_Schedule_Table[[#This Row],[Visitor/Neutral]],lookup,2,FALSE)+VLOOKUP(October_Schedule_Table[[#This Row],[Home/Neutral]],lookup,3,FALSE)</f>
        <v>102.44666140622407</v>
      </c>
      <c r="M1208" s="8">
        <f>mean+0.5*home+VLOOKUP(October_Schedule_Table[[#This Row],[Visitor/Neutral]],lookup,3,FALSE)+VLOOKUP(October_Schedule_Table[[#This Row],[Home/Neutral]],lookup,2,FALSE)</f>
        <v>103.92860590078422</v>
      </c>
      <c r="N1208" s="8">
        <f>(October_Schedule_Table[[#This Row],[PTS2]]-October_Schedule_Table[[#This Row],[Home Pre]])^2+(October_Schedule_Table[[#This Row],[PTS]]-October_Schedule_Table[[#This Row],[Away Pre]])^2</f>
        <v>1237.3690161570391</v>
      </c>
      <c r="O1208" s="8">
        <f t="shared" si="20"/>
        <v>2.0499499252626889</v>
      </c>
      <c r="P1208" s="8">
        <f>October_Schedule_Table[[#This Row],[PTS2]]-October_Schedule_Table[[#This Row],[PTS]]</f>
        <v>-2</v>
      </c>
      <c r="Q1208" s="8">
        <f>October_Schedule_Table[[#This Row],[Home Pre]]-October_Schedule_Table[[#This Row],[Away Pre]]</f>
        <v>1.4819444945601532</v>
      </c>
      <c r="R1208" s="8">
        <f>October_Schedule_Table[[#This Row],[Actual]]-October_Schedule_Table[[#This Row],[Predicted]]</f>
        <v>-3.4819444945601532</v>
      </c>
      <c r="S1208" s="8">
        <f>October_Schedule_Table[[#This Row],[PTS2]]-October_Schedule_Table[[#This Row],[Home Pre]]</f>
        <v>23.07139409921578</v>
      </c>
      <c r="T1208" s="8">
        <f>October_Schedule_Table[[#This Row],[PTS]]-October_Schedule_Table[[#This Row],[Away Pre]]</f>
        <v>26.553338593775933</v>
      </c>
      <c r="U1208" s="8" t="str">
        <f>CONCATENATE(October_Schedule_Table[[#This Row],[Away Short]],October_Schedule_Table[[#This Row],[PTS]],October_Schedule_Table[[#This Row],[PTS2]])</f>
        <v>Dal129127</v>
      </c>
      <c r="V1208" s="8" t="str">
        <f>CONCATENATE(October_Schedule_Table[[#This Row],[Home Short]],October_Schedule_Table[[#This Row],[PTS]],October_Schedule_Table[[#This Row],[PTS2]])</f>
        <v>Mem129127</v>
      </c>
      <c r="W1208" s="8" t="str">
        <f>VLOOKUP(October_Schedule_Table[[#This Row],[Home Concat]],'Back to Back'!T:U,2,FALSE)</f>
        <v>no</v>
      </c>
      <c r="X1208" s="8" t="str">
        <f>VLOOKUP(October_Schedule_Table[[#This Row],[Away Concat]],'Back to Back'!T:U,2,FALSE)</f>
        <v>no</v>
      </c>
      <c r="Y120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08" s="8"/>
    </row>
    <row r="1209" spans="1:26" x14ac:dyDescent="0.2">
      <c r="A1209" s="2">
        <v>43562</v>
      </c>
      <c r="B1209" s="16">
        <v>4</v>
      </c>
      <c r="C1209" s="16">
        <v>7</v>
      </c>
      <c r="D1209" s="16">
        <v>2019</v>
      </c>
      <c r="E1209" s="8" t="s">
        <v>12</v>
      </c>
      <c r="F1209" s="8" t="s">
        <v>24</v>
      </c>
      <c r="G1209" s="8" t="str">
        <f>LEFT(October_Schedule_Table[[#This Row],[Visitor/Neutral]],3)</f>
        <v>Atl</v>
      </c>
      <c r="H1209" s="1" t="s">
        <v>160</v>
      </c>
      <c r="I1209" s="8" t="s">
        <v>13</v>
      </c>
      <c r="J1209" s="8" t="str">
        <f>LEFT(October_Schedule_Table[[#This Row],[Home/Neutral]],3)</f>
        <v>Mil</v>
      </c>
      <c r="K1209" s="1" t="s">
        <v>109</v>
      </c>
      <c r="L1209" s="8">
        <f>mean-0.5*home+VLOOKUP(October_Schedule_Table[[#This Row],[Visitor/Neutral]],lookup,2,FALSE)+VLOOKUP(October_Schedule_Table[[#This Row],[Home/Neutral]],lookup,3,FALSE)</f>
        <v>112.24504913545893</v>
      </c>
      <c r="M1209" s="8">
        <f>mean+0.5*home+VLOOKUP(October_Schedule_Table[[#This Row],[Visitor/Neutral]],lookup,3,FALSE)+VLOOKUP(October_Schedule_Table[[#This Row],[Home/Neutral]],lookup,2,FALSE)</f>
        <v>128.14314377509677</v>
      </c>
      <c r="N1209" s="8">
        <f>(October_Schedule_Table[[#This Row],[PTS2]]-October_Schedule_Table[[#This Row],[Home Pre]])^2+(October_Schedule_Table[[#This Row],[PTS]]-October_Schedule_Table[[#This Row],[Away Pre]])^2</f>
        <v>200.25276872624354</v>
      </c>
      <c r="O1209" s="8">
        <f t="shared" si="20"/>
        <v>2.0511806336428746</v>
      </c>
      <c r="P1209" s="8">
        <f>October_Schedule_Table[[#This Row],[PTS2]]-October_Schedule_Table[[#This Row],[PTS]]</f>
        <v>8</v>
      </c>
      <c r="Q1209" s="8">
        <f>October_Schedule_Table[[#This Row],[Home Pre]]-October_Schedule_Table[[#This Row],[Away Pre]]</f>
        <v>15.898094639637847</v>
      </c>
      <c r="R1209" s="8">
        <f>October_Schedule_Table[[#This Row],[Actual]]-October_Schedule_Table[[#This Row],[Predicted]]</f>
        <v>-7.8980946396378471</v>
      </c>
      <c r="S1209" s="8">
        <f>October_Schedule_Table[[#This Row],[PTS2]]-October_Schedule_Table[[#This Row],[Home Pre]]</f>
        <v>-13.143143775096775</v>
      </c>
      <c r="T1209" s="8">
        <f>October_Schedule_Table[[#This Row],[PTS]]-October_Schedule_Table[[#This Row],[Away Pre]]</f>
        <v>-5.2450491354589275</v>
      </c>
      <c r="U1209" s="8" t="str">
        <f>CONCATENATE(October_Schedule_Table[[#This Row],[Away Short]],October_Schedule_Table[[#This Row],[PTS]],October_Schedule_Table[[#This Row],[PTS2]])</f>
        <v>Atl107115</v>
      </c>
      <c r="V1209" s="8" t="str">
        <f>CONCATENATE(October_Schedule_Table[[#This Row],[Home Short]],October_Schedule_Table[[#This Row],[PTS]],October_Schedule_Table[[#This Row],[PTS2]])</f>
        <v>Mil107115</v>
      </c>
      <c r="W1209" s="8" t="str">
        <f>VLOOKUP(October_Schedule_Table[[#This Row],[Home Concat]],'Back to Back'!T:U,2,FALSE)</f>
        <v>yes</v>
      </c>
      <c r="X1209" s="8" t="str">
        <f>VLOOKUP(October_Schedule_Table[[#This Row],[Away Concat]],'Back to Back'!T:U,2,FALSE)</f>
        <v>no</v>
      </c>
      <c r="Y1209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09" s="8"/>
    </row>
    <row r="1210" spans="1:26" x14ac:dyDescent="0.2">
      <c r="A1210" s="2">
        <v>43562</v>
      </c>
      <c r="B1210" s="16">
        <v>4</v>
      </c>
      <c r="C1210" s="16">
        <v>7</v>
      </c>
      <c r="D1210" s="16">
        <v>2019</v>
      </c>
      <c r="E1210" s="8" t="s">
        <v>61</v>
      </c>
      <c r="F1210" s="8" t="s">
        <v>10</v>
      </c>
      <c r="G1210" s="8" t="str">
        <f>LEFT(October_Schedule_Table[[#This Row],[Visitor/Neutral]],3)</f>
        <v>Okl</v>
      </c>
      <c r="H1210" s="1" t="s">
        <v>91</v>
      </c>
      <c r="I1210" s="8" t="s">
        <v>34</v>
      </c>
      <c r="J1210" s="8" t="str">
        <f>LEFT(October_Schedule_Table[[#This Row],[Home/Neutral]],3)</f>
        <v>Min</v>
      </c>
      <c r="K1210" s="1" t="s">
        <v>146</v>
      </c>
      <c r="L1210" s="8">
        <f>mean-0.5*home+VLOOKUP(October_Schedule_Table[[#This Row],[Visitor/Neutral]],lookup,2,FALSE)+VLOOKUP(October_Schedule_Table[[#This Row],[Home/Neutral]],lookup,3,FALSE)</f>
        <v>116.39439289549864</v>
      </c>
      <c r="M1210" s="8">
        <f>mean+0.5*home+VLOOKUP(October_Schedule_Table[[#This Row],[Visitor/Neutral]],lookup,3,FALSE)+VLOOKUP(October_Schedule_Table[[#This Row],[Home/Neutral]],lookup,2,FALSE)</f>
        <v>114.36224005937267</v>
      </c>
      <c r="N1210" s="8">
        <f>(October_Schedule_Table[[#This Row],[PTS2]]-October_Schedule_Table[[#This Row],[Home Pre]])^2+(October_Schedule_Table[[#This Row],[PTS]]-October_Schedule_Table[[#This Row],[Away Pre]])^2</f>
        <v>378.97242953573357</v>
      </c>
      <c r="O1210" s="8">
        <f t="shared" si="20"/>
        <v>2.0524120808914095</v>
      </c>
      <c r="P1210" s="8">
        <f>October_Schedule_Table[[#This Row],[PTS2]]-October_Schedule_Table[[#This Row],[PTS]]</f>
        <v>-6</v>
      </c>
      <c r="Q1210" s="8">
        <f>October_Schedule_Table[[#This Row],[Home Pre]]-October_Schedule_Table[[#This Row],[Away Pre]]</f>
        <v>-2.0321528361259737</v>
      </c>
      <c r="R1210" s="8">
        <f>October_Schedule_Table[[#This Row],[Actual]]-October_Schedule_Table[[#This Row],[Predicted]]</f>
        <v>-3.9678471638740263</v>
      </c>
      <c r="S1210" s="8">
        <f>October_Schedule_Table[[#This Row],[PTS2]]-October_Schedule_Table[[#This Row],[Home Pre]]</f>
        <v>11.637759940627333</v>
      </c>
      <c r="T1210" s="8">
        <f>October_Schedule_Table[[#This Row],[PTS]]-October_Schedule_Table[[#This Row],[Away Pre]]</f>
        <v>15.60560710450136</v>
      </c>
      <c r="U1210" s="8" t="str">
        <f>CONCATENATE(October_Schedule_Table[[#This Row],[Away Short]],October_Schedule_Table[[#This Row],[PTS]],October_Schedule_Table[[#This Row],[PTS2]])</f>
        <v>Okl132126</v>
      </c>
      <c r="V1210" s="8" t="str">
        <f>CONCATENATE(October_Schedule_Table[[#This Row],[Home Short]],October_Schedule_Table[[#This Row],[PTS]],October_Schedule_Table[[#This Row],[PTS2]])</f>
        <v>Min132126</v>
      </c>
      <c r="W1210" s="8" t="str">
        <f>VLOOKUP(October_Schedule_Table[[#This Row],[Home Concat]],'Back to Back'!T:U,2,FALSE)</f>
        <v>no</v>
      </c>
      <c r="X1210" s="8" t="str">
        <f>VLOOKUP(October_Schedule_Table[[#This Row],[Away Concat]],'Back to Back'!T:U,2,FALSE)</f>
        <v>no</v>
      </c>
      <c r="Y121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10" s="8"/>
    </row>
    <row r="1211" spans="1:26" x14ac:dyDescent="0.2">
      <c r="A1211" s="2">
        <v>43562</v>
      </c>
      <c r="B1211" s="16">
        <v>4</v>
      </c>
      <c r="C1211" s="16">
        <v>7</v>
      </c>
      <c r="D1211" s="16">
        <v>2019</v>
      </c>
      <c r="E1211" s="8" t="s">
        <v>23</v>
      </c>
      <c r="F1211" s="8" t="s">
        <v>41</v>
      </c>
      <c r="G1211" s="8" t="str">
        <f>LEFT(October_Schedule_Table[[#This Row],[Visitor/Neutral]],3)</f>
        <v>Was</v>
      </c>
      <c r="H1211" s="1" t="s">
        <v>81</v>
      </c>
      <c r="I1211" s="8" t="s">
        <v>25</v>
      </c>
      <c r="J1211" s="1" t="s">
        <v>243</v>
      </c>
      <c r="K1211" s="1" t="s">
        <v>93</v>
      </c>
      <c r="L1211" s="8">
        <f>mean-0.5*home+VLOOKUP(October_Schedule_Table[[#This Row],[Visitor/Neutral]],lookup,2,FALSE)+VLOOKUP(October_Schedule_Table[[#This Row],[Home/Neutral]],lookup,3,FALSE)</f>
        <v>115.24702491026891</v>
      </c>
      <c r="M1211" s="8">
        <f>mean+0.5*home+VLOOKUP(October_Schedule_Table[[#This Row],[Visitor/Neutral]],lookup,3,FALSE)+VLOOKUP(October_Schedule_Table[[#This Row],[Home/Neutral]],lookup,2,FALSE)</f>
        <v>111.79574710934614</v>
      </c>
      <c r="N1211" s="8">
        <f>(October_Schedule_Table[[#This Row],[PTS2]]-October_Schedule_Table[[#This Row],[Home Pre]])^2+(October_Schedule_Table[[#This Row],[PTS]]-October_Schedule_Table[[#This Row],[Away Pre]])^2</f>
        <v>28.981495433630599</v>
      </c>
      <c r="O1211" s="8">
        <f t="shared" si="20"/>
        <v>2.0536442674518809</v>
      </c>
      <c r="P1211" s="8">
        <f>October_Schedule_Table[[#This Row],[PTS2]]-October_Schedule_Table[[#This Row],[PTS]]</f>
        <v>3</v>
      </c>
      <c r="Q1211" s="8">
        <f>October_Schedule_Table[[#This Row],[Home Pre]]-October_Schedule_Table[[#This Row],[Away Pre]]</f>
        <v>-3.4512778009227674</v>
      </c>
      <c r="R1211" s="8">
        <f>October_Schedule_Table[[#This Row],[Actual]]-October_Schedule_Table[[#This Row],[Predicted]]</f>
        <v>6.4512778009227674</v>
      </c>
      <c r="S1211" s="8">
        <f>October_Schedule_Table[[#This Row],[PTS2]]-October_Schedule_Table[[#This Row],[Home Pre]]</f>
        <v>1.2042528906538621</v>
      </c>
      <c r="T1211" s="8">
        <f>October_Schedule_Table[[#This Row],[PTS]]-October_Schedule_Table[[#This Row],[Away Pre]]</f>
        <v>-5.2470249102689053</v>
      </c>
      <c r="U1211" s="8" t="str">
        <f>CONCATENATE(October_Schedule_Table[[#This Row],[Away Short]],October_Schedule_Table[[#This Row],[PTS]],October_Schedule_Table[[#This Row],[PTS2]])</f>
        <v>Was110113</v>
      </c>
      <c r="V1211" s="8" t="str">
        <f>CONCATENATE(October_Schedule_Table[[#This Row],[Home Short]],October_Schedule_Table[[#This Row],[PTS]],October_Schedule_Table[[#This Row],[PTS2]])</f>
        <v>NYK110113</v>
      </c>
      <c r="W1211" s="8" t="str">
        <f>VLOOKUP(October_Schedule_Table[[#This Row],[Home Concat]],'Back to Back'!T:U,2,FALSE)</f>
        <v>no</v>
      </c>
      <c r="X1211" s="8" t="str">
        <f>VLOOKUP(October_Schedule_Table[[#This Row],[Away Concat]],'Back to Back'!T:U,2,FALSE)</f>
        <v>no</v>
      </c>
      <c r="Y121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11" s="8"/>
    </row>
    <row r="1212" spans="1:26" x14ac:dyDescent="0.2">
      <c r="A1212" s="2">
        <v>43562</v>
      </c>
      <c r="B1212" s="16">
        <v>4</v>
      </c>
      <c r="C1212" s="16">
        <v>7</v>
      </c>
      <c r="D1212" s="16">
        <v>2019</v>
      </c>
      <c r="E1212" s="8" t="s">
        <v>42</v>
      </c>
      <c r="F1212" s="8" t="s">
        <v>21</v>
      </c>
      <c r="G1212" s="8" t="str">
        <f>LEFT(October_Schedule_Table[[#This Row],[Visitor/Neutral]],3)</f>
        <v>Den</v>
      </c>
      <c r="H1212" s="1" t="s">
        <v>110</v>
      </c>
      <c r="I1212" s="8" t="s">
        <v>40</v>
      </c>
      <c r="J1212" s="8" t="str">
        <f>LEFT(October_Schedule_Table[[#This Row],[Home/Neutral]],3)</f>
        <v>Por</v>
      </c>
      <c r="K1212" s="1" t="s">
        <v>109</v>
      </c>
      <c r="L1212" s="8">
        <f>mean-0.5*home+VLOOKUP(October_Schedule_Table[[#This Row],[Visitor/Neutral]],lookup,2,FALSE)+VLOOKUP(October_Schedule_Table[[#This Row],[Home/Neutral]],lookup,3,FALSE)</f>
        <v>108.0234399257677</v>
      </c>
      <c r="M1212" s="8">
        <f>mean+0.5*home+VLOOKUP(October_Schedule_Table[[#This Row],[Visitor/Neutral]],lookup,3,FALSE)+VLOOKUP(October_Schedule_Table[[#This Row],[Home/Neutral]],lookup,2,FALSE)</f>
        <v>111.60181922528086</v>
      </c>
      <c r="N1212" s="8">
        <f>(October_Schedule_Table[[#This Row],[PTS2]]-October_Schedule_Table[[#This Row],[Home Pre]])^2+(October_Schedule_Table[[#This Row],[PTS]]-October_Schedule_Table[[#This Row],[Away Pre]])^2</f>
        <v>11.548182007790748</v>
      </c>
      <c r="O1212" s="8">
        <f t="shared" si="20"/>
        <v>2.0548771937681418</v>
      </c>
      <c r="P1212" s="8">
        <f>October_Schedule_Table[[#This Row],[PTS2]]-October_Schedule_Table[[#This Row],[PTS]]</f>
        <v>7</v>
      </c>
      <c r="Q1212" s="8">
        <f>October_Schedule_Table[[#This Row],[Home Pre]]-October_Schedule_Table[[#This Row],[Away Pre]]</f>
        <v>3.5783792995131591</v>
      </c>
      <c r="R1212" s="8">
        <f>October_Schedule_Table[[#This Row],[Actual]]-October_Schedule_Table[[#This Row],[Predicted]]</f>
        <v>3.4216207004868409</v>
      </c>
      <c r="S1212" s="8">
        <f>October_Schedule_Table[[#This Row],[PTS2]]-October_Schedule_Table[[#This Row],[Home Pre]]</f>
        <v>3.3981807747191368</v>
      </c>
      <c r="T1212" s="8">
        <f>October_Schedule_Table[[#This Row],[PTS]]-October_Schedule_Table[[#This Row],[Away Pre]]</f>
        <v>-2.343992576770404E-2</v>
      </c>
      <c r="U1212" s="8" t="str">
        <f>CONCATENATE(October_Schedule_Table[[#This Row],[Away Short]],October_Schedule_Table[[#This Row],[PTS]],October_Schedule_Table[[#This Row],[PTS2]])</f>
        <v>Den108115</v>
      </c>
      <c r="V1212" s="8" t="str">
        <f>CONCATENATE(October_Schedule_Table[[#This Row],[Home Short]],October_Schedule_Table[[#This Row],[PTS]],October_Schedule_Table[[#This Row],[PTS2]])</f>
        <v>Por108115</v>
      </c>
      <c r="W1212" s="8" t="str">
        <f>VLOOKUP(October_Schedule_Table[[#This Row],[Home Concat]],'Back to Back'!T:U,2,FALSE)</f>
        <v>no</v>
      </c>
      <c r="X1212" s="8" t="str">
        <f>VLOOKUP(October_Schedule_Table[[#This Row],[Away Concat]],'Back to Back'!T:U,2,FALSE)</f>
        <v>no</v>
      </c>
      <c r="Y121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12" s="8"/>
    </row>
    <row r="1213" spans="1:26" x14ac:dyDescent="0.2">
      <c r="A1213" s="2">
        <v>43562</v>
      </c>
      <c r="B1213" s="16">
        <v>4</v>
      </c>
      <c r="C1213" s="16">
        <v>7</v>
      </c>
      <c r="D1213" s="16">
        <v>2019</v>
      </c>
      <c r="E1213" s="8" t="s">
        <v>42</v>
      </c>
      <c r="F1213" s="8" t="s">
        <v>17</v>
      </c>
      <c r="G1213" s="8" t="str">
        <f>LEFT(October_Schedule_Table[[#This Row],[Visitor/Neutral]],3)</f>
        <v>New</v>
      </c>
      <c r="H1213" s="1" t="s">
        <v>147</v>
      </c>
      <c r="I1213" s="8" t="s">
        <v>32</v>
      </c>
      <c r="J1213" s="8" t="str">
        <f>LEFT(October_Schedule_Table[[#This Row],[Home/Neutral]],3)</f>
        <v>Sac</v>
      </c>
      <c r="K1213" s="1" t="s">
        <v>150</v>
      </c>
      <c r="L1213" s="8">
        <f>mean-0.5*home+VLOOKUP(October_Schedule_Table[[#This Row],[Visitor/Neutral]],lookup,2,FALSE)+VLOOKUP(October_Schedule_Table[[#This Row],[Home/Neutral]],lookup,3,FALSE)</f>
        <v>117.51313698337607</v>
      </c>
      <c r="M1213" s="8">
        <f>mean+0.5*home+VLOOKUP(October_Schedule_Table[[#This Row],[Visitor/Neutral]],lookup,3,FALSE)+VLOOKUP(October_Schedule_Table[[#This Row],[Home/Neutral]],lookup,2,FALSE)</f>
        <v>121.40094721979376</v>
      </c>
      <c r="N1213" s="8">
        <f>(October_Schedule_Table[[#This Row],[PTS2]]-October_Schedule_Table[[#This Row],[Home Pre]])^2+(October_Schedule_Table[[#This Row],[PTS]]-October_Schedule_Table[[#This Row],[Away Pre]])^2</f>
        <v>297.58852925203416</v>
      </c>
      <c r="O1213" s="8">
        <f t="shared" si="20"/>
        <v>2.0561108602843126</v>
      </c>
      <c r="P1213" s="8">
        <f>October_Schedule_Table[[#This Row],[PTS2]]-October_Schedule_Table[[#This Row],[PTS]]</f>
        <v>-4</v>
      </c>
      <c r="Q1213" s="8">
        <f>October_Schedule_Table[[#This Row],[Home Pre]]-October_Schedule_Table[[#This Row],[Away Pre]]</f>
        <v>3.8878102364176925</v>
      </c>
      <c r="R1213" s="8">
        <f>October_Schedule_Table[[#This Row],[Actual]]-October_Schedule_Table[[#This Row],[Predicted]]</f>
        <v>-7.8878102364176925</v>
      </c>
      <c r="S1213" s="8">
        <f>October_Schedule_Table[[#This Row],[PTS2]]-October_Schedule_Table[[#This Row],[Home Pre]]</f>
        <v>7.599052780206236</v>
      </c>
      <c r="T1213" s="8">
        <f>October_Schedule_Table[[#This Row],[PTS]]-October_Schedule_Table[[#This Row],[Away Pre]]</f>
        <v>15.486863016623929</v>
      </c>
      <c r="U1213" s="8" t="str">
        <f>CONCATENATE(October_Schedule_Table[[#This Row],[Away Short]],October_Schedule_Table[[#This Row],[PTS]],October_Schedule_Table[[#This Row],[PTS2]])</f>
        <v>New133129</v>
      </c>
      <c r="V1213" s="8" t="str">
        <f>CONCATENATE(October_Schedule_Table[[#This Row],[Home Short]],October_Schedule_Table[[#This Row],[PTS]],October_Schedule_Table[[#This Row],[PTS2]])</f>
        <v>Sac133129</v>
      </c>
      <c r="W1213" s="8" t="str">
        <f>VLOOKUP(October_Schedule_Table[[#This Row],[Home Concat]],'Back to Back'!T:U,2,FALSE)</f>
        <v>no</v>
      </c>
      <c r="X1213" s="8" t="str">
        <f>VLOOKUP(October_Schedule_Table[[#This Row],[Away Concat]],'Back to Back'!T:U,2,FALSE)</f>
        <v>no</v>
      </c>
      <c r="Y121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13" s="8"/>
    </row>
    <row r="1214" spans="1:26" x14ac:dyDescent="0.2">
      <c r="A1214" s="2">
        <v>43562</v>
      </c>
      <c r="B1214" s="16">
        <v>4</v>
      </c>
      <c r="C1214" s="16">
        <v>7</v>
      </c>
      <c r="D1214" s="16">
        <v>2019</v>
      </c>
      <c r="E1214" s="8" t="s">
        <v>63</v>
      </c>
      <c r="F1214" s="8" t="s">
        <v>26</v>
      </c>
      <c r="G1214" s="8" t="str">
        <f>LEFT(October_Schedule_Table[[#This Row],[Visitor/Neutral]],3)</f>
        <v>Mia</v>
      </c>
      <c r="H1214" s="1" t="s">
        <v>96</v>
      </c>
      <c r="I1214" s="8" t="s">
        <v>37</v>
      </c>
      <c r="J1214" s="8" t="str">
        <f>LEFT(October_Schedule_Table[[#This Row],[Home/Neutral]],3)</f>
        <v>Tor</v>
      </c>
      <c r="K1214" s="1" t="s">
        <v>106</v>
      </c>
      <c r="L1214" s="8">
        <f>mean-0.5*home+VLOOKUP(October_Schedule_Table[[#This Row],[Visitor/Neutral]],lookup,2,FALSE)+VLOOKUP(October_Schedule_Table[[#This Row],[Home/Neutral]],lookup,3,FALSE)</f>
        <v>101.55386990719569</v>
      </c>
      <c r="M1214" s="8">
        <f>mean+0.5*home+VLOOKUP(October_Schedule_Table[[#This Row],[Visitor/Neutral]],lookup,3,FALSE)+VLOOKUP(October_Schedule_Table[[#This Row],[Home/Neutral]],lookup,2,FALSE)</f>
        <v>110.04971115970015</v>
      </c>
      <c r="N1214" s="8">
        <f>(October_Schedule_Table[[#This Row],[PTS2]]-October_Schedule_Table[[#This Row],[Home Pre]])^2+(October_Schedule_Table[[#This Row],[PTS]]-October_Schedule_Table[[#This Row],[Away Pre]])^2</f>
        <v>103.75136832256253</v>
      </c>
      <c r="O1214" s="8">
        <f t="shared" si="20"/>
        <v>2.0573452674447794</v>
      </c>
      <c r="P1214" s="8">
        <f>October_Schedule_Table[[#This Row],[PTS2]]-October_Schedule_Table[[#This Row],[PTS]]</f>
        <v>8</v>
      </c>
      <c r="Q1214" s="8">
        <f>October_Schedule_Table[[#This Row],[Home Pre]]-October_Schedule_Table[[#This Row],[Away Pre]]</f>
        <v>8.4958412525044622</v>
      </c>
      <c r="R1214" s="8">
        <f>October_Schedule_Table[[#This Row],[Actual]]-October_Schedule_Table[[#This Row],[Predicted]]</f>
        <v>-0.4958412525044622</v>
      </c>
      <c r="S1214" s="8">
        <f>October_Schedule_Table[[#This Row],[PTS2]]-October_Schedule_Table[[#This Row],[Home Pre]]</f>
        <v>6.9502888402998479</v>
      </c>
      <c r="T1214" s="8">
        <f>October_Schedule_Table[[#This Row],[PTS]]-October_Schedule_Table[[#This Row],[Away Pre]]</f>
        <v>7.4461300928043102</v>
      </c>
      <c r="U1214" s="8" t="str">
        <f>CONCATENATE(October_Schedule_Table[[#This Row],[Away Short]],October_Schedule_Table[[#This Row],[PTS]],October_Schedule_Table[[#This Row],[PTS2]])</f>
        <v>Mia109117</v>
      </c>
      <c r="V1214" s="8" t="str">
        <f>CONCATENATE(October_Schedule_Table[[#This Row],[Home Short]],October_Schedule_Table[[#This Row],[PTS]],October_Schedule_Table[[#This Row],[PTS2]])</f>
        <v>Tor109117</v>
      </c>
      <c r="W1214" s="8" t="str">
        <f>VLOOKUP(October_Schedule_Table[[#This Row],[Home Concat]],'Back to Back'!T:U,2,FALSE)</f>
        <v>no</v>
      </c>
      <c r="X1214" s="8" t="str">
        <f>VLOOKUP(October_Schedule_Table[[#This Row],[Away Concat]],'Back to Back'!T:U,2,FALSE)</f>
        <v>no</v>
      </c>
      <c r="Y121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14" s="8"/>
    </row>
    <row r="1215" spans="1:26" x14ac:dyDescent="0.2">
      <c r="A1215" s="2">
        <v>43564</v>
      </c>
      <c r="B1215" s="16">
        <v>4</v>
      </c>
      <c r="C1215" s="16">
        <v>9</v>
      </c>
      <c r="D1215" s="16">
        <v>2019</v>
      </c>
      <c r="E1215" s="8" t="s">
        <v>6</v>
      </c>
      <c r="F1215" s="8" t="s">
        <v>25</v>
      </c>
      <c r="G1215" s="1" t="s">
        <v>243</v>
      </c>
      <c r="H1215" s="8" t="s">
        <v>138</v>
      </c>
      <c r="I1215" s="8" t="s">
        <v>38</v>
      </c>
      <c r="J1215" s="8" t="str">
        <f>LEFT(October_Schedule_Table[[#This Row],[Home/Neutral]],3)</f>
        <v>Chi</v>
      </c>
      <c r="K1215" s="8" t="s">
        <v>165</v>
      </c>
      <c r="L1215" s="8">
        <f>mean-0.5*home+VLOOKUP(October_Schedule_Table[[#This Row],[Visitor/Neutral]],lookup,2,FALSE)+VLOOKUP(October_Schedule_Table[[#This Row],[Home/Neutral]],lookup,3,FALSE)</f>
        <v>104.98005551180445</v>
      </c>
      <c r="M1215" s="8">
        <f>mean+0.5*home+VLOOKUP(October_Schedule_Table[[#This Row],[Visitor/Neutral]],lookup,3,FALSE)+VLOOKUP(October_Schedule_Table[[#This Row],[Home/Neutral]],lookup,2,FALSE)</f>
        <v>108.71434339652008</v>
      </c>
      <c r="N1215" s="8">
        <f>(October_Schedule_Table[[#This Row],[PTS2]]-October_Schedule_Table[[#This Row],[Home Pre]])^2+(October_Schedule_Table[[#This Row],[PTS]]-October_Schedule_Table[[#This Row],[Away Pre]])^2</f>
        <v>596.58279293012481</v>
      </c>
      <c r="O1215" s="8">
        <f t="shared" si="20"/>
        <v>2.058580415694196</v>
      </c>
      <c r="P1215" s="8">
        <f>October_Schedule_Table[[#This Row],[PTS2]]-October_Schedule_Table[[#This Row],[PTS]]</f>
        <v>-10</v>
      </c>
      <c r="Q1215" s="8">
        <f>October_Schedule_Table[[#This Row],[Home Pre]]-October_Schedule_Table[[#This Row],[Away Pre]]</f>
        <v>3.7342878847156271</v>
      </c>
      <c r="R1215" s="8">
        <f>October_Schedule_Table[[#This Row],[Actual]]-October_Schedule_Table[[#This Row],[Predicted]]</f>
        <v>-13.734287884715627</v>
      </c>
      <c r="S1215" s="8">
        <f>October_Schedule_Table[[#This Row],[PTS2]]-October_Schedule_Table[[#This Row],[Home Pre]]</f>
        <v>-22.714343396520078</v>
      </c>
      <c r="T1215" s="8">
        <f>October_Schedule_Table[[#This Row],[PTS]]-October_Schedule_Table[[#This Row],[Away Pre]]</f>
        <v>-8.9800555118044514</v>
      </c>
      <c r="U1215" s="8" t="str">
        <f>CONCATENATE(October_Schedule_Table[[#This Row],[Away Short]],October_Schedule_Table[[#This Row],[PTS]],October_Schedule_Table[[#This Row],[PTS2]])</f>
        <v>NYK9686</v>
      </c>
      <c r="V1215" s="8" t="str">
        <f>CONCATENATE(October_Schedule_Table[[#This Row],[Home Short]],October_Schedule_Table[[#This Row],[PTS]],October_Schedule_Table[[#This Row],[PTS2]])</f>
        <v>Chi9686</v>
      </c>
      <c r="W1215" s="8" t="str">
        <f>VLOOKUP(October_Schedule_Table[[#This Row],[Home Concat]],'Back to Back'!T:U,2,FALSE)</f>
        <v>no</v>
      </c>
      <c r="X1215" s="8" t="str">
        <f>VLOOKUP(October_Schedule_Table[[#This Row],[Away Concat]],'Back to Back'!T:U,2,FALSE)</f>
        <v>no</v>
      </c>
      <c r="Y1215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15" s="8"/>
    </row>
    <row r="1216" spans="1:26" x14ac:dyDescent="0.2">
      <c r="A1216" s="2">
        <v>43564</v>
      </c>
      <c r="B1216" s="16">
        <v>4</v>
      </c>
      <c r="C1216" s="16">
        <v>9</v>
      </c>
      <c r="D1216" s="16">
        <v>2019</v>
      </c>
      <c r="E1216" s="8" t="s">
        <v>12</v>
      </c>
      <c r="F1216" s="8" t="s">
        <v>14</v>
      </c>
      <c r="G1216" s="8" t="str">
        <f>LEFT(October_Schedule_Table[[#This Row],[Visitor/Neutral]],3)</f>
        <v>Cha</v>
      </c>
      <c r="H1216" s="8" t="s">
        <v>167</v>
      </c>
      <c r="I1216" s="8" t="s">
        <v>36</v>
      </c>
      <c r="J1216" s="8" t="str">
        <f>LEFT(October_Schedule_Table[[#This Row],[Home/Neutral]],3)</f>
        <v>Cle</v>
      </c>
      <c r="K1216" s="8" t="s">
        <v>125</v>
      </c>
      <c r="L1216" s="8">
        <f>mean-0.5*home+VLOOKUP(October_Schedule_Table[[#This Row],[Visitor/Neutral]],lookup,2,FALSE)+VLOOKUP(October_Schedule_Table[[#This Row],[Home/Neutral]],lookup,3,FALSE)</f>
        <v>112.35986242651002</v>
      </c>
      <c r="M1216" s="8">
        <f>mean+0.5*home+VLOOKUP(October_Schedule_Table[[#This Row],[Visitor/Neutral]],lookup,3,FALSE)+VLOOKUP(October_Schedule_Table[[#This Row],[Home/Neutral]],lookup,2,FALSE)</f>
        <v>106.98228695354855</v>
      </c>
      <c r="N1216" s="8">
        <f>(October_Schedule_Table[[#This Row],[PTS2]]-October_Schedule_Table[[#This Row],[Home Pre]])^2+(October_Schedule_Table[[#This Row],[PTS]]-October_Schedule_Table[[#This Row],[Away Pre]])^2</f>
        <v>235.13885555275883</v>
      </c>
      <c r="O1216" s="8">
        <f t="shared" si="20"/>
        <v>2.0598163054774825</v>
      </c>
      <c r="P1216" s="8">
        <f>October_Schedule_Table[[#This Row],[PTS2]]-October_Schedule_Table[[#This Row],[PTS]]</f>
        <v>-27</v>
      </c>
      <c r="Q1216" s="8">
        <f>October_Schedule_Table[[#This Row],[Home Pre]]-October_Schedule_Table[[#This Row],[Away Pre]]</f>
        <v>-5.3775754729614675</v>
      </c>
      <c r="R1216" s="8">
        <f>October_Schedule_Table[[#This Row],[Actual]]-October_Schedule_Table[[#This Row],[Predicted]]</f>
        <v>-21.622424527038532</v>
      </c>
      <c r="S1216" s="8">
        <f>October_Schedule_Table[[#This Row],[PTS2]]-October_Schedule_Table[[#This Row],[Home Pre]]</f>
        <v>-9.9822869535485523</v>
      </c>
      <c r="T1216" s="8">
        <f>October_Schedule_Table[[#This Row],[PTS]]-October_Schedule_Table[[#This Row],[Away Pre]]</f>
        <v>11.64013757348998</v>
      </c>
      <c r="U1216" s="8" t="str">
        <f>CONCATENATE(October_Schedule_Table[[#This Row],[Away Short]],October_Schedule_Table[[#This Row],[PTS]],October_Schedule_Table[[#This Row],[PTS2]])</f>
        <v>Cha12497</v>
      </c>
      <c r="V1216" s="8" t="str">
        <f>CONCATENATE(October_Schedule_Table[[#This Row],[Home Short]],October_Schedule_Table[[#This Row],[PTS]],October_Schedule_Table[[#This Row],[PTS2]])</f>
        <v>Cle12497</v>
      </c>
      <c r="W1216" s="8" t="str">
        <f>VLOOKUP(October_Schedule_Table[[#This Row],[Home Concat]],'Back to Back'!T:U,2,FALSE)</f>
        <v>no</v>
      </c>
      <c r="X1216" s="8" t="str">
        <f>VLOOKUP(October_Schedule_Table[[#This Row],[Away Concat]],'Back to Back'!T:U,2,FALSE)</f>
        <v>no</v>
      </c>
      <c r="Y121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16" s="8"/>
    </row>
    <row r="1217" spans="1:26" x14ac:dyDescent="0.2">
      <c r="A1217" s="2">
        <v>43564</v>
      </c>
      <c r="B1217" s="16">
        <v>4</v>
      </c>
      <c r="C1217" s="16">
        <v>9</v>
      </c>
      <c r="D1217" s="16">
        <v>2019</v>
      </c>
      <c r="E1217" s="8" t="s">
        <v>33</v>
      </c>
      <c r="F1217" s="8" t="s">
        <v>29</v>
      </c>
      <c r="G1217" s="8" t="str">
        <f>LEFT(October_Schedule_Table[[#This Row],[Visitor/Neutral]],3)</f>
        <v>Pho</v>
      </c>
      <c r="H1217" s="8" t="s">
        <v>96</v>
      </c>
      <c r="I1217" s="8" t="s">
        <v>28</v>
      </c>
      <c r="J1217" s="8" t="str">
        <f>LEFT(October_Schedule_Table[[#This Row],[Home/Neutral]],3)</f>
        <v>Dal</v>
      </c>
      <c r="K1217" s="8" t="s">
        <v>137</v>
      </c>
      <c r="L1217" s="8">
        <f>mean-0.5*home+VLOOKUP(October_Schedule_Table[[#This Row],[Visitor/Neutral]],lookup,2,FALSE)+VLOOKUP(October_Schedule_Table[[#This Row],[Home/Neutral]],lookup,3,FALSE)</f>
        <v>105.38211954983051</v>
      </c>
      <c r="M1217" s="8">
        <f>mean+0.5*home+VLOOKUP(October_Schedule_Table[[#This Row],[Visitor/Neutral]],lookup,3,FALSE)+VLOOKUP(October_Schedule_Table[[#This Row],[Home/Neutral]],lookup,2,FALSE)</f>
        <v>115.6974382794243</v>
      </c>
      <c r="N1217" s="8">
        <f>(October_Schedule_Table[[#This Row],[PTS2]]-October_Schedule_Table[[#This Row],[Home Pre]])^2+(October_Schedule_Table[[#This Row],[PTS]]-October_Schedule_Table[[#This Row],[Away Pre]])^2</f>
        <v>31.601096311081918</v>
      </c>
      <c r="O1217" s="8">
        <f t="shared" si="20"/>
        <v>2.0610529372398267</v>
      </c>
      <c r="P1217" s="8">
        <f>October_Schedule_Table[[#This Row],[PTS2]]-October_Schedule_Table[[#This Row],[PTS]]</f>
        <v>11</v>
      </c>
      <c r="Q1217" s="8">
        <f>October_Schedule_Table[[#This Row],[Home Pre]]-October_Schedule_Table[[#This Row],[Away Pre]]</f>
        <v>10.315318729593798</v>
      </c>
      <c r="R1217" s="8">
        <f>October_Schedule_Table[[#This Row],[Actual]]-October_Schedule_Table[[#This Row],[Predicted]]</f>
        <v>0.68468127040620175</v>
      </c>
      <c r="S1217" s="8">
        <f>October_Schedule_Table[[#This Row],[PTS2]]-October_Schedule_Table[[#This Row],[Home Pre]]</f>
        <v>4.3025617205756959</v>
      </c>
      <c r="T1217" s="8">
        <f>October_Schedule_Table[[#This Row],[PTS]]-October_Schedule_Table[[#This Row],[Away Pre]]</f>
        <v>3.6178804501694941</v>
      </c>
      <c r="U1217" s="8" t="str">
        <f>CONCATENATE(October_Schedule_Table[[#This Row],[Away Short]],October_Schedule_Table[[#This Row],[PTS]],October_Schedule_Table[[#This Row],[PTS2]])</f>
        <v>Pho109120</v>
      </c>
      <c r="V1217" s="8" t="str">
        <f>CONCATENATE(October_Schedule_Table[[#This Row],[Home Short]],October_Schedule_Table[[#This Row],[PTS]],October_Schedule_Table[[#This Row],[PTS2]])</f>
        <v>Dal109120</v>
      </c>
      <c r="W1217" s="8" t="str">
        <f>VLOOKUP(October_Schedule_Table[[#This Row],[Home Concat]],'Back to Back'!T:U,2,FALSE)</f>
        <v>no</v>
      </c>
      <c r="X1217" s="8" t="str">
        <f>VLOOKUP(October_Schedule_Table[[#This Row],[Away Concat]],'Back to Back'!T:U,2,FALSE)</f>
        <v>no</v>
      </c>
      <c r="Y121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17" s="8"/>
    </row>
    <row r="1218" spans="1:26" x14ac:dyDescent="0.2">
      <c r="A1218" s="2">
        <v>43564</v>
      </c>
      <c r="B1218" s="16">
        <v>4</v>
      </c>
      <c r="C1218" s="16">
        <v>9</v>
      </c>
      <c r="D1218" s="16">
        <v>2019</v>
      </c>
      <c r="E1218" s="8" t="s">
        <v>12</v>
      </c>
      <c r="F1218" s="8" t="s">
        <v>19</v>
      </c>
      <c r="G1218" s="8" t="str">
        <f>LEFT(October_Schedule_Table[[#This Row],[Visitor/Neutral]],3)</f>
        <v>Mem</v>
      </c>
      <c r="H1218" s="8" t="s">
        <v>169</v>
      </c>
      <c r="I1218" s="8" t="s">
        <v>16</v>
      </c>
      <c r="J1218" s="8" t="str">
        <f>LEFT(October_Schedule_Table[[#This Row],[Home/Neutral]],3)</f>
        <v>Det</v>
      </c>
      <c r="K1218" s="8" t="s">
        <v>121</v>
      </c>
      <c r="L1218" s="8">
        <f>mean-0.5*home+VLOOKUP(October_Schedule_Table[[#This Row],[Visitor/Neutral]],lookup,2,FALSE)+VLOOKUP(October_Schedule_Table[[#This Row],[Home/Neutral]],lookup,3,FALSE)</f>
        <v>98.492947511710383</v>
      </c>
      <c r="M1218" s="8">
        <f>mean+0.5*home+VLOOKUP(October_Schedule_Table[[#This Row],[Visitor/Neutral]],lookup,3,FALSE)+VLOOKUP(October_Schedule_Table[[#This Row],[Home/Neutral]],lookup,2,FALSE)</f>
        <v>103.30845411166213</v>
      </c>
      <c r="N1218" s="8">
        <f>(October_Schedule_Table[[#This Row],[PTS2]]-October_Schedule_Table[[#This Row],[Home Pre]])^2+(October_Schedule_Table[[#This Row],[PTS]]-October_Schedule_Table[[#This Row],[Away Pre]])^2</f>
        <v>41.118340975379347</v>
      </c>
      <c r="O1218" s="8">
        <f t="shared" si="20"/>
        <v>2.0622903114266831</v>
      </c>
      <c r="P1218" s="8">
        <f>October_Schedule_Table[[#This Row],[PTS2]]-October_Schedule_Table[[#This Row],[PTS]]</f>
        <v>7</v>
      </c>
      <c r="Q1218" s="8">
        <f>October_Schedule_Table[[#This Row],[Home Pre]]-October_Schedule_Table[[#This Row],[Away Pre]]</f>
        <v>4.8155065999517461</v>
      </c>
      <c r="R1218" s="8">
        <f>October_Schedule_Table[[#This Row],[Actual]]-October_Schedule_Table[[#This Row],[Predicted]]</f>
        <v>2.1844934000482539</v>
      </c>
      <c r="S1218" s="8">
        <f>October_Schedule_Table[[#This Row],[PTS2]]-October_Schedule_Table[[#This Row],[Home Pre]]</f>
        <v>-3.3084541116621295</v>
      </c>
      <c r="T1218" s="8">
        <f>October_Schedule_Table[[#This Row],[PTS]]-October_Schedule_Table[[#This Row],[Away Pre]]</f>
        <v>-5.4929475117103834</v>
      </c>
      <c r="U1218" s="8" t="str">
        <f>CONCATENATE(October_Schedule_Table[[#This Row],[Away Short]],October_Schedule_Table[[#This Row],[PTS]],October_Schedule_Table[[#This Row],[PTS2]])</f>
        <v>Mem93100</v>
      </c>
      <c r="V1218" s="8" t="str">
        <f>CONCATENATE(October_Schedule_Table[[#This Row],[Home Short]],October_Schedule_Table[[#This Row],[PTS]],October_Schedule_Table[[#This Row],[PTS2]])</f>
        <v>Det93100</v>
      </c>
      <c r="W1218" s="8" t="str">
        <f>VLOOKUP(October_Schedule_Table[[#This Row],[Home Concat]],'Back to Back'!T:U,2,FALSE)</f>
        <v>no</v>
      </c>
      <c r="X1218" s="8" t="str">
        <f>VLOOKUP(October_Schedule_Table[[#This Row],[Away Concat]],'Back to Back'!T:U,2,FALSE)</f>
        <v>no</v>
      </c>
      <c r="Y1218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18" s="8"/>
    </row>
    <row r="1219" spans="1:26" x14ac:dyDescent="0.2">
      <c r="A1219" s="2">
        <v>43564</v>
      </c>
      <c r="B1219" s="16">
        <v>4</v>
      </c>
      <c r="C1219" s="16">
        <v>9</v>
      </c>
      <c r="D1219" s="16">
        <v>2019</v>
      </c>
      <c r="E1219" s="8" t="s">
        <v>9</v>
      </c>
      <c r="F1219" s="8" t="s">
        <v>40</v>
      </c>
      <c r="G1219" s="8" t="str">
        <f>LEFT(October_Schedule_Table[[#This Row],[Visitor/Neutral]],3)</f>
        <v>Por</v>
      </c>
      <c r="H1219" s="8" t="s">
        <v>133</v>
      </c>
      <c r="I1219" s="8" t="s">
        <v>39</v>
      </c>
      <c r="J1219" s="1" t="s">
        <v>242</v>
      </c>
      <c r="K1219" s="8" t="s">
        <v>171</v>
      </c>
      <c r="L1219" s="8">
        <f>mean-0.5*home+VLOOKUP(October_Schedule_Table[[#This Row],[Visitor/Neutral]],lookup,2,FALSE)+VLOOKUP(October_Schedule_Table[[#This Row],[Home/Neutral]],lookup,3,FALSE)</f>
        <v>115.67838038425508</v>
      </c>
      <c r="M1219" s="8">
        <f>mean+0.5*home+VLOOKUP(October_Schedule_Table[[#This Row],[Visitor/Neutral]],lookup,3,FALSE)+VLOOKUP(October_Schedule_Table[[#This Row],[Home/Neutral]],lookup,2,FALSE)</f>
        <v>111.88856718328127</v>
      </c>
      <c r="N1219" s="8">
        <f>(October_Schedule_Table[[#This Row],[PTS2]]-October_Schedule_Table[[#This Row],[Home Pre]])^2+(October_Schedule_Table[[#This Row],[PTS]]-October_Schedule_Table[[#This Row],[Away Pre]])^2</f>
        <v>254.94546370418354</v>
      </c>
      <c r="O1219" s="8">
        <f t="shared" si="20"/>
        <v>2.0635284284837736</v>
      </c>
      <c r="P1219" s="8">
        <f>October_Schedule_Table[[#This Row],[PTS2]]-October_Schedule_Table[[#This Row],[PTS]]</f>
        <v>-3</v>
      </c>
      <c r="Q1219" s="8">
        <f>October_Schedule_Table[[#This Row],[Home Pre]]-October_Schedule_Table[[#This Row],[Away Pre]]</f>
        <v>-3.7898132009738106</v>
      </c>
      <c r="R1219" s="8">
        <f>October_Schedule_Table[[#This Row],[Actual]]-October_Schedule_Table[[#This Row],[Predicted]]</f>
        <v>0.78981320097381058</v>
      </c>
      <c r="S1219" s="8">
        <f>October_Schedule_Table[[#This Row],[PTS2]]-October_Schedule_Table[[#This Row],[Home Pre]]</f>
        <v>-10.888567183281268</v>
      </c>
      <c r="T1219" s="8">
        <f>October_Schedule_Table[[#This Row],[PTS]]-October_Schedule_Table[[#This Row],[Away Pre]]</f>
        <v>-11.678380384255078</v>
      </c>
      <c r="U1219" s="8" t="str">
        <f>CONCATENATE(October_Schedule_Table[[#This Row],[Away Short]],October_Schedule_Table[[#This Row],[PTS]],October_Schedule_Table[[#This Row],[PTS2]])</f>
        <v>Por104101</v>
      </c>
      <c r="V1219" s="8" t="str">
        <f>CONCATENATE(October_Schedule_Table[[#This Row],[Home Short]],October_Schedule_Table[[#This Row],[PTS]],October_Schedule_Table[[#This Row],[PTS2]])</f>
        <v>LAL104101</v>
      </c>
      <c r="W1219" s="8" t="str">
        <f>VLOOKUP(October_Schedule_Table[[#This Row],[Home Concat]],'Back to Back'!T:U,2,FALSE)</f>
        <v>no</v>
      </c>
      <c r="X1219" s="8" t="str">
        <f>VLOOKUP(October_Schedule_Table[[#This Row],[Away Concat]],'Back to Back'!T:U,2,FALSE)</f>
        <v>no</v>
      </c>
      <c r="Y1219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19" s="8"/>
    </row>
    <row r="1220" spans="1:26" x14ac:dyDescent="0.2">
      <c r="A1220" s="2">
        <v>43564</v>
      </c>
      <c r="B1220" s="16">
        <v>4</v>
      </c>
      <c r="C1220" s="16">
        <v>9</v>
      </c>
      <c r="D1220" s="16">
        <v>2019</v>
      </c>
      <c r="E1220" s="8" t="s">
        <v>23</v>
      </c>
      <c r="F1220" s="8" t="s">
        <v>7</v>
      </c>
      <c r="G1220" s="8" t="str">
        <f>LEFT(October_Schedule_Table[[#This Row],[Visitor/Neutral]],3)</f>
        <v>Phi</v>
      </c>
      <c r="H1220" s="8" t="s">
        <v>172</v>
      </c>
      <c r="I1220" s="8" t="s">
        <v>26</v>
      </c>
      <c r="J1220" s="8" t="str">
        <f>LEFT(October_Schedule_Table[[#This Row],[Home/Neutral]],3)</f>
        <v>Mia</v>
      </c>
      <c r="K1220" s="8" t="s">
        <v>87</v>
      </c>
      <c r="L1220" s="8">
        <f>mean-0.5*home+VLOOKUP(October_Schedule_Table[[#This Row],[Visitor/Neutral]],lookup,2,FALSE)+VLOOKUP(October_Schedule_Table[[#This Row],[Home/Neutral]],lookup,3,FALSE)</f>
        <v>108.20643214873076</v>
      </c>
      <c r="M1220" s="8">
        <f>mean+0.5*home+VLOOKUP(October_Schedule_Table[[#This Row],[Visitor/Neutral]],lookup,3,FALSE)+VLOOKUP(October_Schedule_Table[[#This Row],[Home/Neutral]],lookup,2,FALSE)</f>
        <v>108.41952333294394</v>
      </c>
      <c r="N1220" s="8">
        <f>(October_Schedule_Table[[#This Row],[PTS2]]-October_Schedule_Table[[#This Row],[Home Pre]])^2+(October_Schedule_Table[[#This Row],[PTS]]-October_Schedule_Table[[#This Row],[Away Pre]])^2</f>
        <v>269.18773941363725</v>
      </c>
      <c r="O1220" s="8">
        <f t="shared" si="20"/>
        <v>2.0647672888570878</v>
      </c>
      <c r="P1220" s="8">
        <f>October_Schedule_Table[[#This Row],[PTS2]]-October_Schedule_Table[[#This Row],[PTS]]</f>
        <v>23</v>
      </c>
      <c r="Q1220" s="8">
        <f>October_Schedule_Table[[#This Row],[Home Pre]]-October_Schedule_Table[[#This Row],[Away Pre]]</f>
        <v>0.21309118421318374</v>
      </c>
      <c r="R1220" s="8">
        <f>October_Schedule_Table[[#This Row],[Actual]]-October_Schedule_Table[[#This Row],[Predicted]]</f>
        <v>22.786908815786816</v>
      </c>
      <c r="S1220" s="8">
        <f>October_Schedule_Table[[#This Row],[PTS2]]-October_Schedule_Table[[#This Row],[Home Pre]]</f>
        <v>13.580476667056061</v>
      </c>
      <c r="T1220" s="8">
        <f>October_Schedule_Table[[#This Row],[PTS]]-October_Schedule_Table[[#This Row],[Away Pre]]</f>
        <v>-9.2064321487307552</v>
      </c>
      <c r="U1220" s="8" t="str">
        <f>CONCATENATE(October_Schedule_Table[[#This Row],[Away Short]],October_Schedule_Table[[#This Row],[PTS]],October_Schedule_Table[[#This Row],[PTS2]])</f>
        <v>Phi99122</v>
      </c>
      <c r="V1220" s="8" t="str">
        <f>CONCATENATE(October_Schedule_Table[[#This Row],[Home Short]],October_Schedule_Table[[#This Row],[PTS]],October_Schedule_Table[[#This Row],[PTS2]])</f>
        <v>Mia99122</v>
      </c>
      <c r="W1220" s="8" t="str">
        <f>VLOOKUP(October_Schedule_Table[[#This Row],[Home Concat]],'Back to Back'!T:U,2,FALSE)</f>
        <v>no</v>
      </c>
      <c r="X1220" s="8" t="str">
        <f>VLOOKUP(October_Schedule_Table[[#This Row],[Away Concat]],'Back to Back'!T:U,2,FALSE)</f>
        <v>no</v>
      </c>
      <c r="Y122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20" s="8"/>
    </row>
    <row r="1221" spans="1:26" x14ac:dyDescent="0.2">
      <c r="A1221" s="2">
        <v>43564</v>
      </c>
      <c r="B1221" s="16">
        <v>4</v>
      </c>
      <c r="C1221" s="16">
        <v>9</v>
      </c>
      <c r="D1221" s="16">
        <v>2019</v>
      </c>
      <c r="E1221" s="8" t="s">
        <v>6</v>
      </c>
      <c r="F1221" s="8" t="s">
        <v>37</v>
      </c>
      <c r="G1221" s="8" t="str">
        <f>LEFT(October_Schedule_Table[[#This Row],[Visitor/Neutral]],3)</f>
        <v>Tor</v>
      </c>
      <c r="H1221" s="8" t="s">
        <v>137</v>
      </c>
      <c r="I1221" s="8" t="s">
        <v>34</v>
      </c>
      <c r="J1221" s="8" t="str">
        <f>LEFT(October_Schedule_Table[[#This Row],[Home/Neutral]],3)</f>
        <v>Min</v>
      </c>
      <c r="K1221" s="8" t="s">
        <v>121</v>
      </c>
      <c r="L1221" s="8">
        <f>mean-0.5*home+VLOOKUP(October_Schedule_Table[[#This Row],[Visitor/Neutral]],lookup,2,FALSE)+VLOOKUP(October_Schedule_Table[[#This Row],[Home/Neutral]],lookup,3,FALSE)</f>
        <v>115.93847030077828</v>
      </c>
      <c r="M1221" s="8">
        <f>mean+0.5*home+VLOOKUP(October_Schedule_Table[[#This Row],[Visitor/Neutral]],lookup,3,FALSE)+VLOOKUP(October_Schedule_Table[[#This Row],[Home/Neutral]],lookup,2,FALSE)</f>
        <v>111.77304319892953</v>
      </c>
      <c r="N1221" s="8">
        <f>(October_Schedule_Table[[#This Row],[PTS2]]-October_Schedule_Table[[#This Row],[Home Pre]])^2+(October_Schedule_Table[[#This Row],[PTS]]-October_Schedule_Table[[#This Row],[Away Pre]])^2</f>
        <v>155.10056966152092</v>
      </c>
      <c r="O1221" s="8">
        <f t="shared" si="20"/>
        <v>2.0660068929928839</v>
      </c>
      <c r="P1221" s="8">
        <f>October_Schedule_Table[[#This Row],[PTS2]]-October_Schedule_Table[[#This Row],[PTS]]</f>
        <v>-20</v>
      </c>
      <c r="Q1221" s="8">
        <f>October_Schedule_Table[[#This Row],[Home Pre]]-October_Schedule_Table[[#This Row],[Away Pre]]</f>
        <v>-4.1654271018487492</v>
      </c>
      <c r="R1221" s="8">
        <f>October_Schedule_Table[[#This Row],[Actual]]-October_Schedule_Table[[#This Row],[Predicted]]</f>
        <v>-15.834572898151251</v>
      </c>
      <c r="S1221" s="8">
        <f>October_Schedule_Table[[#This Row],[PTS2]]-October_Schedule_Table[[#This Row],[Home Pre]]</f>
        <v>-11.773043198929528</v>
      </c>
      <c r="T1221" s="8">
        <f>October_Schedule_Table[[#This Row],[PTS]]-October_Schedule_Table[[#This Row],[Away Pre]]</f>
        <v>4.0615296992217225</v>
      </c>
      <c r="U1221" s="8" t="str">
        <f>CONCATENATE(October_Schedule_Table[[#This Row],[Away Short]],October_Schedule_Table[[#This Row],[PTS]],October_Schedule_Table[[#This Row],[PTS2]])</f>
        <v>Tor120100</v>
      </c>
      <c r="V1221" s="8" t="str">
        <f>CONCATENATE(October_Schedule_Table[[#This Row],[Home Short]],October_Schedule_Table[[#This Row],[PTS]],October_Schedule_Table[[#This Row],[PTS2]])</f>
        <v>Min120100</v>
      </c>
      <c r="W1221" s="8" t="str">
        <f>VLOOKUP(October_Schedule_Table[[#This Row],[Home Concat]],'Back to Back'!T:U,2,FALSE)</f>
        <v>no</v>
      </c>
      <c r="X1221" s="8" t="str">
        <f>VLOOKUP(October_Schedule_Table[[#This Row],[Away Concat]],'Back to Back'!T:U,2,FALSE)</f>
        <v>no</v>
      </c>
      <c r="Y1221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21" s="8"/>
    </row>
    <row r="1222" spans="1:26" x14ac:dyDescent="0.2">
      <c r="A1222" s="2">
        <v>43564</v>
      </c>
      <c r="B1222" s="16">
        <v>4</v>
      </c>
      <c r="C1222" s="16">
        <v>9</v>
      </c>
      <c r="D1222" s="16">
        <v>2019</v>
      </c>
      <c r="E1222" s="8" t="s">
        <v>6</v>
      </c>
      <c r="F1222" s="8" t="s">
        <v>11</v>
      </c>
      <c r="G1222" s="8" t="str">
        <f>LEFT(October_Schedule_Table[[#This Row],[Visitor/Neutral]],3)</f>
        <v>Gol</v>
      </c>
      <c r="H1222" s="8" t="s">
        <v>118</v>
      </c>
      <c r="I1222" s="8" t="s">
        <v>17</v>
      </c>
      <c r="J1222" s="8" t="str">
        <f>LEFT(October_Schedule_Table[[#This Row],[Home/Neutral]],3)</f>
        <v>New</v>
      </c>
      <c r="K1222" s="8" t="s">
        <v>101</v>
      </c>
      <c r="L1222" s="8">
        <f>mean-0.5*home+VLOOKUP(October_Schedule_Table[[#This Row],[Visitor/Neutral]],lookup,2,FALSE)+VLOOKUP(October_Schedule_Table[[#This Row],[Home/Neutral]],lookup,3,FALSE)</f>
        <v>122.23562612212417</v>
      </c>
      <c r="M1222" s="8">
        <f>mean+0.5*home+VLOOKUP(October_Schedule_Table[[#This Row],[Visitor/Neutral]],lookup,3,FALSE)+VLOOKUP(October_Schedule_Table[[#This Row],[Home/Neutral]],lookup,2,FALSE)</f>
        <v>116.37961158866948</v>
      </c>
      <c r="N1222" s="8">
        <f>(October_Schedule_Table[[#This Row],[PTS2]]-October_Schedule_Table[[#This Row],[Home Pre]])^2+(October_Schedule_Table[[#This Row],[PTS]]-October_Schedule_Table[[#This Row],[Away Pre]])^2</f>
        <v>283.78204837556927</v>
      </c>
      <c r="O1222" s="8">
        <f t="shared" si="20"/>
        <v>2.0672472413376868</v>
      </c>
      <c r="P1222" s="8">
        <f>October_Schedule_Table[[#This Row],[PTS2]]-October_Schedule_Table[[#This Row],[PTS]]</f>
        <v>-9</v>
      </c>
      <c r="Q1222" s="8">
        <f>October_Schedule_Table[[#This Row],[Home Pre]]-October_Schedule_Table[[#This Row],[Away Pre]]</f>
        <v>-5.8560145334546974</v>
      </c>
      <c r="R1222" s="8">
        <f>October_Schedule_Table[[#This Row],[Actual]]-October_Schedule_Table[[#This Row],[Predicted]]</f>
        <v>-3.1439854665453026</v>
      </c>
      <c r="S1222" s="8">
        <f>October_Schedule_Table[[#This Row],[PTS2]]-October_Schedule_Table[[#This Row],[Home Pre]]</f>
        <v>-13.379611588669476</v>
      </c>
      <c r="T1222" s="8">
        <f>October_Schedule_Table[[#This Row],[PTS]]-October_Schedule_Table[[#This Row],[Away Pre]]</f>
        <v>-10.235626122124174</v>
      </c>
      <c r="U1222" s="8" t="str">
        <f>CONCATENATE(October_Schedule_Table[[#This Row],[Away Short]],October_Schedule_Table[[#This Row],[PTS]],October_Schedule_Table[[#This Row],[PTS2]])</f>
        <v>Gol112103</v>
      </c>
      <c r="V1222" s="8" t="str">
        <f>CONCATENATE(October_Schedule_Table[[#This Row],[Home Short]],October_Schedule_Table[[#This Row],[PTS]],October_Schedule_Table[[#This Row],[PTS2]])</f>
        <v>New112103</v>
      </c>
      <c r="W1222" s="8" t="str">
        <f>VLOOKUP(October_Schedule_Table[[#This Row],[Home Concat]],'Back to Back'!T:U,2,FALSE)</f>
        <v>no</v>
      </c>
      <c r="X1222" s="8" t="str">
        <f>VLOOKUP(October_Schedule_Table[[#This Row],[Away Concat]],'Back to Back'!T:U,2,FALSE)</f>
        <v>no</v>
      </c>
      <c r="Y122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22" s="8"/>
    </row>
    <row r="1223" spans="1:26" x14ac:dyDescent="0.2">
      <c r="A1223" s="2">
        <v>43564</v>
      </c>
      <c r="B1223" s="16">
        <v>4</v>
      </c>
      <c r="C1223" s="16">
        <v>9</v>
      </c>
      <c r="D1223" s="16">
        <v>2019</v>
      </c>
      <c r="E1223" s="8" t="s">
        <v>44</v>
      </c>
      <c r="F1223" s="8" t="s">
        <v>18</v>
      </c>
      <c r="G1223" s="8" t="str">
        <f>LEFT(October_Schedule_Table[[#This Row],[Visitor/Neutral]],3)</f>
        <v>Hou</v>
      </c>
      <c r="H1223" s="8" t="s">
        <v>89</v>
      </c>
      <c r="I1223" s="8" t="s">
        <v>10</v>
      </c>
      <c r="J1223" s="8" t="str">
        <f>LEFT(October_Schedule_Table[[#This Row],[Home/Neutral]],3)</f>
        <v>Okl</v>
      </c>
      <c r="K1223" s="8" t="s">
        <v>118</v>
      </c>
      <c r="L1223" s="8">
        <f>mean-0.5*home+VLOOKUP(October_Schedule_Table[[#This Row],[Visitor/Neutral]],lookup,2,FALSE)+VLOOKUP(October_Schedule_Table[[#This Row],[Home/Neutral]],lookup,3,FALSE)</f>
        <v>113.18746958463849</v>
      </c>
      <c r="M1223" s="8">
        <f>mean+0.5*home+VLOOKUP(October_Schedule_Table[[#This Row],[Visitor/Neutral]],lookup,3,FALSE)+VLOOKUP(October_Schedule_Table[[#This Row],[Home/Neutral]],lookup,2,FALSE)</f>
        <v>113.47351869270655</v>
      </c>
      <c r="N1223" s="8">
        <f>(October_Schedule_Table[[#This Row],[PTS2]]-October_Schedule_Table[[#This Row],[Home Pre]])^2+(October_Schedule_Table[[#This Row],[PTS]]-October_Schedule_Table[[#This Row],[Away Pre]])^2</f>
        <v>6.9562805214741132</v>
      </c>
      <c r="O1223" s="8">
        <f t="shared" si="20"/>
        <v>2.0684883343382898</v>
      </c>
      <c r="P1223" s="8">
        <f>October_Schedule_Table[[#This Row],[PTS2]]-October_Schedule_Table[[#This Row],[PTS]]</f>
        <v>1</v>
      </c>
      <c r="Q1223" s="8">
        <f>October_Schedule_Table[[#This Row],[Home Pre]]-October_Schedule_Table[[#This Row],[Away Pre]]</f>
        <v>0.28604910806805606</v>
      </c>
      <c r="R1223" s="8">
        <f>October_Schedule_Table[[#This Row],[Actual]]-October_Schedule_Table[[#This Row],[Predicted]]</f>
        <v>0.71395089193194394</v>
      </c>
      <c r="S1223" s="8">
        <f>October_Schedule_Table[[#This Row],[PTS2]]-October_Schedule_Table[[#This Row],[Home Pre]]</f>
        <v>-1.4735186927065484</v>
      </c>
      <c r="T1223" s="8">
        <f>October_Schedule_Table[[#This Row],[PTS]]-October_Schedule_Table[[#This Row],[Away Pre]]</f>
        <v>-2.1874695846384924</v>
      </c>
      <c r="U1223" s="8" t="str">
        <f>CONCATENATE(October_Schedule_Table[[#This Row],[Away Short]],October_Schedule_Table[[#This Row],[PTS]],October_Schedule_Table[[#This Row],[PTS2]])</f>
        <v>Hou111112</v>
      </c>
      <c r="V1223" s="8" t="str">
        <f>CONCATENATE(October_Schedule_Table[[#This Row],[Home Short]],October_Schedule_Table[[#This Row],[PTS]],October_Schedule_Table[[#This Row],[PTS2]])</f>
        <v>Okl111112</v>
      </c>
      <c r="W1223" s="8" t="str">
        <f>VLOOKUP(October_Schedule_Table[[#This Row],[Home Concat]],'Back to Back'!T:U,2,FALSE)</f>
        <v>no</v>
      </c>
      <c r="X1223" s="8" t="str">
        <f>VLOOKUP(October_Schedule_Table[[#This Row],[Away Concat]],'Back to Back'!T:U,2,FALSE)</f>
        <v>no</v>
      </c>
      <c r="Y1223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23" s="8"/>
    </row>
    <row r="1224" spans="1:26" x14ac:dyDescent="0.2">
      <c r="A1224" s="2">
        <v>43564</v>
      </c>
      <c r="B1224" s="16">
        <v>4</v>
      </c>
      <c r="C1224" s="16">
        <v>9</v>
      </c>
      <c r="D1224" s="16">
        <v>2019</v>
      </c>
      <c r="E1224" s="8" t="s">
        <v>42</v>
      </c>
      <c r="F1224" s="8" t="s">
        <v>21</v>
      </c>
      <c r="G1224" s="8" t="str">
        <f>LEFT(October_Schedule_Table[[#This Row],[Visitor/Neutral]],3)</f>
        <v>Den</v>
      </c>
      <c r="H1224" s="8" t="s">
        <v>110</v>
      </c>
      <c r="I1224" s="8" t="s">
        <v>31</v>
      </c>
      <c r="J1224" s="8" t="str">
        <f>LEFT(October_Schedule_Table[[#This Row],[Home/Neutral]],3)</f>
        <v>Uta</v>
      </c>
      <c r="K1224" s="8" t="s">
        <v>124</v>
      </c>
      <c r="L1224" s="8">
        <f>mean-0.5*home+VLOOKUP(October_Schedule_Table[[#This Row],[Visitor/Neutral]],lookup,2,FALSE)+VLOOKUP(October_Schedule_Table[[#This Row],[Home/Neutral]],lookup,3,FALSE)</f>
        <v>103.87240060107648</v>
      </c>
      <c r="M1224" s="8">
        <f>mean+0.5*home+VLOOKUP(October_Schedule_Table[[#This Row],[Visitor/Neutral]],lookup,3,FALSE)+VLOOKUP(October_Schedule_Table[[#This Row],[Home/Neutral]],lookup,2,FALSE)</f>
        <v>108.42328099784731</v>
      </c>
      <c r="N1224" s="8">
        <f>(October_Schedule_Table[[#This Row],[PTS2]]-October_Schedule_Table[[#This Row],[Home Pre]])^2+(October_Schedule_Table[[#This Row],[PTS]]-October_Schedule_Table[[#This Row],[Away Pre]])^2</f>
        <v>108.75062364418615</v>
      </c>
      <c r="O1224" s="8">
        <f t="shared" si="20"/>
        <v>2.0697301724417549</v>
      </c>
      <c r="P1224" s="8">
        <f>October_Schedule_Table[[#This Row],[PTS2]]-October_Schedule_Table[[#This Row],[PTS]]</f>
        <v>10</v>
      </c>
      <c r="Q1224" s="8">
        <f>October_Schedule_Table[[#This Row],[Home Pre]]-October_Schedule_Table[[#This Row],[Away Pre]]</f>
        <v>4.550880396770836</v>
      </c>
      <c r="R1224" s="8">
        <f>October_Schedule_Table[[#This Row],[Actual]]-October_Schedule_Table[[#This Row],[Predicted]]</f>
        <v>5.449119603229164</v>
      </c>
      <c r="S1224" s="8">
        <f>October_Schedule_Table[[#This Row],[PTS2]]-October_Schedule_Table[[#This Row],[Home Pre]]</f>
        <v>9.5767190021526858</v>
      </c>
      <c r="T1224" s="8">
        <f>October_Schedule_Table[[#This Row],[PTS]]-October_Schedule_Table[[#This Row],[Away Pre]]</f>
        <v>4.1275993989235218</v>
      </c>
      <c r="U1224" s="8" t="str">
        <f>CONCATENATE(October_Schedule_Table[[#This Row],[Away Short]],October_Schedule_Table[[#This Row],[PTS]],October_Schedule_Table[[#This Row],[PTS2]])</f>
        <v>Den108118</v>
      </c>
      <c r="V1224" s="8" t="str">
        <f>CONCATENATE(October_Schedule_Table[[#This Row],[Home Short]],October_Schedule_Table[[#This Row],[PTS]],October_Schedule_Table[[#This Row],[PTS2]])</f>
        <v>Uta108118</v>
      </c>
      <c r="W1224" s="8" t="str">
        <f>VLOOKUP(October_Schedule_Table[[#This Row],[Home Concat]],'Back to Back'!T:U,2,FALSE)</f>
        <v>no</v>
      </c>
      <c r="X1224" s="8" t="str">
        <f>VLOOKUP(October_Schedule_Table[[#This Row],[Away Concat]],'Back to Back'!T:U,2,FALSE)</f>
        <v>no</v>
      </c>
      <c r="Y1224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24" s="8"/>
    </row>
    <row r="1225" spans="1:26" x14ac:dyDescent="0.2">
      <c r="A1225" s="2">
        <v>43564</v>
      </c>
      <c r="B1225" s="16">
        <v>4</v>
      </c>
      <c r="C1225" s="16">
        <v>9</v>
      </c>
      <c r="D1225" s="16">
        <v>2019</v>
      </c>
      <c r="E1225" s="8" t="s">
        <v>12</v>
      </c>
      <c r="F1225" s="8" t="s">
        <v>8</v>
      </c>
      <c r="G1225" s="8" t="str">
        <f>LEFT(October_Schedule_Table[[#This Row],[Visitor/Neutral]],3)</f>
        <v>Bos</v>
      </c>
      <c r="H1225" s="8" t="s">
        <v>99</v>
      </c>
      <c r="I1225" s="8" t="s">
        <v>41</v>
      </c>
      <c r="J1225" s="8" t="str">
        <f>LEFT(October_Schedule_Table[[#This Row],[Home/Neutral]],3)</f>
        <v>Was</v>
      </c>
      <c r="K1225" s="8" t="s">
        <v>81</v>
      </c>
      <c r="L1225" s="8">
        <f>mean-0.5*home+VLOOKUP(October_Schedule_Table[[#This Row],[Visitor/Neutral]],lookup,2,FALSE)+VLOOKUP(October_Schedule_Table[[#This Row],[Home/Neutral]],lookup,3,FALSE)</f>
        <v>117.53355863780212</v>
      </c>
      <c r="M1225" s="8">
        <f>mean+0.5*home+VLOOKUP(October_Schedule_Table[[#This Row],[Visitor/Neutral]],lookup,3,FALSE)+VLOOKUP(October_Schedule_Table[[#This Row],[Home/Neutral]],lookup,2,FALSE)</f>
        <v>113.36386957092697</v>
      </c>
      <c r="N1225" s="8">
        <f>(October_Schedule_Table[[#This Row],[PTS2]]-October_Schedule_Table[[#This Row],[Home Pre]])^2+(October_Schedule_Table[[#This Row],[PTS]]-October_Schedule_Table[[#This Row],[Away Pre]])^2</f>
        <v>13.667420585785848</v>
      </c>
      <c r="O1225" s="8">
        <f t="shared" si="20"/>
        <v>2.0709727560954123</v>
      </c>
      <c r="P1225" s="8">
        <f>October_Schedule_Table[[#This Row],[PTS2]]-October_Schedule_Table[[#This Row],[PTS]]</f>
        <v>-6</v>
      </c>
      <c r="Q1225" s="8">
        <f>October_Schedule_Table[[#This Row],[Home Pre]]-October_Schedule_Table[[#This Row],[Away Pre]]</f>
        <v>-4.1696890668751507</v>
      </c>
      <c r="R1225" s="8">
        <f>October_Schedule_Table[[#This Row],[Actual]]-October_Schedule_Table[[#This Row],[Predicted]]</f>
        <v>-1.8303109331248493</v>
      </c>
      <c r="S1225" s="8">
        <f>October_Schedule_Table[[#This Row],[PTS2]]-October_Schedule_Table[[#This Row],[Home Pre]]</f>
        <v>-3.3638695709269655</v>
      </c>
      <c r="T1225" s="8">
        <f>October_Schedule_Table[[#This Row],[PTS]]-October_Schedule_Table[[#This Row],[Away Pre]]</f>
        <v>-1.5335586378021162</v>
      </c>
      <c r="U1225" s="8" t="str">
        <f>CONCATENATE(October_Schedule_Table[[#This Row],[Away Short]],October_Schedule_Table[[#This Row],[PTS]],October_Schedule_Table[[#This Row],[PTS2]])</f>
        <v>Bos116110</v>
      </c>
      <c r="V1225" s="8" t="str">
        <f>CONCATENATE(October_Schedule_Table[[#This Row],[Home Short]],October_Schedule_Table[[#This Row],[PTS]],October_Schedule_Table[[#This Row],[PTS2]])</f>
        <v>Was116110</v>
      </c>
      <c r="W1225" s="8" t="str">
        <f>VLOOKUP(October_Schedule_Table[[#This Row],[Home Concat]],'Back to Back'!T:U,2,FALSE)</f>
        <v>yes</v>
      </c>
      <c r="X1225" s="8" t="str">
        <f>VLOOKUP(October_Schedule_Table[[#This Row],[Away Concat]],'Back to Back'!T:U,2,FALSE)</f>
        <v>no</v>
      </c>
      <c r="Y1225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25" s="8"/>
    </row>
    <row r="1226" spans="1:26" x14ac:dyDescent="0.2">
      <c r="A1226" s="2">
        <v>43565</v>
      </c>
      <c r="B1226" s="16">
        <v>4</v>
      </c>
      <c r="C1226" s="16">
        <v>10</v>
      </c>
      <c r="D1226" s="16">
        <v>2019</v>
      </c>
      <c r="E1226" s="8" t="s">
        <v>6</v>
      </c>
      <c r="F1226" s="8" t="s">
        <v>20</v>
      </c>
      <c r="G1226" s="8" t="str">
        <f>LEFT(October_Schedule_Table[[#This Row],[Visitor/Neutral]],3)</f>
        <v>Ind</v>
      </c>
      <c r="H1226" s="8" t="s">
        <v>116</v>
      </c>
      <c r="I1226" s="8" t="s">
        <v>24</v>
      </c>
      <c r="J1226" s="8" t="str">
        <f>LEFT(October_Schedule_Table[[#This Row],[Home/Neutral]],3)</f>
        <v>Atl</v>
      </c>
      <c r="K1226" s="8" t="s">
        <v>176</v>
      </c>
      <c r="L1226" s="8">
        <f>mean-0.5*home+VLOOKUP(October_Schedule_Table[[#This Row],[Visitor/Neutral]],lookup,2,FALSE)+VLOOKUP(October_Schedule_Table[[#This Row],[Home/Neutral]],lookup,3,FALSE)</f>
        <v>115.03186325363926</v>
      </c>
      <c r="M1226" s="8">
        <f>mean+0.5*home+VLOOKUP(October_Schedule_Table[[#This Row],[Visitor/Neutral]],lookup,3,FALSE)+VLOOKUP(October_Schedule_Table[[#This Row],[Home/Neutral]],lookup,2,FALSE)</f>
        <v>109.93180402233564</v>
      </c>
      <c r="N1226" s="8">
        <f>(October_Schedule_Table[[#This Row],[PTS2]]-October_Schedule_Table[[#This Row],[Home Pre]])^2+(October_Schedule_Table[[#This Row],[PTS]]-October_Schedule_Table[[#This Row],[Away Pre]])^2</f>
        <v>978.00454274062099</v>
      </c>
      <c r="O1226" s="8">
        <f t="shared" si="20"/>
        <v>2.0722160857468608</v>
      </c>
      <c r="P1226" s="8">
        <f>October_Schedule_Table[[#This Row],[PTS2]]-October_Schedule_Table[[#This Row],[PTS]]</f>
        <v>-1</v>
      </c>
      <c r="Q1226" s="8">
        <f>October_Schedule_Table[[#This Row],[Home Pre]]-October_Schedule_Table[[#This Row],[Away Pre]]</f>
        <v>-5.1000592313036179</v>
      </c>
      <c r="R1226" s="8">
        <f>October_Schedule_Table[[#This Row],[Actual]]-October_Schedule_Table[[#This Row],[Predicted]]</f>
        <v>4.1000592313036179</v>
      </c>
      <c r="S1226" s="8">
        <f>October_Schedule_Table[[#This Row],[PTS2]]-October_Schedule_Table[[#This Row],[Home Pre]]</f>
        <v>24.068195977664359</v>
      </c>
      <c r="T1226" s="8">
        <f>October_Schedule_Table[[#This Row],[PTS]]-October_Schedule_Table[[#This Row],[Away Pre]]</f>
        <v>19.968136746360742</v>
      </c>
      <c r="U1226" s="8" t="str">
        <f>CONCATENATE(October_Schedule_Table[[#This Row],[Away Short]],October_Schedule_Table[[#This Row],[PTS]],October_Schedule_Table[[#This Row],[PTS2]])</f>
        <v>Ind135134</v>
      </c>
      <c r="V1226" s="8" t="str">
        <f>CONCATENATE(October_Schedule_Table[[#This Row],[Home Short]],October_Schedule_Table[[#This Row],[PTS]],October_Schedule_Table[[#This Row],[PTS2]])</f>
        <v>Atl135134</v>
      </c>
      <c r="W1226" s="8" t="str">
        <f>VLOOKUP(October_Schedule_Table[[#This Row],[Home Concat]],'Back to Back'!T:U,2,FALSE)</f>
        <v>no</v>
      </c>
      <c r="X1226" s="8" t="str">
        <f>VLOOKUP(October_Schedule_Table[[#This Row],[Away Concat]],'Back to Back'!T:U,2,FALSE)</f>
        <v>no</v>
      </c>
      <c r="Y122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26" s="8"/>
    </row>
    <row r="1227" spans="1:26" x14ac:dyDescent="0.2">
      <c r="A1227" s="2">
        <v>43565</v>
      </c>
      <c r="B1227" s="16">
        <v>4</v>
      </c>
      <c r="C1227" s="16">
        <v>10</v>
      </c>
      <c r="D1227" s="16">
        <v>2019</v>
      </c>
      <c r="E1227" s="8" t="s">
        <v>6</v>
      </c>
      <c r="F1227" s="8" t="s">
        <v>26</v>
      </c>
      <c r="G1227" s="8" t="str">
        <f>LEFT(October_Schedule_Table[[#This Row],[Visitor/Neutral]],3)</f>
        <v>Mia</v>
      </c>
      <c r="H1227" s="8" t="s">
        <v>178</v>
      </c>
      <c r="I1227" s="8" t="s">
        <v>15</v>
      </c>
      <c r="J1227" s="8" t="str">
        <f>LEFT(October_Schedule_Table[[#This Row],[Home/Neutral]],3)</f>
        <v>Bro</v>
      </c>
      <c r="K1227" s="8" t="s">
        <v>93</v>
      </c>
      <c r="L1227" s="8">
        <f>mean-0.5*home+VLOOKUP(October_Schedule_Table[[#This Row],[Visitor/Neutral]],lookup,2,FALSE)+VLOOKUP(October_Schedule_Table[[#This Row],[Home/Neutral]],lookup,3,FALSE)</f>
        <v>105.16359959387411</v>
      </c>
      <c r="M1227" s="8">
        <f>mean+0.5*home+VLOOKUP(October_Schedule_Table[[#This Row],[Visitor/Neutral]],lookup,3,FALSE)+VLOOKUP(October_Schedule_Table[[#This Row],[Home/Neutral]],lookup,2,FALSE)</f>
        <v>108.22249634300869</v>
      </c>
      <c r="N1227" s="8">
        <f>(October_Schedule_Table[[#This Row],[PTS2]]-October_Schedule_Table[[#This Row],[Home Pre]])^2+(October_Schedule_Table[[#This Row],[PTS]]-October_Schedule_Table[[#This Row],[Away Pre]])^2</f>
        <v>147.45049708491158</v>
      </c>
      <c r="O1227" s="8">
        <f t="shared" si="20"/>
        <v>2.0734601618439674</v>
      </c>
      <c r="P1227" s="8">
        <f>October_Schedule_Table[[#This Row],[PTS2]]-October_Schedule_Table[[#This Row],[PTS]]</f>
        <v>19</v>
      </c>
      <c r="Q1227" s="8">
        <f>October_Schedule_Table[[#This Row],[Home Pre]]-October_Schedule_Table[[#This Row],[Away Pre]]</f>
        <v>3.0588967491345755</v>
      </c>
      <c r="R1227" s="8">
        <f>October_Schedule_Table[[#This Row],[Actual]]-October_Schedule_Table[[#This Row],[Predicted]]</f>
        <v>15.941103250865424</v>
      </c>
      <c r="S1227" s="8">
        <f>October_Schedule_Table[[#This Row],[PTS2]]-October_Schedule_Table[[#This Row],[Home Pre]]</f>
        <v>4.7775036569913141</v>
      </c>
      <c r="T1227" s="8">
        <f>October_Schedule_Table[[#This Row],[PTS]]-October_Schedule_Table[[#This Row],[Away Pre]]</f>
        <v>-11.16359959387411</v>
      </c>
      <c r="U1227" s="8" t="str">
        <f>CONCATENATE(October_Schedule_Table[[#This Row],[Away Short]],October_Schedule_Table[[#This Row],[PTS]],October_Schedule_Table[[#This Row],[PTS2]])</f>
        <v>Mia94113</v>
      </c>
      <c r="V1227" s="8" t="str">
        <f>CONCATENATE(October_Schedule_Table[[#This Row],[Home Short]],October_Schedule_Table[[#This Row],[PTS]],October_Schedule_Table[[#This Row],[PTS2]])</f>
        <v>Bro94113</v>
      </c>
      <c r="W1227" s="8" t="str">
        <f>VLOOKUP(October_Schedule_Table[[#This Row],[Home Concat]],'Back to Back'!T:U,2,FALSE)</f>
        <v>no</v>
      </c>
      <c r="X1227" s="8" t="str">
        <f>VLOOKUP(October_Schedule_Table[[#This Row],[Away Concat]],'Back to Back'!T:U,2,FALSE)</f>
        <v>yes</v>
      </c>
      <c r="Y1227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27" s="8"/>
    </row>
    <row r="1228" spans="1:26" x14ac:dyDescent="0.2">
      <c r="A1228" s="2">
        <v>43565</v>
      </c>
      <c r="B1228" s="16">
        <v>4</v>
      </c>
      <c r="C1228" s="16">
        <v>10</v>
      </c>
      <c r="D1228" s="16">
        <v>2019</v>
      </c>
      <c r="E1228" s="8" t="s">
        <v>6</v>
      </c>
      <c r="F1228" s="8" t="s">
        <v>27</v>
      </c>
      <c r="G1228" s="8" t="str">
        <f>LEFT(October_Schedule_Table[[#This Row],[Visitor/Neutral]],3)</f>
        <v>Orl</v>
      </c>
      <c r="H1228" s="8" t="s">
        <v>87</v>
      </c>
      <c r="I1228" s="8" t="s">
        <v>14</v>
      </c>
      <c r="J1228" s="8" t="str">
        <f>LEFT(October_Schedule_Table[[#This Row],[Home/Neutral]],3)</f>
        <v>Cha</v>
      </c>
      <c r="K1228" s="8" t="s">
        <v>122</v>
      </c>
      <c r="L1228" s="8">
        <f>mean-0.5*home+VLOOKUP(October_Schedule_Table[[#This Row],[Visitor/Neutral]],lookup,2,FALSE)+VLOOKUP(October_Schedule_Table[[#This Row],[Home/Neutral]],lookup,3,FALSE)</f>
        <v>107.01043869385128</v>
      </c>
      <c r="M1228" s="8">
        <f>mean+0.5*home+VLOOKUP(October_Schedule_Table[[#This Row],[Visitor/Neutral]],lookup,3,FALSE)+VLOOKUP(October_Schedule_Table[[#This Row],[Home/Neutral]],lookup,2,FALSE)</f>
        <v>107.28274987207909</v>
      </c>
      <c r="N1228" s="8">
        <f>(October_Schedule_Table[[#This Row],[PTS2]]-October_Schedule_Table[[#This Row],[Home Pre]])^2+(October_Schedule_Table[[#This Row],[PTS]]-October_Schedule_Table[[#This Row],[Away Pre]])^2</f>
        <v>269.80839743184418</v>
      </c>
      <c r="O1228" s="8">
        <f t="shared" ref="O1228:O1236" si="21">1/(0.9994)*O1227</f>
        <v>2.0747049848348684</v>
      </c>
      <c r="P1228" s="8">
        <f>October_Schedule_Table[[#This Row],[PTS2]]-October_Schedule_Table[[#This Row],[PTS]]</f>
        <v>-8</v>
      </c>
      <c r="Q1228" s="8">
        <f>October_Schedule_Table[[#This Row],[Home Pre]]-October_Schedule_Table[[#This Row],[Away Pre]]</f>
        <v>0.27231117822780959</v>
      </c>
      <c r="R1228" s="8">
        <f>October_Schedule_Table[[#This Row],[Actual]]-October_Schedule_Table[[#This Row],[Predicted]]</f>
        <v>-8.2723111782278096</v>
      </c>
      <c r="S1228" s="8">
        <f>October_Schedule_Table[[#This Row],[PTS2]]-October_Schedule_Table[[#This Row],[Home Pre]]</f>
        <v>6.7172501279209058</v>
      </c>
      <c r="T1228" s="8">
        <f>October_Schedule_Table[[#This Row],[PTS]]-October_Schedule_Table[[#This Row],[Away Pre]]</f>
        <v>14.989561306148715</v>
      </c>
      <c r="U1228" s="8" t="str">
        <f>CONCATENATE(October_Schedule_Table[[#This Row],[Away Short]],October_Schedule_Table[[#This Row],[PTS]],October_Schedule_Table[[#This Row],[PTS2]])</f>
        <v>Orl122114</v>
      </c>
      <c r="V1228" s="8" t="str">
        <f>CONCATENATE(October_Schedule_Table[[#This Row],[Home Short]],October_Schedule_Table[[#This Row],[PTS]],October_Schedule_Table[[#This Row],[PTS2]])</f>
        <v>Cha122114</v>
      </c>
      <c r="W1228" s="8" t="str">
        <f>VLOOKUP(October_Schedule_Table[[#This Row],[Home Concat]],'Back to Back'!T:U,2,FALSE)</f>
        <v>yes</v>
      </c>
      <c r="X1228" s="8" t="str">
        <f>VLOOKUP(October_Schedule_Table[[#This Row],[Away Concat]],'Back to Back'!T:U,2,FALSE)</f>
        <v>no</v>
      </c>
      <c r="Y1228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28" s="8"/>
    </row>
    <row r="1229" spans="1:26" x14ac:dyDescent="0.2">
      <c r="A1229" s="2">
        <v>43565</v>
      </c>
      <c r="B1229" s="16">
        <v>4</v>
      </c>
      <c r="C1229" s="16">
        <v>10</v>
      </c>
      <c r="D1229" s="16">
        <v>2019</v>
      </c>
      <c r="E1229" s="8" t="s">
        <v>9</v>
      </c>
      <c r="F1229" s="8" t="s">
        <v>34</v>
      </c>
      <c r="G1229" s="8" t="str">
        <f>LEFT(October_Schedule_Table[[#This Row],[Visitor/Neutral]],3)</f>
        <v>Min</v>
      </c>
      <c r="H1229" s="8" t="s">
        <v>180</v>
      </c>
      <c r="I1229" s="8" t="s">
        <v>21</v>
      </c>
      <c r="J1229" s="8" t="str">
        <f>LEFT(October_Schedule_Table[[#This Row],[Home/Neutral]],3)</f>
        <v>Den</v>
      </c>
      <c r="K1229" s="8" t="s">
        <v>172</v>
      </c>
      <c r="L1229" s="8">
        <f>mean-0.5*home+VLOOKUP(October_Schedule_Table[[#This Row],[Visitor/Neutral]],lookup,2,FALSE)+VLOOKUP(October_Schedule_Table[[#This Row],[Home/Neutral]],lookup,3,FALSE)</f>
        <v>106.51246657941593</v>
      </c>
      <c r="M1229" s="8">
        <f>mean+0.5*home+VLOOKUP(October_Schedule_Table[[#This Row],[Visitor/Neutral]],lookup,3,FALSE)+VLOOKUP(October_Schedule_Table[[#This Row],[Home/Neutral]],lookup,2,FALSE)</f>
        <v>114.46014365913248</v>
      </c>
      <c r="N1229" s="8">
        <f>(October_Schedule_Table[[#This Row],[PTS2]]-October_Schedule_Table[[#This Row],[Home Pre]])^2+(October_Schedule_Table[[#This Row],[PTS]]-October_Schedule_Table[[#This Row],[Away Pre]])^2</f>
        <v>371.55292870318306</v>
      </c>
      <c r="O1229" s="8">
        <f t="shared" si="21"/>
        <v>2.0759505551679696</v>
      </c>
      <c r="P1229" s="8">
        <f>October_Schedule_Table[[#This Row],[PTS2]]-October_Schedule_Table[[#This Row],[PTS]]</f>
        <v>4</v>
      </c>
      <c r="Q1229" s="8">
        <f>October_Schedule_Table[[#This Row],[Home Pre]]-October_Schedule_Table[[#This Row],[Away Pre]]</f>
        <v>7.9476770797165557</v>
      </c>
      <c r="R1229" s="8">
        <f>October_Schedule_Table[[#This Row],[Actual]]-October_Schedule_Table[[#This Row],[Predicted]]</f>
        <v>-3.9476770797165557</v>
      </c>
      <c r="S1229" s="8">
        <f>October_Schedule_Table[[#This Row],[PTS2]]-October_Schedule_Table[[#This Row],[Home Pre]]</f>
        <v>-15.460143659132484</v>
      </c>
      <c r="T1229" s="8">
        <f>October_Schedule_Table[[#This Row],[PTS]]-October_Schedule_Table[[#This Row],[Away Pre]]</f>
        <v>-11.512466579415928</v>
      </c>
      <c r="U1229" s="8" t="str">
        <f>CONCATENATE(October_Schedule_Table[[#This Row],[Away Short]],October_Schedule_Table[[#This Row],[PTS]],October_Schedule_Table[[#This Row],[PTS2]])</f>
        <v>Min9599</v>
      </c>
      <c r="V1229" s="8" t="str">
        <f>CONCATENATE(October_Schedule_Table[[#This Row],[Home Short]],October_Schedule_Table[[#This Row],[PTS]],October_Schedule_Table[[#This Row],[PTS2]])</f>
        <v>Den9599</v>
      </c>
      <c r="W1229" s="8" t="str">
        <f>VLOOKUP(October_Schedule_Table[[#This Row],[Home Concat]],'Back to Back'!T:U,2,FALSE)</f>
        <v>yes</v>
      </c>
      <c r="X1229" s="8" t="str">
        <f>VLOOKUP(October_Schedule_Table[[#This Row],[Away Concat]],'Back to Back'!T:U,2,FALSE)</f>
        <v>yes</v>
      </c>
      <c r="Y1229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43565Minnesota TimberwolvesDenver Nuggets</v>
      </c>
      <c r="Z1229" s="8"/>
    </row>
    <row r="1230" spans="1:26" x14ac:dyDescent="0.2">
      <c r="A1230" s="2">
        <v>43565</v>
      </c>
      <c r="B1230" s="16">
        <v>4</v>
      </c>
      <c r="C1230" s="16">
        <v>10</v>
      </c>
      <c r="D1230" s="16">
        <v>2019</v>
      </c>
      <c r="E1230" s="8" t="s">
        <v>9</v>
      </c>
      <c r="F1230" s="8" t="s">
        <v>31</v>
      </c>
      <c r="G1230" s="8" t="str">
        <f>LEFT(October_Schedule_Table[[#This Row],[Visitor/Neutral]],3)</f>
        <v>Uta</v>
      </c>
      <c r="H1230" s="8" t="s">
        <v>182</v>
      </c>
      <c r="I1230" s="8" t="s">
        <v>22</v>
      </c>
      <c r="J1230" s="1" t="s">
        <v>241</v>
      </c>
      <c r="K1230" s="8" t="s">
        <v>183</v>
      </c>
      <c r="L1230" s="8">
        <f>mean-0.5*home+VLOOKUP(October_Schedule_Table[[#This Row],[Visitor/Neutral]],lookup,2,FALSE)+VLOOKUP(October_Schedule_Table[[#This Row],[Home/Neutral]],lookup,3,FALSE)</f>
        <v>114.05866529334277</v>
      </c>
      <c r="M1230" s="8">
        <f>mean+0.5*home+VLOOKUP(October_Schedule_Table[[#This Row],[Visitor/Neutral]],lookup,3,FALSE)+VLOOKUP(October_Schedule_Table[[#This Row],[Home/Neutral]],lookup,2,FALSE)</f>
        <v>111.85243363598769</v>
      </c>
      <c r="N1230" s="8">
        <f>(October_Schedule_Table[[#This Row],[PTS2]]-October_Schedule_Table[[#This Row],[Home Pre]])^2+(October_Schedule_Table[[#This Row],[PTS]]-October_Schedule_Table[[#This Row],[Away Pre]])^2</f>
        <v>1496.4757285234264</v>
      </c>
      <c r="O1230" s="8">
        <f t="shared" si="21"/>
        <v>2.0771968732919448</v>
      </c>
      <c r="P1230" s="8">
        <f>October_Schedule_Table[[#This Row],[PTS2]]-October_Schedule_Table[[#This Row],[PTS]]</f>
        <v>6</v>
      </c>
      <c r="Q1230" s="8">
        <f>October_Schedule_Table[[#This Row],[Home Pre]]-October_Schedule_Table[[#This Row],[Away Pre]]</f>
        <v>-2.206231657355076</v>
      </c>
      <c r="R1230" s="8">
        <f>October_Schedule_Table[[#This Row],[Actual]]-October_Schedule_Table[[#This Row],[Predicted]]</f>
        <v>8.206231657355076</v>
      </c>
      <c r="S1230" s="8">
        <f>October_Schedule_Table[[#This Row],[PTS2]]-October_Schedule_Table[[#This Row],[Home Pre]]</f>
        <v>31.147566364012306</v>
      </c>
      <c r="T1230" s="8">
        <f>October_Schedule_Table[[#This Row],[PTS]]-October_Schedule_Table[[#This Row],[Away Pre]]</f>
        <v>22.94133470665723</v>
      </c>
      <c r="U1230" s="8" t="str">
        <f>CONCATENATE(October_Schedule_Table[[#This Row],[Away Short]],October_Schedule_Table[[#This Row],[PTS]],October_Schedule_Table[[#This Row],[PTS2]])</f>
        <v>Uta137143</v>
      </c>
      <c r="V1230" s="8" t="str">
        <f>CONCATENATE(October_Schedule_Table[[#This Row],[Home Short]],October_Schedule_Table[[#This Row],[PTS]],October_Schedule_Table[[#This Row],[PTS2]])</f>
        <v>LAC137143</v>
      </c>
      <c r="W1230" s="8" t="str">
        <f>VLOOKUP(October_Schedule_Table[[#This Row],[Home Concat]],'Back to Back'!T:U,2,FALSE)</f>
        <v>no</v>
      </c>
      <c r="X1230" s="8" t="str">
        <f>VLOOKUP(October_Schedule_Table[[#This Row],[Away Concat]],'Back to Back'!T:U,2,FALSE)</f>
        <v>yes</v>
      </c>
      <c r="Y1230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30" s="8"/>
    </row>
    <row r="1231" spans="1:26" x14ac:dyDescent="0.2">
      <c r="A1231" s="2">
        <v>43565</v>
      </c>
      <c r="B1231" s="16">
        <v>4</v>
      </c>
      <c r="C1231" s="16">
        <v>10</v>
      </c>
      <c r="D1231" s="16">
        <v>2019</v>
      </c>
      <c r="E1231" s="8" t="s">
        <v>6</v>
      </c>
      <c r="F1231" s="8" t="s">
        <v>11</v>
      </c>
      <c r="G1231" s="8" t="str">
        <f>LEFT(October_Schedule_Table[[#This Row],[Visitor/Neutral]],3)</f>
        <v>Gol</v>
      </c>
      <c r="H1231" s="8" t="s">
        <v>106</v>
      </c>
      <c r="I1231" s="8" t="s">
        <v>19</v>
      </c>
      <c r="J1231" s="8" t="str">
        <f>LEFT(October_Schedule_Table[[#This Row],[Home/Neutral]],3)</f>
        <v>Mem</v>
      </c>
      <c r="K1231" s="8" t="s">
        <v>91</v>
      </c>
      <c r="L1231" s="8">
        <f>mean-0.5*home+VLOOKUP(October_Schedule_Table[[#This Row],[Visitor/Neutral]],lookup,2,FALSE)+VLOOKUP(October_Schedule_Table[[#This Row],[Home/Neutral]],lookup,3,FALSE)</f>
        <v>111.27321250923752</v>
      </c>
      <c r="M1231" s="8">
        <f>mean+0.5*home+VLOOKUP(October_Schedule_Table[[#This Row],[Visitor/Neutral]],lookup,3,FALSE)+VLOOKUP(October_Schedule_Table[[#This Row],[Home/Neutral]],lookup,2,FALSE)</f>
        <v>105.15916854488852</v>
      </c>
      <c r="N1231" s="8">
        <f>(October_Schedule_Table[[#This Row],[PTS2]]-October_Schedule_Table[[#This Row],[Home Pre]])^2+(October_Schedule_Table[[#This Row],[PTS]]-October_Schedule_Table[[#This Row],[Away Pre]])^2</f>
        <v>753.22632816605562</v>
      </c>
      <c r="O1231" s="8">
        <f t="shared" si="21"/>
        <v>2.0784439396557386</v>
      </c>
      <c r="P1231" s="8">
        <f>October_Schedule_Table[[#This Row],[PTS2]]-October_Schedule_Table[[#This Row],[PTS]]</f>
        <v>15</v>
      </c>
      <c r="Q1231" s="8">
        <f>October_Schedule_Table[[#This Row],[Home Pre]]-October_Schedule_Table[[#This Row],[Away Pre]]</f>
        <v>-6.1140439643490083</v>
      </c>
      <c r="R1231" s="8">
        <f>October_Schedule_Table[[#This Row],[Actual]]-October_Schedule_Table[[#This Row],[Predicted]]</f>
        <v>21.114043964349008</v>
      </c>
      <c r="S1231" s="8">
        <f>October_Schedule_Table[[#This Row],[PTS2]]-October_Schedule_Table[[#This Row],[Home Pre]]</f>
        <v>26.840831455111484</v>
      </c>
      <c r="T1231" s="8">
        <f>October_Schedule_Table[[#This Row],[PTS]]-October_Schedule_Table[[#This Row],[Away Pre]]</f>
        <v>5.7267874907624758</v>
      </c>
      <c r="U1231" s="8" t="str">
        <f>CONCATENATE(October_Schedule_Table[[#This Row],[Away Short]],October_Schedule_Table[[#This Row],[PTS]],October_Schedule_Table[[#This Row],[PTS2]])</f>
        <v>Gol117132</v>
      </c>
      <c r="V1231" s="8" t="str">
        <f>CONCATENATE(October_Schedule_Table[[#This Row],[Home Short]],October_Schedule_Table[[#This Row],[PTS]],October_Schedule_Table[[#This Row],[PTS2]])</f>
        <v>Mem117132</v>
      </c>
      <c r="W1231" s="8" t="str">
        <f>VLOOKUP(October_Schedule_Table[[#This Row],[Home Concat]],'Back to Back'!T:U,2,FALSE)</f>
        <v>yes</v>
      </c>
      <c r="X1231" s="8" t="str">
        <f>VLOOKUP(October_Schedule_Table[[#This Row],[Away Concat]],'Back to Back'!T:U,2,FALSE)</f>
        <v>yes</v>
      </c>
      <c r="Y1231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43565Golden State WarriorsMemphis Grizzlies</v>
      </c>
      <c r="Z1231" s="8"/>
    </row>
    <row r="1232" spans="1:26" x14ac:dyDescent="0.2">
      <c r="A1232" s="2">
        <v>43565</v>
      </c>
      <c r="B1232" s="16">
        <v>4</v>
      </c>
      <c r="C1232" s="16">
        <v>10</v>
      </c>
      <c r="D1232" s="16">
        <v>2019</v>
      </c>
      <c r="E1232" s="8" t="s">
        <v>6</v>
      </c>
      <c r="F1232" s="8" t="s">
        <v>10</v>
      </c>
      <c r="G1232" s="8" t="str">
        <f>LEFT(October_Schedule_Table[[#This Row],[Visitor/Neutral]],3)</f>
        <v>Okl</v>
      </c>
      <c r="H1232" s="8" t="s">
        <v>158</v>
      </c>
      <c r="I1232" s="8" t="s">
        <v>13</v>
      </c>
      <c r="J1232" s="8" t="str">
        <f>LEFT(October_Schedule_Table[[#This Row],[Home/Neutral]],3)</f>
        <v>Mil</v>
      </c>
      <c r="K1232" s="8" t="s">
        <v>99</v>
      </c>
      <c r="L1232" s="8">
        <f>mean-0.5*home+VLOOKUP(October_Schedule_Table[[#This Row],[Visitor/Neutral]],lookup,2,FALSE)+VLOOKUP(October_Schedule_Table[[#This Row],[Home/Neutral]],lookup,3,FALSE)</f>
        <v>112.50091245062301</v>
      </c>
      <c r="M1232" s="8">
        <f>mean+0.5*home+VLOOKUP(October_Schedule_Table[[#This Row],[Visitor/Neutral]],lookup,3,FALSE)+VLOOKUP(October_Schedule_Table[[#This Row],[Home/Neutral]],lookup,2,FALSE)</f>
        <v>119.58277039298044</v>
      </c>
      <c r="N1232" s="8">
        <f>(October_Schedule_Table[[#This Row],[PTS2]]-October_Schedule_Table[[#This Row],[Home Pre]])^2+(October_Schedule_Table[[#This Row],[PTS]]-October_Schedule_Table[[#This Row],[Away Pre]])^2</f>
        <v>223.05978345331616</v>
      </c>
      <c r="O1232" s="8">
        <f t="shared" si="21"/>
        <v>2.079691754708564</v>
      </c>
      <c r="P1232" s="8">
        <f>October_Schedule_Table[[#This Row],[PTS2]]-October_Schedule_Table[[#This Row],[PTS]]</f>
        <v>-11</v>
      </c>
      <c r="Q1232" s="8">
        <f>October_Schedule_Table[[#This Row],[Home Pre]]-October_Schedule_Table[[#This Row],[Away Pre]]</f>
        <v>7.0818579423574306</v>
      </c>
      <c r="R1232" s="8">
        <f>October_Schedule_Table[[#This Row],[Actual]]-October_Schedule_Table[[#This Row],[Predicted]]</f>
        <v>-18.081857942357431</v>
      </c>
      <c r="S1232" s="8">
        <f>October_Schedule_Table[[#This Row],[PTS2]]-October_Schedule_Table[[#This Row],[Home Pre]]</f>
        <v>-3.5827703929804358</v>
      </c>
      <c r="T1232" s="8">
        <f>October_Schedule_Table[[#This Row],[PTS]]-October_Schedule_Table[[#This Row],[Away Pre]]</f>
        <v>14.499087549376995</v>
      </c>
      <c r="U1232" s="8" t="str">
        <f>CONCATENATE(October_Schedule_Table[[#This Row],[Away Short]],October_Schedule_Table[[#This Row],[PTS]],October_Schedule_Table[[#This Row],[PTS2]])</f>
        <v>Okl127116</v>
      </c>
      <c r="V1232" s="8" t="str">
        <f>CONCATENATE(October_Schedule_Table[[#This Row],[Home Short]],October_Schedule_Table[[#This Row],[PTS]],October_Schedule_Table[[#This Row],[PTS2]])</f>
        <v>Mil127116</v>
      </c>
      <c r="W1232" s="8" t="str">
        <f>VLOOKUP(October_Schedule_Table[[#This Row],[Home Concat]],'Back to Back'!T:U,2,FALSE)</f>
        <v>no</v>
      </c>
      <c r="X1232" s="8" t="str">
        <f>VLOOKUP(October_Schedule_Table[[#This Row],[Away Concat]],'Back to Back'!T:U,2,FALSE)</f>
        <v>yes</v>
      </c>
      <c r="Y1232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32" s="8"/>
    </row>
    <row r="1233" spans="1:26" x14ac:dyDescent="0.2">
      <c r="A1233" s="2">
        <v>43565</v>
      </c>
      <c r="B1233" s="16">
        <v>4</v>
      </c>
      <c r="C1233" s="16">
        <v>10</v>
      </c>
      <c r="D1233" s="16">
        <v>2019</v>
      </c>
      <c r="E1233" s="8" t="s">
        <v>6</v>
      </c>
      <c r="F1233" s="8" t="s">
        <v>16</v>
      </c>
      <c r="G1233" s="8" t="str">
        <f>LEFT(October_Schedule_Table[[#This Row],[Visitor/Neutral]],3)</f>
        <v>Det</v>
      </c>
      <c r="H1233" s="8" t="s">
        <v>109</v>
      </c>
      <c r="I1233" s="8" t="s">
        <v>25</v>
      </c>
      <c r="J1233" s="1" t="s">
        <v>243</v>
      </c>
      <c r="K1233" s="8" t="s">
        <v>114</v>
      </c>
      <c r="L1233" s="8">
        <f>mean-0.5*home+VLOOKUP(October_Schedule_Table[[#This Row],[Visitor/Neutral]],lookup,2,FALSE)+VLOOKUP(October_Schedule_Table[[#This Row],[Home/Neutral]],lookup,3,FALSE)</f>
        <v>107.76400860878375</v>
      </c>
      <c r="M1233" s="8">
        <f>mean+0.5*home+VLOOKUP(October_Schedule_Table[[#This Row],[Visitor/Neutral]],lookup,3,FALSE)+VLOOKUP(October_Schedule_Table[[#This Row],[Home/Neutral]],lookup,2,FALSE)</f>
        <v>101.33117768206009</v>
      </c>
      <c r="N1233" s="8">
        <f>(October_Schedule_Table[[#This Row],[PTS2]]-October_Schedule_Table[[#This Row],[Home Pre]])^2+(October_Schedule_Table[[#This Row],[PTS]]-October_Schedule_Table[[#This Row],[Away Pre]])^2</f>
        <v>204.41751444029239</v>
      </c>
      <c r="O1233" s="8">
        <f t="shared" si="21"/>
        <v>2.0809403188999043</v>
      </c>
      <c r="P1233" s="8">
        <f>October_Schedule_Table[[#This Row],[PTS2]]-October_Schedule_Table[[#This Row],[PTS]]</f>
        <v>-26</v>
      </c>
      <c r="Q1233" s="8">
        <f>October_Schedule_Table[[#This Row],[Home Pre]]-October_Schedule_Table[[#This Row],[Away Pre]]</f>
        <v>-6.4328309267236676</v>
      </c>
      <c r="R1233" s="8">
        <f>October_Schedule_Table[[#This Row],[Actual]]-October_Schedule_Table[[#This Row],[Predicted]]</f>
        <v>-19.567169073276332</v>
      </c>
      <c r="S1233" s="8">
        <f>October_Schedule_Table[[#This Row],[PTS2]]-October_Schedule_Table[[#This Row],[Home Pre]]</f>
        <v>-12.331177682060087</v>
      </c>
      <c r="T1233" s="8">
        <f>October_Schedule_Table[[#This Row],[PTS]]-October_Schedule_Table[[#This Row],[Away Pre]]</f>
        <v>7.2359913912162455</v>
      </c>
      <c r="U1233" s="8" t="str">
        <f>CONCATENATE(October_Schedule_Table[[#This Row],[Away Short]],October_Schedule_Table[[#This Row],[PTS]],October_Schedule_Table[[#This Row],[PTS2]])</f>
        <v>Det11589</v>
      </c>
      <c r="V1233" s="8" t="str">
        <f>CONCATENATE(October_Schedule_Table[[#This Row],[Home Short]],October_Schedule_Table[[#This Row],[PTS]],October_Schedule_Table[[#This Row],[PTS2]])</f>
        <v>NYK11589</v>
      </c>
      <c r="W1233" s="8" t="str">
        <f>VLOOKUP(October_Schedule_Table[[#This Row],[Home Concat]],'Back to Back'!T:U,2,FALSE)</f>
        <v>yes</v>
      </c>
      <c r="X1233" s="8" t="str">
        <f>VLOOKUP(October_Schedule_Table[[#This Row],[Away Concat]],'Back to Back'!T:U,2,FALSE)</f>
        <v>yes</v>
      </c>
      <c r="Y1233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43565Detroit PistonsNew York Knicks</v>
      </c>
      <c r="Z1233" s="8"/>
    </row>
    <row r="1234" spans="1:26" x14ac:dyDescent="0.2">
      <c r="A1234" s="2">
        <v>43565</v>
      </c>
      <c r="B1234" s="16">
        <v>4</v>
      </c>
      <c r="C1234" s="16">
        <v>10</v>
      </c>
      <c r="D1234" s="16">
        <v>2019</v>
      </c>
      <c r="E1234" s="8" t="s">
        <v>6</v>
      </c>
      <c r="F1234" s="8" t="s">
        <v>38</v>
      </c>
      <c r="G1234" s="8" t="str">
        <f>LEFT(October_Schedule_Table[[#This Row],[Visitor/Neutral]],3)</f>
        <v>Chi</v>
      </c>
      <c r="H1234" s="8" t="s">
        <v>96</v>
      </c>
      <c r="I1234" s="8" t="s">
        <v>7</v>
      </c>
      <c r="J1234" s="8" t="str">
        <f>LEFT(October_Schedule_Table[[#This Row],[Home/Neutral]],3)</f>
        <v>Phi</v>
      </c>
      <c r="K1234" s="8" t="s">
        <v>187</v>
      </c>
      <c r="L1234" s="8">
        <f>mean-0.5*home+VLOOKUP(October_Schedule_Table[[#This Row],[Visitor/Neutral]],lookup,2,FALSE)+VLOOKUP(October_Schedule_Table[[#This Row],[Home/Neutral]],lookup,3,FALSE)</f>
        <v>105.56912159474442</v>
      </c>
      <c r="M1234" s="8">
        <f>mean+0.5*home+VLOOKUP(October_Schedule_Table[[#This Row],[Visitor/Neutral]],lookup,3,FALSE)+VLOOKUP(October_Schedule_Table[[#This Row],[Home/Neutral]],lookup,2,FALSE)</f>
        <v>118.90062555019664</v>
      </c>
      <c r="N1234" s="8">
        <f>(October_Schedule_Table[[#This Row],[PTS2]]-October_Schedule_Table[[#This Row],[Home Pre]])^2+(October_Schedule_Table[[#This Row],[PTS]]-October_Schedule_Table[[#This Row],[Away Pre]])^2</f>
        <v>48.973295310563181</v>
      </c>
      <c r="O1234" s="8">
        <f t="shared" si="21"/>
        <v>2.082189632679512</v>
      </c>
      <c r="P1234" s="8">
        <f>October_Schedule_Table[[#This Row],[PTS2]]-October_Schedule_Table[[#This Row],[PTS]]</f>
        <v>16</v>
      </c>
      <c r="Q1234" s="8">
        <f>October_Schedule_Table[[#This Row],[Home Pre]]-October_Schedule_Table[[#This Row],[Away Pre]]</f>
        <v>13.33150395545222</v>
      </c>
      <c r="R1234" s="8">
        <f>October_Schedule_Table[[#This Row],[Actual]]-October_Schedule_Table[[#This Row],[Predicted]]</f>
        <v>2.6684960445477799</v>
      </c>
      <c r="S1234" s="8">
        <f>October_Schedule_Table[[#This Row],[PTS2]]-October_Schedule_Table[[#This Row],[Home Pre]]</f>
        <v>6.0993744498033635</v>
      </c>
      <c r="T1234" s="8">
        <f>October_Schedule_Table[[#This Row],[PTS]]-October_Schedule_Table[[#This Row],[Away Pre]]</f>
        <v>3.4308784052555836</v>
      </c>
      <c r="U1234" s="8" t="str">
        <f>CONCATENATE(October_Schedule_Table[[#This Row],[Away Short]],October_Schedule_Table[[#This Row],[PTS]],October_Schedule_Table[[#This Row],[PTS2]])</f>
        <v>Chi109125</v>
      </c>
      <c r="V1234" s="8" t="str">
        <f>CONCATENATE(October_Schedule_Table[[#This Row],[Home Short]],October_Schedule_Table[[#This Row],[PTS]],October_Schedule_Table[[#This Row],[PTS2]])</f>
        <v>Phi109125</v>
      </c>
      <c r="W1234" s="8" t="str">
        <f>VLOOKUP(October_Schedule_Table[[#This Row],[Home Concat]],'Back to Back'!T:U,2,FALSE)</f>
        <v>yes</v>
      </c>
      <c r="X1234" s="8" t="str">
        <f>VLOOKUP(October_Schedule_Table[[#This Row],[Away Concat]],'Back to Back'!T:U,2,FALSE)</f>
        <v>yes</v>
      </c>
      <c r="Y1234" s="32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43565Chicago BullsPhiladelphia 76ers</v>
      </c>
      <c r="Z1234" s="8"/>
    </row>
    <row r="1235" spans="1:26" x14ac:dyDescent="0.2">
      <c r="A1235" s="2">
        <v>43565</v>
      </c>
      <c r="B1235" s="16">
        <v>4</v>
      </c>
      <c r="C1235" s="16">
        <v>10</v>
      </c>
      <c r="D1235" s="16">
        <v>2019</v>
      </c>
      <c r="E1235" s="8" t="s">
        <v>9</v>
      </c>
      <c r="F1235" s="8" t="s">
        <v>32</v>
      </c>
      <c r="G1235" s="8" t="str">
        <f>LEFT(October_Schedule_Table[[#This Row],[Visitor/Neutral]],3)</f>
        <v>Sac</v>
      </c>
      <c r="H1235" s="8" t="s">
        <v>83</v>
      </c>
      <c r="I1235" s="8" t="s">
        <v>40</v>
      </c>
      <c r="J1235" s="8" t="str">
        <f>LEFT(October_Schedule_Table[[#This Row],[Home/Neutral]],3)</f>
        <v>Por</v>
      </c>
      <c r="K1235" s="8" t="s">
        <v>189</v>
      </c>
      <c r="L1235" s="8">
        <f>mean-0.5*home+VLOOKUP(October_Schedule_Table[[#This Row],[Visitor/Neutral]],lookup,2,FALSE)+VLOOKUP(October_Schedule_Table[[#This Row],[Home/Neutral]],lookup,3,FALSE)</f>
        <v>111.92900710672643</v>
      </c>
      <c r="M1235" s="8">
        <f>mean+0.5*home+VLOOKUP(October_Schedule_Table[[#This Row],[Visitor/Neutral]],lookup,3,FALSE)+VLOOKUP(October_Schedule_Table[[#This Row],[Home/Neutral]],lookup,2,FALSE)</f>
        <v>120.29549969629201</v>
      </c>
      <c r="N1235" s="8">
        <f>(October_Schedule_Table[[#This Row],[PTS2]]-October_Schedule_Table[[#This Row],[Home Pre]])^2+(October_Schedule_Table[[#This Row],[PTS]]-October_Schedule_Table[[#This Row],[Away Pre]])^2</f>
        <v>610.3340997244552</v>
      </c>
      <c r="O1235" s="8">
        <f t="shared" si="21"/>
        <v>2.0834396964974107</v>
      </c>
      <c r="P1235" s="8">
        <f>October_Schedule_Table[[#This Row],[PTS2]]-October_Schedule_Table[[#This Row],[PTS]]</f>
        <v>5</v>
      </c>
      <c r="Q1235" s="8">
        <f>October_Schedule_Table[[#This Row],[Home Pre]]-October_Schedule_Table[[#This Row],[Away Pre]]</f>
        <v>8.3664925895655813</v>
      </c>
      <c r="R1235" s="8">
        <f>October_Schedule_Table[[#This Row],[Actual]]-October_Schedule_Table[[#This Row],[Predicted]]</f>
        <v>-3.3664925895655813</v>
      </c>
      <c r="S1235" s="8">
        <f>October_Schedule_Table[[#This Row],[PTS2]]-October_Schedule_Table[[#This Row],[Home Pre]]</f>
        <v>15.704500303707988</v>
      </c>
      <c r="T1235" s="8">
        <f>October_Schedule_Table[[#This Row],[PTS]]-October_Schedule_Table[[#This Row],[Away Pre]]</f>
        <v>19.070992893273569</v>
      </c>
      <c r="U1235" s="8" t="str">
        <f>CONCATENATE(October_Schedule_Table[[#This Row],[Away Short]],October_Schedule_Table[[#This Row],[PTS]],October_Schedule_Table[[#This Row],[PTS2]])</f>
        <v>Sac131136</v>
      </c>
      <c r="V1235" s="8" t="str">
        <f>CONCATENATE(October_Schedule_Table[[#This Row],[Home Short]],October_Schedule_Table[[#This Row],[PTS]],October_Schedule_Table[[#This Row],[PTS2]])</f>
        <v>Por131136</v>
      </c>
      <c r="W1235" s="8" t="str">
        <f>VLOOKUP(October_Schedule_Table[[#This Row],[Home Concat]],'Back to Back'!T:U,2,FALSE)</f>
        <v>yes</v>
      </c>
      <c r="X1235" s="8" t="str">
        <f>VLOOKUP(October_Schedule_Table[[#This Row],[Away Concat]],'Back to Back'!T:U,2,FALSE)</f>
        <v>no</v>
      </c>
      <c r="Y1235" s="32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35" s="8"/>
    </row>
    <row r="1236" spans="1:26" x14ac:dyDescent="0.2">
      <c r="A1236" s="2">
        <v>43565</v>
      </c>
      <c r="B1236" s="16">
        <v>4</v>
      </c>
      <c r="C1236" s="16">
        <v>10</v>
      </c>
      <c r="D1236" s="16">
        <v>2019</v>
      </c>
      <c r="E1236" s="8" t="s">
        <v>6</v>
      </c>
      <c r="F1236" s="8" t="s">
        <v>28</v>
      </c>
      <c r="G1236" s="8" t="str">
        <f>LEFT(October_Schedule_Table[[#This Row],[Visitor/Neutral]],3)</f>
        <v>Dal</v>
      </c>
      <c r="H1236" s="8" t="s">
        <v>178</v>
      </c>
      <c r="I1236" s="8" t="s">
        <v>35</v>
      </c>
      <c r="J1236" s="8" t="str">
        <f>LEFT(October_Schedule_Table[[#This Row],[Home/Neutral]],3)</f>
        <v>San</v>
      </c>
      <c r="K1236" s="8" t="s">
        <v>80</v>
      </c>
      <c r="L1236" s="8">
        <f>mean-0.5*home+VLOOKUP(October_Schedule_Table[[#This Row],[Visitor/Neutral]],lookup,2,FALSE)+VLOOKUP(October_Schedule_Table[[#This Row],[Home/Neutral]],lookup,3,FALSE)</f>
        <v>105.69664730175357</v>
      </c>
      <c r="M1236" s="8">
        <f>mean+0.5*home+VLOOKUP(October_Schedule_Table[[#This Row],[Visitor/Neutral]],lookup,3,FALSE)+VLOOKUP(October_Schedule_Table[[#This Row],[Home/Neutral]],lookup,2,FALSE)</f>
        <v>111.38580858026164</v>
      </c>
      <c r="N1236" s="8">
        <f>(October_Schedule_Table[[#This Row],[PTS2]]-October_Schedule_Table[[#This Row],[Home Pre]])^2+(October_Schedule_Table[[#This Row],[PTS]]-October_Schedule_Table[[#This Row],[Away Pre]])^2</f>
        <v>177.59010932536228</v>
      </c>
      <c r="O1236" s="8">
        <f t="shared" si="21"/>
        <v>2.0846905108038931</v>
      </c>
      <c r="P1236" s="8">
        <f>October_Schedule_Table[[#This Row],[PTS2]]-October_Schedule_Table[[#This Row],[PTS]]</f>
        <v>11</v>
      </c>
      <c r="Q1236" s="8">
        <f>October_Schedule_Table[[#This Row],[Home Pre]]-October_Schedule_Table[[#This Row],[Away Pre]]</f>
        <v>5.6891612785080667</v>
      </c>
      <c r="R1236" s="8">
        <f>October_Schedule_Table[[#This Row],[Actual]]-October_Schedule_Table[[#This Row],[Predicted]]</f>
        <v>5.3108387214919333</v>
      </c>
      <c r="S1236" s="8">
        <f>October_Schedule_Table[[#This Row],[PTS2]]-October_Schedule_Table[[#This Row],[Home Pre]]</f>
        <v>-6.3858085802616387</v>
      </c>
      <c r="T1236" s="8">
        <f>October_Schedule_Table[[#This Row],[PTS]]-October_Schedule_Table[[#This Row],[Away Pre]]</f>
        <v>-11.696647301753572</v>
      </c>
      <c r="U1236" s="8" t="str">
        <f>CONCATENATE(October_Schedule_Table[[#This Row],[Away Short]],October_Schedule_Table[[#This Row],[PTS]],October_Schedule_Table[[#This Row],[PTS2]])</f>
        <v>Dal94105</v>
      </c>
      <c r="V1236" s="8" t="str">
        <f>CONCATENATE(October_Schedule_Table[[#This Row],[Home Short]],October_Schedule_Table[[#This Row],[PTS]],October_Schedule_Table[[#This Row],[PTS2]])</f>
        <v>San94105</v>
      </c>
      <c r="W1236" s="8" t="str">
        <f>VLOOKUP(October_Schedule_Table[[#This Row],[Home Concat]],'Back to Back'!T:U,2,FALSE)</f>
        <v>no</v>
      </c>
      <c r="X1236" s="8" t="str">
        <f>VLOOKUP(October_Schedule_Table[[#This Row],[Away Concat]],'Back to Back'!T:U,2,FALSE)</f>
        <v>yes</v>
      </c>
      <c r="Y1236" s="32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236" s="8"/>
    </row>
    <row r="1238" spans="1:26" x14ac:dyDescent="0.2">
      <c r="W1238" s="1">
        <f>COUNTIF(October_Schedule_Table[Home B2b],"yes")</f>
        <v>150</v>
      </c>
      <c r="X1238" s="1">
        <f>COUNTIF(October_Schedule_Table[Away B2b],"yes")</f>
        <v>236</v>
      </c>
    </row>
  </sheetData>
  <sortState ref="AB13:AE42">
    <sortCondition descending="1" ref="AE13:AE4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0.59765625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O333"/>
  <sheetViews>
    <sheetView workbookViewId="0">
      <selection activeCell="B4" sqref="B4"/>
    </sheetView>
  </sheetViews>
  <sheetFormatPr baseColWidth="10" defaultColWidth="10.59765625" defaultRowHeight="15" x14ac:dyDescent="0.2"/>
  <cols>
    <col min="7" max="7" width="14.19921875" customWidth="1"/>
  </cols>
  <sheetData>
    <row r="2" spans="6:15" x14ac:dyDescent="0.2">
      <c r="K2" t="s">
        <v>68</v>
      </c>
      <c r="L2" t="s">
        <v>69</v>
      </c>
      <c r="M2" t="s">
        <v>70</v>
      </c>
      <c r="N2" t="s">
        <v>69</v>
      </c>
      <c r="O2" t="s">
        <v>70</v>
      </c>
    </row>
    <row r="3" spans="6:15" x14ac:dyDescent="0.2">
      <c r="K3">
        <f>STDEV(J5:J333)</f>
        <v>14.388832922177263</v>
      </c>
      <c r="L3">
        <v>144</v>
      </c>
      <c r="M3">
        <f>K3^2-144</f>
        <v>63.038512862332283</v>
      </c>
      <c r="N3" s="7">
        <f>M3/K3^2</f>
        <v>0.30447722981979186</v>
      </c>
      <c r="O3" s="7">
        <f>1-N3</f>
        <v>0.69552277018020814</v>
      </c>
    </row>
    <row r="5" spans="6:15" x14ac:dyDescent="0.2">
      <c r="F5" s="5" t="s">
        <v>7</v>
      </c>
      <c r="G5" s="5">
        <v>87</v>
      </c>
      <c r="H5" s="5" t="s">
        <v>8</v>
      </c>
      <c r="I5" s="5">
        <v>105</v>
      </c>
      <c r="J5">
        <f t="shared" ref="J5:J68" si="0">I5-G5</f>
        <v>18</v>
      </c>
    </row>
    <row r="6" spans="6:15" x14ac:dyDescent="0.2">
      <c r="F6" s="6" t="s">
        <v>10</v>
      </c>
      <c r="G6" s="6">
        <v>100</v>
      </c>
      <c r="H6" s="6" t="s">
        <v>11</v>
      </c>
      <c r="I6" s="6">
        <v>108</v>
      </c>
      <c r="J6">
        <f t="shared" si="0"/>
        <v>8</v>
      </c>
    </row>
    <row r="7" spans="6:15" x14ac:dyDescent="0.2">
      <c r="F7" s="5" t="s">
        <v>13</v>
      </c>
      <c r="G7" s="5">
        <v>113</v>
      </c>
      <c r="H7" s="5" t="s">
        <v>14</v>
      </c>
      <c r="I7" s="5">
        <v>112</v>
      </c>
      <c r="J7">
        <f t="shared" si="0"/>
        <v>-1</v>
      </c>
    </row>
    <row r="8" spans="6:15" x14ac:dyDescent="0.2">
      <c r="F8" s="6" t="s">
        <v>15</v>
      </c>
      <c r="G8" s="6">
        <v>100</v>
      </c>
      <c r="H8" s="6" t="s">
        <v>16</v>
      </c>
      <c r="I8" s="6">
        <v>103</v>
      </c>
      <c r="J8">
        <f t="shared" si="0"/>
        <v>3</v>
      </c>
    </row>
    <row r="9" spans="6:15" x14ac:dyDescent="0.2">
      <c r="F9" s="5" t="s">
        <v>17</v>
      </c>
      <c r="G9" s="5">
        <v>131</v>
      </c>
      <c r="H9" s="5" t="s">
        <v>18</v>
      </c>
      <c r="I9" s="5">
        <v>112</v>
      </c>
      <c r="J9">
        <f t="shared" si="0"/>
        <v>-19</v>
      </c>
    </row>
    <row r="10" spans="6:15" x14ac:dyDescent="0.2">
      <c r="F10" s="6" t="s">
        <v>19</v>
      </c>
      <c r="G10" s="6">
        <v>83</v>
      </c>
      <c r="H10" s="6" t="s">
        <v>20</v>
      </c>
      <c r="I10" s="6">
        <v>111</v>
      </c>
      <c r="J10">
        <f t="shared" si="0"/>
        <v>28</v>
      </c>
    </row>
    <row r="11" spans="6:15" x14ac:dyDescent="0.2">
      <c r="F11" s="5" t="s">
        <v>21</v>
      </c>
      <c r="G11" s="5">
        <v>107</v>
      </c>
      <c r="H11" s="5" t="s">
        <v>22</v>
      </c>
      <c r="I11" s="5">
        <v>98</v>
      </c>
      <c r="J11">
        <f t="shared" si="0"/>
        <v>-9</v>
      </c>
    </row>
    <row r="12" spans="6:15" x14ac:dyDescent="0.2">
      <c r="F12" s="6" t="s">
        <v>24</v>
      </c>
      <c r="G12" s="6">
        <v>107</v>
      </c>
      <c r="H12" s="6" t="s">
        <v>25</v>
      </c>
      <c r="I12" s="6">
        <v>126</v>
      </c>
      <c r="J12">
        <f t="shared" si="0"/>
        <v>19</v>
      </c>
    </row>
    <row r="13" spans="6:15" x14ac:dyDescent="0.2">
      <c r="F13" s="5" t="s">
        <v>26</v>
      </c>
      <c r="G13" s="5">
        <v>101</v>
      </c>
      <c r="H13" s="5" t="s">
        <v>27</v>
      </c>
      <c r="I13" s="5">
        <v>104</v>
      </c>
      <c r="J13">
        <f t="shared" si="0"/>
        <v>3</v>
      </c>
    </row>
    <row r="14" spans="6:15" x14ac:dyDescent="0.2">
      <c r="F14" s="6" t="s">
        <v>28</v>
      </c>
      <c r="G14" s="6">
        <v>100</v>
      </c>
      <c r="H14" s="6" t="s">
        <v>29</v>
      </c>
      <c r="I14" s="6">
        <v>121</v>
      </c>
      <c r="J14">
        <f t="shared" si="0"/>
        <v>21</v>
      </c>
    </row>
    <row r="15" spans="6:15" x14ac:dyDescent="0.2">
      <c r="F15" s="5" t="s">
        <v>31</v>
      </c>
      <c r="G15" s="5">
        <v>123</v>
      </c>
      <c r="H15" s="5" t="s">
        <v>32</v>
      </c>
      <c r="I15" s="5">
        <v>117</v>
      </c>
      <c r="J15">
        <f t="shared" si="0"/>
        <v>-6</v>
      </c>
    </row>
    <row r="16" spans="6:15" x14ac:dyDescent="0.2">
      <c r="F16" s="6" t="s">
        <v>34</v>
      </c>
      <c r="G16" s="6">
        <v>108</v>
      </c>
      <c r="H16" s="6" t="s">
        <v>35</v>
      </c>
      <c r="I16" s="6">
        <v>112</v>
      </c>
      <c r="J16">
        <f t="shared" si="0"/>
        <v>4</v>
      </c>
    </row>
    <row r="17" spans="6:10" x14ac:dyDescent="0.2">
      <c r="F17" s="5" t="s">
        <v>36</v>
      </c>
      <c r="G17" s="5">
        <v>104</v>
      </c>
      <c r="H17" s="5" t="s">
        <v>37</v>
      </c>
      <c r="I17" s="5">
        <v>116</v>
      </c>
      <c r="J17">
        <f t="shared" si="0"/>
        <v>12</v>
      </c>
    </row>
    <row r="18" spans="6:10" x14ac:dyDescent="0.2">
      <c r="F18" s="6" t="s">
        <v>38</v>
      </c>
      <c r="G18" s="6">
        <v>108</v>
      </c>
      <c r="H18" s="6" t="s">
        <v>7</v>
      </c>
      <c r="I18" s="6">
        <v>127</v>
      </c>
      <c r="J18">
        <f t="shared" si="0"/>
        <v>19</v>
      </c>
    </row>
    <row r="19" spans="6:10" x14ac:dyDescent="0.2">
      <c r="F19" s="5" t="s">
        <v>39</v>
      </c>
      <c r="G19" s="5">
        <v>119</v>
      </c>
      <c r="H19" s="5" t="s">
        <v>40</v>
      </c>
      <c r="I19" s="5">
        <v>128</v>
      </c>
      <c r="J19">
        <f t="shared" si="0"/>
        <v>9</v>
      </c>
    </row>
    <row r="20" spans="6:10" x14ac:dyDescent="0.2">
      <c r="F20" s="6" t="s">
        <v>26</v>
      </c>
      <c r="G20" s="6">
        <v>113</v>
      </c>
      <c r="H20" s="6" t="s">
        <v>41</v>
      </c>
      <c r="I20" s="6">
        <v>112</v>
      </c>
      <c r="J20">
        <f t="shared" si="0"/>
        <v>-1</v>
      </c>
    </row>
    <row r="21" spans="6:10" x14ac:dyDescent="0.2">
      <c r="F21" s="5" t="s">
        <v>25</v>
      </c>
      <c r="G21" s="5">
        <v>105</v>
      </c>
      <c r="H21" s="5" t="s">
        <v>15</v>
      </c>
      <c r="I21" s="5">
        <v>107</v>
      </c>
      <c r="J21">
        <f t="shared" si="0"/>
        <v>2</v>
      </c>
    </row>
    <row r="22" spans="6:10" x14ac:dyDescent="0.2">
      <c r="F22" s="6" t="s">
        <v>10</v>
      </c>
      <c r="G22" s="6">
        <v>92</v>
      </c>
      <c r="H22" s="6" t="s">
        <v>22</v>
      </c>
      <c r="I22" s="6">
        <v>108</v>
      </c>
      <c r="J22">
        <f t="shared" si="0"/>
        <v>16</v>
      </c>
    </row>
    <row r="23" spans="6:10" x14ac:dyDescent="0.2">
      <c r="F23" s="5" t="s">
        <v>24</v>
      </c>
      <c r="G23" s="5">
        <v>117</v>
      </c>
      <c r="H23" s="5" t="s">
        <v>19</v>
      </c>
      <c r="I23" s="5">
        <v>131</v>
      </c>
      <c r="J23">
        <f t="shared" si="0"/>
        <v>14</v>
      </c>
    </row>
    <row r="24" spans="6:10" x14ac:dyDescent="0.2">
      <c r="F24" s="6" t="s">
        <v>20</v>
      </c>
      <c r="G24" s="6">
        <v>101</v>
      </c>
      <c r="H24" s="6" t="s">
        <v>13</v>
      </c>
      <c r="I24" s="6">
        <v>118</v>
      </c>
      <c r="J24">
        <f t="shared" si="0"/>
        <v>17</v>
      </c>
    </row>
    <row r="25" spans="6:10" x14ac:dyDescent="0.2">
      <c r="F25" s="5" t="s">
        <v>36</v>
      </c>
      <c r="G25" s="5">
        <v>123</v>
      </c>
      <c r="H25" s="5" t="s">
        <v>34</v>
      </c>
      <c r="I25" s="5">
        <v>131</v>
      </c>
      <c r="J25">
        <f t="shared" si="0"/>
        <v>8</v>
      </c>
    </row>
    <row r="26" spans="6:10" x14ac:dyDescent="0.2">
      <c r="F26" s="6" t="s">
        <v>32</v>
      </c>
      <c r="G26" s="6">
        <v>129</v>
      </c>
      <c r="H26" s="6" t="s">
        <v>17</v>
      </c>
      <c r="I26" s="6">
        <v>149</v>
      </c>
      <c r="J26">
        <f t="shared" si="0"/>
        <v>20</v>
      </c>
    </row>
    <row r="27" spans="6:10" x14ac:dyDescent="0.2">
      <c r="F27" s="5" t="s">
        <v>14</v>
      </c>
      <c r="G27" s="5">
        <v>120</v>
      </c>
      <c r="H27" s="5" t="s">
        <v>27</v>
      </c>
      <c r="I27" s="5">
        <v>88</v>
      </c>
      <c r="J27">
        <f t="shared" si="0"/>
        <v>-32</v>
      </c>
    </row>
    <row r="28" spans="6:10" x14ac:dyDescent="0.2">
      <c r="F28" s="6" t="s">
        <v>8</v>
      </c>
      <c r="G28" s="6">
        <v>101</v>
      </c>
      <c r="H28" s="6" t="s">
        <v>37</v>
      </c>
      <c r="I28" s="6">
        <v>113</v>
      </c>
      <c r="J28">
        <f t="shared" si="0"/>
        <v>12</v>
      </c>
    </row>
    <row r="29" spans="6:10" x14ac:dyDescent="0.2">
      <c r="F29" s="5" t="s">
        <v>11</v>
      </c>
      <c r="G29" s="5">
        <v>124</v>
      </c>
      <c r="H29" s="5" t="s">
        <v>31</v>
      </c>
      <c r="I29" s="5">
        <v>123</v>
      </c>
      <c r="J29">
        <f t="shared" si="0"/>
        <v>-1</v>
      </c>
    </row>
    <row r="30" spans="6:10" x14ac:dyDescent="0.2">
      <c r="F30" s="6" t="s">
        <v>16</v>
      </c>
      <c r="G30" s="6">
        <v>118</v>
      </c>
      <c r="H30" s="6" t="s">
        <v>38</v>
      </c>
      <c r="I30" s="6">
        <v>116</v>
      </c>
      <c r="J30">
        <f t="shared" si="0"/>
        <v>-2</v>
      </c>
    </row>
    <row r="31" spans="6:10" x14ac:dyDescent="0.2">
      <c r="F31" s="5" t="s">
        <v>34</v>
      </c>
      <c r="G31" s="5">
        <v>136</v>
      </c>
      <c r="H31" s="5" t="s">
        <v>28</v>
      </c>
      <c r="I31" s="5">
        <v>140</v>
      </c>
      <c r="J31">
        <f t="shared" si="0"/>
        <v>4</v>
      </c>
    </row>
    <row r="32" spans="6:10" x14ac:dyDescent="0.2">
      <c r="F32" s="6" t="s">
        <v>29</v>
      </c>
      <c r="G32" s="6">
        <v>91</v>
      </c>
      <c r="H32" s="6" t="s">
        <v>21</v>
      </c>
      <c r="I32" s="6">
        <v>119</v>
      </c>
      <c r="J32">
        <f t="shared" si="0"/>
        <v>28</v>
      </c>
    </row>
    <row r="33" spans="6:10" x14ac:dyDescent="0.2">
      <c r="F33" s="5" t="s">
        <v>15</v>
      </c>
      <c r="G33" s="5">
        <v>112</v>
      </c>
      <c r="H33" s="5" t="s">
        <v>20</v>
      </c>
      <c r="I33" s="5">
        <v>132</v>
      </c>
      <c r="J33">
        <f t="shared" si="0"/>
        <v>20</v>
      </c>
    </row>
    <row r="34" spans="6:10" x14ac:dyDescent="0.2">
      <c r="F34" s="6" t="s">
        <v>18</v>
      </c>
      <c r="G34" s="6">
        <v>124</v>
      </c>
      <c r="H34" s="6" t="s">
        <v>39</v>
      </c>
      <c r="I34" s="6">
        <v>115</v>
      </c>
      <c r="J34">
        <f t="shared" si="0"/>
        <v>-9</v>
      </c>
    </row>
    <row r="35" spans="6:10" x14ac:dyDescent="0.2">
      <c r="F35" s="5" t="s">
        <v>14</v>
      </c>
      <c r="G35" s="5">
        <v>113</v>
      </c>
      <c r="H35" s="5" t="s">
        <v>26</v>
      </c>
      <c r="I35" s="5">
        <v>112</v>
      </c>
      <c r="J35">
        <f t="shared" si="0"/>
        <v>-1</v>
      </c>
    </row>
    <row r="36" spans="6:10" x14ac:dyDescent="0.2">
      <c r="F36" s="6" t="s">
        <v>8</v>
      </c>
      <c r="G36" s="6">
        <v>103</v>
      </c>
      <c r="H36" s="6" t="s">
        <v>25</v>
      </c>
      <c r="I36" s="6">
        <v>101</v>
      </c>
      <c r="J36">
        <f t="shared" si="0"/>
        <v>-2</v>
      </c>
    </row>
    <row r="37" spans="6:10" x14ac:dyDescent="0.2">
      <c r="F37" s="5" t="s">
        <v>27</v>
      </c>
      <c r="G37" s="5">
        <v>115</v>
      </c>
      <c r="H37" s="5" t="s">
        <v>7</v>
      </c>
      <c r="I37" s="5">
        <v>116</v>
      </c>
      <c r="J37">
        <f t="shared" si="0"/>
        <v>1</v>
      </c>
    </row>
    <row r="38" spans="6:10" x14ac:dyDescent="0.2">
      <c r="F38" s="6" t="s">
        <v>35</v>
      </c>
      <c r="G38" s="6">
        <v>108</v>
      </c>
      <c r="H38" s="6" t="s">
        <v>40</v>
      </c>
      <c r="I38" s="6">
        <v>121</v>
      </c>
      <c r="J38">
        <f t="shared" si="0"/>
        <v>13</v>
      </c>
    </row>
    <row r="39" spans="6:10" x14ac:dyDescent="0.2">
      <c r="F39" s="5" t="s">
        <v>37</v>
      </c>
      <c r="G39" s="5">
        <v>117</v>
      </c>
      <c r="H39" s="5" t="s">
        <v>41</v>
      </c>
      <c r="I39" s="5">
        <v>113</v>
      </c>
      <c r="J39">
        <f t="shared" si="0"/>
        <v>-4</v>
      </c>
    </row>
    <row r="40" spans="6:10" x14ac:dyDescent="0.2">
      <c r="F40" s="6" t="s">
        <v>24</v>
      </c>
      <c r="G40" s="6">
        <v>133</v>
      </c>
      <c r="H40" s="6" t="s">
        <v>36</v>
      </c>
      <c r="I40" s="6">
        <v>111</v>
      </c>
      <c r="J40">
        <f t="shared" si="0"/>
        <v>-22</v>
      </c>
    </row>
    <row r="41" spans="6:10" x14ac:dyDescent="0.2">
      <c r="F41" s="5" t="s">
        <v>11</v>
      </c>
      <c r="G41" s="5">
        <v>98</v>
      </c>
      <c r="H41" s="5" t="s">
        <v>21</v>
      </c>
      <c r="I41" s="5">
        <v>100</v>
      </c>
      <c r="J41">
        <f t="shared" si="0"/>
        <v>2</v>
      </c>
    </row>
    <row r="42" spans="6:10" x14ac:dyDescent="0.2">
      <c r="F42" s="6" t="s">
        <v>18</v>
      </c>
      <c r="G42" s="6">
        <v>112</v>
      </c>
      <c r="H42" s="6" t="s">
        <v>22</v>
      </c>
      <c r="I42" s="6">
        <v>115</v>
      </c>
      <c r="J42">
        <f t="shared" si="0"/>
        <v>3</v>
      </c>
    </row>
    <row r="43" spans="6:10" x14ac:dyDescent="0.2">
      <c r="F43" s="5" t="s">
        <v>32</v>
      </c>
      <c r="G43" s="5">
        <v>131</v>
      </c>
      <c r="H43" s="5" t="s">
        <v>10</v>
      </c>
      <c r="I43" s="5">
        <v>120</v>
      </c>
      <c r="J43">
        <f t="shared" si="0"/>
        <v>-11</v>
      </c>
    </row>
    <row r="44" spans="6:10" x14ac:dyDescent="0.2">
      <c r="F44" s="6" t="s">
        <v>27</v>
      </c>
      <c r="G44" s="6">
        <v>93</v>
      </c>
      <c r="H44" s="6" t="s">
        <v>8</v>
      </c>
      <c r="I44" s="6">
        <v>90</v>
      </c>
      <c r="J44">
        <f t="shared" si="0"/>
        <v>-3</v>
      </c>
    </row>
    <row r="45" spans="6:10" x14ac:dyDescent="0.2">
      <c r="F45" s="5" t="s">
        <v>38</v>
      </c>
      <c r="G45" s="5">
        <v>109</v>
      </c>
      <c r="H45" s="5" t="s">
        <v>28</v>
      </c>
      <c r="I45" s="5">
        <v>115</v>
      </c>
      <c r="J45">
        <f t="shared" si="0"/>
        <v>6</v>
      </c>
    </row>
    <row r="46" spans="6:10" x14ac:dyDescent="0.2">
      <c r="F46" s="6" t="s">
        <v>29</v>
      </c>
      <c r="G46" s="6">
        <v>103</v>
      </c>
      <c r="H46" s="6" t="s">
        <v>11</v>
      </c>
      <c r="I46" s="6">
        <v>123</v>
      </c>
      <c r="J46">
        <f t="shared" si="0"/>
        <v>20</v>
      </c>
    </row>
    <row r="47" spans="6:10" x14ac:dyDescent="0.2">
      <c r="F47" s="5" t="s">
        <v>35</v>
      </c>
      <c r="G47" s="5">
        <v>143</v>
      </c>
      <c r="H47" s="5" t="s">
        <v>39</v>
      </c>
      <c r="I47" s="5">
        <v>142</v>
      </c>
      <c r="J47">
        <f t="shared" si="0"/>
        <v>-1</v>
      </c>
    </row>
    <row r="48" spans="6:10" x14ac:dyDescent="0.2">
      <c r="F48" s="6" t="s">
        <v>25</v>
      </c>
      <c r="G48" s="6">
        <v>113</v>
      </c>
      <c r="H48" s="6" t="s">
        <v>13</v>
      </c>
      <c r="I48" s="6">
        <v>124</v>
      </c>
      <c r="J48">
        <f t="shared" si="0"/>
        <v>11</v>
      </c>
    </row>
    <row r="49" spans="6:10" x14ac:dyDescent="0.2">
      <c r="F49" s="5" t="s">
        <v>20</v>
      </c>
      <c r="G49" s="5">
        <v>91</v>
      </c>
      <c r="H49" s="5" t="s">
        <v>34</v>
      </c>
      <c r="I49" s="5">
        <v>101</v>
      </c>
      <c r="J49">
        <f t="shared" si="0"/>
        <v>10</v>
      </c>
    </row>
    <row r="50" spans="6:10" x14ac:dyDescent="0.2">
      <c r="F50" s="6" t="s">
        <v>41</v>
      </c>
      <c r="G50" s="6">
        <v>125</v>
      </c>
      <c r="H50" s="6" t="s">
        <v>40</v>
      </c>
      <c r="I50" s="6">
        <v>124</v>
      </c>
      <c r="J50">
        <f t="shared" si="0"/>
        <v>-1</v>
      </c>
    </row>
    <row r="51" spans="6:10" x14ac:dyDescent="0.2">
      <c r="F51" s="5" t="s">
        <v>14</v>
      </c>
      <c r="G51" s="5">
        <v>106</v>
      </c>
      <c r="H51" s="5" t="s">
        <v>37</v>
      </c>
      <c r="I51" s="5">
        <v>127</v>
      </c>
      <c r="J51">
        <f t="shared" si="0"/>
        <v>21</v>
      </c>
    </row>
    <row r="52" spans="6:10" x14ac:dyDescent="0.2">
      <c r="F52" s="6" t="s">
        <v>19</v>
      </c>
      <c r="G52" s="6">
        <v>92</v>
      </c>
      <c r="H52" s="6" t="s">
        <v>31</v>
      </c>
      <c r="I52" s="6">
        <v>84</v>
      </c>
      <c r="J52">
        <f t="shared" si="0"/>
        <v>-8</v>
      </c>
    </row>
    <row r="53" spans="6:10" x14ac:dyDescent="0.2">
      <c r="F53" s="5" t="s">
        <v>32</v>
      </c>
      <c r="G53" s="5">
        <v>112</v>
      </c>
      <c r="H53" s="5" t="s">
        <v>21</v>
      </c>
      <c r="I53" s="5">
        <v>126</v>
      </c>
      <c r="J53">
        <f t="shared" si="0"/>
        <v>14</v>
      </c>
    </row>
    <row r="54" spans="6:10" x14ac:dyDescent="0.2">
      <c r="F54" s="6" t="s">
        <v>7</v>
      </c>
      <c r="G54" s="6">
        <v>132</v>
      </c>
      <c r="H54" s="6" t="s">
        <v>16</v>
      </c>
      <c r="I54" s="6">
        <v>133</v>
      </c>
      <c r="J54">
        <f t="shared" si="0"/>
        <v>1</v>
      </c>
    </row>
    <row r="55" spans="6:10" x14ac:dyDescent="0.2">
      <c r="F55" s="5" t="s">
        <v>22</v>
      </c>
      <c r="G55" s="5">
        <v>109</v>
      </c>
      <c r="H55" s="5" t="s">
        <v>17</v>
      </c>
      <c r="I55" s="5">
        <v>116</v>
      </c>
      <c r="J55">
        <f t="shared" si="0"/>
        <v>7</v>
      </c>
    </row>
    <row r="56" spans="6:10" x14ac:dyDescent="0.2">
      <c r="F56" s="6" t="s">
        <v>28</v>
      </c>
      <c r="G56" s="6">
        <v>104</v>
      </c>
      <c r="H56" s="6" t="s">
        <v>24</v>
      </c>
      <c r="I56" s="6">
        <v>111</v>
      </c>
      <c r="J56">
        <f t="shared" si="0"/>
        <v>7</v>
      </c>
    </row>
    <row r="57" spans="6:10" x14ac:dyDescent="0.2">
      <c r="F57" s="5" t="s">
        <v>14</v>
      </c>
      <c r="G57" s="5">
        <v>110</v>
      </c>
      <c r="H57" s="5" t="s">
        <v>38</v>
      </c>
      <c r="I57" s="5">
        <v>112</v>
      </c>
      <c r="J57">
        <f t="shared" si="0"/>
        <v>2</v>
      </c>
    </row>
    <row r="58" spans="6:10" x14ac:dyDescent="0.2">
      <c r="F58" s="6" t="s">
        <v>15</v>
      </c>
      <c r="G58" s="6">
        <v>102</v>
      </c>
      <c r="H58" s="6" t="s">
        <v>36</v>
      </c>
      <c r="I58" s="6">
        <v>86</v>
      </c>
      <c r="J58">
        <f t="shared" si="0"/>
        <v>-16</v>
      </c>
    </row>
    <row r="59" spans="6:10" x14ac:dyDescent="0.2">
      <c r="F59" s="5" t="s">
        <v>41</v>
      </c>
      <c r="G59" s="5">
        <v>122</v>
      </c>
      <c r="H59" s="5" t="s">
        <v>11</v>
      </c>
      <c r="I59" s="5">
        <v>144</v>
      </c>
      <c r="J59">
        <f t="shared" si="0"/>
        <v>22</v>
      </c>
    </row>
    <row r="60" spans="6:10" x14ac:dyDescent="0.2">
      <c r="F60" s="6" t="s">
        <v>31</v>
      </c>
      <c r="G60" s="6">
        <v>100</v>
      </c>
      <c r="H60" s="6" t="s">
        <v>18</v>
      </c>
      <c r="I60" s="6">
        <v>89</v>
      </c>
      <c r="J60">
        <f t="shared" si="0"/>
        <v>-11</v>
      </c>
    </row>
    <row r="61" spans="6:10" x14ac:dyDescent="0.2">
      <c r="F61" s="5" t="s">
        <v>25</v>
      </c>
      <c r="G61" s="5">
        <v>87</v>
      </c>
      <c r="H61" s="5" t="s">
        <v>26</v>
      </c>
      <c r="I61" s="5">
        <v>110</v>
      </c>
      <c r="J61">
        <f t="shared" si="0"/>
        <v>23</v>
      </c>
    </row>
    <row r="62" spans="6:10" x14ac:dyDescent="0.2">
      <c r="F62" s="6" t="s">
        <v>7</v>
      </c>
      <c r="G62" s="6">
        <v>108</v>
      </c>
      <c r="H62" s="6" t="s">
        <v>13</v>
      </c>
      <c r="I62" s="6">
        <v>123</v>
      </c>
      <c r="J62">
        <f t="shared" si="0"/>
        <v>15</v>
      </c>
    </row>
    <row r="63" spans="6:10" x14ac:dyDescent="0.2">
      <c r="F63" s="5" t="s">
        <v>39</v>
      </c>
      <c r="G63" s="5">
        <v>131</v>
      </c>
      <c r="H63" s="5" t="s">
        <v>29</v>
      </c>
      <c r="I63" s="5">
        <v>113</v>
      </c>
      <c r="J63">
        <f t="shared" si="0"/>
        <v>-18</v>
      </c>
    </row>
    <row r="64" spans="6:10" x14ac:dyDescent="0.2">
      <c r="F64" s="6" t="s">
        <v>19</v>
      </c>
      <c r="G64" s="6">
        <v>92</v>
      </c>
      <c r="H64" s="6" t="s">
        <v>32</v>
      </c>
      <c r="I64" s="6">
        <v>97</v>
      </c>
      <c r="J64">
        <f t="shared" si="0"/>
        <v>5</v>
      </c>
    </row>
    <row r="65" spans="6:10" x14ac:dyDescent="0.2">
      <c r="F65" s="5" t="s">
        <v>20</v>
      </c>
      <c r="G65" s="5">
        <v>116</v>
      </c>
      <c r="H65" s="5" t="s">
        <v>35</v>
      </c>
      <c r="I65" s="5">
        <v>96</v>
      </c>
      <c r="J65">
        <f t="shared" si="0"/>
        <v>-20</v>
      </c>
    </row>
    <row r="66" spans="6:10" x14ac:dyDescent="0.2">
      <c r="F66" s="6" t="s">
        <v>34</v>
      </c>
      <c r="G66" s="6">
        <v>105</v>
      </c>
      <c r="H66" s="6" t="s">
        <v>37</v>
      </c>
      <c r="I66" s="6">
        <v>112</v>
      </c>
      <c r="J66">
        <f t="shared" si="0"/>
        <v>7</v>
      </c>
    </row>
    <row r="67" spans="6:10" x14ac:dyDescent="0.2">
      <c r="F67" s="5" t="s">
        <v>36</v>
      </c>
      <c r="G67" s="5">
        <v>103</v>
      </c>
      <c r="H67" s="5" t="s">
        <v>16</v>
      </c>
      <c r="I67" s="5">
        <v>110</v>
      </c>
      <c r="J67">
        <f t="shared" si="0"/>
        <v>7</v>
      </c>
    </row>
    <row r="68" spans="6:10" x14ac:dyDescent="0.2">
      <c r="F68" s="6" t="s">
        <v>21</v>
      </c>
      <c r="G68" s="6">
        <v>114</v>
      </c>
      <c r="H68" s="6" t="s">
        <v>39</v>
      </c>
      <c r="I68" s="6">
        <v>121</v>
      </c>
      <c r="J68">
        <f t="shared" si="0"/>
        <v>7</v>
      </c>
    </row>
    <row r="69" spans="6:10" x14ac:dyDescent="0.2">
      <c r="F69" s="5" t="s">
        <v>8</v>
      </c>
      <c r="G69" s="5">
        <v>101</v>
      </c>
      <c r="H69" s="5" t="s">
        <v>10</v>
      </c>
      <c r="I69" s="5">
        <v>95</v>
      </c>
      <c r="J69">
        <f t="shared" ref="J69:J132" si="1">I69-G69</f>
        <v>-6</v>
      </c>
    </row>
    <row r="70" spans="6:10" x14ac:dyDescent="0.2">
      <c r="F70" s="6" t="s">
        <v>40</v>
      </c>
      <c r="G70" s="6">
        <v>128</v>
      </c>
      <c r="H70" s="6" t="s">
        <v>27</v>
      </c>
      <c r="I70" s="6">
        <v>114</v>
      </c>
      <c r="J70">
        <f t="shared" si="1"/>
        <v>-14</v>
      </c>
    </row>
    <row r="71" spans="6:10" x14ac:dyDescent="0.2">
      <c r="F71" s="5" t="s">
        <v>38</v>
      </c>
      <c r="G71" s="5">
        <v>106</v>
      </c>
      <c r="H71" s="5" t="s">
        <v>14</v>
      </c>
      <c r="I71" s="5">
        <v>135</v>
      </c>
      <c r="J71">
        <f t="shared" si="1"/>
        <v>29</v>
      </c>
    </row>
    <row r="72" spans="6:10" x14ac:dyDescent="0.2">
      <c r="F72" s="6" t="s">
        <v>22</v>
      </c>
      <c r="G72" s="6">
        <v>133</v>
      </c>
      <c r="H72" s="6" t="s">
        <v>18</v>
      </c>
      <c r="I72" s="6">
        <v>113</v>
      </c>
      <c r="J72">
        <f t="shared" si="1"/>
        <v>-20</v>
      </c>
    </row>
    <row r="73" spans="6:10" x14ac:dyDescent="0.2">
      <c r="F73" s="5" t="s">
        <v>13</v>
      </c>
      <c r="G73" s="5">
        <v>125</v>
      </c>
      <c r="H73" s="5" t="s">
        <v>34</v>
      </c>
      <c r="I73" s="5">
        <v>95</v>
      </c>
      <c r="J73">
        <f t="shared" si="1"/>
        <v>-30</v>
      </c>
    </row>
    <row r="74" spans="6:10" x14ac:dyDescent="0.2">
      <c r="F74" s="6" t="s">
        <v>15</v>
      </c>
      <c r="G74" s="6">
        <v>115</v>
      </c>
      <c r="H74" s="6" t="s">
        <v>17</v>
      </c>
      <c r="I74" s="6">
        <v>117</v>
      </c>
      <c r="J74">
        <f t="shared" si="1"/>
        <v>2</v>
      </c>
    </row>
    <row r="75" spans="6:10" x14ac:dyDescent="0.2">
      <c r="F75" s="5" t="s">
        <v>11</v>
      </c>
      <c r="G75" s="5">
        <v>128</v>
      </c>
      <c r="H75" s="5" t="s">
        <v>25</v>
      </c>
      <c r="I75" s="5">
        <v>100</v>
      </c>
      <c r="J75">
        <f t="shared" si="1"/>
        <v>-28</v>
      </c>
    </row>
    <row r="76" spans="6:10" x14ac:dyDescent="0.2">
      <c r="F76" s="6" t="s">
        <v>41</v>
      </c>
      <c r="G76" s="6">
        <v>112</v>
      </c>
      <c r="H76" s="6" t="s">
        <v>32</v>
      </c>
      <c r="I76" s="6">
        <v>116</v>
      </c>
      <c r="J76">
        <f t="shared" si="1"/>
        <v>4</v>
      </c>
    </row>
    <row r="77" spans="6:10" x14ac:dyDescent="0.2">
      <c r="F77" s="5" t="s">
        <v>28</v>
      </c>
      <c r="G77" s="5">
        <v>107</v>
      </c>
      <c r="H77" s="5" t="s">
        <v>37</v>
      </c>
      <c r="I77" s="5">
        <v>116</v>
      </c>
      <c r="J77">
        <f t="shared" si="1"/>
        <v>9</v>
      </c>
    </row>
    <row r="78" spans="6:10" x14ac:dyDescent="0.2">
      <c r="F78" s="6" t="s">
        <v>38</v>
      </c>
      <c r="G78" s="6">
        <v>97</v>
      </c>
      <c r="H78" s="6" t="s">
        <v>24</v>
      </c>
      <c r="I78" s="6">
        <v>85</v>
      </c>
      <c r="J78">
        <f t="shared" si="1"/>
        <v>-12</v>
      </c>
    </row>
    <row r="79" spans="6:10" x14ac:dyDescent="0.2">
      <c r="F79" s="5" t="s">
        <v>20</v>
      </c>
      <c r="G79" s="5">
        <v>119</v>
      </c>
      <c r="H79" s="5" t="s">
        <v>36</v>
      </c>
      <c r="I79" s="5">
        <v>107</v>
      </c>
      <c r="J79">
        <f t="shared" si="1"/>
        <v>-12</v>
      </c>
    </row>
    <row r="80" spans="6:10" x14ac:dyDescent="0.2">
      <c r="F80" s="6" t="s">
        <v>8</v>
      </c>
      <c r="G80" s="6">
        <v>109</v>
      </c>
      <c r="H80" s="6" t="s">
        <v>16</v>
      </c>
      <c r="I80" s="6">
        <v>89</v>
      </c>
      <c r="J80">
        <f t="shared" si="1"/>
        <v>-20</v>
      </c>
    </row>
    <row r="81" spans="6:10" x14ac:dyDescent="0.2">
      <c r="F81" s="5" t="s">
        <v>29</v>
      </c>
      <c r="G81" s="5">
        <v>96</v>
      </c>
      <c r="H81" s="5" t="s">
        <v>19</v>
      </c>
      <c r="I81" s="5">
        <v>117</v>
      </c>
      <c r="J81">
        <f t="shared" si="1"/>
        <v>21</v>
      </c>
    </row>
    <row r="82" spans="6:10" x14ac:dyDescent="0.2">
      <c r="F82" s="6" t="s">
        <v>40</v>
      </c>
      <c r="G82" s="6">
        <v>111</v>
      </c>
      <c r="H82" s="6" t="s">
        <v>26</v>
      </c>
      <c r="I82" s="6">
        <v>120</v>
      </c>
      <c r="J82">
        <f t="shared" si="1"/>
        <v>9</v>
      </c>
    </row>
    <row r="83" spans="6:10" x14ac:dyDescent="0.2">
      <c r="F83" s="5" t="s">
        <v>27</v>
      </c>
      <c r="G83" s="5">
        <v>91</v>
      </c>
      <c r="H83" s="5" t="s">
        <v>13</v>
      </c>
      <c r="I83" s="5">
        <v>113</v>
      </c>
      <c r="J83">
        <f t="shared" si="1"/>
        <v>22</v>
      </c>
    </row>
    <row r="84" spans="6:10" x14ac:dyDescent="0.2">
      <c r="F84" s="6" t="s">
        <v>31</v>
      </c>
      <c r="G84" s="6">
        <v>132</v>
      </c>
      <c r="H84" s="6" t="s">
        <v>17</v>
      </c>
      <c r="I84" s="6">
        <v>111</v>
      </c>
      <c r="J84">
        <f t="shared" si="1"/>
        <v>-21</v>
      </c>
    </row>
    <row r="85" spans="6:10" x14ac:dyDescent="0.2">
      <c r="F85" s="5" t="s">
        <v>14</v>
      </c>
      <c r="G85" s="5">
        <v>103</v>
      </c>
      <c r="H85" s="5" t="s">
        <v>7</v>
      </c>
      <c r="I85" s="5">
        <v>105</v>
      </c>
      <c r="J85">
        <f t="shared" si="1"/>
        <v>2</v>
      </c>
    </row>
    <row r="86" spans="6:10" x14ac:dyDescent="0.2">
      <c r="F86" s="6" t="s">
        <v>39</v>
      </c>
      <c r="G86" s="6">
        <v>106</v>
      </c>
      <c r="H86" s="6" t="s">
        <v>35</v>
      </c>
      <c r="I86" s="6">
        <v>110</v>
      </c>
      <c r="J86">
        <f t="shared" si="1"/>
        <v>4</v>
      </c>
    </row>
    <row r="87" spans="6:10" x14ac:dyDescent="0.2">
      <c r="F87" s="5" t="s">
        <v>11</v>
      </c>
      <c r="G87" s="5">
        <v>120</v>
      </c>
      <c r="H87" s="5" t="s">
        <v>15</v>
      </c>
      <c r="I87" s="5">
        <v>114</v>
      </c>
      <c r="J87">
        <f t="shared" si="1"/>
        <v>-6</v>
      </c>
    </row>
    <row r="88" spans="6:10" x14ac:dyDescent="0.2">
      <c r="F88" s="6" t="s">
        <v>31</v>
      </c>
      <c r="G88" s="6">
        <v>113</v>
      </c>
      <c r="H88" s="6" t="s">
        <v>28</v>
      </c>
      <c r="I88" s="6">
        <v>104</v>
      </c>
      <c r="J88">
        <f t="shared" si="1"/>
        <v>-9</v>
      </c>
    </row>
    <row r="89" spans="6:10" x14ac:dyDescent="0.2">
      <c r="F89" s="5" t="s">
        <v>41</v>
      </c>
      <c r="G89" s="5">
        <v>104</v>
      </c>
      <c r="H89" s="5" t="s">
        <v>22</v>
      </c>
      <c r="I89" s="5">
        <v>136</v>
      </c>
      <c r="J89">
        <f t="shared" si="1"/>
        <v>32</v>
      </c>
    </row>
    <row r="90" spans="6:10" x14ac:dyDescent="0.2">
      <c r="F90" s="6" t="s">
        <v>29</v>
      </c>
      <c r="G90" s="6">
        <v>110</v>
      </c>
      <c r="H90" s="6" t="s">
        <v>10</v>
      </c>
      <c r="I90" s="6">
        <v>117</v>
      </c>
      <c r="J90">
        <f t="shared" si="1"/>
        <v>7</v>
      </c>
    </row>
    <row r="91" spans="6:10" x14ac:dyDescent="0.2">
      <c r="F91" s="5" t="s">
        <v>11</v>
      </c>
      <c r="G91" s="5">
        <v>149</v>
      </c>
      <c r="H91" s="5" t="s">
        <v>38</v>
      </c>
      <c r="I91" s="5">
        <v>124</v>
      </c>
      <c r="J91">
        <f t="shared" si="1"/>
        <v>-25</v>
      </c>
    </row>
    <row r="92" spans="6:10" x14ac:dyDescent="0.2">
      <c r="F92" s="6" t="s">
        <v>17</v>
      </c>
      <c r="G92" s="6">
        <v>111</v>
      </c>
      <c r="H92" s="6" t="s">
        <v>21</v>
      </c>
      <c r="I92" s="6">
        <v>116</v>
      </c>
      <c r="J92">
        <f t="shared" si="1"/>
        <v>5</v>
      </c>
    </row>
    <row r="93" spans="6:10" x14ac:dyDescent="0.2">
      <c r="F93" s="5" t="s">
        <v>40</v>
      </c>
      <c r="G93" s="5">
        <v>103</v>
      </c>
      <c r="H93" s="5" t="s">
        <v>20</v>
      </c>
      <c r="I93" s="5">
        <v>93</v>
      </c>
      <c r="J93">
        <f t="shared" si="1"/>
        <v>-10</v>
      </c>
    </row>
    <row r="94" spans="6:10" x14ac:dyDescent="0.2">
      <c r="F94" s="6" t="s">
        <v>32</v>
      </c>
      <c r="G94" s="6">
        <v>123</v>
      </c>
      <c r="H94" s="6" t="s">
        <v>26</v>
      </c>
      <c r="I94" s="6">
        <v>113</v>
      </c>
      <c r="J94">
        <f t="shared" si="1"/>
        <v>-10</v>
      </c>
    </row>
    <row r="95" spans="6:10" x14ac:dyDescent="0.2">
      <c r="F95" s="5" t="s">
        <v>37</v>
      </c>
      <c r="G95" s="5">
        <v>109</v>
      </c>
      <c r="H95" s="5" t="s">
        <v>13</v>
      </c>
      <c r="I95" s="5">
        <v>124</v>
      </c>
      <c r="J95">
        <f t="shared" si="1"/>
        <v>15</v>
      </c>
    </row>
    <row r="96" spans="6:10" x14ac:dyDescent="0.2">
      <c r="F96" s="6" t="s">
        <v>39</v>
      </c>
      <c r="G96" s="6">
        <v>120</v>
      </c>
      <c r="H96" s="6" t="s">
        <v>34</v>
      </c>
      <c r="I96" s="6">
        <v>124</v>
      </c>
      <c r="J96">
        <f t="shared" si="1"/>
        <v>4</v>
      </c>
    </row>
    <row r="97" spans="6:10" x14ac:dyDescent="0.2">
      <c r="F97" s="5" t="s">
        <v>15</v>
      </c>
      <c r="G97" s="5">
        <v>96</v>
      </c>
      <c r="H97" s="5" t="s">
        <v>25</v>
      </c>
      <c r="I97" s="5">
        <v>115</v>
      </c>
      <c r="J97">
        <f t="shared" si="1"/>
        <v>19</v>
      </c>
    </row>
    <row r="98" spans="6:10" x14ac:dyDescent="0.2">
      <c r="F98" s="6" t="s">
        <v>24</v>
      </c>
      <c r="G98" s="6">
        <v>92</v>
      </c>
      <c r="H98" s="6" t="s">
        <v>7</v>
      </c>
      <c r="I98" s="6">
        <v>113</v>
      </c>
      <c r="J98">
        <f t="shared" si="1"/>
        <v>21</v>
      </c>
    </row>
    <row r="99" spans="6:10" x14ac:dyDescent="0.2">
      <c r="F99" s="5" t="s">
        <v>28</v>
      </c>
      <c r="G99" s="5">
        <v>108</v>
      </c>
      <c r="H99" s="5" t="s">
        <v>35</v>
      </c>
      <c r="I99" s="5">
        <v>113</v>
      </c>
      <c r="J99">
        <f t="shared" si="1"/>
        <v>5</v>
      </c>
    </row>
    <row r="100" spans="6:10" x14ac:dyDescent="0.2">
      <c r="F100" s="6" t="s">
        <v>16</v>
      </c>
      <c r="G100" s="6">
        <v>105</v>
      </c>
      <c r="H100" s="6" t="s">
        <v>8</v>
      </c>
      <c r="I100" s="6">
        <v>108</v>
      </c>
      <c r="J100">
        <f t="shared" si="1"/>
        <v>3</v>
      </c>
    </row>
    <row r="101" spans="6:10" x14ac:dyDescent="0.2">
      <c r="F101" s="5" t="s">
        <v>26</v>
      </c>
      <c r="G101" s="5">
        <v>113</v>
      </c>
      <c r="H101" s="5" t="s">
        <v>14</v>
      </c>
      <c r="I101" s="5">
        <v>125</v>
      </c>
      <c r="J101">
        <f t="shared" si="1"/>
        <v>12</v>
      </c>
    </row>
    <row r="102" spans="6:10" x14ac:dyDescent="0.2">
      <c r="F102" s="6" t="s">
        <v>24</v>
      </c>
      <c r="G102" s="6">
        <v>114</v>
      </c>
      <c r="H102" s="6" t="s">
        <v>36</v>
      </c>
      <c r="I102" s="6">
        <v>136</v>
      </c>
      <c r="J102">
        <f t="shared" si="1"/>
        <v>22</v>
      </c>
    </row>
    <row r="103" spans="6:10" x14ac:dyDescent="0.2">
      <c r="F103" s="5" t="s">
        <v>40</v>
      </c>
      <c r="G103" s="5">
        <v>104</v>
      </c>
      <c r="H103" s="5" t="s">
        <v>18</v>
      </c>
      <c r="I103" s="5">
        <v>85</v>
      </c>
      <c r="J103">
        <f t="shared" si="1"/>
        <v>-19</v>
      </c>
    </row>
    <row r="104" spans="6:10" x14ac:dyDescent="0.2">
      <c r="F104" s="6" t="s">
        <v>41</v>
      </c>
      <c r="G104" s="6">
        <v>95</v>
      </c>
      <c r="H104" s="6" t="s">
        <v>19</v>
      </c>
      <c r="I104" s="6">
        <v>107</v>
      </c>
      <c r="J104">
        <f t="shared" si="1"/>
        <v>12</v>
      </c>
    </row>
    <row r="105" spans="6:10" x14ac:dyDescent="0.2">
      <c r="F105" s="5" t="s">
        <v>22</v>
      </c>
      <c r="G105" s="5">
        <v>110</v>
      </c>
      <c r="H105" s="5" t="s">
        <v>10</v>
      </c>
      <c r="I105" s="5">
        <v>128</v>
      </c>
      <c r="J105">
        <f t="shared" si="1"/>
        <v>18</v>
      </c>
    </row>
    <row r="106" spans="6:10" x14ac:dyDescent="0.2">
      <c r="F106" s="6" t="s">
        <v>32</v>
      </c>
      <c r="G106" s="6">
        <v>107</v>
      </c>
      <c r="H106" s="6" t="s">
        <v>27</v>
      </c>
      <c r="I106" s="6">
        <v>99</v>
      </c>
      <c r="J106">
        <f t="shared" si="1"/>
        <v>-8</v>
      </c>
    </row>
    <row r="107" spans="6:10" x14ac:dyDescent="0.2">
      <c r="F107" s="5" t="s">
        <v>7</v>
      </c>
      <c r="G107" s="5">
        <v>112</v>
      </c>
      <c r="H107" s="5" t="s">
        <v>37</v>
      </c>
      <c r="I107" s="5">
        <v>129</v>
      </c>
      <c r="J107">
        <f t="shared" si="1"/>
        <v>17</v>
      </c>
    </row>
    <row r="108" spans="6:10" x14ac:dyDescent="0.2">
      <c r="F108" s="6" t="s">
        <v>16</v>
      </c>
      <c r="G108" s="6">
        <v>119</v>
      </c>
      <c r="H108" s="6" t="s">
        <v>15</v>
      </c>
      <c r="I108" s="6">
        <v>120</v>
      </c>
      <c r="J108">
        <f t="shared" si="1"/>
        <v>1</v>
      </c>
    </row>
    <row r="109" spans="6:10" x14ac:dyDescent="0.2">
      <c r="F109" s="5" t="s">
        <v>21</v>
      </c>
      <c r="G109" s="5">
        <v>108</v>
      </c>
      <c r="H109" s="5" t="s">
        <v>38</v>
      </c>
      <c r="I109" s="5">
        <v>107</v>
      </c>
      <c r="J109">
        <f t="shared" si="1"/>
        <v>-1</v>
      </c>
    </row>
    <row r="110" spans="6:10" x14ac:dyDescent="0.2">
      <c r="F110" s="6" t="s">
        <v>17</v>
      </c>
      <c r="G110" s="6">
        <v>121</v>
      </c>
      <c r="H110" s="6" t="s">
        <v>11</v>
      </c>
      <c r="I110" s="6">
        <v>131</v>
      </c>
      <c r="J110">
        <f t="shared" si="1"/>
        <v>10</v>
      </c>
    </row>
    <row r="111" spans="6:10" x14ac:dyDescent="0.2">
      <c r="F111" s="5" t="s">
        <v>28</v>
      </c>
      <c r="G111" s="5">
        <v>113</v>
      </c>
      <c r="H111" s="5" t="s">
        <v>39</v>
      </c>
      <c r="I111" s="5">
        <v>114</v>
      </c>
      <c r="J111">
        <f t="shared" si="1"/>
        <v>1</v>
      </c>
    </row>
    <row r="112" spans="6:10" x14ac:dyDescent="0.2">
      <c r="F112" s="6" t="s">
        <v>31</v>
      </c>
      <c r="G112" s="6">
        <v>125</v>
      </c>
      <c r="H112" s="6" t="s">
        <v>34</v>
      </c>
      <c r="I112" s="6">
        <v>128</v>
      </c>
      <c r="J112">
        <f t="shared" si="1"/>
        <v>3</v>
      </c>
    </row>
    <row r="113" spans="6:10" x14ac:dyDescent="0.2">
      <c r="F113" s="5" t="s">
        <v>20</v>
      </c>
      <c r="G113" s="5">
        <v>107</v>
      </c>
      <c r="H113" s="5" t="s">
        <v>25</v>
      </c>
      <c r="I113" s="5">
        <v>101</v>
      </c>
      <c r="J113">
        <f t="shared" si="1"/>
        <v>-6</v>
      </c>
    </row>
    <row r="114" spans="6:10" x14ac:dyDescent="0.2">
      <c r="F114" s="6" t="s">
        <v>35</v>
      </c>
      <c r="G114" s="6">
        <v>120</v>
      </c>
      <c r="H114" s="6" t="s">
        <v>29</v>
      </c>
      <c r="I114" s="6">
        <v>90</v>
      </c>
      <c r="J114">
        <f t="shared" si="1"/>
        <v>-30</v>
      </c>
    </row>
    <row r="115" spans="6:10" x14ac:dyDescent="0.2">
      <c r="F115" s="5" t="s">
        <v>32</v>
      </c>
      <c r="G115" s="5">
        <v>146</v>
      </c>
      <c r="H115" s="5" t="s">
        <v>24</v>
      </c>
      <c r="I115" s="5">
        <v>115</v>
      </c>
      <c r="J115">
        <f t="shared" si="1"/>
        <v>-31</v>
      </c>
    </row>
    <row r="116" spans="6:10" x14ac:dyDescent="0.2">
      <c r="F116" s="6" t="s">
        <v>13</v>
      </c>
      <c r="G116" s="6">
        <v>113</v>
      </c>
      <c r="H116" s="6" t="s">
        <v>8</v>
      </c>
      <c r="I116" s="6">
        <v>117</v>
      </c>
      <c r="J116">
        <f t="shared" si="1"/>
        <v>4</v>
      </c>
    </row>
    <row r="117" spans="6:10" x14ac:dyDescent="0.2">
      <c r="F117" s="5" t="s">
        <v>10</v>
      </c>
      <c r="G117" s="5">
        <v>111</v>
      </c>
      <c r="H117" s="5" t="s">
        <v>14</v>
      </c>
      <c r="I117" s="5">
        <v>107</v>
      </c>
      <c r="J117">
        <f t="shared" si="1"/>
        <v>-4</v>
      </c>
    </row>
    <row r="118" spans="6:10" x14ac:dyDescent="0.2">
      <c r="F118" s="6" t="s">
        <v>21</v>
      </c>
      <c r="G118" s="6">
        <v>110</v>
      </c>
      <c r="H118" s="6" t="s">
        <v>36</v>
      </c>
      <c r="I118" s="6">
        <v>91</v>
      </c>
      <c r="J118">
        <f t="shared" si="1"/>
        <v>-19</v>
      </c>
    </row>
    <row r="119" spans="6:10" x14ac:dyDescent="0.2">
      <c r="F119" s="5" t="s">
        <v>22</v>
      </c>
      <c r="G119" s="5">
        <v>113</v>
      </c>
      <c r="H119" s="5" t="s">
        <v>7</v>
      </c>
      <c r="I119" s="5">
        <v>122</v>
      </c>
      <c r="J119">
        <f t="shared" si="1"/>
        <v>9</v>
      </c>
    </row>
    <row r="120" spans="6:10" x14ac:dyDescent="0.2">
      <c r="F120" s="6" t="s">
        <v>17</v>
      </c>
      <c r="G120" s="6">
        <v>119</v>
      </c>
      <c r="H120" s="6" t="s">
        <v>40</v>
      </c>
      <c r="I120" s="6">
        <v>132</v>
      </c>
      <c r="J120">
        <f t="shared" si="1"/>
        <v>13</v>
      </c>
    </row>
    <row r="121" spans="6:10" x14ac:dyDescent="0.2">
      <c r="F121" s="5" t="s">
        <v>18</v>
      </c>
      <c r="G121" s="5">
        <v>119</v>
      </c>
      <c r="H121" s="5" t="s">
        <v>15</v>
      </c>
      <c r="I121" s="5">
        <v>111</v>
      </c>
      <c r="J121">
        <f t="shared" si="1"/>
        <v>-8</v>
      </c>
    </row>
    <row r="122" spans="6:10" x14ac:dyDescent="0.2">
      <c r="F122" s="6" t="s">
        <v>20</v>
      </c>
      <c r="G122" s="6">
        <v>107</v>
      </c>
      <c r="H122" s="6" t="s">
        <v>38</v>
      </c>
      <c r="I122" s="6">
        <v>105</v>
      </c>
      <c r="J122">
        <f t="shared" si="1"/>
        <v>-2</v>
      </c>
    </row>
    <row r="123" spans="6:10" x14ac:dyDescent="0.2">
      <c r="F123" s="5" t="s">
        <v>25</v>
      </c>
      <c r="G123" s="5">
        <v>118</v>
      </c>
      <c r="H123" s="5" t="s">
        <v>28</v>
      </c>
      <c r="I123" s="5">
        <v>106</v>
      </c>
      <c r="J123">
        <f t="shared" si="1"/>
        <v>-12</v>
      </c>
    </row>
    <row r="124" spans="6:10" x14ac:dyDescent="0.2">
      <c r="F124" s="6" t="s">
        <v>34</v>
      </c>
      <c r="G124" s="6">
        <v>99</v>
      </c>
      <c r="H124" s="6" t="s">
        <v>11</v>
      </c>
      <c r="I124" s="6">
        <v>116</v>
      </c>
      <c r="J124">
        <f t="shared" si="1"/>
        <v>17</v>
      </c>
    </row>
    <row r="125" spans="6:10" x14ac:dyDescent="0.2">
      <c r="F125" s="5" t="s">
        <v>22</v>
      </c>
      <c r="G125" s="5">
        <v>120</v>
      </c>
      <c r="H125" s="5" t="s">
        <v>27</v>
      </c>
      <c r="I125" s="5">
        <v>95</v>
      </c>
      <c r="J125">
        <f t="shared" si="1"/>
        <v>-25</v>
      </c>
    </row>
    <row r="126" spans="6:10" x14ac:dyDescent="0.2">
      <c r="F126" s="6" t="s">
        <v>37</v>
      </c>
      <c r="G126" s="6">
        <v>107</v>
      </c>
      <c r="H126" s="6" t="s">
        <v>29</v>
      </c>
      <c r="I126" s="6">
        <v>98</v>
      </c>
      <c r="J126">
        <f t="shared" si="1"/>
        <v>-9</v>
      </c>
    </row>
    <row r="127" spans="6:10" x14ac:dyDescent="0.2">
      <c r="F127" s="5" t="s">
        <v>19</v>
      </c>
      <c r="G127" s="5">
        <v>110</v>
      </c>
      <c r="H127" s="5" t="s">
        <v>31</v>
      </c>
      <c r="I127" s="5">
        <v>100</v>
      </c>
      <c r="J127">
        <f t="shared" si="1"/>
        <v>-10</v>
      </c>
    </row>
    <row r="128" spans="6:10" x14ac:dyDescent="0.2">
      <c r="F128" s="6" t="s">
        <v>10</v>
      </c>
      <c r="G128" s="6">
        <v>134</v>
      </c>
      <c r="H128" s="6" t="s">
        <v>41</v>
      </c>
      <c r="I128" s="6">
        <v>111</v>
      </c>
      <c r="J128">
        <f t="shared" si="1"/>
        <v>-23</v>
      </c>
    </row>
    <row r="129" spans="6:10" x14ac:dyDescent="0.2">
      <c r="F129" s="5" t="s">
        <v>26</v>
      </c>
      <c r="G129" s="5">
        <v>118</v>
      </c>
      <c r="H129" s="5" t="s">
        <v>24</v>
      </c>
      <c r="I129" s="5">
        <v>123</v>
      </c>
      <c r="J129">
        <f t="shared" si="1"/>
        <v>5</v>
      </c>
    </row>
    <row r="130" spans="6:10" x14ac:dyDescent="0.2">
      <c r="F130" s="6" t="s">
        <v>18</v>
      </c>
      <c r="G130" s="6">
        <v>96</v>
      </c>
      <c r="H130" s="6" t="s">
        <v>38</v>
      </c>
      <c r="I130" s="6">
        <v>88</v>
      </c>
      <c r="J130">
        <f t="shared" si="1"/>
        <v>-8</v>
      </c>
    </row>
    <row r="131" spans="6:10" x14ac:dyDescent="0.2">
      <c r="F131" s="5" t="s">
        <v>36</v>
      </c>
      <c r="G131" s="5">
        <v>94</v>
      </c>
      <c r="H131" s="5" t="s">
        <v>14</v>
      </c>
      <c r="I131" s="5">
        <v>126</v>
      </c>
      <c r="J131">
        <f t="shared" si="1"/>
        <v>32</v>
      </c>
    </row>
    <row r="132" spans="6:10" x14ac:dyDescent="0.2">
      <c r="F132" s="6" t="s">
        <v>31</v>
      </c>
      <c r="G132" s="6">
        <v>88</v>
      </c>
      <c r="H132" s="6" t="s">
        <v>21</v>
      </c>
      <c r="I132" s="6">
        <v>103</v>
      </c>
      <c r="J132">
        <f t="shared" si="1"/>
        <v>15</v>
      </c>
    </row>
    <row r="133" spans="6:10" x14ac:dyDescent="0.2">
      <c r="F133" s="5" t="s">
        <v>8</v>
      </c>
      <c r="G133" s="5">
        <v>101</v>
      </c>
      <c r="H133" s="5" t="s">
        <v>20</v>
      </c>
      <c r="I133" s="5">
        <v>102</v>
      </c>
      <c r="J133">
        <f t="shared" ref="J133:J196" si="2">I133-G133</f>
        <v>1</v>
      </c>
    </row>
    <row r="134" spans="6:10" x14ac:dyDescent="0.2">
      <c r="F134" s="6" t="s">
        <v>16</v>
      </c>
      <c r="G134" s="6">
        <v>99</v>
      </c>
      <c r="H134" s="6" t="s">
        <v>7</v>
      </c>
      <c r="I134" s="6">
        <v>109</v>
      </c>
      <c r="J134">
        <f t="shared" si="2"/>
        <v>10</v>
      </c>
    </row>
    <row r="135" spans="6:10" x14ac:dyDescent="0.2">
      <c r="F135" s="5" t="s">
        <v>39</v>
      </c>
      <c r="G135" s="5">
        <v>114</v>
      </c>
      <c r="H135" s="5" t="s">
        <v>40</v>
      </c>
      <c r="I135" s="5">
        <v>110</v>
      </c>
      <c r="J135">
        <f t="shared" si="2"/>
        <v>-4</v>
      </c>
    </row>
    <row r="136" spans="6:10" x14ac:dyDescent="0.2">
      <c r="F136" s="6" t="s">
        <v>17</v>
      </c>
      <c r="G136" s="6">
        <v>95</v>
      </c>
      <c r="H136" s="6" t="s">
        <v>35</v>
      </c>
      <c r="I136" s="6">
        <v>109</v>
      </c>
      <c r="J136">
        <f t="shared" si="2"/>
        <v>14</v>
      </c>
    </row>
    <row r="137" spans="6:10" x14ac:dyDescent="0.2">
      <c r="F137" s="5" t="s">
        <v>7</v>
      </c>
      <c r="G137" s="5">
        <v>97</v>
      </c>
      <c r="H137" s="5" t="s">
        <v>15</v>
      </c>
      <c r="I137" s="5">
        <v>122</v>
      </c>
      <c r="J137">
        <f t="shared" si="2"/>
        <v>25</v>
      </c>
    </row>
    <row r="138" spans="6:10" x14ac:dyDescent="0.2">
      <c r="F138" s="6" t="s">
        <v>37</v>
      </c>
      <c r="G138" s="6">
        <v>121</v>
      </c>
      <c r="H138" s="6" t="s">
        <v>39</v>
      </c>
      <c r="I138" s="6">
        <v>107</v>
      </c>
      <c r="J138">
        <f t="shared" si="2"/>
        <v>-14</v>
      </c>
    </row>
    <row r="139" spans="6:10" x14ac:dyDescent="0.2">
      <c r="F139" s="5" t="s">
        <v>32</v>
      </c>
      <c r="G139" s="5">
        <v>109</v>
      </c>
      <c r="H139" s="5" t="s">
        <v>13</v>
      </c>
      <c r="I139" s="5">
        <v>144</v>
      </c>
      <c r="J139">
        <f t="shared" si="2"/>
        <v>35</v>
      </c>
    </row>
    <row r="140" spans="6:10" x14ac:dyDescent="0.2">
      <c r="F140" s="6" t="s">
        <v>19</v>
      </c>
      <c r="G140" s="6">
        <v>100</v>
      </c>
      <c r="H140" s="6" t="s">
        <v>29</v>
      </c>
      <c r="I140" s="6">
        <v>102</v>
      </c>
      <c r="J140">
        <f t="shared" si="2"/>
        <v>2</v>
      </c>
    </row>
    <row r="141" spans="6:10" x14ac:dyDescent="0.2">
      <c r="F141" s="5" t="s">
        <v>34</v>
      </c>
      <c r="G141" s="5">
        <v>81</v>
      </c>
      <c r="H141" s="5" t="s">
        <v>40</v>
      </c>
      <c r="I141" s="5">
        <v>111</v>
      </c>
      <c r="J141">
        <f t="shared" si="2"/>
        <v>30</v>
      </c>
    </row>
    <row r="142" spans="6:10" x14ac:dyDescent="0.2">
      <c r="F142" s="6" t="s">
        <v>27</v>
      </c>
      <c r="G142" s="6">
        <v>117</v>
      </c>
      <c r="H142" s="6" t="s">
        <v>35</v>
      </c>
      <c r="I142" s="6">
        <v>110</v>
      </c>
      <c r="J142">
        <f t="shared" si="2"/>
        <v>-7</v>
      </c>
    </row>
    <row r="143" spans="6:10" x14ac:dyDescent="0.2">
      <c r="F143" s="5" t="s">
        <v>25</v>
      </c>
      <c r="G143" s="5">
        <v>95</v>
      </c>
      <c r="H143" s="5" t="s">
        <v>41</v>
      </c>
      <c r="I143" s="5">
        <v>108</v>
      </c>
      <c r="J143">
        <f t="shared" si="2"/>
        <v>13</v>
      </c>
    </row>
    <row r="144" spans="6:10" x14ac:dyDescent="0.2">
      <c r="F144" s="6" t="s">
        <v>8</v>
      </c>
      <c r="G144" s="6">
        <v>107</v>
      </c>
      <c r="H144" s="6" t="s">
        <v>21</v>
      </c>
      <c r="I144" s="6">
        <v>115</v>
      </c>
      <c r="J144">
        <f t="shared" si="2"/>
        <v>8</v>
      </c>
    </row>
    <row r="145" spans="6:10" x14ac:dyDescent="0.2">
      <c r="F145" s="5" t="s">
        <v>26</v>
      </c>
      <c r="G145" s="5">
        <v>120</v>
      </c>
      <c r="H145" s="5" t="s">
        <v>16</v>
      </c>
      <c r="I145" s="5">
        <v>115</v>
      </c>
      <c r="J145">
        <f t="shared" si="2"/>
        <v>-5</v>
      </c>
    </row>
    <row r="146" spans="6:10" x14ac:dyDescent="0.2">
      <c r="F146" s="6" t="s">
        <v>19</v>
      </c>
      <c r="G146" s="6">
        <v>101</v>
      </c>
      <c r="H146" s="6" t="s">
        <v>11</v>
      </c>
      <c r="I146" s="6">
        <v>117</v>
      </c>
      <c r="J146">
        <f t="shared" si="2"/>
        <v>16</v>
      </c>
    </row>
    <row r="147" spans="6:10" x14ac:dyDescent="0.2">
      <c r="F147" s="5" t="s">
        <v>18</v>
      </c>
      <c r="G147" s="5">
        <v>98</v>
      </c>
      <c r="H147" s="5" t="s">
        <v>20</v>
      </c>
      <c r="I147" s="5">
        <v>94</v>
      </c>
      <c r="J147">
        <f t="shared" si="2"/>
        <v>-4</v>
      </c>
    </row>
    <row r="148" spans="6:10" x14ac:dyDescent="0.2">
      <c r="F148" s="6" t="s">
        <v>34</v>
      </c>
      <c r="G148" s="6">
        <v>109</v>
      </c>
      <c r="H148" s="6" t="s">
        <v>22</v>
      </c>
      <c r="I148" s="6">
        <v>120</v>
      </c>
      <c r="J148">
        <f t="shared" si="2"/>
        <v>11</v>
      </c>
    </row>
    <row r="149" spans="6:10" x14ac:dyDescent="0.2">
      <c r="F149" s="5" t="s">
        <v>38</v>
      </c>
      <c r="G149" s="5">
        <v>116</v>
      </c>
      <c r="H149" s="5" t="s">
        <v>25</v>
      </c>
      <c r="I149" s="5">
        <v>115</v>
      </c>
      <c r="J149">
        <f t="shared" si="2"/>
        <v>-1</v>
      </c>
    </row>
    <row r="150" spans="6:10" x14ac:dyDescent="0.2">
      <c r="F150" s="6" t="s">
        <v>17</v>
      </c>
      <c r="G150" s="6">
        <v>116</v>
      </c>
      <c r="H150" s="6" t="s">
        <v>10</v>
      </c>
      <c r="I150" s="6">
        <v>122</v>
      </c>
      <c r="J150">
        <f t="shared" si="2"/>
        <v>6</v>
      </c>
    </row>
    <row r="151" spans="6:10" x14ac:dyDescent="0.2">
      <c r="F151" s="5" t="s">
        <v>36</v>
      </c>
      <c r="G151" s="5">
        <v>100</v>
      </c>
      <c r="H151" s="5" t="s">
        <v>27</v>
      </c>
      <c r="I151" s="5">
        <v>102</v>
      </c>
      <c r="J151">
        <f t="shared" si="2"/>
        <v>2</v>
      </c>
    </row>
    <row r="152" spans="6:10" x14ac:dyDescent="0.2">
      <c r="F152" s="6" t="s">
        <v>37</v>
      </c>
      <c r="G152" s="6">
        <v>124</v>
      </c>
      <c r="H152" s="6" t="s">
        <v>31</v>
      </c>
      <c r="I152" s="6">
        <v>111</v>
      </c>
      <c r="J152">
        <f t="shared" si="2"/>
        <v>-13</v>
      </c>
    </row>
    <row r="153" spans="6:10" x14ac:dyDescent="0.2">
      <c r="F153" s="5" t="s">
        <v>24</v>
      </c>
      <c r="G153" s="5">
        <v>102</v>
      </c>
      <c r="H153" s="5" t="s">
        <v>14</v>
      </c>
      <c r="I153" s="5">
        <v>113</v>
      </c>
      <c r="J153">
        <f t="shared" si="2"/>
        <v>11</v>
      </c>
    </row>
    <row r="154" spans="6:10" x14ac:dyDescent="0.2">
      <c r="F154" s="6" t="s">
        <v>41</v>
      </c>
      <c r="G154" s="6">
        <v>100</v>
      </c>
      <c r="H154" s="6" t="s">
        <v>28</v>
      </c>
      <c r="I154" s="6">
        <v>119</v>
      </c>
      <c r="J154">
        <f t="shared" si="2"/>
        <v>19</v>
      </c>
    </row>
    <row r="155" spans="6:10" x14ac:dyDescent="0.2">
      <c r="F155" s="5" t="s">
        <v>15</v>
      </c>
      <c r="G155" s="5">
        <v>104</v>
      </c>
      <c r="H155" s="5" t="s">
        <v>29</v>
      </c>
      <c r="I155" s="5">
        <v>82</v>
      </c>
      <c r="J155">
        <f t="shared" si="2"/>
        <v>-22</v>
      </c>
    </row>
    <row r="156" spans="6:10" x14ac:dyDescent="0.2">
      <c r="F156" s="6" t="s">
        <v>13</v>
      </c>
      <c r="G156" s="6">
        <v>103</v>
      </c>
      <c r="H156" s="6" t="s">
        <v>40</v>
      </c>
      <c r="I156" s="6">
        <v>118</v>
      </c>
      <c r="J156">
        <f t="shared" si="2"/>
        <v>15</v>
      </c>
    </row>
    <row r="157" spans="6:10" x14ac:dyDescent="0.2">
      <c r="F157" s="5" t="s">
        <v>25</v>
      </c>
      <c r="G157" s="5">
        <v>112</v>
      </c>
      <c r="H157" s="5" t="s">
        <v>24</v>
      </c>
      <c r="I157" s="5">
        <v>107</v>
      </c>
      <c r="J157">
        <f t="shared" si="2"/>
        <v>-5</v>
      </c>
    </row>
    <row r="158" spans="6:10" x14ac:dyDescent="0.2">
      <c r="F158" s="6" t="s">
        <v>10</v>
      </c>
      <c r="G158" s="6">
        <v>95</v>
      </c>
      <c r="H158" s="6" t="s">
        <v>36</v>
      </c>
      <c r="I158" s="6">
        <v>86</v>
      </c>
      <c r="J158">
        <f t="shared" si="2"/>
        <v>-9</v>
      </c>
    </row>
    <row r="159" spans="6:10" x14ac:dyDescent="0.2">
      <c r="F159" s="5" t="s">
        <v>7</v>
      </c>
      <c r="G159" s="5">
        <v>100</v>
      </c>
      <c r="H159" s="5" t="s">
        <v>20</v>
      </c>
      <c r="I159" s="5">
        <v>94</v>
      </c>
      <c r="J159">
        <f t="shared" si="2"/>
        <v>-6</v>
      </c>
    </row>
    <row r="160" spans="6:10" x14ac:dyDescent="0.2">
      <c r="F160" s="6" t="s">
        <v>34</v>
      </c>
      <c r="G160" s="6">
        <v>110</v>
      </c>
      <c r="H160" s="6" t="s">
        <v>39</v>
      </c>
      <c r="I160" s="6">
        <v>114</v>
      </c>
      <c r="J160">
        <f t="shared" si="2"/>
        <v>4</v>
      </c>
    </row>
    <row r="161" spans="6:10" x14ac:dyDescent="0.2">
      <c r="F161" s="5" t="s">
        <v>21</v>
      </c>
      <c r="G161" s="5">
        <v>87</v>
      </c>
      <c r="H161" s="5" t="s">
        <v>19</v>
      </c>
      <c r="I161" s="5">
        <v>89</v>
      </c>
      <c r="J161">
        <f t="shared" si="2"/>
        <v>2</v>
      </c>
    </row>
    <row r="162" spans="6:10" x14ac:dyDescent="0.2">
      <c r="F162" s="6" t="s">
        <v>35</v>
      </c>
      <c r="G162" s="6">
        <v>88</v>
      </c>
      <c r="H162" s="6" t="s">
        <v>26</v>
      </c>
      <c r="I162" s="6">
        <v>95</v>
      </c>
      <c r="J162">
        <f t="shared" si="2"/>
        <v>7</v>
      </c>
    </row>
    <row r="163" spans="6:10" x14ac:dyDescent="0.2">
      <c r="F163" s="5" t="s">
        <v>38</v>
      </c>
      <c r="G163" s="5">
        <v>98</v>
      </c>
      <c r="H163" s="5" t="s">
        <v>17</v>
      </c>
      <c r="I163" s="5">
        <v>107</v>
      </c>
      <c r="J163">
        <f t="shared" si="2"/>
        <v>9</v>
      </c>
    </row>
    <row r="164" spans="6:10" x14ac:dyDescent="0.2">
      <c r="F164" s="6" t="s">
        <v>16</v>
      </c>
      <c r="G164" s="6">
        <v>103</v>
      </c>
      <c r="H164" s="6" t="s">
        <v>27</v>
      </c>
      <c r="I164" s="6">
        <v>96</v>
      </c>
      <c r="J164">
        <f t="shared" si="2"/>
        <v>-7</v>
      </c>
    </row>
    <row r="165" spans="6:10" x14ac:dyDescent="0.2">
      <c r="F165" s="5" t="s">
        <v>37</v>
      </c>
      <c r="G165" s="5">
        <v>114</v>
      </c>
      <c r="H165" s="5" t="s">
        <v>32</v>
      </c>
      <c r="I165" s="5">
        <v>105</v>
      </c>
      <c r="J165">
        <f t="shared" si="2"/>
        <v>-9</v>
      </c>
    </row>
    <row r="166" spans="6:10" x14ac:dyDescent="0.2">
      <c r="F166" s="6" t="s">
        <v>28</v>
      </c>
      <c r="G166" s="6">
        <v>102</v>
      </c>
      <c r="H166" s="6" t="s">
        <v>31</v>
      </c>
      <c r="I166" s="6">
        <v>117</v>
      </c>
      <c r="J166">
        <f t="shared" si="2"/>
        <v>15</v>
      </c>
    </row>
    <row r="167" spans="6:10" x14ac:dyDescent="0.2">
      <c r="F167" s="5" t="s">
        <v>13</v>
      </c>
      <c r="G167" s="5">
        <v>134</v>
      </c>
      <c r="H167" s="5" t="s">
        <v>11</v>
      </c>
      <c r="I167" s="5">
        <v>111</v>
      </c>
      <c r="J167">
        <f t="shared" si="2"/>
        <v>-23</v>
      </c>
    </row>
    <row r="168" spans="6:10" x14ac:dyDescent="0.2">
      <c r="F168" s="6" t="s">
        <v>18</v>
      </c>
      <c r="G168" s="6">
        <v>80</v>
      </c>
      <c r="H168" s="6" t="s">
        <v>10</v>
      </c>
      <c r="I168" s="6">
        <v>98</v>
      </c>
      <c r="J168">
        <f t="shared" si="2"/>
        <v>18</v>
      </c>
    </row>
    <row r="169" spans="6:10" x14ac:dyDescent="0.2">
      <c r="F169" s="5" t="s">
        <v>8</v>
      </c>
      <c r="G169" s="5">
        <v>116</v>
      </c>
      <c r="H169" s="5" t="s">
        <v>29</v>
      </c>
      <c r="I169" s="5">
        <v>109</v>
      </c>
      <c r="J169">
        <f t="shared" si="2"/>
        <v>-7</v>
      </c>
    </row>
    <row r="170" spans="6:10" x14ac:dyDescent="0.2">
      <c r="F170" s="6" t="s">
        <v>22</v>
      </c>
      <c r="G170" s="6">
        <v>105</v>
      </c>
      <c r="H170" s="6" t="s">
        <v>40</v>
      </c>
      <c r="I170" s="6">
        <v>116</v>
      </c>
      <c r="J170">
        <f t="shared" si="2"/>
        <v>11</v>
      </c>
    </row>
    <row r="171" spans="6:10" x14ac:dyDescent="0.2">
      <c r="F171" s="5" t="s">
        <v>16</v>
      </c>
      <c r="G171" s="5">
        <v>124</v>
      </c>
      <c r="H171" s="5" t="s">
        <v>24</v>
      </c>
      <c r="I171" s="5">
        <v>109</v>
      </c>
      <c r="J171">
        <f t="shared" si="2"/>
        <v>-15</v>
      </c>
    </row>
    <row r="172" spans="6:10" x14ac:dyDescent="0.2">
      <c r="F172" s="6" t="s">
        <v>15</v>
      </c>
      <c r="G172" s="6">
        <v>112</v>
      </c>
      <c r="H172" s="6" t="s">
        <v>21</v>
      </c>
      <c r="I172" s="6">
        <v>110</v>
      </c>
      <c r="J172">
        <f t="shared" si="2"/>
        <v>-2</v>
      </c>
    </row>
    <row r="173" spans="6:10" x14ac:dyDescent="0.2">
      <c r="F173" s="5" t="s">
        <v>20</v>
      </c>
      <c r="G173" s="5">
        <v>110</v>
      </c>
      <c r="H173" s="5" t="s">
        <v>26</v>
      </c>
      <c r="I173" s="5">
        <v>102</v>
      </c>
      <c r="J173">
        <f t="shared" si="2"/>
        <v>-8</v>
      </c>
    </row>
    <row r="174" spans="6:10" x14ac:dyDescent="0.2">
      <c r="F174" s="6" t="s">
        <v>41</v>
      </c>
      <c r="G174" s="6">
        <v>108</v>
      </c>
      <c r="H174" s="6" t="s">
        <v>27</v>
      </c>
      <c r="I174" s="6">
        <v>117</v>
      </c>
      <c r="J174">
        <f t="shared" si="2"/>
        <v>9</v>
      </c>
    </row>
    <row r="175" spans="6:10" x14ac:dyDescent="0.2">
      <c r="F175" s="5" t="s">
        <v>14</v>
      </c>
      <c r="G175" s="5">
        <v>132</v>
      </c>
      <c r="H175" s="5" t="s">
        <v>7</v>
      </c>
      <c r="I175" s="5">
        <v>133</v>
      </c>
      <c r="J175">
        <f t="shared" si="2"/>
        <v>1</v>
      </c>
    </row>
    <row r="176" spans="6:10" x14ac:dyDescent="0.2">
      <c r="F176" s="6" t="s">
        <v>34</v>
      </c>
      <c r="G176" s="6">
        <v>110</v>
      </c>
      <c r="H176" s="6" t="s">
        <v>32</v>
      </c>
      <c r="I176" s="6">
        <v>121</v>
      </c>
      <c r="J176">
        <f t="shared" si="2"/>
        <v>11</v>
      </c>
    </row>
    <row r="177" spans="6:10" x14ac:dyDescent="0.2">
      <c r="F177" s="5" t="s">
        <v>8</v>
      </c>
      <c r="G177" s="5">
        <v>115</v>
      </c>
      <c r="H177" s="5" t="s">
        <v>31</v>
      </c>
      <c r="I177" s="5">
        <v>123</v>
      </c>
      <c r="J177">
        <f t="shared" si="2"/>
        <v>8</v>
      </c>
    </row>
    <row r="178" spans="6:10" x14ac:dyDescent="0.2">
      <c r="F178" s="6" t="s">
        <v>36</v>
      </c>
      <c r="G178" s="6">
        <v>98</v>
      </c>
      <c r="H178" s="6" t="s">
        <v>38</v>
      </c>
      <c r="I178" s="6">
        <v>99</v>
      </c>
      <c r="J178">
        <f t="shared" si="2"/>
        <v>1</v>
      </c>
    </row>
    <row r="179" spans="6:10" x14ac:dyDescent="0.2">
      <c r="F179" s="5" t="s">
        <v>10</v>
      </c>
      <c r="G179" s="5">
        <v>96</v>
      </c>
      <c r="H179" s="5" t="s">
        <v>28</v>
      </c>
      <c r="I179" s="5">
        <v>111</v>
      </c>
      <c r="J179">
        <f t="shared" si="2"/>
        <v>15</v>
      </c>
    </row>
    <row r="180" spans="6:10" x14ac:dyDescent="0.2">
      <c r="F180" s="6" t="s">
        <v>15</v>
      </c>
      <c r="G180" s="6">
        <v>100</v>
      </c>
      <c r="H180" s="6" t="s">
        <v>11</v>
      </c>
      <c r="I180" s="6">
        <v>116</v>
      </c>
      <c r="J180">
        <f t="shared" si="2"/>
        <v>16</v>
      </c>
    </row>
    <row r="181" spans="6:10" x14ac:dyDescent="0.2">
      <c r="F181" s="5" t="s">
        <v>13</v>
      </c>
      <c r="G181" s="5">
        <v>126</v>
      </c>
      <c r="H181" s="5" t="s">
        <v>22</v>
      </c>
      <c r="I181" s="5">
        <v>128</v>
      </c>
      <c r="J181">
        <f t="shared" si="2"/>
        <v>2</v>
      </c>
    </row>
    <row r="182" spans="6:10" x14ac:dyDescent="0.2">
      <c r="F182" s="6" t="s">
        <v>7</v>
      </c>
      <c r="G182" s="6">
        <v>106</v>
      </c>
      <c r="H182" s="6" t="s">
        <v>19</v>
      </c>
      <c r="I182" s="6">
        <v>112</v>
      </c>
      <c r="J182">
        <f t="shared" si="2"/>
        <v>6</v>
      </c>
    </row>
    <row r="183" spans="6:10" x14ac:dyDescent="0.2">
      <c r="F183" s="5" t="s">
        <v>41</v>
      </c>
      <c r="G183" s="5">
        <v>116</v>
      </c>
      <c r="H183" s="5" t="s">
        <v>26</v>
      </c>
      <c r="I183" s="5">
        <v>110</v>
      </c>
      <c r="J183">
        <f t="shared" si="2"/>
        <v>-6</v>
      </c>
    </row>
    <row r="184" spans="6:10" x14ac:dyDescent="0.2">
      <c r="F184" s="6" t="s">
        <v>29</v>
      </c>
      <c r="G184" s="6">
        <v>99</v>
      </c>
      <c r="H184" s="6" t="s">
        <v>17</v>
      </c>
      <c r="I184" s="6">
        <v>119</v>
      </c>
      <c r="J184">
        <f t="shared" si="2"/>
        <v>20</v>
      </c>
    </row>
    <row r="185" spans="6:10" x14ac:dyDescent="0.2">
      <c r="F185" s="5" t="s">
        <v>39</v>
      </c>
      <c r="G185" s="5">
        <v>101</v>
      </c>
      <c r="H185" s="5" t="s">
        <v>32</v>
      </c>
      <c r="I185" s="5">
        <v>86</v>
      </c>
      <c r="J185">
        <f t="shared" si="2"/>
        <v>-15</v>
      </c>
    </row>
    <row r="186" spans="6:10" x14ac:dyDescent="0.2">
      <c r="F186" s="6" t="s">
        <v>18</v>
      </c>
      <c r="G186" s="6">
        <v>89</v>
      </c>
      <c r="H186" s="6" t="s">
        <v>35</v>
      </c>
      <c r="I186" s="6">
        <v>96</v>
      </c>
      <c r="J186">
        <f t="shared" si="2"/>
        <v>7</v>
      </c>
    </row>
    <row r="187" spans="6:10" x14ac:dyDescent="0.2">
      <c r="F187" s="5" t="s">
        <v>25</v>
      </c>
      <c r="G187" s="5">
        <v>112</v>
      </c>
      <c r="H187" s="5" t="s">
        <v>37</v>
      </c>
      <c r="I187" s="5">
        <v>128</v>
      </c>
      <c r="J187">
        <f t="shared" si="2"/>
        <v>16</v>
      </c>
    </row>
    <row r="188" spans="6:10" x14ac:dyDescent="0.2">
      <c r="F188" s="6" t="s">
        <v>13</v>
      </c>
      <c r="G188" s="6">
        <v>121</v>
      </c>
      <c r="H188" s="6" t="s">
        <v>21</v>
      </c>
      <c r="I188" s="6">
        <v>114</v>
      </c>
      <c r="J188">
        <f t="shared" si="2"/>
        <v>-7</v>
      </c>
    </row>
    <row r="189" spans="6:10" x14ac:dyDescent="0.2">
      <c r="F189" s="5" t="s">
        <v>14</v>
      </c>
      <c r="G189" s="5">
        <v>113</v>
      </c>
      <c r="H189" s="5" t="s">
        <v>16</v>
      </c>
      <c r="I189" s="5">
        <v>103</v>
      </c>
      <c r="J189">
        <f t="shared" si="2"/>
        <v>-10</v>
      </c>
    </row>
    <row r="190" spans="6:10" x14ac:dyDescent="0.2">
      <c r="F190" s="6" t="s">
        <v>20</v>
      </c>
      <c r="G190" s="6">
        <v>103</v>
      </c>
      <c r="H190" s="6" t="s">
        <v>18</v>
      </c>
      <c r="I190" s="6">
        <v>115</v>
      </c>
      <c r="J190">
        <f t="shared" si="2"/>
        <v>12</v>
      </c>
    </row>
    <row r="191" spans="6:10" x14ac:dyDescent="0.2">
      <c r="F191" s="5" t="s">
        <v>24</v>
      </c>
      <c r="G191" s="5">
        <v>106</v>
      </c>
      <c r="H191" s="5" t="s">
        <v>39</v>
      </c>
      <c r="I191" s="5">
        <v>107</v>
      </c>
      <c r="J191">
        <f t="shared" si="2"/>
        <v>1</v>
      </c>
    </row>
    <row r="192" spans="6:10" x14ac:dyDescent="0.2">
      <c r="F192" s="6" t="s">
        <v>27</v>
      </c>
      <c r="G192" s="6">
        <v>115</v>
      </c>
      <c r="H192" s="6" t="s">
        <v>25</v>
      </c>
      <c r="I192" s="6">
        <v>89</v>
      </c>
      <c r="J192">
        <f t="shared" si="2"/>
        <v>-26</v>
      </c>
    </row>
    <row r="193" spans="6:10" x14ac:dyDescent="0.2">
      <c r="F193" s="5" t="s">
        <v>8</v>
      </c>
      <c r="G193" s="5">
        <v>94</v>
      </c>
      <c r="H193" s="5" t="s">
        <v>40</v>
      </c>
      <c r="I193" s="5">
        <v>100</v>
      </c>
      <c r="J193">
        <f t="shared" si="2"/>
        <v>6</v>
      </c>
    </row>
    <row r="194" spans="6:10" x14ac:dyDescent="0.2">
      <c r="F194" s="6" t="s">
        <v>28</v>
      </c>
      <c r="G194" s="6">
        <v>103</v>
      </c>
      <c r="H194" s="6" t="s">
        <v>38</v>
      </c>
      <c r="I194" s="6">
        <v>98</v>
      </c>
      <c r="J194">
        <f t="shared" si="2"/>
        <v>-5</v>
      </c>
    </row>
    <row r="195" spans="6:10" x14ac:dyDescent="0.2">
      <c r="F195" s="5" t="s">
        <v>11</v>
      </c>
      <c r="G195" s="5">
        <v>116</v>
      </c>
      <c r="H195" s="5" t="s">
        <v>22</v>
      </c>
      <c r="I195" s="5">
        <v>121</v>
      </c>
      <c r="J195">
        <f t="shared" si="2"/>
        <v>5</v>
      </c>
    </row>
    <row r="196" spans="6:10" x14ac:dyDescent="0.2">
      <c r="F196" s="6" t="s">
        <v>31</v>
      </c>
      <c r="G196" s="6">
        <v>96</v>
      </c>
      <c r="H196" s="6" t="s">
        <v>19</v>
      </c>
      <c r="I196" s="6">
        <v>88</v>
      </c>
      <c r="J196">
        <f t="shared" si="2"/>
        <v>-8</v>
      </c>
    </row>
    <row r="197" spans="6:10" x14ac:dyDescent="0.2">
      <c r="F197" s="5" t="s">
        <v>7</v>
      </c>
      <c r="G197" s="5">
        <v>124</v>
      </c>
      <c r="H197" s="5" t="s">
        <v>26</v>
      </c>
      <c r="I197" s="5">
        <v>114</v>
      </c>
      <c r="J197">
        <f t="shared" ref="J197:J260" si="3">I197-G197</f>
        <v>-10</v>
      </c>
    </row>
    <row r="198" spans="6:10" x14ac:dyDescent="0.2">
      <c r="F198" s="6" t="s">
        <v>15</v>
      </c>
      <c r="G198" s="6">
        <v>113</v>
      </c>
      <c r="H198" s="6" t="s">
        <v>34</v>
      </c>
      <c r="I198" s="6">
        <v>120</v>
      </c>
      <c r="J198">
        <f t="shared" si="3"/>
        <v>7</v>
      </c>
    </row>
    <row r="199" spans="6:10" x14ac:dyDescent="0.2">
      <c r="F199" s="5" t="s">
        <v>29</v>
      </c>
      <c r="G199" s="5">
        <v>101</v>
      </c>
      <c r="H199" s="5" t="s">
        <v>10</v>
      </c>
      <c r="I199" s="5">
        <v>118</v>
      </c>
      <c r="J199">
        <f t="shared" si="3"/>
        <v>17</v>
      </c>
    </row>
    <row r="200" spans="6:10" x14ac:dyDescent="0.2">
      <c r="F200" s="6" t="s">
        <v>35</v>
      </c>
      <c r="G200" s="6">
        <v>99</v>
      </c>
      <c r="H200" s="6" t="s">
        <v>32</v>
      </c>
      <c r="I200" s="6">
        <v>104</v>
      </c>
      <c r="J200">
        <f t="shared" si="3"/>
        <v>5</v>
      </c>
    </row>
    <row r="201" spans="6:10" x14ac:dyDescent="0.2">
      <c r="F201" s="5" t="s">
        <v>17</v>
      </c>
      <c r="G201" s="5">
        <v>126</v>
      </c>
      <c r="H201" s="5" t="s">
        <v>37</v>
      </c>
      <c r="I201" s="5">
        <v>110</v>
      </c>
      <c r="J201">
        <f t="shared" si="3"/>
        <v>-16</v>
      </c>
    </row>
    <row r="202" spans="6:10" x14ac:dyDescent="0.2">
      <c r="F202" s="6" t="s">
        <v>27</v>
      </c>
      <c r="G202" s="6">
        <v>109</v>
      </c>
      <c r="H202" s="6" t="s">
        <v>41</v>
      </c>
      <c r="I202" s="6">
        <v>117</v>
      </c>
      <c r="J202">
        <f t="shared" si="3"/>
        <v>8</v>
      </c>
    </row>
    <row r="203" spans="6:10" x14ac:dyDescent="0.2">
      <c r="F203" s="5" t="s">
        <v>14</v>
      </c>
      <c r="G203" s="5">
        <v>89</v>
      </c>
      <c r="H203" s="5" t="s">
        <v>36</v>
      </c>
      <c r="I203" s="5">
        <v>113</v>
      </c>
      <c r="J203">
        <f t="shared" si="3"/>
        <v>24</v>
      </c>
    </row>
    <row r="204" spans="6:10" x14ac:dyDescent="0.2">
      <c r="F204" s="6" t="s">
        <v>18</v>
      </c>
      <c r="G204" s="6">
        <v>109</v>
      </c>
      <c r="H204" s="6" t="s">
        <v>21</v>
      </c>
      <c r="I204" s="6">
        <v>99</v>
      </c>
      <c r="J204">
        <f t="shared" si="3"/>
        <v>-10</v>
      </c>
    </row>
    <row r="205" spans="6:10" x14ac:dyDescent="0.2">
      <c r="F205" s="5" t="s">
        <v>24</v>
      </c>
      <c r="G205" s="5">
        <v>103</v>
      </c>
      <c r="H205" s="5" t="s">
        <v>11</v>
      </c>
      <c r="I205" s="5">
        <v>110</v>
      </c>
      <c r="J205">
        <f t="shared" si="3"/>
        <v>7</v>
      </c>
    </row>
    <row r="206" spans="6:10" x14ac:dyDescent="0.2">
      <c r="F206" s="6" t="s">
        <v>38</v>
      </c>
      <c r="G206" s="6">
        <v>82</v>
      </c>
      <c r="H206" s="6" t="s">
        <v>8</v>
      </c>
      <c r="I206" s="6">
        <v>111</v>
      </c>
      <c r="J206">
        <f t="shared" si="3"/>
        <v>29</v>
      </c>
    </row>
    <row r="207" spans="6:10" x14ac:dyDescent="0.2">
      <c r="F207" s="5" t="s">
        <v>26</v>
      </c>
      <c r="G207" s="5">
        <v>120</v>
      </c>
      <c r="H207" s="5" t="s">
        <v>15</v>
      </c>
      <c r="I207" s="5">
        <v>107</v>
      </c>
      <c r="J207">
        <f t="shared" si="3"/>
        <v>-13</v>
      </c>
    </row>
    <row r="208" spans="6:10" x14ac:dyDescent="0.2">
      <c r="F208" s="6" t="s">
        <v>31</v>
      </c>
      <c r="G208" s="6">
        <v>68</v>
      </c>
      <c r="H208" s="6" t="s">
        <v>28</v>
      </c>
      <c r="I208" s="6">
        <v>118</v>
      </c>
      <c r="J208">
        <f t="shared" si="3"/>
        <v>50</v>
      </c>
    </row>
    <row r="209" spans="6:10" x14ac:dyDescent="0.2">
      <c r="F209" s="5" t="s">
        <v>40</v>
      </c>
      <c r="G209" s="5">
        <v>117</v>
      </c>
      <c r="H209" s="5" t="s">
        <v>39</v>
      </c>
      <c r="I209" s="5">
        <v>126</v>
      </c>
      <c r="J209">
        <f t="shared" si="3"/>
        <v>9</v>
      </c>
    </row>
    <row r="210" spans="6:10" x14ac:dyDescent="0.2">
      <c r="F210" s="6" t="s">
        <v>19</v>
      </c>
      <c r="G210" s="6">
        <v>116</v>
      </c>
      <c r="H210" s="6" t="s">
        <v>13</v>
      </c>
      <c r="I210" s="6">
        <v>113</v>
      </c>
      <c r="J210">
        <f t="shared" si="3"/>
        <v>-3</v>
      </c>
    </row>
    <row r="211" spans="6:10" x14ac:dyDescent="0.2">
      <c r="F211" s="5" t="s">
        <v>17</v>
      </c>
      <c r="G211" s="5">
        <v>100</v>
      </c>
      <c r="H211" s="5" t="s">
        <v>34</v>
      </c>
      <c r="I211" s="5">
        <v>107</v>
      </c>
      <c r="J211">
        <f t="shared" si="3"/>
        <v>7</v>
      </c>
    </row>
    <row r="212" spans="6:10" x14ac:dyDescent="0.2">
      <c r="F212" s="6" t="s">
        <v>25</v>
      </c>
      <c r="G212" s="6">
        <v>103</v>
      </c>
      <c r="H212" s="6" t="s">
        <v>10</v>
      </c>
      <c r="I212" s="6">
        <v>128</v>
      </c>
      <c r="J212">
        <f t="shared" si="3"/>
        <v>25</v>
      </c>
    </row>
    <row r="213" spans="6:10" x14ac:dyDescent="0.2">
      <c r="F213" s="5" t="s">
        <v>7</v>
      </c>
      <c r="G213" s="5">
        <v>106</v>
      </c>
      <c r="H213" s="5" t="s">
        <v>27</v>
      </c>
      <c r="I213" s="5">
        <v>111</v>
      </c>
      <c r="J213">
        <f t="shared" si="3"/>
        <v>5</v>
      </c>
    </row>
    <row r="214" spans="6:10" x14ac:dyDescent="0.2">
      <c r="F214" s="6" t="s">
        <v>35</v>
      </c>
      <c r="G214" s="6">
        <v>96</v>
      </c>
      <c r="H214" s="6" t="s">
        <v>29</v>
      </c>
      <c r="I214" s="6">
        <v>116</v>
      </c>
      <c r="J214">
        <f t="shared" si="3"/>
        <v>20</v>
      </c>
    </row>
    <row r="215" spans="6:10" x14ac:dyDescent="0.2">
      <c r="F215" s="5" t="s">
        <v>16</v>
      </c>
      <c r="G215" s="5">
        <v>106</v>
      </c>
      <c r="H215" s="5" t="s">
        <v>37</v>
      </c>
      <c r="I215" s="5">
        <v>104</v>
      </c>
      <c r="J215">
        <f t="shared" si="3"/>
        <v>-2</v>
      </c>
    </row>
    <row r="216" spans="6:10" x14ac:dyDescent="0.2">
      <c r="F216" s="6" t="s">
        <v>36</v>
      </c>
      <c r="G216" s="6">
        <v>95</v>
      </c>
      <c r="H216" s="6" t="s">
        <v>41</v>
      </c>
      <c r="I216" s="6">
        <v>119</v>
      </c>
      <c r="J216">
        <f t="shared" si="3"/>
        <v>24</v>
      </c>
    </row>
    <row r="217" spans="6:10" x14ac:dyDescent="0.2">
      <c r="F217" s="5" t="s">
        <v>24</v>
      </c>
      <c r="G217" s="5">
        <v>93</v>
      </c>
      <c r="H217" s="5" t="s">
        <v>21</v>
      </c>
      <c r="I217" s="5">
        <v>138</v>
      </c>
      <c r="J217">
        <f t="shared" si="3"/>
        <v>45</v>
      </c>
    </row>
    <row r="218" spans="6:10" x14ac:dyDescent="0.2">
      <c r="F218" s="6" t="s">
        <v>11</v>
      </c>
      <c r="G218" s="6">
        <v>86</v>
      </c>
      <c r="H218" s="6" t="s">
        <v>18</v>
      </c>
      <c r="I218" s="6">
        <v>107</v>
      </c>
      <c r="J218">
        <f t="shared" si="3"/>
        <v>21</v>
      </c>
    </row>
    <row r="219" spans="6:10" x14ac:dyDescent="0.2">
      <c r="F219" s="5" t="s">
        <v>35</v>
      </c>
      <c r="G219" s="5">
        <v>111</v>
      </c>
      <c r="H219" s="5" t="s">
        <v>22</v>
      </c>
      <c r="I219" s="5">
        <v>116</v>
      </c>
      <c r="J219">
        <f t="shared" si="3"/>
        <v>5</v>
      </c>
    </row>
    <row r="220" spans="6:10" x14ac:dyDescent="0.2">
      <c r="F220" s="6" t="s">
        <v>37</v>
      </c>
      <c r="G220" s="6">
        <v>116</v>
      </c>
      <c r="H220" s="6" t="s">
        <v>8</v>
      </c>
      <c r="I220" s="6">
        <v>123</v>
      </c>
      <c r="J220">
        <f t="shared" si="3"/>
        <v>7</v>
      </c>
    </row>
    <row r="221" spans="6:10" x14ac:dyDescent="0.2">
      <c r="F221" s="5" t="s">
        <v>26</v>
      </c>
      <c r="G221" s="5">
        <v>91</v>
      </c>
      <c r="H221" s="5" t="s">
        <v>20</v>
      </c>
      <c r="I221" s="5">
        <v>99</v>
      </c>
      <c r="J221">
        <f t="shared" si="3"/>
        <v>8</v>
      </c>
    </row>
    <row r="222" spans="6:10" x14ac:dyDescent="0.2">
      <c r="F222" s="6" t="s">
        <v>32</v>
      </c>
      <c r="G222" s="6">
        <v>104</v>
      </c>
      <c r="H222" s="6" t="s">
        <v>19</v>
      </c>
      <c r="I222" s="6">
        <v>112</v>
      </c>
      <c r="J222">
        <f t="shared" si="3"/>
        <v>8</v>
      </c>
    </row>
    <row r="223" spans="6:10" x14ac:dyDescent="0.2">
      <c r="F223" s="5" t="s">
        <v>38</v>
      </c>
      <c r="G223" s="5">
        <v>104</v>
      </c>
      <c r="H223" s="5" t="s">
        <v>13</v>
      </c>
      <c r="I223" s="5">
        <v>123</v>
      </c>
      <c r="J223">
        <f t="shared" si="3"/>
        <v>19</v>
      </c>
    </row>
    <row r="224" spans="6:10" x14ac:dyDescent="0.2">
      <c r="F224" s="6" t="s">
        <v>40</v>
      </c>
      <c r="G224" s="6">
        <v>96</v>
      </c>
      <c r="H224" s="6" t="s">
        <v>34</v>
      </c>
      <c r="I224" s="6">
        <v>112</v>
      </c>
      <c r="J224">
        <f t="shared" si="3"/>
        <v>16</v>
      </c>
    </row>
    <row r="225" spans="6:10" x14ac:dyDescent="0.2">
      <c r="F225" s="5" t="s">
        <v>25</v>
      </c>
      <c r="G225" s="5">
        <v>124</v>
      </c>
      <c r="H225" s="5" t="s">
        <v>17</v>
      </c>
      <c r="I225" s="5">
        <v>129</v>
      </c>
      <c r="J225">
        <f t="shared" si="3"/>
        <v>5</v>
      </c>
    </row>
    <row r="226" spans="6:10" x14ac:dyDescent="0.2">
      <c r="F226" s="6" t="s">
        <v>31</v>
      </c>
      <c r="G226" s="6">
        <v>107</v>
      </c>
      <c r="H226" s="6" t="s">
        <v>7</v>
      </c>
      <c r="I226" s="6">
        <v>113</v>
      </c>
      <c r="J226">
        <f t="shared" si="3"/>
        <v>6</v>
      </c>
    </row>
    <row r="227" spans="6:10" x14ac:dyDescent="0.2">
      <c r="F227" s="5" t="s">
        <v>15</v>
      </c>
      <c r="G227" s="5">
        <v>115</v>
      </c>
      <c r="H227" s="5" t="s">
        <v>41</v>
      </c>
      <c r="I227" s="5">
        <v>104</v>
      </c>
      <c r="J227">
        <f t="shared" si="3"/>
        <v>-11</v>
      </c>
    </row>
    <row r="228" spans="6:10" x14ac:dyDescent="0.2">
      <c r="F228" s="6" t="s">
        <v>31</v>
      </c>
      <c r="G228" s="6">
        <v>98</v>
      </c>
      <c r="H228" s="6" t="s">
        <v>8</v>
      </c>
      <c r="I228" s="6">
        <v>86</v>
      </c>
      <c r="J228">
        <f t="shared" si="3"/>
        <v>-12</v>
      </c>
    </row>
    <row r="229" spans="6:10" x14ac:dyDescent="0.2">
      <c r="F229" s="5" t="s">
        <v>22</v>
      </c>
      <c r="G229" s="5">
        <v>127</v>
      </c>
      <c r="H229" s="5" t="s">
        <v>15</v>
      </c>
      <c r="I229" s="5">
        <v>119</v>
      </c>
      <c r="J229">
        <f t="shared" si="3"/>
        <v>-8</v>
      </c>
    </row>
    <row r="230" spans="6:10" x14ac:dyDescent="0.2">
      <c r="F230" s="6" t="s">
        <v>37</v>
      </c>
      <c r="G230" s="6">
        <v>122</v>
      </c>
      <c r="H230" s="6" t="s">
        <v>38</v>
      </c>
      <c r="I230" s="6">
        <v>83</v>
      </c>
      <c r="J230">
        <f t="shared" si="3"/>
        <v>-39</v>
      </c>
    </row>
    <row r="231" spans="6:10" x14ac:dyDescent="0.2">
      <c r="F231" s="5" t="s">
        <v>7</v>
      </c>
      <c r="G231" s="5">
        <v>122</v>
      </c>
      <c r="H231" s="5" t="s">
        <v>14</v>
      </c>
      <c r="I231" s="5">
        <v>119</v>
      </c>
      <c r="J231">
        <f t="shared" si="3"/>
        <v>-3</v>
      </c>
    </row>
    <row r="232" spans="6:10" x14ac:dyDescent="0.2">
      <c r="F232" s="6" t="s">
        <v>11</v>
      </c>
      <c r="G232" s="6">
        <v>109</v>
      </c>
      <c r="H232" s="6" t="s">
        <v>28</v>
      </c>
      <c r="I232" s="6">
        <v>112</v>
      </c>
      <c r="J232">
        <f t="shared" si="3"/>
        <v>3</v>
      </c>
    </row>
    <row r="233" spans="6:10" x14ac:dyDescent="0.2">
      <c r="F233" s="5" t="s">
        <v>32</v>
      </c>
      <c r="G233" s="5">
        <v>112</v>
      </c>
      <c r="H233" s="5" t="s">
        <v>18</v>
      </c>
      <c r="I233" s="5">
        <v>132</v>
      </c>
      <c r="J233">
        <f t="shared" si="3"/>
        <v>20</v>
      </c>
    </row>
    <row r="234" spans="6:10" x14ac:dyDescent="0.2">
      <c r="F234" s="6" t="s">
        <v>24</v>
      </c>
      <c r="G234" s="6">
        <v>89</v>
      </c>
      <c r="H234" s="6" t="s">
        <v>20</v>
      </c>
      <c r="I234" s="6">
        <v>97</v>
      </c>
      <c r="J234">
        <f t="shared" si="3"/>
        <v>8</v>
      </c>
    </row>
    <row r="235" spans="6:10" x14ac:dyDescent="0.2">
      <c r="F235" s="5" t="s">
        <v>21</v>
      </c>
      <c r="G235" s="5">
        <v>115</v>
      </c>
      <c r="H235" s="5" t="s">
        <v>17</v>
      </c>
      <c r="I235" s="5">
        <v>125</v>
      </c>
      <c r="J235">
        <f t="shared" si="3"/>
        <v>10</v>
      </c>
    </row>
    <row r="236" spans="6:10" x14ac:dyDescent="0.2">
      <c r="F236" s="6" t="s">
        <v>39</v>
      </c>
      <c r="G236" s="6">
        <v>117</v>
      </c>
      <c r="H236" s="6" t="s">
        <v>27</v>
      </c>
      <c r="I236" s="6">
        <v>130</v>
      </c>
      <c r="J236">
        <f t="shared" si="3"/>
        <v>13</v>
      </c>
    </row>
    <row r="237" spans="6:10" x14ac:dyDescent="0.2">
      <c r="F237" s="5" t="s">
        <v>10</v>
      </c>
      <c r="G237" s="5">
        <v>110</v>
      </c>
      <c r="H237" s="5" t="s">
        <v>29</v>
      </c>
      <c r="I237" s="5">
        <v>100</v>
      </c>
      <c r="J237">
        <f t="shared" si="3"/>
        <v>-10</v>
      </c>
    </row>
    <row r="238" spans="6:10" x14ac:dyDescent="0.2">
      <c r="F238" s="6" t="s">
        <v>39</v>
      </c>
      <c r="G238" s="6">
        <v>113</v>
      </c>
      <c r="H238" s="6" t="s">
        <v>26</v>
      </c>
      <c r="I238" s="6">
        <v>97</v>
      </c>
      <c r="J238">
        <f t="shared" si="3"/>
        <v>-16</v>
      </c>
    </row>
    <row r="239" spans="6:10" x14ac:dyDescent="0.2">
      <c r="F239" s="5" t="s">
        <v>19</v>
      </c>
      <c r="G239" s="5">
        <v>100</v>
      </c>
      <c r="H239" s="5" t="s">
        <v>34</v>
      </c>
      <c r="I239" s="5">
        <v>87</v>
      </c>
      <c r="J239">
        <f t="shared" si="3"/>
        <v>-13</v>
      </c>
    </row>
    <row r="240" spans="6:10" x14ac:dyDescent="0.2">
      <c r="F240" s="6" t="s">
        <v>25</v>
      </c>
      <c r="G240" s="6">
        <v>117</v>
      </c>
      <c r="H240" s="6" t="s">
        <v>27</v>
      </c>
      <c r="I240" s="6">
        <v>131</v>
      </c>
      <c r="J240">
        <f t="shared" si="3"/>
        <v>14</v>
      </c>
    </row>
    <row r="241" spans="6:10" x14ac:dyDescent="0.2">
      <c r="F241" s="5" t="s">
        <v>11</v>
      </c>
      <c r="G241" s="5">
        <v>92</v>
      </c>
      <c r="H241" s="5" t="s">
        <v>35</v>
      </c>
      <c r="I241" s="5">
        <v>104</v>
      </c>
      <c r="J241">
        <f t="shared" si="3"/>
        <v>12</v>
      </c>
    </row>
    <row r="242" spans="6:10" x14ac:dyDescent="0.2">
      <c r="F242" s="6" t="s">
        <v>40</v>
      </c>
      <c r="G242" s="6">
        <v>119</v>
      </c>
      <c r="H242" s="6" t="s">
        <v>41</v>
      </c>
      <c r="I242" s="6">
        <v>109</v>
      </c>
      <c r="J242">
        <f t="shared" si="3"/>
        <v>-10</v>
      </c>
    </row>
    <row r="243" spans="6:10" x14ac:dyDescent="0.2">
      <c r="F243" s="5" t="s">
        <v>22</v>
      </c>
      <c r="G243" s="5">
        <v>127</v>
      </c>
      <c r="H243" s="5" t="s">
        <v>24</v>
      </c>
      <c r="I243" s="5">
        <v>119</v>
      </c>
      <c r="J243">
        <f t="shared" si="3"/>
        <v>-8</v>
      </c>
    </row>
    <row r="244" spans="6:10" x14ac:dyDescent="0.2">
      <c r="F244" s="6" t="s">
        <v>8</v>
      </c>
      <c r="G244" s="6">
        <v>112</v>
      </c>
      <c r="H244" s="6" t="s">
        <v>14</v>
      </c>
      <c r="I244" s="6">
        <v>117</v>
      </c>
      <c r="J244">
        <f t="shared" si="3"/>
        <v>5</v>
      </c>
    </row>
    <row r="245" spans="6:10" x14ac:dyDescent="0.2">
      <c r="F245" s="5" t="s">
        <v>36</v>
      </c>
      <c r="G245" s="5">
        <v>102</v>
      </c>
      <c r="H245" s="5" t="s">
        <v>16</v>
      </c>
      <c r="I245" s="5">
        <v>113</v>
      </c>
      <c r="J245">
        <f t="shared" si="3"/>
        <v>11</v>
      </c>
    </row>
    <row r="246" spans="6:10" x14ac:dyDescent="0.2">
      <c r="F246" s="6" t="s">
        <v>31</v>
      </c>
      <c r="G246" s="6">
        <v>94</v>
      </c>
      <c r="H246" s="6" t="s">
        <v>20</v>
      </c>
      <c r="I246" s="6">
        <v>121</v>
      </c>
      <c r="J246">
        <f t="shared" si="3"/>
        <v>27</v>
      </c>
    </row>
    <row r="247" spans="6:10" x14ac:dyDescent="0.2">
      <c r="F247" s="5" t="s">
        <v>28</v>
      </c>
      <c r="G247" s="5">
        <v>88</v>
      </c>
      <c r="H247" s="5" t="s">
        <v>19</v>
      </c>
      <c r="I247" s="5">
        <v>98</v>
      </c>
      <c r="J247">
        <f t="shared" si="3"/>
        <v>10</v>
      </c>
    </row>
    <row r="248" spans="6:10" x14ac:dyDescent="0.2">
      <c r="F248" s="6" t="s">
        <v>21</v>
      </c>
      <c r="G248" s="6">
        <v>98</v>
      </c>
      <c r="H248" s="6" t="s">
        <v>13</v>
      </c>
      <c r="I248" s="6">
        <v>104</v>
      </c>
      <c r="J248">
        <f t="shared" si="3"/>
        <v>6</v>
      </c>
    </row>
    <row r="249" spans="6:10" x14ac:dyDescent="0.2">
      <c r="F249" s="5" t="s">
        <v>35</v>
      </c>
      <c r="G249" s="5">
        <v>126</v>
      </c>
      <c r="H249" s="5" t="s">
        <v>17</v>
      </c>
      <c r="I249" s="5">
        <v>140</v>
      </c>
      <c r="J249">
        <f t="shared" si="3"/>
        <v>14</v>
      </c>
    </row>
    <row r="250" spans="6:10" x14ac:dyDescent="0.2">
      <c r="F250" s="6" t="s">
        <v>29</v>
      </c>
      <c r="G250" s="6">
        <v>114</v>
      </c>
      <c r="H250" s="6" t="s">
        <v>7</v>
      </c>
      <c r="I250" s="6">
        <v>119</v>
      </c>
      <c r="J250">
        <f t="shared" si="3"/>
        <v>5</v>
      </c>
    </row>
    <row r="251" spans="6:10" x14ac:dyDescent="0.2">
      <c r="F251" s="5" t="s">
        <v>10</v>
      </c>
      <c r="G251" s="5">
        <v>113</v>
      </c>
      <c r="H251" s="5" t="s">
        <v>32</v>
      </c>
      <c r="I251" s="5">
        <v>117</v>
      </c>
      <c r="J251">
        <f t="shared" si="3"/>
        <v>4</v>
      </c>
    </row>
    <row r="252" spans="6:10" x14ac:dyDescent="0.2">
      <c r="F252" s="6" t="s">
        <v>15</v>
      </c>
      <c r="G252" s="6">
        <v>104</v>
      </c>
      <c r="H252" s="6" t="s">
        <v>26</v>
      </c>
      <c r="I252" s="6">
        <v>92</v>
      </c>
      <c r="J252">
        <f t="shared" si="3"/>
        <v>-12</v>
      </c>
    </row>
    <row r="253" spans="6:10" x14ac:dyDescent="0.2">
      <c r="F253" s="5" t="s">
        <v>40</v>
      </c>
      <c r="G253" s="5">
        <v>118</v>
      </c>
      <c r="H253" s="5" t="s">
        <v>25</v>
      </c>
      <c r="I253" s="5">
        <v>114</v>
      </c>
      <c r="J253">
        <f t="shared" si="3"/>
        <v>-4</v>
      </c>
    </row>
    <row r="254" spans="6:10" x14ac:dyDescent="0.2">
      <c r="F254" s="6" t="s">
        <v>37</v>
      </c>
      <c r="G254" s="6">
        <v>93</v>
      </c>
      <c r="H254" s="6" t="s">
        <v>27</v>
      </c>
      <c r="I254" s="6">
        <v>91</v>
      </c>
      <c r="J254">
        <f t="shared" si="3"/>
        <v>-2</v>
      </c>
    </row>
    <row r="255" spans="6:10" x14ac:dyDescent="0.2">
      <c r="F255" s="5" t="s">
        <v>22</v>
      </c>
      <c r="G255" s="5">
        <v>118</v>
      </c>
      <c r="H255" s="5" t="s">
        <v>41</v>
      </c>
      <c r="I255" s="5">
        <v>125</v>
      </c>
      <c r="J255">
        <f t="shared" si="3"/>
        <v>7</v>
      </c>
    </row>
    <row r="256" spans="6:10" x14ac:dyDescent="0.2">
      <c r="F256" s="6" t="s">
        <v>37</v>
      </c>
      <c r="G256" s="6">
        <v>124</v>
      </c>
      <c r="H256" s="6" t="s">
        <v>24</v>
      </c>
      <c r="I256" s="6">
        <v>108</v>
      </c>
      <c r="J256">
        <f t="shared" si="3"/>
        <v>-16</v>
      </c>
    </row>
    <row r="257" spans="6:10" x14ac:dyDescent="0.2">
      <c r="F257" s="5" t="s">
        <v>25</v>
      </c>
      <c r="G257" s="5">
        <v>117</v>
      </c>
      <c r="H257" s="5" t="s">
        <v>8</v>
      </c>
      <c r="I257" s="5">
        <v>109</v>
      </c>
      <c r="J257">
        <f t="shared" si="3"/>
        <v>-8</v>
      </c>
    </row>
    <row r="258" spans="6:10" x14ac:dyDescent="0.2">
      <c r="F258" s="6" t="s">
        <v>29</v>
      </c>
      <c r="G258" s="6">
        <v>116</v>
      </c>
      <c r="H258" s="6" t="s">
        <v>38</v>
      </c>
      <c r="I258" s="6">
        <v>124</v>
      </c>
      <c r="J258">
        <f t="shared" si="3"/>
        <v>8</v>
      </c>
    </row>
    <row r="259" spans="6:10" x14ac:dyDescent="0.2">
      <c r="F259" s="5" t="s">
        <v>20</v>
      </c>
      <c r="G259" s="5">
        <v>109</v>
      </c>
      <c r="H259" s="5" t="s">
        <v>14</v>
      </c>
      <c r="I259" s="5">
        <v>127</v>
      </c>
      <c r="J259">
        <f t="shared" si="3"/>
        <v>18</v>
      </c>
    </row>
    <row r="260" spans="6:10" x14ac:dyDescent="0.2">
      <c r="F260" s="6" t="s">
        <v>39</v>
      </c>
      <c r="G260" s="6">
        <v>109</v>
      </c>
      <c r="H260" s="6" t="s">
        <v>36</v>
      </c>
      <c r="I260" s="6">
        <v>105</v>
      </c>
      <c r="J260">
        <f t="shared" si="3"/>
        <v>-4</v>
      </c>
    </row>
    <row r="261" spans="6:10" x14ac:dyDescent="0.2">
      <c r="F261" s="5" t="s">
        <v>15</v>
      </c>
      <c r="G261" s="5">
        <v>113</v>
      </c>
      <c r="H261" s="5" t="s">
        <v>28</v>
      </c>
      <c r="I261" s="5">
        <v>119</v>
      </c>
      <c r="J261">
        <f t="shared" ref="J261:J324" si="4">I261-G261</f>
        <v>6</v>
      </c>
    </row>
    <row r="262" spans="6:10" x14ac:dyDescent="0.2">
      <c r="F262" s="6" t="s">
        <v>10</v>
      </c>
      <c r="G262" s="6">
        <v>123</v>
      </c>
      <c r="H262" s="6" t="s">
        <v>11</v>
      </c>
      <c r="I262" s="6">
        <v>95</v>
      </c>
      <c r="J262">
        <f t="shared" si="4"/>
        <v>-28</v>
      </c>
    </row>
    <row r="263" spans="6:10" x14ac:dyDescent="0.2">
      <c r="F263" s="5" t="s">
        <v>16</v>
      </c>
      <c r="G263" s="5">
        <v>124</v>
      </c>
      <c r="H263" s="5" t="s">
        <v>18</v>
      </c>
      <c r="I263" s="5">
        <v>126</v>
      </c>
      <c r="J263">
        <f t="shared" si="4"/>
        <v>2</v>
      </c>
    </row>
    <row r="264" spans="6:10" x14ac:dyDescent="0.2">
      <c r="F264" s="6" t="s">
        <v>40</v>
      </c>
      <c r="G264" s="6">
        <v>100</v>
      </c>
      <c r="H264" s="6" t="s">
        <v>13</v>
      </c>
      <c r="I264" s="6">
        <v>143</v>
      </c>
      <c r="J264">
        <f t="shared" si="4"/>
        <v>43</v>
      </c>
    </row>
    <row r="265" spans="6:10" x14ac:dyDescent="0.2">
      <c r="F265" s="5" t="s">
        <v>21</v>
      </c>
      <c r="G265" s="5">
        <v>103</v>
      </c>
      <c r="H265" s="5" t="s">
        <v>34</v>
      </c>
      <c r="I265" s="5">
        <v>101</v>
      </c>
      <c r="J265">
        <f t="shared" si="4"/>
        <v>-2</v>
      </c>
    </row>
    <row r="266" spans="6:10" x14ac:dyDescent="0.2">
      <c r="F266" s="6" t="s">
        <v>17</v>
      </c>
      <c r="G266" s="6">
        <v>120</v>
      </c>
      <c r="H266" s="6" t="s">
        <v>7</v>
      </c>
      <c r="I266" s="6">
        <v>121</v>
      </c>
      <c r="J266">
        <f t="shared" si="4"/>
        <v>1</v>
      </c>
    </row>
    <row r="267" spans="6:10" x14ac:dyDescent="0.2">
      <c r="F267" s="5" t="s">
        <v>19</v>
      </c>
      <c r="G267" s="5">
        <v>104</v>
      </c>
      <c r="H267" s="5" t="s">
        <v>35</v>
      </c>
      <c r="I267" s="5">
        <v>103</v>
      </c>
      <c r="J267">
        <f t="shared" si="4"/>
        <v>-1</v>
      </c>
    </row>
    <row r="268" spans="6:10" x14ac:dyDescent="0.2">
      <c r="F268" s="6" t="s">
        <v>32</v>
      </c>
      <c r="G268" s="6">
        <v>119</v>
      </c>
      <c r="H268" s="6" t="s">
        <v>31</v>
      </c>
      <c r="I268" s="6">
        <v>110</v>
      </c>
      <c r="J268">
        <f t="shared" si="4"/>
        <v>-9</v>
      </c>
    </row>
    <row r="269" spans="6:10" x14ac:dyDescent="0.2">
      <c r="F269" s="5" t="s">
        <v>8</v>
      </c>
      <c r="G269" s="5">
        <v>114</v>
      </c>
      <c r="H269" s="5" t="s">
        <v>24</v>
      </c>
      <c r="I269" s="5">
        <v>96</v>
      </c>
      <c r="J269">
        <f t="shared" si="4"/>
        <v>-18</v>
      </c>
    </row>
    <row r="270" spans="6:10" x14ac:dyDescent="0.2">
      <c r="F270" s="6" t="s">
        <v>34</v>
      </c>
      <c r="G270" s="6">
        <v>112</v>
      </c>
      <c r="H270" s="6" t="s">
        <v>15</v>
      </c>
      <c r="I270" s="6">
        <v>102</v>
      </c>
      <c r="J270">
        <f t="shared" si="4"/>
        <v>-10</v>
      </c>
    </row>
    <row r="271" spans="6:10" x14ac:dyDescent="0.2">
      <c r="F271" s="5" t="s">
        <v>26</v>
      </c>
      <c r="G271" s="5">
        <v>103</v>
      </c>
      <c r="H271" s="5" t="s">
        <v>38</v>
      </c>
      <c r="I271" s="5">
        <v>96</v>
      </c>
      <c r="J271">
        <f t="shared" si="4"/>
        <v>-7</v>
      </c>
    </row>
    <row r="272" spans="6:10" x14ac:dyDescent="0.2">
      <c r="F272" s="6" t="s">
        <v>27</v>
      </c>
      <c r="G272" s="6">
        <v>87</v>
      </c>
      <c r="H272" s="6" t="s">
        <v>21</v>
      </c>
      <c r="I272" s="6">
        <v>112</v>
      </c>
      <c r="J272">
        <f t="shared" si="4"/>
        <v>25</v>
      </c>
    </row>
    <row r="273" spans="6:10" x14ac:dyDescent="0.2">
      <c r="F273" s="5" t="s">
        <v>18</v>
      </c>
      <c r="G273" s="5">
        <v>111</v>
      </c>
      <c r="H273" s="5" t="s">
        <v>16</v>
      </c>
      <c r="I273" s="5">
        <v>116</v>
      </c>
      <c r="J273">
        <f t="shared" si="4"/>
        <v>5</v>
      </c>
    </row>
    <row r="274" spans="6:10" x14ac:dyDescent="0.2">
      <c r="F274" s="6" t="s">
        <v>40</v>
      </c>
      <c r="G274" s="6">
        <v>97</v>
      </c>
      <c r="H274" s="6" t="s">
        <v>11</v>
      </c>
      <c r="I274" s="6">
        <v>125</v>
      </c>
      <c r="J274">
        <f t="shared" si="4"/>
        <v>28</v>
      </c>
    </row>
    <row r="275" spans="6:10" x14ac:dyDescent="0.2">
      <c r="F275" s="5" t="s">
        <v>35</v>
      </c>
      <c r="G275" s="5">
        <v>111</v>
      </c>
      <c r="H275" s="5" t="s">
        <v>20</v>
      </c>
      <c r="I275" s="5">
        <v>100</v>
      </c>
      <c r="J275">
        <f t="shared" si="4"/>
        <v>-11</v>
      </c>
    </row>
    <row r="276" spans="6:10" x14ac:dyDescent="0.2">
      <c r="F276" s="6" t="s">
        <v>19</v>
      </c>
      <c r="G276" s="6">
        <v>107</v>
      </c>
      <c r="H276" s="6" t="s">
        <v>22</v>
      </c>
      <c r="I276" s="6">
        <v>112</v>
      </c>
      <c r="J276">
        <f t="shared" si="4"/>
        <v>5</v>
      </c>
    </row>
    <row r="277" spans="6:10" x14ac:dyDescent="0.2">
      <c r="F277" s="5" t="s">
        <v>31</v>
      </c>
      <c r="G277" s="5">
        <v>83</v>
      </c>
      <c r="H277" s="5" t="s">
        <v>39</v>
      </c>
      <c r="I277" s="5">
        <v>90</v>
      </c>
      <c r="J277">
        <f t="shared" si="4"/>
        <v>7</v>
      </c>
    </row>
    <row r="278" spans="6:10" x14ac:dyDescent="0.2">
      <c r="F278" s="6" t="s">
        <v>29</v>
      </c>
      <c r="G278" s="6">
        <v>116</v>
      </c>
      <c r="H278" s="6" t="s">
        <v>13</v>
      </c>
      <c r="I278" s="6">
        <v>114</v>
      </c>
      <c r="J278">
        <f t="shared" si="4"/>
        <v>-2</v>
      </c>
    </row>
    <row r="279" spans="6:10" x14ac:dyDescent="0.2">
      <c r="F279" s="5" t="s">
        <v>17</v>
      </c>
      <c r="G279" s="5">
        <v>109</v>
      </c>
      <c r="H279" s="5" t="s">
        <v>25</v>
      </c>
      <c r="I279" s="5">
        <v>114</v>
      </c>
      <c r="J279">
        <f t="shared" si="4"/>
        <v>5</v>
      </c>
    </row>
    <row r="280" spans="6:10" x14ac:dyDescent="0.2">
      <c r="F280" s="6" t="s">
        <v>14</v>
      </c>
      <c r="G280" s="6">
        <v>104</v>
      </c>
      <c r="H280" s="6" t="s">
        <v>10</v>
      </c>
      <c r="I280" s="6">
        <v>109</v>
      </c>
      <c r="J280">
        <f t="shared" si="4"/>
        <v>5</v>
      </c>
    </row>
    <row r="281" spans="6:10" x14ac:dyDescent="0.2">
      <c r="F281" s="5" t="s">
        <v>36</v>
      </c>
      <c r="G281" s="5">
        <v>121</v>
      </c>
      <c r="H281" s="5" t="s">
        <v>7</v>
      </c>
      <c r="I281" s="5">
        <v>112</v>
      </c>
      <c r="J281">
        <f t="shared" si="4"/>
        <v>-9</v>
      </c>
    </row>
    <row r="282" spans="6:10" x14ac:dyDescent="0.2">
      <c r="F282" s="6" t="s">
        <v>41</v>
      </c>
      <c r="G282" s="6">
        <v>107</v>
      </c>
      <c r="H282" s="6" t="s">
        <v>37</v>
      </c>
      <c r="I282" s="6">
        <v>125</v>
      </c>
      <c r="J282">
        <f t="shared" si="4"/>
        <v>18</v>
      </c>
    </row>
    <row r="283" spans="6:10" x14ac:dyDescent="0.2">
      <c r="F283" s="5" t="s">
        <v>18</v>
      </c>
      <c r="G283" s="5">
        <v>108</v>
      </c>
      <c r="H283" s="5" t="s">
        <v>36</v>
      </c>
      <c r="I283" s="5">
        <v>117</v>
      </c>
      <c r="J283">
        <f t="shared" si="4"/>
        <v>9</v>
      </c>
    </row>
    <row r="284" spans="6:10" x14ac:dyDescent="0.2">
      <c r="F284" s="6" t="s">
        <v>8</v>
      </c>
      <c r="G284" s="6">
        <v>104</v>
      </c>
      <c r="H284" s="6" t="s">
        <v>28</v>
      </c>
      <c r="I284" s="6">
        <v>113</v>
      </c>
      <c r="J284">
        <f t="shared" si="4"/>
        <v>9</v>
      </c>
    </row>
    <row r="285" spans="6:10" x14ac:dyDescent="0.2">
      <c r="F285" s="5" t="s">
        <v>32</v>
      </c>
      <c r="G285" s="5">
        <v>116</v>
      </c>
      <c r="H285" s="5" t="s">
        <v>11</v>
      </c>
      <c r="I285" s="5">
        <v>117</v>
      </c>
      <c r="J285">
        <f t="shared" si="4"/>
        <v>1</v>
      </c>
    </row>
    <row r="286" spans="6:10" x14ac:dyDescent="0.2">
      <c r="F286" s="6" t="s">
        <v>35</v>
      </c>
      <c r="G286" s="6">
        <v>129</v>
      </c>
      <c r="H286" s="6" t="s">
        <v>13</v>
      </c>
      <c r="I286" s="6">
        <v>135</v>
      </c>
      <c r="J286">
        <f t="shared" si="4"/>
        <v>6</v>
      </c>
    </row>
    <row r="287" spans="6:10" x14ac:dyDescent="0.2">
      <c r="F287" s="5" t="s">
        <v>38</v>
      </c>
      <c r="G287" s="5">
        <v>96</v>
      </c>
      <c r="H287" s="5" t="s">
        <v>34</v>
      </c>
      <c r="I287" s="5">
        <v>111</v>
      </c>
      <c r="J287">
        <f t="shared" si="4"/>
        <v>15</v>
      </c>
    </row>
    <row r="288" spans="6:10" x14ac:dyDescent="0.2">
      <c r="F288" s="6" t="s">
        <v>21</v>
      </c>
      <c r="G288" s="6">
        <v>105</v>
      </c>
      <c r="H288" s="6" t="s">
        <v>10</v>
      </c>
      <c r="I288" s="6">
        <v>98</v>
      </c>
      <c r="J288">
        <f t="shared" si="4"/>
        <v>-7</v>
      </c>
    </row>
    <row r="289" spans="6:10" x14ac:dyDescent="0.2">
      <c r="F289" s="5" t="s">
        <v>17</v>
      </c>
      <c r="G289" s="5">
        <v>114</v>
      </c>
      <c r="H289" s="5" t="s">
        <v>41</v>
      </c>
      <c r="I289" s="5">
        <v>124</v>
      </c>
      <c r="J289">
        <f t="shared" si="4"/>
        <v>10</v>
      </c>
    </row>
    <row r="290" spans="6:10" x14ac:dyDescent="0.2">
      <c r="F290" s="6" t="s">
        <v>14</v>
      </c>
      <c r="G290" s="6">
        <v>123</v>
      </c>
      <c r="H290" s="6" t="s">
        <v>24</v>
      </c>
      <c r="I290" s="6">
        <v>124</v>
      </c>
      <c r="J290">
        <f t="shared" si="4"/>
        <v>1</v>
      </c>
    </row>
    <row r="291" spans="6:10" x14ac:dyDescent="0.2">
      <c r="F291" s="5" t="s">
        <v>7</v>
      </c>
      <c r="G291" s="5">
        <v>127</v>
      </c>
      <c r="H291" s="5" t="s">
        <v>15</v>
      </c>
      <c r="I291" s="5">
        <v>125</v>
      </c>
      <c r="J291">
        <f t="shared" si="4"/>
        <v>-2</v>
      </c>
    </row>
    <row r="292" spans="6:10" x14ac:dyDescent="0.2">
      <c r="F292" s="6" t="s">
        <v>29</v>
      </c>
      <c r="G292" s="6">
        <v>107</v>
      </c>
      <c r="H292" s="6" t="s">
        <v>16</v>
      </c>
      <c r="I292" s="6">
        <v>118</v>
      </c>
      <c r="J292">
        <f t="shared" si="4"/>
        <v>11</v>
      </c>
    </row>
    <row r="293" spans="6:10" x14ac:dyDescent="0.2">
      <c r="F293" s="5" t="s">
        <v>27</v>
      </c>
      <c r="G293" s="5">
        <v>108</v>
      </c>
      <c r="H293" s="5" t="s">
        <v>39</v>
      </c>
      <c r="I293" s="5">
        <v>104</v>
      </c>
      <c r="J293">
        <f t="shared" si="4"/>
        <v>-4</v>
      </c>
    </row>
    <row r="294" spans="6:10" x14ac:dyDescent="0.2">
      <c r="F294" s="6" t="s">
        <v>25</v>
      </c>
      <c r="G294" s="6">
        <v>103</v>
      </c>
      <c r="H294" s="6" t="s">
        <v>19</v>
      </c>
      <c r="I294" s="6">
        <v>98</v>
      </c>
      <c r="J294">
        <f t="shared" si="4"/>
        <v>-5</v>
      </c>
    </row>
    <row r="295" spans="6:10" x14ac:dyDescent="0.2">
      <c r="F295" s="5" t="s">
        <v>22</v>
      </c>
      <c r="G295" s="5">
        <v>104</v>
      </c>
      <c r="H295" s="5" t="s">
        <v>40</v>
      </c>
      <c r="I295" s="5">
        <v>100</v>
      </c>
      <c r="J295">
        <f t="shared" si="4"/>
        <v>-4</v>
      </c>
    </row>
    <row r="296" spans="6:10" x14ac:dyDescent="0.2">
      <c r="F296" s="6" t="s">
        <v>31</v>
      </c>
      <c r="G296" s="6">
        <v>133</v>
      </c>
      <c r="H296" s="6" t="s">
        <v>32</v>
      </c>
      <c r="I296" s="6">
        <v>112</v>
      </c>
      <c r="J296">
        <f t="shared" si="4"/>
        <v>-21</v>
      </c>
    </row>
    <row r="297" spans="6:10" x14ac:dyDescent="0.2">
      <c r="F297" s="5" t="s">
        <v>26</v>
      </c>
      <c r="G297" s="5">
        <v>115</v>
      </c>
      <c r="H297" s="5" t="s">
        <v>37</v>
      </c>
      <c r="I297" s="5">
        <v>125</v>
      </c>
      <c r="J297">
        <f t="shared" si="4"/>
        <v>10</v>
      </c>
    </row>
    <row r="298" spans="6:10" x14ac:dyDescent="0.2">
      <c r="F298" s="6" t="s">
        <v>35</v>
      </c>
      <c r="G298" s="6">
        <v>108</v>
      </c>
      <c r="H298" s="6" t="s">
        <v>38</v>
      </c>
      <c r="I298" s="6">
        <v>107</v>
      </c>
      <c r="J298">
        <f t="shared" si="4"/>
        <v>-1</v>
      </c>
    </row>
    <row r="299" spans="6:10" x14ac:dyDescent="0.2">
      <c r="F299" s="5" t="s">
        <v>13</v>
      </c>
      <c r="G299" s="5">
        <v>107</v>
      </c>
      <c r="H299" s="5" t="s">
        <v>14</v>
      </c>
      <c r="I299" s="5">
        <v>110</v>
      </c>
      <c r="J299">
        <f t="shared" si="4"/>
        <v>3</v>
      </c>
    </row>
    <row r="300" spans="6:10" x14ac:dyDescent="0.2">
      <c r="F300" s="6" t="s">
        <v>34</v>
      </c>
      <c r="G300" s="6">
        <v>102</v>
      </c>
      <c r="H300" s="6" t="s">
        <v>36</v>
      </c>
      <c r="I300" s="6">
        <v>95</v>
      </c>
      <c r="J300">
        <f t="shared" si="4"/>
        <v>-7</v>
      </c>
    </row>
    <row r="301" spans="6:10" x14ac:dyDescent="0.2">
      <c r="F301" s="5" t="s">
        <v>27</v>
      </c>
      <c r="G301" s="5">
        <v>110</v>
      </c>
      <c r="H301" s="5" t="s">
        <v>11</v>
      </c>
      <c r="I301" s="5">
        <v>116</v>
      </c>
      <c r="J301">
        <f t="shared" si="4"/>
        <v>6</v>
      </c>
    </row>
    <row r="302" spans="6:10" x14ac:dyDescent="0.2">
      <c r="F302" s="6" t="s">
        <v>8</v>
      </c>
      <c r="G302" s="6">
        <v>124</v>
      </c>
      <c r="H302" s="6" t="s">
        <v>17</v>
      </c>
      <c r="I302" s="6">
        <v>107</v>
      </c>
      <c r="J302">
        <f t="shared" si="4"/>
        <v>-17</v>
      </c>
    </row>
    <row r="303" spans="6:10" x14ac:dyDescent="0.2">
      <c r="F303" s="5" t="s">
        <v>20</v>
      </c>
      <c r="G303" s="5">
        <v>121</v>
      </c>
      <c r="H303" s="5" t="s">
        <v>31</v>
      </c>
      <c r="I303" s="5">
        <v>88</v>
      </c>
      <c r="J303">
        <f t="shared" si="4"/>
        <v>-33</v>
      </c>
    </row>
    <row r="304" spans="6:10" x14ac:dyDescent="0.2">
      <c r="F304" s="6" t="s">
        <v>18</v>
      </c>
      <c r="G304" s="6">
        <v>131</v>
      </c>
      <c r="H304" s="6" t="s">
        <v>41</v>
      </c>
      <c r="I304" s="6">
        <v>135</v>
      </c>
      <c r="J304">
        <f t="shared" si="4"/>
        <v>4</v>
      </c>
    </row>
    <row r="305" spans="6:10" x14ac:dyDescent="0.2">
      <c r="F305" s="5" t="s">
        <v>39</v>
      </c>
      <c r="G305" s="5">
        <v>85</v>
      </c>
      <c r="H305" s="5" t="s">
        <v>21</v>
      </c>
      <c r="I305" s="5">
        <v>117</v>
      </c>
      <c r="J305">
        <f t="shared" si="4"/>
        <v>32</v>
      </c>
    </row>
    <row r="306" spans="6:10" x14ac:dyDescent="0.2">
      <c r="F306" s="6" t="s">
        <v>25</v>
      </c>
      <c r="G306" s="6">
        <v>108</v>
      </c>
      <c r="H306" s="6" t="s">
        <v>16</v>
      </c>
      <c r="I306" s="6">
        <v>115</v>
      </c>
      <c r="J306">
        <f t="shared" si="4"/>
        <v>7</v>
      </c>
    </row>
    <row r="307" spans="6:10" x14ac:dyDescent="0.2">
      <c r="F307" s="5" t="s">
        <v>37</v>
      </c>
      <c r="G307" s="5">
        <v>122</v>
      </c>
      <c r="H307" s="5" t="s">
        <v>19</v>
      </c>
      <c r="I307" s="5">
        <v>114</v>
      </c>
      <c r="J307">
        <f t="shared" si="4"/>
        <v>-8</v>
      </c>
    </row>
    <row r="308" spans="6:10" x14ac:dyDescent="0.2">
      <c r="F308" s="6" t="s">
        <v>24</v>
      </c>
      <c r="G308" s="6">
        <v>115</v>
      </c>
      <c r="H308" s="6" t="s">
        <v>26</v>
      </c>
      <c r="I308" s="6">
        <v>113</v>
      </c>
      <c r="J308">
        <f t="shared" si="4"/>
        <v>-2</v>
      </c>
    </row>
    <row r="309" spans="6:10" x14ac:dyDescent="0.2">
      <c r="F309" s="5" t="s">
        <v>20</v>
      </c>
      <c r="G309" s="5">
        <v>109</v>
      </c>
      <c r="H309" s="5" t="s">
        <v>29</v>
      </c>
      <c r="I309" s="5">
        <v>104</v>
      </c>
      <c r="J309">
        <f t="shared" si="4"/>
        <v>-5</v>
      </c>
    </row>
    <row r="310" spans="6:10" x14ac:dyDescent="0.2">
      <c r="F310" s="6" t="s">
        <v>31</v>
      </c>
      <c r="G310" s="6">
        <v>101</v>
      </c>
      <c r="H310" s="6" t="s">
        <v>15</v>
      </c>
      <c r="I310" s="6">
        <v>91</v>
      </c>
      <c r="J310">
        <f t="shared" si="4"/>
        <v>-10</v>
      </c>
    </row>
    <row r="311" spans="6:10" x14ac:dyDescent="0.2">
      <c r="F311" s="5" t="s">
        <v>24</v>
      </c>
      <c r="G311" s="5">
        <v>94</v>
      </c>
      <c r="H311" s="5" t="s">
        <v>14</v>
      </c>
      <c r="I311" s="5">
        <v>108</v>
      </c>
      <c r="J311">
        <f t="shared" si="4"/>
        <v>14</v>
      </c>
    </row>
    <row r="312" spans="6:10" x14ac:dyDescent="0.2">
      <c r="F312" s="6" t="s">
        <v>28</v>
      </c>
      <c r="G312" s="6">
        <v>128</v>
      </c>
      <c r="H312" s="6" t="s">
        <v>18</v>
      </c>
      <c r="I312" s="6">
        <v>108</v>
      </c>
      <c r="J312">
        <f t="shared" si="4"/>
        <v>-20</v>
      </c>
    </row>
    <row r="313" spans="6:10" x14ac:dyDescent="0.2">
      <c r="F313" s="5" t="s">
        <v>29</v>
      </c>
      <c r="G313" s="5">
        <v>99</v>
      </c>
      <c r="H313" s="5" t="s">
        <v>22</v>
      </c>
      <c r="I313" s="5">
        <v>115</v>
      </c>
      <c r="J313">
        <f t="shared" si="4"/>
        <v>16</v>
      </c>
    </row>
    <row r="314" spans="6:10" x14ac:dyDescent="0.2">
      <c r="F314" s="6" t="s">
        <v>38</v>
      </c>
      <c r="G314" s="6">
        <v>113</v>
      </c>
      <c r="H314" s="6" t="s">
        <v>13</v>
      </c>
      <c r="I314" s="6">
        <v>116</v>
      </c>
      <c r="J314">
        <f t="shared" si="4"/>
        <v>3</v>
      </c>
    </row>
    <row r="315" spans="6:10" x14ac:dyDescent="0.2">
      <c r="F315" s="5" t="s">
        <v>35</v>
      </c>
      <c r="G315" s="5">
        <v>89</v>
      </c>
      <c r="H315" s="5" t="s">
        <v>34</v>
      </c>
      <c r="I315" s="5">
        <v>128</v>
      </c>
      <c r="J315">
        <f t="shared" si="4"/>
        <v>39</v>
      </c>
    </row>
    <row r="316" spans="6:10" x14ac:dyDescent="0.2">
      <c r="F316" s="6" t="s">
        <v>41</v>
      </c>
      <c r="G316" s="6">
        <v>104</v>
      </c>
      <c r="H316" s="6" t="s">
        <v>17</v>
      </c>
      <c r="I316" s="6">
        <v>125</v>
      </c>
      <c r="J316">
        <f t="shared" si="4"/>
        <v>21</v>
      </c>
    </row>
    <row r="317" spans="6:10" x14ac:dyDescent="0.2">
      <c r="F317" s="5" t="s">
        <v>36</v>
      </c>
      <c r="G317" s="5">
        <v>83</v>
      </c>
      <c r="H317" s="5" t="s">
        <v>10</v>
      </c>
      <c r="I317" s="5">
        <v>100</v>
      </c>
      <c r="J317">
        <f t="shared" si="4"/>
        <v>17</v>
      </c>
    </row>
    <row r="318" spans="6:10" x14ac:dyDescent="0.2">
      <c r="F318" s="6" t="s">
        <v>25</v>
      </c>
      <c r="G318" s="6">
        <v>91</v>
      </c>
      <c r="H318" s="6" t="s">
        <v>7</v>
      </c>
      <c r="I318" s="6">
        <v>117</v>
      </c>
      <c r="J318">
        <f t="shared" si="4"/>
        <v>26</v>
      </c>
    </row>
    <row r="319" spans="6:10" x14ac:dyDescent="0.2">
      <c r="F319" s="5" t="s">
        <v>27</v>
      </c>
      <c r="G319" s="5">
        <v>112</v>
      </c>
      <c r="H319" s="5" t="s">
        <v>40</v>
      </c>
      <c r="I319" s="5">
        <v>115</v>
      </c>
      <c r="J319">
        <f t="shared" si="4"/>
        <v>3</v>
      </c>
    </row>
    <row r="320" spans="6:10" x14ac:dyDescent="0.2">
      <c r="F320" s="6" t="s">
        <v>20</v>
      </c>
      <c r="G320" s="6">
        <v>96</v>
      </c>
      <c r="H320" s="6" t="s">
        <v>39</v>
      </c>
      <c r="I320" s="6">
        <v>104</v>
      </c>
      <c r="J320">
        <f t="shared" si="4"/>
        <v>8</v>
      </c>
    </row>
    <row r="321" spans="6:10" x14ac:dyDescent="0.2">
      <c r="F321" s="5" t="s">
        <v>22</v>
      </c>
      <c r="G321" s="5">
        <v>133</v>
      </c>
      <c r="H321" s="5" t="s">
        <v>32</v>
      </c>
      <c r="I321" s="5">
        <v>121</v>
      </c>
      <c r="J321">
        <f t="shared" si="4"/>
        <v>-12</v>
      </c>
    </row>
    <row r="322" spans="6:10" x14ac:dyDescent="0.2">
      <c r="F322" s="6" t="s">
        <v>11</v>
      </c>
      <c r="G322" s="6">
        <v>128</v>
      </c>
      <c r="H322" s="6" t="s">
        <v>37</v>
      </c>
      <c r="I322" s="6">
        <v>131</v>
      </c>
      <c r="J322">
        <f t="shared" si="4"/>
        <v>3</v>
      </c>
    </row>
    <row r="323" spans="6:10" x14ac:dyDescent="0.2">
      <c r="F323" s="5" t="s">
        <v>36</v>
      </c>
      <c r="G323" s="5">
        <v>95</v>
      </c>
      <c r="H323" s="5" t="s">
        <v>8</v>
      </c>
      <c r="I323" s="5">
        <v>128</v>
      </c>
      <c r="J323">
        <f t="shared" si="4"/>
        <v>33</v>
      </c>
    </row>
    <row r="324" spans="6:10" x14ac:dyDescent="0.2">
      <c r="F324" s="6" t="s">
        <v>19</v>
      </c>
      <c r="G324" s="6">
        <v>131</v>
      </c>
      <c r="H324" s="6" t="s">
        <v>15</v>
      </c>
      <c r="I324" s="6">
        <v>125</v>
      </c>
      <c r="J324">
        <f t="shared" si="4"/>
        <v>-6</v>
      </c>
    </row>
    <row r="325" spans="6:10" x14ac:dyDescent="0.2">
      <c r="F325" s="5" t="s">
        <v>31</v>
      </c>
      <c r="G325" s="5">
        <v>119</v>
      </c>
      <c r="H325" s="5" t="s">
        <v>14</v>
      </c>
      <c r="I325" s="5">
        <v>111</v>
      </c>
      <c r="J325">
        <f t="shared" ref="J325:J333" si="5">I325-G325</f>
        <v>-8</v>
      </c>
    </row>
    <row r="326" spans="6:10" x14ac:dyDescent="0.2">
      <c r="F326" s="6" t="s">
        <v>38</v>
      </c>
      <c r="G326" s="6">
        <v>88</v>
      </c>
      <c r="H326" s="6" t="s">
        <v>16</v>
      </c>
      <c r="I326" s="6">
        <v>107</v>
      </c>
      <c r="J326">
        <f t="shared" si="5"/>
        <v>19</v>
      </c>
    </row>
    <row r="327" spans="6:10" x14ac:dyDescent="0.2">
      <c r="F327" s="5" t="s">
        <v>28</v>
      </c>
      <c r="G327" s="5">
        <v>103</v>
      </c>
      <c r="H327" s="5" t="s">
        <v>39</v>
      </c>
      <c r="I327" s="5">
        <v>114</v>
      </c>
      <c r="J327">
        <f t="shared" si="5"/>
        <v>11</v>
      </c>
    </row>
    <row r="328" spans="6:10" x14ac:dyDescent="0.2">
      <c r="F328" s="6" t="s">
        <v>17</v>
      </c>
      <c r="G328" s="6">
        <v>101</v>
      </c>
      <c r="H328" s="6" t="s">
        <v>26</v>
      </c>
      <c r="I328" s="6">
        <v>106</v>
      </c>
      <c r="J328">
        <f t="shared" si="5"/>
        <v>5</v>
      </c>
    </row>
    <row r="329" spans="6:10" x14ac:dyDescent="0.2">
      <c r="F329" s="5" t="s">
        <v>24</v>
      </c>
      <c r="G329" s="5">
        <v>109</v>
      </c>
      <c r="H329" s="5" t="s">
        <v>10</v>
      </c>
      <c r="I329" s="5">
        <v>124</v>
      </c>
      <c r="J329">
        <f t="shared" si="5"/>
        <v>15</v>
      </c>
    </row>
    <row r="330" spans="6:10" x14ac:dyDescent="0.2">
      <c r="F330" s="6" t="s">
        <v>41</v>
      </c>
      <c r="G330" s="6">
        <v>98</v>
      </c>
      <c r="H330" s="6" t="s">
        <v>7</v>
      </c>
      <c r="I330" s="6">
        <v>123</v>
      </c>
      <c r="J330">
        <f t="shared" si="5"/>
        <v>25</v>
      </c>
    </row>
    <row r="331" spans="6:10" x14ac:dyDescent="0.2">
      <c r="F331" s="5" t="s">
        <v>27</v>
      </c>
      <c r="G331" s="5">
        <v>99</v>
      </c>
      <c r="H331" s="5" t="s">
        <v>29</v>
      </c>
      <c r="I331" s="5">
        <v>85</v>
      </c>
      <c r="J331">
        <f t="shared" si="5"/>
        <v>-14</v>
      </c>
    </row>
    <row r="332" spans="6:10" x14ac:dyDescent="0.2">
      <c r="F332" s="6" t="s">
        <v>21</v>
      </c>
      <c r="G332" s="6">
        <v>113</v>
      </c>
      <c r="H332" s="6" t="s">
        <v>40</v>
      </c>
      <c r="I332" s="6">
        <v>112</v>
      </c>
      <c r="J332">
        <f t="shared" si="5"/>
        <v>-1</v>
      </c>
    </row>
    <row r="333" spans="6:10" x14ac:dyDescent="0.2">
      <c r="F333" s="5" t="s">
        <v>18</v>
      </c>
      <c r="G333" s="5">
        <v>136</v>
      </c>
      <c r="H333" s="5" t="s">
        <v>35</v>
      </c>
      <c r="I333" s="5">
        <v>105</v>
      </c>
      <c r="J333">
        <f t="shared" si="5"/>
        <v>-31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"/>
  <sheetViews>
    <sheetView topLeftCell="A188" workbookViewId="0">
      <selection activeCell="A236" sqref="A236"/>
    </sheetView>
  </sheetViews>
  <sheetFormatPr baseColWidth="10" defaultColWidth="10.59765625" defaultRowHeight="15" x14ac:dyDescent="0.2"/>
  <cols>
    <col min="1" max="1" width="10.3984375" bestFit="1" customWidth="1"/>
    <col min="2" max="2" width="11" bestFit="1" customWidth="1"/>
    <col min="3" max="3" width="22" bestFit="1" customWidth="1"/>
    <col min="4" max="4" width="6" bestFit="1" customWidth="1"/>
    <col min="5" max="5" width="22" bestFit="1" customWidth="1"/>
    <col min="6" max="6" width="7" bestFit="1" customWidth="1"/>
    <col min="7" max="7" width="10.59765625" bestFit="1" customWidth="1"/>
    <col min="8" max="8" width="4.19921875" bestFit="1" customWidth="1"/>
    <col min="9" max="9" width="9.3984375" bestFit="1" customWidth="1"/>
    <col min="10" max="10" width="8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56</v>
      </c>
      <c r="I1" t="s">
        <v>57</v>
      </c>
      <c r="J1" t="s">
        <v>58</v>
      </c>
    </row>
    <row r="2" spans="1:10" x14ac:dyDescent="0.2">
      <c r="A2" s="4">
        <v>43405</v>
      </c>
      <c r="B2" t="s">
        <v>23</v>
      </c>
      <c r="C2" t="s">
        <v>32</v>
      </c>
      <c r="D2">
        <v>146</v>
      </c>
      <c r="E2" t="s">
        <v>24</v>
      </c>
      <c r="F2">
        <v>115</v>
      </c>
      <c r="G2" t="s">
        <v>59</v>
      </c>
      <c r="I2">
        <v>12095</v>
      </c>
    </row>
    <row r="3" spans="1:10" x14ac:dyDescent="0.2">
      <c r="A3" s="4">
        <v>43405</v>
      </c>
      <c r="B3" t="s">
        <v>6</v>
      </c>
      <c r="C3" t="s">
        <v>13</v>
      </c>
      <c r="D3">
        <v>113</v>
      </c>
      <c r="E3" t="s">
        <v>8</v>
      </c>
      <c r="F3">
        <v>117</v>
      </c>
      <c r="G3" t="s">
        <v>59</v>
      </c>
      <c r="I3">
        <v>18624</v>
      </c>
    </row>
    <row r="4" spans="1:10" x14ac:dyDescent="0.2">
      <c r="A4" s="4">
        <v>43405</v>
      </c>
      <c r="B4" t="s">
        <v>12</v>
      </c>
      <c r="C4" t="s">
        <v>10</v>
      </c>
      <c r="D4">
        <v>111</v>
      </c>
      <c r="E4" t="s">
        <v>14</v>
      </c>
      <c r="F4">
        <v>107</v>
      </c>
      <c r="G4" t="s">
        <v>59</v>
      </c>
      <c r="I4">
        <v>14583</v>
      </c>
    </row>
    <row r="5" spans="1:10" x14ac:dyDescent="0.2">
      <c r="A5" s="4">
        <v>43405</v>
      </c>
      <c r="B5" t="s">
        <v>12</v>
      </c>
      <c r="C5" t="s">
        <v>21</v>
      </c>
      <c r="D5">
        <v>110</v>
      </c>
      <c r="E5" t="s">
        <v>36</v>
      </c>
      <c r="F5">
        <v>91</v>
      </c>
      <c r="G5" t="s">
        <v>59</v>
      </c>
      <c r="I5">
        <v>19432</v>
      </c>
    </row>
    <row r="6" spans="1:10" x14ac:dyDescent="0.2">
      <c r="A6" s="4">
        <v>43405</v>
      </c>
      <c r="B6" t="s">
        <v>12</v>
      </c>
      <c r="C6" t="s">
        <v>22</v>
      </c>
      <c r="D6">
        <v>113</v>
      </c>
      <c r="E6" t="s">
        <v>7</v>
      </c>
      <c r="F6">
        <v>122</v>
      </c>
      <c r="G6" t="s">
        <v>59</v>
      </c>
      <c r="I6">
        <v>20246</v>
      </c>
    </row>
    <row r="7" spans="1:10" x14ac:dyDescent="0.2">
      <c r="A7" s="4">
        <v>43405</v>
      </c>
      <c r="B7" t="s">
        <v>9</v>
      </c>
      <c r="C7" t="s">
        <v>17</v>
      </c>
      <c r="D7">
        <v>119</v>
      </c>
      <c r="E7" t="s">
        <v>40</v>
      </c>
      <c r="F7">
        <v>132</v>
      </c>
      <c r="G7" t="s">
        <v>59</v>
      </c>
      <c r="I7">
        <v>18921</v>
      </c>
    </row>
    <row r="8" spans="1:10" x14ac:dyDescent="0.2">
      <c r="A8" s="4">
        <v>43406</v>
      </c>
      <c r="B8" t="s">
        <v>23</v>
      </c>
      <c r="C8" t="s">
        <v>18</v>
      </c>
      <c r="D8">
        <v>119</v>
      </c>
      <c r="E8" t="s">
        <v>15</v>
      </c>
      <c r="F8">
        <v>111</v>
      </c>
      <c r="G8" t="s">
        <v>59</v>
      </c>
      <c r="I8">
        <v>14013</v>
      </c>
    </row>
    <row r="9" spans="1:10" x14ac:dyDescent="0.2">
      <c r="A9" s="4">
        <v>43406</v>
      </c>
      <c r="B9" t="s">
        <v>6</v>
      </c>
      <c r="C9" t="s">
        <v>20</v>
      </c>
      <c r="D9">
        <v>107</v>
      </c>
      <c r="E9" t="s">
        <v>38</v>
      </c>
      <c r="F9">
        <v>105</v>
      </c>
      <c r="G9" t="s">
        <v>59</v>
      </c>
      <c r="I9">
        <v>19704</v>
      </c>
    </row>
    <row r="10" spans="1:10" x14ac:dyDescent="0.2">
      <c r="A10" s="4">
        <v>43406</v>
      </c>
      <c r="B10" t="s">
        <v>33</v>
      </c>
      <c r="C10" t="s">
        <v>25</v>
      </c>
      <c r="D10">
        <v>118</v>
      </c>
      <c r="E10" t="s">
        <v>28</v>
      </c>
      <c r="F10">
        <v>106</v>
      </c>
      <c r="G10" t="s">
        <v>59</v>
      </c>
      <c r="I10">
        <v>20008</v>
      </c>
    </row>
    <row r="11" spans="1:10" x14ac:dyDescent="0.2">
      <c r="A11" s="4">
        <v>43406</v>
      </c>
      <c r="B11" t="s">
        <v>9</v>
      </c>
      <c r="C11" t="s">
        <v>34</v>
      </c>
      <c r="D11">
        <v>99</v>
      </c>
      <c r="E11" t="s">
        <v>11</v>
      </c>
      <c r="F11">
        <v>116</v>
      </c>
      <c r="G11" t="s">
        <v>59</v>
      </c>
      <c r="I11">
        <v>19596</v>
      </c>
    </row>
    <row r="12" spans="1:10" x14ac:dyDescent="0.2">
      <c r="A12" s="4">
        <v>43406</v>
      </c>
      <c r="B12" t="s">
        <v>12</v>
      </c>
      <c r="C12" t="s">
        <v>22</v>
      </c>
      <c r="D12">
        <v>120</v>
      </c>
      <c r="E12" t="s">
        <v>27</v>
      </c>
      <c r="F12">
        <v>95</v>
      </c>
      <c r="G12" t="s">
        <v>59</v>
      </c>
      <c r="I12">
        <v>15953</v>
      </c>
    </row>
    <row r="13" spans="1:10" x14ac:dyDescent="0.2">
      <c r="A13" s="4">
        <v>43406</v>
      </c>
      <c r="B13" t="s">
        <v>30</v>
      </c>
      <c r="C13" t="s">
        <v>37</v>
      </c>
      <c r="D13">
        <v>107</v>
      </c>
      <c r="E13" t="s">
        <v>29</v>
      </c>
      <c r="F13">
        <v>98</v>
      </c>
      <c r="G13" t="s">
        <v>59</v>
      </c>
      <c r="I13">
        <v>15843</v>
      </c>
    </row>
    <row r="14" spans="1:10" x14ac:dyDescent="0.2">
      <c r="A14" s="4">
        <v>43406</v>
      </c>
      <c r="B14" t="s">
        <v>42</v>
      </c>
      <c r="C14" t="s">
        <v>19</v>
      </c>
      <c r="D14">
        <v>110</v>
      </c>
      <c r="E14" t="s">
        <v>31</v>
      </c>
      <c r="F14">
        <v>100</v>
      </c>
      <c r="G14" t="s">
        <v>59</v>
      </c>
      <c r="I14">
        <v>18306</v>
      </c>
    </row>
    <row r="15" spans="1:10" x14ac:dyDescent="0.2">
      <c r="A15" s="4">
        <v>43406</v>
      </c>
      <c r="B15" t="s">
        <v>6</v>
      </c>
      <c r="C15" t="s">
        <v>10</v>
      </c>
      <c r="D15">
        <v>134</v>
      </c>
      <c r="E15" t="s">
        <v>41</v>
      </c>
      <c r="F15">
        <v>111</v>
      </c>
      <c r="G15" t="s">
        <v>59</v>
      </c>
      <c r="I15">
        <v>20409</v>
      </c>
    </row>
    <row r="16" spans="1:10" x14ac:dyDescent="0.2">
      <c r="A16" s="4">
        <v>43407</v>
      </c>
      <c r="B16" t="s">
        <v>23</v>
      </c>
      <c r="C16" t="s">
        <v>26</v>
      </c>
      <c r="D16">
        <v>118</v>
      </c>
      <c r="E16" t="s">
        <v>24</v>
      </c>
      <c r="F16">
        <v>123</v>
      </c>
      <c r="G16" t="s">
        <v>59</v>
      </c>
      <c r="I16">
        <v>16303</v>
      </c>
    </row>
    <row r="17" spans="1:9" x14ac:dyDescent="0.2">
      <c r="A17" s="4">
        <v>43407</v>
      </c>
      <c r="B17" t="s">
        <v>6</v>
      </c>
      <c r="C17" t="s">
        <v>18</v>
      </c>
      <c r="D17">
        <v>96</v>
      </c>
      <c r="E17" t="s">
        <v>38</v>
      </c>
      <c r="F17">
        <v>88</v>
      </c>
      <c r="G17" t="s">
        <v>59</v>
      </c>
      <c r="I17">
        <v>20505</v>
      </c>
    </row>
    <row r="18" spans="1:9" x14ac:dyDescent="0.2">
      <c r="A18" s="4">
        <v>43407</v>
      </c>
      <c r="B18" t="s">
        <v>12</v>
      </c>
      <c r="C18" t="s">
        <v>36</v>
      </c>
      <c r="D18">
        <v>94</v>
      </c>
      <c r="E18" t="s">
        <v>14</v>
      </c>
      <c r="F18">
        <v>126</v>
      </c>
      <c r="G18" t="s">
        <v>59</v>
      </c>
      <c r="I18">
        <v>16221</v>
      </c>
    </row>
    <row r="19" spans="1:9" x14ac:dyDescent="0.2">
      <c r="A19" s="4">
        <v>43407</v>
      </c>
      <c r="B19" t="s">
        <v>42</v>
      </c>
      <c r="C19" t="s">
        <v>31</v>
      </c>
      <c r="D19">
        <v>88</v>
      </c>
      <c r="E19" t="s">
        <v>21</v>
      </c>
      <c r="F19">
        <v>103</v>
      </c>
      <c r="G19" t="s">
        <v>59</v>
      </c>
      <c r="I19">
        <v>19520</v>
      </c>
    </row>
    <row r="20" spans="1:9" x14ac:dyDescent="0.2">
      <c r="A20" s="4">
        <v>43407</v>
      </c>
      <c r="B20" t="s">
        <v>12</v>
      </c>
      <c r="C20" t="s">
        <v>8</v>
      </c>
      <c r="D20">
        <v>101</v>
      </c>
      <c r="E20" t="s">
        <v>20</v>
      </c>
      <c r="F20">
        <v>102</v>
      </c>
      <c r="G20" t="s">
        <v>59</v>
      </c>
      <c r="I20">
        <v>17505</v>
      </c>
    </row>
    <row r="21" spans="1:9" x14ac:dyDescent="0.2">
      <c r="A21" s="4">
        <v>43407</v>
      </c>
      <c r="B21" t="s">
        <v>60</v>
      </c>
      <c r="C21" t="s">
        <v>16</v>
      </c>
      <c r="D21">
        <v>99</v>
      </c>
      <c r="E21" t="s">
        <v>7</v>
      </c>
      <c r="F21">
        <v>109</v>
      </c>
      <c r="G21" t="s">
        <v>59</v>
      </c>
      <c r="I21">
        <v>20289</v>
      </c>
    </row>
    <row r="22" spans="1:9" x14ac:dyDescent="0.2">
      <c r="A22" s="4">
        <v>43407</v>
      </c>
      <c r="B22" t="s">
        <v>30</v>
      </c>
      <c r="C22" t="s">
        <v>39</v>
      </c>
      <c r="D22">
        <v>114</v>
      </c>
      <c r="E22" t="s">
        <v>40</v>
      </c>
      <c r="F22">
        <v>110</v>
      </c>
      <c r="G22" t="s">
        <v>59</v>
      </c>
      <c r="I22">
        <v>19848</v>
      </c>
    </row>
    <row r="23" spans="1:9" x14ac:dyDescent="0.2">
      <c r="A23" s="4">
        <v>43407</v>
      </c>
      <c r="B23" t="s">
        <v>33</v>
      </c>
      <c r="C23" t="s">
        <v>17</v>
      </c>
      <c r="D23">
        <v>95</v>
      </c>
      <c r="E23" t="s">
        <v>35</v>
      </c>
      <c r="F23">
        <v>109</v>
      </c>
      <c r="G23" t="s">
        <v>59</v>
      </c>
      <c r="I23">
        <v>18354</v>
      </c>
    </row>
    <row r="24" spans="1:9" x14ac:dyDescent="0.2">
      <c r="A24" s="4">
        <v>43408</v>
      </c>
      <c r="B24" t="s">
        <v>43</v>
      </c>
      <c r="C24" t="s">
        <v>7</v>
      </c>
      <c r="D24">
        <v>97</v>
      </c>
      <c r="E24" t="s">
        <v>15</v>
      </c>
      <c r="F24">
        <v>122</v>
      </c>
      <c r="G24" t="s">
        <v>59</v>
      </c>
      <c r="I24">
        <v>12826</v>
      </c>
    </row>
    <row r="25" spans="1:9" x14ac:dyDescent="0.2">
      <c r="A25" s="4">
        <v>43408</v>
      </c>
      <c r="B25" t="s">
        <v>44</v>
      </c>
      <c r="C25" t="s">
        <v>37</v>
      </c>
      <c r="D25">
        <v>121</v>
      </c>
      <c r="E25" t="s">
        <v>39</v>
      </c>
      <c r="F25">
        <v>107</v>
      </c>
      <c r="G25" t="s">
        <v>59</v>
      </c>
      <c r="I25">
        <v>18997</v>
      </c>
    </row>
    <row r="26" spans="1:9" x14ac:dyDescent="0.2">
      <c r="A26" s="4">
        <v>43408</v>
      </c>
      <c r="B26" t="s">
        <v>61</v>
      </c>
      <c r="C26" t="s">
        <v>32</v>
      </c>
      <c r="D26">
        <v>109</v>
      </c>
      <c r="E26" t="s">
        <v>13</v>
      </c>
      <c r="F26">
        <v>144</v>
      </c>
      <c r="G26" t="s">
        <v>59</v>
      </c>
      <c r="I26">
        <v>17341</v>
      </c>
    </row>
    <row r="27" spans="1:9" x14ac:dyDescent="0.2">
      <c r="A27" s="4">
        <v>43408</v>
      </c>
      <c r="B27" t="s">
        <v>6</v>
      </c>
      <c r="C27" t="s">
        <v>19</v>
      </c>
      <c r="D27">
        <v>100</v>
      </c>
      <c r="E27" t="s">
        <v>29</v>
      </c>
      <c r="F27">
        <v>102</v>
      </c>
      <c r="G27" t="s">
        <v>59</v>
      </c>
      <c r="I27">
        <v>13074</v>
      </c>
    </row>
    <row r="28" spans="1:9" x14ac:dyDescent="0.2">
      <c r="A28" s="4">
        <v>43408</v>
      </c>
      <c r="B28" t="s">
        <v>42</v>
      </c>
      <c r="C28" t="s">
        <v>34</v>
      </c>
      <c r="D28">
        <v>81</v>
      </c>
      <c r="E28" t="s">
        <v>40</v>
      </c>
      <c r="F28">
        <v>111</v>
      </c>
      <c r="G28" t="s">
        <v>59</v>
      </c>
      <c r="I28">
        <v>19522</v>
      </c>
    </row>
    <row r="29" spans="1:9" x14ac:dyDescent="0.2">
      <c r="A29" s="4">
        <v>43408</v>
      </c>
      <c r="B29" t="s">
        <v>12</v>
      </c>
      <c r="C29" t="s">
        <v>27</v>
      </c>
      <c r="D29">
        <v>117</v>
      </c>
      <c r="E29" t="s">
        <v>35</v>
      </c>
      <c r="F29">
        <v>110</v>
      </c>
      <c r="G29" t="s">
        <v>59</v>
      </c>
      <c r="I29">
        <v>18354</v>
      </c>
    </row>
    <row r="30" spans="1:9" x14ac:dyDescent="0.2">
      <c r="A30" s="4">
        <v>43408</v>
      </c>
      <c r="B30" t="s">
        <v>43</v>
      </c>
      <c r="C30" t="s">
        <v>25</v>
      </c>
      <c r="D30">
        <v>95</v>
      </c>
      <c r="E30" t="s">
        <v>41</v>
      </c>
      <c r="F30">
        <v>108</v>
      </c>
      <c r="G30" t="s">
        <v>59</v>
      </c>
      <c r="I30">
        <v>16679</v>
      </c>
    </row>
    <row r="31" spans="1:9" x14ac:dyDescent="0.2">
      <c r="A31" s="4">
        <v>43409</v>
      </c>
      <c r="B31" t="s">
        <v>42</v>
      </c>
      <c r="C31" t="s">
        <v>8</v>
      </c>
      <c r="D31">
        <v>107</v>
      </c>
      <c r="E31" t="s">
        <v>21</v>
      </c>
      <c r="F31">
        <v>115</v>
      </c>
      <c r="G31" t="s">
        <v>59</v>
      </c>
      <c r="I31">
        <v>19520</v>
      </c>
    </row>
    <row r="32" spans="1:9" x14ac:dyDescent="0.2">
      <c r="A32" s="4">
        <v>43409</v>
      </c>
      <c r="B32" t="s">
        <v>12</v>
      </c>
      <c r="C32" t="s">
        <v>26</v>
      </c>
      <c r="D32">
        <v>120</v>
      </c>
      <c r="E32" t="s">
        <v>16</v>
      </c>
      <c r="F32">
        <v>115</v>
      </c>
      <c r="G32" t="s">
        <v>59</v>
      </c>
      <c r="H32" t="s">
        <v>65</v>
      </c>
      <c r="I32">
        <v>14148</v>
      </c>
    </row>
    <row r="33" spans="1:9" x14ac:dyDescent="0.2">
      <c r="A33" s="4">
        <v>43409</v>
      </c>
      <c r="B33" t="s">
        <v>9</v>
      </c>
      <c r="C33" t="s">
        <v>19</v>
      </c>
      <c r="D33">
        <v>101</v>
      </c>
      <c r="E33" t="s">
        <v>11</v>
      </c>
      <c r="F33">
        <v>117</v>
      </c>
      <c r="G33" t="s">
        <v>59</v>
      </c>
      <c r="I33">
        <v>19596</v>
      </c>
    </row>
    <row r="34" spans="1:9" x14ac:dyDescent="0.2">
      <c r="A34" s="4">
        <v>43409</v>
      </c>
      <c r="B34" t="s">
        <v>12</v>
      </c>
      <c r="C34" t="s">
        <v>18</v>
      </c>
      <c r="D34">
        <v>98</v>
      </c>
      <c r="E34" t="s">
        <v>20</v>
      </c>
      <c r="F34">
        <v>94</v>
      </c>
      <c r="G34" t="s">
        <v>59</v>
      </c>
      <c r="I34">
        <v>14735</v>
      </c>
    </row>
    <row r="35" spans="1:9" x14ac:dyDescent="0.2">
      <c r="A35" s="4">
        <v>43409</v>
      </c>
      <c r="B35" t="s">
        <v>9</v>
      </c>
      <c r="C35" t="s">
        <v>34</v>
      </c>
      <c r="D35">
        <v>109</v>
      </c>
      <c r="E35" t="s">
        <v>22</v>
      </c>
      <c r="F35">
        <v>120</v>
      </c>
      <c r="G35" t="s">
        <v>59</v>
      </c>
      <c r="I35">
        <v>16564</v>
      </c>
    </row>
    <row r="36" spans="1:9" x14ac:dyDescent="0.2">
      <c r="A36" s="4">
        <v>43409</v>
      </c>
      <c r="B36" t="s">
        <v>23</v>
      </c>
      <c r="C36" t="s">
        <v>38</v>
      </c>
      <c r="D36">
        <v>116</v>
      </c>
      <c r="E36" t="s">
        <v>25</v>
      </c>
      <c r="F36">
        <v>115</v>
      </c>
      <c r="G36" t="s">
        <v>59</v>
      </c>
      <c r="H36" t="s">
        <v>66</v>
      </c>
      <c r="I36">
        <v>19812</v>
      </c>
    </row>
    <row r="37" spans="1:9" x14ac:dyDescent="0.2">
      <c r="A37" s="4">
        <v>43409</v>
      </c>
      <c r="B37" t="s">
        <v>6</v>
      </c>
      <c r="C37" t="s">
        <v>17</v>
      </c>
      <c r="D37">
        <v>116</v>
      </c>
      <c r="E37" t="s">
        <v>10</v>
      </c>
      <c r="F37">
        <v>122</v>
      </c>
      <c r="G37" t="s">
        <v>59</v>
      </c>
      <c r="I37">
        <v>18203</v>
      </c>
    </row>
    <row r="38" spans="1:9" x14ac:dyDescent="0.2">
      <c r="A38" s="4">
        <v>43409</v>
      </c>
      <c r="B38" t="s">
        <v>12</v>
      </c>
      <c r="C38" t="s">
        <v>36</v>
      </c>
      <c r="D38">
        <v>100</v>
      </c>
      <c r="E38" t="s">
        <v>27</v>
      </c>
      <c r="F38">
        <v>102</v>
      </c>
      <c r="G38" t="s">
        <v>59</v>
      </c>
      <c r="I38">
        <v>15009</v>
      </c>
    </row>
    <row r="39" spans="1:9" x14ac:dyDescent="0.2">
      <c r="A39" s="4">
        <v>43409</v>
      </c>
      <c r="B39" t="s">
        <v>42</v>
      </c>
      <c r="C39" t="s">
        <v>37</v>
      </c>
      <c r="D39">
        <v>124</v>
      </c>
      <c r="E39" t="s">
        <v>31</v>
      </c>
      <c r="F39">
        <v>111</v>
      </c>
      <c r="G39" t="s">
        <v>59</v>
      </c>
      <c r="I39">
        <v>18306</v>
      </c>
    </row>
    <row r="40" spans="1:9" x14ac:dyDescent="0.2">
      <c r="A40" s="4">
        <v>43410</v>
      </c>
      <c r="B40" t="s">
        <v>12</v>
      </c>
      <c r="C40" t="s">
        <v>24</v>
      </c>
      <c r="D40">
        <v>102</v>
      </c>
      <c r="E40" t="s">
        <v>14</v>
      </c>
      <c r="F40">
        <v>113</v>
      </c>
      <c r="G40" t="s">
        <v>59</v>
      </c>
      <c r="I40">
        <v>13955</v>
      </c>
    </row>
    <row r="41" spans="1:9" x14ac:dyDescent="0.2">
      <c r="A41" s="4">
        <v>43410</v>
      </c>
      <c r="B41" t="s">
        <v>33</v>
      </c>
      <c r="C41" t="s">
        <v>41</v>
      </c>
      <c r="D41">
        <v>100</v>
      </c>
      <c r="E41" t="s">
        <v>28</v>
      </c>
      <c r="F41">
        <v>119</v>
      </c>
      <c r="G41" t="s">
        <v>59</v>
      </c>
      <c r="I41">
        <v>19234</v>
      </c>
    </row>
    <row r="42" spans="1:9" x14ac:dyDescent="0.2">
      <c r="A42" s="4">
        <v>43410</v>
      </c>
      <c r="B42" t="s">
        <v>42</v>
      </c>
      <c r="C42" t="s">
        <v>15</v>
      </c>
      <c r="D42">
        <v>104</v>
      </c>
      <c r="E42" t="s">
        <v>29</v>
      </c>
      <c r="F42">
        <v>82</v>
      </c>
      <c r="G42" t="s">
        <v>59</v>
      </c>
      <c r="I42">
        <v>14205</v>
      </c>
    </row>
    <row r="43" spans="1:9" x14ac:dyDescent="0.2">
      <c r="A43" s="4">
        <v>43410</v>
      </c>
      <c r="B43" t="s">
        <v>30</v>
      </c>
      <c r="C43" t="s">
        <v>13</v>
      </c>
      <c r="D43">
        <v>103</v>
      </c>
      <c r="E43" t="s">
        <v>40</v>
      </c>
      <c r="F43">
        <v>118</v>
      </c>
      <c r="G43" t="s">
        <v>59</v>
      </c>
      <c r="I43">
        <v>19512</v>
      </c>
    </row>
    <row r="44" spans="1:9" x14ac:dyDescent="0.2">
      <c r="A44" s="4">
        <v>43411</v>
      </c>
      <c r="B44" t="s">
        <v>23</v>
      </c>
      <c r="C44" t="s">
        <v>25</v>
      </c>
      <c r="D44">
        <v>112</v>
      </c>
      <c r="E44" t="s">
        <v>24</v>
      </c>
      <c r="F44">
        <v>107</v>
      </c>
      <c r="G44" t="s">
        <v>59</v>
      </c>
      <c r="I44">
        <v>12412</v>
      </c>
    </row>
    <row r="45" spans="1:9" x14ac:dyDescent="0.2">
      <c r="A45" s="4">
        <v>43411</v>
      </c>
      <c r="B45" t="s">
        <v>12</v>
      </c>
      <c r="C45" t="s">
        <v>10</v>
      </c>
      <c r="D45">
        <v>95</v>
      </c>
      <c r="E45" t="s">
        <v>36</v>
      </c>
      <c r="F45">
        <v>86</v>
      </c>
      <c r="G45" t="s">
        <v>59</v>
      </c>
      <c r="I45">
        <v>19432</v>
      </c>
    </row>
    <row r="46" spans="1:9" x14ac:dyDescent="0.2">
      <c r="A46" s="4">
        <v>43411</v>
      </c>
      <c r="B46" t="s">
        <v>6</v>
      </c>
      <c r="C46" t="s">
        <v>7</v>
      </c>
      <c r="D46">
        <v>100</v>
      </c>
      <c r="E46" t="s">
        <v>20</v>
      </c>
      <c r="F46">
        <v>94</v>
      </c>
      <c r="G46" t="s">
        <v>59</v>
      </c>
      <c r="I46">
        <v>16434</v>
      </c>
    </row>
    <row r="47" spans="1:9" x14ac:dyDescent="0.2">
      <c r="A47" s="4">
        <v>43411</v>
      </c>
      <c r="B47" t="s">
        <v>9</v>
      </c>
      <c r="C47" t="s">
        <v>34</v>
      </c>
      <c r="D47">
        <v>110</v>
      </c>
      <c r="E47" t="s">
        <v>39</v>
      </c>
      <c r="F47">
        <v>114</v>
      </c>
      <c r="G47" t="s">
        <v>59</v>
      </c>
      <c r="I47">
        <v>18997</v>
      </c>
    </row>
    <row r="48" spans="1:9" x14ac:dyDescent="0.2">
      <c r="A48" s="4">
        <v>43411</v>
      </c>
      <c r="B48" t="s">
        <v>6</v>
      </c>
      <c r="C48" t="s">
        <v>21</v>
      </c>
      <c r="D48">
        <v>87</v>
      </c>
      <c r="E48" t="s">
        <v>19</v>
      </c>
      <c r="F48">
        <v>89</v>
      </c>
      <c r="G48" t="s">
        <v>59</v>
      </c>
      <c r="I48">
        <v>15832</v>
      </c>
    </row>
    <row r="49" spans="1:9" x14ac:dyDescent="0.2">
      <c r="A49" s="4">
        <v>43411</v>
      </c>
      <c r="B49" t="s">
        <v>23</v>
      </c>
      <c r="C49" t="s">
        <v>35</v>
      </c>
      <c r="D49">
        <v>88</v>
      </c>
      <c r="E49" t="s">
        <v>26</v>
      </c>
      <c r="F49">
        <v>95</v>
      </c>
      <c r="G49" t="s">
        <v>59</v>
      </c>
      <c r="I49">
        <v>19600</v>
      </c>
    </row>
    <row r="50" spans="1:9" x14ac:dyDescent="0.2">
      <c r="A50" s="4">
        <v>43411</v>
      </c>
      <c r="B50" t="s">
        <v>6</v>
      </c>
      <c r="C50" t="s">
        <v>38</v>
      </c>
      <c r="D50">
        <v>98</v>
      </c>
      <c r="E50" t="s">
        <v>17</v>
      </c>
      <c r="F50">
        <v>107</v>
      </c>
      <c r="G50" t="s">
        <v>59</v>
      </c>
      <c r="I50">
        <v>15514</v>
      </c>
    </row>
    <row r="51" spans="1:9" x14ac:dyDescent="0.2">
      <c r="A51" s="4">
        <v>43411</v>
      </c>
      <c r="B51" t="s">
        <v>12</v>
      </c>
      <c r="C51" t="s">
        <v>16</v>
      </c>
      <c r="D51">
        <v>103</v>
      </c>
      <c r="E51" t="s">
        <v>27</v>
      </c>
      <c r="F51">
        <v>96</v>
      </c>
      <c r="G51" t="s">
        <v>59</v>
      </c>
      <c r="I51">
        <v>16103</v>
      </c>
    </row>
    <row r="52" spans="1:9" x14ac:dyDescent="0.2">
      <c r="A52" s="4">
        <v>43411</v>
      </c>
      <c r="B52" t="s">
        <v>30</v>
      </c>
      <c r="C52" t="s">
        <v>37</v>
      </c>
      <c r="D52">
        <v>114</v>
      </c>
      <c r="E52" t="s">
        <v>32</v>
      </c>
      <c r="F52">
        <v>105</v>
      </c>
      <c r="G52" t="s">
        <v>59</v>
      </c>
      <c r="I52">
        <v>17583</v>
      </c>
    </row>
    <row r="53" spans="1:9" x14ac:dyDescent="0.2">
      <c r="A53" s="4">
        <v>43411</v>
      </c>
      <c r="B53" t="s">
        <v>42</v>
      </c>
      <c r="C53" t="s">
        <v>28</v>
      </c>
      <c r="D53">
        <v>102</v>
      </c>
      <c r="E53" t="s">
        <v>31</v>
      </c>
      <c r="F53">
        <v>117</v>
      </c>
      <c r="G53" t="s">
        <v>59</v>
      </c>
      <c r="I53">
        <v>18306</v>
      </c>
    </row>
    <row r="54" spans="1:9" x14ac:dyDescent="0.2">
      <c r="A54" s="4">
        <v>43412</v>
      </c>
      <c r="B54" t="s">
        <v>9</v>
      </c>
      <c r="C54" t="s">
        <v>13</v>
      </c>
      <c r="D54">
        <v>134</v>
      </c>
      <c r="E54" t="s">
        <v>11</v>
      </c>
      <c r="F54">
        <v>111</v>
      </c>
      <c r="G54" t="s">
        <v>59</v>
      </c>
      <c r="I54">
        <v>19596</v>
      </c>
    </row>
    <row r="55" spans="1:9" x14ac:dyDescent="0.2">
      <c r="A55" s="4">
        <v>43412</v>
      </c>
      <c r="B55" t="s">
        <v>6</v>
      </c>
      <c r="C55" t="s">
        <v>18</v>
      </c>
      <c r="D55">
        <v>80</v>
      </c>
      <c r="E55" t="s">
        <v>10</v>
      </c>
      <c r="F55">
        <v>98</v>
      </c>
      <c r="G55" t="s">
        <v>59</v>
      </c>
      <c r="I55">
        <v>18203</v>
      </c>
    </row>
    <row r="56" spans="1:9" x14ac:dyDescent="0.2">
      <c r="A56" s="4">
        <v>43412</v>
      </c>
      <c r="B56" t="s">
        <v>42</v>
      </c>
      <c r="C56" t="s">
        <v>8</v>
      </c>
      <c r="D56">
        <v>116</v>
      </c>
      <c r="E56" t="s">
        <v>29</v>
      </c>
      <c r="F56">
        <v>109</v>
      </c>
      <c r="G56" t="s">
        <v>59</v>
      </c>
      <c r="H56" t="s">
        <v>65</v>
      </c>
      <c r="I56">
        <v>17359</v>
      </c>
    </row>
    <row r="57" spans="1:9" x14ac:dyDescent="0.2">
      <c r="A57" s="4">
        <v>43412</v>
      </c>
      <c r="B57" t="s">
        <v>30</v>
      </c>
      <c r="C57" t="s">
        <v>22</v>
      </c>
      <c r="D57">
        <v>105</v>
      </c>
      <c r="E57" t="s">
        <v>40</v>
      </c>
      <c r="F57">
        <v>116</v>
      </c>
      <c r="G57" t="s">
        <v>59</v>
      </c>
      <c r="I57">
        <v>19170</v>
      </c>
    </row>
    <row r="58" spans="1:9" x14ac:dyDescent="0.2">
      <c r="A58" s="4">
        <v>43413</v>
      </c>
      <c r="B58" t="s">
        <v>23</v>
      </c>
      <c r="C58" t="s">
        <v>16</v>
      </c>
      <c r="D58">
        <v>124</v>
      </c>
      <c r="E58" t="s">
        <v>24</v>
      </c>
      <c r="F58">
        <v>109</v>
      </c>
      <c r="G58" t="s">
        <v>59</v>
      </c>
      <c r="I58">
        <v>14759</v>
      </c>
    </row>
    <row r="59" spans="1:9" x14ac:dyDescent="0.2">
      <c r="A59" s="4">
        <v>43413</v>
      </c>
      <c r="B59" t="s">
        <v>42</v>
      </c>
      <c r="C59" t="s">
        <v>15</v>
      </c>
      <c r="D59">
        <v>112</v>
      </c>
      <c r="E59" t="s">
        <v>21</v>
      </c>
      <c r="F59">
        <v>110</v>
      </c>
      <c r="G59" t="s">
        <v>59</v>
      </c>
      <c r="I59">
        <v>19520</v>
      </c>
    </row>
    <row r="60" spans="1:9" x14ac:dyDescent="0.2">
      <c r="A60" s="4">
        <v>43413</v>
      </c>
      <c r="B60" t="s">
        <v>6</v>
      </c>
      <c r="C60" t="s">
        <v>20</v>
      </c>
      <c r="D60">
        <v>110</v>
      </c>
      <c r="E60" t="s">
        <v>26</v>
      </c>
      <c r="F60">
        <v>102</v>
      </c>
      <c r="G60" t="s">
        <v>59</v>
      </c>
      <c r="I60">
        <v>19600</v>
      </c>
    </row>
    <row r="61" spans="1:9" x14ac:dyDescent="0.2">
      <c r="A61" s="4">
        <v>43413</v>
      </c>
      <c r="B61" t="s">
        <v>12</v>
      </c>
      <c r="C61" t="s">
        <v>41</v>
      </c>
      <c r="D61">
        <v>108</v>
      </c>
      <c r="E61" t="s">
        <v>27</v>
      </c>
      <c r="F61">
        <v>117</v>
      </c>
      <c r="G61" t="s">
        <v>59</v>
      </c>
      <c r="I61">
        <v>16562</v>
      </c>
    </row>
    <row r="62" spans="1:9" x14ac:dyDescent="0.2">
      <c r="A62" s="4">
        <v>43413</v>
      </c>
      <c r="B62" t="s">
        <v>12</v>
      </c>
      <c r="C62" t="s">
        <v>14</v>
      </c>
      <c r="D62">
        <v>132</v>
      </c>
      <c r="E62" t="s">
        <v>7</v>
      </c>
      <c r="F62">
        <v>133</v>
      </c>
      <c r="G62" t="s">
        <v>59</v>
      </c>
      <c r="H62" t="s">
        <v>65</v>
      </c>
      <c r="I62">
        <v>20424</v>
      </c>
    </row>
    <row r="63" spans="1:9" x14ac:dyDescent="0.2">
      <c r="A63" s="4">
        <v>43413</v>
      </c>
      <c r="B63" t="s">
        <v>30</v>
      </c>
      <c r="C63" t="s">
        <v>34</v>
      </c>
      <c r="D63">
        <v>110</v>
      </c>
      <c r="E63" t="s">
        <v>32</v>
      </c>
      <c r="F63">
        <v>121</v>
      </c>
      <c r="G63" t="s">
        <v>59</v>
      </c>
      <c r="I63">
        <v>17583</v>
      </c>
    </row>
    <row r="64" spans="1:9" x14ac:dyDescent="0.2">
      <c r="A64" s="4">
        <v>43413</v>
      </c>
      <c r="B64" t="s">
        <v>44</v>
      </c>
      <c r="C64" t="s">
        <v>8</v>
      </c>
      <c r="D64">
        <v>115</v>
      </c>
      <c r="E64" t="s">
        <v>31</v>
      </c>
      <c r="F64">
        <v>123</v>
      </c>
      <c r="G64" t="s">
        <v>59</v>
      </c>
      <c r="I64">
        <v>18306</v>
      </c>
    </row>
    <row r="65" spans="1:9" x14ac:dyDescent="0.2">
      <c r="A65" s="4">
        <v>43414</v>
      </c>
      <c r="B65" t="s">
        <v>6</v>
      </c>
      <c r="C65" t="s">
        <v>36</v>
      </c>
      <c r="D65">
        <v>98</v>
      </c>
      <c r="E65" t="s">
        <v>38</v>
      </c>
      <c r="F65">
        <v>99</v>
      </c>
      <c r="G65" t="s">
        <v>59</v>
      </c>
      <c r="I65">
        <v>21506</v>
      </c>
    </row>
    <row r="66" spans="1:9" x14ac:dyDescent="0.2">
      <c r="A66" s="4">
        <v>43414</v>
      </c>
      <c r="B66" t="s">
        <v>42</v>
      </c>
      <c r="C66" t="s">
        <v>10</v>
      </c>
      <c r="D66">
        <v>96</v>
      </c>
      <c r="E66" t="s">
        <v>28</v>
      </c>
      <c r="F66">
        <v>111</v>
      </c>
      <c r="G66" t="s">
        <v>59</v>
      </c>
      <c r="I66">
        <v>19818</v>
      </c>
    </row>
    <row r="67" spans="1:9" x14ac:dyDescent="0.2">
      <c r="A67" s="4">
        <v>43414</v>
      </c>
      <c r="B67" t="s">
        <v>33</v>
      </c>
      <c r="C67" t="s">
        <v>15</v>
      </c>
      <c r="D67">
        <v>100</v>
      </c>
      <c r="E67" t="s">
        <v>11</v>
      </c>
      <c r="F67">
        <v>116</v>
      </c>
      <c r="G67" t="s">
        <v>59</v>
      </c>
      <c r="I67">
        <v>19596</v>
      </c>
    </row>
    <row r="68" spans="1:9" x14ac:dyDescent="0.2">
      <c r="A68" s="4">
        <v>43414</v>
      </c>
      <c r="B68" t="s">
        <v>61</v>
      </c>
      <c r="C68" t="s">
        <v>13</v>
      </c>
      <c r="D68">
        <v>126</v>
      </c>
      <c r="E68" t="s">
        <v>22</v>
      </c>
      <c r="F68">
        <v>128</v>
      </c>
      <c r="G68" t="s">
        <v>59</v>
      </c>
      <c r="H68" t="s">
        <v>65</v>
      </c>
      <c r="I68">
        <v>17486</v>
      </c>
    </row>
    <row r="69" spans="1:9" x14ac:dyDescent="0.2">
      <c r="A69" s="4">
        <v>43414</v>
      </c>
      <c r="B69" t="s">
        <v>6</v>
      </c>
      <c r="C69" t="s">
        <v>7</v>
      </c>
      <c r="D69">
        <v>106</v>
      </c>
      <c r="E69" t="s">
        <v>19</v>
      </c>
      <c r="F69">
        <v>112</v>
      </c>
      <c r="G69" t="s">
        <v>59</v>
      </c>
      <c r="H69" t="s">
        <v>65</v>
      </c>
      <c r="I69">
        <v>16904</v>
      </c>
    </row>
    <row r="70" spans="1:9" x14ac:dyDescent="0.2">
      <c r="A70" s="4">
        <v>43414</v>
      </c>
      <c r="B70" t="s">
        <v>6</v>
      </c>
      <c r="C70" t="s">
        <v>41</v>
      </c>
      <c r="D70">
        <v>116</v>
      </c>
      <c r="E70" t="s">
        <v>26</v>
      </c>
      <c r="F70">
        <v>110</v>
      </c>
      <c r="G70" t="s">
        <v>59</v>
      </c>
      <c r="I70">
        <v>19600</v>
      </c>
    </row>
    <row r="71" spans="1:9" x14ac:dyDescent="0.2">
      <c r="A71" s="4">
        <v>43414</v>
      </c>
      <c r="B71" t="s">
        <v>12</v>
      </c>
      <c r="C71" t="s">
        <v>29</v>
      </c>
      <c r="D71">
        <v>99</v>
      </c>
      <c r="E71" t="s">
        <v>17</v>
      </c>
      <c r="F71">
        <v>119</v>
      </c>
      <c r="G71" t="s">
        <v>59</v>
      </c>
      <c r="I71">
        <v>15222</v>
      </c>
    </row>
    <row r="72" spans="1:9" x14ac:dyDescent="0.2">
      <c r="A72" s="4">
        <v>43414</v>
      </c>
      <c r="B72" t="s">
        <v>30</v>
      </c>
      <c r="C72" t="s">
        <v>39</v>
      </c>
      <c r="D72">
        <v>101</v>
      </c>
      <c r="E72" t="s">
        <v>32</v>
      </c>
      <c r="F72">
        <v>86</v>
      </c>
      <c r="G72" t="s">
        <v>59</v>
      </c>
      <c r="I72">
        <v>17583</v>
      </c>
    </row>
    <row r="73" spans="1:9" x14ac:dyDescent="0.2">
      <c r="A73" s="4">
        <v>43414</v>
      </c>
      <c r="B73" t="s">
        <v>33</v>
      </c>
      <c r="C73" t="s">
        <v>18</v>
      </c>
      <c r="D73">
        <v>89</v>
      </c>
      <c r="E73" t="s">
        <v>35</v>
      </c>
      <c r="F73">
        <v>96</v>
      </c>
      <c r="G73" t="s">
        <v>59</v>
      </c>
      <c r="I73">
        <v>18354</v>
      </c>
    </row>
    <row r="74" spans="1:9" x14ac:dyDescent="0.2">
      <c r="A74" s="4">
        <v>43414</v>
      </c>
      <c r="B74" t="s">
        <v>62</v>
      </c>
      <c r="C74" t="s">
        <v>25</v>
      </c>
      <c r="D74">
        <v>112</v>
      </c>
      <c r="E74" t="s">
        <v>37</v>
      </c>
      <c r="F74">
        <v>128</v>
      </c>
      <c r="G74" t="s">
        <v>59</v>
      </c>
      <c r="I74">
        <v>19800</v>
      </c>
    </row>
    <row r="75" spans="1:9" x14ac:dyDescent="0.2">
      <c r="A75" s="4">
        <v>43415</v>
      </c>
      <c r="B75" t="s">
        <v>6</v>
      </c>
      <c r="C75" t="s">
        <v>13</v>
      </c>
      <c r="D75">
        <v>121</v>
      </c>
      <c r="E75" t="s">
        <v>21</v>
      </c>
      <c r="F75">
        <v>114</v>
      </c>
      <c r="G75" t="s">
        <v>59</v>
      </c>
      <c r="I75">
        <v>19520</v>
      </c>
    </row>
    <row r="76" spans="1:9" x14ac:dyDescent="0.2">
      <c r="A76" s="4">
        <v>43415</v>
      </c>
      <c r="B76" t="s">
        <v>61</v>
      </c>
      <c r="C76" t="s">
        <v>14</v>
      </c>
      <c r="D76">
        <v>113</v>
      </c>
      <c r="E76" t="s">
        <v>16</v>
      </c>
      <c r="F76">
        <v>103</v>
      </c>
      <c r="G76" t="s">
        <v>59</v>
      </c>
      <c r="I76">
        <v>15133</v>
      </c>
    </row>
    <row r="77" spans="1:9" x14ac:dyDescent="0.2">
      <c r="A77" s="4">
        <v>43415</v>
      </c>
      <c r="B77" t="s">
        <v>12</v>
      </c>
      <c r="C77" t="s">
        <v>20</v>
      </c>
      <c r="D77">
        <v>103</v>
      </c>
      <c r="E77" t="s">
        <v>18</v>
      </c>
      <c r="F77">
        <v>115</v>
      </c>
      <c r="G77" t="s">
        <v>59</v>
      </c>
      <c r="I77">
        <v>18055</v>
      </c>
    </row>
    <row r="78" spans="1:9" x14ac:dyDescent="0.2">
      <c r="A78" s="4">
        <v>43415</v>
      </c>
      <c r="B78" t="s">
        <v>44</v>
      </c>
      <c r="C78" t="s">
        <v>24</v>
      </c>
      <c r="D78">
        <v>106</v>
      </c>
      <c r="E78" t="s">
        <v>39</v>
      </c>
      <c r="F78">
        <v>107</v>
      </c>
      <c r="G78" t="s">
        <v>59</v>
      </c>
      <c r="I78">
        <v>18997</v>
      </c>
    </row>
    <row r="79" spans="1:9" x14ac:dyDescent="0.2">
      <c r="A79" s="4">
        <v>43415</v>
      </c>
      <c r="B79" t="s">
        <v>23</v>
      </c>
      <c r="C79" t="s">
        <v>27</v>
      </c>
      <c r="D79">
        <v>115</v>
      </c>
      <c r="E79" t="s">
        <v>25</v>
      </c>
      <c r="F79">
        <v>89</v>
      </c>
      <c r="G79" t="s">
        <v>59</v>
      </c>
      <c r="I79">
        <v>19812</v>
      </c>
    </row>
    <row r="80" spans="1:9" x14ac:dyDescent="0.2">
      <c r="A80" s="4">
        <v>43415</v>
      </c>
      <c r="B80" t="s">
        <v>42</v>
      </c>
      <c r="C80" t="s">
        <v>8</v>
      </c>
      <c r="D80">
        <v>94</v>
      </c>
      <c r="E80" t="s">
        <v>40</v>
      </c>
      <c r="F80">
        <v>100</v>
      </c>
      <c r="G80" t="s">
        <v>59</v>
      </c>
      <c r="I80">
        <v>19712</v>
      </c>
    </row>
    <row r="81" spans="1:9" x14ac:dyDescent="0.2">
      <c r="A81" s="4">
        <v>43416</v>
      </c>
      <c r="B81" t="s">
        <v>6</v>
      </c>
      <c r="C81" t="s">
        <v>28</v>
      </c>
      <c r="D81">
        <v>103</v>
      </c>
      <c r="E81" t="s">
        <v>38</v>
      </c>
      <c r="F81">
        <v>98</v>
      </c>
      <c r="G81" t="s">
        <v>59</v>
      </c>
      <c r="I81">
        <v>19012</v>
      </c>
    </row>
    <row r="82" spans="1:9" x14ac:dyDescent="0.2">
      <c r="A82" s="4">
        <v>43416</v>
      </c>
      <c r="B82" t="s">
        <v>9</v>
      </c>
      <c r="C82" t="s">
        <v>11</v>
      </c>
      <c r="D82">
        <v>116</v>
      </c>
      <c r="E82" t="s">
        <v>22</v>
      </c>
      <c r="F82">
        <v>121</v>
      </c>
      <c r="G82" t="s">
        <v>59</v>
      </c>
      <c r="H82" t="s">
        <v>65</v>
      </c>
      <c r="I82">
        <v>19068</v>
      </c>
    </row>
    <row r="83" spans="1:9" x14ac:dyDescent="0.2">
      <c r="A83" s="4">
        <v>43416</v>
      </c>
      <c r="B83" t="s">
        <v>6</v>
      </c>
      <c r="C83" t="s">
        <v>31</v>
      </c>
      <c r="D83">
        <v>96</v>
      </c>
      <c r="E83" t="s">
        <v>19</v>
      </c>
      <c r="F83">
        <v>88</v>
      </c>
      <c r="G83" t="s">
        <v>59</v>
      </c>
      <c r="I83">
        <v>13477</v>
      </c>
    </row>
    <row r="84" spans="1:9" x14ac:dyDescent="0.2">
      <c r="A84" s="4">
        <v>43416</v>
      </c>
      <c r="B84" t="s">
        <v>23</v>
      </c>
      <c r="C84" t="s">
        <v>7</v>
      </c>
      <c r="D84">
        <v>124</v>
      </c>
      <c r="E84" t="s">
        <v>26</v>
      </c>
      <c r="F84">
        <v>114</v>
      </c>
      <c r="G84" t="s">
        <v>59</v>
      </c>
      <c r="I84">
        <v>19600</v>
      </c>
    </row>
    <row r="85" spans="1:9" x14ac:dyDescent="0.2">
      <c r="A85" s="4">
        <v>43416</v>
      </c>
      <c r="B85" t="s">
        <v>6</v>
      </c>
      <c r="C85" t="s">
        <v>15</v>
      </c>
      <c r="D85">
        <v>113</v>
      </c>
      <c r="E85" t="s">
        <v>34</v>
      </c>
      <c r="F85">
        <v>120</v>
      </c>
      <c r="G85" t="s">
        <v>59</v>
      </c>
      <c r="I85">
        <v>10186</v>
      </c>
    </row>
    <row r="86" spans="1:9" x14ac:dyDescent="0.2">
      <c r="A86" s="4">
        <v>43416</v>
      </c>
      <c r="B86" t="s">
        <v>6</v>
      </c>
      <c r="C86" t="s">
        <v>29</v>
      </c>
      <c r="D86">
        <v>101</v>
      </c>
      <c r="E86" t="s">
        <v>10</v>
      </c>
      <c r="F86">
        <v>118</v>
      </c>
      <c r="G86" t="s">
        <v>59</v>
      </c>
      <c r="I86">
        <v>18203</v>
      </c>
    </row>
    <row r="87" spans="1:9" x14ac:dyDescent="0.2">
      <c r="A87" s="4">
        <v>43416</v>
      </c>
      <c r="B87" t="s">
        <v>30</v>
      </c>
      <c r="C87" t="s">
        <v>35</v>
      </c>
      <c r="D87">
        <v>99</v>
      </c>
      <c r="E87" t="s">
        <v>32</v>
      </c>
      <c r="F87">
        <v>104</v>
      </c>
      <c r="G87" t="s">
        <v>59</v>
      </c>
      <c r="I87">
        <v>15500</v>
      </c>
    </row>
    <row r="88" spans="1:9" x14ac:dyDescent="0.2">
      <c r="A88" s="4">
        <v>43416</v>
      </c>
      <c r="B88" t="s">
        <v>23</v>
      </c>
      <c r="C88" t="s">
        <v>17</v>
      </c>
      <c r="D88">
        <v>126</v>
      </c>
      <c r="E88" t="s">
        <v>37</v>
      </c>
      <c r="F88">
        <v>110</v>
      </c>
      <c r="G88" t="s">
        <v>59</v>
      </c>
      <c r="I88">
        <v>19800</v>
      </c>
    </row>
    <row r="89" spans="1:9" x14ac:dyDescent="0.2">
      <c r="A89" s="4">
        <v>43416</v>
      </c>
      <c r="B89" t="s">
        <v>12</v>
      </c>
      <c r="C89" t="s">
        <v>27</v>
      </c>
      <c r="D89">
        <v>109</v>
      </c>
      <c r="E89" t="s">
        <v>41</v>
      </c>
      <c r="F89">
        <v>117</v>
      </c>
      <c r="G89" t="s">
        <v>59</v>
      </c>
      <c r="I89">
        <v>15346</v>
      </c>
    </row>
    <row r="90" spans="1:9" x14ac:dyDescent="0.2">
      <c r="A90" s="4">
        <v>43417</v>
      </c>
      <c r="B90" t="s">
        <v>12</v>
      </c>
      <c r="C90" t="s">
        <v>14</v>
      </c>
      <c r="D90">
        <v>89</v>
      </c>
      <c r="E90" t="s">
        <v>36</v>
      </c>
      <c r="F90">
        <v>113</v>
      </c>
      <c r="G90" t="s">
        <v>59</v>
      </c>
      <c r="I90">
        <v>19432</v>
      </c>
    </row>
    <row r="91" spans="1:9" x14ac:dyDescent="0.2">
      <c r="A91" s="4">
        <v>43417</v>
      </c>
      <c r="B91" t="s">
        <v>42</v>
      </c>
      <c r="C91" t="s">
        <v>18</v>
      </c>
      <c r="D91">
        <v>109</v>
      </c>
      <c r="E91" t="s">
        <v>21</v>
      </c>
      <c r="F91">
        <v>99</v>
      </c>
      <c r="G91" t="s">
        <v>59</v>
      </c>
      <c r="I91">
        <v>16741</v>
      </c>
    </row>
    <row r="92" spans="1:9" x14ac:dyDescent="0.2">
      <c r="A92" s="4">
        <v>43417</v>
      </c>
      <c r="B92" t="s">
        <v>9</v>
      </c>
      <c r="C92" t="s">
        <v>24</v>
      </c>
      <c r="D92">
        <v>103</v>
      </c>
      <c r="E92" t="s">
        <v>11</v>
      </c>
      <c r="F92">
        <v>110</v>
      </c>
      <c r="G92" t="s">
        <v>59</v>
      </c>
      <c r="I92">
        <v>19596</v>
      </c>
    </row>
    <row r="93" spans="1:9" x14ac:dyDescent="0.2">
      <c r="A93" s="4">
        <v>43418</v>
      </c>
      <c r="B93" t="s">
        <v>23</v>
      </c>
      <c r="C93" t="s">
        <v>38</v>
      </c>
      <c r="D93">
        <v>82</v>
      </c>
      <c r="E93" t="s">
        <v>8</v>
      </c>
      <c r="F93">
        <v>111</v>
      </c>
      <c r="G93" t="s">
        <v>59</v>
      </c>
      <c r="I93">
        <v>18624</v>
      </c>
    </row>
    <row r="94" spans="1:9" x14ac:dyDescent="0.2">
      <c r="A94" s="4">
        <v>43418</v>
      </c>
      <c r="B94" t="s">
        <v>23</v>
      </c>
      <c r="C94" t="s">
        <v>26</v>
      </c>
      <c r="D94">
        <v>120</v>
      </c>
      <c r="E94" t="s">
        <v>15</v>
      </c>
      <c r="F94">
        <v>107</v>
      </c>
      <c r="G94" t="s">
        <v>59</v>
      </c>
      <c r="I94">
        <v>13317</v>
      </c>
    </row>
    <row r="95" spans="1:9" x14ac:dyDescent="0.2">
      <c r="A95" s="4">
        <v>43418</v>
      </c>
      <c r="B95" t="s">
        <v>33</v>
      </c>
      <c r="C95" t="s">
        <v>31</v>
      </c>
      <c r="D95">
        <v>68</v>
      </c>
      <c r="E95" t="s">
        <v>28</v>
      </c>
      <c r="F95">
        <v>118</v>
      </c>
      <c r="G95" t="s">
        <v>59</v>
      </c>
      <c r="I95">
        <v>19371</v>
      </c>
    </row>
    <row r="96" spans="1:9" x14ac:dyDescent="0.2">
      <c r="A96" s="4">
        <v>43418</v>
      </c>
      <c r="B96" t="s">
        <v>9</v>
      </c>
      <c r="C96" t="s">
        <v>40</v>
      </c>
      <c r="D96">
        <v>117</v>
      </c>
      <c r="E96" t="s">
        <v>39</v>
      </c>
      <c r="F96">
        <v>126</v>
      </c>
      <c r="G96" t="s">
        <v>59</v>
      </c>
      <c r="I96">
        <v>18997</v>
      </c>
    </row>
    <row r="97" spans="1:9" x14ac:dyDescent="0.2">
      <c r="A97" s="4">
        <v>43418</v>
      </c>
      <c r="B97" t="s">
        <v>6</v>
      </c>
      <c r="C97" t="s">
        <v>19</v>
      </c>
      <c r="D97">
        <v>116</v>
      </c>
      <c r="E97" t="s">
        <v>13</v>
      </c>
      <c r="F97">
        <v>113</v>
      </c>
      <c r="G97" t="s">
        <v>59</v>
      </c>
      <c r="I97">
        <v>16817</v>
      </c>
    </row>
    <row r="98" spans="1:9" x14ac:dyDescent="0.2">
      <c r="A98" s="4">
        <v>43418</v>
      </c>
      <c r="B98" t="s">
        <v>6</v>
      </c>
      <c r="C98" t="s">
        <v>17</v>
      </c>
      <c r="D98">
        <v>100</v>
      </c>
      <c r="E98" t="s">
        <v>34</v>
      </c>
      <c r="F98">
        <v>107</v>
      </c>
      <c r="G98" t="s">
        <v>59</v>
      </c>
      <c r="I98">
        <v>11636</v>
      </c>
    </row>
    <row r="99" spans="1:9" x14ac:dyDescent="0.2">
      <c r="A99" s="4">
        <v>43418</v>
      </c>
      <c r="B99" t="s">
        <v>6</v>
      </c>
      <c r="C99" t="s">
        <v>25</v>
      </c>
      <c r="D99">
        <v>103</v>
      </c>
      <c r="E99" t="s">
        <v>10</v>
      </c>
      <c r="F99">
        <v>128</v>
      </c>
      <c r="G99" t="s">
        <v>59</v>
      </c>
      <c r="I99">
        <v>18203</v>
      </c>
    </row>
    <row r="100" spans="1:9" x14ac:dyDescent="0.2">
      <c r="A100" s="4">
        <v>43418</v>
      </c>
      <c r="B100" t="s">
        <v>12</v>
      </c>
      <c r="C100" t="s">
        <v>7</v>
      </c>
      <c r="D100">
        <v>106</v>
      </c>
      <c r="E100" t="s">
        <v>27</v>
      </c>
      <c r="F100">
        <v>111</v>
      </c>
      <c r="G100" t="s">
        <v>59</v>
      </c>
      <c r="I100">
        <v>15921</v>
      </c>
    </row>
    <row r="101" spans="1:9" x14ac:dyDescent="0.2">
      <c r="A101" s="4">
        <v>43418</v>
      </c>
      <c r="B101" t="s">
        <v>42</v>
      </c>
      <c r="C101" t="s">
        <v>35</v>
      </c>
      <c r="D101">
        <v>96</v>
      </c>
      <c r="E101" t="s">
        <v>29</v>
      </c>
      <c r="F101">
        <v>116</v>
      </c>
      <c r="G101" t="s">
        <v>59</v>
      </c>
      <c r="I101">
        <v>14532</v>
      </c>
    </row>
    <row r="102" spans="1:9" x14ac:dyDescent="0.2">
      <c r="A102" s="4">
        <v>43418</v>
      </c>
      <c r="B102" t="s">
        <v>23</v>
      </c>
      <c r="C102" t="s">
        <v>16</v>
      </c>
      <c r="D102">
        <v>106</v>
      </c>
      <c r="E102" t="s">
        <v>37</v>
      </c>
      <c r="F102">
        <v>104</v>
      </c>
      <c r="G102" t="s">
        <v>59</v>
      </c>
      <c r="I102">
        <v>19800</v>
      </c>
    </row>
    <row r="103" spans="1:9" x14ac:dyDescent="0.2">
      <c r="A103" s="4">
        <v>43418</v>
      </c>
      <c r="B103" t="s">
        <v>12</v>
      </c>
      <c r="C103" t="s">
        <v>36</v>
      </c>
      <c r="D103">
        <v>95</v>
      </c>
      <c r="E103" t="s">
        <v>41</v>
      </c>
      <c r="F103">
        <v>119</v>
      </c>
      <c r="G103" t="s">
        <v>59</v>
      </c>
      <c r="I103">
        <v>14537</v>
      </c>
    </row>
    <row r="104" spans="1:9" x14ac:dyDescent="0.2">
      <c r="A104" s="4">
        <v>43419</v>
      </c>
      <c r="B104" t="s">
        <v>42</v>
      </c>
      <c r="C104" t="s">
        <v>24</v>
      </c>
      <c r="D104">
        <v>93</v>
      </c>
      <c r="E104" t="s">
        <v>21</v>
      </c>
      <c r="F104">
        <v>138</v>
      </c>
      <c r="G104" t="s">
        <v>59</v>
      </c>
      <c r="I104">
        <v>15103</v>
      </c>
    </row>
    <row r="105" spans="1:9" x14ac:dyDescent="0.2">
      <c r="A105" s="4">
        <v>43419</v>
      </c>
      <c r="B105" t="s">
        <v>6</v>
      </c>
      <c r="C105" t="s">
        <v>11</v>
      </c>
      <c r="D105">
        <v>86</v>
      </c>
      <c r="E105" t="s">
        <v>18</v>
      </c>
      <c r="F105">
        <v>107</v>
      </c>
      <c r="G105" t="s">
        <v>59</v>
      </c>
      <c r="I105">
        <v>18055</v>
      </c>
    </row>
    <row r="106" spans="1:9" x14ac:dyDescent="0.2">
      <c r="A106" s="4">
        <v>43419</v>
      </c>
      <c r="B106" t="s">
        <v>9</v>
      </c>
      <c r="C106" t="s">
        <v>35</v>
      </c>
      <c r="D106">
        <v>111</v>
      </c>
      <c r="E106" t="s">
        <v>22</v>
      </c>
      <c r="F106">
        <v>116</v>
      </c>
      <c r="G106" t="s">
        <v>59</v>
      </c>
      <c r="I106">
        <v>17463</v>
      </c>
    </row>
    <row r="107" spans="1:9" x14ac:dyDescent="0.2">
      <c r="A107" s="4">
        <v>43420</v>
      </c>
      <c r="B107" t="s">
        <v>12</v>
      </c>
      <c r="C107" t="s">
        <v>37</v>
      </c>
      <c r="D107">
        <v>116</v>
      </c>
      <c r="E107" t="s">
        <v>8</v>
      </c>
      <c r="F107">
        <v>123</v>
      </c>
      <c r="G107" t="s">
        <v>59</v>
      </c>
      <c r="H107" t="s">
        <v>65</v>
      </c>
      <c r="I107">
        <v>18624</v>
      </c>
    </row>
    <row r="108" spans="1:9" x14ac:dyDescent="0.2">
      <c r="A108" s="4">
        <v>43420</v>
      </c>
      <c r="B108" t="s">
        <v>12</v>
      </c>
      <c r="C108" t="s">
        <v>26</v>
      </c>
      <c r="D108">
        <v>91</v>
      </c>
      <c r="E108" t="s">
        <v>20</v>
      </c>
      <c r="F108">
        <v>99</v>
      </c>
      <c r="G108" t="s">
        <v>59</v>
      </c>
      <c r="I108">
        <v>17923</v>
      </c>
    </row>
    <row r="109" spans="1:9" x14ac:dyDescent="0.2">
      <c r="A109" s="4">
        <v>43420</v>
      </c>
      <c r="B109" t="s">
        <v>6</v>
      </c>
      <c r="C109" t="s">
        <v>32</v>
      </c>
      <c r="D109">
        <v>104</v>
      </c>
      <c r="E109" t="s">
        <v>19</v>
      </c>
      <c r="F109">
        <v>112</v>
      </c>
      <c r="G109" t="s">
        <v>59</v>
      </c>
      <c r="I109">
        <v>13811</v>
      </c>
    </row>
    <row r="110" spans="1:9" x14ac:dyDescent="0.2">
      <c r="A110" s="4">
        <v>43420</v>
      </c>
      <c r="B110" t="s">
        <v>44</v>
      </c>
      <c r="C110" t="s">
        <v>38</v>
      </c>
      <c r="D110">
        <v>104</v>
      </c>
      <c r="E110" t="s">
        <v>13</v>
      </c>
      <c r="F110">
        <v>123</v>
      </c>
      <c r="G110" t="s">
        <v>59</v>
      </c>
      <c r="I110">
        <v>17341</v>
      </c>
    </row>
    <row r="111" spans="1:9" x14ac:dyDescent="0.2">
      <c r="A111" s="4">
        <v>43420</v>
      </c>
      <c r="B111" t="s">
        <v>6</v>
      </c>
      <c r="C111" t="s">
        <v>40</v>
      </c>
      <c r="D111">
        <v>96</v>
      </c>
      <c r="E111" t="s">
        <v>34</v>
      </c>
      <c r="F111">
        <v>112</v>
      </c>
      <c r="G111" t="s">
        <v>59</v>
      </c>
      <c r="I111">
        <v>18978</v>
      </c>
    </row>
    <row r="112" spans="1:9" x14ac:dyDescent="0.2">
      <c r="A112" s="4">
        <v>43420</v>
      </c>
      <c r="B112" t="s">
        <v>6</v>
      </c>
      <c r="C112" t="s">
        <v>25</v>
      </c>
      <c r="D112">
        <v>124</v>
      </c>
      <c r="E112" t="s">
        <v>17</v>
      </c>
      <c r="F112">
        <v>129</v>
      </c>
      <c r="G112" t="s">
        <v>59</v>
      </c>
      <c r="I112">
        <v>14717</v>
      </c>
    </row>
    <row r="113" spans="1:9" x14ac:dyDescent="0.2">
      <c r="A113" s="4">
        <v>43420</v>
      </c>
      <c r="B113" t="s">
        <v>12</v>
      </c>
      <c r="C113" t="s">
        <v>31</v>
      </c>
      <c r="D113">
        <v>107</v>
      </c>
      <c r="E113" t="s">
        <v>7</v>
      </c>
      <c r="F113">
        <v>113</v>
      </c>
      <c r="G113" t="s">
        <v>59</v>
      </c>
      <c r="I113">
        <v>20485</v>
      </c>
    </row>
    <row r="114" spans="1:9" x14ac:dyDescent="0.2">
      <c r="A114" s="4">
        <v>43420</v>
      </c>
      <c r="B114" t="s">
        <v>12</v>
      </c>
      <c r="C114" t="s">
        <v>15</v>
      </c>
      <c r="D114">
        <v>115</v>
      </c>
      <c r="E114" t="s">
        <v>41</v>
      </c>
      <c r="F114">
        <v>104</v>
      </c>
      <c r="G114" t="s">
        <v>59</v>
      </c>
      <c r="I114">
        <v>15102</v>
      </c>
    </row>
    <row r="115" spans="1:9" x14ac:dyDescent="0.2">
      <c r="A115" s="4">
        <v>43421</v>
      </c>
      <c r="B115" t="s">
        <v>23</v>
      </c>
      <c r="C115" t="s">
        <v>31</v>
      </c>
      <c r="D115">
        <v>98</v>
      </c>
      <c r="E115" t="s">
        <v>8</v>
      </c>
      <c r="F115">
        <v>86</v>
      </c>
      <c r="G115" t="s">
        <v>59</v>
      </c>
      <c r="I115">
        <v>18624</v>
      </c>
    </row>
    <row r="116" spans="1:9" x14ac:dyDescent="0.2">
      <c r="A116" s="4">
        <v>43421</v>
      </c>
      <c r="B116" t="s">
        <v>43</v>
      </c>
      <c r="C116" t="s">
        <v>22</v>
      </c>
      <c r="D116">
        <v>127</v>
      </c>
      <c r="E116" t="s">
        <v>15</v>
      </c>
      <c r="F116">
        <v>119</v>
      </c>
      <c r="G116" t="s">
        <v>59</v>
      </c>
      <c r="I116">
        <v>12944</v>
      </c>
    </row>
    <row r="117" spans="1:9" x14ac:dyDescent="0.2">
      <c r="A117" s="4">
        <v>43421</v>
      </c>
      <c r="B117" t="s">
        <v>6</v>
      </c>
      <c r="C117" t="s">
        <v>37</v>
      </c>
      <c r="D117">
        <v>122</v>
      </c>
      <c r="E117" t="s">
        <v>38</v>
      </c>
      <c r="F117">
        <v>83</v>
      </c>
      <c r="G117" t="s">
        <v>59</v>
      </c>
      <c r="I117">
        <v>21263</v>
      </c>
    </row>
    <row r="118" spans="1:9" x14ac:dyDescent="0.2">
      <c r="A118" s="4">
        <v>43421</v>
      </c>
      <c r="B118" t="s">
        <v>12</v>
      </c>
      <c r="C118" t="s">
        <v>7</v>
      </c>
      <c r="D118">
        <v>122</v>
      </c>
      <c r="E118" t="s">
        <v>14</v>
      </c>
      <c r="F118">
        <v>119</v>
      </c>
      <c r="G118" t="s">
        <v>59</v>
      </c>
      <c r="H118" t="s">
        <v>65</v>
      </c>
      <c r="I118">
        <v>19426</v>
      </c>
    </row>
    <row r="119" spans="1:9" x14ac:dyDescent="0.2">
      <c r="A119" s="4">
        <v>43421</v>
      </c>
      <c r="B119" t="s">
        <v>33</v>
      </c>
      <c r="C119" t="s">
        <v>11</v>
      </c>
      <c r="D119">
        <v>109</v>
      </c>
      <c r="E119" t="s">
        <v>28</v>
      </c>
      <c r="F119">
        <v>112</v>
      </c>
      <c r="G119" t="s">
        <v>59</v>
      </c>
      <c r="I119">
        <v>20260</v>
      </c>
    </row>
    <row r="120" spans="1:9" x14ac:dyDescent="0.2">
      <c r="A120" s="4">
        <v>43421</v>
      </c>
      <c r="B120" t="s">
        <v>6</v>
      </c>
      <c r="C120" t="s">
        <v>32</v>
      </c>
      <c r="D120">
        <v>112</v>
      </c>
      <c r="E120" t="s">
        <v>18</v>
      </c>
      <c r="F120">
        <v>132</v>
      </c>
      <c r="G120" t="s">
        <v>59</v>
      </c>
      <c r="I120">
        <v>18055</v>
      </c>
    </row>
    <row r="121" spans="1:9" x14ac:dyDescent="0.2">
      <c r="A121" s="4">
        <v>43421</v>
      </c>
      <c r="B121" t="s">
        <v>12</v>
      </c>
      <c r="C121" t="s">
        <v>24</v>
      </c>
      <c r="D121">
        <v>89</v>
      </c>
      <c r="E121" t="s">
        <v>20</v>
      </c>
      <c r="F121">
        <v>97</v>
      </c>
      <c r="G121" t="s">
        <v>59</v>
      </c>
      <c r="I121">
        <v>17491</v>
      </c>
    </row>
    <row r="122" spans="1:9" x14ac:dyDescent="0.2">
      <c r="A122" s="4">
        <v>43421</v>
      </c>
      <c r="B122" t="s">
        <v>12</v>
      </c>
      <c r="C122" t="s">
        <v>21</v>
      </c>
      <c r="D122">
        <v>115</v>
      </c>
      <c r="E122" t="s">
        <v>17</v>
      </c>
      <c r="F122">
        <v>125</v>
      </c>
      <c r="G122" t="s">
        <v>59</v>
      </c>
      <c r="I122">
        <v>15408</v>
      </c>
    </row>
    <row r="123" spans="1:9" x14ac:dyDescent="0.2">
      <c r="A123" s="4">
        <v>43421</v>
      </c>
      <c r="B123" t="s">
        <v>12</v>
      </c>
      <c r="C123" t="s">
        <v>39</v>
      </c>
      <c r="D123">
        <v>117</v>
      </c>
      <c r="E123" t="s">
        <v>27</v>
      </c>
      <c r="F123">
        <v>130</v>
      </c>
      <c r="G123" t="s">
        <v>59</v>
      </c>
      <c r="I123">
        <v>19249</v>
      </c>
    </row>
    <row r="124" spans="1:9" x14ac:dyDescent="0.2">
      <c r="A124" s="4">
        <v>43421</v>
      </c>
      <c r="B124" t="s">
        <v>42</v>
      </c>
      <c r="C124" t="s">
        <v>10</v>
      </c>
      <c r="D124">
        <v>110</v>
      </c>
      <c r="E124" t="s">
        <v>29</v>
      </c>
      <c r="F124">
        <v>100</v>
      </c>
      <c r="G124" t="s">
        <v>59</v>
      </c>
      <c r="I124">
        <v>16376</v>
      </c>
    </row>
    <row r="125" spans="1:9" x14ac:dyDescent="0.2">
      <c r="A125" s="4">
        <v>43422</v>
      </c>
      <c r="B125" t="s">
        <v>43</v>
      </c>
      <c r="C125" t="s">
        <v>39</v>
      </c>
      <c r="D125">
        <v>113</v>
      </c>
      <c r="E125" t="s">
        <v>26</v>
      </c>
      <c r="F125">
        <v>97</v>
      </c>
      <c r="G125" t="s">
        <v>59</v>
      </c>
      <c r="I125">
        <v>19686</v>
      </c>
    </row>
    <row r="126" spans="1:9" x14ac:dyDescent="0.2">
      <c r="A126" s="4">
        <v>43422</v>
      </c>
      <c r="B126" t="s">
        <v>61</v>
      </c>
      <c r="C126" t="s">
        <v>19</v>
      </c>
      <c r="D126">
        <v>100</v>
      </c>
      <c r="E126" t="s">
        <v>34</v>
      </c>
      <c r="F126">
        <v>87</v>
      </c>
      <c r="G126" t="s">
        <v>59</v>
      </c>
      <c r="I126">
        <v>13179</v>
      </c>
    </row>
    <row r="127" spans="1:9" x14ac:dyDescent="0.2">
      <c r="A127" s="4">
        <v>43422</v>
      </c>
      <c r="B127" t="s">
        <v>43</v>
      </c>
      <c r="C127" t="s">
        <v>25</v>
      </c>
      <c r="D127">
        <v>117</v>
      </c>
      <c r="E127" t="s">
        <v>27</v>
      </c>
      <c r="F127">
        <v>131</v>
      </c>
      <c r="G127" t="s">
        <v>59</v>
      </c>
      <c r="I127">
        <v>15898</v>
      </c>
    </row>
    <row r="128" spans="1:9" x14ac:dyDescent="0.2">
      <c r="A128" s="4">
        <v>43422</v>
      </c>
      <c r="B128" t="s">
        <v>12</v>
      </c>
      <c r="C128" t="s">
        <v>11</v>
      </c>
      <c r="D128">
        <v>92</v>
      </c>
      <c r="E128" t="s">
        <v>35</v>
      </c>
      <c r="F128">
        <v>104</v>
      </c>
      <c r="G128" t="s">
        <v>59</v>
      </c>
      <c r="I128">
        <v>18354</v>
      </c>
    </row>
    <row r="129" spans="1:9" x14ac:dyDescent="0.2">
      <c r="A129" s="4">
        <v>43422</v>
      </c>
      <c r="B129" t="s">
        <v>43</v>
      </c>
      <c r="C129" t="s">
        <v>40</v>
      </c>
      <c r="D129">
        <v>119</v>
      </c>
      <c r="E129" t="s">
        <v>41</v>
      </c>
      <c r="F129">
        <v>109</v>
      </c>
      <c r="G129" t="s">
        <v>59</v>
      </c>
      <c r="I129">
        <v>16647</v>
      </c>
    </row>
    <row r="130" spans="1:9" x14ac:dyDescent="0.2">
      <c r="A130" s="4">
        <v>43423</v>
      </c>
      <c r="B130" t="s">
        <v>23</v>
      </c>
      <c r="C130" t="s">
        <v>22</v>
      </c>
      <c r="D130">
        <v>127</v>
      </c>
      <c r="E130" t="s">
        <v>24</v>
      </c>
      <c r="F130">
        <v>119</v>
      </c>
      <c r="G130" t="s">
        <v>59</v>
      </c>
      <c r="I130">
        <v>14323</v>
      </c>
    </row>
    <row r="131" spans="1:9" x14ac:dyDescent="0.2">
      <c r="A131" s="4">
        <v>43423</v>
      </c>
      <c r="B131" t="s">
        <v>12</v>
      </c>
      <c r="C131" t="s">
        <v>8</v>
      </c>
      <c r="D131">
        <v>112</v>
      </c>
      <c r="E131" t="s">
        <v>14</v>
      </c>
      <c r="F131">
        <v>117</v>
      </c>
      <c r="G131" t="s">
        <v>59</v>
      </c>
      <c r="I131">
        <v>18040</v>
      </c>
    </row>
    <row r="132" spans="1:9" x14ac:dyDescent="0.2">
      <c r="A132" s="4">
        <v>43423</v>
      </c>
      <c r="B132" t="s">
        <v>12</v>
      </c>
      <c r="C132" t="s">
        <v>36</v>
      </c>
      <c r="D132">
        <v>102</v>
      </c>
      <c r="E132" t="s">
        <v>16</v>
      </c>
      <c r="F132">
        <v>113</v>
      </c>
      <c r="G132" t="s">
        <v>59</v>
      </c>
      <c r="I132">
        <v>15769</v>
      </c>
    </row>
    <row r="133" spans="1:9" x14ac:dyDescent="0.2">
      <c r="A133" s="4">
        <v>43423</v>
      </c>
      <c r="B133" t="s">
        <v>12</v>
      </c>
      <c r="C133" t="s">
        <v>31</v>
      </c>
      <c r="D133">
        <v>94</v>
      </c>
      <c r="E133" t="s">
        <v>20</v>
      </c>
      <c r="F133">
        <v>121</v>
      </c>
      <c r="G133" t="s">
        <v>59</v>
      </c>
      <c r="I133">
        <v>17000</v>
      </c>
    </row>
    <row r="134" spans="1:9" x14ac:dyDescent="0.2">
      <c r="A134" s="4">
        <v>43423</v>
      </c>
      <c r="B134" t="s">
        <v>6</v>
      </c>
      <c r="C134" t="s">
        <v>28</v>
      </c>
      <c r="D134">
        <v>88</v>
      </c>
      <c r="E134" t="s">
        <v>19</v>
      </c>
      <c r="F134">
        <v>98</v>
      </c>
      <c r="G134" t="s">
        <v>59</v>
      </c>
      <c r="I134">
        <v>15997</v>
      </c>
    </row>
    <row r="135" spans="1:9" x14ac:dyDescent="0.2">
      <c r="A135" s="4">
        <v>43423</v>
      </c>
      <c r="B135" t="s">
        <v>6</v>
      </c>
      <c r="C135" t="s">
        <v>21</v>
      </c>
      <c r="D135">
        <v>98</v>
      </c>
      <c r="E135" t="s">
        <v>13</v>
      </c>
      <c r="F135">
        <v>104</v>
      </c>
      <c r="G135" t="s">
        <v>59</v>
      </c>
      <c r="I135">
        <v>17341</v>
      </c>
    </row>
    <row r="136" spans="1:9" x14ac:dyDescent="0.2">
      <c r="A136" s="4">
        <v>43423</v>
      </c>
      <c r="B136" t="s">
        <v>6</v>
      </c>
      <c r="C136" t="s">
        <v>35</v>
      </c>
      <c r="D136">
        <v>126</v>
      </c>
      <c r="E136" t="s">
        <v>17</v>
      </c>
      <c r="F136">
        <v>140</v>
      </c>
      <c r="G136" t="s">
        <v>59</v>
      </c>
      <c r="I136">
        <v>14675</v>
      </c>
    </row>
    <row r="137" spans="1:9" x14ac:dyDescent="0.2">
      <c r="A137" s="4">
        <v>43423</v>
      </c>
      <c r="B137" t="s">
        <v>12</v>
      </c>
      <c r="C137" t="s">
        <v>29</v>
      </c>
      <c r="D137">
        <v>114</v>
      </c>
      <c r="E137" t="s">
        <v>7</v>
      </c>
      <c r="F137">
        <v>119</v>
      </c>
      <c r="G137" t="s">
        <v>59</v>
      </c>
      <c r="I137">
        <v>20459</v>
      </c>
    </row>
    <row r="138" spans="1:9" x14ac:dyDescent="0.2">
      <c r="A138" s="4">
        <v>43423</v>
      </c>
      <c r="B138" t="s">
        <v>30</v>
      </c>
      <c r="C138" t="s">
        <v>10</v>
      </c>
      <c r="D138">
        <v>113</v>
      </c>
      <c r="E138" t="s">
        <v>32</v>
      </c>
      <c r="F138">
        <v>117</v>
      </c>
      <c r="G138" t="s">
        <v>59</v>
      </c>
      <c r="I138">
        <v>16250</v>
      </c>
    </row>
    <row r="139" spans="1:9" x14ac:dyDescent="0.2">
      <c r="A139" s="4">
        <v>43424</v>
      </c>
      <c r="B139" t="s">
        <v>23</v>
      </c>
      <c r="C139" t="s">
        <v>15</v>
      </c>
      <c r="D139">
        <v>104</v>
      </c>
      <c r="E139" t="s">
        <v>26</v>
      </c>
      <c r="F139">
        <v>92</v>
      </c>
      <c r="G139" t="s">
        <v>59</v>
      </c>
      <c r="I139">
        <v>19600</v>
      </c>
    </row>
    <row r="140" spans="1:9" x14ac:dyDescent="0.2">
      <c r="A140" s="4">
        <v>43424</v>
      </c>
      <c r="B140" t="s">
        <v>23</v>
      </c>
      <c r="C140" t="s">
        <v>40</v>
      </c>
      <c r="D140">
        <v>118</v>
      </c>
      <c r="E140" t="s">
        <v>25</v>
      </c>
      <c r="F140">
        <v>114</v>
      </c>
      <c r="G140" t="s">
        <v>59</v>
      </c>
      <c r="I140">
        <v>19812</v>
      </c>
    </row>
    <row r="141" spans="1:9" x14ac:dyDescent="0.2">
      <c r="A141" s="4">
        <v>43424</v>
      </c>
      <c r="B141" t="s">
        <v>12</v>
      </c>
      <c r="C141" t="s">
        <v>37</v>
      </c>
      <c r="D141">
        <v>93</v>
      </c>
      <c r="E141" t="s">
        <v>27</v>
      </c>
      <c r="F141">
        <v>91</v>
      </c>
      <c r="G141" t="s">
        <v>59</v>
      </c>
      <c r="I141">
        <v>16016</v>
      </c>
    </row>
    <row r="142" spans="1:9" x14ac:dyDescent="0.2">
      <c r="A142" s="4">
        <v>43424</v>
      </c>
      <c r="B142" t="s">
        <v>12</v>
      </c>
      <c r="C142" t="s">
        <v>22</v>
      </c>
      <c r="D142">
        <v>118</v>
      </c>
      <c r="E142" t="s">
        <v>41</v>
      </c>
      <c r="F142">
        <v>125</v>
      </c>
      <c r="G142" t="s">
        <v>59</v>
      </c>
      <c r="I142">
        <v>14499</v>
      </c>
    </row>
    <row r="143" spans="1:9" x14ac:dyDescent="0.2">
      <c r="A143" s="4">
        <v>43425</v>
      </c>
      <c r="B143" t="s">
        <v>23</v>
      </c>
      <c r="C143" t="s">
        <v>37</v>
      </c>
      <c r="D143">
        <v>124</v>
      </c>
      <c r="E143" t="s">
        <v>24</v>
      </c>
      <c r="F143">
        <v>108</v>
      </c>
      <c r="G143" t="s">
        <v>59</v>
      </c>
      <c r="I143">
        <v>15058</v>
      </c>
    </row>
    <row r="144" spans="1:9" x14ac:dyDescent="0.2">
      <c r="A144" s="4">
        <v>43425</v>
      </c>
      <c r="B144" t="s">
        <v>23</v>
      </c>
      <c r="C144" t="s">
        <v>25</v>
      </c>
      <c r="D144">
        <v>117</v>
      </c>
      <c r="E144" t="s">
        <v>8</v>
      </c>
      <c r="F144">
        <v>109</v>
      </c>
      <c r="G144" t="s">
        <v>59</v>
      </c>
      <c r="I144">
        <v>18624</v>
      </c>
    </row>
    <row r="145" spans="1:9" x14ac:dyDescent="0.2">
      <c r="A145" s="4">
        <v>43425</v>
      </c>
      <c r="B145" t="s">
        <v>6</v>
      </c>
      <c r="C145" t="s">
        <v>29</v>
      </c>
      <c r="D145">
        <v>116</v>
      </c>
      <c r="E145" t="s">
        <v>38</v>
      </c>
      <c r="F145">
        <v>124</v>
      </c>
      <c r="G145" t="s">
        <v>59</v>
      </c>
      <c r="I145">
        <v>19014</v>
      </c>
    </row>
    <row r="146" spans="1:9" x14ac:dyDescent="0.2">
      <c r="A146" s="4">
        <v>43425</v>
      </c>
      <c r="B146" t="s">
        <v>12</v>
      </c>
      <c r="C146" t="s">
        <v>20</v>
      </c>
      <c r="D146">
        <v>109</v>
      </c>
      <c r="E146" t="s">
        <v>14</v>
      </c>
      <c r="F146">
        <v>127</v>
      </c>
      <c r="G146" t="s">
        <v>59</v>
      </c>
      <c r="I146">
        <v>15913</v>
      </c>
    </row>
    <row r="147" spans="1:9" x14ac:dyDescent="0.2">
      <c r="A147" s="4">
        <v>43425</v>
      </c>
      <c r="B147" t="s">
        <v>6</v>
      </c>
      <c r="C147" t="s">
        <v>39</v>
      </c>
      <c r="D147">
        <v>109</v>
      </c>
      <c r="E147" t="s">
        <v>36</v>
      </c>
      <c r="F147">
        <v>105</v>
      </c>
      <c r="G147" t="s">
        <v>59</v>
      </c>
      <c r="I147">
        <v>19432</v>
      </c>
    </row>
    <row r="148" spans="1:9" x14ac:dyDescent="0.2">
      <c r="A148" s="4">
        <v>43425</v>
      </c>
      <c r="B148" t="s">
        <v>33</v>
      </c>
      <c r="C148" t="s">
        <v>15</v>
      </c>
      <c r="D148">
        <v>113</v>
      </c>
      <c r="E148" t="s">
        <v>28</v>
      </c>
      <c r="F148">
        <v>119</v>
      </c>
      <c r="G148" t="s">
        <v>59</v>
      </c>
      <c r="I148">
        <v>19926</v>
      </c>
    </row>
    <row r="149" spans="1:9" x14ac:dyDescent="0.2">
      <c r="A149" s="4">
        <v>43425</v>
      </c>
      <c r="B149" t="s">
        <v>9</v>
      </c>
      <c r="C149" t="s">
        <v>10</v>
      </c>
      <c r="D149">
        <v>123</v>
      </c>
      <c r="E149" t="s">
        <v>11</v>
      </c>
      <c r="F149">
        <v>95</v>
      </c>
      <c r="G149" t="s">
        <v>59</v>
      </c>
      <c r="I149">
        <v>19596</v>
      </c>
    </row>
    <row r="150" spans="1:9" x14ac:dyDescent="0.2">
      <c r="A150" s="4">
        <v>43425</v>
      </c>
      <c r="B150" t="s">
        <v>6</v>
      </c>
      <c r="C150" t="s">
        <v>16</v>
      </c>
      <c r="D150">
        <v>124</v>
      </c>
      <c r="E150" t="s">
        <v>18</v>
      </c>
      <c r="F150">
        <v>126</v>
      </c>
      <c r="G150" t="s">
        <v>59</v>
      </c>
      <c r="I150">
        <v>18055</v>
      </c>
    </row>
    <row r="151" spans="1:9" x14ac:dyDescent="0.2">
      <c r="A151" s="4">
        <v>43425</v>
      </c>
      <c r="B151" t="s">
        <v>6</v>
      </c>
      <c r="C151" t="s">
        <v>40</v>
      </c>
      <c r="D151">
        <v>100</v>
      </c>
      <c r="E151" t="s">
        <v>13</v>
      </c>
      <c r="F151">
        <v>143</v>
      </c>
      <c r="G151" t="s">
        <v>59</v>
      </c>
      <c r="I151">
        <v>17591</v>
      </c>
    </row>
    <row r="152" spans="1:9" x14ac:dyDescent="0.2">
      <c r="A152" s="4">
        <v>43425</v>
      </c>
      <c r="B152" t="s">
        <v>6</v>
      </c>
      <c r="C152" t="s">
        <v>21</v>
      </c>
      <c r="D152">
        <v>103</v>
      </c>
      <c r="E152" t="s">
        <v>34</v>
      </c>
      <c r="F152">
        <v>101</v>
      </c>
      <c r="G152" t="s">
        <v>59</v>
      </c>
      <c r="I152">
        <v>15086</v>
      </c>
    </row>
    <row r="153" spans="1:9" x14ac:dyDescent="0.2">
      <c r="A153" s="4">
        <v>43425</v>
      </c>
      <c r="B153" t="s">
        <v>12</v>
      </c>
      <c r="C153" t="s">
        <v>17</v>
      </c>
      <c r="D153">
        <v>120</v>
      </c>
      <c r="E153" t="s">
        <v>7</v>
      </c>
      <c r="F153">
        <v>121</v>
      </c>
      <c r="G153" t="s">
        <v>59</v>
      </c>
      <c r="I153">
        <v>20352</v>
      </c>
    </row>
    <row r="154" spans="1:9" x14ac:dyDescent="0.2">
      <c r="A154" s="4">
        <v>43425</v>
      </c>
      <c r="B154" t="s">
        <v>33</v>
      </c>
      <c r="C154" t="s">
        <v>19</v>
      </c>
      <c r="D154">
        <v>104</v>
      </c>
      <c r="E154" t="s">
        <v>35</v>
      </c>
      <c r="F154">
        <v>103</v>
      </c>
      <c r="G154" t="s">
        <v>59</v>
      </c>
      <c r="I154">
        <v>18354</v>
      </c>
    </row>
    <row r="155" spans="1:9" x14ac:dyDescent="0.2">
      <c r="A155" s="4">
        <v>43425</v>
      </c>
      <c r="B155" t="s">
        <v>42</v>
      </c>
      <c r="C155" t="s">
        <v>32</v>
      </c>
      <c r="D155">
        <v>119</v>
      </c>
      <c r="E155" t="s">
        <v>31</v>
      </c>
      <c r="F155">
        <v>110</v>
      </c>
      <c r="G155" t="s">
        <v>59</v>
      </c>
      <c r="I155">
        <v>18306</v>
      </c>
    </row>
    <row r="156" spans="1:9" x14ac:dyDescent="0.2">
      <c r="A156" s="4">
        <v>43427</v>
      </c>
      <c r="B156" t="s">
        <v>23</v>
      </c>
      <c r="C156" t="s">
        <v>8</v>
      </c>
      <c r="D156">
        <v>114</v>
      </c>
      <c r="E156" t="s">
        <v>24</v>
      </c>
      <c r="F156">
        <v>96</v>
      </c>
      <c r="G156" t="s">
        <v>59</v>
      </c>
      <c r="I156">
        <v>15017</v>
      </c>
    </row>
    <row r="157" spans="1:9" x14ac:dyDescent="0.2">
      <c r="A157" s="4">
        <v>43427</v>
      </c>
      <c r="B157" t="s">
        <v>63</v>
      </c>
      <c r="C157" t="s">
        <v>34</v>
      </c>
      <c r="D157">
        <v>112</v>
      </c>
      <c r="E157" t="s">
        <v>15</v>
      </c>
      <c r="F157">
        <v>102</v>
      </c>
      <c r="G157" t="s">
        <v>59</v>
      </c>
      <c r="I157">
        <v>12814</v>
      </c>
    </row>
    <row r="158" spans="1:9" x14ac:dyDescent="0.2">
      <c r="A158" s="4">
        <v>43427</v>
      </c>
      <c r="B158" t="s">
        <v>6</v>
      </c>
      <c r="C158" t="s">
        <v>26</v>
      </c>
      <c r="D158">
        <v>103</v>
      </c>
      <c r="E158" t="s">
        <v>38</v>
      </c>
      <c r="F158">
        <v>96</v>
      </c>
      <c r="G158" t="s">
        <v>59</v>
      </c>
      <c r="I158">
        <v>20935</v>
      </c>
    </row>
    <row r="159" spans="1:9" x14ac:dyDescent="0.2">
      <c r="A159" s="4">
        <v>43427</v>
      </c>
      <c r="B159" t="s">
        <v>42</v>
      </c>
      <c r="C159" t="s">
        <v>27</v>
      </c>
      <c r="D159">
        <v>87</v>
      </c>
      <c r="E159" t="s">
        <v>21</v>
      </c>
      <c r="F159">
        <v>112</v>
      </c>
      <c r="G159" t="s">
        <v>59</v>
      </c>
      <c r="I159">
        <v>19520</v>
      </c>
    </row>
    <row r="160" spans="1:9" x14ac:dyDescent="0.2">
      <c r="A160" s="4">
        <v>43427</v>
      </c>
      <c r="B160" t="s">
        <v>12</v>
      </c>
      <c r="C160" t="s">
        <v>18</v>
      </c>
      <c r="D160">
        <v>111</v>
      </c>
      <c r="E160" t="s">
        <v>16</v>
      </c>
      <c r="F160">
        <v>116</v>
      </c>
      <c r="G160" t="s">
        <v>59</v>
      </c>
      <c r="H160" t="s">
        <v>65</v>
      </c>
      <c r="I160">
        <v>17268</v>
      </c>
    </row>
    <row r="161" spans="1:9" x14ac:dyDescent="0.2">
      <c r="A161" s="4">
        <v>43427</v>
      </c>
      <c r="B161" t="s">
        <v>9</v>
      </c>
      <c r="C161" t="s">
        <v>40</v>
      </c>
      <c r="D161">
        <v>97</v>
      </c>
      <c r="E161" t="s">
        <v>11</v>
      </c>
      <c r="F161">
        <v>125</v>
      </c>
      <c r="G161" t="s">
        <v>59</v>
      </c>
      <c r="I161">
        <v>19596</v>
      </c>
    </row>
    <row r="162" spans="1:9" x14ac:dyDescent="0.2">
      <c r="A162" s="4">
        <v>43427</v>
      </c>
      <c r="B162" t="s">
        <v>6</v>
      </c>
      <c r="C162" t="s">
        <v>35</v>
      </c>
      <c r="D162">
        <v>111</v>
      </c>
      <c r="E162" t="s">
        <v>20</v>
      </c>
      <c r="F162">
        <v>100</v>
      </c>
      <c r="G162" t="s">
        <v>59</v>
      </c>
      <c r="I162">
        <v>17262</v>
      </c>
    </row>
    <row r="163" spans="1:9" x14ac:dyDescent="0.2">
      <c r="A163" s="4">
        <v>43427</v>
      </c>
      <c r="B163" t="s">
        <v>61</v>
      </c>
      <c r="C163" t="s">
        <v>19</v>
      </c>
      <c r="D163">
        <v>107</v>
      </c>
      <c r="E163" t="s">
        <v>22</v>
      </c>
      <c r="F163">
        <v>112</v>
      </c>
      <c r="G163" t="s">
        <v>59</v>
      </c>
      <c r="H163" t="s">
        <v>65</v>
      </c>
      <c r="I163">
        <v>15418</v>
      </c>
    </row>
    <row r="164" spans="1:9" x14ac:dyDescent="0.2">
      <c r="A164" s="4">
        <v>43427</v>
      </c>
      <c r="B164" t="s">
        <v>9</v>
      </c>
      <c r="C164" t="s">
        <v>31</v>
      </c>
      <c r="D164">
        <v>83</v>
      </c>
      <c r="E164" t="s">
        <v>39</v>
      </c>
      <c r="F164">
        <v>90</v>
      </c>
      <c r="G164" t="s">
        <v>59</v>
      </c>
      <c r="I164">
        <v>18997</v>
      </c>
    </row>
    <row r="165" spans="1:9" x14ac:dyDescent="0.2">
      <c r="A165" s="4">
        <v>43427</v>
      </c>
      <c r="B165" t="s">
        <v>33</v>
      </c>
      <c r="C165" t="s">
        <v>29</v>
      </c>
      <c r="D165">
        <v>116</v>
      </c>
      <c r="E165" t="s">
        <v>13</v>
      </c>
      <c r="F165">
        <v>114</v>
      </c>
      <c r="G165" t="s">
        <v>59</v>
      </c>
      <c r="I165">
        <v>17852</v>
      </c>
    </row>
    <row r="166" spans="1:9" x14ac:dyDescent="0.2">
      <c r="A166" s="4">
        <v>43427</v>
      </c>
      <c r="B166" t="s">
        <v>23</v>
      </c>
      <c r="C166" t="s">
        <v>17</v>
      </c>
      <c r="D166">
        <v>109</v>
      </c>
      <c r="E166" t="s">
        <v>25</v>
      </c>
      <c r="F166">
        <v>114</v>
      </c>
      <c r="G166" t="s">
        <v>59</v>
      </c>
      <c r="I166">
        <v>18948</v>
      </c>
    </row>
    <row r="167" spans="1:9" x14ac:dyDescent="0.2">
      <c r="A167" s="4">
        <v>43427</v>
      </c>
      <c r="B167" t="s">
        <v>6</v>
      </c>
      <c r="C167" t="s">
        <v>14</v>
      </c>
      <c r="D167">
        <v>104</v>
      </c>
      <c r="E167" t="s">
        <v>10</v>
      </c>
      <c r="F167">
        <v>109</v>
      </c>
      <c r="G167" t="s">
        <v>59</v>
      </c>
      <c r="I167">
        <v>18203</v>
      </c>
    </row>
    <row r="168" spans="1:9" x14ac:dyDescent="0.2">
      <c r="A168" s="4">
        <v>43427</v>
      </c>
      <c r="B168" t="s">
        <v>23</v>
      </c>
      <c r="C168" t="s">
        <v>36</v>
      </c>
      <c r="D168">
        <v>121</v>
      </c>
      <c r="E168" t="s">
        <v>7</v>
      </c>
      <c r="F168">
        <v>112</v>
      </c>
      <c r="G168" t="s">
        <v>59</v>
      </c>
      <c r="I168">
        <v>20524</v>
      </c>
    </row>
    <row r="169" spans="1:9" x14ac:dyDescent="0.2">
      <c r="A169" s="4">
        <v>43427</v>
      </c>
      <c r="B169" t="s">
        <v>23</v>
      </c>
      <c r="C169" t="s">
        <v>41</v>
      </c>
      <c r="D169">
        <v>107</v>
      </c>
      <c r="E169" t="s">
        <v>37</v>
      </c>
      <c r="F169">
        <v>125</v>
      </c>
      <c r="G169" t="s">
        <v>59</v>
      </c>
      <c r="I169">
        <v>19800</v>
      </c>
    </row>
    <row r="170" spans="1:9" x14ac:dyDescent="0.2">
      <c r="A170" s="4">
        <v>43428</v>
      </c>
      <c r="B170" t="s">
        <v>23</v>
      </c>
      <c r="C170" t="s">
        <v>18</v>
      </c>
      <c r="D170">
        <v>108</v>
      </c>
      <c r="E170" t="s">
        <v>36</v>
      </c>
      <c r="F170">
        <v>117</v>
      </c>
      <c r="G170" t="s">
        <v>59</v>
      </c>
      <c r="I170">
        <v>19432</v>
      </c>
    </row>
    <row r="171" spans="1:9" x14ac:dyDescent="0.2">
      <c r="A171" s="4">
        <v>43428</v>
      </c>
      <c r="B171" t="s">
        <v>33</v>
      </c>
      <c r="C171" t="s">
        <v>8</v>
      </c>
      <c r="D171">
        <v>104</v>
      </c>
      <c r="E171" t="s">
        <v>28</v>
      </c>
      <c r="F171">
        <v>113</v>
      </c>
      <c r="G171" t="s">
        <v>59</v>
      </c>
      <c r="I171">
        <v>20226</v>
      </c>
    </row>
    <row r="172" spans="1:9" x14ac:dyDescent="0.2">
      <c r="A172" s="4">
        <v>43428</v>
      </c>
      <c r="B172" t="s">
        <v>33</v>
      </c>
      <c r="C172" t="s">
        <v>32</v>
      </c>
      <c r="D172">
        <v>116</v>
      </c>
      <c r="E172" t="s">
        <v>11</v>
      </c>
      <c r="F172">
        <v>117</v>
      </c>
      <c r="G172" t="s">
        <v>59</v>
      </c>
      <c r="I172">
        <v>19596</v>
      </c>
    </row>
    <row r="173" spans="1:9" x14ac:dyDescent="0.2">
      <c r="A173" s="4">
        <v>43428</v>
      </c>
      <c r="B173" t="s">
        <v>33</v>
      </c>
      <c r="C173" t="s">
        <v>35</v>
      </c>
      <c r="D173">
        <v>129</v>
      </c>
      <c r="E173" t="s">
        <v>13</v>
      </c>
      <c r="F173">
        <v>135</v>
      </c>
      <c r="G173" t="s">
        <v>59</v>
      </c>
      <c r="I173">
        <v>17559</v>
      </c>
    </row>
    <row r="174" spans="1:9" x14ac:dyDescent="0.2">
      <c r="A174" s="4">
        <v>43428</v>
      </c>
      <c r="B174" t="s">
        <v>6</v>
      </c>
      <c r="C174" t="s">
        <v>38</v>
      </c>
      <c r="D174">
        <v>96</v>
      </c>
      <c r="E174" t="s">
        <v>34</v>
      </c>
      <c r="F174">
        <v>111</v>
      </c>
      <c r="G174" t="s">
        <v>59</v>
      </c>
      <c r="I174">
        <v>17119</v>
      </c>
    </row>
    <row r="175" spans="1:9" x14ac:dyDescent="0.2">
      <c r="A175" s="4">
        <v>43428</v>
      </c>
      <c r="B175" t="s">
        <v>6</v>
      </c>
      <c r="C175" t="s">
        <v>21</v>
      </c>
      <c r="D175">
        <v>105</v>
      </c>
      <c r="E175" t="s">
        <v>10</v>
      </c>
      <c r="F175">
        <v>98</v>
      </c>
      <c r="G175" t="s">
        <v>59</v>
      </c>
      <c r="I175">
        <v>18203</v>
      </c>
    </row>
    <row r="176" spans="1:9" x14ac:dyDescent="0.2">
      <c r="A176" s="4">
        <v>43428</v>
      </c>
      <c r="B176" t="s">
        <v>6</v>
      </c>
      <c r="C176" t="s">
        <v>17</v>
      </c>
      <c r="D176">
        <v>114</v>
      </c>
      <c r="E176" t="s">
        <v>41</v>
      </c>
      <c r="F176">
        <v>124</v>
      </c>
      <c r="G176" t="s">
        <v>59</v>
      </c>
      <c r="I176">
        <v>15165</v>
      </c>
    </row>
    <row r="177" spans="1:9" x14ac:dyDescent="0.2">
      <c r="A177" s="4">
        <v>43429</v>
      </c>
      <c r="B177" t="s">
        <v>43</v>
      </c>
      <c r="C177" t="s">
        <v>14</v>
      </c>
      <c r="D177">
        <v>123</v>
      </c>
      <c r="E177" t="s">
        <v>24</v>
      </c>
      <c r="F177">
        <v>124</v>
      </c>
      <c r="G177" t="s">
        <v>59</v>
      </c>
      <c r="I177">
        <v>12977</v>
      </c>
    </row>
    <row r="178" spans="1:9" x14ac:dyDescent="0.2">
      <c r="A178" s="4">
        <v>43429</v>
      </c>
      <c r="B178" t="s">
        <v>43</v>
      </c>
      <c r="C178" t="s">
        <v>7</v>
      </c>
      <c r="D178">
        <v>127</v>
      </c>
      <c r="E178" t="s">
        <v>15</v>
      </c>
      <c r="F178">
        <v>125</v>
      </c>
      <c r="G178" t="s">
        <v>59</v>
      </c>
      <c r="I178">
        <v>15217</v>
      </c>
    </row>
    <row r="179" spans="1:9" x14ac:dyDescent="0.2">
      <c r="A179" s="4">
        <v>43429</v>
      </c>
      <c r="B179" t="s">
        <v>64</v>
      </c>
      <c r="C179" t="s">
        <v>29</v>
      </c>
      <c r="D179">
        <v>107</v>
      </c>
      <c r="E179" t="s">
        <v>16</v>
      </c>
      <c r="F179">
        <v>118</v>
      </c>
      <c r="G179" t="s">
        <v>59</v>
      </c>
      <c r="I179">
        <v>14413</v>
      </c>
    </row>
    <row r="180" spans="1:9" x14ac:dyDescent="0.2">
      <c r="A180" s="4">
        <v>43429</v>
      </c>
      <c r="B180" t="s">
        <v>61</v>
      </c>
      <c r="C180" t="s">
        <v>27</v>
      </c>
      <c r="D180">
        <v>108</v>
      </c>
      <c r="E180" t="s">
        <v>39</v>
      </c>
      <c r="F180">
        <v>104</v>
      </c>
      <c r="G180" t="s">
        <v>59</v>
      </c>
      <c r="I180">
        <v>18997</v>
      </c>
    </row>
    <row r="181" spans="1:9" x14ac:dyDescent="0.2">
      <c r="A181" s="4">
        <v>43429</v>
      </c>
      <c r="B181" t="s">
        <v>43</v>
      </c>
      <c r="C181" t="s">
        <v>25</v>
      </c>
      <c r="D181">
        <v>103</v>
      </c>
      <c r="E181" t="s">
        <v>19</v>
      </c>
      <c r="F181">
        <v>98</v>
      </c>
      <c r="G181" t="s">
        <v>59</v>
      </c>
      <c r="I181">
        <v>14331</v>
      </c>
    </row>
    <row r="182" spans="1:9" x14ac:dyDescent="0.2">
      <c r="A182" s="4">
        <v>43429</v>
      </c>
      <c r="B182" t="s">
        <v>42</v>
      </c>
      <c r="C182" t="s">
        <v>22</v>
      </c>
      <c r="D182">
        <v>104</v>
      </c>
      <c r="E182" t="s">
        <v>40</v>
      </c>
      <c r="F182">
        <v>100</v>
      </c>
      <c r="G182" t="s">
        <v>59</v>
      </c>
      <c r="I182">
        <v>19138</v>
      </c>
    </row>
    <row r="183" spans="1:9" x14ac:dyDescent="0.2">
      <c r="A183" s="4">
        <v>43429</v>
      </c>
      <c r="B183" t="s">
        <v>6</v>
      </c>
      <c r="C183" t="s">
        <v>31</v>
      </c>
      <c r="D183">
        <v>133</v>
      </c>
      <c r="E183" t="s">
        <v>32</v>
      </c>
      <c r="F183">
        <v>112</v>
      </c>
      <c r="G183" t="s">
        <v>59</v>
      </c>
      <c r="I183">
        <v>16048</v>
      </c>
    </row>
    <row r="184" spans="1:9" x14ac:dyDescent="0.2">
      <c r="A184" s="4">
        <v>43429</v>
      </c>
      <c r="B184" t="s">
        <v>43</v>
      </c>
      <c r="C184" t="s">
        <v>26</v>
      </c>
      <c r="D184">
        <v>115</v>
      </c>
      <c r="E184" t="s">
        <v>37</v>
      </c>
      <c r="F184">
        <v>125</v>
      </c>
      <c r="G184" t="s">
        <v>59</v>
      </c>
      <c r="I184">
        <v>19800</v>
      </c>
    </row>
    <row r="185" spans="1:9" x14ac:dyDescent="0.2">
      <c r="A185" s="4">
        <v>43430</v>
      </c>
      <c r="B185" t="s">
        <v>6</v>
      </c>
      <c r="C185" t="s">
        <v>35</v>
      </c>
      <c r="D185">
        <v>108</v>
      </c>
      <c r="E185" t="s">
        <v>38</v>
      </c>
      <c r="F185">
        <v>107</v>
      </c>
      <c r="G185" t="s">
        <v>59</v>
      </c>
      <c r="I185">
        <v>19006</v>
      </c>
    </row>
    <row r="186" spans="1:9" x14ac:dyDescent="0.2">
      <c r="A186" s="4">
        <v>43430</v>
      </c>
      <c r="B186" t="s">
        <v>12</v>
      </c>
      <c r="C186" t="s">
        <v>13</v>
      </c>
      <c r="D186">
        <v>107</v>
      </c>
      <c r="E186" t="s">
        <v>14</v>
      </c>
      <c r="F186">
        <v>110</v>
      </c>
      <c r="G186" t="s">
        <v>59</v>
      </c>
      <c r="I186">
        <v>13805</v>
      </c>
    </row>
    <row r="187" spans="1:9" x14ac:dyDescent="0.2">
      <c r="A187" s="4">
        <v>43430</v>
      </c>
      <c r="B187" t="s">
        <v>12</v>
      </c>
      <c r="C187" t="s">
        <v>34</v>
      </c>
      <c r="D187">
        <v>102</v>
      </c>
      <c r="E187" t="s">
        <v>36</v>
      </c>
      <c r="F187">
        <v>95</v>
      </c>
      <c r="G187" t="s">
        <v>59</v>
      </c>
      <c r="I187">
        <v>19432</v>
      </c>
    </row>
    <row r="188" spans="1:9" x14ac:dyDescent="0.2">
      <c r="A188" s="4">
        <v>43430</v>
      </c>
      <c r="B188" t="s">
        <v>9</v>
      </c>
      <c r="C188" t="s">
        <v>27</v>
      </c>
      <c r="D188">
        <v>110</v>
      </c>
      <c r="E188" t="s">
        <v>11</v>
      </c>
      <c r="F188">
        <v>116</v>
      </c>
      <c r="G188" t="s">
        <v>59</v>
      </c>
      <c r="I188">
        <v>19596</v>
      </c>
    </row>
    <row r="189" spans="1:9" x14ac:dyDescent="0.2">
      <c r="A189" s="4">
        <v>43430</v>
      </c>
      <c r="B189" t="s">
        <v>6</v>
      </c>
      <c r="C189" t="s">
        <v>8</v>
      </c>
      <c r="D189">
        <v>124</v>
      </c>
      <c r="E189" t="s">
        <v>17</v>
      </c>
      <c r="F189">
        <v>107</v>
      </c>
      <c r="G189" t="s">
        <v>59</v>
      </c>
      <c r="I189">
        <v>15189</v>
      </c>
    </row>
    <row r="190" spans="1:9" x14ac:dyDescent="0.2">
      <c r="A190" s="4">
        <v>43430</v>
      </c>
      <c r="B190" t="s">
        <v>42</v>
      </c>
      <c r="C190" t="s">
        <v>20</v>
      </c>
      <c r="D190">
        <v>121</v>
      </c>
      <c r="E190" t="s">
        <v>31</v>
      </c>
      <c r="F190">
        <v>88</v>
      </c>
      <c r="G190" t="s">
        <v>59</v>
      </c>
      <c r="I190">
        <v>18306</v>
      </c>
    </row>
    <row r="191" spans="1:9" x14ac:dyDescent="0.2">
      <c r="A191" s="4">
        <v>43430</v>
      </c>
      <c r="B191" t="s">
        <v>12</v>
      </c>
      <c r="C191" t="s">
        <v>18</v>
      </c>
      <c r="D191">
        <v>131</v>
      </c>
      <c r="E191" t="s">
        <v>41</v>
      </c>
      <c r="F191">
        <v>135</v>
      </c>
      <c r="G191" t="s">
        <v>59</v>
      </c>
      <c r="H191" t="s">
        <v>65</v>
      </c>
      <c r="I191">
        <v>16872</v>
      </c>
    </row>
    <row r="192" spans="1:9" x14ac:dyDescent="0.2">
      <c r="A192" s="4">
        <v>43431</v>
      </c>
      <c r="B192" t="s">
        <v>42</v>
      </c>
      <c r="C192" t="s">
        <v>39</v>
      </c>
      <c r="D192">
        <v>85</v>
      </c>
      <c r="E192" t="s">
        <v>21</v>
      </c>
      <c r="F192">
        <v>117</v>
      </c>
      <c r="G192" t="s">
        <v>59</v>
      </c>
      <c r="I192">
        <v>19583</v>
      </c>
    </row>
    <row r="193" spans="1:9" x14ac:dyDescent="0.2">
      <c r="A193" s="4">
        <v>43431</v>
      </c>
      <c r="B193" t="s">
        <v>12</v>
      </c>
      <c r="C193" t="s">
        <v>25</v>
      </c>
      <c r="D193">
        <v>108</v>
      </c>
      <c r="E193" t="s">
        <v>16</v>
      </c>
      <c r="F193">
        <v>115</v>
      </c>
      <c r="G193" t="s">
        <v>59</v>
      </c>
      <c r="I193">
        <v>13935</v>
      </c>
    </row>
    <row r="194" spans="1:9" x14ac:dyDescent="0.2">
      <c r="A194" s="4">
        <v>43431</v>
      </c>
      <c r="B194" t="s">
        <v>6</v>
      </c>
      <c r="C194" t="s">
        <v>37</v>
      </c>
      <c r="D194">
        <v>122</v>
      </c>
      <c r="E194" t="s">
        <v>19</v>
      </c>
      <c r="F194">
        <v>114</v>
      </c>
      <c r="G194" t="s">
        <v>59</v>
      </c>
      <c r="I194">
        <v>14187</v>
      </c>
    </row>
    <row r="195" spans="1:9" x14ac:dyDescent="0.2">
      <c r="A195" s="4">
        <v>43431</v>
      </c>
      <c r="B195" t="s">
        <v>23</v>
      </c>
      <c r="C195" t="s">
        <v>24</v>
      </c>
      <c r="D195">
        <v>115</v>
      </c>
      <c r="E195" t="s">
        <v>26</v>
      </c>
      <c r="F195">
        <v>113</v>
      </c>
      <c r="G195" t="s">
        <v>59</v>
      </c>
      <c r="I195">
        <v>19600</v>
      </c>
    </row>
    <row r="196" spans="1:9" x14ac:dyDescent="0.2">
      <c r="A196" s="4">
        <v>43431</v>
      </c>
      <c r="B196" t="s">
        <v>42</v>
      </c>
      <c r="C196" t="s">
        <v>20</v>
      </c>
      <c r="D196">
        <v>109</v>
      </c>
      <c r="E196" t="s">
        <v>29</v>
      </c>
      <c r="F196">
        <v>104</v>
      </c>
      <c r="G196" t="s">
        <v>59</v>
      </c>
      <c r="I196">
        <v>13038</v>
      </c>
    </row>
    <row r="197" spans="1:9" x14ac:dyDescent="0.2">
      <c r="A197" s="4">
        <v>43432</v>
      </c>
      <c r="B197" t="s">
        <v>23</v>
      </c>
      <c r="C197" t="s">
        <v>31</v>
      </c>
      <c r="D197">
        <v>101</v>
      </c>
      <c r="E197" t="s">
        <v>15</v>
      </c>
      <c r="F197">
        <v>91</v>
      </c>
      <c r="G197" t="s">
        <v>59</v>
      </c>
      <c r="I197">
        <v>12928</v>
      </c>
    </row>
    <row r="198" spans="1:9" x14ac:dyDescent="0.2">
      <c r="A198" s="4">
        <v>43432</v>
      </c>
      <c r="B198" t="s">
        <v>12</v>
      </c>
      <c r="C198" t="s">
        <v>24</v>
      </c>
      <c r="D198">
        <v>94</v>
      </c>
      <c r="E198" t="s">
        <v>14</v>
      </c>
      <c r="F198">
        <v>108</v>
      </c>
      <c r="G198" t="s">
        <v>59</v>
      </c>
      <c r="I198">
        <v>12971</v>
      </c>
    </row>
    <row r="199" spans="1:9" x14ac:dyDescent="0.2">
      <c r="A199" s="4">
        <v>43432</v>
      </c>
      <c r="B199" t="s">
        <v>6</v>
      </c>
      <c r="C199" t="s">
        <v>28</v>
      </c>
      <c r="D199">
        <v>128</v>
      </c>
      <c r="E199" t="s">
        <v>18</v>
      </c>
      <c r="F199">
        <v>108</v>
      </c>
      <c r="G199" t="s">
        <v>59</v>
      </c>
      <c r="I199">
        <v>18055</v>
      </c>
    </row>
    <row r="200" spans="1:9" x14ac:dyDescent="0.2">
      <c r="A200" s="4">
        <v>43432</v>
      </c>
      <c r="B200" t="s">
        <v>9</v>
      </c>
      <c r="C200" t="s">
        <v>29</v>
      </c>
      <c r="D200">
        <v>99</v>
      </c>
      <c r="E200" t="s">
        <v>22</v>
      </c>
      <c r="F200">
        <v>115</v>
      </c>
      <c r="G200" t="s">
        <v>59</v>
      </c>
      <c r="I200">
        <v>16372</v>
      </c>
    </row>
    <row r="201" spans="1:9" x14ac:dyDescent="0.2">
      <c r="A201" s="4">
        <v>43432</v>
      </c>
      <c r="B201" t="s">
        <v>6</v>
      </c>
      <c r="C201" t="s">
        <v>38</v>
      </c>
      <c r="D201">
        <v>113</v>
      </c>
      <c r="E201" t="s">
        <v>13</v>
      </c>
      <c r="F201">
        <v>116</v>
      </c>
      <c r="G201" t="s">
        <v>59</v>
      </c>
      <c r="I201">
        <v>16660</v>
      </c>
    </row>
    <row r="202" spans="1:9" x14ac:dyDescent="0.2">
      <c r="A202" s="4">
        <v>43432</v>
      </c>
      <c r="B202" t="s">
        <v>6</v>
      </c>
      <c r="C202" t="s">
        <v>35</v>
      </c>
      <c r="D202">
        <v>89</v>
      </c>
      <c r="E202" t="s">
        <v>34</v>
      </c>
      <c r="F202">
        <v>128</v>
      </c>
      <c r="G202" t="s">
        <v>59</v>
      </c>
      <c r="I202">
        <v>11023</v>
      </c>
    </row>
    <row r="203" spans="1:9" x14ac:dyDescent="0.2">
      <c r="A203" s="4">
        <v>43432</v>
      </c>
      <c r="B203" t="s">
        <v>6</v>
      </c>
      <c r="C203" t="s">
        <v>41</v>
      </c>
      <c r="D203">
        <v>104</v>
      </c>
      <c r="E203" t="s">
        <v>17</v>
      </c>
      <c r="F203">
        <v>125</v>
      </c>
      <c r="G203" t="s">
        <v>59</v>
      </c>
      <c r="I203">
        <v>13570</v>
      </c>
    </row>
    <row r="204" spans="1:9" x14ac:dyDescent="0.2">
      <c r="A204" s="4">
        <v>43432</v>
      </c>
      <c r="B204" t="s">
        <v>6</v>
      </c>
      <c r="C204" t="s">
        <v>36</v>
      </c>
      <c r="D204">
        <v>83</v>
      </c>
      <c r="E204" t="s">
        <v>10</v>
      </c>
      <c r="F204">
        <v>100</v>
      </c>
      <c r="G204" t="s">
        <v>59</v>
      </c>
      <c r="I204">
        <v>18203</v>
      </c>
    </row>
    <row r="205" spans="1:9" x14ac:dyDescent="0.2">
      <c r="A205" s="4">
        <v>43432</v>
      </c>
      <c r="B205" t="s">
        <v>12</v>
      </c>
      <c r="C205" t="s">
        <v>25</v>
      </c>
      <c r="D205">
        <v>91</v>
      </c>
      <c r="E205" t="s">
        <v>7</v>
      </c>
      <c r="F205">
        <v>117</v>
      </c>
      <c r="G205" t="s">
        <v>59</v>
      </c>
      <c r="I205">
        <v>20274</v>
      </c>
    </row>
    <row r="206" spans="1:9" x14ac:dyDescent="0.2">
      <c r="A206" s="4">
        <v>43432</v>
      </c>
      <c r="B206" t="s">
        <v>30</v>
      </c>
      <c r="C206" t="s">
        <v>27</v>
      </c>
      <c r="D206">
        <v>112</v>
      </c>
      <c r="E206" t="s">
        <v>40</v>
      </c>
      <c r="F206">
        <v>115</v>
      </c>
      <c r="G206" t="s">
        <v>59</v>
      </c>
      <c r="I206">
        <v>18865</v>
      </c>
    </row>
    <row r="207" spans="1:9" x14ac:dyDescent="0.2">
      <c r="A207" s="4">
        <v>43433</v>
      </c>
      <c r="B207" t="s">
        <v>9</v>
      </c>
      <c r="C207" t="s">
        <v>20</v>
      </c>
      <c r="D207">
        <v>96</v>
      </c>
      <c r="E207" t="s">
        <v>39</v>
      </c>
      <c r="F207">
        <v>104</v>
      </c>
      <c r="G207" t="s">
        <v>59</v>
      </c>
      <c r="I207">
        <v>18997</v>
      </c>
    </row>
    <row r="208" spans="1:9" x14ac:dyDescent="0.2">
      <c r="A208" s="4">
        <v>43433</v>
      </c>
      <c r="B208" t="s">
        <v>9</v>
      </c>
      <c r="C208" t="s">
        <v>22</v>
      </c>
      <c r="D208">
        <v>133</v>
      </c>
      <c r="E208" t="s">
        <v>32</v>
      </c>
      <c r="F208">
        <v>121</v>
      </c>
      <c r="G208" t="s">
        <v>59</v>
      </c>
      <c r="I208">
        <v>17583</v>
      </c>
    </row>
    <row r="209" spans="1:9" x14ac:dyDescent="0.2">
      <c r="A209" s="4">
        <v>43433</v>
      </c>
      <c r="B209" t="s">
        <v>6</v>
      </c>
      <c r="C209" t="s">
        <v>11</v>
      </c>
      <c r="D209">
        <v>128</v>
      </c>
      <c r="E209" t="s">
        <v>37</v>
      </c>
      <c r="F209">
        <v>131</v>
      </c>
      <c r="G209" t="s">
        <v>59</v>
      </c>
      <c r="H209" t="s">
        <v>65</v>
      </c>
      <c r="I209">
        <v>20073</v>
      </c>
    </row>
    <row r="210" spans="1:9" x14ac:dyDescent="0.2">
      <c r="A210" s="4">
        <v>43434</v>
      </c>
      <c r="B210" t="s">
        <v>12</v>
      </c>
      <c r="C210" t="s">
        <v>36</v>
      </c>
      <c r="D210">
        <v>95</v>
      </c>
      <c r="E210" t="s">
        <v>8</v>
      </c>
      <c r="F210">
        <v>128</v>
      </c>
      <c r="G210" t="s">
        <v>59</v>
      </c>
      <c r="I210">
        <v>18624</v>
      </c>
    </row>
    <row r="211" spans="1:9" x14ac:dyDescent="0.2">
      <c r="A211" s="4">
        <v>43434</v>
      </c>
      <c r="B211" t="s">
        <v>23</v>
      </c>
      <c r="C211" t="s">
        <v>19</v>
      </c>
      <c r="D211">
        <v>131</v>
      </c>
      <c r="E211" t="s">
        <v>15</v>
      </c>
      <c r="F211">
        <v>125</v>
      </c>
      <c r="G211" t="s">
        <v>59</v>
      </c>
      <c r="H211" t="s">
        <v>66</v>
      </c>
      <c r="I211">
        <v>12983</v>
      </c>
    </row>
    <row r="212" spans="1:9" x14ac:dyDescent="0.2">
      <c r="A212" s="4">
        <v>43434</v>
      </c>
      <c r="B212" t="s">
        <v>12</v>
      </c>
      <c r="C212" t="s">
        <v>31</v>
      </c>
      <c r="D212">
        <v>119</v>
      </c>
      <c r="E212" t="s">
        <v>14</v>
      </c>
      <c r="F212">
        <v>111</v>
      </c>
      <c r="G212" t="s">
        <v>59</v>
      </c>
      <c r="I212">
        <v>15812</v>
      </c>
    </row>
    <row r="213" spans="1:9" x14ac:dyDescent="0.2">
      <c r="A213" s="4">
        <v>43434</v>
      </c>
      <c r="B213" t="s">
        <v>12</v>
      </c>
      <c r="C213" t="s">
        <v>38</v>
      </c>
      <c r="D213">
        <v>88</v>
      </c>
      <c r="E213" t="s">
        <v>16</v>
      </c>
      <c r="F213">
        <v>107</v>
      </c>
      <c r="G213" t="s">
        <v>59</v>
      </c>
      <c r="I213">
        <v>15372</v>
      </c>
    </row>
    <row r="214" spans="1:9" x14ac:dyDescent="0.2">
      <c r="A214" s="4">
        <v>43434</v>
      </c>
      <c r="B214" t="s">
        <v>9</v>
      </c>
      <c r="C214" t="s">
        <v>28</v>
      </c>
      <c r="D214">
        <v>103</v>
      </c>
      <c r="E214" t="s">
        <v>39</v>
      </c>
      <c r="F214">
        <v>114</v>
      </c>
      <c r="G214" t="s">
        <v>59</v>
      </c>
      <c r="I214">
        <v>18997</v>
      </c>
    </row>
    <row r="215" spans="1:9" x14ac:dyDescent="0.2">
      <c r="A215" s="4">
        <v>43434</v>
      </c>
      <c r="B215" t="s">
        <v>6</v>
      </c>
      <c r="C215" t="s">
        <v>17</v>
      </c>
      <c r="D215">
        <v>101</v>
      </c>
      <c r="E215" t="s">
        <v>26</v>
      </c>
      <c r="F215">
        <v>106</v>
      </c>
      <c r="G215" t="s">
        <v>59</v>
      </c>
      <c r="I215">
        <v>19600</v>
      </c>
    </row>
    <row r="216" spans="1:9" x14ac:dyDescent="0.2">
      <c r="A216" s="4">
        <v>43434</v>
      </c>
      <c r="B216" t="s">
        <v>6</v>
      </c>
      <c r="C216" t="s">
        <v>24</v>
      </c>
      <c r="D216">
        <v>109</v>
      </c>
      <c r="E216" t="s">
        <v>10</v>
      </c>
      <c r="F216">
        <v>124</v>
      </c>
      <c r="G216" t="s">
        <v>59</v>
      </c>
      <c r="I216">
        <v>18203</v>
      </c>
    </row>
    <row r="217" spans="1:9" x14ac:dyDescent="0.2">
      <c r="A217" s="4">
        <v>43434</v>
      </c>
      <c r="B217" t="s">
        <v>12</v>
      </c>
      <c r="C217" t="s">
        <v>41</v>
      </c>
      <c r="D217">
        <v>98</v>
      </c>
      <c r="E217" t="s">
        <v>7</v>
      </c>
      <c r="F217">
        <v>123</v>
      </c>
      <c r="G217" t="s">
        <v>59</v>
      </c>
      <c r="I217">
        <v>20400</v>
      </c>
    </row>
    <row r="218" spans="1:9" x14ac:dyDescent="0.2">
      <c r="A218" s="4">
        <v>43434</v>
      </c>
      <c r="B218" t="s">
        <v>42</v>
      </c>
      <c r="C218" t="s">
        <v>27</v>
      </c>
      <c r="D218">
        <v>99</v>
      </c>
      <c r="E218" t="s">
        <v>29</v>
      </c>
      <c r="F218">
        <v>85</v>
      </c>
      <c r="G218" t="s">
        <v>59</v>
      </c>
      <c r="I218">
        <v>13228</v>
      </c>
    </row>
    <row r="219" spans="1:9" x14ac:dyDescent="0.2">
      <c r="A219" s="4">
        <v>43434</v>
      </c>
      <c r="B219" t="s">
        <v>9</v>
      </c>
      <c r="C219" t="s">
        <v>21</v>
      </c>
      <c r="D219">
        <v>113</v>
      </c>
      <c r="E219" t="s">
        <v>40</v>
      </c>
      <c r="F219">
        <v>112</v>
      </c>
      <c r="G219" t="s">
        <v>59</v>
      </c>
      <c r="I219">
        <v>19459</v>
      </c>
    </row>
    <row r="220" spans="1:9" x14ac:dyDescent="0.2">
      <c r="A220" s="4">
        <v>43434</v>
      </c>
      <c r="B220" t="s">
        <v>6</v>
      </c>
      <c r="C220" t="s">
        <v>18</v>
      </c>
      <c r="D220">
        <v>136</v>
      </c>
      <c r="E220" t="s">
        <v>35</v>
      </c>
      <c r="F220">
        <v>105</v>
      </c>
      <c r="G220" t="s">
        <v>59</v>
      </c>
      <c r="I220">
        <v>18354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"/>
  <sheetViews>
    <sheetView topLeftCell="A121" workbookViewId="0">
      <selection activeCell="C131" sqref="C131"/>
    </sheetView>
  </sheetViews>
  <sheetFormatPr baseColWidth="10" defaultColWidth="10.59765625" defaultRowHeight="15" x14ac:dyDescent="0.2"/>
  <cols>
    <col min="1" max="1" width="10.3984375" bestFit="1" customWidth="1"/>
    <col min="2" max="2" width="11" bestFit="1" customWidth="1"/>
    <col min="3" max="3" width="22" bestFit="1" customWidth="1"/>
    <col min="4" max="4" width="6" bestFit="1" customWidth="1"/>
    <col min="5" max="5" width="22" bestFit="1" customWidth="1"/>
    <col min="6" max="6" width="7" bestFit="1" customWidth="1"/>
    <col min="7" max="7" width="10.59765625" bestFit="1" customWidth="1"/>
    <col min="8" max="8" width="4.19921875" bestFit="1" customWidth="1"/>
    <col min="9" max="9" width="9.3984375" bestFit="1" customWidth="1"/>
    <col min="10" max="10" width="8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56</v>
      </c>
      <c r="I1" t="s">
        <v>57</v>
      </c>
      <c r="J1" t="s">
        <v>58</v>
      </c>
    </row>
    <row r="2" spans="1:10" x14ac:dyDescent="0.2">
      <c r="A2" s="4">
        <v>43435</v>
      </c>
      <c r="B2" t="s">
        <v>6</v>
      </c>
      <c r="C2" t="s">
        <v>37</v>
      </c>
      <c r="D2">
        <v>106</v>
      </c>
      <c r="E2" t="s">
        <v>36</v>
      </c>
      <c r="F2">
        <v>95</v>
      </c>
      <c r="G2" t="s">
        <v>59</v>
      </c>
      <c r="I2">
        <v>19432</v>
      </c>
    </row>
    <row r="3" spans="1:10" x14ac:dyDescent="0.2">
      <c r="A3" s="4">
        <v>43435</v>
      </c>
      <c r="B3" t="s">
        <v>12</v>
      </c>
      <c r="C3" t="s">
        <v>11</v>
      </c>
      <c r="D3">
        <v>102</v>
      </c>
      <c r="E3" t="s">
        <v>16</v>
      </c>
      <c r="F3">
        <v>111</v>
      </c>
      <c r="G3" t="s">
        <v>59</v>
      </c>
      <c r="I3">
        <v>20332</v>
      </c>
    </row>
    <row r="4" spans="1:10" x14ac:dyDescent="0.2">
      <c r="A4" s="4">
        <v>43435</v>
      </c>
      <c r="B4" t="s">
        <v>6</v>
      </c>
      <c r="C4" t="s">
        <v>38</v>
      </c>
      <c r="D4">
        <v>105</v>
      </c>
      <c r="E4" t="s">
        <v>18</v>
      </c>
      <c r="F4">
        <v>121</v>
      </c>
      <c r="G4" t="s">
        <v>59</v>
      </c>
      <c r="I4">
        <v>18055</v>
      </c>
    </row>
    <row r="5" spans="1:10" x14ac:dyDescent="0.2">
      <c r="A5" s="4">
        <v>43435</v>
      </c>
      <c r="B5" t="s">
        <v>6</v>
      </c>
      <c r="C5" t="s">
        <v>8</v>
      </c>
      <c r="D5">
        <v>118</v>
      </c>
      <c r="E5" t="s">
        <v>34</v>
      </c>
      <c r="F5">
        <v>109</v>
      </c>
      <c r="G5" t="s">
        <v>59</v>
      </c>
      <c r="I5">
        <v>17663</v>
      </c>
    </row>
    <row r="6" spans="1:10" x14ac:dyDescent="0.2">
      <c r="A6" s="4">
        <v>43435</v>
      </c>
      <c r="B6" t="s">
        <v>45</v>
      </c>
      <c r="C6" t="s">
        <v>13</v>
      </c>
      <c r="D6">
        <v>134</v>
      </c>
      <c r="E6" t="s">
        <v>25</v>
      </c>
      <c r="F6">
        <v>136</v>
      </c>
      <c r="G6" t="s">
        <v>59</v>
      </c>
      <c r="H6" t="s">
        <v>65</v>
      </c>
      <c r="I6">
        <v>19812</v>
      </c>
    </row>
    <row r="7" spans="1:10" x14ac:dyDescent="0.2">
      <c r="A7" s="4">
        <v>43435</v>
      </c>
      <c r="B7" t="s">
        <v>30</v>
      </c>
      <c r="C7" t="s">
        <v>20</v>
      </c>
      <c r="D7">
        <v>110</v>
      </c>
      <c r="E7" t="s">
        <v>32</v>
      </c>
      <c r="F7">
        <v>111</v>
      </c>
      <c r="G7" t="s">
        <v>59</v>
      </c>
      <c r="I7">
        <v>17583</v>
      </c>
    </row>
    <row r="8" spans="1:10" x14ac:dyDescent="0.2">
      <c r="A8" s="4">
        <v>43435</v>
      </c>
      <c r="B8" t="s">
        <v>12</v>
      </c>
      <c r="C8" t="s">
        <v>15</v>
      </c>
      <c r="D8">
        <v>88</v>
      </c>
      <c r="E8" t="s">
        <v>41</v>
      </c>
      <c r="F8">
        <v>102</v>
      </c>
      <c r="G8" t="s">
        <v>59</v>
      </c>
      <c r="I8">
        <v>15448</v>
      </c>
    </row>
    <row r="9" spans="1:10" x14ac:dyDescent="0.2">
      <c r="A9" s="4">
        <v>43436</v>
      </c>
      <c r="B9" t="s">
        <v>45</v>
      </c>
      <c r="C9" t="s">
        <v>17</v>
      </c>
      <c r="D9">
        <v>119</v>
      </c>
      <c r="E9" t="s">
        <v>14</v>
      </c>
      <c r="F9">
        <v>109</v>
      </c>
      <c r="G9" t="s">
        <v>59</v>
      </c>
      <c r="I9">
        <v>15336</v>
      </c>
    </row>
    <row r="10" spans="1:10" x14ac:dyDescent="0.2">
      <c r="A10" s="4">
        <v>43436</v>
      </c>
      <c r="B10" t="s">
        <v>12</v>
      </c>
      <c r="C10" t="s">
        <v>22</v>
      </c>
      <c r="D10">
        <v>110</v>
      </c>
      <c r="E10" t="s">
        <v>28</v>
      </c>
      <c r="F10">
        <v>114</v>
      </c>
      <c r="G10" t="s">
        <v>59</v>
      </c>
      <c r="I10">
        <v>19551</v>
      </c>
    </row>
    <row r="11" spans="1:10" x14ac:dyDescent="0.2">
      <c r="A11" s="4">
        <v>43436</v>
      </c>
      <c r="B11" t="s">
        <v>61</v>
      </c>
      <c r="C11" t="s">
        <v>29</v>
      </c>
      <c r="D11">
        <v>96</v>
      </c>
      <c r="E11" t="s">
        <v>39</v>
      </c>
      <c r="F11">
        <v>120</v>
      </c>
      <c r="G11" t="s">
        <v>59</v>
      </c>
      <c r="I11">
        <v>18997</v>
      </c>
    </row>
    <row r="12" spans="1:10" x14ac:dyDescent="0.2">
      <c r="A12" s="4">
        <v>43436</v>
      </c>
      <c r="B12" t="s">
        <v>43</v>
      </c>
      <c r="C12" t="s">
        <v>31</v>
      </c>
      <c r="D12">
        <v>100</v>
      </c>
      <c r="E12" t="s">
        <v>26</v>
      </c>
      <c r="F12">
        <v>102</v>
      </c>
      <c r="G12" t="s">
        <v>59</v>
      </c>
      <c r="I12">
        <v>19600</v>
      </c>
    </row>
    <row r="13" spans="1:10" x14ac:dyDescent="0.2">
      <c r="A13" s="4">
        <v>43436</v>
      </c>
      <c r="B13" t="s">
        <v>43</v>
      </c>
      <c r="C13" t="s">
        <v>19</v>
      </c>
      <c r="D13">
        <v>95</v>
      </c>
      <c r="E13" t="s">
        <v>7</v>
      </c>
      <c r="F13">
        <v>103</v>
      </c>
      <c r="G13" t="s">
        <v>59</v>
      </c>
      <c r="I13">
        <v>20334</v>
      </c>
    </row>
    <row r="14" spans="1:10" x14ac:dyDescent="0.2">
      <c r="A14" s="4">
        <v>43436</v>
      </c>
      <c r="B14" t="s">
        <v>12</v>
      </c>
      <c r="C14" t="s">
        <v>40</v>
      </c>
      <c r="D14">
        <v>118</v>
      </c>
      <c r="E14" t="s">
        <v>35</v>
      </c>
      <c r="F14">
        <v>131</v>
      </c>
      <c r="G14" t="s">
        <v>59</v>
      </c>
      <c r="I14">
        <v>18354</v>
      </c>
    </row>
    <row r="15" spans="1:10" x14ac:dyDescent="0.2">
      <c r="A15" s="4">
        <v>43437</v>
      </c>
      <c r="B15" t="s">
        <v>23</v>
      </c>
      <c r="C15" t="s">
        <v>11</v>
      </c>
      <c r="D15">
        <v>128</v>
      </c>
      <c r="E15" t="s">
        <v>24</v>
      </c>
      <c r="F15">
        <v>111</v>
      </c>
      <c r="G15" t="s">
        <v>59</v>
      </c>
      <c r="I15">
        <v>16631</v>
      </c>
    </row>
    <row r="16" spans="1:10" x14ac:dyDescent="0.2">
      <c r="A16" s="4">
        <v>43437</v>
      </c>
      <c r="B16" t="s">
        <v>23</v>
      </c>
      <c r="C16" t="s">
        <v>36</v>
      </c>
      <c r="D16">
        <v>99</v>
      </c>
      <c r="E16" t="s">
        <v>15</v>
      </c>
      <c r="F16">
        <v>97</v>
      </c>
      <c r="G16" t="s">
        <v>59</v>
      </c>
      <c r="I16">
        <v>10983</v>
      </c>
    </row>
    <row r="17" spans="1:9" x14ac:dyDescent="0.2">
      <c r="A17" s="4">
        <v>43437</v>
      </c>
      <c r="B17" t="s">
        <v>12</v>
      </c>
      <c r="C17" t="s">
        <v>10</v>
      </c>
      <c r="D17">
        <v>110</v>
      </c>
      <c r="E17" t="s">
        <v>16</v>
      </c>
      <c r="F17">
        <v>83</v>
      </c>
      <c r="G17" t="s">
        <v>59</v>
      </c>
      <c r="I17">
        <v>14372</v>
      </c>
    </row>
    <row r="18" spans="1:9" x14ac:dyDescent="0.2">
      <c r="A18" s="4">
        <v>43437</v>
      </c>
      <c r="B18" t="s">
        <v>6</v>
      </c>
      <c r="C18" t="s">
        <v>18</v>
      </c>
      <c r="D18">
        <v>91</v>
      </c>
      <c r="E18" t="s">
        <v>34</v>
      </c>
      <c r="F18">
        <v>103</v>
      </c>
      <c r="G18" t="s">
        <v>59</v>
      </c>
      <c r="I18">
        <v>13834</v>
      </c>
    </row>
    <row r="19" spans="1:9" x14ac:dyDescent="0.2">
      <c r="A19" s="4">
        <v>43437</v>
      </c>
      <c r="B19" t="s">
        <v>6</v>
      </c>
      <c r="C19" t="s">
        <v>22</v>
      </c>
      <c r="D19">
        <v>129</v>
      </c>
      <c r="E19" t="s">
        <v>17</v>
      </c>
      <c r="F19">
        <v>126</v>
      </c>
      <c r="G19" t="s">
        <v>59</v>
      </c>
      <c r="I19">
        <v>13822</v>
      </c>
    </row>
    <row r="20" spans="1:9" x14ac:dyDescent="0.2">
      <c r="A20" s="4">
        <v>43437</v>
      </c>
      <c r="B20" t="s">
        <v>23</v>
      </c>
      <c r="C20" t="s">
        <v>41</v>
      </c>
      <c r="D20">
        <v>110</v>
      </c>
      <c r="E20" t="s">
        <v>25</v>
      </c>
      <c r="F20">
        <v>107</v>
      </c>
      <c r="G20" t="s">
        <v>59</v>
      </c>
      <c r="I20">
        <v>19440</v>
      </c>
    </row>
    <row r="21" spans="1:9" x14ac:dyDescent="0.2">
      <c r="A21" s="4">
        <v>43437</v>
      </c>
      <c r="B21" t="s">
        <v>23</v>
      </c>
      <c r="C21" t="s">
        <v>21</v>
      </c>
      <c r="D21">
        <v>106</v>
      </c>
      <c r="E21" t="s">
        <v>37</v>
      </c>
      <c r="F21">
        <v>103</v>
      </c>
      <c r="G21" t="s">
        <v>59</v>
      </c>
      <c r="I21">
        <v>19800</v>
      </c>
    </row>
    <row r="22" spans="1:9" x14ac:dyDescent="0.2">
      <c r="A22" s="4">
        <v>43438</v>
      </c>
      <c r="B22" t="s">
        <v>33</v>
      </c>
      <c r="C22" t="s">
        <v>40</v>
      </c>
      <c r="D22">
        <v>102</v>
      </c>
      <c r="E22" t="s">
        <v>28</v>
      </c>
      <c r="F22">
        <v>111</v>
      </c>
      <c r="G22" t="s">
        <v>59</v>
      </c>
      <c r="I22">
        <v>19341</v>
      </c>
    </row>
    <row r="23" spans="1:9" x14ac:dyDescent="0.2">
      <c r="A23" s="4">
        <v>43438</v>
      </c>
      <c r="B23" t="s">
        <v>12</v>
      </c>
      <c r="C23" t="s">
        <v>38</v>
      </c>
      <c r="D23">
        <v>90</v>
      </c>
      <c r="E23" t="s">
        <v>20</v>
      </c>
      <c r="F23">
        <v>96</v>
      </c>
      <c r="G23" t="s">
        <v>59</v>
      </c>
      <c r="I23">
        <v>16446</v>
      </c>
    </row>
    <row r="24" spans="1:9" x14ac:dyDescent="0.2">
      <c r="A24" s="4">
        <v>43438</v>
      </c>
      <c r="B24" t="s">
        <v>23</v>
      </c>
      <c r="C24" t="s">
        <v>27</v>
      </c>
      <c r="D24">
        <v>105</v>
      </c>
      <c r="E24" t="s">
        <v>26</v>
      </c>
      <c r="F24">
        <v>90</v>
      </c>
      <c r="G24" t="s">
        <v>59</v>
      </c>
      <c r="I24">
        <v>19600</v>
      </c>
    </row>
    <row r="25" spans="1:9" x14ac:dyDescent="0.2">
      <c r="A25" s="4">
        <v>43438</v>
      </c>
      <c r="B25" t="s">
        <v>42</v>
      </c>
      <c r="C25" t="s">
        <v>32</v>
      </c>
      <c r="D25">
        <v>122</v>
      </c>
      <c r="E25" t="s">
        <v>29</v>
      </c>
      <c r="F25">
        <v>105</v>
      </c>
      <c r="G25" t="s">
        <v>59</v>
      </c>
      <c r="I25">
        <v>12977</v>
      </c>
    </row>
    <row r="26" spans="1:9" x14ac:dyDescent="0.2">
      <c r="A26" s="4">
        <v>43438</v>
      </c>
      <c r="B26" t="s">
        <v>42</v>
      </c>
      <c r="C26" t="s">
        <v>35</v>
      </c>
      <c r="D26">
        <v>105</v>
      </c>
      <c r="E26" t="s">
        <v>31</v>
      </c>
      <c r="F26">
        <v>139</v>
      </c>
      <c r="G26" t="s">
        <v>59</v>
      </c>
      <c r="I26">
        <v>18306</v>
      </c>
    </row>
    <row r="27" spans="1:9" x14ac:dyDescent="0.2">
      <c r="A27" s="4">
        <v>43439</v>
      </c>
      <c r="B27" t="s">
        <v>23</v>
      </c>
      <c r="C27" t="s">
        <v>41</v>
      </c>
      <c r="D27">
        <v>131</v>
      </c>
      <c r="E27" t="s">
        <v>24</v>
      </c>
      <c r="F27">
        <v>117</v>
      </c>
      <c r="G27" t="s">
        <v>59</v>
      </c>
      <c r="I27">
        <v>12551</v>
      </c>
    </row>
    <row r="28" spans="1:9" x14ac:dyDescent="0.2">
      <c r="A28" s="4">
        <v>43439</v>
      </c>
      <c r="B28" t="s">
        <v>23</v>
      </c>
      <c r="C28" t="s">
        <v>10</v>
      </c>
      <c r="D28">
        <v>114</v>
      </c>
      <c r="E28" t="s">
        <v>15</v>
      </c>
      <c r="F28">
        <v>112</v>
      </c>
      <c r="G28" t="s">
        <v>59</v>
      </c>
      <c r="I28">
        <v>13161</v>
      </c>
    </row>
    <row r="29" spans="1:9" x14ac:dyDescent="0.2">
      <c r="A29" s="4">
        <v>43439</v>
      </c>
      <c r="B29" t="s">
        <v>12</v>
      </c>
      <c r="C29" t="s">
        <v>11</v>
      </c>
      <c r="D29">
        <v>129</v>
      </c>
      <c r="E29" t="s">
        <v>36</v>
      </c>
      <c r="F29">
        <v>105</v>
      </c>
      <c r="G29" t="s">
        <v>59</v>
      </c>
      <c r="I29">
        <v>19432</v>
      </c>
    </row>
    <row r="30" spans="1:9" x14ac:dyDescent="0.2">
      <c r="A30" s="4">
        <v>43439</v>
      </c>
      <c r="B30" t="s">
        <v>9</v>
      </c>
      <c r="C30" t="s">
        <v>35</v>
      </c>
      <c r="D30">
        <v>113</v>
      </c>
      <c r="E30" t="s">
        <v>39</v>
      </c>
      <c r="F30">
        <v>121</v>
      </c>
      <c r="G30" t="s">
        <v>59</v>
      </c>
      <c r="I30">
        <v>18997</v>
      </c>
    </row>
    <row r="31" spans="1:9" x14ac:dyDescent="0.2">
      <c r="A31" s="4">
        <v>43439</v>
      </c>
      <c r="B31" t="s">
        <v>6</v>
      </c>
      <c r="C31" t="s">
        <v>22</v>
      </c>
      <c r="D31">
        <v>86</v>
      </c>
      <c r="E31" t="s">
        <v>19</v>
      </c>
      <c r="F31">
        <v>96</v>
      </c>
      <c r="G31" t="s">
        <v>59</v>
      </c>
      <c r="I31">
        <v>14144</v>
      </c>
    </row>
    <row r="32" spans="1:9" x14ac:dyDescent="0.2">
      <c r="A32" s="4">
        <v>43439</v>
      </c>
      <c r="B32" t="s">
        <v>6</v>
      </c>
      <c r="C32" t="s">
        <v>16</v>
      </c>
      <c r="D32">
        <v>92</v>
      </c>
      <c r="E32" t="s">
        <v>13</v>
      </c>
      <c r="F32">
        <v>115</v>
      </c>
      <c r="G32" t="s">
        <v>59</v>
      </c>
      <c r="I32">
        <v>16541</v>
      </c>
    </row>
    <row r="33" spans="1:9" x14ac:dyDescent="0.2">
      <c r="A33" s="4">
        <v>43439</v>
      </c>
      <c r="B33" t="s">
        <v>6</v>
      </c>
      <c r="C33" t="s">
        <v>14</v>
      </c>
      <c r="D33">
        <v>104</v>
      </c>
      <c r="E33" t="s">
        <v>34</v>
      </c>
      <c r="F33">
        <v>121</v>
      </c>
      <c r="G33" t="s">
        <v>59</v>
      </c>
      <c r="I33">
        <v>11248</v>
      </c>
    </row>
    <row r="34" spans="1:9" x14ac:dyDescent="0.2">
      <c r="A34" s="4">
        <v>43439</v>
      </c>
      <c r="B34" t="s">
        <v>6</v>
      </c>
      <c r="C34" t="s">
        <v>28</v>
      </c>
      <c r="D34">
        <v>106</v>
      </c>
      <c r="E34" t="s">
        <v>17</v>
      </c>
      <c r="F34">
        <v>132</v>
      </c>
      <c r="G34" t="s">
        <v>59</v>
      </c>
      <c r="I34">
        <v>14810</v>
      </c>
    </row>
    <row r="35" spans="1:9" x14ac:dyDescent="0.2">
      <c r="A35" s="4">
        <v>43439</v>
      </c>
      <c r="B35" t="s">
        <v>12</v>
      </c>
      <c r="C35" t="s">
        <v>21</v>
      </c>
      <c r="D35">
        <v>124</v>
      </c>
      <c r="E35" t="s">
        <v>27</v>
      </c>
      <c r="F35">
        <v>118</v>
      </c>
      <c r="G35" t="s">
        <v>59</v>
      </c>
      <c r="H35" t="s">
        <v>65</v>
      </c>
      <c r="I35">
        <v>16636</v>
      </c>
    </row>
    <row r="36" spans="1:9" x14ac:dyDescent="0.2">
      <c r="A36" s="4">
        <v>43439</v>
      </c>
      <c r="B36" t="s">
        <v>6</v>
      </c>
      <c r="C36" t="s">
        <v>7</v>
      </c>
      <c r="D36">
        <v>102</v>
      </c>
      <c r="E36" t="s">
        <v>37</v>
      </c>
      <c r="F36">
        <v>113</v>
      </c>
      <c r="G36" t="s">
        <v>59</v>
      </c>
      <c r="I36">
        <v>19800</v>
      </c>
    </row>
    <row r="37" spans="1:9" x14ac:dyDescent="0.2">
      <c r="A37" s="4">
        <v>43440</v>
      </c>
      <c r="B37" t="s">
        <v>6</v>
      </c>
      <c r="C37" t="s">
        <v>25</v>
      </c>
      <c r="D37">
        <v>100</v>
      </c>
      <c r="E37" t="s">
        <v>8</v>
      </c>
      <c r="F37">
        <v>128</v>
      </c>
      <c r="G37" t="s">
        <v>59</v>
      </c>
      <c r="I37">
        <v>18624</v>
      </c>
    </row>
    <row r="38" spans="1:9" x14ac:dyDescent="0.2">
      <c r="A38" s="4">
        <v>43440</v>
      </c>
      <c r="B38" t="s">
        <v>30</v>
      </c>
      <c r="C38" t="s">
        <v>29</v>
      </c>
      <c r="D38">
        <v>86</v>
      </c>
      <c r="E38" t="s">
        <v>40</v>
      </c>
      <c r="F38">
        <v>108</v>
      </c>
      <c r="G38" t="s">
        <v>59</v>
      </c>
      <c r="I38">
        <v>19001</v>
      </c>
    </row>
    <row r="39" spans="1:9" x14ac:dyDescent="0.2">
      <c r="A39" s="4">
        <v>43440</v>
      </c>
      <c r="B39" t="s">
        <v>9</v>
      </c>
      <c r="C39" t="s">
        <v>18</v>
      </c>
      <c r="D39">
        <v>91</v>
      </c>
      <c r="E39" t="s">
        <v>31</v>
      </c>
      <c r="F39">
        <v>118</v>
      </c>
      <c r="G39" t="s">
        <v>59</v>
      </c>
      <c r="I39">
        <v>18306</v>
      </c>
    </row>
    <row r="40" spans="1:9" x14ac:dyDescent="0.2">
      <c r="A40" s="4">
        <v>43441</v>
      </c>
      <c r="B40" t="s">
        <v>23</v>
      </c>
      <c r="C40" t="s">
        <v>37</v>
      </c>
      <c r="D40">
        <v>105</v>
      </c>
      <c r="E40" t="s">
        <v>15</v>
      </c>
      <c r="F40">
        <v>106</v>
      </c>
      <c r="G40" t="s">
        <v>59</v>
      </c>
      <c r="H40" t="s">
        <v>65</v>
      </c>
      <c r="I40">
        <v>14035</v>
      </c>
    </row>
    <row r="41" spans="1:9" x14ac:dyDescent="0.2">
      <c r="A41" s="4">
        <v>43441</v>
      </c>
      <c r="B41" t="s">
        <v>6</v>
      </c>
      <c r="C41" t="s">
        <v>10</v>
      </c>
      <c r="D41">
        <v>112</v>
      </c>
      <c r="E41" t="s">
        <v>38</v>
      </c>
      <c r="F41">
        <v>114</v>
      </c>
      <c r="G41" t="s">
        <v>59</v>
      </c>
      <c r="I41">
        <v>19842</v>
      </c>
    </row>
    <row r="42" spans="1:9" x14ac:dyDescent="0.2">
      <c r="A42" s="4">
        <v>43441</v>
      </c>
      <c r="B42" t="s">
        <v>12</v>
      </c>
      <c r="C42" t="s">
        <v>21</v>
      </c>
      <c r="D42">
        <v>107</v>
      </c>
      <c r="E42" t="s">
        <v>14</v>
      </c>
      <c r="F42">
        <v>113</v>
      </c>
      <c r="G42" t="s">
        <v>59</v>
      </c>
      <c r="I42">
        <v>13755</v>
      </c>
    </row>
    <row r="43" spans="1:9" x14ac:dyDescent="0.2">
      <c r="A43" s="4">
        <v>43441</v>
      </c>
      <c r="B43" t="s">
        <v>23</v>
      </c>
      <c r="C43" t="s">
        <v>32</v>
      </c>
      <c r="D43">
        <v>129</v>
      </c>
      <c r="E43" t="s">
        <v>36</v>
      </c>
      <c r="F43">
        <v>110</v>
      </c>
      <c r="G43" t="s">
        <v>59</v>
      </c>
      <c r="I43">
        <v>19432</v>
      </c>
    </row>
    <row r="44" spans="1:9" x14ac:dyDescent="0.2">
      <c r="A44" s="4">
        <v>43441</v>
      </c>
      <c r="B44" t="s">
        <v>12</v>
      </c>
      <c r="C44" t="s">
        <v>7</v>
      </c>
      <c r="D44">
        <v>117</v>
      </c>
      <c r="E44" t="s">
        <v>16</v>
      </c>
      <c r="F44">
        <v>111</v>
      </c>
      <c r="G44" t="s">
        <v>59</v>
      </c>
      <c r="I44">
        <v>15680</v>
      </c>
    </row>
    <row r="45" spans="1:9" x14ac:dyDescent="0.2">
      <c r="A45" s="4">
        <v>43441</v>
      </c>
      <c r="B45" t="s">
        <v>44</v>
      </c>
      <c r="C45" t="s">
        <v>11</v>
      </c>
      <c r="D45">
        <v>105</v>
      </c>
      <c r="E45" t="s">
        <v>13</v>
      </c>
      <c r="F45">
        <v>95</v>
      </c>
      <c r="G45" t="s">
        <v>59</v>
      </c>
      <c r="I45">
        <v>17852</v>
      </c>
    </row>
    <row r="46" spans="1:9" x14ac:dyDescent="0.2">
      <c r="A46" s="4">
        <v>43441</v>
      </c>
      <c r="B46" t="s">
        <v>6</v>
      </c>
      <c r="C46" t="s">
        <v>19</v>
      </c>
      <c r="D46">
        <v>107</v>
      </c>
      <c r="E46" t="s">
        <v>17</v>
      </c>
      <c r="F46">
        <v>103</v>
      </c>
      <c r="G46" t="s">
        <v>59</v>
      </c>
      <c r="I46">
        <v>18447</v>
      </c>
    </row>
    <row r="47" spans="1:9" x14ac:dyDescent="0.2">
      <c r="A47" s="4">
        <v>43441</v>
      </c>
      <c r="B47" t="s">
        <v>12</v>
      </c>
      <c r="C47" t="s">
        <v>20</v>
      </c>
      <c r="D47">
        <v>112</v>
      </c>
      <c r="E47" t="s">
        <v>27</v>
      </c>
      <c r="F47">
        <v>90</v>
      </c>
      <c r="G47" t="s">
        <v>59</v>
      </c>
      <c r="I47">
        <v>17214</v>
      </c>
    </row>
    <row r="48" spans="1:9" x14ac:dyDescent="0.2">
      <c r="A48" s="4">
        <v>43441</v>
      </c>
      <c r="B48" t="s">
        <v>42</v>
      </c>
      <c r="C48" t="s">
        <v>26</v>
      </c>
      <c r="D48">
        <v>115</v>
      </c>
      <c r="E48" t="s">
        <v>29</v>
      </c>
      <c r="F48">
        <v>98</v>
      </c>
      <c r="G48" t="s">
        <v>59</v>
      </c>
      <c r="I48">
        <v>14273</v>
      </c>
    </row>
    <row r="49" spans="1:9" x14ac:dyDescent="0.2">
      <c r="A49" s="4">
        <v>43441</v>
      </c>
      <c r="B49" t="s">
        <v>33</v>
      </c>
      <c r="C49" t="s">
        <v>39</v>
      </c>
      <c r="D49">
        <v>120</v>
      </c>
      <c r="E49" t="s">
        <v>35</v>
      </c>
      <c r="F49">
        <v>133</v>
      </c>
      <c r="G49" t="s">
        <v>59</v>
      </c>
      <c r="I49">
        <v>18354</v>
      </c>
    </row>
    <row r="50" spans="1:9" x14ac:dyDescent="0.2">
      <c r="A50" s="4">
        <v>43442</v>
      </c>
      <c r="B50" t="s">
        <v>23</v>
      </c>
      <c r="C50" t="s">
        <v>21</v>
      </c>
      <c r="D50">
        <v>98</v>
      </c>
      <c r="E50" t="s">
        <v>24</v>
      </c>
      <c r="F50">
        <v>106</v>
      </c>
      <c r="G50" t="s">
        <v>59</v>
      </c>
      <c r="I50">
        <v>14409</v>
      </c>
    </row>
    <row r="51" spans="1:9" x14ac:dyDescent="0.2">
      <c r="A51" s="4">
        <v>43442</v>
      </c>
      <c r="B51" t="s">
        <v>6</v>
      </c>
      <c r="C51" t="s">
        <v>8</v>
      </c>
      <c r="D51">
        <v>133</v>
      </c>
      <c r="E51" t="s">
        <v>38</v>
      </c>
      <c r="F51">
        <v>77</v>
      </c>
      <c r="G51" t="s">
        <v>59</v>
      </c>
      <c r="I51">
        <v>20923</v>
      </c>
    </row>
    <row r="52" spans="1:9" x14ac:dyDescent="0.2">
      <c r="A52" s="4">
        <v>43442</v>
      </c>
      <c r="B52" t="s">
        <v>23</v>
      </c>
      <c r="C52" t="s">
        <v>41</v>
      </c>
      <c r="D52">
        <v>101</v>
      </c>
      <c r="E52" t="s">
        <v>36</v>
      </c>
      <c r="F52">
        <v>116</v>
      </c>
      <c r="G52" t="s">
        <v>59</v>
      </c>
      <c r="I52">
        <v>19432</v>
      </c>
    </row>
    <row r="53" spans="1:9" x14ac:dyDescent="0.2">
      <c r="A53" s="4">
        <v>43442</v>
      </c>
      <c r="B53" t="s">
        <v>43</v>
      </c>
      <c r="C53" t="s">
        <v>18</v>
      </c>
      <c r="D53">
        <v>104</v>
      </c>
      <c r="E53" t="s">
        <v>28</v>
      </c>
      <c r="F53">
        <v>107</v>
      </c>
      <c r="G53" t="s">
        <v>59</v>
      </c>
      <c r="I53">
        <v>20254</v>
      </c>
    </row>
    <row r="54" spans="1:9" x14ac:dyDescent="0.2">
      <c r="A54" s="4">
        <v>43442</v>
      </c>
      <c r="B54" t="s">
        <v>12</v>
      </c>
      <c r="C54" t="s">
        <v>32</v>
      </c>
      <c r="D54">
        <v>97</v>
      </c>
      <c r="E54" t="s">
        <v>20</v>
      </c>
      <c r="F54">
        <v>107</v>
      </c>
      <c r="G54" t="s">
        <v>59</v>
      </c>
      <c r="I54">
        <v>16867</v>
      </c>
    </row>
    <row r="55" spans="1:9" x14ac:dyDescent="0.2">
      <c r="A55" s="4">
        <v>43442</v>
      </c>
      <c r="B55" t="s">
        <v>9</v>
      </c>
      <c r="C55" t="s">
        <v>26</v>
      </c>
      <c r="D55">
        <v>121</v>
      </c>
      <c r="E55" t="s">
        <v>22</v>
      </c>
      <c r="F55">
        <v>98</v>
      </c>
      <c r="G55" t="s">
        <v>59</v>
      </c>
      <c r="I55">
        <v>17113</v>
      </c>
    </row>
    <row r="56" spans="1:9" x14ac:dyDescent="0.2">
      <c r="A56" s="4">
        <v>43442</v>
      </c>
      <c r="B56" t="s">
        <v>6</v>
      </c>
      <c r="C56" t="s">
        <v>39</v>
      </c>
      <c r="D56">
        <v>111</v>
      </c>
      <c r="E56" t="s">
        <v>19</v>
      </c>
      <c r="F56">
        <v>88</v>
      </c>
      <c r="G56" t="s">
        <v>59</v>
      </c>
      <c r="I56">
        <v>17794</v>
      </c>
    </row>
    <row r="57" spans="1:9" x14ac:dyDescent="0.2">
      <c r="A57" s="4">
        <v>43442</v>
      </c>
      <c r="B57" t="s">
        <v>23</v>
      </c>
      <c r="C57" t="s">
        <v>15</v>
      </c>
      <c r="D57">
        <v>112</v>
      </c>
      <c r="E57" t="s">
        <v>25</v>
      </c>
      <c r="F57">
        <v>104</v>
      </c>
      <c r="G57" t="s">
        <v>59</v>
      </c>
      <c r="I57">
        <v>18662</v>
      </c>
    </row>
    <row r="58" spans="1:9" x14ac:dyDescent="0.2">
      <c r="A58" s="4">
        <v>43442</v>
      </c>
      <c r="B58" t="s">
        <v>30</v>
      </c>
      <c r="C58" t="s">
        <v>34</v>
      </c>
      <c r="D58">
        <v>105</v>
      </c>
      <c r="E58" t="s">
        <v>40</v>
      </c>
      <c r="F58">
        <v>113</v>
      </c>
      <c r="G58" t="s">
        <v>59</v>
      </c>
      <c r="I58">
        <v>19359</v>
      </c>
    </row>
    <row r="59" spans="1:9" x14ac:dyDescent="0.2">
      <c r="A59" s="4">
        <v>43443</v>
      </c>
      <c r="B59" t="s">
        <v>61</v>
      </c>
      <c r="C59" t="s">
        <v>17</v>
      </c>
      <c r="D59">
        <v>116</v>
      </c>
      <c r="E59" t="s">
        <v>16</v>
      </c>
      <c r="F59">
        <v>108</v>
      </c>
      <c r="G59" t="s">
        <v>59</v>
      </c>
      <c r="I59">
        <v>14705</v>
      </c>
    </row>
    <row r="60" spans="1:9" x14ac:dyDescent="0.2">
      <c r="A60" s="4">
        <v>43443</v>
      </c>
      <c r="B60" t="s">
        <v>23</v>
      </c>
      <c r="C60" t="s">
        <v>14</v>
      </c>
      <c r="D60">
        <v>119</v>
      </c>
      <c r="E60" t="s">
        <v>25</v>
      </c>
      <c r="F60">
        <v>107</v>
      </c>
      <c r="G60" t="s">
        <v>59</v>
      </c>
      <c r="I60">
        <v>18602</v>
      </c>
    </row>
    <row r="61" spans="1:9" x14ac:dyDescent="0.2">
      <c r="A61" s="4">
        <v>43443</v>
      </c>
      <c r="B61" t="s">
        <v>12</v>
      </c>
      <c r="C61" t="s">
        <v>31</v>
      </c>
      <c r="D61">
        <v>97</v>
      </c>
      <c r="E61" t="s">
        <v>35</v>
      </c>
      <c r="F61">
        <v>110</v>
      </c>
      <c r="G61" t="s">
        <v>59</v>
      </c>
      <c r="I61">
        <v>17834</v>
      </c>
    </row>
    <row r="62" spans="1:9" x14ac:dyDescent="0.2">
      <c r="A62" s="4">
        <v>43443</v>
      </c>
      <c r="B62" t="s">
        <v>43</v>
      </c>
      <c r="C62" t="s">
        <v>13</v>
      </c>
      <c r="D62">
        <v>104</v>
      </c>
      <c r="E62" t="s">
        <v>37</v>
      </c>
      <c r="F62">
        <v>99</v>
      </c>
      <c r="G62" t="s">
        <v>59</v>
      </c>
      <c r="I62">
        <v>19800</v>
      </c>
    </row>
    <row r="63" spans="1:9" x14ac:dyDescent="0.2">
      <c r="A63" s="4">
        <v>43444</v>
      </c>
      <c r="B63" t="s">
        <v>23</v>
      </c>
      <c r="C63" t="s">
        <v>17</v>
      </c>
      <c r="D63">
        <v>100</v>
      </c>
      <c r="E63" t="s">
        <v>8</v>
      </c>
      <c r="F63">
        <v>113</v>
      </c>
      <c r="G63" t="s">
        <v>59</v>
      </c>
      <c r="I63">
        <v>18624</v>
      </c>
    </row>
    <row r="64" spans="1:9" x14ac:dyDescent="0.2">
      <c r="A64" s="4">
        <v>43444</v>
      </c>
      <c r="B64" t="s">
        <v>6</v>
      </c>
      <c r="C64" t="s">
        <v>32</v>
      </c>
      <c r="D64">
        <v>108</v>
      </c>
      <c r="E64" t="s">
        <v>38</v>
      </c>
      <c r="F64">
        <v>89</v>
      </c>
      <c r="G64" t="s">
        <v>59</v>
      </c>
      <c r="I64">
        <v>18164</v>
      </c>
    </row>
    <row r="65" spans="1:9" x14ac:dyDescent="0.2">
      <c r="A65" s="4">
        <v>43444</v>
      </c>
      <c r="B65" t="s">
        <v>33</v>
      </c>
      <c r="C65" t="s">
        <v>27</v>
      </c>
      <c r="D65">
        <v>76</v>
      </c>
      <c r="E65" t="s">
        <v>28</v>
      </c>
      <c r="F65">
        <v>101</v>
      </c>
      <c r="G65" t="s">
        <v>59</v>
      </c>
      <c r="I65">
        <v>19334</v>
      </c>
    </row>
    <row r="66" spans="1:9" x14ac:dyDescent="0.2">
      <c r="A66" s="4">
        <v>43444</v>
      </c>
      <c r="B66" t="s">
        <v>42</v>
      </c>
      <c r="C66" t="s">
        <v>19</v>
      </c>
      <c r="D66">
        <v>99</v>
      </c>
      <c r="E66" t="s">
        <v>21</v>
      </c>
      <c r="F66">
        <v>105</v>
      </c>
      <c r="G66" t="s">
        <v>59</v>
      </c>
      <c r="I66">
        <v>15278</v>
      </c>
    </row>
    <row r="67" spans="1:9" x14ac:dyDescent="0.2">
      <c r="A67" s="4">
        <v>43444</v>
      </c>
      <c r="B67" t="s">
        <v>9</v>
      </c>
      <c r="C67" t="s">
        <v>34</v>
      </c>
      <c r="D67">
        <v>108</v>
      </c>
      <c r="E67" t="s">
        <v>11</v>
      </c>
      <c r="F67">
        <v>116</v>
      </c>
      <c r="G67" t="s">
        <v>59</v>
      </c>
      <c r="I67">
        <v>19596</v>
      </c>
    </row>
    <row r="68" spans="1:9" x14ac:dyDescent="0.2">
      <c r="A68" s="4">
        <v>43444</v>
      </c>
      <c r="B68" t="s">
        <v>12</v>
      </c>
      <c r="C68" t="s">
        <v>41</v>
      </c>
      <c r="D68">
        <v>101</v>
      </c>
      <c r="E68" t="s">
        <v>20</v>
      </c>
      <c r="F68">
        <v>109</v>
      </c>
      <c r="G68" t="s">
        <v>59</v>
      </c>
      <c r="I68">
        <v>14645</v>
      </c>
    </row>
    <row r="69" spans="1:9" x14ac:dyDescent="0.2">
      <c r="A69" s="4">
        <v>43444</v>
      </c>
      <c r="B69" t="s">
        <v>9</v>
      </c>
      <c r="C69" t="s">
        <v>26</v>
      </c>
      <c r="D69">
        <v>105</v>
      </c>
      <c r="E69" t="s">
        <v>39</v>
      </c>
      <c r="F69">
        <v>108</v>
      </c>
      <c r="G69" t="s">
        <v>59</v>
      </c>
      <c r="I69">
        <v>18997</v>
      </c>
    </row>
    <row r="70" spans="1:9" x14ac:dyDescent="0.2">
      <c r="A70" s="4">
        <v>43444</v>
      </c>
      <c r="B70" t="s">
        <v>6</v>
      </c>
      <c r="C70" t="s">
        <v>36</v>
      </c>
      <c r="D70">
        <v>92</v>
      </c>
      <c r="E70" t="s">
        <v>13</v>
      </c>
      <c r="F70">
        <v>108</v>
      </c>
      <c r="G70" t="s">
        <v>59</v>
      </c>
      <c r="I70">
        <v>17155</v>
      </c>
    </row>
    <row r="71" spans="1:9" x14ac:dyDescent="0.2">
      <c r="A71" s="4">
        <v>43444</v>
      </c>
      <c r="B71" t="s">
        <v>6</v>
      </c>
      <c r="C71" t="s">
        <v>31</v>
      </c>
      <c r="D71">
        <v>113</v>
      </c>
      <c r="E71" t="s">
        <v>10</v>
      </c>
      <c r="F71">
        <v>122</v>
      </c>
      <c r="G71" t="s">
        <v>59</v>
      </c>
      <c r="I71">
        <v>18203</v>
      </c>
    </row>
    <row r="72" spans="1:9" x14ac:dyDescent="0.2">
      <c r="A72" s="4">
        <v>43444</v>
      </c>
      <c r="B72" t="s">
        <v>12</v>
      </c>
      <c r="C72" t="s">
        <v>16</v>
      </c>
      <c r="D72">
        <v>102</v>
      </c>
      <c r="E72" t="s">
        <v>7</v>
      </c>
      <c r="F72">
        <v>116</v>
      </c>
      <c r="G72" t="s">
        <v>59</v>
      </c>
      <c r="I72">
        <v>20199</v>
      </c>
    </row>
    <row r="73" spans="1:9" x14ac:dyDescent="0.2">
      <c r="A73" s="4">
        <v>43444</v>
      </c>
      <c r="B73" t="s">
        <v>42</v>
      </c>
      <c r="C73" t="s">
        <v>22</v>
      </c>
      <c r="D73">
        <v>123</v>
      </c>
      <c r="E73" t="s">
        <v>29</v>
      </c>
      <c r="F73">
        <v>119</v>
      </c>
      <c r="G73" t="s">
        <v>59</v>
      </c>
      <c r="H73" t="s">
        <v>65</v>
      </c>
      <c r="I73">
        <v>12088</v>
      </c>
    </row>
    <row r="74" spans="1:9" x14ac:dyDescent="0.2">
      <c r="A74" s="4">
        <v>43445</v>
      </c>
      <c r="B74" t="s">
        <v>6</v>
      </c>
      <c r="C74" t="s">
        <v>40</v>
      </c>
      <c r="D74">
        <v>104</v>
      </c>
      <c r="E74" t="s">
        <v>18</v>
      </c>
      <c r="F74">
        <v>111</v>
      </c>
      <c r="G74" t="s">
        <v>59</v>
      </c>
      <c r="I74">
        <v>18055</v>
      </c>
    </row>
    <row r="75" spans="1:9" x14ac:dyDescent="0.2">
      <c r="A75" s="4">
        <v>43445</v>
      </c>
      <c r="B75" t="s">
        <v>9</v>
      </c>
      <c r="C75" t="s">
        <v>37</v>
      </c>
      <c r="D75">
        <v>123</v>
      </c>
      <c r="E75" t="s">
        <v>22</v>
      </c>
      <c r="F75">
        <v>99</v>
      </c>
      <c r="G75" t="s">
        <v>59</v>
      </c>
      <c r="I75">
        <v>17812</v>
      </c>
    </row>
    <row r="76" spans="1:9" x14ac:dyDescent="0.2">
      <c r="A76" s="4">
        <v>43445</v>
      </c>
      <c r="B76" t="s">
        <v>33</v>
      </c>
      <c r="C76" t="s">
        <v>29</v>
      </c>
      <c r="D76">
        <v>86</v>
      </c>
      <c r="E76" t="s">
        <v>35</v>
      </c>
      <c r="F76">
        <v>111</v>
      </c>
      <c r="G76" t="s">
        <v>59</v>
      </c>
      <c r="I76">
        <v>17676</v>
      </c>
    </row>
    <row r="77" spans="1:9" x14ac:dyDescent="0.2">
      <c r="A77" s="4">
        <v>43446</v>
      </c>
      <c r="B77" t="s">
        <v>12</v>
      </c>
      <c r="C77" t="s">
        <v>16</v>
      </c>
      <c r="D77">
        <v>107</v>
      </c>
      <c r="E77" t="s">
        <v>14</v>
      </c>
      <c r="F77">
        <v>108</v>
      </c>
      <c r="G77" t="s">
        <v>59</v>
      </c>
      <c r="I77">
        <v>13997</v>
      </c>
    </row>
    <row r="78" spans="1:9" x14ac:dyDescent="0.2">
      <c r="A78" s="4">
        <v>43446</v>
      </c>
      <c r="B78" t="s">
        <v>12</v>
      </c>
      <c r="C78" t="s">
        <v>25</v>
      </c>
      <c r="D78">
        <v>106</v>
      </c>
      <c r="E78" t="s">
        <v>36</v>
      </c>
      <c r="F78">
        <v>113</v>
      </c>
      <c r="G78" t="s">
        <v>59</v>
      </c>
      <c r="I78">
        <v>19432</v>
      </c>
    </row>
    <row r="79" spans="1:9" x14ac:dyDescent="0.2">
      <c r="A79" s="4">
        <v>43446</v>
      </c>
      <c r="B79" t="s">
        <v>33</v>
      </c>
      <c r="C79" t="s">
        <v>24</v>
      </c>
      <c r="D79">
        <v>107</v>
      </c>
      <c r="E79" t="s">
        <v>28</v>
      </c>
      <c r="F79">
        <v>114</v>
      </c>
      <c r="G79" t="s">
        <v>59</v>
      </c>
      <c r="I79">
        <v>19643</v>
      </c>
    </row>
    <row r="80" spans="1:9" x14ac:dyDescent="0.2">
      <c r="A80" s="4">
        <v>43446</v>
      </c>
      <c r="B80" t="s">
        <v>9</v>
      </c>
      <c r="C80" t="s">
        <v>37</v>
      </c>
      <c r="D80">
        <v>113</v>
      </c>
      <c r="E80" t="s">
        <v>11</v>
      </c>
      <c r="F80">
        <v>93</v>
      </c>
      <c r="G80" t="s">
        <v>59</v>
      </c>
      <c r="I80">
        <v>19596</v>
      </c>
    </row>
    <row r="81" spans="1:9" x14ac:dyDescent="0.2">
      <c r="A81" s="4">
        <v>43446</v>
      </c>
      <c r="B81" t="s">
        <v>12</v>
      </c>
      <c r="C81" t="s">
        <v>13</v>
      </c>
      <c r="D81">
        <v>97</v>
      </c>
      <c r="E81" t="s">
        <v>20</v>
      </c>
      <c r="F81">
        <v>113</v>
      </c>
      <c r="G81" t="s">
        <v>59</v>
      </c>
      <c r="I81">
        <v>17070</v>
      </c>
    </row>
    <row r="82" spans="1:9" x14ac:dyDescent="0.2">
      <c r="A82" s="4">
        <v>43446</v>
      </c>
      <c r="B82" t="s">
        <v>6</v>
      </c>
      <c r="C82" t="s">
        <v>40</v>
      </c>
      <c r="D82">
        <v>83</v>
      </c>
      <c r="E82" t="s">
        <v>19</v>
      </c>
      <c r="F82">
        <v>92</v>
      </c>
      <c r="G82" t="s">
        <v>59</v>
      </c>
    </row>
    <row r="83" spans="1:9" x14ac:dyDescent="0.2">
      <c r="A83" s="4">
        <v>43446</v>
      </c>
      <c r="B83" t="s">
        <v>6</v>
      </c>
      <c r="C83" t="s">
        <v>10</v>
      </c>
      <c r="D83">
        <v>114</v>
      </c>
      <c r="E83" t="s">
        <v>17</v>
      </c>
      <c r="F83">
        <v>118</v>
      </c>
      <c r="G83" t="s">
        <v>59</v>
      </c>
      <c r="I83">
        <v>14450</v>
      </c>
    </row>
    <row r="84" spans="1:9" x14ac:dyDescent="0.2">
      <c r="A84" s="4">
        <v>43446</v>
      </c>
      <c r="B84" t="s">
        <v>12</v>
      </c>
      <c r="C84" t="s">
        <v>15</v>
      </c>
      <c r="D84">
        <v>127</v>
      </c>
      <c r="E84" t="s">
        <v>7</v>
      </c>
      <c r="F84">
        <v>124</v>
      </c>
      <c r="G84" t="s">
        <v>59</v>
      </c>
      <c r="I84">
        <v>20376</v>
      </c>
    </row>
    <row r="85" spans="1:9" x14ac:dyDescent="0.2">
      <c r="A85" s="4">
        <v>43446</v>
      </c>
      <c r="B85" t="s">
        <v>30</v>
      </c>
      <c r="C85" t="s">
        <v>34</v>
      </c>
      <c r="D85">
        <v>130</v>
      </c>
      <c r="E85" t="s">
        <v>32</v>
      </c>
      <c r="F85">
        <v>141</v>
      </c>
      <c r="G85" t="s">
        <v>59</v>
      </c>
      <c r="I85">
        <v>15770</v>
      </c>
    </row>
    <row r="86" spans="1:9" x14ac:dyDescent="0.2">
      <c r="A86" s="4">
        <v>43446</v>
      </c>
      <c r="B86" t="s">
        <v>42</v>
      </c>
      <c r="C86" t="s">
        <v>26</v>
      </c>
      <c r="D86">
        <v>84</v>
      </c>
      <c r="E86" t="s">
        <v>31</v>
      </c>
      <c r="F86">
        <v>111</v>
      </c>
      <c r="G86" t="s">
        <v>59</v>
      </c>
      <c r="I86">
        <v>18306</v>
      </c>
    </row>
    <row r="87" spans="1:9" x14ac:dyDescent="0.2">
      <c r="A87" s="4">
        <v>43446</v>
      </c>
      <c r="B87" t="s">
        <v>12</v>
      </c>
      <c r="C87" t="s">
        <v>8</v>
      </c>
      <c r="D87">
        <v>130</v>
      </c>
      <c r="E87" t="s">
        <v>41</v>
      </c>
      <c r="F87">
        <v>125</v>
      </c>
      <c r="G87" t="s">
        <v>59</v>
      </c>
      <c r="H87" t="s">
        <v>65</v>
      </c>
      <c r="I87">
        <v>20409</v>
      </c>
    </row>
    <row r="88" spans="1:9" x14ac:dyDescent="0.2">
      <c r="A88" s="4">
        <v>43447</v>
      </c>
      <c r="B88" t="s">
        <v>6</v>
      </c>
      <c r="C88" t="s">
        <v>39</v>
      </c>
      <c r="D88">
        <v>111</v>
      </c>
      <c r="E88" t="s">
        <v>18</v>
      </c>
      <c r="F88">
        <v>126</v>
      </c>
      <c r="G88" t="s">
        <v>59</v>
      </c>
      <c r="I88">
        <v>18055</v>
      </c>
    </row>
    <row r="89" spans="1:9" x14ac:dyDescent="0.2">
      <c r="A89" s="4">
        <v>43447</v>
      </c>
      <c r="B89" t="s">
        <v>44</v>
      </c>
      <c r="C89" t="s">
        <v>38</v>
      </c>
      <c r="D89">
        <v>91</v>
      </c>
      <c r="E89" t="s">
        <v>27</v>
      </c>
      <c r="F89">
        <v>97</v>
      </c>
      <c r="G89" t="s">
        <v>59</v>
      </c>
      <c r="I89">
        <v>20201</v>
      </c>
    </row>
    <row r="90" spans="1:9" x14ac:dyDescent="0.2">
      <c r="A90" s="4">
        <v>43447</v>
      </c>
      <c r="B90" t="s">
        <v>9</v>
      </c>
      <c r="C90" t="s">
        <v>28</v>
      </c>
      <c r="D90">
        <v>89</v>
      </c>
      <c r="E90" t="s">
        <v>29</v>
      </c>
      <c r="F90">
        <v>99</v>
      </c>
      <c r="G90" t="s">
        <v>59</v>
      </c>
      <c r="I90">
        <v>13265</v>
      </c>
    </row>
    <row r="91" spans="1:9" x14ac:dyDescent="0.2">
      <c r="A91" s="4">
        <v>43447</v>
      </c>
      <c r="B91" t="s">
        <v>33</v>
      </c>
      <c r="C91" t="s">
        <v>22</v>
      </c>
      <c r="D91">
        <v>87</v>
      </c>
      <c r="E91" t="s">
        <v>35</v>
      </c>
      <c r="F91">
        <v>125</v>
      </c>
      <c r="G91" t="s">
        <v>59</v>
      </c>
      <c r="I91">
        <v>18354</v>
      </c>
    </row>
    <row r="92" spans="1:9" x14ac:dyDescent="0.2">
      <c r="A92" s="4">
        <v>43448</v>
      </c>
      <c r="B92" t="s">
        <v>12</v>
      </c>
      <c r="C92" t="s">
        <v>24</v>
      </c>
      <c r="D92">
        <v>108</v>
      </c>
      <c r="E92" t="s">
        <v>8</v>
      </c>
      <c r="F92">
        <v>129</v>
      </c>
      <c r="G92" t="s">
        <v>59</v>
      </c>
      <c r="I92">
        <v>18624</v>
      </c>
    </row>
    <row r="93" spans="1:9" x14ac:dyDescent="0.2">
      <c r="A93" s="4">
        <v>43448</v>
      </c>
      <c r="B93" t="s">
        <v>23</v>
      </c>
      <c r="C93" t="s">
        <v>41</v>
      </c>
      <c r="D93">
        <v>118</v>
      </c>
      <c r="E93" t="s">
        <v>15</v>
      </c>
      <c r="F93">
        <v>125</v>
      </c>
      <c r="G93" t="s">
        <v>59</v>
      </c>
      <c r="I93">
        <v>13232</v>
      </c>
    </row>
    <row r="94" spans="1:9" x14ac:dyDescent="0.2">
      <c r="A94" s="4">
        <v>43448</v>
      </c>
      <c r="B94" t="s">
        <v>12</v>
      </c>
      <c r="C94" t="s">
        <v>25</v>
      </c>
      <c r="D94">
        <v>126</v>
      </c>
      <c r="E94" t="s">
        <v>14</v>
      </c>
      <c r="F94">
        <v>124</v>
      </c>
      <c r="G94" t="s">
        <v>59</v>
      </c>
      <c r="H94" t="s">
        <v>65</v>
      </c>
      <c r="I94">
        <v>17622</v>
      </c>
    </row>
    <row r="95" spans="1:9" x14ac:dyDescent="0.2">
      <c r="A95" s="4">
        <v>43448</v>
      </c>
      <c r="B95" t="s">
        <v>23</v>
      </c>
      <c r="C95" t="s">
        <v>13</v>
      </c>
      <c r="D95">
        <v>114</v>
      </c>
      <c r="E95" t="s">
        <v>36</v>
      </c>
      <c r="F95">
        <v>102</v>
      </c>
      <c r="G95" t="s">
        <v>59</v>
      </c>
      <c r="I95">
        <v>19432</v>
      </c>
    </row>
    <row r="96" spans="1:9" x14ac:dyDescent="0.2">
      <c r="A96" s="4">
        <v>43448</v>
      </c>
      <c r="B96" t="s">
        <v>30</v>
      </c>
      <c r="C96" t="s">
        <v>10</v>
      </c>
      <c r="D96">
        <v>98</v>
      </c>
      <c r="E96" t="s">
        <v>21</v>
      </c>
      <c r="F96">
        <v>109</v>
      </c>
      <c r="G96" t="s">
        <v>59</v>
      </c>
      <c r="I96">
        <v>19520</v>
      </c>
    </row>
    <row r="97" spans="1:9" x14ac:dyDescent="0.2">
      <c r="A97" s="4">
        <v>43448</v>
      </c>
      <c r="B97" t="s">
        <v>6</v>
      </c>
      <c r="C97" t="s">
        <v>26</v>
      </c>
      <c r="D97">
        <v>100</v>
      </c>
      <c r="E97" t="s">
        <v>19</v>
      </c>
      <c r="F97">
        <v>97</v>
      </c>
      <c r="G97" t="s">
        <v>59</v>
      </c>
      <c r="I97">
        <v>16313</v>
      </c>
    </row>
    <row r="98" spans="1:9" x14ac:dyDescent="0.2">
      <c r="A98" s="4">
        <v>43448</v>
      </c>
      <c r="B98" t="s">
        <v>23</v>
      </c>
      <c r="C98" t="s">
        <v>20</v>
      </c>
      <c r="D98">
        <v>113</v>
      </c>
      <c r="E98" t="s">
        <v>7</v>
      </c>
      <c r="F98">
        <v>101</v>
      </c>
      <c r="G98" t="s">
        <v>59</v>
      </c>
      <c r="I98">
        <v>20337</v>
      </c>
    </row>
    <row r="99" spans="1:9" x14ac:dyDescent="0.2">
      <c r="A99" s="4">
        <v>43448</v>
      </c>
      <c r="B99" t="s">
        <v>30</v>
      </c>
      <c r="C99" t="s">
        <v>37</v>
      </c>
      <c r="D99">
        <v>122</v>
      </c>
      <c r="E99" t="s">
        <v>40</v>
      </c>
      <c r="F99">
        <v>128</v>
      </c>
      <c r="G99" t="s">
        <v>59</v>
      </c>
      <c r="I99">
        <v>19458</v>
      </c>
    </row>
    <row r="100" spans="1:9" x14ac:dyDescent="0.2">
      <c r="A100" s="4">
        <v>43448</v>
      </c>
      <c r="B100" t="s">
        <v>30</v>
      </c>
      <c r="C100" t="s">
        <v>11</v>
      </c>
      <c r="D100">
        <v>130</v>
      </c>
      <c r="E100" t="s">
        <v>32</v>
      </c>
      <c r="F100">
        <v>125</v>
      </c>
      <c r="G100" t="s">
        <v>59</v>
      </c>
      <c r="I100">
        <v>17583</v>
      </c>
    </row>
    <row r="101" spans="1:9" x14ac:dyDescent="0.2">
      <c r="A101" s="4">
        <v>43449</v>
      </c>
      <c r="B101" t="s">
        <v>12</v>
      </c>
      <c r="C101" t="s">
        <v>39</v>
      </c>
      <c r="D101">
        <v>128</v>
      </c>
      <c r="E101" t="s">
        <v>14</v>
      </c>
      <c r="F101">
        <v>100</v>
      </c>
      <c r="G101" t="s">
        <v>59</v>
      </c>
      <c r="I101">
        <v>19641</v>
      </c>
    </row>
    <row r="102" spans="1:9" x14ac:dyDescent="0.2">
      <c r="A102" s="4">
        <v>43449</v>
      </c>
      <c r="B102" t="s">
        <v>12</v>
      </c>
      <c r="C102" t="s">
        <v>8</v>
      </c>
      <c r="D102">
        <v>104</v>
      </c>
      <c r="E102" t="s">
        <v>16</v>
      </c>
      <c r="F102">
        <v>113</v>
      </c>
      <c r="G102" t="s">
        <v>59</v>
      </c>
      <c r="I102">
        <v>17078</v>
      </c>
    </row>
    <row r="103" spans="1:9" x14ac:dyDescent="0.2">
      <c r="A103" s="4">
        <v>43449</v>
      </c>
      <c r="B103" t="s">
        <v>6</v>
      </c>
      <c r="C103" t="s">
        <v>18</v>
      </c>
      <c r="D103">
        <v>105</v>
      </c>
      <c r="E103" t="s">
        <v>19</v>
      </c>
      <c r="F103">
        <v>97</v>
      </c>
      <c r="G103" t="s">
        <v>59</v>
      </c>
      <c r="I103">
        <v>16777</v>
      </c>
    </row>
    <row r="104" spans="1:9" x14ac:dyDescent="0.2">
      <c r="A104" s="4">
        <v>43449</v>
      </c>
      <c r="B104" t="s">
        <v>42</v>
      </c>
      <c r="C104" t="s">
        <v>22</v>
      </c>
      <c r="D104">
        <v>104</v>
      </c>
      <c r="E104" t="s">
        <v>10</v>
      </c>
      <c r="F104">
        <v>110</v>
      </c>
      <c r="G104" t="s">
        <v>59</v>
      </c>
      <c r="I104">
        <v>18203</v>
      </c>
    </row>
    <row r="105" spans="1:9" x14ac:dyDescent="0.2">
      <c r="A105" s="4">
        <v>43449</v>
      </c>
      <c r="B105" t="s">
        <v>45</v>
      </c>
      <c r="C105" t="s">
        <v>31</v>
      </c>
      <c r="D105">
        <v>89</v>
      </c>
      <c r="E105" t="s">
        <v>27</v>
      </c>
      <c r="F105">
        <v>96</v>
      </c>
      <c r="G105" t="s">
        <v>59</v>
      </c>
      <c r="I105">
        <v>20011</v>
      </c>
    </row>
    <row r="106" spans="1:9" x14ac:dyDescent="0.2">
      <c r="A106" s="4">
        <v>43449</v>
      </c>
      <c r="B106" t="s">
        <v>42</v>
      </c>
      <c r="C106" t="s">
        <v>34</v>
      </c>
      <c r="D106">
        <v>99</v>
      </c>
      <c r="E106" t="s">
        <v>29</v>
      </c>
      <c r="F106">
        <v>107</v>
      </c>
      <c r="G106" t="s">
        <v>59</v>
      </c>
      <c r="I106">
        <v>14244</v>
      </c>
    </row>
    <row r="107" spans="1:9" x14ac:dyDescent="0.2">
      <c r="A107" s="4">
        <v>43449</v>
      </c>
      <c r="B107" t="s">
        <v>33</v>
      </c>
      <c r="C107" t="s">
        <v>38</v>
      </c>
      <c r="D107">
        <v>98</v>
      </c>
      <c r="E107" t="s">
        <v>35</v>
      </c>
      <c r="F107">
        <v>93</v>
      </c>
      <c r="G107" t="s">
        <v>59</v>
      </c>
      <c r="I107">
        <v>18354</v>
      </c>
    </row>
    <row r="108" spans="1:9" x14ac:dyDescent="0.2">
      <c r="A108" s="4">
        <v>43450</v>
      </c>
      <c r="B108" t="s">
        <v>62</v>
      </c>
      <c r="C108" t="s">
        <v>24</v>
      </c>
      <c r="D108">
        <v>127</v>
      </c>
      <c r="E108" t="s">
        <v>15</v>
      </c>
      <c r="F108">
        <v>144</v>
      </c>
      <c r="G108" t="s">
        <v>59</v>
      </c>
      <c r="I108">
        <v>13955</v>
      </c>
    </row>
    <row r="109" spans="1:9" x14ac:dyDescent="0.2">
      <c r="A109" s="4">
        <v>43450</v>
      </c>
      <c r="B109" t="s">
        <v>61</v>
      </c>
      <c r="C109" t="s">
        <v>7</v>
      </c>
      <c r="D109">
        <v>128</v>
      </c>
      <c r="E109" t="s">
        <v>36</v>
      </c>
      <c r="F109">
        <v>105</v>
      </c>
      <c r="G109" t="s">
        <v>59</v>
      </c>
      <c r="I109">
        <v>19432</v>
      </c>
    </row>
    <row r="110" spans="1:9" x14ac:dyDescent="0.2">
      <c r="A110" s="4">
        <v>43450</v>
      </c>
      <c r="B110" t="s">
        <v>12</v>
      </c>
      <c r="C110" t="s">
        <v>32</v>
      </c>
      <c r="D110">
        <v>120</v>
      </c>
      <c r="E110" t="s">
        <v>28</v>
      </c>
      <c r="F110">
        <v>113</v>
      </c>
      <c r="G110" t="s">
        <v>59</v>
      </c>
      <c r="I110">
        <v>19935</v>
      </c>
    </row>
    <row r="111" spans="1:9" x14ac:dyDescent="0.2">
      <c r="A111" s="4">
        <v>43450</v>
      </c>
      <c r="B111" t="s">
        <v>6</v>
      </c>
      <c r="C111" t="s">
        <v>37</v>
      </c>
      <c r="D111">
        <v>86</v>
      </c>
      <c r="E111" t="s">
        <v>21</v>
      </c>
      <c r="F111">
        <v>95</v>
      </c>
      <c r="G111" t="s">
        <v>59</v>
      </c>
      <c r="I111">
        <v>19520</v>
      </c>
    </row>
    <row r="112" spans="1:9" x14ac:dyDescent="0.2">
      <c r="A112" s="4">
        <v>43450</v>
      </c>
      <c r="B112" t="s">
        <v>45</v>
      </c>
      <c r="C112" t="s">
        <v>25</v>
      </c>
      <c r="D112">
        <v>99</v>
      </c>
      <c r="E112" t="s">
        <v>20</v>
      </c>
      <c r="F112">
        <v>110</v>
      </c>
      <c r="G112" t="s">
        <v>59</v>
      </c>
      <c r="I112">
        <v>16646</v>
      </c>
    </row>
    <row r="113" spans="1:9" x14ac:dyDescent="0.2">
      <c r="A113" s="4">
        <v>43450</v>
      </c>
      <c r="B113" t="s">
        <v>12</v>
      </c>
      <c r="C113" t="s">
        <v>26</v>
      </c>
      <c r="D113">
        <v>102</v>
      </c>
      <c r="E113" t="s">
        <v>17</v>
      </c>
      <c r="F113">
        <v>96</v>
      </c>
      <c r="G113" t="s">
        <v>59</v>
      </c>
      <c r="I113">
        <v>15535</v>
      </c>
    </row>
    <row r="114" spans="1:9" x14ac:dyDescent="0.2">
      <c r="A114" s="4">
        <v>43450</v>
      </c>
      <c r="B114" t="s">
        <v>43</v>
      </c>
      <c r="C114" t="s">
        <v>39</v>
      </c>
      <c r="D114">
        <v>110</v>
      </c>
      <c r="E114" t="s">
        <v>41</v>
      </c>
      <c r="F114">
        <v>128</v>
      </c>
      <c r="G114" t="s">
        <v>59</v>
      </c>
      <c r="I114">
        <v>20409</v>
      </c>
    </row>
    <row r="115" spans="1:9" x14ac:dyDescent="0.2">
      <c r="A115" s="4">
        <v>43451</v>
      </c>
      <c r="B115" t="s">
        <v>12</v>
      </c>
      <c r="C115" t="s">
        <v>13</v>
      </c>
      <c r="D115">
        <v>107</v>
      </c>
      <c r="E115" t="s">
        <v>16</v>
      </c>
      <c r="F115">
        <v>104</v>
      </c>
      <c r="G115" t="s">
        <v>59</v>
      </c>
      <c r="I115">
        <v>15051</v>
      </c>
    </row>
    <row r="116" spans="1:9" x14ac:dyDescent="0.2">
      <c r="A116" s="4">
        <v>43451</v>
      </c>
      <c r="B116" t="s">
        <v>9</v>
      </c>
      <c r="C116" t="s">
        <v>19</v>
      </c>
      <c r="D116">
        <v>93</v>
      </c>
      <c r="E116" t="s">
        <v>11</v>
      </c>
      <c r="F116">
        <v>110</v>
      </c>
      <c r="G116" t="s">
        <v>59</v>
      </c>
      <c r="I116">
        <v>19596</v>
      </c>
    </row>
    <row r="117" spans="1:9" x14ac:dyDescent="0.2">
      <c r="A117" s="4">
        <v>43451</v>
      </c>
      <c r="B117" t="s">
        <v>6</v>
      </c>
      <c r="C117" t="s">
        <v>31</v>
      </c>
      <c r="D117">
        <v>97</v>
      </c>
      <c r="E117" t="s">
        <v>18</v>
      </c>
      <c r="F117">
        <v>102</v>
      </c>
      <c r="G117" t="s">
        <v>59</v>
      </c>
      <c r="I117">
        <v>18055</v>
      </c>
    </row>
    <row r="118" spans="1:9" x14ac:dyDescent="0.2">
      <c r="A118" s="4">
        <v>43451</v>
      </c>
      <c r="B118" t="s">
        <v>9</v>
      </c>
      <c r="C118" t="s">
        <v>40</v>
      </c>
      <c r="D118">
        <v>131</v>
      </c>
      <c r="E118" t="s">
        <v>22</v>
      </c>
      <c r="F118">
        <v>127</v>
      </c>
      <c r="G118" t="s">
        <v>59</v>
      </c>
      <c r="I118">
        <v>16030</v>
      </c>
    </row>
    <row r="119" spans="1:9" x14ac:dyDescent="0.2">
      <c r="A119" s="4">
        <v>43451</v>
      </c>
      <c r="B119" t="s">
        <v>6</v>
      </c>
      <c r="C119" t="s">
        <v>32</v>
      </c>
      <c r="D119">
        <v>105</v>
      </c>
      <c r="E119" t="s">
        <v>34</v>
      </c>
      <c r="F119">
        <v>132</v>
      </c>
      <c r="G119" t="s">
        <v>59</v>
      </c>
      <c r="I119">
        <v>12417</v>
      </c>
    </row>
    <row r="120" spans="1:9" x14ac:dyDescent="0.2">
      <c r="A120" s="4">
        <v>43451</v>
      </c>
      <c r="B120" t="s">
        <v>23</v>
      </c>
      <c r="C120" t="s">
        <v>29</v>
      </c>
      <c r="D120">
        <v>128</v>
      </c>
      <c r="E120" t="s">
        <v>25</v>
      </c>
      <c r="F120">
        <v>110</v>
      </c>
      <c r="G120" t="s">
        <v>59</v>
      </c>
      <c r="I120">
        <v>18437</v>
      </c>
    </row>
    <row r="121" spans="1:9" x14ac:dyDescent="0.2">
      <c r="A121" s="4">
        <v>43451</v>
      </c>
      <c r="B121" t="s">
        <v>6</v>
      </c>
      <c r="C121" t="s">
        <v>38</v>
      </c>
      <c r="D121">
        <v>96</v>
      </c>
      <c r="E121" t="s">
        <v>10</v>
      </c>
      <c r="F121">
        <v>121</v>
      </c>
      <c r="G121" t="s">
        <v>59</v>
      </c>
      <c r="I121">
        <v>18203</v>
      </c>
    </row>
    <row r="122" spans="1:9" x14ac:dyDescent="0.2">
      <c r="A122" s="4">
        <v>43451</v>
      </c>
      <c r="B122" t="s">
        <v>33</v>
      </c>
      <c r="C122" t="s">
        <v>7</v>
      </c>
      <c r="D122">
        <v>96</v>
      </c>
      <c r="E122" t="s">
        <v>35</v>
      </c>
      <c r="F122">
        <v>123</v>
      </c>
      <c r="G122" t="s">
        <v>59</v>
      </c>
      <c r="I122">
        <v>17486</v>
      </c>
    </row>
    <row r="123" spans="1:9" x14ac:dyDescent="0.2">
      <c r="A123" s="4">
        <v>43452</v>
      </c>
      <c r="B123" t="s">
        <v>23</v>
      </c>
      <c r="C123" t="s">
        <v>41</v>
      </c>
      <c r="D123">
        <v>110</v>
      </c>
      <c r="E123" t="s">
        <v>24</v>
      </c>
      <c r="F123">
        <v>118</v>
      </c>
      <c r="G123" t="s">
        <v>59</v>
      </c>
      <c r="I123">
        <v>16489</v>
      </c>
    </row>
    <row r="124" spans="1:9" x14ac:dyDescent="0.2">
      <c r="A124" s="4">
        <v>43452</v>
      </c>
      <c r="B124" t="s">
        <v>23</v>
      </c>
      <c r="C124" t="s">
        <v>39</v>
      </c>
      <c r="D124">
        <v>110</v>
      </c>
      <c r="E124" t="s">
        <v>15</v>
      </c>
      <c r="F124">
        <v>115</v>
      </c>
      <c r="G124" t="s">
        <v>59</v>
      </c>
      <c r="I124">
        <v>17732</v>
      </c>
    </row>
    <row r="125" spans="1:9" x14ac:dyDescent="0.2">
      <c r="A125" s="4">
        <v>43452</v>
      </c>
      <c r="B125" t="s">
        <v>42</v>
      </c>
      <c r="C125" t="s">
        <v>28</v>
      </c>
      <c r="D125">
        <v>118</v>
      </c>
      <c r="E125" t="s">
        <v>21</v>
      </c>
      <c r="F125">
        <v>126</v>
      </c>
      <c r="G125" t="s">
        <v>59</v>
      </c>
      <c r="I125">
        <v>15764</v>
      </c>
    </row>
    <row r="126" spans="1:9" x14ac:dyDescent="0.2">
      <c r="A126" s="4">
        <v>43452</v>
      </c>
      <c r="B126" t="s">
        <v>12</v>
      </c>
      <c r="C126" t="s">
        <v>36</v>
      </c>
      <c r="D126">
        <v>92</v>
      </c>
      <c r="E126" t="s">
        <v>20</v>
      </c>
      <c r="F126">
        <v>91</v>
      </c>
      <c r="G126" t="s">
        <v>59</v>
      </c>
      <c r="I126">
        <v>15630</v>
      </c>
    </row>
    <row r="127" spans="1:9" x14ac:dyDescent="0.2">
      <c r="A127" s="4">
        <v>43453</v>
      </c>
      <c r="B127" t="s">
        <v>23</v>
      </c>
      <c r="C127" t="s">
        <v>29</v>
      </c>
      <c r="D127">
        <v>111</v>
      </c>
      <c r="E127" t="s">
        <v>8</v>
      </c>
      <c r="F127">
        <v>103</v>
      </c>
      <c r="G127" t="s">
        <v>59</v>
      </c>
      <c r="I127">
        <v>18624</v>
      </c>
    </row>
    <row r="128" spans="1:9" x14ac:dyDescent="0.2">
      <c r="A128" s="4">
        <v>43453</v>
      </c>
      <c r="B128" t="s">
        <v>6</v>
      </c>
      <c r="C128" t="s">
        <v>15</v>
      </c>
      <c r="D128">
        <v>96</v>
      </c>
      <c r="E128" t="s">
        <v>38</v>
      </c>
      <c r="F128">
        <v>93</v>
      </c>
      <c r="G128" t="s">
        <v>59</v>
      </c>
      <c r="I128">
        <v>18065</v>
      </c>
    </row>
    <row r="129" spans="1:9" x14ac:dyDescent="0.2">
      <c r="A129" s="4">
        <v>43453</v>
      </c>
      <c r="B129" t="s">
        <v>12</v>
      </c>
      <c r="C129" t="s">
        <v>36</v>
      </c>
      <c r="D129">
        <v>99</v>
      </c>
      <c r="E129" t="s">
        <v>14</v>
      </c>
      <c r="F129">
        <v>110</v>
      </c>
      <c r="G129" t="s">
        <v>59</v>
      </c>
      <c r="I129">
        <v>15179</v>
      </c>
    </row>
    <row r="130" spans="1:9" x14ac:dyDescent="0.2">
      <c r="A130" s="4">
        <v>43453</v>
      </c>
      <c r="B130" t="s">
        <v>6</v>
      </c>
      <c r="C130" t="s">
        <v>41</v>
      </c>
      <c r="D130">
        <v>118</v>
      </c>
      <c r="E130" t="s">
        <v>18</v>
      </c>
      <c r="F130">
        <v>136</v>
      </c>
      <c r="G130" t="s">
        <v>59</v>
      </c>
      <c r="I130">
        <v>18055</v>
      </c>
    </row>
    <row r="131" spans="1:9" x14ac:dyDescent="0.2">
      <c r="A131" s="4">
        <v>43453</v>
      </c>
      <c r="B131" t="s">
        <v>6</v>
      </c>
      <c r="C131" t="s">
        <v>17</v>
      </c>
      <c r="D131">
        <v>115</v>
      </c>
      <c r="E131" t="s">
        <v>13</v>
      </c>
      <c r="F131">
        <v>123</v>
      </c>
      <c r="G131" t="s">
        <v>59</v>
      </c>
      <c r="I131">
        <v>17341</v>
      </c>
    </row>
    <row r="132" spans="1:9" x14ac:dyDescent="0.2">
      <c r="A132" s="4">
        <v>43453</v>
      </c>
      <c r="B132" t="s">
        <v>6</v>
      </c>
      <c r="C132" t="s">
        <v>16</v>
      </c>
      <c r="D132">
        <v>129</v>
      </c>
      <c r="E132" t="s">
        <v>34</v>
      </c>
      <c r="F132">
        <v>123</v>
      </c>
      <c r="G132" t="s">
        <v>59</v>
      </c>
      <c r="H132" t="s">
        <v>65</v>
      </c>
      <c r="I132">
        <v>15883</v>
      </c>
    </row>
    <row r="133" spans="1:9" x14ac:dyDescent="0.2">
      <c r="A133" s="4">
        <v>43453</v>
      </c>
      <c r="B133" t="s">
        <v>12</v>
      </c>
      <c r="C133" t="s">
        <v>35</v>
      </c>
      <c r="D133">
        <v>129</v>
      </c>
      <c r="E133" t="s">
        <v>27</v>
      </c>
      <c r="F133">
        <v>90</v>
      </c>
      <c r="G133" t="s">
        <v>59</v>
      </c>
      <c r="I133">
        <v>17138</v>
      </c>
    </row>
    <row r="134" spans="1:9" x14ac:dyDescent="0.2">
      <c r="A134" s="4">
        <v>43453</v>
      </c>
      <c r="B134" t="s">
        <v>12</v>
      </c>
      <c r="C134" t="s">
        <v>25</v>
      </c>
      <c r="D134">
        <v>109</v>
      </c>
      <c r="E134" t="s">
        <v>7</v>
      </c>
      <c r="F134">
        <v>131</v>
      </c>
      <c r="G134" t="s">
        <v>59</v>
      </c>
      <c r="I134">
        <v>20424</v>
      </c>
    </row>
    <row r="135" spans="1:9" x14ac:dyDescent="0.2">
      <c r="A135" s="4">
        <v>43453</v>
      </c>
      <c r="B135" t="s">
        <v>30</v>
      </c>
      <c r="C135" t="s">
        <v>19</v>
      </c>
      <c r="D135">
        <v>92</v>
      </c>
      <c r="E135" t="s">
        <v>40</v>
      </c>
      <c r="F135">
        <v>99</v>
      </c>
      <c r="G135" t="s">
        <v>59</v>
      </c>
      <c r="I135">
        <v>19412</v>
      </c>
    </row>
    <row r="136" spans="1:9" x14ac:dyDescent="0.2">
      <c r="A136" s="4">
        <v>43453</v>
      </c>
      <c r="B136" t="s">
        <v>30</v>
      </c>
      <c r="C136" t="s">
        <v>10</v>
      </c>
      <c r="D136">
        <v>132</v>
      </c>
      <c r="E136" t="s">
        <v>32</v>
      </c>
      <c r="F136">
        <v>113</v>
      </c>
      <c r="G136" t="s">
        <v>59</v>
      </c>
      <c r="I136">
        <v>17583</v>
      </c>
    </row>
    <row r="137" spans="1:9" x14ac:dyDescent="0.2">
      <c r="A137" s="4">
        <v>43453</v>
      </c>
      <c r="B137" t="s">
        <v>23</v>
      </c>
      <c r="C137" t="s">
        <v>20</v>
      </c>
      <c r="D137">
        <v>96</v>
      </c>
      <c r="E137" t="s">
        <v>37</v>
      </c>
      <c r="F137">
        <v>99</v>
      </c>
      <c r="G137" t="s">
        <v>59</v>
      </c>
      <c r="I137">
        <v>19800</v>
      </c>
    </row>
    <row r="138" spans="1:9" x14ac:dyDescent="0.2">
      <c r="A138" s="4">
        <v>43453</v>
      </c>
      <c r="B138" t="s">
        <v>42</v>
      </c>
      <c r="C138" t="s">
        <v>11</v>
      </c>
      <c r="D138">
        <v>103</v>
      </c>
      <c r="E138" t="s">
        <v>31</v>
      </c>
      <c r="F138">
        <v>108</v>
      </c>
      <c r="G138" t="s">
        <v>59</v>
      </c>
      <c r="I138">
        <v>18306</v>
      </c>
    </row>
    <row r="139" spans="1:9" x14ac:dyDescent="0.2">
      <c r="A139" s="4">
        <v>43454</v>
      </c>
      <c r="B139" t="s">
        <v>9</v>
      </c>
      <c r="C139" t="s">
        <v>28</v>
      </c>
      <c r="D139">
        <v>121</v>
      </c>
      <c r="E139" t="s">
        <v>22</v>
      </c>
      <c r="F139">
        <v>125</v>
      </c>
      <c r="G139" t="s">
        <v>59</v>
      </c>
      <c r="I139">
        <v>17528</v>
      </c>
    </row>
    <row r="140" spans="1:9" x14ac:dyDescent="0.2">
      <c r="A140" s="4">
        <v>43454</v>
      </c>
      <c r="B140" t="s">
        <v>6</v>
      </c>
      <c r="C140" t="s">
        <v>18</v>
      </c>
      <c r="D140">
        <v>99</v>
      </c>
      <c r="E140" t="s">
        <v>26</v>
      </c>
      <c r="F140">
        <v>101</v>
      </c>
      <c r="G140" t="s">
        <v>59</v>
      </c>
      <c r="I140">
        <v>19600</v>
      </c>
    </row>
    <row r="141" spans="1:9" x14ac:dyDescent="0.2">
      <c r="A141" s="4">
        <v>43455</v>
      </c>
      <c r="B141" t="s">
        <v>6</v>
      </c>
      <c r="C141" t="s">
        <v>13</v>
      </c>
      <c r="D141">
        <v>120</v>
      </c>
      <c r="E141" t="s">
        <v>8</v>
      </c>
      <c r="F141">
        <v>107</v>
      </c>
      <c r="G141" t="s">
        <v>59</v>
      </c>
      <c r="I141">
        <v>18624</v>
      </c>
    </row>
    <row r="142" spans="1:9" x14ac:dyDescent="0.2">
      <c r="A142" s="4">
        <v>43455</v>
      </c>
      <c r="B142" t="s">
        <v>23</v>
      </c>
      <c r="C142" t="s">
        <v>20</v>
      </c>
      <c r="D142">
        <v>114</v>
      </c>
      <c r="E142" t="s">
        <v>15</v>
      </c>
      <c r="F142">
        <v>106</v>
      </c>
      <c r="G142" t="s">
        <v>59</v>
      </c>
      <c r="I142">
        <v>13302</v>
      </c>
    </row>
    <row r="143" spans="1:9" x14ac:dyDescent="0.2">
      <c r="A143" s="4">
        <v>43455</v>
      </c>
      <c r="B143" t="s">
        <v>6</v>
      </c>
      <c r="C143" t="s">
        <v>27</v>
      </c>
      <c r="D143">
        <v>80</v>
      </c>
      <c r="E143" t="s">
        <v>38</v>
      </c>
      <c r="F143">
        <v>90</v>
      </c>
      <c r="G143" t="s">
        <v>59</v>
      </c>
      <c r="I143">
        <v>20436</v>
      </c>
    </row>
    <row r="144" spans="1:9" x14ac:dyDescent="0.2">
      <c r="A144" s="4">
        <v>43455</v>
      </c>
      <c r="B144" t="s">
        <v>12</v>
      </c>
      <c r="C144" t="s">
        <v>16</v>
      </c>
      <c r="D144">
        <v>86</v>
      </c>
      <c r="E144" t="s">
        <v>14</v>
      </c>
      <c r="F144">
        <v>98</v>
      </c>
      <c r="G144" t="s">
        <v>59</v>
      </c>
      <c r="I144">
        <v>15812</v>
      </c>
    </row>
    <row r="145" spans="1:9" x14ac:dyDescent="0.2">
      <c r="A145" s="4">
        <v>43455</v>
      </c>
      <c r="B145" t="s">
        <v>9</v>
      </c>
      <c r="C145" t="s">
        <v>17</v>
      </c>
      <c r="D145">
        <v>104</v>
      </c>
      <c r="E145" t="s">
        <v>39</v>
      </c>
      <c r="F145">
        <v>112</v>
      </c>
      <c r="G145" t="s">
        <v>59</v>
      </c>
      <c r="I145">
        <v>18997</v>
      </c>
    </row>
    <row r="146" spans="1:9" x14ac:dyDescent="0.2">
      <c r="A146" s="4">
        <v>43455</v>
      </c>
      <c r="B146" t="s">
        <v>23</v>
      </c>
      <c r="C146" t="s">
        <v>24</v>
      </c>
      <c r="D146">
        <v>114</v>
      </c>
      <c r="E146" t="s">
        <v>25</v>
      </c>
      <c r="F146">
        <v>107</v>
      </c>
      <c r="G146" t="s">
        <v>59</v>
      </c>
      <c r="I146">
        <v>19080</v>
      </c>
    </row>
    <row r="147" spans="1:9" x14ac:dyDescent="0.2">
      <c r="A147" s="4">
        <v>43455</v>
      </c>
      <c r="B147" t="s">
        <v>30</v>
      </c>
      <c r="C147" t="s">
        <v>31</v>
      </c>
      <c r="D147">
        <v>120</v>
      </c>
      <c r="E147" t="s">
        <v>40</v>
      </c>
      <c r="F147">
        <v>90</v>
      </c>
      <c r="G147" t="s">
        <v>59</v>
      </c>
      <c r="I147">
        <v>19127</v>
      </c>
    </row>
    <row r="148" spans="1:9" x14ac:dyDescent="0.2">
      <c r="A148" s="4">
        <v>43455</v>
      </c>
      <c r="B148" t="s">
        <v>30</v>
      </c>
      <c r="C148" t="s">
        <v>19</v>
      </c>
      <c r="D148">
        <v>99</v>
      </c>
      <c r="E148" t="s">
        <v>32</v>
      </c>
      <c r="F148">
        <v>102</v>
      </c>
      <c r="G148" t="s">
        <v>59</v>
      </c>
      <c r="I148">
        <v>16369</v>
      </c>
    </row>
    <row r="149" spans="1:9" x14ac:dyDescent="0.2">
      <c r="A149" s="4">
        <v>43455</v>
      </c>
      <c r="B149" t="s">
        <v>33</v>
      </c>
      <c r="C149" t="s">
        <v>34</v>
      </c>
      <c r="D149">
        <v>98</v>
      </c>
      <c r="E149" t="s">
        <v>35</v>
      </c>
      <c r="F149">
        <v>124</v>
      </c>
      <c r="G149" t="s">
        <v>59</v>
      </c>
      <c r="I149">
        <v>17708</v>
      </c>
    </row>
    <row r="150" spans="1:9" x14ac:dyDescent="0.2">
      <c r="A150" s="4">
        <v>43455</v>
      </c>
      <c r="B150" t="s">
        <v>12</v>
      </c>
      <c r="C150" t="s">
        <v>36</v>
      </c>
      <c r="D150">
        <v>110</v>
      </c>
      <c r="E150" t="s">
        <v>37</v>
      </c>
      <c r="F150">
        <v>126</v>
      </c>
      <c r="G150" t="s">
        <v>59</v>
      </c>
      <c r="I150">
        <v>19800</v>
      </c>
    </row>
    <row r="151" spans="1:9" x14ac:dyDescent="0.2">
      <c r="A151" s="4">
        <v>43456</v>
      </c>
      <c r="B151" t="s">
        <v>33</v>
      </c>
      <c r="C151" t="s">
        <v>28</v>
      </c>
      <c r="D151">
        <v>116</v>
      </c>
      <c r="E151" t="s">
        <v>11</v>
      </c>
      <c r="F151">
        <v>120</v>
      </c>
      <c r="G151" t="s">
        <v>59</v>
      </c>
      <c r="I151">
        <v>19596</v>
      </c>
    </row>
    <row r="152" spans="1:9" x14ac:dyDescent="0.2">
      <c r="A152" s="4">
        <v>43456</v>
      </c>
      <c r="B152" t="s">
        <v>6</v>
      </c>
      <c r="C152" t="s">
        <v>35</v>
      </c>
      <c r="D152">
        <v>101</v>
      </c>
      <c r="E152" t="s">
        <v>18</v>
      </c>
      <c r="F152">
        <v>108</v>
      </c>
      <c r="G152" t="s">
        <v>59</v>
      </c>
      <c r="I152">
        <v>18055</v>
      </c>
    </row>
    <row r="153" spans="1:9" x14ac:dyDescent="0.2">
      <c r="A153" s="4">
        <v>43456</v>
      </c>
      <c r="B153" t="s">
        <v>45</v>
      </c>
      <c r="C153" t="s">
        <v>21</v>
      </c>
      <c r="D153">
        <v>111</v>
      </c>
      <c r="E153" t="s">
        <v>22</v>
      </c>
      <c r="F153">
        <v>132</v>
      </c>
      <c r="G153" t="s">
        <v>59</v>
      </c>
      <c r="I153">
        <v>16571</v>
      </c>
    </row>
    <row r="154" spans="1:9" x14ac:dyDescent="0.2">
      <c r="A154" s="4">
        <v>43456</v>
      </c>
      <c r="B154" t="s">
        <v>6</v>
      </c>
      <c r="C154" t="s">
        <v>13</v>
      </c>
      <c r="D154">
        <v>87</v>
      </c>
      <c r="E154" t="s">
        <v>26</v>
      </c>
      <c r="F154">
        <v>94</v>
      </c>
      <c r="G154" t="s">
        <v>59</v>
      </c>
      <c r="I154">
        <v>19600</v>
      </c>
    </row>
    <row r="155" spans="1:9" x14ac:dyDescent="0.2">
      <c r="A155" s="4">
        <v>43456</v>
      </c>
      <c r="B155" t="s">
        <v>23</v>
      </c>
      <c r="C155" t="s">
        <v>37</v>
      </c>
      <c r="D155">
        <v>101</v>
      </c>
      <c r="E155" t="s">
        <v>7</v>
      </c>
      <c r="F155">
        <v>126</v>
      </c>
      <c r="G155" t="s">
        <v>59</v>
      </c>
      <c r="I155">
        <v>20691</v>
      </c>
    </row>
    <row r="156" spans="1:9" x14ac:dyDescent="0.2">
      <c r="A156" s="4">
        <v>43456</v>
      </c>
      <c r="B156" t="s">
        <v>42</v>
      </c>
      <c r="C156" t="s">
        <v>10</v>
      </c>
      <c r="D156">
        <v>107</v>
      </c>
      <c r="E156" t="s">
        <v>31</v>
      </c>
      <c r="F156">
        <v>106</v>
      </c>
      <c r="G156" t="s">
        <v>59</v>
      </c>
      <c r="I156">
        <v>18306</v>
      </c>
    </row>
    <row r="157" spans="1:9" x14ac:dyDescent="0.2">
      <c r="A157" s="4">
        <v>43456</v>
      </c>
      <c r="B157" t="s">
        <v>12</v>
      </c>
      <c r="C157" t="s">
        <v>29</v>
      </c>
      <c r="D157">
        <v>146</v>
      </c>
      <c r="E157" t="s">
        <v>41</v>
      </c>
      <c r="F157">
        <v>149</v>
      </c>
      <c r="G157" t="s">
        <v>59</v>
      </c>
      <c r="H157" t="s">
        <v>74</v>
      </c>
      <c r="I157">
        <v>16571</v>
      </c>
    </row>
    <row r="158" spans="1:9" x14ac:dyDescent="0.2">
      <c r="A158" s="4">
        <v>43457</v>
      </c>
      <c r="B158" t="s">
        <v>43</v>
      </c>
      <c r="C158" t="s">
        <v>14</v>
      </c>
      <c r="D158">
        <v>103</v>
      </c>
      <c r="E158" t="s">
        <v>8</v>
      </c>
      <c r="F158">
        <v>119</v>
      </c>
      <c r="G158" t="s">
        <v>59</v>
      </c>
      <c r="I158">
        <v>18624</v>
      </c>
    </row>
    <row r="159" spans="1:9" x14ac:dyDescent="0.2">
      <c r="A159" s="4">
        <v>43457</v>
      </c>
      <c r="B159" t="s">
        <v>43</v>
      </c>
      <c r="C159" t="s">
        <v>29</v>
      </c>
      <c r="D159">
        <v>103</v>
      </c>
      <c r="E159" t="s">
        <v>15</v>
      </c>
      <c r="F159">
        <v>111</v>
      </c>
      <c r="G159" t="s">
        <v>59</v>
      </c>
      <c r="I159">
        <v>15310</v>
      </c>
    </row>
    <row r="160" spans="1:9" x14ac:dyDescent="0.2">
      <c r="A160" s="4">
        <v>43457</v>
      </c>
      <c r="B160" t="s">
        <v>43</v>
      </c>
      <c r="C160" t="s">
        <v>38</v>
      </c>
      <c r="D160">
        <v>112</v>
      </c>
      <c r="E160" t="s">
        <v>36</v>
      </c>
      <c r="F160">
        <v>92</v>
      </c>
      <c r="G160" t="s">
        <v>59</v>
      </c>
      <c r="I160">
        <v>19432</v>
      </c>
    </row>
    <row r="161" spans="1:9" x14ac:dyDescent="0.2">
      <c r="A161" s="4">
        <v>43457</v>
      </c>
      <c r="B161" t="s">
        <v>64</v>
      </c>
      <c r="C161" t="s">
        <v>24</v>
      </c>
      <c r="D161">
        <v>98</v>
      </c>
      <c r="E161" t="s">
        <v>16</v>
      </c>
      <c r="F161">
        <v>95</v>
      </c>
      <c r="G161" t="s">
        <v>59</v>
      </c>
      <c r="I161">
        <v>16532</v>
      </c>
    </row>
    <row r="162" spans="1:9" x14ac:dyDescent="0.2">
      <c r="A162" s="4">
        <v>43457</v>
      </c>
      <c r="B162" t="s">
        <v>33</v>
      </c>
      <c r="C162" t="s">
        <v>22</v>
      </c>
      <c r="D162">
        <v>127</v>
      </c>
      <c r="E162" t="s">
        <v>11</v>
      </c>
      <c r="F162">
        <v>129</v>
      </c>
      <c r="G162" t="s">
        <v>59</v>
      </c>
      <c r="I162">
        <v>19596</v>
      </c>
    </row>
    <row r="163" spans="1:9" x14ac:dyDescent="0.2">
      <c r="A163" s="4">
        <v>43457</v>
      </c>
      <c r="B163" t="s">
        <v>45</v>
      </c>
      <c r="C163" t="s">
        <v>41</v>
      </c>
      <c r="D163">
        <v>89</v>
      </c>
      <c r="E163" t="s">
        <v>20</v>
      </c>
      <c r="F163">
        <v>105</v>
      </c>
      <c r="G163" t="s">
        <v>59</v>
      </c>
      <c r="I163">
        <v>17923</v>
      </c>
    </row>
    <row r="164" spans="1:9" x14ac:dyDescent="0.2">
      <c r="A164" s="4">
        <v>43457</v>
      </c>
      <c r="B164" t="s">
        <v>44</v>
      </c>
      <c r="C164" t="s">
        <v>19</v>
      </c>
      <c r="D164">
        <v>107</v>
      </c>
      <c r="E164" t="s">
        <v>39</v>
      </c>
      <c r="F164">
        <v>99</v>
      </c>
      <c r="G164" t="s">
        <v>59</v>
      </c>
      <c r="I164">
        <v>18997</v>
      </c>
    </row>
    <row r="165" spans="1:9" x14ac:dyDescent="0.2">
      <c r="A165" s="4">
        <v>43457</v>
      </c>
      <c r="B165" t="s">
        <v>6</v>
      </c>
      <c r="C165" t="s">
        <v>34</v>
      </c>
      <c r="D165">
        <v>114</v>
      </c>
      <c r="E165" t="s">
        <v>10</v>
      </c>
      <c r="F165">
        <v>112</v>
      </c>
      <c r="G165" t="s">
        <v>59</v>
      </c>
      <c r="I165">
        <v>18203</v>
      </c>
    </row>
    <row r="166" spans="1:9" x14ac:dyDescent="0.2">
      <c r="A166" s="4">
        <v>43457</v>
      </c>
      <c r="B166" t="s">
        <v>43</v>
      </c>
      <c r="C166" t="s">
        <v>26</v>
      </c>
      <c r="D166">
        <v>115</v>
      </c>
      <c r="E166" t="s">
        <v>27</v>
      </c>
      <c r="F166">
        <v>91</v>
      </c>
      <c r="G166" t="s">
        <v>59</v>
      </c>
      <c r="I166">
        <v>18846</v>
      </c>
    </row>
    <row r="167" spans="1:9" x14ac:dyDescent="0.2">
      <c r="A167" s="4">
        <v>43457</v>
      </c>
      <c r="B167" t="s">
        <v>42</v>
      </c>
      <c r="C167" t="s">
        <v>28</v>
      </c>
      <c r="D167">
        <v>118</v>
      </c>
      <c r="E167" t="s">
        <v>40</v>
      </c>
      <c r="F167">
        <v>121</v>
      </c>
      <c r="G167" t="s">
        <v>59</v>
      </c>
      <c r="H167" t="s">
        <v>65</v>
      </c>
      <c r="I167">
        <v>19707</v>
      </c>
    </row>
    <row r="168" spans="1:9" x14ac:dyDescent="0.2">
      <c r="A168" s="4">
        <v>43457</v>
      </c>
      <c r="B168" t="s">
        <v>43</v>
      </c>
      <c r="C168" t="s">
        <v>17</v>
      </c>
      <c r="D168">
        <v>117</v>
      </c>
      <c r="E168" t="s">
        <v>32</v>
      </c>
      <c r="F168">
        <v>122</v>
      </c>
      <c r="G168" t="s">
        <v>59</v>
      </c>
      <c r="I168">
        <v>16643</v>
      </c>
    </row>
    <row r="169" spans="1:9" x14ac:dyDescent="0.2">
      <c r="A169" s="4">
        <v>43459</v>
      </c>
      <c r="B169" t="s">
        <v>71</v>
      </c>
      <c r="C169" t="s">
        <v>7</v>
      </c>
      <c r="D169">
        <v>114</v>
      </c>
      <c r="E169" t="s">
        <v>8</v>
      </c>
      <c r="F169">
        <v>121</v>
      </c>
      <c r="G169" t="s">
        <v>59</v>
      </c>
      <c r="H169" t="s">
        <v>65</v>
      </c>
      <c r="I169">
        <v>18624</v>
      </c>
    </row>
    <row r="170" spans="1:9" x14ac:dyDescent="0.2">
      <c r="A170" s="4">
        <v>43459</v>
      </c>
      <c r="B170" t="s">
        <v>6</v>
      </c>
      <c r="C170" t="s">
        <v>39</v>
      </c>
      <c r="D170">
        <v>127</v>
      </c>
      <c r="E170" t="s">
        <v>11</v>
      </c>
      <c r="F170">
        <v>101</v>
      </c>
      <c r="G170" t="s">
        <v>59</v>
      </c>
      <c r="I170">
        <v>19596</v>
      </c>
    </row>
    <row r="171" spans="1:9" x14ac:dyDescent="0.2">
      <c r="A171" s="4">
        <v>43459</v>
      </c>
      <c r="B171" t="s">
        <v>62</v>
      </c>
      <c r="C171" t="s">
        <v>10</v>
      </c>
      <c r="D171">
        <v>109</v>
      </c>
      <c r="E171" t="s">
        <v>18</v>
      </c>
      <c r="F171">
        <v>113</v>
      </c>
      <c r="G171" t="s">
        <v>59</v>
      </c>
      <c r="I171">
        <v>18055</v>
      </c>
    </row>
    <row r="172" spans="1:9" x14ac:dyDescent="0.2">
      <c r="A172" s="4">
        <v>43459</v>
      </c>
      <c r="B172" t="s">
        <v>63</v>
      </c>
      <c r="C172" t="s">
        <v>13</v>
      </c>
      <c r="D172">
        <v>109</v>
      </c>
      <c r="E172" t="s">
        <v>25</v>
      </c>
      <c r="F172">
        <v>95</v>
      </c>
      <c r="G172" t="s">
        <v>59</v>
      </c>
      <c r="I172">
        <v>19812</v>
      </c>
    </row>
    <row r="173" spans="1:9" x14ac:dyDescent="0.2">
      <c r="A173" s="4">
        <v>43459</v>
      </c>
      <c r="B173" t="s">
        <v>9</v>
      </c>
      <c r="C173" t="s">
        <v>40</v>
      </c>
      <c r="D173">
        <v>96</v>
      </c>
      <c r="E173" t="s">
        <v>31</v>
      </c>
      <c r="F173">
        <v>117</v>
      </c>
      <c r="G173" t="s">
        <v>59</v>
      </c>
      <c r="I173">
        <v>18306</v>
      </c>
    </row>
    <row r="174" spans="1:9" x14ac:dyDescent="0.2">
      <c r="A174" s="4">
        <v>43460</v>
      </c>
      <c r="B174" t="s">
        <v>23</v>
      </c>
      <c r="C174" t="s">
        <v>20</v>
      </c>
      <c r="D174">
        <v>129</v>
      </c>
      <c r="E174" t="s">
        <v>24</v>
      </c>
      <c r="F174">
        <v>121</v>
      </c>
      <c r="G174" t="s">
        <v>59</v>
      </c>
      <c r="I174">
        <v>15026</v>
      </c>
    </row>
    <row r="175" spans="1:9" x14ac:dyDescent="0.2">
      <c r="A175" s="4">
        <v>43460</v>
      </c>
      <c r="B175" t="s">
        <v>23</v>
      </c>
      <c r="C175" t="s">
        <v>14</v>
      </c>
      <c r="D175">
        <v>132</v>
      </c>
      <c r="E175" t="s">
        <v>15</v>
      </c>
      <c r="F175">
        <v>134</v>
      </c>
      <c r="G175" t="s">
        <v>59</v>
      </c>
      <c r="H175" t="s">
        <v>66</v>
      </c>
      <c r="I175">
        <v>14309</v>
      </c>
    </row>
    <row r="176" spans="1:9" x14ac:dyDescent="0.2">
      <c r="A176" s="4">
        <v>43460</v>
      </c>
      <c r="B176" t="s">
        <v>6</v>
      </c>
      <c r="C176" t="s">
        <v>34</v>
      </c>
      <c r="D176">
        <v>119</v>
      </c>
      <c r="E176" t="s">
        <v>38</v>
      </c>
      <c r="F176">
        <v>94</v>
      </c>
      <c r="G176" t="s">
        <v>59</v>
      </c>
      <c r="I176">
        <v>21852</v>
      </c>
    </row>
    <row r="177" spans="1:9" x14ac:dyDescent="0.2">
      <c r="A177" s="4">
        <v>43460</v>
      </c>
      <c r="B177" t="s">
        <v>33</v>
      </c>
      <c r="C177" t="s">
        <v>17</v>
      </c>
      <c r="D177">
        <v>119</v>
      </c>
      <c r="E177" t="s">
        <v>28</v>
      </c>
      <c r="F177">
        <v>122</v>
      </c>
      <c r="G177" t="s">
        <v>59</v>
      </c>
      <c r="I177">
        <v>20340</v>
      </c>
    </row>
    <row r="178" spans="1:9" x14ac:dyDescent="0.2">
      <c r="A178" s="4">
        <v>43460</v>
      </c>
      <c r="B178" t="s">
        <v>12</v>
      </c>
      <c r="C178" t="s">
        <v>41</v>
      </c>
      <c r="D178">
        <v>95</v>
      </c>
      <c r="E178" t="s">
        <v>16</v>
      </c>
      <c r="F178">
        <v>106</v>
      </c>
      <c r="G178" t="s">
        <v>59</v>
      </c>
      <c r="I178">
        <v>17534</v>
      </c>
    </row>
    <row r="179" spans="1:9" x14ac:dyDescent="0.2">
      <c r="A179" s="4">
        <v>43460</v>
      </c>
      <c r="B179" t="s">
        <v>9</v>
      </c>
      <c r="C179" t="s">
        <v>32</v>
      </c>
      <c r="D179">
        <v>118</v>
      </c>
      <c r="E179" t="s">
        <v>22</v>
      </c>
      <c r="F179">
        <v>127</v>
      </c>
      <c r="G179" t="s">
        <v>59</v>
      </c>
      <c r="I179">
        <v>19068</v>
      </c>
    </row>
    <row r="180" spans="1:9" x14ac:dyDescent="0.2">
      <c r="A180" s="4">
        <v>43460</v>
      </c>
      <c r="B180" t="s">
        <v>6</v>
      </c>
      <c r="C180" t="s">
        <v>36</v>
      </c>
      <c r="D180">
        <v>87</v>
      </c>
      <c r="E180" t="s">
        <v>19</v>
      </c>
      <c r="F180">
        <v>95</v>
      </c>
      <c r="G180" t="s">
        <v>59</v>
      </c>
      <c r="I180">
        <v>16424</v>
      </c>
    </row>
    <row r="181" spans="1:9" x14ac:dyDescent="0.2">
      <c r="A181" s="4">
        <v>43460</v>
      </c>
      <c r="B181" t="s">
        <v>23</v>
      </c>
      <c r="C181" t="s">
        <v>37</v>
      </c>
      <c r="D181">
        <v>106</v>
      </c>
      <c r="E181" t="s">
        <v>26</v>
      </c>
      <c r="F181">
        <v>104</v>
      </c>
      <c r="G181" t="s">
        <v>59</v>
      </c>
      <c r="I181">
        <v>19902</v>
      </c>
    </row>
    <row r="182" spans="1:9" x14ac:dyDescent="0.2">
      <c r="A182" s="4">
        <v>43460</v>
      </c>
      <c r="B182" t="s">
        <v>12</v>
      </c>
      <c r="C182" t="s">
        <v>29</v>
      </c>
      <c r="D182">
        <v>122</v>
      </c>
      <c r="E182" t="s">
        <v>27</v>
      </c>
      <c r="F182">
        <v>120</v>
      </c>
      <c r="G182" t="s">
        <v>59</v>
      </c>
      <c r="H182" t="s">
        <v>65</v>
      </c>
      <c r="I182">
        <v>16755</v>
      </c>
    </row>
    <row r="183" spans="1:9" x14ac:dyDescent="0.2">
      <c r="A183" s="4">
        <v>43460</v>
      </c>
      <c r="B183" t="s">
        <v>33</v>
      </c>
      <c r="C183" t="s">
        <v>21</v>
      </c>
      <c r="D183">
        <v>103</v>
      </c>
      <c r="E183" t="s">
        <v>35</v>
      </c>
      <c r="F183">
        <v>111</v>
      </c>
      <c r="G183" t="s">
        <v>59</v>
      </c>
      <c r="I183">
        <v>18408</v>
      </c>
    </row>
    <row r="184" spans="1:9" x14ac:dyDescent="0.2">
      <c r="A184" s="4">
        <v>43461</v>
      </c>
      <c r="B184" t="s">
        <v>9</v>
      </c>
      <c r="C184" t="s">
        <v>40</v>
      </c>
      <c r="D184">
        <v>110</v>
      </c>
      <c r="E184" t="s">
        <v>11</v>
      </c>
      <c r="F184">
        <v>109</v>
      </c>
      <c r="G184" t="s">
        <v>59</v>
      </c>
      <c r="H184" t="s">
        <v>65</v>
      </c>
      <c r="I184">
        <v>19596</v>
      </c>
    </row>
    <row r="185" spans="1:9" x14ac:dyDescent="0.2">
      <c r="A185" s="4">
        <v>43461</v>
      </c>
      <c r="B185" t="s">
        <v>6</v>
      </c>
      <c r="C185" t="s">
        <v>8</v>
      </c>
      <c r="D185">
        <v>113</v>
      </c>
      <c r="E185" t="s">
        <v>18</v>
      </c>
      <c r="F185">
        <v>127</v>
      </c>
      <c r="G185" t="s">
        <v>59</v>
      </c>
      <c r="I185">
        <v>18055</v>
      </c>
    </row>
    <row r="186" spans="1:9" x14ac:dyDescent="0.2">
      <c r="A186" s="4">
        <v>43461</v>
      </c>
      <c r="B186" t="s">
        <v>6</v>
      </c>
      <c r="C186" t="s">
        <v>25</v>
      </c>
      <c r="D186">
        <v>96</v>
      </c>
      <c r="E186" t="s">
        <v>13</v>
      </c>
      <c r="F186">
        <v>112</v>
      </c>
      <c r="G186" t="s">
        <v>59</v>
      </c>
      <c r="I186">
        <v>18058</v>
      </c>
    </row>
    <row r="187" spans="1:9" x14ac:dyDescent="0.2">
      <c r="A187" s="4">
        <v>43461</v>
      </c>
      <c r="B187" t="s">
        <v>30</v>
      </c>
      <c r="C187" t="s">
        <v>39</v>
      </c>
      <c r="D187">
        <v>116</v>
      </c>
      <c r="E187" t="s">
        <v>32</v>
      </c>
      <c r="F187">
        <v>117</v>
      </c>
      <c r="G187" t="s">
        <v>59</v>
      </c>
      <c r="I187">
        <v>17583</v>
      </c>
    </row>
    <row r="188" spans="1:9" x14ac:dyDescent="0.2">
      <c r="A188" s="4">
        <v>43461</v>
      </c>
      <c r="B188" t="s">
        <v>9</v>
      </c>
      <c r="C188" t="s">
        <v>7</v>
      </c>
      <c r="D188">
        <v>114</v>
      </c>
      <c r="E188" t="s">
        <v>31</v>
      </c>
      <c r="F188">
        <v>97</v>
      </c>
      <c r="G188" t="s">
        <v>59</v>
      </c>
      <c r="I188">
        <v>18306</v>
      </c>
    </row>
    <row r="189" spans="1:9" x14ac:dyDescent="0.2">
      <c r="A189" s="4">
        <v>43462</v>
      </c>
      <c r="B189" t="s">
        <v>12</v>
      </c>
      <c r="C189" t="s">
        <v>15</v>
      </c>
      <c r="D189">
        <v>87</v>
      </c>
      <c r="E189" t="s">
        <v>14</v>
      </c>
      <c r="F189">
        <v>100</v>
      </c>
      <c r="G189" t="s">
        <v>59</v>
      </c>
      <c r="I189">
        <v>19411</v>
      </c>
    </row>
    <row r="190" spans="1:9" x14ac:dyDescent="0.2">
      <c r="A190" s="4">
        <v>43462</v>
      </c>
      <c r="B190" t="s">
        <v>42</v>
      </c>
      <c r="C190" t="s">
        <v>35</v>
      </c>
      <c r="D190">
        <v>99</v>
      </c>
      <c r="E190" t="s">
        <v>21</v>
      </c>
      <c r="F190">
        <v>102</v>
      </c>
      <c r="G190" t="s">
        <v>59</v>
      </c>
      <c r="I190">
        <v>20076</v>
      </c>
    </row>
    <row r="191" spans="1:9" x14ac:dyDescent="0.2">
      <c r="A191" s="4">
        <v>43462</v>
      </c>
      <c r="B191" t="s">
        <v>12</v>
      </c>
      <c r="C191" t="s">
        <v>16</v>
      </c>
      <c r="D191">
        <v>88</v>
      </c>
      <c r="E191" t="s">
        <v>20</v>
      </c>
      <c r="F191">
        <v>125</v>
      </c>
      <c r="G191" t="s">
        <v>59</v>
      </c>
      <c r="I191">
        <v>17923</v>
      </c>
    </row>
    <row r="192" spans="1:9" x14ac:dyDescent="0.2">
      <c r="A192" s="4">
        <v>43462</v>
      </c>
      <c r="B192" t="s">
        <v>9</v>
      </c>
      <c r="C192" t="s">
        <v>22</v>
      </c>
      <c r="D192">
        <v>118</v>
      </c>
      <c r="E192" t="s">
        <v>39</v>
      </c>
      <c r="F192">
        <v>107</v>
      </c>
      <c r="G192" t="s">
        <v>59</v>
      </c>
      <c r="I192">
        <v>18997</v>
      </c>
    </row>
    <row r="193" spans="1:9" x14ac:dyDescent="0.2">
      <c r="A193" s="4">
        <v>43462</v>
      </c>
      <c r="B193" t="s">
        <v>6</v>
      </c>
      <c r="C193" t="s">
        <v>36</v>
      </c>
      <c r="D193">
        <v>94</v>
      </c>
      <c r="E193" t="s">
        <v>26</v>
      </c>
      <c r="F193">
        <v>118</v>
      </c>
      <c r="G193" t="s">
        <v>59</v>
      </c>
      <c r="I193">
        <v>19617</v>
      </c>
    </row>
    <row r="194" spans="1:9" x14ac:dyDescent="0.2">
      <c r="A194" s="4">
        <v>43462</v>
      </c>
      <c r="B194" t="s">
        <v>6</v>
      </c>
      <c r="C194" t="s">
        <v>24</v>
      </c>
      <c r="D194">
        <v>123</v>
      </c>
      <c r="E194" t="s">
        <v>34</v>
      </c>
      <c r="F194">
        <v>120</v>
      </c>
      <c r="G194" t="s">
        <v>59</v>
      </c>
      <c r="H194" t="s">
        <v>65</v>
      </c>
      <c r="I194">
        <v>18978</v>
      </c>
    </row>
    <row r="195" spans="1:9" x14ac:dyDescent="0.2">
      <c r="A195" s="4">
        <v>43462</v>
      </c>
      <c r="B195" t="s">
        <v>6</v>
      </c>
      <c r="C195" t="s">
        <v>28</v>
      </c>
      <c r="D195">
        <v>112</v>
      </c>
      <c r="E195" t="s">
        <v>17</v>
      </c>
      <c r="F195">
        <v>114</v>
      </c>
      <c r="G195" t="s">
        <v>59</v>
      </c>
      <c r="I195">
        <v>18364</v>
      </c>
    </row>
    <row r="196" spans="1:9" x14ac:dyDescent="0.2">
      <c r="A196" s="4">
        <v>43462</v>
      </c>
      <c r="B196" t="s">
        <v>12</v>
      </c>
      <c r="C196" t="s">
        <v>37</v>
      </c>
      <c r="D196">
        <v>87</v>
      </c>
      <c r="E196" t="s">
        <v>27</v>
      </c>
      <c r="F196">
        <v>116</v>
      </c>
      <c r="G196" t="s">
        <v>59</v>
      </c>
      <c r="I196">
        <v>18846</v>
      </c>
    </row>
    <row r="197" spans="1:9" x14ac:dyDescent="0.2">
      <c r="A197" s="4">
        <v>43462</v>
      </c>
      <c r="B197" t="s">
        <v>42</v>
      </c>
      <c r="C197" t="s">
        <v>10</v>
      </c>
      <c r="D197">
        <v>118</v>
      </c>
      <c r="E197" t="s">
        <v>29</v>
      </c>
      <c r="F197">
        <v>102</v>
      </c>
      <c r="G197" t="s">
        <v>59</v>
      </c>
      <c r="I197">
        <v>18055</v>
      </c>
    </row>
    <row r="198" spans="1:9" x14ac:dyDescent="0.2">
      <c r="A198" s="4">
        <v>43462</v>
      </c>
      <c r="B198" t="s">
        <v>12</v>
      </c>
      <c r="C198" t="s">
        <v>38</v>
      </c>
      <c r="D198">
        <v>101</v>
      </c>
      <c r="E198" t="s">
        <v>41</v>
      </c>
      <c r="F198">
        <v>92</v>
      </c>
      <c r="G198" t="s">
        <v>59</v>
      </c>
      <c r="I198">
        <v>20409</v>
      </c>
    </row>
    <row r="199" spans="1:9" x14ac:dyDescent="0.2">
      <c r="A199" s="4">
        <v>43463</v>
      </c>
      <c r="B199" t="s">
        <v>23</v>
      </c>
      <c r="C199" t="s">
        <v>36</v>
      </c>
      <c r="D199">
        <v>108</v>
      </c>
      <c r="E199" t="s">
        <v>24</v>
      </c>
      <c r="F199">
        <v>111</v>
      </c>
      <c r="G199" t="s">
        <v>59</v>
      </c>
      <c r="I199">
        <v>16460</v>
      </c>
    </row>
    <row r="200" spans="1:9" x14ac:dyDescent="0.2">
      <c r="A200" s="4">
        <v>43463</v>
      </c>
      <c r="B200" t="s">
        <v>9</v>
      </c>
      <c r="C200" t="s">
        <v>35</v>
      </c>
      <c r="D200">
        <v>122</v>
      </c>
      <c r="E200" t="s">
        <v>22</v>
      </c>
      <c r="F200">
        <v>111</v>
      </c>
      <c r="G200" t="s">
        <v>59</v>
      </c>
      <c r="I200">
        <v>19068</v>
      </c>
    </row>
    <row r="201" spans="1:9" x14ac:dyDescent="0.2">
      <c r="A201" s="4">
        <v>43463</v>
      </c>
      <c r="B201" t="s">
        <v>6</v>
      </c>
      <c r="C201" t="s">
        <v>8</v>
      </c>
      <c r="D201">
        <v>112</v>
      </c>
      <c r="E201" t="s">
        <v>19</v>
      </c>
      <c r="F201">
        <v>103</v>
      </c>
      <c r="G201" t="s">
        <v>59</v>
      </c>
      <c r="I201">
        <v>17794</v>
      </c>
    </row>
    <row r="202" spans="1:9" x14ac:dyDescent="0.2">
      <c r="A202" s="4">
        <v>43463</v>
      </c>
      <c r="B202" t="s">
        <v>45</v>
      </c>
      <c r="C202" t="s">
        <v>15</v>
      </c>
      <c r="D202">
        <v>115</v>
      </c>
      <c r="E202" t="s">
        <v>13</v>
      </c>
      <c r="F202">
        <v>129</v>
      </c>
      <c r="G202" t="s">
        <v>59</v>
      </c>
      <c r="I202">
        <v>17918</v>
      </c>
    </row>
    <row r="203" spans="1:9" x14ac:dyDescent="0.2">
      <c r="A203" s="4">
        <v>43463</v>
      </c>
      <c r="B203" t="s">
        <v>12</v>
      </c>
      <c r="C203" t="s">
        <v>18</v>
      </c>
      <c r="D203">
        <v>108</v>
      </c>
      <c r="E203" t="s">
        <v>17</v>
      </c>
      <c r="F203">
        <v>104</v>
      </c>
      <c r="G203" t="s">
        <v>59</v>
      </c>
      <c r="I203">
        <v>17555</v>
      </c>
    </row>
    <row r="204" spans="1:9" x14ac:dyDescent="0.2">
      <c r="A204" s="4">
        <v>43463</v>
      </c>
      <c r="B204" t="s">
        <v>42</v>
      </c>
      <c r="C204" t="s">
        <v>21</v>
      </c>
      <c r="D204">
        <v>122</v>
      </c>
      <c r="E204" t="s">
        <v>29</v>
      </c>
      <c r="F204">
        <v>118</v>
      </c>
      <c r="G204" t="s">
        <v>59</v>
      </c>
      <c r="I204">
        <v>14975</v>
      </c>
    </row>
    <row r="205" spans="1:9" x14ac:dyDescent="0.2">
      <c r="A205" s="4">
        <v>43463</v>
      </c>
      <c r="B205" t="s">
        <v>30</v>
      </c>
      <c r="C205" t="s">
        <v>11</v>
      </c>
      <c r="D205">
        <v>115</v>
      </c>
      <c r="E205" t="s">
        <v>40</v>
      </c>
      <c r="F205">
        <v>105</v>
      </c>
      <c r="G205" t="s">
        <v>59</v>
      </c>
      <c r="I205">
        <v>19797</v>
      </c>
    </row>
    <row r="206" spans="1:9" x14ac:dyDescent="0.2">
      <c r="A206" s="4">
        <v>43463</v>
      </c>
      <c r="B206" t="s">
        <v>6</v>
      </c>
      <c r="C206" t="s">
        <v>25</v>
      </c>
      <c r="D206">
        <v>97</v>
      </c>
      <c r="E206" t="s">
        <v>31</v>
      </c>
      <c r="F206">
        <v>129</v>
      </c>
      <c r="G206" t="s">
        <v>59</v>
      </c>
      <c r="I206">
        <v>18306</v>
      </c>
    </row>
    <row r="207" spans="1:9" x14ac:dyDescent="0.2">
      <c r="A207" s="4">
        <v>43463</v>
      </c>
      <c r="B207" t="s">
        <v>12</v>
      </c>
      <c r="C207" t="s">
        <v>14</v>
      </c>
      <c r="D207">
        <v>126</v>
      </c>
      <c r="E207" t="s">
        <v>41</v>
      </c>
      <c r="F207">
        <v>130</v>
      </c>
      <c r="G207" t="s">
        <v>59</v>
      </c>
      <c r="I207">
        <v>17197</v>
      </c>
    </row>
    <row r="208" spans="1:9" x14ac:dyDescent="0.2">
      <c r="A208" s="4">
        <v>43464</v>
      </c>
      <c r="B208" t="s">
        <v>12</v>
      </c>
      <c r="C208" t="s">
        <v>10</v>
      </c>
      <c r="D208">
        <v>103</v>
      </c>
      <c r="E208" t="s">
        <v>28</v>
      </c>
      <c r="F208">
        <v>105</v>
      </c>
      <c r="G208" t="s">
        <v>59</v>
      </c>
      <c r="I208">
        <v>20380</v>
      </c>
    </row>
    <row r="209" spans="1:9" x14ac:dyDescent="0.2">
      <c r="A209" s="4">
        <v>43464</v>
      </c>
      <c r="B209" t="s">
        <v>44</v>
      </c>
      <c r="C209" t="s">
        <v>32</v>
      </c>
      <c r="D209">
        <v>114</v>
      </c>
      <c r="E209" t="s">
        <v>39</v>
      </c>
      <c r="F209">
        <v>121</v>
      </c>
      <c r="G209" t="s">
        <v>59</v>
      </c>
      <c r="I209">
        <v>18997</v>
      </c>
    </row>
    <row r="210" spans="1:9" x14ac:dyDescent="0.2">
      <c r="A210" s="4">
        <v>43464</v>
      </c>
      <c r="B210" t="s">
        <v>43</v>
      </c>
      <c r="C210" t="s">
        <v>34</v>
      </c>
      <c r="D210">
        <v>113</v>
      </c>
      <c r="E210" t="s">
        <v>26</v>
      </c>
      <c r="F210">
        <v>104</v>
      </c>
      <c r="G210" t="s">
        <v>59</v>
      </c>
      <c r="I210">
        <v>19600</v>
      </c>
    </row>
    <row r="211" spans="1:9" x14ac:dyDescent="0.2">
      <c r="A211" s="4">
        <v>43464</v>
      </c>
      <c r="B211" t="s">
        <v>61</v>
      </c>
      <c r="C211" t="s">
        <v>16</v>
      </c>
      <c r="D211">
        <v>107</v>
      </c>
      <c r="E211" t="s">
        <v>27</v>
      </c>
      <c r="F211">
        <v>109</v>
      </c>
      <c r="G211" t="s">
        <v>59</v>
      </c>
      <c r="I211">
        <v>17761</v>
      </c>
    </row>
    <row r="212" spans="1:9" x14ac:dyDescent="0.2">
      <c r="A212" s="4">
        <v>43464</v>
      </c>
      <c r="B212" t="s">
        <v>42</v>
      </c>
      <c r="C212" t="s">
        <v>7</v>
      </c>
      <c r="D212">
        <v>95</v>
      </c>
      <c r="E212" t="s">
        <v>40</v>
      </c>
      <c r="F212">
        <v>129</v>
      </c>
      <c r="G212" t="s">
        <v>59</v>
      </c>
      <c r="I212">
        <v>19393</v>
      </c>
    </row>
    <row r="213" spans="1:9" x14ac:dyDescent="0.2">
      <c r="A213" s="4">
        <v>43464</v>
      </c>
      <c r="B213" t="s">
        <v>43</v>
      </c>
      <c r="C213" t="s">
        <v>38</v>
      </c>
      <c r="D213">
        <v>89</v>
      </c>
      <c r="E213" t="s">
        <v>37</v>
      </c>
      <c r="F213">
        <v>95</v>
      </c>
      <c r="G213" t="s">
        <v>59</v>
      </c>
      <c r="I213">
        <v>19800</v>
      </c>
    </row>
    <row r="214" spans="1:9" x14ac:dyDescent="0.2">
      <c r="A214" s="4">
        <v>43465</v>
      </c>
      <c r="B214" t="s">
        <v>43</v>
      </c>
      <c r="C214" t="s">
        <v>27</v>
      </c>
      <c r="D214">
        <v>100</v>
      </c>
      <c r="E214" t="s">
        <v>14</v>
      </c>
      <c r="F214">
        <v>125</v>
      </c>
      <c r="G214" t="s">
        <v>59</v>
      </c>
      <c r="I214">
        <v>14694</v>
      </c>
    </row>
    <row r="215" spans="1:9" x14ac:dyDescent="0.2">
      <c r="A215" s="4">
        <v>43465</v>
      </c>
      <c r="B215" t="s">
        <v>12</v>
      </c>
      <c r="C215" t="s">
        <v>19</v>
      </c>
      <c r="D215">
        <v>101</v>
      </c>
      <c r="E215" t="s">
        <v>18</v>
      </c>
      <c r="F215">
        <v>113</v>
      </c>
      <c r="G215" t="s">
        <v>59</v>
      </c>
      <c r="I215">
        <v>18055</v>
      </c>
    </row>
    <row r="216" spans="1:9" x14ac:dyDescent="0.2">
      <c r="A216" s="4">
        <v>43465</v>
      </c>
      <c r="B216" t="s">
        <v>62</v>
      </c>
      <c r="C216" t="s">
        <v>24</v>
      </c>
      <c r="D216">
        <v>108</v>
      </c>
      <c r="E216" t="s">
        <v>20</v>
      </c>
      <c r="F216">
        <v>116</v>
      </c>
      <c r="G216" t="s">
        <v>59</v>
      </c>
      <c r="I216">
        <v>17923</v>
      </c>
    </row>
    <row r="217" spans="1:9" x14ac:dyDescent="0.2">
      <c r="A217" s="4">
        <v>43465</v>
      </c>
      <c r="B217" t="s">
        <v>6</v>
      </c>
      <c r="C217" t="s">
        <v>34</v>
      </c>
      <c r="D217">
        <v>114</v>
      </c>
      <c r="E217" t="s">
        <v>17</v>
      </c>
      <c r="F217">
        <v>123</v>
      </c>
      <c r="G217" t="s">
        <v>59</v>
      </c>
      <c r="I217">
        <v>14904</v>
      </c>
    </row>
    <row r="218" spans="1:9" x14ac:dyDescent="0.2">
      <c r="A218" s="4">
        <v>43465</v>
      </c>
      <c r="B218" t="s">
        <v>6</v>
      </c>
      <c r="C218" t="s">
        <v>28</v>
      </c>
      <c r="D218">
        <v>102</v>
      </c>
      <c r="E218" t="s">
        <v>10</v>
      </c>
      <c r="F218">
        <v>122</v>
      </c>
      <c r="G218" t="s">
        <v>59</v>
      </c>
      <c r="I218">
        <v>18203</v>
      </c>
    </row>
    <row r="219" spans="1:9" x14ac:dyDescent="0.2">
      <c r="A219" s="4">
        <v>43465</v>
      </c>
      <c r="B219" t="s">
        <v>42</v>
      </c>
      <c r="C219" t="s">
        <v>11</v>
      </c>
      <c r="D219">
        <v>132</v>
      </c>
      <c r="E219" t="s">
        <v>29</v>
      </c>
      <c r="F219">
        <v>109</v>
      </c>
      <c r="G219" t="s">
        <v>59</v>
      </c>
      <c r="I219">
        <v>16906</v>
      </c>
    </row>
    <row r="220" spans="1:9" x14ac:dyDescent="0.2">
      <c r="A220" s="4">
        <v>43465</v>
      </c>
      <c r="B220" t="s">
        <v>12</v>
      </c>
      <c r="C220" t="s">
        <v>8</v>
      </c>
      <c r="D220">
        <v>111</v>
      </c>
      <c r="E220" t="s">
        <v>35</v>
      </c>
      <c r="F220">
        <v>120</v>
      </c>
      <c r="G220" t="s">
        <v>59</v>
      </c>
      <c r="I220">
        <v>18354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2"/>
  <sheetViews>
    <sheetView workbookViewId="0">
      <selection activeCell="H55" sqref="H55"/>
    </sheetView>
  </sheetViews>
  <sheetFormatPr baseColWidth="10" defaultColWidth="10.59765625" defaultRowHeight="15" x14ac:dyDescent="0.2"/>
  <cols>
    <col min="1" max="1" width="9.3984375" bestFit="1" customWidth="1"/>
    <col min="2" max="2" width="11" bestFit="1" customWidth="1"/>
    <col min="3" max="3" width="22" bestFit="1" customWidth="1"/>
    <col min="4" max="4" width="6" bestFit="1" customWidth="1"/>
    <col min="5" max="5" width="22" bestFit="1" customWidth="1"/>
    <col min="6" max="6" width="7" bestFit="1" customWidth="1"/>
    <col min="7" max="7" width="10.59765625" bestFit="1" customWidth="1"/>
    <col min="8" max="8" width="4.19921875" bestFit="1" customWidth="1"/>
    <col min="9" max="9" width="9.3984375" bestFit="1" customWidth="1"/>
    <col min="10" max="10" width="8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56</v>
      </c>
      <c r="I1" t="s">
        <v>57</v>
      </c>
      <c r="J1" t="s">
        <v>58</v>
      </c>
    </row>
    <row r="2" spans="1:10" x14ac:dyDescent="0.2">
      <c r="A2" s="4">
        <v>43466</v>
      </c>
      <c r="B2" t="s">
        <v>42</v>
      </c>
      <c r="C2" t="s">
        <v>25</v>
      </c>
      <c r="D2">
        <v>108</v>
      </c>
      <c r="E2" t="s">
        <v>21</v>
      </c>
      <c r="F2">
        <v>115</v>
      </c>
      <c r="G2" t="s">
        <v>59</v>
      </c>
      <c r="I2">
        <v>19520</v>
      </c>
    </row>
    <row r="3" spans="1:10" x14ac:dyDescent="0.2">
      <c r="A3" s="4">
        <v>43466</v>
      </c>
      <c r="B3" t="s">
        <v>9</v>
      </c>
      <c r="C3" t="s">
        <v>7</v>
      </c>
      <c r="D3">
        <v>119</v>
      </c>
      <c r="E3" t="s">
        <v>22</v>
      </c>
      <c r="F3">
        <v>113</v>
      </c>
      <c r="G3" t="s">
        <v>59</v>
      </c>
      <c r="I3">
        <v>17868</v>
      </c>
    </row>
    <row r="4" spans="1:10" x14ac:dyDescent="0.2">
      <c r="A4" s="4">
        <v>43466</v>
      </c>
      <c r="B4" t="s">
        <v>6</v>
      </c>
      <c r="C4" t="s">
        <v>16</v>
      </c>
      <c r="D4">
        <v>98</v>
      </c>
      <c r="E4" t="s">
        <v>13</v>
      </c>
      <c r="F4">
        <v>121</v>
      </c>
      <c r="G4" t="s">
        <v>59</v>
      </c>
      <c r="I4">
        <v>17534</v>
      </c>
    </row>
    <row r="5" spans="1:10" x14ac:dyDescent="0.2">
      <c r="A5" s="4">
        <v>43466</v>
      </c>
      <c r="B5" t="s">
        <v>42</v>
      </c>
      <c r="C5" t="s">
        <v>40</v>
      </c>
      <c r="D5">
        <v>113</v>
      </c>
      <c r="E5" t="s">
        <v>32</v>
      </c>
      <c r="F5">
        <v>108</v>
      </c>
      <c r="G5" t="s">
        <v>59</v>
      </c>
      <c r="H5" t="s">
        <v>65</v>
      </c>
      <c r="I5">
        <v>17583</v>
      </c>
    </row>
    <row r="6" spans="1:10" x14ac:dyDescent="0.2">
      <c r="A6" s="4">
        <v>43466</v>
      </c>
      <c r="B6" t="s">
        <v>23</v>
      </c>
      <c r="C6" t="s">
        <v>31</v>
      </c>
      <c r="D6">
        <v>116</v>
      </c>
      <c r="E6" t="s">
        <v>37</v>
      </c>
      <c r="F6">
        <v>122</v>
      </c>
      <c r="G6" t="s">
        <v>59</v>
      </c>
      <c r="I6">
        <v>19800</v>
      </c>
    </row>
    <row r="7" spans="1:10" x14ac:dyDescent="0.2">
      <c r="A7" s="4">
        <v>43467</v>
      </c>
      <c r="B7" t="s">
        <v>6</v>
      </c>
      <c r="C7" t="s">
        <v>34</v>
      </c>
      <c r="D7">
        <v>102</v>
      </c>
      <c r="E7" t="s">
        <v>8</v>
      </c>
      <c r="F7">
        <v>115</v>
      </c>
      <c r="G7" t="s">
        <v>59</v>
      </c>
      <c r="I7">
        <v>18624</v>
      </c>
    </row>
    <row r="8" spans="1:10" x14ac:dyDescent="0.2">
      <c r="A8" s="4">
        <v>43467</v>
      </c>
      <c r="B8" t="s">
        <v>23</v>
      </c>
      <c r="C8" t="s">
        <v>17</v>
      </c>
      <c r="D8">
        <v>121</v>
      </c>
      <c r="E8" t="s">
        <v>15</v>
      </c>
      <c r="F8">
        <v>126</v>
      </c>
      <c r="G8" t="s">
        <v>59</v>
      </c>
      <c r="I8">
        <v>16890</v>
      </c>
    </row>
    <row r="9" spans="1:10" x14ac:dyDescent="0.2">
      <c r="A9" s="4">
        <v>43467</v>
      </c>
      <c r="B9" t="s">
        <v>6</v>
      </c>
      <c r="C9" t="s">
        <v>27</v>
      </c>
      <c r="D9">
        <v>112</v>
      </c>
      <c r="E9" t="s">
        <v>38</v>
      </c>
      <c r="F9">
        <v>84</v>
      </c>
      <c r="G9" t="s">
        <v>59</v>
      </c>
      <c r="I9">
        <v>19013</v>
      </c>
    </row>
    <row r="10" spans="1:10" x14ac:dyDescent="0.2">
      <c r="A10" s="4">
        <v>43467</v>
      </c>
      <c r="B10" t="s">
        <v>12</v>
      </c>
      <c r="C10" t="s">
        <v>28</v>
      </c>
      <c r="D10">
        <v>122</v>
      </c>
      <c r="E10" t="s">
        <v>14</v>
      </c>
      <c r="F10">
        <v>84</v>
      </c>
      <c r="G10" t="s">
        <v>59</v>
      </c>
      <c r="I10">
        <v>16955</v>
      </c>
    </row>
    <row r="11" spans="1:10" x14ac:dyDescent="0.2">
      <c r="A11" s="4">
        <v>43467</v>
      </c>
      <c r="B11" t="s">
        <v>12</v>
      </c>
      <c r="C11" t="s">
        <v>26</v>
      </c>
      <c r="D11">
        <v>117</v>
      </c>
      <c r="E11" t="s">
        <v>36</v>
      </c>
      <c r="F11">
        <v>92</v>
      </c>
      <c r="G11" t="s">
        <v>59</v>
      </c>
      <c r="I11">
        <v>19432</v>
      </c>
    </row>
    <row r="12" spans="1:10" x14ac:dyDescent="0.2">
      <c r="A12" s="4">
        <v>43467</v>
      </c>
      <c r="B12" t="s">
        <v>9</v>
      </c>
      <c r="C12" t="s">
        <v>10</v>
      </c>
      <c r="D12">
        <v>107</v>
      </c>
      <c r="E12" t="s">
        <v>39</v>
      </c>
      <c r="F12">
        <v>100</v>
      </c>
      <c r="G12" t="s">
        <v>59</v>
      </c>
      <c r="I12">
        <v>18997</v>
      </c>
    </row>
    <row r="13" spans="1:10" x14ac:dyDescent="0.2">
      <c r="A13" s="4">
        <v>43467</v>
      </c>
      <c r="B13" t="s">
        <v>6</v>
      </c>
      <c r="C13" t="s">
        <v>16</v>
      </c>
      <c r="D13">
        <v>101</v>
      </c>
      <c r="E13" t="s">
        <v>19</v>
      </c>
      <c r="F13">
        <v>94</v>
      </c>
      <c r="G13" t="s">
        <v>59</v>
      </c>
      <c r="I13">
        <v>14109</v>
      </c>
    </row>
    <row r="14" spans="1:10" x14ac:dyDescent="0.2">
      <c r="A14" s="4">
        <v>43467</v>
      </c>
      <c r="B14" t="s">
        <v>42</v>
      </c>
      <c r="C14" t="s">
        <v>7</v>
      </c>
      <c r="D14">
        <v>132</v>
      </c>
      <c r="E14" t="s">
        <v>29</v>
      </c>
      <c r="F14">
        <v>127</v>
      </c>
      <c r="G14" t="s">
        <v>59</v>
      </c>
      <c r="I14">
        <v>15226</v>
      </c>
    </row>
    <row r="15" spans="1:10" x14ac:dyDescent="0.2">
      <c r="A15" s="4">
        <v>43467</v>
      </c>
      <c r="B15" t="s">
        <v>12</v>
      </c>
      <c r="C15" t="s">
        <v>24</v>
      </c>
      <c r="D15">
        <v>98</v>
      </c>
      <c r="E15" t="s">
        <v>41</v>
      </c>
      <c r="F15">
        <v>114</v>
      </c>
      <c r="G15" t="s">
        <v>59</v>
      </c>
      <c r="I15">
        <v>15324</v>
      </c>
    </row>
    <row r="16" spans="1:10" x14ac:dyDescent="0.2">
      <c r="A16" s="4">
        <v>43468</v>
      </c>
      <c r="B16" t="s">
        <v>9</v>
      </c>
      <c r="C16" t="s">
        <v>18</v>
      </c>
      <c r="D16">
        <v>135</v>
      </c>
      <c r="E16" t="s">
        <v>11</v>
      </c>
      <c r="F16">
        <v>134</v>
      </c>
      <c r="G16" t="s">
        <v>59</v>
      </c>
      <c r="H16" t="s">
        <v>65</v>
      </c>
      <c r="I16">
        <v>19596</v>
      </c>
    </row>
    <row r="17" spans="1:9" x14ac:dyDescent="0.2">
      <c r="A17" s="4">
        <v>43468</v>
      </c>
      <c r="B17" t="s">
        <v>30</v>
      </c>
      <c r="C17" t="s">
        <v>21</v>
      </c>
      <c r="D17">
        <v>117</v>
      </c>
      <c r="E17" t="s">
        <v>32</v>
      </c>
      <c r="F17">
        <v>113</v>
      </c>
      <c r="G17" t="s">
        <v>59</v>
      </c>
      <c r="I17">
        <v>17583</v>
      </c>
    </row>
    <row r="18" spans="1:9" x14ac:dyDescent="0.2">
      <c r="A18" s="4">
        <v>43468</v>
      </c>
      <c r="B18" t="s">
        <v>6</v>
      </c>
      <c r="C18" t="s">
        <v>37</v>
      </c>
      <c r="D18">
        <v>107</v>
      </c>
      <c r="E18" t="s">
        <v>35</v>
      </c>
      <c r="F18">
        <v>125</v>
      </c>
      <c r="G18" t="s">
        <v>59</v>
      </c>
      <c r="I18">
        <v>18354</v>
      </c>
    </row>
    <row r="19" spans="1:9" x14ac:dyDescent="0.2">
      <c r="A19" s="4">
        <v>43469</v>
      </c>
      <c r="B19" t="s">
        <v>6</v>
      </c>
      <c r="C19" t="s">
        <v>28</v>
      </c>
      <c r="D19">
        <v>93</v>
      </c>
      <c r="E19" t="s">
        <v>8</v>
      </c>
      <c r="F19">
        <v>114</v>
      </c>
      <c r="G19" t="s">
        <v>59</v>
      </c>
      <c r="I19">
        <v>18624</v>
      </c>
    </row>
    <row r="20" spans="1:9" x14ac:dyDescent="0.2">
      <c r="A20" s="4">
        <v>43469</v>
      </c>
      <c r="B20" t="s">
        <v>6</v>
      </c>
      <c r="C20" t="s">
        <v>20</v>
      </c>
      <c r="D20">
        <v>119</v>
      </c>
      <c r="E20" t="s">
        <v>38</v>
      </c>
      <c r="F20">
        <v>116</v>
      </c>
      <c r="G20" t="s">
        <v>59</v>
      </c>
      <c r="H20" t="s">
        <v>65</v>
      </c>
      <c r="I20">
        <v>21284</v>
      </c>
    </row>
    <row r="21" spans="1:9" x14ac:dyDescent="0.2">
      <c r="A21" s="4">
        <v>43469</v>
      </c>
      <c r="B21" t="s">
        <v>23</v>
      </c>
      <c r="C21" t="s">
        <v>31</v>
      </c>
      <c r="D21">
        <v>117</v>
      </c>
      <c r="E21" t="s">
        <v>36</v>
      </c>
      <c r="F21">
        <v>91</v>
      </c>
      <c r="G21" t="s">
        <v>59</v>
      </c>
      <c r="I21">
        <v>19432</v>
      </c>
    </row>
    <row r="22" spans="1:9" x14ac:dyDescent="0.2">
      <c r="A22" s="4">
        <v>43469</v>
      </c>
      <c r="B22" t="s">
        <v>9</v>
      </c>
      <c r="C22" t="s">
        <v>25</v>
      </c>
      <c r="D22">
        <v>119</v>
      </c>
      <c r="E22" t="s">
        <v>39</v>
      </c>
      <c r="F22">
        <v>112</v>
      </c>
      <c r="G22" t="s">
        <v>59</v>
      </c>
      <c r="I22">
        <v>18997</v>
      </c>
    </row>
    <row r="23" spans="1:9" x14ac:dyDescent="0.2">
      <c r="A23" s="4">
        <v>43469</v>
      </c>
      <c r="B23" t="s">
        <v>6</v>
      </c>
      <c r="C23" t="s">
        <v>15</v>
      </c>
      <c r="D23">
        <v>109</v>
      </c>
      <c r="E23" t="s">
        <v>19</v>
      </c>
      <c r="F23">
        <v>100</v>
      </c>
      <c r="G23" t="s">
        <v>59</v>
      </c>
      <c r="I23">
        <v>16683</v>
      </c>
    </row>
    <row r="24" spans="1:9" x14ac:dyDescent="0.2">
      <c r="A24" s="4">
        <v>43469</v>
      </c>
      <c r="B24" t="s">
        <v>6</v>
      </c>
      <c r="C24" t="s">
        <v>41</v>
      </c>
      <c r="D24">
        <v>109</v>
      </c>
      <c r="E24" t="s">
        <v>26</v>
      </c>
      <c r="F24">
        <v>115</v>
      </c>
      <c r="G24" t="s">
        <v>59</v>
      </c>
      <c r="I24">
        <v>19600</v>
      </c>
    </row>
    <row r="25" spans="1:9" x14ac:dyDescent="0.2">
      <c r="A25" s="4">
        <v>43469</v>
      </c>
      <c r="B25" t="s">
        <v>33</v>
      </c>
      <c r="C25" t="s">
        <v>24</v>
      </c>
      <c r="D25">
        <v>112</v>
      </c>
      <c r="E25" t="s">
        <v>13</v>
      </c>
      <c r="F25">
        <v>144</v>
      </c>
      <c r="G25" t="s">
        <v>59</v>
      </c>
      <c r="I25">
        <v>17632</v>
      </c>
    </row>
    <row r="26" spans="1:9" x14ac:dyDescent="0.2">
      <c r="A26" s="4">
        <v>43469</v>
      </c>
      <c r="B26" t="s">
        <v>6</v>
      </c>
      <c r="C26" t="s">
        <v>27</v>
      </c>
      <c r="D26">
        <v>103</v>
      </c>
      <c r="E26" t="s">
        <v>34</v>
      </c>
      <c r="F26">
        <v>120</v>
      </c>
      <c r="G26" t="s">
        <v>59</v>
      </c>
      <c r="I26">
        <v>14355</v>
      </c>
    </row>
    <row r="27" spans="1:9" x14ac:dyDescent="0.2">
      <c r="A27" s="4">
        <v>43469</v>
      </c>
      <c r="B27" t="s">
        <v>42</v>
      </c>
      <c r="C27" t="s">
        <v>22</v>
      </c>
      <c r="D27">
        <v>121</v>
      </c>
      <c r="E27" t="s">
        <v>29</v>
      </c>
      <c r="F27">
        <v>111</v>
      </c>
      <c r="G27" t="s">
        <v>59</v>
      </c>
      <c r="I27">
        <v>14764</v>
      </c>
    </row>
    <row r="28" spans="1:9" x14ac:dyDescent="0.2">
      <c r="A28" s="4">
        <v>43469</v>
      </c>
      <c r="B28" t="s">
        <v>9</v>
      </c>
      <c r="C28" t="s">
        <v>10</v>
      </c>
      <c r="D28">
        <v>111</v>
      </c>
      <c r="E28" t="s">
        <v>40</v>
      </c>
      <c r="F28">
        <v>109</v>
      </c>
      <c r="G28" t="s">
        <v>59</v>
      </c>
      <c r="I28">
        <v>19393</v>
      </c>
    </row>
    <row r="29" spans="1:9" x14ac:dyDescent="0.2">
      <c r="A29" s="4">
        <v>43470</v>
      </c>
      <c r="B29" t="s">
        <v>6</v>
      </c>
      <c r="C29" t="s">
        <v>17</v>
      </c>
      <c r="D29">
        <v>133</v>
      </c>
      <c r="E29" t="s">
        <v>36</v>
      </c>
      <c r="F29">
        <v>98</v>
      </c>
      <c r="G29" t="s">
        <v>59</v>
      </c>
      <c r="I29">
        <v>19432</v>
      </c>
    </row>
    <row r="30" spans="1:9" x14ac:dyDescent="0.2">
      <c r="A30" s="4">
        <v>43470</v>
      </c>
      <c r="B30" t="s">
        <v>45</v>
      </c>
      <c r="C30" t="s">
        <v>14</v>
      </c>
      <c r="D30">
        <v>110</v>
      </c>
      <c r="E30" t="s">
        <v>21</v>
      </c>
      <c r="F30">
        <v>123</v>
      </c>
      <c r="G30" t="s">
        <v>59</v>
      </c>
      <c r="I30">
        <v>19861</v>
      </c>
    </row>
    <row r="31" spans="1:9" x14ac:dyDescent="0.2">
      <c r="A31" s="4">
        <v>43470</v>
      </c>
      <c r="B31" t="s">
        <v>12</v>
      </c>
      <c r="C31" t="s">
        <v>31</v>
      </c>
      <c r="D31">
        <v>110</v>
      </c>
      <c r="E31" t="s">
        <v>16</v>
      </c>
      <c r="F31">
        <v>105</v>
      </c>
      <c r="G31" t="s">
        <v>59</v>
      </c>
      <c r="I31">
        <v>17255</v>
      </c>
    </row>
    <row r="32" spans="1:9" x14ac:dyDescent="0.2">
      <c r="A32" s="4">
        <v>43470</v>
      </c>
      <c r="B32" t="s">
        <v>33</v>
      </c>
      <c r="C32" t="s">
        <v>37</v>
      </c>
      <c r="D32">
        <v>123</v>
      </c>
      <c r="E32" t="s">
        <v>13</v>
      </c>
      <c r="F32">
        <v>116</v>
      </c>
      <c r="G32" t="s">
        <v>59</v>
      </c>
      <c r="I32">
        <v>18028</v>
      </c>
    </row>
    <row r="33" spans="1:9" x14ac:dyDescent="0.2">
      <c r="A33" s="4">
        <v>43470</v>
      </c>
      <c r="B33" t="s">
        <v>23</v>
      </c>
      <c r="C33" t="s">
        <v>28</v>
      </c>
      <c r="D33">
        <v>100</v>
      </c>
      <c r="E33" t="s">
        <v>7</v>
      </c>
      <c r="F33">
        <v>106</v>
      </c>
      <c r="G33" t="s">
        <v>59</v>
      </c>
      <c r="I33">
        <v>20656</v>
      </c>
    </row>
    <row r="34" spans="1:9" x14ac:dyDescent="0.2">
      <c r="A34" s="4">
        <v>43470</v>
      </c>
      <c r="B34" t="s">
        <v>30</v>
      </c>
      <c r="C34" t="s">
        <v>18</v>
      </c>
      <c r="D34">
        <v>101</v>
      </c>
      <c r="E34" t="s">
        <v>40</v>
      </c>
      <c r="F34">
        <v>110</v>
      </c>
      <c r="G34" t="s">
        <v>59</v>
      </c>
      <c r="I34">
        <v>19577</v>
      </c>
    </row>
    <row r="35" spans="1:9" x14ac:dyDescent="0.2">
      <c r="A35" s="4">
        <v>43470</v>
      </c>
      <c r="B35" t="s">
        <v>30</v>
      </c>
      <c r="C35" t="s">
        <v>11</v>
      </c>
      <c r="D35">
        <v>127</v>
      </c>
      <c r="E35" t="s">
        <v>32</v>
      </c>
      <c r="F35">
        <v>123</v>
      </c>
      <c r="G35" t="s">
        <v>59</v>
      </c>
      <c r="I35">
        <v>17583</v>
      </c>
    </row>
    <row r="36" spans="1:9" x14ac:dyDescent="0.2">
      <c r="A36" s="4">
        <v>43470</v>
      </c>
      <c r="B36" t="s">
        <v>33</v>
      </c>
      <c r="C36" t="s">
        <v>19</v>
      </c>
      <c r="D36">
        <v>88</v>
      </c>
      <c r="E36" t="s">
        <v>35</v>
      </c>
      <c r="F36">
        <v>108</v>
      </c>
      <c r="G36" t="s">
        <v>59</v>
      </c>
      <c r="I36">
        <v>18354</v>
      </c>
    </row>
    <row r="37" spans="1:9" x14ac:dyDescent="0.2">
      <c r="A37" s="4">
        <v>43471</v>
      </c>
      <c r="B37" t="s">
        <v>43</v>
      </c>
      <c r="C37" t="s">
        <v>26</v>
      </c>
      <c r="D37">
        <v>82</v>
      </c>
      <c r="E37" t="s">
        <v>24</v>
      </c>
      <c r="F37">
        <v>106</v>
      </c>
      <c r="G37" t="s">
        <v>59</v>
      </c>
      <c r="I37">
        <v>16630</v>
      </c>
    </row>
    <row r="38" spans="1:9" x14ac:dyDescent="0.2">
      <c r="A38" s="4">
        <v>43471</v>
      </c>
      <c r="B38" t="s">
        <v>61</v>
      </c>
      <c r="C38" t="s">
        <v>15</v>
      </c>
      <c r="D38">
        <v>117</v>
      </c>
      <c r="E38" t="s">
        <v>38</v>
      </c>
      <c r="F38">
        <v>100</v>
      </c>
      <c r="G38" t="s">
        <v>59</v>
      </c>
      <c r="I38">
        <v>19265</v>
      </c>
    </row>
    <row r="39" spans="1:9" x14ac:dyDescent="0.2">
      <c r="A39" s="4">
        <v>43471</v>
      </c>
      <c r="B39" t="s">
        <v>61</v>
      </c>
      <c r="C39" t="s">
        <v>27</v>
      </c>
      <c r="D39">
        <v>96</v>
      </c>
      <c r="E39" t="s">
        <v>22</v>
      </c>
      <c r="F39">
        <v>106</v>
      </c>
      <c r="G39" t="s">
        <v>59</v>
      </c>
      <c r="I39">
        <v>16616</v>
      </c>
    </row>
    <row r="40" spans="1:9" x14ac:dyDescent="0.2">
      <c r="A40" s="4">
        <v>43471</v>
      </c>
      <c r="B40" t="s">
        <v>61</v>
      </c>
      <c r="C40" t="s">
        <v>39</v>
      </c>
      <c r="D40">
        <v>86</v>
      </c>
      <c r="E40" t="s">
        <v>34</v>
      </c>
      <c r="F40">
        <v>108</v>
      </c>
      <c r="G40" t="s">
        <v>59</v>
      </c>
      <c r="I40">
        <v>18978</v>
      </c>
    </row>
    <row r="41" spans="1:9" x14ac:dyDescent="0.2">
      <c r="A41" s="4">
        <v>43471</v>
      </c>
      <c r="B41" t="s">
        <v>12</v>
      </c>
      <c r="C41" t="s">
        <v>41</v>
      </c>
      <c r="D41">
        <v>116</v>
      </c>
      <c r="E41" t="s">
        <v>10</v>
      </c>
      <c r="F41">
        <v>98</v>
      </c>
      <c r="G41" t="s">
        <v>59</v>
      </c>
      <c r="I41">
        <v>18203</v>
      </c>
    </row>
    <row r="42" spans="1:9" x14ac:dyDescent="0.2">
      <c r="A42" s="4">
        <v>43471</v>
      </c>
      <c r="B42" t="s">
        <v>6</v>
      </c>
      <c r="C42" t="s">
        <v>14</v>
      </c>
      <c r="D42">
        <v>119</v>
      </c>
      <c r="E42" t="s">
        <v>29</v>
      </c>
      <c r="F42">
        <v>113</v>
      </c>
      <c r="G42" t="s">
        <v>59</v>
      </c>
      <c r="I42">
        <v>13110</v>
      </c>
    </row>
    <row r="43" spans="1:9" x14ac:dyDescent="0.2">
      <c r="A43" s="4">
        <v>43471</v>
      </c>
      <c r="B43" t="s">
        <v>23</v>
      </c>
      <c r="C43" t="s">
        <v>20</v>
      </c>
      <c r="D43">
        <v>105</v>
      </c>
      <c r="E43" t="s">
        <v>37</v>
      </c>
      <c r="F43">
        <v>121</v>
      </c>
      <c r="G43" t="s">
        <v>59</v>
      </c>
      <c r="I43">
        <v>19800</v>
      </c>
    </row>
    <row r="44" spans="1:9" x14ac:dyDescent="0.2">
      <c r="A44" s="4">
        <v>43472</v>
      </c>
      <c r="B44" t="s">
        <v>23</v>
      </c>
      <c r="C44" t="s">
        <v>15</v>
      </c>
      <c r="D44">
        <v>95</v>
      </c>
      <c r="E44" t="s">
        <v>8</v>
      </c>
      <c r="F44">
        <v>116</v>
      </c>
      <c r="G44" t="s">
        <v>59</v>
      </c>
      <c r="I44">
        <v>18624</v>
      </c>
    </row>
    <row r="45" spans="1:9" x14ac:dyDescent="0.2">
      <c r="A45" s="4">
        <v>43472</v>
      </c>
      <c r="B45" t="s">
        <v>33</v>
      </c>
      <c r="C45" t="s">
        <v>39</v>
      </c>
      <c r="D45">
        <v>107</v>
      </c>
      <c r="E45" t="s">
        <v>28</v>
      </c>
      <c r="F45">
        <v>97</v>
      </c>
      <c r="G45" t="s">
        <v>59</v>
      </c>
      <c r="I45">
        <v>20354</v>
      </c>
    </row>
    <row r="46" spans="1:9" x14ac:dyDescent="0.2">
      <c r="A46" s="4">
        <v>43472</v>
      </c>
      <c r="B46" t="s">
        <v>12</v>
      </c>
      <c r="C46" t="s">
        <v>35</v>
      </c>
      <c r="D46">
        <v>119</v>
      </c>
      <c r="E46" t="s">
        <v>16</v>
      </c>
      <c r="F46">
        <v>107</v>
      </c>
      <c r="G46" t="s">
        <v>59</v>
      </c>
      <c r="I46">
        <v>13107</v>
      </c>
    </row>
    <row r="47" spans="1:9" x14ac:dyDescent="0.2">
      <c r="A47" s="4">
        <v>43472</v>
      </c>
      <c r="B47" t="s">
        <v>6</v>
      </c>
      <c r="C47" t="s">
        <v>21</v>
      </c>
      <c r="D47">
        <v>113</v>
      </c>
      <c r="E47" t="s">
        <v>18</v>
      </c>
      <c r="F47">
        <v>125</v>
      </c>
      <c r="G47" t="s">
        <v>59</v>
      </c>
      <c r="I47">
        <v>18055</v>
      </c>
    </row>
    <row r="48" spans="1:9" x14ac:dyDescent="0.2">
      <c r="A48" s="4">
        <v>43472</v>
      </c>
      <c r="B48" t="s">
        <v>6</v>
      </c>
      <c r="C48" t="s">
        <v>31</v>
      </c>
      <c r="D48">
        <v>102</v>
      </c>
      <c r="E48" t="s">
        <v>13</v>
      </c>
      <c r="F48">
        <v>114</v>
      </c>
      <c r="G48" t="s">
        <v>59</v>
      </c>
      <c r="I48">
        <v>17341</v>
      </c>
    </row>
    <row r="49" spans="1:9" x14ac:dyDescent="0.2">
      <c r="A49" s="4">
        <v>43472</v>
      </c>
      <c r="B49" t="s">
        <v>6</v>
      </c>
      <c r="C49" t="s">
        <v>19</v>
      </c>
      <c r="D49">
        <v>95</v>
      </c>
      <c r="E49" t="s">
        <v>17</v>
      </c>
      <c r="F49">
        <v>114</v>
      </c>
      <c r="G49" t="s">
        <v>59</v>
      </c>
      <c r="I49">
        <v>14624</v>
      </c>
    </row>
    <row r="50" spans="1:9" x14ac:dyDescent="0.2">
      <c r="A50" s="4">
        <v>43472</v>
      </c>
      <c r="B50" t="s">
        <v>30</v>
      </c>
      <c r="C50" t="s">
        <v>25</v>
      </c>
      <c r="D50">
        <v>101</v>
      </c>
      <c r="E50" t="s">
        <v>40</v>
      </c>
      <c r="F50">
        <v>111</v>
      </c>
      <c r="G50" t="s">
        <v>59</v>
      </c>
      <c r="I50">
        <v>19026</v>
      </c>
    </row>
    <row r="51" spans="1:9" x14ac:dyDescent="0.2">
      <c r="A51" s="4">
        <v>43472</v>
      </c>
      <c r="B51" t="s">
        <v>30</v>
      </c>
      <c r="C51" t="s">
        <v>27</v>
      </c>
      <c r="D51">
        <v>95</v>
      </c>
      <c r="E51" t="s">
        <v>32</v>
      </c>
      <c r="F51">
        <v>111</v>
      </c>
      <c r="G51" t="s">
        <v>59</v>
      </c>
      <c r="I51">
        <v>15724</v>
      </c>
    </row>
    <row r="52" spans="1:9" x14ac:dyDescent="0.2">
      <c r="A52" s="4">
        <v>43473</v>
      </c>
      <c r="B52" t="s">
        <v>12</v>
      </c>
      <c r="C52" t="s">
        <v>20</v>
      </c>
      <c r="D52">
        <v>123</v>
      </c>
      <c r="E52" t="s">
        <v>36</v>
      </c>
      <c r="F52">
        <v>115</v>
      </c>
      <c r="G52" t="s">
        <v>59</v>
      </c>
      <c r="I52">
        <v>19432</v>
      </c>
    </row>
    <row r="53" spans="1:9" x14ac:dyDescent="0.2">
      <c r="A53" s="4">
        <v>43473</v>
      </c>
      <c r="B53" t="s">
        <v>9</v>
      </c>
      <c r="C53" t="s">
        <v>25</v>
      </c>
      <c r="D53">
        <v>95</v>
      </c>
      <c r="E53" t="s">
        <v>11</v>
      </c>
      <c r="F53">
        <v>122</v>
      </c>
      <c r="G53" t="s">
        <v>59</v>
      </c>
      <c r="I53">
        <v>19596</v>
      </c>
    </row>
    <row r="54" spans="1:9" x14ac:dyDescent="0.2">
      <c r="A54" s="4">
        <v>43473</v>
      </c>
      <c r="B54" t="s">
        <v>9</v>
      </c>
      <c r="C54" t="s">
        <v>14</v>
      </c>
      <c r="D54">
        <v>109</v>
      </c>
      <c r="E54" t="s">
        <v>22</v>
      </c>
      <c r="F54">
        <v>128</v>
      </c>
      <c r="G54" t="s">
        <v>59</v>
      </c>
      <c r="I54">
        <v>15275</v>
      </c>
    </row>
    <row r="55" spans="1:9" x14ac:dyDescent="0.2">
      <c r="A55" s="4">
        <v>43473</v>
      </c>
      <c r="B55" t="s">
        <v>23</v>
      </c>
      <c r="C55" t="s">
        <v>21</v>
      </c>
      <c r="D55">
        <v>103</v>
      </c>
      <c r="E55" t="s">
        <v>26</v>
      </c>
      <c r="F55">
        <v>99</v>
      </c>
      <c r="G55" t="s">
        <v>59</v>
      </c>
      <c r="I55">
        <v>19600</v>
      </c>
    </row>
    <row r="56" spans="1:9" x14ac:dyDescent="0.2">
      <c r="A56" s="4">
        <v>43473</v>
      </c>
      <c r="B56" t="s">
        <v>6</v>
      </c>
      <c r="C56" t="s">
        <v>34</v>
      </c>
      <c r="D56">
        <v>119</v>
      </c>
      <c r="E56" t="s">
        <v>10</v>
      </c>
      <c r="F56">
        <v>117</v>
      </c>
      <c r="G56" t="s">
        <v>59</v>
      </c>
      <c r="I56">
        <v>18203</v>
      </c>
    </row>
    <row r="57" spans="1:9" x14ac:dyDescent="0.2">
      <c r="A57" s="4">
        <v>43473</v>
      </c>
      <c r="B57" t="s">
        <v>12</v>
      </c>
      <c r="C57" t="s">
        <v>41</v>
      </c>
      <c r="D57">
        <v>115</v>
      </c>
      <c r="E57" t="s">
        <v>7</v>
      </c>
      <c r="F57">
        <v>132</v>
      </c>
      <c r="G57" t="s">
        <v>59</v>
      </c>
      <c r="I57">
        <v>20446</v>
      </c>
    </row>
    <row r="58" spans="1:9" x14ac:dyDescent="0.2">
      <c r="A58" s="4">
        <v>43473</v>
      </c>
      <c r="B58" t="s">
        <v>42</v>
      </c>
      <c r="C58" t="s">
        <v>32</v>
      </c>
      <c r="D58">
        <v>111</v>
      </c>
      <c r="E58" t="s">
        <v>29</v>
      </c>
      <c r="F58">
        <v>115</v>
      </c>
      <c r="G58" t="s">
        <v>59</v>
      </c>
      <c r="I58">
        <v>13977</v>
      </c>
    </row>
    <row r="59" spans="1:9" x14ac:dyDescent="0.2">
      <c r="A59" s="4">
        <v>43473</v>
      </c>
      <c r="B59" t="s">
        <v>23</v>
      </c>
      <c r="C59" t="s">
        <v>24</v>
      </c>
      <c r="D59">
        <v>101</v>
      </c>
      <c r="E59" t="s">
        <v>37</v>
      </c>
      <c r="F59">
        <v>104</v>
      </c>
      <c r="G59" t="s">
        <v>59</v>
      </c>
      <c r="I59">
        <v>19800</v>
      </c>
    </row>
    <row r="60" spans="1:9" x14ac:dyDescent="0.2">
      <c r="A60" s="4">
        <v>43474</v>
      </c>
      <c r="B60" t="s">
        <v>12</v>
      </c>
      <c r="C60" t="s">
        <v>20</v>
      </c>
      <c r="D60">
        <v>108</v>
      </c>
      <c r="E60" t="s">
        <v>8</v>
      </c>
      <c r="F60">
        <v>135</v>
      </c>
      <c r="G60" t="s">
        <v>59</v>
      </c>
      <c r="I60">
        <v>18624</v>
      </c>
    </row>
    <row r="61" spans="1:9" x14ac:dyDescent="0.2">
      <c r="A61" s="4">
        <v>43474</v>
      </c>
      <c r="B61" t="s">
        <v>23</v>
      </c>
      <c r="C61" t="s">
        <v>24</v>
      </c>
      <c r="D61">
        <v>100</v>
      </c>
      <c r="E61" t="s">
        <v>15</v>
      </c>
      <c r="F61">
        <v>116</v>
      </c>
      <c r="G61" t="s">
        <v>59</v>
      </c>
      <c r="I61">
        <v>14531</v>
      </c>
    </row>
    <row r="62" spans="1:9" x14ac:dyDescent="0.2">
      <c r="A62" s="4">
        <v>43474</v>
      </c>
      <c r="B62" t="s">
        <v>33</v>
      </c>
      <c r="C62" t="s">
        <v>29</v>
      </c>
      <c r="D62">
        <v>94</v>
      </c>
      <c r="E62" t="s">
        <v>28</v>
      </c>
      <c r="F62">
        <v>104</v>
      </c>
      <c r="G62" t="s">
        <v>59</v>
      </c>
      <c r="I62">
        <v>19596</v>
      </c>
    </row>
    <row r="63" spans="1:9" x14ac:dyDescent="0.2">
      <c r="A63" s="4">
        <v>43474</v>
      </c>
      <c r="B63" t="s">
        <v>6</v>
      </c>
      <c r="C63" t="s">
        <v>13</v>
      </c>
      <c r="D63">
        <v>116</v>
      </c>
      <c r="E63" t="s">
        <v>18</v>
      </c>
      <c r="F63">
        <v>109</v>
      </c>
      <c r="G63" t="s">
        <v>59</v>
      </c>
      <c r="I63">
        <v>18055</v>
      </c>
    </row>
    <row r="64" spans="1:9" x14ac:dyDescent="0.2">
      <c r="A64" s="4">
        <v>43474</v>
      </c>
      <c r="B64" t="s">
        <v>9</v>
      </c>
      <c r="C64" t="s">
        <v>16</v>
      </c>
      <c r="D64">
        <v>100</v>
      </c>
      <c r="E64" t="s">
        <v>39</v>
      </c>
      <c r="F64">
        <v>113</v>
      </c>
      <c r="G64" t="s">
        <v>59</v>
      </c>
      <c r="I64">
        <v>18997</v>
      </c>
    </row>
    <row r="65" spans="1:9" x14ac:dyDescent="0.2">
      <c r="A65" s="4">
        <v>43474</v>
      </c>
      <c r="B65" t="s">
        <v>6</v>
      </c>
      <c r="C65" t="s">
        <v>35</v>
      </c>
      <c r="D65">
        <v>86</v>
      </c>
      <c r="E65" t="s">
        <v>19</v>
      </c>
      <c r="F65">
        <v>96</v>
      </c>
      <c r="G65" t="s">
        <v>59</v>
      </c>
      <c r="I65">
        <v>13944</v>
      </c>
    </row>
    <row r="66" spans="1:9" x14ac:dyDescent="0.2">
      <c r="A66" s="4">
        <v>43474</v>
      </c>
      <c r="B66" t="s">
        <v>6</v>
      </c>
      <c r="C66" t="s">
        <v>36</v>
      </c>
      <c r="D66">
        <v>124</v>
      </c>
      <c r="E66" t="s">
        <v>17</v>
      </c>
      <c r="F66">
        <v>140</v>
      </c>
      <c r="G66" t="s">
        <v>59</v>
      </c>
      <c r="I66">
        <v>15058</v>
      </c>
    </row>
    <row r="67" spans="1:9" x14ac:dyDescent="0.2">
      <c r="A67" s="4">
        <v>43474</v>
      </c>
      <c r="B67" t="s">
        <v>30</v>
      </c>
      <c r="C67" t="s">
        <v>38</v>
      </c>
      <c r="D67">
        <v>112</v>
      </c>
      <c r="E67" t="s">
        <v>40</v>
      </c>
      <c r="F67">
        <v>124</v>
      </c>
      <c r="G67" t="s">
        <v>59</v>
      </c>
      <c r="I67">
        <v>19393</v>
      </c>
    </row>
    <row r="68" spans="1:9" x14ac:dyDescent="0.2">
      <c r="A68" s="4">
        <v>43474</v>
      </c>
      <c r="B68" t="s">
        <v>42</v>
      </c>
      <c r="C68" t="s">
        <v>27</v>
      </c>
      <c r="D68">
        <v>93</v>
      </c>
      <c r="E68" t="s">
        <v>31</v>
      </c>
      <c r="F68">
        <v>106</v>
      </c>
      <c r="G68" t="s">
        <v>59</v>
      </c>
      <c r="I68">
        <v>18306</v>
      </c>
    </row>
    <row r="69" spans="1:9" x14ac:dyDescent="0.2">
      <c r="A69" s="4">
        <v>43474</v>
      </c>
      <c r="B69" t="s">
        <v>12</v>
      </c>
      <c r="C69" t="s">
        <v>7</v>
      </c>
      <c r="D69">
        <v>106</v>
      </c>
      <c r="E69" t="s">
        <v>41</v>
      </c>
      <c r="F69">
        <v>123</v>
      </c>
      <c r="G69" t="s">
        <v>59</v>
      </c>
      <c r="I69">
        <v>18039</v>
      </c>
    </row>
    <row r="70" spans="1:9" x14ac:dyDescent="0.2">
      <c r="A70" s="4">
        <v>43475</v>
      </c>
      <c r="B70" t="s">
        <v>42</v>
      </c>
      <c r="C70" t="s">
        <v>22</v>
      </c>
      <c r="D70">
        <v>100</v>
      </c>
      <c r="E70" t="s">
        <v>21</v>
      </c>
      <c r="F70">
        <v>121</v>
      </c>
      <c r="G70" t="s">
        <v>59</v>
      </c>
      <c r="I70">
        <v>15742</v>
      </c>
    </row>
    <row r="71" spans="1:9" x14ac:dyDescent="0.2">
      <c r="A71" s="4">
        <v>43475</v>
      </c>
      <c r="B71" t="s">
        <v>12</v>
      </c>
      <c r="C71" t="s">
        <v>8</v>
      </c>
      <c r="D71">
        <v>99</v>
      </c>
      <c r="E71" t="s">
        <v>26</v>
      </c>
      <c r="F71">
        <v>115</v>
      </c>
      <c r="G71" t="s">
        <v>59</v>
      </c>
      <c r="I71">
        <v>19600</v>
      </c>
    </row>
    <row r="72" spans="1:9" x14ac:dyDescent="0.2">
      <c r="A72" s="4">
        <v>43475</v>
      </c>
      <c r="B72" t="s">
        <v>30</v>
      </c>
      <c r="C72" t="s">
        <v>16</v>
      </c>
      <c r="D72">
        <v>102</v>
      </c>
      <c r="E72" t="s">
        <v>32</v>
      </c>
      <c r="F72">
        <v>112</v>
      </c>
      <c r="G72" t="s">
        <v>59</v>
      </c>
      <c r="I72">
        <v>16916</v>
      </c>
    </row>
    <row r="73" spans="1:9" x14ac:dyDescent="0.2">
      <c r="A73" s="4">
        <v>43475</v>
      </c>
      <c r="B73" t="s">
        <v>44</v>
      </c>
      <c r="C73" t="s">
        <v>10</v>
      </c>
      <c r="D73">
        <v>147</v>
      </c>
      <c r="E73" t="s">
        <v>35</v>
      </c>
      <c r="F73">
        <v>154</v>
      </c>
      <c r="G73" t="s">
        <v>59</v>
      </c>
      <c r="H73" t="s">
        <v>66</v>
      </c>
      <c r="I73">
        <v>18354</v>
      </c>
    </row>
    <row r="74" spans="1:9" x14ac:dyDescent="0.2">
      <c r="A74" s="4">
        <v>43476</v>
      </c>
      <c r="B74" t="s">
        <v>9</v>
      </c>
      <c r="C74" t="s">
        <v>38</v>
      </c>
      <c r="D74">
        <v>109</v>
      </c>
      <c r="E74" t="s">
        <v>11</v>
      </c>
      <c r="F74">
        <v>146</v>
      </c>
      <c r="G74" t="s">
        <v>59</v>
      </c>
      <c r="I74">
        <v>19596</v>
      </c>
    </row>
    <row r="75" spans="1:9" x14ac:dyDescent="0.2">
      <c r="A75" s="4">
        <v>43476</v>
      </c>
      <c r="B75" t="s">
        <v>6</v>
      </c>
      <c r="C75" t="s">
        <v>36</v>
      </c>
      <c r="D75">
        <v>113</v>
      </c>
      <c r="E75" t="s">
        <v>18</v>
      </c>
      <c r="F75">
        <v>141</v>
      </c>
      <c r="G75" t="s">
        <v>59</v>
      </c>
      <c r="I75">
        <v>18055</v>
      </c>
    </row>
    <row r="76" spans="1:9" x14ac:dyDescent="0.2">
      <c r="A76" s="4">
        <v>43476</v>
      </c>
      <c r="B76" t="s">
        <v>6</v>
      </c>
      <c r="C76" t="s">
        <v>28</v>
      </c>
      <c r="D76">
        <v>119</v>
      </c>
      <c r="E76" t="s">
        <v>34</v>
      </c>
      <c r="F76">
        <v>115</v>
      </c>
      <c r="G76" t="s">
        <v>59</v>
      </c>
      <c r="I76">
        <v>18978</v>
      </c>
    </row>
    <row r="77" spans="1:9" x14ac:dyDescent="0.2">
      <c r="A77" s="4">
        <v>43476</v>
      </c>
      <c r="B77" t="s">
        <v>23</v>
      </c>
      <c r="C77" t="s">
        <v>20</v>
      </c>
      <c r="D77">
        <v>121</v>
      </c>
      <c r="E77" t="s">
        <v>25</v>
      </c>
      <c r="F77">
        <v>106</v>
      </c>
      <c r="G77" t="s">
        <v>59</v>
      </c>
      <c r="I77">
        <v>19812</v>
      </c>
    </row>
    <row r="78" spans="1:9" x14ac:dyDescent="0.2">
      <c r="A78" s="4">
        <v>43476</v>
      </c>
      <c r="B78" t="s">
        <v>12</v>
      </c>
      <c r="C78" t="s">
        <v>24</v>
      </c>
      <c r="D78">
        <v>123</v>
      </c>
      <c r="E78" t="s">
        <v>7</v>
      </c>
      <c r="F78">
        <v>121</v>
      </c>
      <c r="G78" t="s">
        <v>59</v>
      </c>
      <c r="I78">
        <v>20487</v>
      </c>
    </row>
    <row r="79" spans="1:9" x14ac:dyDescent="0.2">
      <c r="A79" s="4">
        <v>43476</v>
      </c>
      <c r="B79" t="s">
        <v>30</v>
      </c>
      <c r="C79" t="s">
        <v>14</v>
      </c>
      <c r="D79">
        <v>96</v>
      </c>
      <c r="E79" t="s">
        <v>40</v>
      </c>
      <c r="F79">
        <v>127</v>
      </c>
      <c r="G79" t="s">
        <v>59</v>
      </c>
      <c r="I79">
        <v>19393</v>
      </c>
    </row>
    <row r="80" spans="1:9" x14ac:dyDescent="0.2">
      <c r="A80" s="4">
        <v>43476</v>
      </c>
      <c r="B80" t="s">
        <v>23</v>
      </c>
      <c r="C80" t="s">
        <v>15</v>
      </c>
      <c r="D80">
        <v>105</v>
      </c>
      <c r="E80" t="s">
        <v>37</v>
      </c>
      <c r="F80">
        <v>122</v>
      </c>
      <c r="G80" t="s">
        <v>59</v>
      </c>
      <c r="I80">
        <v>19800</v>
      </c>
    </row>
    <row r="81" spans="1:9" x14ac:dyDescent="0.2">
      <c r="A81" s="4">
        <v>43476</v>
      </c>
      <c r="B81" t="s">
        <v>30</v>
      </c>
      <c r="C81" t="s">
        <v>39</v>
      </c>
      <c r="D81">
        <v>95</v>
      </c>
      <c r="E81" t="s">
        <v>31</v>
      </c>
      <c r="F81">
        <v>113</v>
      </c>
      <c r="G81" t="s">
        <v>59</v>
      </c>
      <c r="I81">
        <v>18306</v>
      </c>
    </row>
    <row r="82" spans="1:9" x14ac:dyDescent="0.2">
      <c r="A82" s="4">
        <v>43476</v>
      </c>
      <c r="B82" t="s">
        <v>12</v>
      </c>
      <c r="C82" t="s">
        <v>13</v>
      </c>
      <c r="D82">
        <v>106</v>
      </c>
      <c r="E82" t="s">
        <v>41</v>
      </c>
      <c r="F82">
        <v>113</v>
      </c>
      <c r="G82" t="s">
        <v>59</v>
      </c>
      <c r="I82">
        <v>17996</v>
      </c>
    </row>
    <row r="83" spans="1:9" x14ac:dyDescent="0.2">
      <c r="A83" s="4">
        <v>43477</v>
      </c>
      <c r="B83" t="s">
        <v>61</v>
      </c>
      <c r="C83" t="s">
        <v>16</v>
      </c>
      <c r="D83">
        <v>109</v>
      </c>
      <c r="E83" t="s">
        <v>22</v>
      </c>
      <c r="F83">
        <v>104</v>
      </c>
      <c r="G83" t="s">
        <v>59</v>
      </c>
      <c r="I83">
        <v>16540</v>
      </c>
    </row>
    <row r="84" spans="1:9" x14ac:dyDescent="0.2">
      <c r="A84" s="4">
        <v>43477</v>
      </c>
      <c r="B84" t="s">
        <v>45</v>
      </c>
      <c r="C84" t="s">
        <v>19</v>
      </c>
      <c r="D84">
        <v>108</v>
      </c>
      <c r="E84" t="s">
        <v>26</v>
      </c>
      <c r="F84">
        <v>112</v>
      </c>
      <c r="G84" t="s">
        <v>59</v>
      </c>
      <c r="I84">
        <v>19600</v>
      </c>
    </row>
    <row r="85" spans="1:9" x14ac:dyDescent="0.2">
      <c r="A85" s="4">
        <v>43477</v>
      </c>
      <c r="B85" t="s">
        <v>6</v>
      </c>
      <c r="C85" t="s">
        <v>17</v>
      </c>
      <c r="D85">
        <v>106</v>
      </c>
      <c r="E85" t="s">
        <v>34</v>
      </c>
      <c r="F85">
        <v>110</v>
      </c>
      <c r="G85" t="s">
        <v>59</v>
      </c>
      <c r="I85">
        <v>16384</v>
      </c>
    </row>
    <row r="86" spans="1:9" x14ac:dyDescent="0.2">
      <c r="A86" s="4">
        <v>43477</v>
      </c>
      <c r="B86" t="s">
        <v>6</v>
      </c>
      <c r="C86" t="s">
        <v>35</v>
      </c>
      <c r="D86">
        <v>112</v>
      </c>
      <c r="E86" t="s">
        <v>10</v>
      </c>
      <c r="F86">
        <v>122</v>
      </c>
      <c r="G86" t="s">
        <v>59</v>
      </c>
      <c r="I86">
        <v>18203</v>
      </c>
    </row>
    <row r="87" spans="1:9" x14ac:dyDescent="0.2">
      <c r="A87" s="4">
        <v>43477</v>
      </c>
      <c r="B87" t="s">
        <v>12</v>
      </c>
      <c r="C87" t="s">
        <v>8</v>
      </c>
      <c r="D87">
        <v>103</v>
      </c>
      <c r="E87" t="s">
        <v>27</v>
      </c>
      <c r="F87">
        <v>105</v>
      </c>
      <c r="G87" t="s">
        <v>59</v>
      </c>
      <c r="I87">
        <v>18846</v>
      </c>
    </row>
    <row r="88" spans="1:9" x14ac:dyDescent="0.2">
      <c r="A88" s="4">
        <v>43477</v>
      </c>
      <c r="B88" t="s">
        <v>42</v>
      </c>
      <c r="C88" t="s">
        <v>21</v>
      </c>
      <c r="D88">
        <v>93</v>
      </c>
      <c r="E88" t="s">
        <v>29</v>
      </c>
      <c r="F88">
        <v>102</v>
      </c>
      <c r="G88" t="s">
        <v>59</v>
      </c>
      <c r="I88">
        <v>15246</v>
      </c>
    </row>
    <row r="89" spans="1:9" x14ac:dyDescent="0.2">
      <c r="A89" s="4">
        <v>43477</v>
      </c>
      <c r="B89" t="s">
        <v>30</v>
      </c>
      <c r="C89" t="s">
        <v>14</v>
      </c>
      <c r="D89">
        <v>97</v>
      </c>
      <c r="E89" t="s">
        <v>32</v>
      </c>
      <c r="F89">
        <v>104</v>
      </c>
      <c r="G89" t="s">
        <v>59</v>
      </c>
      <c r="I89">
        <v>17853</v>
      </c>
    </row>
    <row r="90" spans="1:9" x14ac:dyDescent="0.2">
      <c r="A90" s="4">
        <v>43477</v>
      </c>
      <c r="B90" t="s">
        <v>30</v>
      </c>
      <c r="C90" t="s">
        <v>38</v>
      </c>
      <c r="D90">
        <v>102</v>
      </c>
      <c r="E90" t="s">
        <v>31</v>
      </c>
      <c r="F90">
        <v>110</v>
      </c>
      <c r="G90" t="s">
        <v>59</v>
      </c>
      <c r="I90">
        <v>18306</v>
      </c>
    </row>
    <row r="91" spans="1:9" x14ac:dyDescent="0.2">
      <c r="A91" s="4">
        <v>43478</v>
      </c>
      <c r="B91" t="s">
        <v>61</v>
      </c>
      <c r="C91" t="s">
        <v>13</v>
      </c>
      <c r="D91">
        <v>133</v>
      </c>
      <c r="E91" t="s">
        <v>24</v>
      </c>
      <c r="F91">
        <v>114</v>
      </c>
      <c r="G91" t="s">
        <v>59</v>
      </c>
      <c r="I91">
        <v>16292</v>
      </c>
    </row>
    <row r="92" spans="1:9" x14ac:dyDescent="0.2">
      <c r="A92" s="4">
        <v>43478</v>
      </c>
      <c r="B92" t="s">
        <v>12</v>
      </c>
      <c r="C92" t="s">
        <v>11</v>
      </c>
      <c r="D92">
        <v>119</v>
      </c>
      <c r="E92" t="s">
        <v>28</v>
      </c>
      <c r="F92">
        <v>114</v>
      </c>
      <c r="G92" t="s">
        <v>59</v>
      </c>
      <c r="I92">
        <v>20340</v>
      </c>
    </row>
    <row r="93" spans="1:9" x14ac:dyDescent="0.2">
      <c r="A93" s="4">
        <v>43478</v>
      </c>
      <c r="B93" t="s">
        <v>6</v>
      </c>
      <c r="C93" t="s">
        <v>40</v>
      </c>
      <c r="D93">
        <v>113</v>
      </c>
      <c r="E93" t="s">
        <v>21</v>
      </c>
      <c r="F93">
        <v>116</v>
      </c>
      <c r="G93" t="s">
        <v>59</v>
      </c>
      <c r="I93">
        <v>19520</v>
      </c>
    </row>
    <row r="94" spans="1:9" x14ac:dyDescent="0.2">
      <c r="A94" s="4">
        <v>43478</v>
      </c>
      <c r="B94" t="s">
        <v>44</v>
      </c>
      <c r="C94" t="s">
        <v>36</v>
      </c>
      <c r="D94">
        <v>101</v>
      </c>
      <c r="E94" t="s">
        <v>39</v>
      </c>
      <c r="F94">
        <v>95</v>
      </c>
      <c r="G94" t="s">
        <v>59</v>
      </c>
      <c r="I94">
        <v>18997</v>
      </c>
    </row>
    <row r="95" spans="1:9" x14ac:dyDescent="0.2">
      <c r="A95" s="4">
        <v>43478</v>
      </c>
      <c r="B95" t="s">
        <v>60</v>
      </c>
      <c r="C95" t="s">
        <v>7</v>
      </c>
      <c r="D95">
        <v>108</v>
      </c>
      <c r="E95" t="s">
        <v>25</v>
      </c>
      <c r="F95">
        <v>105</v>
      </c>
      <c r="G95" t="s">
        <v>59</v>
      </c>
      <c r="I95">
        <v>18596</v>
      </c>
    </row>
    <row r="96" spans="1:9" x14ac:dyDescent="0.2">
      <c r="A96" s="4">
        <v>43478</v>
      </c>
      <c r="B96" t="s">
        <v>43</v>
      </c>
      <c r="C96" t="s">
        <v>18</v>
      </c>
      <c r="D96">
        <v>109</v>
      </c>
      <c r="E96" t="s">
        <v>27</v>
      </c>
      <c r="F96">
        <v>116</v>
      </c>
      <c r="G96" t="s">
        <v>59</v>
      </c>
      <c r="I96">
        <v>16982</v>
      </c>
    </row>
    <row r="97" spans="1:9" x14ac:dyDescent="0.2">
      <c r="A97" s="4">
        <v>43478</v>
      </c>
      <c r="B97" t="s">
        <v>60</v>
      </c>
      <c r="C97" t="s">
        <v>37</v>
      </c>
      <c r="D97">
        <v>140</v>
      </c>
      <c r="E97" t="s">
        <v>41</v>
      </c>
      <c r="F97">
        <v>138</v>
      </c>
      <c r="G97" t="s">
        <v>59</v>
      </c>
      <c r="H97" t="s">
        <v>66</v>
      </c>
      <c r="I97">
        <v>16919</v>
      </c>
    </row>
    <row r="98" spans="1:9" x14ac:dyDescent="0.2">
      <c r="A98" s="4">
        <v>43479</v>
      </c>
      <c r="B98" t="s">
        <v>23</v>
      </c>
      <c r="C98" t="s">
        <v>8</v>
      </c>
      <c r="D98">
        <v>102</v>
      </c>
      <c r="E98" t="s">
        <v>15</v>
      </c>
      <c r="F98">
        <v>109</v>
      </c>
      <c r="G98" t="s">
        <v>59</v>
      </c>
      <c r="I98">
        <v>16247</v>
      </c>
    </row>
    <row r="99" spans="1:9" x14ac:dyDescent="0.2">
      <c r="A99" s="4">
        <v>43479</v>
      </c>
      <c r="B99" t="s">
        <v>6</v>
      </c>
      <c r="C99" t="s">
        <v>19</v>
      </c>
      <c r="D99">
        <v>94</v>
      </c>
      <c r="E99" t="s">
        <v>18</v>
      </c>
      <c r="F99">
        <v>112</v>
      </c>
      <c r="G99" t="s">
        <v>59</v>
      </c>
      <c r="I99">
        <v>18055</v>
      </c>
    </row>
    <row r="100" spans="1:9" x14ac:dyDescent="0.2">
      <c r="A100" s="4">
        <v>43479</v>
      </c>
      <c r="B100" t="s">
        <v>9</v>
      </c>
      <c r="C100" t="s">
        <v>17</v>
      </c>
      <c r="D100">
        <v>121</v>
      </c>
      <c r="E100" t="s">
        <v>22</v>
      </c>
      <c r="F100">
        <v>117</v>
      </c>
      <c r="G100" t="s">
        <v>59</v>
      </c>
      <c r="I100">
        <v>15283</v>
      </c>
    </row>
    <row r="101" spans="1:9" x14ac:dyDescent="0.2">
      <c r="A101" s="4">
        <v>43479</v>
      </c>
      <c r="B101" t="s">
        <v>30</v>
      </c>
      <c r="C101" t="s">
        <v>40</v>
      </c>
      <c r="D101">
        <v>107</v>
      </c>
      <c r="E101" t="s">
        <v>32</v>
      </c>
      <c r="F101">
        <v>115</v>
      </c>
      <c r="G101" t="s">
        <v>59</v>
      </c>
      <c r="I101">
        <v>17583</v>
      </c>
    </row>
    <row r="102" spans="1:9" x14ac:dyDescent="0.2">
      <c r="A102" s="4">
        <v>43479</v>
      </c>
      <c r="B102" t="s">
        <v>33</v>
      </c>
      <c r="C102" t="s">
        <v>14</v>
      </c>
      <c r="D102">
        <v>108</v>
      </c>
      <c r="E102" t="s">
        <v>35</v>
      </c>
      <c r="F102">
        <v>93</v>
      </c>
      <c r="G102" t="s">
        <v>59</v>
      </c>
      <c r="I102">
        <v>18354</v>
      </c>
    </row>
    <row r="103" spans="1:9" x14ac:dyDescent="0.2">
      <c r="A103" s="4">
        <v>43479</v>
      </c>
      <c r="B103" t="s">
        <v>42</v>
      </c>
      <c r="C103" t="s">
        <v>16</v>
      </c>
      <c r="D103">
        <v>94</v>
      </c>
      <c r="E103" t="s">
        <v>31</v>
      </c>
      <c r="F103">
        <v>100</v>
      </c>
      <c r="G103" t="s">
        <v>59</v>
      </c>
      <c r="I103">
        <v>18306</v>
      </c>
    </row>
    <row r="104" spans="1:9" x14ac:dyDescent="0.2">
      <c r="A104" s="4">
        <v>43480</v>
      </c>
      <c r="B104" t="s">
        <v>23</v>
      </c>
      <c r="C104" t="s">
        <v>10</v>
      </c>
      <c r="D104">
        <v>126</v>
      </c>
      <c r="E104" t="s">
        <v>24</v>
      </c>
      <c r="F104">
        <v>142</v>
      </c>
      <c r="G104" t="s">
        <v>59</v>
      </c>
      <c r="I104">
        <v>15045</v>
      </c>
    </row>
    <row r="105" spans="1:9" x14ac:dyDescent="0.2">
      <c r="A105" s="4">
        <v>43480</v>
      </c>
      <c r="B105" t="s">
        <v>42</v>
      </c>
      <c r="C105" t="s">
        <v>11</v>
      </c>
      <c r="D105">
        <v>142</v>
      </c>
      <c r="E105" t="s">
        <v>21</v>
      </c>
      <c r="F105">
        <v>111</v>
      </c>
      <c r="G105" t="s">
        <v>59</v>
      </c>
      <c r="I105">
        <v>19896</v>
      </c>
    </row>
    <row r="106" spans="1:9" x14ac:dyDescent="0.2">
      <c r="A106" s="4">
        <v>43480</v>
      </c>
      <c r="B106" t="s">
        <v>12</v>
      </c>
      <c r="C106" t="s">
        <v>29</v>
      </c>
      <c r="D106">
        <v>97</v>
      </c>
      <c r="E106" t="s">
        <v>20</v>
      </c>
      <c r="F106">
        <v>131</v>
      </c>
      <c r="G106" t="s">
        <v>59</v>
      </c>
      <c r="I106">
        <v>15698</v>
      </c>
    </row>
    <row r="107" spans="1:9" x14ac:dyDescent="0.2">
      <c r="A107" s="4">
        <v>43480</v>
      </c>
      <c r="B107" t="s">
        <v>9</v>
      </c>
      <c r="C107" t="s">
        <v>38</v>
      </c>
      <c r="D107">
        <v>100</v>
      </c>
      <c r="E107" t="s">
        <v>39</v>
      </c>
      <c r="F107">
        <v>107</v>
      </c>
      <c r="G107" t="s">
        <v>59</v>
      </c>
      <c r="I107">
        <v>18997</v>
      </c>
    </row>
    <row r="108" spans="1:9" x14ac:dyDescent="0.2">
      <c r="A108" s="4">
        <v>43480</v>
      </c>
      <c r="B108" t="s">
        <v>6</v>
      </c>
      <c r="C108" t="s">
        <v>26</v>
      </c>
      <c r="D108">
        <v>86</v>
      </c>
      <c r="E108" t="s">
        <v>13</v>
      </c>
      <c r="F108">
        <v>124</v>
      </c>
      <c r="G108" t="s">
        <v>59</v>
      </c>
      <c r="I108">
        <v>17626</v>
      </c>
    </row>
    <row r="109" spans="1:9" x14ac:dyDescent="0.2">
      <c r="A109" s="4">
        <v>43480</v>
      </c>
      <c r="B109" t="s">
        <v>12</v>
      </c>
      <c r="C109" t="s">
        <v>34</v>
      </c>
      <c r="D109">
        <v>107</v>
      </c>
      <c r="E109" t="s">
        <v>7</v>
      </c>
      <c r="F109">
        <v>149</v>
      </c>
      <c r="G109" t="s">
        <v>59</v>
      </c>
      <c r="I109">
        <v>20265</v>
      </c>
    </row>
    <row r="110" spans="1:9" x14ac:dyDescent="0.2">
      <c r="A110" s="4">
        <v>43481</v>
      </c>
      <c r="B110" t="s">
        <v>6</v>
      </c>
      <c r="C110" t="s">
        <v>37</v>
      </c>
      <c r="D110">
        <v>108</v>
      </c>
      <c r="E110" t="s">
        <v>8</v>
      </c>
      <c r="F110">
        <v>117</v>
      </c>
      <c r="G110" t="s">
        <v>59</v>
      </c>
      <c r="I110">
        <v>18624</v>
      </c>
    </row>
    <row r="111" spans="1:9" x14ac:dyDescent="0.2">
      <c r="A111" s="4">
        <v>43481</v>
      </c>
      <c r="B111" t="s">
        <v>33</v>
      </c>
      <c r="C111" t="s">
        <v>35</v>
      </c>
      <c r="D111">
        <v>105</v>
      </c>
      <c r="E111" t="s">
        <v>28</v>
      </c>
      <c r="F111">
        <v>101</v>
      </c>
      <c r="G111" t="s">
        <v>59</v>
      </c>
      <c r="I111">
        <v>20214</v>
      </c>
    </row>
    <row r="112" spans="1:9" x14ac:dyDescent="0.2">
      <c r="A112" s="4">
        <v>43481</v>
      </c>
      <c r="B112" t="s">
        <v>12</v>
      </c>
      <c r="C112" t="s">
        <v>27</v>
      </c>
      <c r="D112">
        <v>115</v>
      </c>
      <c r="E112" t="s">
        <v>16</v>
      </c>
      <c r="F112">
        <v>120</v>
      </c>
      <c r="G112" t="s">
        <v>59</v>
      </c>
      <c r="H112" t="s">
        <v>65</v>
      </c>
      <c r="I112">
        <v>14019</v>
      </c>
    </row>
    <row r="113" spans="1:9" x14ac:dyDescent="0.2">
      <c r="A113" s="4">
        <v>43481</v>
      </c>
      <c r="B113" t="s">
        <v>9</v>
      </c>
      <c r="C113" t="s">
        <v>17</v>
      </c>
      <c r="D113">
        <v>140</v>
      </c>
      <c r="E113" t="s">
        <v>11</v>
      </c>
      <c r="F113">
        <v>147</v>
      </c>
      <c r="G113" t="s">
        <v>59</v>
      </c>
      <c r="I113">
        <v>19596</v>
      </c>
    </row>
    <row r="114" spans="1:9" x14ac:dyDescent="0.2">
      <c r="A114" s="4">
        <v>43481</v>
      </c>
      <c r="B114" t="s">
        <v>6</v>
      </c>
      <c r="C114" t="s">
        <v>15</v>
      </c>
      <c r="D114">
        <v>145</v>
      </c>
      <c r="E114" t="s">
        <v>18</v>
      </c>
      <c r="F114">
        <v>142</v>
      </c>
      <c r="G114" t="s">
        <v>59</v>
      </c>
      <c r="H114" t="s">
        <v>65</v>
      </c>
      <c r="I114">
        <v>18055</v>
      </c>
    </row>
    <row r="115" spans="1:9" x14ac:dyDescent="0.2">
      <c r="A115" s="4">
        <v>43481</v>
      </c>
      <c r="B115" t="s">
        <v>9</v>
      </c>
      <c r="C115" t="s">
        <v>31</v>
      </c>
      <c r="D115">
        <v>129</v>
      </c>
      <c r="E115" t="s">
        <v>22</v>
      </c>
      <c r="F115">
        <v>109</v>
      </c>
      <c r="G115" t="s">
        <v>59</v>
      </c>
      <c r="I115">
        <v>15535</v>
      </c>
    </row>
    <row r="116" spans="1:9" x14ac:dyDescent="0.2">
      <c r="A116" s="4">
        <v>43481</v>
      </c>
      <c r="B116" t="s">
        <v>6</v>
      </c>
      <c r="C116" t="s">
        <v>13</v>
      </c>
      <c r="D116">
        <v>111</v>
      </c>
      <c r="E116" t="s">
        <v>19</v>
      </c>
      <c r="F116">
        <v>101</v>
      </c>
      <c r="G116" t="s">
        <v>59</v>
      </c>
      <c r="I116">
        <v>14921</v>
      </c>
    </row>
    <row r="117" spans="1:9" x14ac:dyDescent="0.2">
      <c r="A117" s="4">
        <v>43481</v>
      </c>
      <c r="B117" t="s">
        <v>30</v>
      </c>
      <c r="C117" t="s">
        <v>36</v>
      </c>
      <c r="D117">
        <v>112</v>
      </c>
      <c r="E117" t="s">
        <v>40</v>
      </c>
      <c r="F117">
        <v>129</v>
      </c>
      <c r="G117" t="s">
        <v>59</v>
      </c>
      <c r="I117">
        <v>19089</v>
      </c>
    </row>
    <row r="118" spans="1:9" x14ac:dyDescent="0.2">
      <c r="A118" s="4">
        <v>43482</v>
      </c>
      <c r="B118" t="s">
        <v>12</v>
      </c>
      <c r="C118" t="s">
        <v>32</v>
      </c>
      <c r="D118">
        <v>95</v>
      </c>
      <c r="E118" t="s">
        <v>14</v>
      </c>
      <c r="F118">
        <v>114</v>
      </c>
      <c r="G118" t="s">
        <v>59</v>
      </c>
      <c r="I118">
        <v>15431</v>
      </c>
    </row>
    <row r="119" spans="1:9" x14ac:dyDescent="0.2">
      <c r="A119" s="4">
        <v>43482</v>
      </c>
      <c r="B119" t="s">
        <v>42</v>
      </c>
      <c r="C119" t="s">
        <v>38</v>
      </c>
      <c r="D119">
        <v>105</v>
      </c>
      <c r="E119" t="s">
        <v>21</v>
      </c>
      <c r="F119">
        <v>135</v>
      </c>
      <c r="G119" t="s">
        <v>59</v>
      </c>
      <c r="I119">
        <v>17289</v>
      </c>
    </row>
    <row r="120" spans="1:9" x14ac:dyDescent="0.2">
      <c r="A120" s="4">
        <v>43482</v>
      </c>
      <c r="B120" t="s">
        <v>12</v>
      </c>
      <c r="C120" t="s">
        <v>7</v>
      </c>
      <c r="D120">
        <v>120</v>
      </c>
      <c r="E120" t="s">
        <v>20</v>
      </c>
      <c r="F120">
        <v>96</v>
      </c>
      <c r="G120" t="s">
        <v>59</v>
      </c>
      <c r="I120">
        <v>16007</v>
      </c>
    </row>
    <row r="121" spans="1:9" x14ac:dyDescent="0.2">
      <c r="A121" s="4">
        <v>43482</v>
      </c>
      <c r="B121" t="s">
        <v>44</v>
      </c>
      <c r="C121" t="s">
        <v>39</v>
      </c>
      <c r="D121">
        <v>138</v>
      </c>
      <c r="E121" t="s">
        <v>10</v>
      </c>
      <c r="F121">
        <v>128</v>
      </c>
      <c r="G121" t="s">
        <v>59</v>
      </c>
      <c r="H121" t="s">
        <v>65</v>
      </c>
      <c r="I121">
        <v>18203</v>
      </c>
    </row>
    <row r="122" spans="1:9" x14ac:dyDescent="0.2">
      <c r="A122" s="4">
        <v>43482</v>
      </c>
      <c r="B122" t="s">
        <v>23</v>
      </c>
      <c r="C122" t="s">
        <v>29</v>
      </c>
      <c r="D122">
        <v>109</v>
      </c>
      <c r="E122" t="s">
        <v>37</v>
      </c>
      <c r="F122">
        <v>111</v>
      </c>
      <c r="G122" t="s">
        <v>59</v>
      </c>
      <c r="I122">
        <v>19800</v>
      </c>
    </row>
    <row r="123" spans="1:9" x14ac:dyDescent="0.2">
      <c r="A123" s="4">
        <v>43482</v>
      </c>
      <c r="B123" t="s">
        <v>62</v>
      </c>
      <c r="C123" t="s">
        <v>25</v>
      </c>
      <c r="D123">
        <v>100</v>
      </c>
      <c r="E123" t="s">
        <v>41</v>
      </c>
      <c r="F123">
        <v>101</v>
      </c>
      <c r="G123" t="s">
        <v>59</v>
      </c>
      <c r="I123">
        <v>19078</v>
      </c>
    </row>
    <row r="124" spans="1:9" x14ac:dyDescent="0.2">
      <c r="A124" s="4">
        <v>43483</v>
      </c>
      <c r="B124" t="s">
        <v>12</v>
      </c>
      <c r="C124" t="s">
        <v>19</v>
      </c>
      <c r="D124">
        <v>116</v>
      </c>
      <c r="E124" t="s">
        <v>8</v>
      </c>
      <c r="F124">
        <v>122</v>
      </c>
      <c r="G124" t="s">
        <v>59</v>
      </c>
      <c r="I124">
        <v>18624</v>
      </c>
    </row>
    <row r="125" spans="1:9" x14ac:dyDescent="0.2">
      <c r="A125" s="4">
        <v>43483</v>
      </c>
      <c r="B125" t="s">
        <v>12</v>
      </c>
      <c r="C125" t="s">
        <v>26</v>
      </c>
      <c r="D125">
        <v>93</v>
      </c>
      <c r="E125" t="s">
        <v>16</v>
      </c>
      <c r="F125">
        <v>98</v>
      </c>
      <c r="G125" t="s">
        <v>59</v>
      </c>
      <c r="I125">
        <v>17228</v>
      </c>
    </row>
    <row r="126" spans="1:9" x14ac:dyDescent="0.2">
      <c r="A126" s="4">
        <v>43483</v>
      </c>
      <c r="B126" t="s">
        <v>9</v>
      </c>
      <c r="C126" t="s">
        <v>11</v>
      </c>
      <c r="D126">
        <v>112</v>
      </c>
      <c r="E126" t="s">
        <v>22</v>
      </c>
      <c r="F126">
        <v>94</v>
      </c>
      <c r="G126" t="s">
        <v>59</v>
      </c>
      <c r="I126">
        <v>19068</v>
      </c>
    </row>
    <row r="127" spans="1:9" x14ac:dyDescent="0.2">
      <c r="A127" s="4">
        <v>43483</v>
      </c>
      <c r="B127" t="s">
        <v>6</v>
      </c>
      <c r="C127" t="s">
        <v>35</v>
      </c>
      <c r="D127">
        <v>116</v>
      </c>
      <c r="E127" t="s">
        <v>34</v>
      </c>
      <c r="F127">
        <v>113</v>
      </c>
      <c r="G127" t="s">
        <v>59</v>
      </c>
      <c r="I127">
        <v>17222</v>
      </c>
    </row>
    <row r="128" spans="1:9" x14ac:dyDescent="0.2">
      <c r="A128" s="4">
        <v>43483</v>
      </c>
      <c r="B128" t="s">
        <v>12</v>
      </c>
      <c r="C128" t="s">
        <v>15</v>
      </c>
      <c r="D128">
        <v>117</v>
      </c>
      <c r="E128" t="s">
        <v>27</v>
      </c>
      <c r="F128">
        <v>115</v>
      </c>
      <c r="G128" t="s">
        <v>59</v>
      </c>
      <c r="I128">
        <v>17840</v>
      </c>
    </row>
    <row r="129" spans="1:9" x14ac:dyDescent="0.2">
      <c r="A129" s="4">
        <v>43483</v>
      </c>
      <c r="B129" t="s">
        <v>9</v>
      </c>
      <c r="C129" t="s">
        <v>17</v>
      </c>
      <c r="D129">
        <v>112</v>
      </c>
      <c r="E129" t="s">
        <v>40</v>
      </c>
      <c r="F129">
        <v>128</v>
      </c>
      <c r="G129" t="s">
        <v>59</v>
      </c>
      <c r="I129">
        <v>19598</v>
      </c>
    </row>
    <row r="130" spans="1:9" x14ac:dyDescent="0.2">
      <c r="A130" s="4">
        <v>43483</v>
      </c>
      <c r="B130" t="s">
        <v>42</v>
      </c>
      <c r="C130" t="s">
        <v>36</v>
      </c>
      <c r="D130">
        <v>99</v>
      </c>
      <c r="E130" t="s">
        <v>31</v>
      </c>
      <c r="F130">
        <v>115</v>
      </c>
      <c r="G130" t="s">
        <v>59</v>
      </c>
      <c r="I130">
        <v>18306</v>
      </c>
    </row>
    <row r="131" spans="1:9" x14ac:dyDescent="0.2">
      <c r="A131" s="4">
        <v>43484</v>
      </c>
      <c r="B131" t="s">
        <v>23</v>
      </c>
      <c r="C131" t="s">
        <v>8</v>
      </c>
      <c r="D131">
        <v>113</v>
      </c>
      <c r="E131" t="s">
        <v>24</v>
      </c>
      <c r="F131">
        <v>105</v>
      </c>
      <c r="G131" t="s">
        <v>59</v>
      </c>
      <c r="I131">
        <v>16626</v>
      </c>
    </row>
    <row r="132" spans="1:9" x14ac:dyDescent="0.2">
      <c r="A132" s="4">
        <v>43484</v>
      </c>
      <c r="B132" t="s">
        <v>6</v>
      </c>
      <c r="C132" t="s">
        <v>26</v>
      </c>
      <c r="D132">
        <v>117</v>
      </c>
      <c r="E132" t="s">
        <v>38</v>
      </c>
      <c r="F132">
        <v>103</v>
      </c>
      <c r="G132" t="s">
        <v>59</v>
      </c>
      <c r="I132">
        <v>20926</v>
      </c>
    </row>
    <row r="133" spans="1:9" x14ac:dyDescent="0.2">
      <c r="A133" s="4">
        <v>43484</v>
      </c>
      <c r="B133" t="s">
        <v>45</v>
      </c>
      <c r="C133" t="s">
        <v>29</v>
      </c>
      <c r="D133">
        <v>115</v>
      </c>
      <c r="E133" t="s">
        <v>14</v>
      </c>
      <c r="F133">
        <v>135</v>
      </c>
      <c r="G133" t="s">
        <v>59</v>
      </c>
      <c r="I133">
        <v>19278</v>
      </c>
    </row>
    <row r="134" spans="1:9" x14ac:dyDescent="0.2">
      <c r="A134" s="4">
        <v>43484</v>
      </c>
      <c r="B134" t="s">
        <v>30</v>
      </c>
      <c r="C134" t="s">
        <v>36</v>
      </c>
      <c r="D134">
        <v>102</v>
      </c>
      <c r="E134" t="s">
        <v>21</v>
      </c>
      <c r="F134">
        <v>124</v>
      </c>
      <c r="G134" t="s">
        <v>59</v>
      </c>
      <c r="I134">
        <v>19520</v>
      </c>
    </row>
    <row r="135" spans="1:9" x14ac:dyDescent="0.2">
      <c r="A135" s="4">
        <v>43484</v>
      </c>
      <c r="B135" t="s">
        <v>12</v>
      </c>
      <c r="C135" t="s">
        <v>32</v>
      </c>
      <c r="D135">
        <v>103</v>
      </c>
      <c r="E135" t="s">
        <v>16</v>
      </c>
      <c r="F135">
        <v>101</v>
      </c>
      <c r="G135" t="s">
        <v>59</v>
      </c>
      <c r="I135">
        <v>15377</v>
      </c>
    </row>
    <row r="136" spans="1:9" x14ac:dyDescent="0.2">
      <c r="A136" s="4">
        <v>43484</v>
      </c>
      <c r="B136" t="s">
        <v>33</v>
      </c>
      <c r="C136" t="s">
        <v>39</v>
      </c>
      <c r="D136">
        <v>134</v>
      </c>
      <c r="E136" t="s">
        <v>18</v>
      </c>
      <c r="F136">
        <v>138</v>
      </c>
      <c r="G136" t="s">
        <v>59</v>
      </c>
      <c r="H136" t="s">
        <v>65</v>
      </c>
      <c r="I136">
        <v>18055</v>
      </c>
    </row>
    <row r="137" spans="1:9" x14ac:dyDescent="0.2">
      <c r="A137" s="4">
        <v>43484</v>
      </c>
      <c r="B137" t="s">
        <v>12</v>
      </c>
      <c r="C137" t="s">
        <v>28</v>
      </c>
      <c r="D137">
        <v>99</v>
      </c>
      <c r="E137" t="s">
        <v>20</v>
      </c>
      <c r="F137">
        <v>111</v>
      </c>
      <c r="G137" t="s">
        <v>59</v>
      </c>
      <c r="I137">
        <v>17508</v>
      </c>
    </row>
    <row r="138" spans="1:9" x14ac:dyDescent="0.2">
      <c r="A138" s="4">
        <v>43484</v>
      </c>
      <c r="B138" t="s">
        <v>12</v>
      </c>
      <c r="C138" t="s">
        <v>13</v>
      </c>
      <c r="D138">
        <v>118</v>
      </c>
      <c r="E138" t="s">
        <v>27</v>
      </c>
      <c r="F138">
        <v>108</v>
      </c>
      <c r="G138" t="s">
        <v>59</v>
      </c>
      <c r="I138">
        <v>18846</v>
      </c>
    </row>
    <row r="139" spans="1:9" x14ac:dyDescent="0.2">
      <c r="A139" s="4">
        <v>43484</v>
      </c>
      <c r="B139" t="s">
        <v>61</v>
      </c>
      <c r="C139" t="s">
        <v>10</v>
      </c>
      <c r="D139">
        <v>117</v>
      </c>
      <c r="E139" t="s">
        <v>7</v>
      </c>
      <c r="F139">
        <v>115</v>
      </c>
      <c r="G139" t="s">
        <v>59</v>
      </c>
      <c r="I139">
        <v>20646</v>
      </c>
    </row>
    <row r="140" spans="1:9" x14ac:dyDescent="0.2">
      <c r="A140" s="4">
        <v>43484</v>
      </c>
      <c r="B140" t="s">
        <v>23</v>
      </c>
      <c r="C140" t="s">
        <v>19</v>
      </c>
      <c r="D140">
        <v>90</v>
      </c>
      <c r="E140" t="s">
        <v>37</v>
      </c>
      <c r="F140">
        <v>119</v>
      </c>
      <c r="G140" t="s">
        <v>59</v>
      </c>
      <c r="I140">
        <v>19800</v>
      </c>
    </row>
    <row r="141" spans="1:9" x14ac:dyDescent="0.2">
      <c r="A141" s="4">
        <v>43485</v>
      </c>
      <c r="B141" t="s">
        <v>43</v>
      </c>
      <c r="C141" t="s">
        <v>14</v>
      </c>
      <c r="D141">
        <v>95</v>
      </c>
      <c r="E141" t="s">
        <v>20</v>
      </c>
      <c r="F141">
        <v>120</v>
      </c>
      <c r="G141" t="s">
        <v>59</v>
      </c>
      <c r="I141">
        <v>15015</v>
      </c>
    </row>
    <row r="142" spans="1:9" x14ac:dyDescent="0.2">
      <c r="A142" s="4">
        <v>43485</v>
      </c>
      <c r="B142" t="s">
        <v>12</v>
      </c>
      <c r="C142" t="s">
        <v>29</v>
      </c>
      <c r="D142">
        <v>114</v>
      </c>
      <c r="E142" t="s">
        <v>34</v>
      </c>
      <c r="F142">
        <v>116</v>
      </c>
      <c r="G142" t="s">
        <v>59</v>
      </c>
      <c r="I142">
        <v>14607</v>
      </c>
    </row>
    <row r="143" spans="1:9" x14ac:dyDescent="0.2">
      <c r="A143" s="4">
        <v>43485</v>
      </c>
      <c r="B143" t="s">
        <v>12</v>
      </c>
      <c r="C143" t="s">
        <v>22</v>
      </c>
      <c r="D143">
        <v>103</v>
      </c>
      <c r="E143" t="s">
        <v>35</v>
      </c>
      <c r="F143">
        <v>95</v>
      </c>
      <c r="G143" t="s">
        <v>59</v>
      </c>
      <c r="I143">
        <v>18354</v>
      </c>
    </row>
    <row r="144" spans="1:9" x14ac:dyDescent="0.2">
      <c r="A144" s="4">
        <v>43486</v>
      </c>
      <c r="B144" t="s">
        <v>62</v>
      </c>
      <c r="C144" t="s">
        <v>27</v>
      </c>
      <c r="D144">
        <v>122</v>
      </c>
      <c r="E144" t="s">
        <v>24</v>
      </c>
      <c r="F144">
        <v>103</v>
      </c>
      <c r="G144" t="s">
        <v>59</v>
      </c>
      <c r="I144">
        <v>16611</v>
      </c>
    </row>
    <row r="145" spans="1:9" x14ac:dyDescent="0.2">
      <c r="A145" s="4">
        <v>43486</v>
      </c>
      <c r="B145" t="s">
        <v>43</v>
      </c>
      <c r="C145" t="s">
        <v>26</v>
      </c>
      <c r="D145">
        <v>99</v>
      </c>
      <c r="E145" t="s">
        <v>8</v>
      </c>
      <c r="F145">
        <v>107</v>
      </c>
      <c r="G145" t="s">
        <v>59</v>
      </c>
      <c r="I145">
        <v>18624</v>
      </c>
    </row>
    <row r="146" spans="1:9" x14ac:dyDescent="0.2">
      <c r="A146" s="4">
        <v>43486</v>
      </c>
      <c r="B146" t="s">
        <v>61</v>
      </c>
      <c r="C146" t="s">
        <v>32</v>
      </c>
      <c r="D146">
        <v>94</v>
      </c>
      <c r="E146" t="s">
        <v>15</v>
      </c>
      <c r="F146">
        <v>123</v>
      </c>
      <c r="G146" t="s">
        <v>59</v>
      </c>
      <c r="I146">
        <v>14233</v>
      </c>
    </row>
    <row r="147" spans="1:9" x14ac:dyDescent="0.2">
      <c r="A147" s="4">
        <v>43486</v>
      </c>
      <c r="B147" t="s">
        <v>60</v>
      </c>
      <c r="C147" t="s">
        <v>38</v>
      </c>
      <c r="D147">
        <v>104</v>
      </c>
      <c r="E147" t="s">
        <v>36</v>
      </c>
      <c r="F147">
        <v>88</v>
      </c>
      <c r="G147" t="s">
        <v>59</v>
      </c>
      <c r="I147">
        <v>19432</v>
      </c>
    </row>
    <row r="148" spans="1:9" x14ac:dyDescent="0.2">
      <c r="A148" s="4">
        <v>43486</v>
      </c>
      <c r="B148" t="s">
        <v>9</v>
      </c>
      <c r="C148" t="s">
        <v>11</v>
      </c>
      <c r="D148">
        <v>130</v>
      </c>
      <c r="E148" t="s">
        <v>39</v>
      </c>
      <c r="F148">
        <v>111</v>
      </c>
      <c r="G148" t="s">
        <v>59</v>
      </c>
      <c r="I148">
        <v>18997</v>
      </c>
    </row>
    <row r="149" spans="1:9" x14ac:dyDescent="0.2">
      <c r="A149" s="4">
        <v>43486</v>
      </c>
      <c r="B149" t="s">
        <v>71</v>
      </c>
      <c r="C149" t="s">
        <v>17</v>
      </c>
      <c r="D149">
        <v>105</v>
      </c>
      <c r="E149" t="s">
        <v>19</v>
      </c>
      <c r="F149">
        <v>85</v>
      </c>
      <c r="G149" t="s">
        <v>59</v>
      </c>
      <c r="I149">
        <v>17794</v>
      </c>
    </row>
    <row r="150" spans="1:9" x14ac:dyDescent="0.2">
      <c r="A150" s="4">
        <v>43486</v>
      </c>
      <c r="B150" t="s">
        <v>75</v>
      </c>
      <c r="C150" t="s">
        <v>28</v>
      </c>
      <c r="D150">
        <v>106</v>
      </c>
      <c r="E150" t="s">
        <v>13</v>
      </c>
      <c r="F150">
        <v>116</v>
      </c>
      <c r="G150" t="s">
        <v>59</v>
      </c>
      <c r="I150">
        <v>17963</v>
      </c>
    </row>
    <row r="151" spans="1:9" x14ac:dyDescent="0.2">
      <c r="A151" s="4">
        <v>43486</v>
      </c>
      <c r="B151" t="s">
        <v>76</v>
      </c>
      <c r="C151" t="s">
        <v>10</v>
      </c>
      <c r="D151">
        <v>127</v>
      </c>
      <c r="E151" t="s">
        <v>25</v>
      </c>
      <c r="F151">
        <v>109</v>
      </c>
      <c r="G151" t="s">
        <v>59</v>
      </c>
      <c r="I151">
        <v>19493</v>
      </c>
    </row>
    <row r="152" spans="1:9" x14ac:dyDescent="0.2">
      <c r="A152" s="4">
        <v>43486</v>
      </c>
      <c r="B152" t="s">
        <v>6</v>
      </c>
      <c r="C152" t="s">
        <v>18</v>
      </c>
      <c r="D152">
        <v>93</v>
      </c>
      <c r="E152" t="s">
        <v>7</v>
      </c>
      <c r="F152">
        <v>121</v>
      </c>
      <c r="G152" t="s">
        <v>59</v>
      </c>
      <c r="I152">
        <v>20313</v>
      </c>
    </row>
    <row r="153" spans="1:9" x14ac:dyDescent="0.2">
      <c r="A153" s="4">
        <v>43486</v>
      </c>
      <c r="B153" t="s">
        <v>42</v>
      </c>
      <c r="C153" t="s">
        <v>40</v>
      </c>
      <c r="D153">
        <v>109</v>
      </c>
      <c r="E153" t="s">
        <v>31</v>
      </c>
      <c r="F153">
        <v>104</v>
      </c>
      <c r="G153" t="s">
        <v>59</v>
      </c>
      <c r="I153">
        <v>18306</v>
      </c>
    </row>
    <row r="154" spans="1:9" x14ac:dyDescent="0.2">
      <c r="A154" s="4">
        <v>43486</v>
      </c>
      <c r="B154" t="s">
        <v>75</v>
      </c>
      <c r="C154" t="s">
        <v>16</v>
      </c>
      <c r="D154">
        <v>87</v>
      </c>
      <c r="E154" t="s">
        <v>41</v>
      </c>
      <c r="F154">
        <v>101</v>
      </c>
      <c r="G154" t="s">
        <v>59</v>
      </c>
      <c r="I154">
        <v>16229</v>
      </c>
    </row>
    <row r="155" spans="1:9" x14ac:dyDescent="0.2">
      <c r="A155" s="4">
        <v>43487</v>
      </c>
      <c r="B155" t="s">
        <v>33</v>
      </c>
      <c r="C155" t="s">
        <v>22</v>
      </c>
      <c r="D155">
        <v>98</v>
      </c>
      <c r="E155" t="s">
        <v>28</v>
      </c>
      <c r="F155">
        <v>106</v>
      </c>
      <c r="G155" t="s">
        <v>59</v>
      </c>
      <c r="I155">
        <v>19466</v>
      </c>
    </row>
    <row r="156" spans="1:9" x14ac:dyDescent="0.2">
      <c r="A156" s="4">
        <v>43487</v>
      </c>
      <c r="B156" t="s">
        <v>6</v>
      </c>
      <c r="C156" t="s">
        <v>40</v>
      </c>
      <c r="D156">
        <v>114</v>
      </c>
      <c r="E156" t="s">
        <v>10</v>
      </c>
      <c r="F156">
        <v>123</v>
      </c>
      <c r="G156" t="s">
        <v>59</v>
      </c>
      <c r="I156">
        <v>18203</v>
      </c>
    </row>
    <row r="157" spans="1:9" x14ac:dyDescent="0.2">
      <c r="A157" s="4">
        <v>43487</v>
      </c>
      <c r="B157" t="s">
        <v>42</v>
      </c>
      <c r="C157" t="s">
        <v>34</v>
      </c>
      <c r="D157">
        <v>118</v>
      </c>
      <c r="E157" t="s">
        <v>29</v>
      </c>
      <c r="F157">
        <v>91</v>
      </c>
      <c r="G157" t="s">
        <v>59</v>
      </c>
      <c r="I157">
        <v>14460</v>
      </c>
    </row>
    <row r="158" spans="1:9" x14ac:dyDescent="0.2">
      <c r="A158" s="4">
        <v>43487</v>
      </c>
      <c r="B158" t="s">
        <v>12</v>
      </c>
      <c r="C158" t="s">
        <v>32</v>
      </c>
      <c r="D158">
        <v>105</v>
      </c>
      <c r="E158" t="s">
        <v>37</v>
      </c>
      <c r="F158">
        <v>120</v>
      </c>
      <c r="G158" t="s">
        <v>59</v>
      </c>
      <c r="I158">
        <v>19800</v>
      </c>
    </row>
    <row r="159" spans="1:9" x14ac:dyDescent="0.2">
      <c r="A159" s="4">
        <v>43488</v>
      </c>
      <c r="B159" t="s">
        <v>23</v>
      </c>
      <c r="C159" t="s">
        <v>36</v>
      </c>
      <c r="D159">
        <v>103</v>
      </c>
      <c r="E159" t="s">
        <v>8</v>
      </c>
      <c r="F159">
        <v>123</v>
      </c>
      <c r="G159" t="s">
        <v>59</v>
      </c>
      <c r="I159">
        <v>18624</v>
      </c>
    </row>
    <row r="160" spans="1:9" x14ac:dyDescent="0.2">
      <c r="A160" s="4">
        <v>43488</v>
      </c>
      <c r="B160" t="s">
        <v>23</v>
      </c>
      <c r="C160" t="s">
        <v>27</v>
      </c>
      <c r="D160">
        <v>110</v>
      </c>
      <c r="E160" t="s">
        <v>15</v>
      </c>
      <c r="F160">
        <v>114</v>
      </c>
      <c r="G160" t="s">
        <v>59</v>
      </c>
      <c r="I160">
        <v>13185</v>
      </c>
    </row>
    <row r="161" spans="1:9" x14ac:dyDescent="0.2">
      <c r="A161" s="4">
        <v>43488</v>
      </c>
      <c r="B161" t="s">
        <v>6</v>
      </c>
      <c r="C161" t="s">
        <v>24</v>
      </c>
      <c r="D161">
        <v>121</v>
      </c>
      <c r="E161" t="s">
        <v>38</v>
      </c>
      <c r="F161">
        <v>101</v>
      </c>
      <c r="G161" t="s">
        <v>59</v>
      </c>
      <c r="I161">
        <v>18223</v>
      </c>
    </row>
    <row r="162" spans="1:9" x14ac:dyDescent="0.2">
      <c r="A162" s="4">
        <v>43488</v>
      </c>
      <c r="B162" t="s">
        <v>12</v>
      </c>
      <c r="C162" t="s">
        <v>37</v>
      </c>
      <c r="D162">
        <v>106</v>
      </c>
      <c r="E162" t="s">
        <v>20</v>
      </c>
      <c r="F162">
        <v>110</v>
      </c>
      <c r="G162" t="s">
        <v>59</v>
      </c>
      <c r="I162">
        <v>16879</v>
      </c>
    </row>
    <row r="163" spans="1:9" x14ac:dyDescent="0.2">
      <c r="A163" s="4">
        <v>43488</v>
      </c>
      <c r="B163" t="s">
        <v>6</v>
      </c>
      <c r="C163" t="s">
        <v>14</v>
      </c>
      <c r="D163">
        <v>118</v>
      </c>
      <c r="E163" t="s">
        <v>19</v>
      </c>
      <c r="F163">
        <v>107</v>
      </c>
      <c r="G163" t="s">
        <v>59</v>
      </c>
      <c r="I163">
        <v>12863</v>
      </c>
    </row>
    <row r="164" spans="1:9" x14ac:dyDescent="0.2">
      <c r="A164" s="4">
        <v>43488</v>
      </c>
      <c r="B164" t="s">
        <v>23</v>
      </c>
      <c r="C164" t="s">
        <v>22</v>
      </c>
      <c r="D164">
        <v>111</v>
      </c>
      <c r="E164" t="s">
        <v>26</v>
      </c>
      <c r="F164">
        <v>99</v>
      </c>
      <c r="G164" t="s">
        <v>59</v>
      </c>
      <c r="I164">
        <v>19600</v>
      </c>
    </row>
    <row r="165" spans="1:9" x14ac:dyDescent="0.2">
      <c r="A165" s="4">
        <v>43488</v>
      </c>
      <c r="B165" t="s">
        <v>6</v>
      </c>
      <c r="C165" t="s">
        <v>16</v>
      </c>
      <c r="D165">
        <v>98</v>
      </c>
      <c r="E165" t="s">
        <v>17</v>
      </c>
      <c r="F165">
        <v>94</v>
      </c>
      <c r="G165" t="s">
        <v>59</v>
      </c>
      <c r="I165">
        <v>18181</v>
      </c>
    </row>
    <row r="166" spans="1:9" x14ac:dyDescent="0.2">
      <c r="A166" s="4">
        <v>43488</v>
      </c>
      <c r="B166" t="s">
        <v>23</v>
      </c>
      <c r="C166" t="s">
        <v>18</v>
      </c>
      <c r="D166">
        <v>114</v>
      </c>
      <c r="E166" t="s">
        <v>25</v>
      </c>
      <c r="F166">
        <v>110</v>
      </c>
      <c r="G166" t="s">
        <v>59</v>
      </c>
      <c r="I166">
        <v>18819</v>
      </c>
    </row>
    <row r="167" spans="1:9" x14ac:dyDescent="0.2">
      <c r="A167" s="4">
        <v>43488</v>
      </c>
      <c r="B167" t="s">
        <v>6</v>
      </c>
      <c r="C167" t="s">
        <v>35</v>
      </c>
      <c r="D167">
        <v>120</v>
      </c>
      <c r="E167" t="s">
        <v>7</v>
      </c>
      <c r="F167">
        <v>122</v>
      </c>
      <c r="G167" t="s">
        <v>59</v>
      </c>
      <c r="I167">
        <v>20339</v>
      </c>
    </row>
    <row r="168" spans="1:9" x14ac:dyDescent="0.2">
      <c r="A168" s="4">
        <v>43488</v>
      </c>
      <c r="B168" t="s">
        <v>9</v>
      </c>
      <c r="C168" t="s">
        <v>21</v>
      </c>
      <c r="D168">
        <v>108</v>
      </c>
      <c r="E168" t="s">
        <v>31</v>
      </c>
      <c r="F168">
        <v>114</v>
      </c>
      <c r="G168" t="s">
        <v>59</v>
      </c>
      <c r="I168">
        <v>18306</v>
      </c>
    </row>
    <row r="169" spans="1:9" x14ac:dyDescent="0.2">
      <c r="A169" s="4">
        <v>43489</v>
      </c>
      <c r="B169" t="s">
        <v>9</v>
      </c>
      <c r="C169" t="s">
        <v>34</v>
      </c>
      <c r="D169">
        <v>120</v>
      </c>
      <c r="E169" t="s">
        <v>39</v>
      </c>
      <c r="F169">
        <v>105</v>
      </c>
      <c r="G169" t="s">
        <v>59</v>
      </c>
      <c r="I169">
        <v>18997</v>
      </c>
    </row>
    <row r="170" spans="1:9" x14ac:dyDescent="0.2">
      <c r="A170" s="4">
        <v>43489</v>
      </c>
      <c r="B170" t="s">
        <v>6</v>
      </c>
      <c r="C170" t="s">
        <v>17</v>
      </c>
      <c r="D170">
        <v>116</v>
      </c>
      <c r="E170" t="s">
        <v>10</v>
      </c>
      <c r="F170">
        <v>122</v>
      </c>
      <c r="G170" t="s">
        <v>59</v>
      </c>
      <c r="I170">
        <v>18203</v>
      </c>
    </row>
    <row r="171" spans="1:9" x14ac:dyDescent="0.2">
      <c r="A171" s="4">
        <v>43489</v>
      </c>
      <c r="B171" t="s">
        <v>42</v>
      </c>
      <c r="C171" t="s">
        <v>40</v>
      </c>
      <c r="D171">
        <v>120</v>
      </c>
      <c r="E171" t="s">
        <v>29</v>
      </c>
      <c r="F171">
        <v>106</v>
      </c>
      <c r="G171" t="s">
        <v>59</v>
      </c>
      <c r="I171">
        <v>15441</v>
      </c>
    </row>
    <row r="172" spans="1:9" x14ac:dyDescent="0.2">
      <c r="A172" s="4">
        <v>43489</v>
      </c>
      <c r="B172" t="s">
        <v>6</v>
      </c>
      <c r="C172" t="s">
        <v>11</v>
      </c>
      <c r="D172">
        <v>126</v>
      </c>
      <c r="E172" t="s">
        <v>41</v>
      </c>
      <c r="F172">
        <v>118</v>
      </c>
      <c r="G172" t="s">
        <v>59</v>
      </c>
      <c r="I172">
        <v>20409</v>
      </c>
    </row>
    <row r="173" spans="1:9" x14ac:dyDescent="0.2">
      <c r="A173" s="4">
        <v>43490</v>
      </c>
      <c r="B173" t="s">
        <v>23</v>
      </c>
      <c r="C173" t="s">
        <v>25</v>
      </c>
      <c r="D173">
        <v>99</v>
      </c>
      <c r="E173" t="s">
        <v>15</v>
      </c>
      <c r="F173">
        <v>109</v>
      </c>
      <c r="G173" t="s">
        <v>59</v>
      </c>
      <c r="I173">
        <v>17033</v>
      </c>
    </row>
    <row r="174" spans="1:9" x14ac:dyDescent="0.2">
      <c r="A174" s="4">
        <v>43490</v>
      </c>
      <c r="B174" t="s">
        <v>6</v>
      </c>
      <c r="C174" t="s">
        <v>22</v>
      </c>
      <c r="D174">
        <v>106</v>
      </c>
      <c r="E174" t="s">
        <v>38</v>
      </c>
      <c r="F174">
        <v>101</v>
      </c>
      <c r="G174" t="s">
        <v>59</v>
      </c>
      <c r="I174">
        <v>19354</v>
      </c>
    </row>
    <row r="175" spans="1:9" x14ac:dyDescent="0.2">
      <c r="A175" s="4">
        <v>43490</v>
      </c>
      <c r="B175" t="s">
        <v>23</v>
      </c>
      <c r="C175" t="s">
        <v>26</v>
      </c>
      <c r="D175">
        <v>100</v>
      </c>
      <c r="E175" t="s">
        <v>36</v>
      </c>
      <c r="F175">
        <v>94</v>
      </c>
      <c r="G175" t="s">
        <v>59</v>
      </c>
      <c r="I175">
        <v>19432</v>
      </c>
    </row>
    <row r="176" spans="1:9" x14ac:dyDescent="0.2">
      <c r="A176" s="4">
        <v>43490</v>
      </c>
      <c r="B176" t="s">
        <v>33</v>
      </c>
      <c r="C176" t="s">
        <v>16</v>
      </c>
      <c r="D176">
        <v>101</v>
      </c>
      <c r="E176" t="s">
        <v>28</v>
      </c>
      <c r="F176">
        <v>106</v>
      </c>
      <c r="G176" t="s">
        <v>59</v>
      </c>
      <c r="I176">
        <v>20327</v>
      </c>
    </row>
    <row r="177" spans="1:9" x14ac:dyDescent="0.2">
      <c r="A177" s="4">
        <v>43490</v>
      </c>
      <c r="B177" t="s">
        <v>42</v>
      </c>
      <c r="C177" t="s">
        <v>29</v>
      </c>
      <c r="D177">
        <v>95</v>
      </c>
      <c r="E177" t="s">
        <v>21</v>
      </c>
      <c r="F177">
        <v>132</v>
      </c>
      <c r="G177" t="s">
        <v>59</v>
      </c>
      <c r="I177">
        <v>17425</v>
      </c>
    </row>
    <row r="178" spans="1:9" x14ac:dyDescent="0.2">
      <c r="A178" s="4">
        <v>43490</v>
      </c>
      <c r="B178" t="s">
        <v>6</v>
      </c>
      <c r="C178" t="s">
        <v>37</v>
      </c>
      <c r="D178">
        <v>119</v>
      </c>
      <c r="E178" t="s">
        <v>18</v>
      </c>
      <c r="F178">
        <v>121</v>
      </c>
      <c r="G178" t="s">
        <v>59</v>
      </c>
      <c r="I178">
        <v>18055</v>
      </c>
    </row>
    <row r="179" spans="1:9" x14ac:dyDescent="0.2">
      <c r="A179" s="4">
        <v>43490</v>
      </c>
      <c r="B179" t="s">
        <v>6</v>
      </c>
      <c r="C179" t="s">
        <v>32</v>
      </c>
      <c r="D179">
        <v>99</v>
      </c>
      <c r="E179" t="s">
        <v>19</v>
      </c>
      <c r="F179">
        <v>96</v>
      </c>
      <c r="G179" t="s">
        <v>59</v>
      </c>
      <c r="I179">
        <v>14486</v>
      </c>
    </row>
    <row r="180" spans="1:9" x14ac:dyDescent="0.2">
      <c r="A180" s="4">
        <v>43490</v>
      </c>
      <c r="B180" t="s">
        <v>33</v>
      </c>
      <c r="C180" t="s">
        <v>14</v>
      </c>
      <c r="D180">
        <v>99</v>
      </c>
      <c r="E180" t="s">
        <v>13</v>
      </c>
      <c r="F180">
        <v>108</v>
      </c>
      <c r="G180" t="s">
        <v>59</v>
      </c>
      <c r="I180">
        <v>17803</v>
      </c>
    </row>
    <row r="181" spans="1:9" x14ac:dyDescent="0.2">
      <c r="A181" s="4">
        <v>43490</v>
      </c>
      <c r="B181" t="s">
        <v>12</v>
      </c>
      <c r="C181" t="s">
        <v>41</v>
      </c>
      <c r="D181">
        <v>95</v>
      </c>
      <c r="E181" t="s">
        <v>27</v>
      </c>
      <c r="F181">
        <v>91</v>
      </c>
      <c r="G181" t="s">
        <v>59</v>
      </c>
      <c r="I181">
        <v>17216</v>
      </c>
    </row>
    <row r="182" spans="1:9" x14ac:dyDescent="0.2">
      <c r="A182" s="4">
        <v>43490</v>
      </c>
      <c r="B182" t="s">
        <v>42</v>
      </c>
      <c r="C182" t="s">
        <v>34</v>
      </c>
      <c r="D182">
        <v>102</v>
      </c>
      <c r="E182" t="s">
        <v>31</v>
      </c>
      <c r="F182">
        <v>106</v>
      </c>
      <c r="G182" t="s">
        <v>59</v>
      </c>
      <c r="I182">
        <v>18306</v>
      </c>
    </row>
    <row r="183" spans="1:9" x14ac:dyDescent="0.2">
      <c r="A183" s="4">
        <v>43491</v>
      </c>
      <c r="B183" t="s">
        <v>33</v>
      </c>
      <c r="C183" t="s">
        <v>11</v>
      </c>
      <c r="D183">
        <v>115</v>
      </c>
      <c r="E183" t="s">
        <v>8</v>
      </c>
      <c r="F183">
        <v>111</v>
      </c>
      <c r="G183" t="s">
        <v>59</v>
      </c>
      <c r="I183">
        <v>18624</v>
      </c>
    </row>
    <row r="184" spans="1:9" x14ac:dyDescent="0.2">
      <c r="A184" s="4">
        <v>43491</v>
      </c>
      <c r="B184" t="s">
        <v>42</v>
      </c>
      <c r="C184" t="s">
        <v>7</v>
      </c>
      <c r="D184">
        <v>110</v>
      </c>
      <c r="E184" t="s">
        <v>21</v>
      </c>
      <c r="F184">
        <v>126</v>
      </c>
      <c r="G184" t="s">
        <v>59</v>
      </c>
      <c r="I184">
        <v>19673</v>
      </c>
    </row>
    <row r="185" spans="1:9" x14ac:dyDescent="0.2">
      <c r="A185" s="4">
        <v>43491</v>
      </c>
      <c r="B185" t="s">
        <v>6</v>
      </c>
      <c r="C185" t="s">
        <v>20</v>
      </c>
      <c r="D185">
        <v>103</v>
      </c>
      <c r="E185" t="s">
        <v>19</v>
      </c>
      <c r="F185">
        <v>106</v>
      </c>
      <c r="G185" t="s">
        <v>59</v>
      </c>
      <c r="I185">
        <v>14486</v>
      </c>
    </row>
    <row r="186" spans="1:9" x14ac:dyDescent="0.2">
      <c r="A186" s="4">
        <v>43491</v>
      </c>
      <c r="B186" t="s">
        <v>43</v>
      </c>
      <c r="C186" t="s">
        <v>35</v>
      </c>
      <c r="D186">
        <v>126</v>
      </c>
      <c r="E186" t="s">
        <v>17</v>
      </c>
      <c r="F186">
        <v>114</v>
      </c>
      <c r="G186" t="s">
        <v>59</v>
      </c>
      <c r="I186">
        <v>17724</v>
      </c>
    </row>
    <row r="187" spans="1:9" x14ac:dyDescent="0.2">
      <c r="A187" s="4">
        <v>43491</v>
      </c>
      <c r="B187" t="s">
        <v>30</v>
      </c>
      <c r="C187" t="s">
        <v>24</v>
      </c>
      <c r="D187">
        <v>111</v>
      </c>
      <c r="E187" t="s">
        <v>40</v>
      </c>
      <c r="F187">
        <v>120</v>
      </c>
      <c r="G187" t="s">
        <v>59</v>
      </c>
      <c r="I187">
        <v>19629</v>
      </c>
    </row>
    <row r="188" spans="1:9" x14ac:dyDescent="0.2">
      <c r="A188" s="4">
        <v>43492</v>
      </c>
      <c r="B188" t="s">
        <v>61</v>
      </c>
      <c r="C188" t="s">
        <v>36</v>
      </c>
      <c r="D188">
        <v>104</v>
      </c>
      <c r="E188" t="s">
        <v>38</v>
      </c>
      <c r="F188">
        <v>101</v>
      </c>
      <c r="G188" t="s">
        <v>59</v>
      </c>
      <c r="I188">
        <v>19675</v>
      </c>
    </row>
    <row r="189" spans="1:9" x14ac:dyDescent="0.2">
      <c r="A189" s="4">
        <v>43492</v>
      </c>
      <c r="B189" t="s">
        <v>12</v>
      </c>
      <c r="C189" t="s">
        <v>37</v>
      </c>
      <c r="D189">
        <v>123</v>
      </c>
      <c r="E189" t="s">
        <v>28</v>
      </c>
      <c r="F189">
        <v>120</v>
      </c>
      <c r="G189" t="s">
        <v>59</v>
      </c>
      <c r="I189">
        <v>20308</v>
      </c>
    </row>
    <row r="190" spans="1:9" x14ac:dyDescent="0.2">
      <c r="A190" s="4">
        <v>43492</v>
      </c>
      <c r="B190" t="s">
        <v>12</v>
      </c>
      <c r="C190" t="s">
        <v>27</v>
      </c>
      <c r="D190">
        <v>98</v>
      </c>
      <c r="E190" t="s">
        <v>18</v>
      </c>
      <c r="F190">
        <v>103</v>
      </c>
      <c r="G190" t="s">
        <v>59</v>
      </c>
      <c r="I190">
        <v>18055</v>
      </c>
    </row>
    <row r="191" spans="1:9" x14ac:dyDescent="0.2">
      <c r="A191" s="4">
        <v>43492</v>
      </c>
      <c r="B191" t="s">
        <v>61</v>
      </c>
      <c r="C191" t="s">
        <v>32</v>
      </c>
      <c r="D191">
        <v>108</v>
      </c>
      <c r="E191" t="s">
        <v>22</v>
      </c>
      <c r="F191">
        <v>122</v>
      </c>
      <c r="G191" t="s">
        <v>59</v>
      </c>
      <c r="I191">
        <v>19068</v>
      </c>
    </row>
    <row r="192" spans="1:9" x14ac:dyDescent="0.2">
      <c r="A192" s="4">
        <v>43492</v>
      </c>
      <c r="B192" t="s">
        <v>44</v>
      </c>
      <c r="C192" t="s">
        <v>29</v>
      </c>
      <c r="D192">
        <v>102</v>
      </c>
      <c r="E192" t="s">
        <v>39</v>
      </c>
      <c r="F192">
        <v>116</v>
      </c>
      <c r="G192" t="s">
        <v>59</v>
      </c>
      <c r="I192">
        <v>18997</v>
      </c>
    </row>
    <row r="193" spans="1:9" x14ac:dyDescent="0.2">
      <c r="A193" s="4">
        <v>43492</v>
      </c>
      <c r="B193" t="s">
        <v>12</v>
      </c>
      <c r="C193" t="s">
        <v>31</v>
      </c>
      <c r="D193">
        <v>125</v>
      </c>
      <c r="E193" t="s">
        <v>34</v>
      </c>
      <c r="F193">
        <v>111</v>
      </c>
      <c r="G193" t="s">
        <v>59</v>
      </c>
      <c r="I193">
        <v>14542</v>
      </c>
    </row>
    <row r="194" spans="1:9" x14ac:dyDescent="0.2">
      <c r="A194" s="4">
        <v>43492</v>
      </c>
      <c r="B194" t="s">
        <v>23</v>
      </c>
      <c r="C194" t="s">
        <v>26</v>
      </c>
      <c r="D194">
        <v>106</v>
      </c>
      <c r="E194" t="s">
        <v>25</v>
      </c>
      <c r="F194">
        <v>97</v>
      </c>
      <c r="G194" t="s">
        <v>59</v>
      </c>
      <c r="I194">
        <v>18852</v>
      </c>
    </row>
    <row r="195" spans="1:9" x14ac:dyDescent="0.2">
      <c r="A195" s="4">
        <v>43492</v>
      </c>
      <c r="B195" t="s">
        <v>43</v>
      </c>
      <c r="C195" t="s">
        <v>13</v>
      </c>
      <c r="D195">
        <v>112</v>
      </c>
      <c r="E195" t="s">
        <v>10</v>
      </c>
      <c r="F195">
        <v>118</v>
      </c>
      <c r="G195" t="s">
        <v>59</v>
      </c>
      <c r="I195">
        <v>18203</v>
      </c>
    </row>
    <row r="196" spans="1:9" x14ac:dyDescent="0.2">
      <c r="A196" s="4">
        <v>43492</v>
      </c>
      <c r="B196" t="s">
        <v>12</v>
      </c>
      <c r="C196" t="s">
        <v>41</v>
      </c>
      <c r="D196">
        <v>119</v>
      </c>
      <c r="E196" t="s">
        <v>35</v>
      </c>
      <c r="F196">
        <v>132</v>
      </c>
      <c r="G196" t="s">
        <v>59</v>
      </c>
      <c r="I196">
        <v>18354</v>
      </c>
    </row>
    <row r="197" spans="1:9" x14ac:dyDescent="0.2">
      <c r="A197" s="4">
        <v>43493</v>
      </c>
      <c r="B197" t="s">
        <v>23</v>
      </c>
      <c r="C197" t="s">
        <v>15</v>
      </c>
      <c r="D197">
        <v>104</v>
      </c>
      <c r="E197" t="s">
        <v>8</v>
      </c>
      <c r="F197">
        <v>112</v>
      </c>
      <c r="G197" t="s">
        <v>59</v>
      </c>
      <c r="I197">
        <v>18624</v>
      </c>
    </row>
    <row r="198" spans="1:9" x14ac:dyDescent="0.2">
      <c r="A198" s="4">
        <v>43493</v>
      </c>
      <c r="B198" t="s">
        <v>12</v>
      </c>
      <c r="C198" t="s">
        <v>25</v>
      </c>
      <c r="D198">
        <v>92</v>
      </c>
      <c r="E198" t="s">
        <v>14</v>
      </c>
      <c r="F198">
        <v>101</v>
      </c>
      <c r="G198" t="s">
        <v>59</v>
      </c>
      <c r="I198">
        <v>13963</v>
      </c>
    </row>
    <row r="199" spans="1:9" x14ac:dyDescent="0.2">
      <c r="A199" s="4">
        <v>43493</v>
      </c>
      <c r="B199" t="s">
        <v>12</v>
      </c>
      <c r="C199" t="s">
        <v>11</v>
      </c>
      <c r="D199">
        <v>132</v>
      </c>
      <c r="E199" t="s">
        <v>20</v>
      </c>
      <c r="F199">
        <v>100</v>
      </c>
      <c r="G199" t="s">
        <v>59</v>
      </c>
      <c r="I199">
        <v>17923</v>
      </c>
    </row>
    <row r="200" spans="1:9" x14ac:dyDescent="0.2">
      <c r="A200" s="4">
        <v>43493</v>
      </c>
      <c r="B200" t="s">
        <v>9</v>
      </c>
      <c r="C200" t="s">
        <v>24</v>
      </c>
      <c r="D200">
        <v>123</v>
      </c>
      <c r="E200" t="s">
        <v>22</v>
      </c>
      <c r="F200">
        <v>118</v>
      </c>
      <c r="G200" t="s">
        <v>59</v>
      </c>
      <c r="I200">
        <v>17382</v>
      </c>
    </row>
    <row r="201" spans="1:9" x14ac:dyDescent="0.2">
      <c r="A201" s="4">
        <v>43493</v>
      </c>
      <c r="B201" t="s">
        <v>6</v>
      </c>
      <c r="C201" t="s">
        <v>21</v>
      </c>
      <c r="D201">
        <v>95</v>
      </c>
      <c r="E201" t="s">
        <v>19</v>
      </c>
      <c r="F201">
        <v>92</v>
      </c>
      <c r="G201" t="s">
        <v>59</v>
      </c>
      <c r="I201">
        <v>12917</v>
      </c>
    </row>
    <row r="202" spans="1:9" x14ac:dyDescent="0.2">
      <c r="A202" s="4">
        <v>43494</v>
      </c>
      <c r="B202" t="s">
        <v>23</v>
      </c>
      <c r="C202" t="s">
        <v>38</v>
      </c>
      <c r="D202">
        <v>117</v>
      </c>
      <c r="E202" t="s">
        <v>15</v>
      </c>
      <c r="F202">
        <v>122</v>
      </c>
      <c r="G202" t="s">
        <v>59</v>
      </c>
      <c r="I202">
        <v>12726</v>
      </c>
    </row>
    <row r="203" spans="1:9" x14ac:dyDescent="0.2">
      <c r="A203" s="4">
        <v>43494</v>
      </c>
      <c r="B203" t="s">
        <v>12</v>
      </c>
      <c r="C203" t="s">
        <v>41</v>
      </c>
      <c r="D203">
        <v>113</v>
      </c>
      <c r="E203" t="s">
        <v>36</v>
      </c>
      <c r="F203">
        <v>116</v>
      </c>
      <c r="G203" t="s">
        <v>59</v>
      </c>
      <c r="I203">
        <v>19432</v>
      </c>
    </row>
    <row r="204" spans="1:9" x14ac:dyDescent="0.2">
      <c r="A204" s="4">
        <v>43494</v>
      </c>
      <c r="B204" t="s">
        <v>12</v>
      </c>
      <c r="C204" t="s">
        <v>13</v>
      </c>
      <c r="D204">
        <v>115</v>
      </c>
      <c r="E204" t="s">
        <v>16</v>
      </c>
      <c r="F204">
        <v>105</v>
      </c>
      <c r="G204" t="s">
        <v>59</v>
      </c>
      <c r="I204">
        <v>14187</v>
      </c>
    </row>
    <row r="205" spans="1:9" x14ac:dyDescent="0.2">
      <c r="A205" s="4">
        <v>43494</v>
      </c>
      <c r="B205" t="s">
        <v>6</v>
      </c>
      <c r="C205" t="s">
        <v>17</v>
      </c>
      <c r="D205">
        <v>121</v>
      </c>
      <c r="E205" t="s">
        <v>18</v>
      </c>
      <c r="F205">
        <v>116</v>
      </c>
      <c r="G205" t="s">
        <v>59</v>
      </c>
      <c r="I205">
        <v>18055</v>
      </c>
    </row>
    <row r="206" spans="1:9" x14ac:dyDescent="0.2">
      <c r="A206" s="4">
        <v>43494</v>
      </c>
      <c r="B206" t="s">
        <v>9</v>
      </c>
      <c r="C206" t="s">
        <v>7</v>
      </c>
      <c r="D206">
        <v>121</v>
      </c>
      <c r="E206" t="s">
        <v>39</v>
      </c>
      <c r="F206">
        <v>105</v>
      </c>
      <c r="G206" t="s">
        <v>59</v>
      </c>
      <c r="I206">
        <v>18997</v>
      </c>
    </row>
    <row r="207" spans="1:9" x14ac:dyDescent="0.2">
      <c r="A207" s="4">
        <v>43494</v>
      </c>
      <c r="B207" t="s">
        <v>12</v>
      </c>
      <c r="C207" t="s">
        <v>10</v>
      </c>
      <c r="D207">
        <v>126</v>
      </c>
      <c r="E207" t="s">
        <v>27</v>
      </c>
      <c r="F207">
        <v>117</v>
      </c>
      <c r="G207" t="s">
        <v>59</v>
      </c>
      <c r="I207">
        <v>16341</v>
      </c>
    </row>
    <row r="208" spans="1:9" x14ac:dyDescent="0.2">
      <c r="A208" s="4">
        <v>43494</v>
      </c>
      <c r="B208" t="s">
        <v>33</v>
      </c>
      <c r="C208" t="s">
        <v>29</v>
      </c>
      <c r="D208">
        <v>124</v>
      </c>
      <c r="E208" t="s">
        <v>35</v>
      </c>
      <c r="F208">
        <v>126</v>
      </c>
      <c r="G208" t="s">
        <v>59</v>
      </c>
      <c r="I208">
        <v>18121</v>
      </c>
    </row>
    <row r="209" spans="1:9" x14ac:dyDescent="0.2">
      <c r="A209" s="4">
        <v>43495</v>
      </c>
      <c r="B209" t="s">
        <v>23</v>
      </c>
      <c r="C209" t="s">
        <v>14</v>
      </c>
      <c r="D209">
        <v>94</v>
      </c>
      <c r="E209" t="s">
        <v>8</v>
      </c>
      <c r="F209">
        <v>126</v>
      </c>
      <c r="G209" t="s">
        <v>59</v>
      </c>
      <c r="I209">
        <v>18624</v>
      </c>
    </row>
    <row r="210" spans="1:9" x14ac:dyDescent="0.2">
      <c r="A210" s="4">
        <v>43495</v>
      </c>
      <c r="B210" t="s">
        <v>23</v>
      </c>
      <c r="C210" t="s">
        <v>38</v>
      </c>
      <c r="D210">
        <v>105</v>
      </c>
      <c r="E210" t="s">
        <v>26</v>
      </c>
      <c r="F210">
        <v>89</v>
      </c>
      <c r="G210" t="s">
        <v>59</v>
      </c>
      <c r="I210">
        <v>19600</v>
      </c>
    </row>
    <row r="211" spans="1:9" x14ac:dyDescent="0.2">
      <c r="A211" s="4">
        <v>43495</v>
      </c>
      <c r="B211" t="s">
        <v>6</v>
      </c>
      <c r="C211" t="s">
        <v>19</v>
      </c>
      <c r="D211">
        <v>97</v>
      </c>
      <c r="E211" t="s">
        <v>34</v>
      </c>
      <c r="F211">
        <v>99</v>
      </c>
      <c r="G211" t="s">
        <v>59</v>
      </c>
      <c r="H211" t="s">
        <v>65</v>
      </c>
      <c r="I211">
        <v>13615</v>
      </c>
    </row>
    <row r="212" spans="1:9" x14ac:dyDescent="0.2">
      <c r="A212" s="4">
        <v>43495</v>
      </c>
      <c r="B212" t="s">
        <v>6</v>
      </c>
      <c r="C212" t="s">
        <v>21</v>
      </c>
      <c r="D212">
        <v>105</v>
      </c>
      <c r="E212" t="s">
        <v>17</v>
      </c>
      <c r="F212">
        <v>99</v>
      </c>
      <c r="G212" t="s">
        <v>59</v>
      </c>
      <c r="I212">
        <v>14211</v>
      </c>
    </row>
    <row r="213" spans="1:9" x14ac:dyDescent="0.2">
      <c r="A213" s="4">
        <v>43495</v>
      </c>
      <c r="B213" t="s">
        <v>23</v>
      </c>
      <c r="C213" t="s">
        <v>28</v>
      </c>
      <c r="D213">
        <v>114</v>
      </c>
      <c r="E213" t="s">
        <v>25</v>
      </c>
      <c r="F213">
        <v>90</v>
      </c>
      <c r="G213" t="s">
        <v>59</v>
      </c>
      <c r="I213">
        <v>18842</v>
      </c>
    </row>
    <row r="214" spans="1:9" x14ac:dyDescent="0.2">
      <c r="A214" s="4">
        <v>43495</v>
      </c>
      <c r="B214" t="s">
        <v>9</v>
      </c>
      <c r="C214" t="s">
        <v>31</v>
      </c>
      <c r="D214">
        <v>105</v>
      </c>
      <c r="E214" t="s">
        <v>40</v>
      </c>
      <c r="F214">
        <v>132</v>
      </c>
      <c r="G214" t="s">
        <v>59</v>
      </c>
      <c r="I214">
        <v>19393</v>
      </c>
    </row>
    <row r="215" spans="1:9" x14ac:dyDescent="0.2">
      <c r="A215" s="4">
        <v>43495</v>
      </c>
      <c r="B215" t="s">
        <v>30</v>
      </c>
      <c r="C215" t="s">
        <v>24</v>
      </c>
      <c r="D215">
        <v>113</v>
      </c>
      <c r="E215" t="s">
        <v>32</v>
      </c>
      <c r="F215">
        <v>135</v>
      </c>
      <c r="G215" t="s">
        <v>59</v>
      </c>
      <c r="I215">
        <v>17583</v>
      </c>
    </row>
    <row r="216" spans="1:9" x14ac:dyDescent="0.2">
      <c r="A216" s="4">
        <v>43495</v>
      </c>
      <c r="B216" t="s">
        <v>6</v>
      </c>
      <c r="C216" t="s">
        <v>20</v>
      </c>
      <c r="D216">
        <v>89</v>
      </c>
      <c r="E216" t="s">
        <v>41</v>
      </c>
      <c r="F216">
        <v>107</v>
      </c>
      <c r="G216" t="s">
        <v>59</v>
      </c>
      <c r="I216">
        <v>15354</v>
      </c>
    </row>
    <row r="217" spans="1:9" x14ac:dyDescent="0.2">
      <c r="A217" s="4">
        <v>43496</v>
      </c>
      <c r="B217" t="s">
        <v>12</v>
      </c>
      <c r="C217" t="s">
        <v>28</v>
      </c>
      <c r="D217">
        <v>89</v>
      </c>
      <c r="E217" t="s">
        <v>16</v>
      </c>
      <c r="F217">
        <v>93</v>
      </c>
      <c r="G217" t="s">
        <v>59</v>
      </c>
      <c r="I217">
        <v>14075</v>
      </c>
    </row>
    <row r="218" spans="1:9" x14ac:dyDescent="0.2">
      <c r="A218" s="4">
        <v>43496</v>
      </c>
      <c r="B218" t="s">
        <v>9</v>
      </c>
      <c r="C218" t="s">
        <v>7</v>
      </c>
      <c r="D218">
        <v>113</v>
      </c>
      <c r="E218" t="s">
        <v>11</v>
      </c>
      <c r="F218">
        <v>104</v>
      </c>
      <c r="G218" t="s">
        <v>59</v>
      </c>
      <c r="I218">
        <v>19596</v>
      </c>
    </row>
    <row r="219" spans="1:9" x14ac:dyDescent="0.2">
      <c r="A219" s="4">
        <v>43496</v>
      </c>
      <c r="B219" t="s">
        <v>9</v>
      </c>
      <c r="C219" t="s">
        <v>39</v>
      </c>
      <c r="D219">
        <v>123</v>
      </c>
      <c r="E219" t="s">
        <v>22</v>
      </c>
      <c r="F219">
        <v>120</v>
      </c>
      <c r="G219" t="s">
        <v>59</v>
      </c>
      <c r="H219" t="s">
        <v>65</v>
      </c>
      <c r="I219">
        <v>19068</v>
      </c>
    </row>
    <row r="220" spans="1:9" x14ac:dyDescent="0.2">
      <c r="A220" s="4">
        <v>43496</v>
      </c>
      <c r="B220" t="s">
        <v>12</v>
      </c>
      <c r="C220" t="s">
        <v>20</v>
      </c>
      <c r="D220">
        <v>100</v>
      </c>
      <c r="E220" t="s">
        <v>27</v>
      </c>
      <c r="F220">
        <v>107</v>
      </c>
      <c r="G220" t="s">
        <v>59</v>
      </c>
      <c r="I220">
        <v>16625</v>
      </c>
    </row>
    <row r="221" spans="1:9" x14ac:dyDescent="0.2">
      <c r="A221" s="4">
        <v>43496</v>
      </c>
      <c r="B221" t="s">
        <v>33</v>
      </c>
      <c r="C221" t="s">
        <v>15</v>
      </c>
      <c r="D221">
        <v>114</v>
      </c>
      <c r="E221" t="s">
        <v>35</v>
      </c>
      <c r="F221">
        <v>117</v>
      </c>
      <c r="G221" t="s">
        <v>59</v>
      </c>
      <c r="I221">
        <v>18057</v>
      </c>
    </row>
    <row r="222" spans="1:9" x14ac:dyDescent="0.2">
      <c r="A222" s="4">
        <v>43496</v>
      </c>
      <c r="B222" t="s">
        <v>6</v>
      </c>
      <c r="C222" t="s">
        <v>13</v>
      </c>
      <c r="D222">
        <v>105</v>
      </c>
      <c r="E222" t="s">
        <v>37</v>
      </c>
      <c r="F222">
        <v>92</v>
      </c>
      <c r="G222" t="s">
        <v>59</v>
      </c>
      <c r="I222">
        <v>19800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9"/>
  <sheetViews>
    <sheetView topLeftCell="A136" workbookViewId="0">
      <selection activeCell="A154" sqref="A154:F159"/>
    </sheetView>
  </sheetViews>
  <sheetFormatPr baseColWidth="10" defaultColWidth="10.59765625" defaultRowHeight="15" x14ac:dyDescent="0.2"/>
  <cols>
    <col min="1" max="1" width="9.3984375" bestFit="1" customWidth="1"/>
    <col min="2" max="2" width="11" bestFit="1" customWidth="1"/>
    <col min="3" max="3" width="22" bestFit="1" customWidth="1"/>
    <col min="4" max="4" width="6" bestFit="1" customWidth="1"/>
    <col min="5" max="5" width="22" bestFit="1" customWidth="1"/>
    <col min="6" max="6" width="7" bestFit="1" customWidth="1"/>
    <col min="7" max="7" width="10.59765625" bestFit="1" customWidth="1"/>
    <col min="8" max="8" width="4.19921875" bestFit="1" customWidth="1"/>
    <col min="9" max="9" width="9.3984375" bestFit="1" customWidth="1"/>
    <col min="10" max="10" width="8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56</v>
      </c>
      <c r="I1" t="s">
        <v>57</v>
      </c>
      <c r="J1" t="s">
        <v>58</v>
      </c>
    </row>
    <row r="2" spans="1:10" x14ac:dyDescent="0.2">
      <c r="A2" s="4">
        <v>43497</v>
      </c>
      <c r="B2" t="s">
        <v>12</v>
      </c>
      <c r="C2" t="s">
        <v>19</v>
      </c>
      <c r="D2">
        <v>92</v>
      </c>
      <c r="E2" t="s">
        <v>14</v>
      </c>
      <c r="F2">
        <v>100</v>
      </c>
      <c r="G2" t="s">
        <v>59</v>
      </c>
      <c r="I2">
        <v>15387</v>
      </c>
    </row>
    <row r="3" spans="1:10" x14ac:dyDescent="0.2">
      <c r="A3" s="4">
        <v>43497</v>
      </c>
      <c r="B3" t="s">
        <v>30</v>
      </c>
      <c r="C3" t="s">
        <v>18</v>
      </c>
      <c r="D3">
        <v>122</v>
      </c>
      <c r="E3" t="s">
        <v>21</v>
      </c>
      <c r="F3">
        <v>136</v>
      </c>
      <c r="G3" t="s">
        <v>59</v>
      </c>
      <c r="I3">
        <v>20106</v>
      </c>
    </row>
    <row r="4" spans="1:10" x14ac:dyDescent="0.2">
      <c r="A4" s="4">
        <v>43497</v>
      </c>
      <c r="B4" t="s">
        <v>6</v>
      </c>
      <c r="C4" t="s">
        <v>10</v>
      </c>
      <c r="D4">
        <v>118</v>
      </c>
      <c r="E4" t="s">
        <v>26</v>
      </c>
      <c r="F4">
        <v>102</v>
      </c>
      <c r="G4" t="s">
        <v>59</v>
      </c>
      <c r="I4">
        <v>19600</v>
      </c>
    </row>
    <row r="5" spans="1:10" x14ac:dyDescent="0.2">
      <c r="A5" s="4">
        <v>43497</v>
      </c>
      <c r="B5" t="s">
        <v>23</v>
      </c>
      <c r="C5" t="s">
        <v>8</v>
      </c>
      <c r="D5">
        <v>113</v>
      </c>
      <c r="E5" t="s">
        <v>25</v>
      </c>
      <c r="F5">
        <v>99</v>
      </c>
      <c r="G5" t="s">
        <v>59</v>
      </c>
      <c r="I5">
        <v>18343</v>
      </c>
    </row>
    <row r="6" spans="1:10" x14ac:dyDescent="0.2">
      <c r="A6" s="4">
        <v>43497</v>
      </c>
      <c r="B6" t="s">
        <v>42</v>
      </c>
      <c r="C6" t="s">
        <v>24</v>
      </c>
      <c r="D6">
        <v>112</v>
      </c>
      <c r="E6" t="s">
        <v>31</v>
      </c>
      <c r="F6">
        <v>128</v>
      </c>
      <c r="G6" t="s">
        <v>59</v>
      </c>
      <c r="I6">
        <v>18306</v>
      </c>
    </row>
    <row r="7" spans="1:10" x14ac:dyDescent="0.2">
      <c r="A7" s="4">
        <v>43498</v>
      </c>
      <c r="B7" t="s">
        <v>12</v>
      </c>
      <c r="C7" t="s">
        <v>38</v>
      </c>
      <c r="D7">
        <v>118</v>
      </c>
      <c r="E7" t="s">
        <v>14</v>
      </c>
      <c r="F7">
        <v>125</v>
      </c>
      <c r="G7" t="s">
        <v>59</v>
      </c>
      <c r="I7">
        <v>19114</v>
      </c>
    </row>
    <row r="8" spans="1:10" x14ac:dyDescent="0.2">
      <c r="A8" s="4">
        <v>43498</v>
      </c>
      <c r="B8" t="s">
        <v>23</v>
      </c>
      <c r="C8" t="s">
        <v>28</v>
      </c>
      <c r="D8">
        <v>111</v>
      </c>
      <c r="E8" t="s">
        <v>36</v>
      </c>
      <c r="F8">
        <v>98</v>
      </c>
      <c r="G8" t="s">
        <v>59</v>
      </c>
      <c r="I8">
        <v>19432</v>
      </c>
    </row>
    <row r="9" spans="1:10" x14ac:dyDescent="0.2">
      <c r="A9" s="4">
        <v>43498</v>
      </c>
      <c r="B9" t="s">
        <v>45</v>
      </c>
      <c r="C9" t="s">
        <v>22</v>
      </c>
      <c r="D9">
        <v>111</v>
      </c>
      <c r="E9" t="s">
        <v>16</v>
      </c>
      <c r="F9">
        <v>101</v>
      </c>
      <c r="G9" t="s">
        <v>59</v>
      </c>
      <c r="I9">
        <v>17862</v>
      </c>
    </row>
    <row r="10" spans="1:10" x14ac:dyDescent="0.2">
      <c r="A10" s="4">
        <v>43498</v>
      </c>
      <c r="B10" t="s">
        <v>33</v>
      </c>
      <c r="C10" t="s">
        <v>39</v>
      </c>
      <c r="D10">
        <v>101</v>
      </c>
      <c r="E10" t="s">
        <v>11</v>
      </c>
      <c r="F10">
        <v>115</v>
      </c>
      <c r="G10" t="s">
        <v>59</v>
      </c>
      <c r="I10">
        <v>19596</v>
      </c>
    </row>
    <row r="11" spans="1:10" x14ac:dyDescent="0.2">
      <c r="A11" s="4">
        <v>43498</v>
      </c>
      <c r="B11" t="s">
        <v>23</v>
      </c>
      <c r="C11" t="s">
        <v>20</v>
      </c>
      <c r="D11">
        <v>95</v>
      </c>
      <c r="E11" t="s">
        <v>26</v>
      </c>
      <c r="F11">
        <v>88</v>
      </c>
      <c r="G11" t="s">
        <v>59</v>
      </c>
      <c r="I11">
        <v>19600</v>
      </c>
    </row>
    <row r="12" spans="1:10" x14ac:dyDescent="0.2">
      <c r="A12" s="4">
        <v>43498</v>
      </c>
      <c r="B12" t="s">
        <v>42</v>
      </c>
      <c r="C12" t="s">
        <v>21</v>
      </c>
      <c r="D12">
        <v>107</v>
      </c>
      <c r="E12" t="s">
        <v>34</v>
      </c>
      <c r="F12">
        <v>106</v>
      </c>
      <c r="G12" t="s">
        <v>59</v>
      </c>
      <c r="I12">
        <v>17208</v>
      </c>
    </row>
    <row r="13" spans="1:10" x14ac:dyDescent="0.2">
      <c r="A13" s="4">
        <v>43498</v>
      </c>
      <c r="B13" t="s">
        <v>12</v>
      </c>
      <c r="C13" t="s">
        <v>15</v>
      </c>
      <c r="D13">
        <v>89</v>
      </c>
      <c r="E13" t="s">
        <v>27</v>
      </c>
      <c r="F13">
        <v>102</v>
      </c>
      <c r="G13" t="s">
        <v>59</v>
      </c>
      <c r="I13">
        <v>17385</v>
      </c>
    </row>
    <row r="14" spans="1:10" x14ac:dyDescent="0.2">
      <c r="A14" s="4">
        <v>43498</v>
      </c>
      <c r="B14" t="s">
        <v>42</v>
      </c>
      <c r="C14" t="s">
        <v>24</v>
      </c>
      <c r="D14">
        <v>118</v>
      </c>
      <c r="E14" t="s">
        <v>29</v>
      </c>
      <c r="F14">
        <v>112</v>
      </c>
      <c r="G14" t="s">
        <v>59</v>
      </c>
      <c r="I14">
        <v>15534</v>
      </c>
    </row>
    <row r="15" spans="1:10" x14ac:dyDescent="0.2">
      <c r="A15" s="4">
        <v>43498</v>
      </c>
      <c r="B15" t="s">
        <v>30</v>
      </c>
      <c r="C15" t="s">
        <v>7</v>
      </c>
      <c r="D15">
        <v>108</v>
      </c>
      <c r="E15" t="s">
        <v>32</v>
      </c>
      <c r="F15">
        <v>115</v>
      </c>
      <c r="G15" t="s">
        <v>59</v>
      </c>
      <c r="I15">
        <v>17583</v>
      </c>
    </row>
    <row r="16" spans="1:10" x14ac:dyDescent="0.2">
      <c r="A16" s="4">
        <v>43498</v>
      </c>
      <c r="B16" t="s">
        <v>33</v>
      </c>
      <c r="C16" t="s">
        <v>17</v>
      </c>
      <c r="D16">
        <v>108</v>
      </c>
      <c r="E16" t="s">
        <v>35</v>
      </c>
      <c r="F16">
        <v>113</v>
      </c>
      <c r="G16" t="s">
        <v>59</v>
      </c>
      <c r="I16">
        <v>18354</v>
      </c>
    </row>
    <row r="17" spans="1:9" x14ac:dyDescent="0.2">
      <c r="A17" s="4">
        <v>43498</v>
      </c>
      <c r="B17" t="s">
        <v>42</v>
      </c>
      <c r="C17" t="s">
        <v>18</v>
      </c>
      <c r="D17">
        <v>125</v>
      </c>
      <c r="E17" t="s">
        <v>31</v>
      </c>
      <c r="F17">
        <v>98</v>
      </c>
      <c r="G17" t="s">
        <v>59</v>
      </c>
      <c r="I17">
        <v>18306</v>
      </c>
    </row>
    <row r="18" spans="1:9" x14ac:dyDescent="0.2">
      <c r="A18" s="4">
        <v>43498</v>
      </c>
      <c r="B18" t="s">
        <v>12</v>
      </c>
      <c r="C18" t="s">
        <v>13</v>
      </c>
      <c r="D18">
        <v>131</v>
      </c>
      <c r="E18" t="s">
        <v>41</v>
      </c>
      <c r="F18">
        <v>115</v>
      </c>
      <c r="G18" t="s">
        <v>59</v>
      </c>
      <c r="I18">
        <v>20409</v>
      </c>
    </row>
    <row r="19" spans="1:9" x14ac:dyDescent="0.2">
      <c r="A19" s="4">
        <v>43499</v>
      </c>
      <c r="B19" t="s">
        <v>75</v>
      </c>
      <c r="C19" t="s">
        <v>10</v>
      </c>
      <c r="D19">
        <v>129</v>
      </c>
      <c r="E19" t="s">
        <v>8</v>
      </c>
      <c r="F19">
        <v>134</v>
      </c>
      <c r="G19" t="s">
        <v>59</v>
      </c>
      <c r="I19">
        <v>18624</v>
      </c>
    </row>
    <row r="20" spans="1:9" x14ac:dyDescent="0.2">
      <c r="A20" s="4">
        <v>43499</v>
      </c>
      <c r="B20" t="s">
        <v>60</v>
      </c>
      <c r="C20" t="s">
        <v>19</v>
      </c>
      <c r="D20">
        <v>96</v>
      </c>
      <c r="E20" t="s">
        <v>25</v>
      </c>
      <c r="F20">
        <v>84</v>
      </c>
      <c r="G20" t="s">
        <v>59</v>
      </c>
      <c r="I20">
        <v>17025</v>
      </c>
    </row>
    <row r="21" spans="1:9" x14ac:dyDescent="0.2">
      <c r="A21" s="4">
        <v>43499</v>
      </c>
      <c r="B21" t="s">
        <v>62</v>
      </c>
      <c r="C21" t="s">
        <v>22</v>
      </c>
      <c r="D21">
        <v>103</v>
      </c>
      <c r="E21" t="s">
        <v>37</v>
      </c>
      <c r="F21">
        <v>121</v>
      </c>
      <c r="G21" t="s">
        <v>59</v>
      </c>
      <c r="I21">
        <v>19800</v>
      </c>
    </row>
    <row r="22" spans="1:9" x14ac:dyDescent="0.2">
      <c r="A22" s="4">
        <v>43500</v>
      </c>
      <c r="B22" t="s">
        <v>23</v>
      </c>
      <c r="C22" t="s">
        <v>13</v>
      </c>
      <c r="D22">
        <v>113</v>
      </c>
      <c r="E22" t="s">
        <v>15</v>
      </c>
      <c r="F22">
        <v>94</v>
      </c>
      <c r="G22" t="s">
        <v>59</v>
      </c>
      <c r="I22">
        <v>16209</v>
      </c>
    </row>
    <row r="23" spans="1:9" x14ac:dyDescent="0.2">
      <c r="A23" s="4">
        <v>43500</v>
      </c>
      <c r="B23" t="s">
        <v>12</v>
      </c>
      <c r="C23" t="s">
        <v>21</v>
      </c>
      <c r="D23">
        <v>103</v>
      </c>
      <c r="E23" t="s">
        <v>16</v>
      </c>
      <c r="F23">
        <v>129</v>
      </c>
      <c r="G23" t="s">
        <v>59</v>
      </c>
      <c r="I23">
        <v>12589</v>
      </c>
    </row>
    <row r="24" spans="1:9" x14ac:dyDescent="0.2">
      <c r="A24" s="4">
        <v>43500</v>
      </c>
      <c r="B24" t="s">
        <v>6</v>
      </c>
      <c r="C24" t="s">
        <v>20</v>
      </c>
      <c r="D24">
        <v>109</v>
      </c>
      <c r="E24" t="s">
        <v>17</v>
      </c>
      <c r="F24">
        <v>107</v>
      </c>
      <c r="G24" t="s">
        <v>59</v>
      </c>
      <c r="I24">
        <v>15780</v>
      </c>
    </row>
    <row r="25" spans="1:9" x14ac:dyDescent="0.2">
      <c r="A25" s="4">
        <v>43500</v>
      </c>
      <c r="B25" t="s">
        <v>42</v>
      </c>
      <c r="C25" t="s">
        <v>18</v>
      </c>
      <c r="D25">
        <v>118</v>
      </c>
      <c r="E25" t="s">
        <v>29</v>
      </c>
      <c r="F25">
        <v>110</v>
      </c>
      <c r="G25" t="s">
        <v>59</v>
      </c>
      <c r="I25">
        <v>15740</v>
      </c>
    </row>
    <row r="26" spans="1:9" x14ac:dyDescent="0.2">
      <c r="A26" s="4">
        <v>43500</v>
      </c>
      <c r="B26" t="s">
        <v>30</v>
      </c>
      <c r="C26" t="s">
        <v>35</v>
      </c>
      <c r="D26">
        <v>112</v>
      </c>
      <c r="E26" t="s">
        <v>32</v>
      </c>
      <c r="F26">
        <v>127</v>
      </c>
      <c r="G26" t="s">
        <v>59</v>
      </c>
      <c r="I26">
        <v>16245</v>
      </c>
    </row>
    <row r="27" spans="1:9" x14ac:dyDescent="0.2">
      <c r="A27" s="4">
        <v>43500</v>
      </c>
      <c r="B27" t="s">
        <v>12</v>
      </c>
      <c r="C27" t="s">
        <v>24</v>
      </c>
      <c r="D27">
        <v>137</v>
      </c>
      <c r="E27" t="s">
        <v>41</v>
      </c>
      <c r="F27">
        <v>129</v>
      </c>
      <c r="G27" t="s">
        <v>59</v>
      </c>
      <c r="I27">
        <v>15025</v>
      </c>
    </row>
    <row r="28" spans="1:9" x14ac:dyDescent="0.2">
      <c r="A28" s="4">
        <v>43501</v>
      </c>
      <c r="B28" t="s">
        <v>12</v>
      </c>
      <c r="C28" t="s">
        <v>22</v>
      </c>
      <c r="D28">
        <v>117</v>
      </c>
      <c r="E28" t="s">
        <v>14</v>
      </c>
      <c r="F28">
        <v>115</v>
      </c>
      <c r="G28" t="s">
        <v>59</v>
      </c>
      <c r="I28">
        <v>14300</v>
      </c>
    </row>
    <row r="29" spans="1:9" x14ac:dyDescent="0.2">
      <c r="A29" s="4">
        <v>43501</v>
      </c>
      <c r="B29" t="s">
        <v>12</v>
      </c>
      <c r="C29" t="s">
        <v>8</v>
      </c>
      <c r="D29">
        <v>103</v>
      </c>
      <c r="E29" t="s">
        <v>36</v>
      </c>
      <c r="F29">
        <v>96</v>
      </c>
      <c r="G29" t="s">
        <v>59</v>
      </c>
      <c r="I29">
        <v>19432</v>
      </c>
    </row>
    <row r="30" spans="1:9" x14ac:dyDescent="0.2">
      <c r="A30" s="4">
        <v>43501</v>
      </c>
      <c r="B30" t="s">
        <v>12</v>
      </c>
      <c r="C30" t="s">
        <v>39</v>
      </c>
      <c r="D30">
        <v>94</v>
      </c>
      <c r="E30" t="s">
        <v>20</v>
      </c>
      <c r="F30">
        <v>136</v>
      </c>
      <c r="G30" t="s">
        <v>59</v>
      </c>
      <c r="I30">
        <v>17265</v>
      </c>
    </row>
    <row r="31" spans="1:9" x14ac:dyDescent="0.2">
      <c r="A31" s="4">
        <v>43501</v>
      </c>
      <c r="B31" t="s">
        <v>6</v>
      </c>
      <c r="C31" t="s">
        <v>34</v>
      </c>
      <c r="D31">
        <v>106</v>
      </c>
      <c r="E31" t="s">
        <v>19</v>
      </c>
      <c r="F31">
        <v>108</v>
      </c>
      <c r="G31" t="s">
        <v>59</v>
      </c>
      <c r="I31">
        <v>13454</v>
      </c>
    </row>
    <row r="32" spans="1:9" x14ac:dyDescent="0.2">
      <c r="A32" s="4">
        <v>43501</v>
      </c>
      <c r="B32" t="s">
        <v>23</v>
      </c>
      <c r="C32" t="s">
        <v>16</v>
      </c>
      <c r="D32">
        <v>105</v>
      </c>
      <c r="E32" t="s">
        <v>25</v>
      </c>
      <c r="F32">
        <v>92</v>
      </c>
      <c r="G32" t="s">
        <v>59</v>
      </c>
      <c r="I32">
        <v>17853</v>
      </c>
    </row>
    <row r="33" spans="1:9" x14ac:dyDescent="0.2">
      <c r="A33" s="4">
        <v>43501</v>
      </c>
      <c r="B33" t="s">
        <v>6</v>
      </c>
      <c r="C33" t="s">
        <v>27</v>
      </c>
      <c r="D33">
        <v>122</v>
      </c>
      <c r="E33" t="s">
        <v>10</v>
      </c>
      <c r="F33">
        <v>132</v>
      </c>
      <c r="G33" t="s">
        <v>59</v>
      </c>
      <c r="I33">
        <v>18203</v>
      </c>
    </row>
    <row r="34" spans="1:9" x14ac:dyDescent="0.2">
      <c r="A34" s="4">
        <v>43501</v>
      </c>
      <c r="B34" t="s">
        <v>6</v>
      </c>
      <c r="C34" t="s">
        <v>37</v>
      </c>
      <c r="D34">
        <v>119</v>
      </c>
      <c r="E34" t="s">
        <v>7</v>
      </c>
      <c r="F34">
        <v>107</v>
      </c>
      <c r="G34" t="s">
        <v>59</v>
      </c>
      <c r="I34">
        <v>20472</v>
      </c>
    </row>
    <row r="35" spans="1:9" x14ac:dyDescent="0.2">
      <c r="A35" s="4">
        <v>43501</v>
      </c>
      <c r="B35" t="s">
        <v>9</v>
      </c>
      <c r="C35" t="s">
        <v>26</v>
      </c>
      <c r="D35">
        <v>118</v>
      </c>
      <c r="E35" t="s">
        <v>40</v>
      </c>
      <c r="F35">
        <v>108</v>
      </c>
      <c r="G35" t="s">
        <v>59</v>
      </c>
      <c r="I35">
        <v>19468</v>
      </c>
    </row>
    <row r="36" spans="1:9" x14ac:dyDescent="0.2">
      <c r="A36" s="4">
        <v>43502</v>
      </c>
      <c r="B36" t="s">
        <v>23</v>
      </c>
      <c r="C36" t="s">
        <v>21</v>
      </c>
      <c r="D36">
        <v>130</v>
      </c>
      <c r="E36" t="s">
        <v>15</v>
      </c>
      <c r="F36">
        <v>135</v>
      </c>
      <c r="G36" t="s">
        <v>59</v>
      </c>
      <c r="I36">
        <v>14516</v>
      </c>
    </row>
    <row r="37" spans="1:9" x14ac:dyDescent="0.2">
      <c r="A37" s="4">
        <v>43502</v>
      </c>
      <c r="B37" t="s">
        <v>6</v>
      </c>
      <c r="C37" t="s">
        <v>17</v>
      </c>
      <c r="D37">
        <v>125</v>
      </c>
      <c r="E37" t="s">
        <v>38</v>
      </c>
      <c r="F37">
        <v>120</v>
      </c>
      <c r="G37" t="s">
        <v>59</v>
      </c>
      <c r="I37">
        <v>18116</v>
      </c>
    </row>
    <row r="38" spans="1:9" x14ac:dyDescent="0.2">
      <c r="A38" s="4">
        <v>43502</v>
      </c>
      <c r="B38" t="s">
        <v>33</v>
      </c>
      <c r="C38" t="s">
        <v>14</v>
      </c>
      <c r="D38">
        <v>93</v>
      </c>
      <c r="E38" t="s">
        <v>28</v>
      </c>
      <c r="F38">
        <v>99</v>
      </c>
      <c r="G38" t="s">
        <v>59</v>
      </c>
      <c r="I38">
        <v>19606</v>
      </c>
    </row>
    <row r="39" spans="1:9" x14ac:dyDescent="0.2">
      <c r="A39" s="4">
        <v>43502</v>
      </c>
      <c r="B39" t="s">
        <v>9</v>
      </c>
      <c r="C39" t="s">
        <v>35</v>
      </c>
      <c r="D39">
        <v>102</v>
      </c>
      <c r="E39" t="s">
        <v>11</v>
      </c>
      <c r="F39">
        <v>141</v>
      </c>
      <c r="G39" t="s">
        <v>59</v>
      </c>
      <c r="I39">
        <v>19596</v>
      </c>
    </row>
    <row r="40" spans="1:9" x14ac:dyDescent="0.2">
      <c r="A40" s="4">
        <v>43502</v>
      </c>
      <c r="B40" t="s">
        <v>6</v>
      </c>
      <c r="C40" t="s">
        <v>41</v>
      </c>
      <c r="D40">
        <v>129</v>
      </c>
      <c r="E40" t="s">
        <v>13</v>
      </c>
      <c r="F40">
        <v>148</v>
      </c>
      <c r="G40" t="s">
        <v>59</v>
      </c>
      <c r="I40">
        <v>17360</v>
      </c>
    </row>
    <row r="41" spans="1:9" x14ac:dyDescent="0.2">
      <c r="A41" s="4">
        <v>43502</v>
      </c>
      <c r="B41" t="s">
        <v>30</v>
      </c>
      <c r="C41" t="s">
        <v>18</v>
      </c>
      <c r="D41">
        <v>127</v>
      </c>
      <c r="E41" t="s">
        <v>32</v>
      </c>
      <c r="F41">
        <v>101</v>
      </c>
      <c r="G41" t="s">
        <v>59</v>
      </c>
      <c r="I41">
        <v>17583</v>
      </c>
    </row>
    <row r="42" spans="1:9" x14ac:dyDescent="0.2">
      <c r="A42" s="4">
        <v>43502</v>
      </c>
      <c r="B42" t="s">
        <v>42</v>
      </c>
      <c r="C42" t="s">
        <v>29</v>
      </c>
      <c r="D42">
        <v>88</v>
      </c>
      <c r="E42" t="s">
        <v>31</v>
      </c>
      <c r="F42">
        <v>116</v>
      </c>
      <c r="G42" t="s">
        <v>59</v>
      </c>
      <c r="I42">
        <v>18306</v>
      </c>
    </row>
    <row r="43" spans="1:9" x14ac:dyDescent="0.2">
      <c r="A43" s="4">
        <v>43503</v>
      </c>
      <c r="B43" t="s">
        <v>23</v>
      </c>
      <c r="C43" t="s">
        <v>37</v>
      </c>
      <c r="D43">
        <v>119</v>
      </c>
      <c r="E43" t="s">
        <v>24</v>
      </c>
      <c r="F43">
        <v>101</v>
      </c>
      <c r="G43" t="s">
        <v>59</v>
      </c>
      <c r="I43">
        <v>16036</v>
      </c>
    </row>
    <row r="44" spans="1:9" x14ac:dyDescent="0.2">
      <c r="A44" s="4">
        <v>43503</v>
      </c>
      <c r="B44" t="s">
        <v>6</v>
      </c>
      <c r="C44" t="s">
        <v>39</v>
      </c>
      <c r="D44">
        <v>129</v>
      </c>
      <c r="E44" t="s">
        <v>8</v>
      </c>
      <c r="F44">
        <v>128</v>
      </c>
      <c r="G44" t="s">
        <v>59</v>
      </c>
      <c r="I44">
        <v>18624</v>
      </c>
    </row>
    <row r="45" spans="1:9" x14ac:dyDescent="0.2">
      <c r="A45" s="4">
        <v>43503</v>
      </c>
      <c r="B45" t="s">
        <v>12</v>
      </c>
      <c r="C45" t="s">
        <v>22</v>
      </c>
      <c r="D45">
        <v>92</v>
      </c>
      <c r="E45" t="s">
        <v>20</v>
      </c>
      <c r="F45">
        <v>116</v>
      </c>
      <c r="G45" t="s">
        <v>59</v>
      </c>
      <c r="I45">
        <v>15756</v>
      </c>
    </row>
    <row r="46" spans="1:9" x14ac:dyDescent="0.2">
      <c r="A46" s="4">
        <v>43503</v>
      </c>
      <c r="B46" t="s">
        <v>6</v>
      </c>
      <c r="C46" t="s">
        <v>19</v>
      </c>
      <c r="D46">
        <v>95</v>
      </c>
      <c r="E46" t="s">
        <v>10</v>
      </c>
      <c r="F46">
        <v>117</v>
      </c>
      <c r="G46" t="s">
        <v>59</v>
      </c>
      <c r="I46">
        <v>18203</v>
      </c>
    </row>
    <row r="47" spans="1:9" x14ac:dyDescent="0.2">
      <c r="A47" s="4">
        <v>43503</v>
      </c>
      <c r="B47" t="s">
        <v>12</v>
      </c>
      <c r="C47" t="s">
        <v>34</v>
      </c>
      <c r="D47">
        <v>112</v>
      </c>
      <c r="E47" t="s">
        <v>27</v>
      </c>
      <c r="F47">
        <v>122</v>
      </c>
      <c r="G47" t="s">
        <v>59</v>
      </c>
      <c r="I47">
        <v>17184</v>
      </c>
    </row>
    <row r="48" spans="1:9" x14ac:dyDescent="0.2">
      <c r="A48" s="4">
        <v>43503</v>
      </c>
      <c r="B48" t="s">
        <v>9</v>
      </c>
      <c r="C48" t="s">
        <v>35</v>
      </c>
      <c r="D48">
        <v>118</v>
      </c>
      <c r="E48" t="s">
        <v>40</v>
      </c>
      <c r="F48">
        <v>127</v>
      </c>
      <c r="G48" t="s">
        <v>59</v>
      </c>
      <c r="I48">
        <v>19393</v>
      </c>
    </row>
    <row r="49" spans="1:9" x14ac:dyDescent="0.2">
      <c r="A49" s="4">
        <v>43504</v>
      </c>
      <c r="B49" t="s">
        <v>23</v>
      </c>
      <c r="C49" t="s">
        <v>38</v>
      </c>
      <c r="D49">
        <v>125</v>
      </c>
      <c r="E49" t="s">
        <v>15</v>
      </c>
      <c r="F49">
        <v>106</v>
      </c>
      <c r="G49" t="s">
        <v>59</v>
      </c>
      <c r="I49">
        <v>15267</v>
      </c>
    </row>
    <row r="50" spans="1:9" x14ac:dyDescent="0.2">
      <c r="A50" s="4">
        <v>43504</v>
      </c>
      <c r="B50" t="s">
        <v>33</v>
      </c>
      <c r="C50" t="s">
        <v>13</v>
      </c>
      <c r="D50">
        <v>122</v>
      </c>
      <c r="E50" t="s">
        <v>28</v>
      </c>
      <c r="F50">
        <v>107</v>
      </c>
      <c r="G50" t="s">
        <v>59</v>
      </c>
      <c r="I50">
        <v>20420</v>
      </c>
    </row>
    <row r="51" spans="1:9" x14ac:dyDescent="0.2">
      <c r="A51" s="4">
        <v>43504</v>
      </c>
      <c r="B51" t="s">
        <v>12</v>
      </c>
      <c r="C51" t="s">
        <v>25</v>
      </c>
      <c r="D51">
        <v>103</v>
      </c>
      <c r="E51" t="s">
        <v>16</v>
      </c>
      <c r="F51">
        <v>120</v>
      </c>
      <c r="G51" t="s">
        <v>59</v>
      </c>
      <c r="I51">
        <v>14430</v>
      </c>
    </row>
    <row r="52" spans="1:9" x14ac:dyDescent="0.2">
      <c r="A52" s="4">
        <v>43504</v>
      </c>
      <c r="B52" t="s">
        <v>44</v>
      </c>
      <c r="C52" t="s">
        <v>34</v>
      </c>
      <c r="D52">
        <v>117</v>
      </c>
      <c r="E52" t="s">
        <v>17</v>
      </c>
      <c r="F52">
        <v>122</v>
      </c>
      <c r="G52" t="s">
        <v>59</v>
      </c>
      <c r="I52">
        <v>16980</v>
      </c>
    </row>
    <row r="53" spans="1:9" x14ac:dyDescent="0.2">
      <c r="A53" s="4">
        <v>43504</v>
      </c>
      <c r="B53" t="s">
        <v>12</v>
      </c>
      <c r="C53" t="s">
        <v>21</v>
      </c>
      <c r="D53">
        <v>110</v>
      </c>
      <c r="E53" t="s">
        <v>7</v>
      </c>
      <c r="F53">
        <v>117</v>
      </c>
      <c r="G53" t="s">
        <v>59</v>
      </c>
      <c r="I53">
        <v>20627</v>
      </c>
    </row>
    <row r="54" spans="1:9" x14ac:dyDescent="0.2">
      <c r="A54" s="4">
        <v>43504</v>
      </c>
      <c r="B54" t="s">
        <v>42</v>
      </c>
      <c r="C54" t="s">
        <v>11</v>
      </c>
      <c r="D54">
        <v>117</v>
      </c>
      <c r="E54" t="s">
        <v>29</v>
      </c>
      <c r="F54">
        <v>107</v>
      </c>
      <c r="G54" t="s">
        <v>59</v>
      </c>
      <c r="I54">
        <v>17081</v>
      </c>
    </row>
    <row r="55" spans="1:9" x14ac:dyDescent="0.2">
      <c r="A55" s="4">
        <v>43504</v>
      </c>
      <c r="B55" t="s">
        <v>30</v>
      </c>
      <c r="C55" t="s">
        <v>26</v>
      </c>
      <c r="D55">
        <v>96</v>
      </c>
      <c r="E55" t="s">
        <v>32</v>
      </c>
      <c r="F55">
        <v>102</v>
      </c>
      <c r="G55" t="s">
        <v>59</v>
      </c>
      <c r="I55">
        <v>17583</v>
      </c>
    </row>
    <row r="56" spans="1:9" x14ac:dyDescent="0.2">
      <c r="A56" s="4">
        <v>43504</v>
      </c>
      <c r="B56" t="s">
        <v>12</v>
      </c>
      <c r="C56" t="s">
        <v>36</v>
      </c>
      <c r="D56">
        <v>106</v>
      </c>
      <c r="E56" t="s">
        <v>41</v>
      </c>
      <c r="F56">
        <v>119</v>
      </c>
      <c r="G56" t="s">
        <v>59</v>
      </c>
      <c r="I56">
        <v>16682</v>
      </c>
    </row>
    <row r="57" spans="1:9" x14ac:dyDescent="0.2">
      <c r="A57" s="4">
        <v>43505</v>
      </c>
      <c r="B57" t="s">
        <v>23</v>
      </c>
      <c r="C57" t="s">
        <v>14</v>
      </c>
      <c r="D57">
        <v>129</v>
      </c>
      <c r="E57" t="s">
        <v>24</v>
      </c>
      <c r="F57">
        <v>120</v>
      </c>
      <c r="G57" t="s">
        <v>59</v>
      </c>
      <c r="I57">
        <v>15048</v>
      </c>
    </row>
    <row r="58" spans="1:9" x14ac:dyDescent="0.2">
      <c r="A58" s="4">
        <v>43505</v>
      </c>
      <c r="B58" t="s">
        <v>6</v>
      </c>
      <c r="C58" t="s">
        <v>22</v>
      </c>
      <c r="D58">
        <v>123</v>
      </c>
      <c r="E58" t="s">
        <v>8</v>
      </c>
      <c r="F58">
        <v>112</v>
      </c>
      <c r="G58" t="s">
        <v>59</v>
      </c>
      <c r="I58">
        <v>18624</v>
      </c>
    </row>
    <row r="59" spans="1:9" x14ac:dyDescent="0.2">
      <c r="A59" s="4">
        <v>43505</v>
      </c>
      <c r="B59" t="s">
        <v>6</v>
      </c>
      <c r="C59" t="s">
        <v>41</v>
      </c>
      <c r="D59">
        <v>134</v>
      </c>
      <c r="E59" t="s">
        <v>38</v>
      </c>
      <c r="F59">
        <v>125</v>
      </c>
      <c r="G59" t="s">
        <v>59</v>
      </c>
      <c r="I59">
        <v>19942</v>
      </c>
    </row>
    <row r="60" spans="1:9" x14ac:dyDescent="0.2">
      <c r="A60" s="4">
        <v>43505</v>
      </c>
      <c r="B60" t="s">
        <v>33</v>
      </c>
      <c r="C60" t="s">
        <v>10</v>
      </c>
      <c r="D60">
        <v>117</v>
      </c>
      <c r="E60" t="s">
        <v>18</v>
      </c>
      <c r="F60">
        <v>112</v>
      </c>
      <c r="G60" t="s">
        <v>59</v>
      </c>
      <c r="I60">
        <v>18061</v>
      </c>
    </row>
    <row r="61" spans="1:9" x14ac:dyDescent="0.2">
      <c r="A61" s="4">
        <v>43505</v>
      </c>
      <c r="B61" t="s">
        <v>12</v>
      </c>
      <c r="C61" t="s">
        <v>36</v>
      </c>
      <c r="D61">
        <v>90</v>
      </c>
      <c r="E61" t="s">
        <v>20</v>
      </c>
      <c r="F61">
        <v>105</v>
      </c>
      <c r="G61" t="s">
        <v>59</v>
      </c>
      <c r="I61">
        <v>17923</v>
      </c>
    </row>
    <row r="62" spans="1:9" x14ac:dyDescent="0.2">
      <c r="A62" s="4">
        <v>43505</v>
      </c>
      <c r="B62" t="s">
        <v>6</v>
      </c>
      <c r="C62" t="s">
        <v>17</v>
      </c>
      <c r="D62">
        <v>90</v>
      </c>
      <c r="E62" t="s">
        <v>19</v>
      </c>
      <c r="F62">
        <v>99</v>
      </c>
      <c r="G62" t="s">
        <v>59</v>
      </c>
      <c r="I62">
        <v>16841</v>
      </c>
    </row>
    <row r="63" spans="1:9" x14ac:dyDescent="0.2">
      <c r="A63" s="4">
        <v>43505</v>
      </c>
      <c r="B63" t="s">
        <v>42</v>
      </c>
      <c r="C63" t="s">
        <v>27</v>
      </c>
      <c r="D63">
        <v>103</v>
      </c>
      <c r="E63" t="s">
        <v>13</v>
      </c>
      <c r="F63">
        <v>83</v>
      </c>
      <c r="G63" t="s">
        <v>59</v>
      </c>
      <c r="I63">
        <v>17812</v>
      </c>
    </row>
    <row r="64" spans="1:9" x14ac:dyDescent="0.2">
      <c r="A64" s="4">
        <v>43505</v>
      </c>
      <c r="B64" t="s">
        <v>23</v>
      </c>
      <c r="C64" t="s">
        <v>37</v>
      </c>
      <c r="D64">
        <v>104</v>
      </c>
      <c r="E64" t="s">
        <v>25</v>
      </c>
      <c r="F64">
        <v>99</v>
      </c>
      <c r="G64" t="s">
        <v>59</v>
      </c>
      <c r="I64">
        <v>18886</v>
      </c>
    </row>
    <row r="65" spans="1:9" x14ac:dyDescent="0.2">
      <c r="A65" s="4">
        <v>43505</v>
      </c>
      <c r="B65" t="s">
        <v>45</v>
      </c>
      <c r="C65" t="s">
        <v>35</v>
      </c>
      <c r="D65">
        <v>105</v>
      </c>
      <c r="E65" t="s">
        <v>31</v>
      </c>
      <c r="F65">
        <v>125</v>
      </c>
      <c r="G65" t="s">
        <v>59</v>
      </c>
      <c r="I65">
        <v>18306</v>
      </c>
    </row>
    <row r="66" spans="1:9" x14ac:dyDescent="0.2">
      <c r="A66" s="4">
        <v>43506</v>
      </c>
      <c r="B66" t="s">
        <v>23</v>
      </c>
      <c r="C66" t="s">
        <v>27</v>
      </c>
      <c r="D66">
        <v>124</v>
      </c>
      <c r="E66" t="s">
        <v>24</v>
      </c>
      <c r="F66">
        <v>108</v>
      </c>
      <c r="G66" t="s">
        <v>59</v>
      </c>
      <c r="I66">
        <v>13370</v>
      </c>
    </row>
    <row r="67" spans="1:9" x14ac:dyDescent="0.2">
      <c r="A67" s="4">
        <v>43506</v>
      </c>
      <c r="B67" t="s">
        <v>62</v>
      </c>
      <c r="C67" t="s">
        <v>40</v>
      </c>
      <c r="D67">
        <v>101</v>
      </c>
      <c r="E67" t="s">
        <v>28</v>
      </c>
      <c r="F67">
        <v>102</v>
      </c>
      <c r="G67" t="s">
        <v>59</v>
      </c>
      <c r="I67">
        <v>20340</v>
      </c>
    </row>
    <row r="68" spans="1:9" x14ac:dyDescent="0.2">
      <c r="A68" s="4">
        <v>43506</v>
      </c>
      <c r="B68" t="s">
        <v>33</v>
      </c>
      <c r="C68" t="s">
        <v>26</v>
      </c>
      <c r="D68">
        <v>118</v>
      </c>
      <c r="E68" t="s">
        <v>11</v>
      </c>
      <c r="F68">
        <v>120</v>
      </c>
      <c r="G68" t="s">
        <v>59</v>
      </c>
      <c r="I68">
        <v>19596</v>
      </c>
    </row>
    <row r="69" spans="1:9" x14ac:dyDescent="0.2">
      <c r="A69" s="4">
        <v>43506</v>
      </c>
      <c r="B69" t="s">
        <v>61</v>
      </c>
      <c r="C69" t="s">
        <v>39</v>
      </c>
      <c r="D69">
        <v>120</v>
      </c>
      <c r="E69" t="s">
        <v>7</v>
      </c>
      <c r="F69">
        <v>143</v>
      </c>
      <c r="G69" t="s">
        <v>59</v>
      </c>
      <c r="I69">
        <v>20683</v>
      </c>
    </row>
    <row r="70" spans="1:9" x14ac:dyDescent="0.2">
      <c r="A70" s="4">
        <v>43506</v>
      </c>
      <c r="B70" t="s">
        <v>43</v>
      </c>
      <c r="C70" t="s">
        <v>29</v>
      </c>
      <c r="D70">
        <v>104</v>
      </c>
      <c r="E70" t="s">
        <v>32</v>
      </c>
      <c r="F70">
        <v>117</v>
      </c>
      <c r="G70" t="s">
        <v>59</v>
      </c>
      <c r="I70">
        <v>17583</v>
      </c>
    </row>
    <row r="71" spans="1:9" x14ac:dyDescent="0.2">
      <c r="A71" s="4">
        <v>43507</v>
      </c>
      <c r="B71" t="s">
        <v>6</v>
      </c>
      <c r="C71" t="s">
        <v>13</v>
      </c>
      <c r="D71">
        <v>112</v>
      </c>
      <c r="E71" t="s">
        <v>38</v>
      </c>
      <c r="F71">
        <v>99</v>
      </c>
      <c r="G71" t="s">
        <v>59</v>
      </c>
      <c r="I71">
        <v>18833</v>
      </c>
    </row>
    <row r="72" spans="1:9" x14ac:dyDescent="0.2">
      <c r="A72" s="4">
        <v>43507</v>
      </c>
      <c r="B72" t="s">
        <v>12</v>
      </c>
      <c r="C72" t="s">
        <v>25</v>
      </c>
      <c r="D72">
        <v>104</v>
      </c>
      <c r="E72" t="s">
        <v>36</v>
      </c>
      <c r="F72">
        <v>107</v>
      </c>
      <c r="G72" t="s">
        <v>59</v>
      </c>
      <c r="I72">
        <v>19432</v>
      </c>
    </row>
    <row r="73" spans="1:9" x14ac:dyDescent="0.2">
      <c r="A73" s="4">
        <v>43507</v>
      </c>
      <c r="B73" t="s">
        <v>42</v>
      </c>
      <c r="C73" t="s">
        <v>26</v>
      </c>
      <c r="D73">
        <v>87</v>
      </c>
      <c r="E73" t="s">
        <v>21</v>
      </c>
      <c r="F73">
        <v>103</v>
      </c>
      <c r="G73" t="s">
        <v>59</v>
      </c>
      <c r="I73">
        <v>18378</v>
      </c>
    </row>
    <row r="74" spans="1:9" x14ac:dyDescent="0.2">
      <c r="A74" s="4">
        <v>43507</v>
      </c>
      <c r="B74" t="s">
        <v>12</v>
      </c>
      <c r="C74" t="s">
        <v>41</v>
      </c>
      <c r="D74">
        <v>112</v>
      </c>
      <c r="E74" t="s">
        <v>16</v>
      </c>
      <c r="F74">
        <v>121</v>
      </c>
      <c r="G74" t="s">
        <v>59</v>
      </c>
      <c r="I74">
        <v>15246</v>
      </c>
    </row>
    <row r="75" spans="1:9" x14ac:dyDescent="0.2">
      <c r="A75" s="4">
        <v>43507</v>
      </c>
      <c r="B75" t="s">
        <v>6</v>
      </c>
      <c r="C75" t="s">
        <v>28</v>
      </c>
      <c r="D75">
        <v>104</v>
      </c>
      <c r="E75" t="s">
        <v>18</v>
      </c>
      <c r="F75">
        <v>120</v>
      </c>
      <c r="G75" t="s">
        <v>59</v>
      </c>
      <c r="I75">
        <v>18055</v>
      </c>
    </row>
    <row r="76" spans="1:9" x14ac:dyDescent="0.2">
      <c r="A76" s="4">
        <v>43507</v>
      </c>
      <c r="B76" t="s">
        <v>12</v>
      </c>
      <c r="C76" t="s">
        <v>14</v>
      </c>
      <c r="D76">
        <v>90</v>
      </c>
      <c r="E76" t="s">
        <v>20</v>
      </c>
      <c r="F76">
        <v>99</v>
      </c>
      <c r="G76" t="s">
        <v>59</v>
      </c>
      <c r="I76">
        <v>15734</v>
      </c>
    </row>
    <row r="77" spans="1:9" x14ac:dyDescent="0.2">
      <c r="A77" s="4">
        <v>43507</v>
      </c>
      <c r="B77" t="s">
        <v>6</v>
      </c>
      <c r="C77" t="s">
        <v>22</v>
      </c>
      <c r="D77">
        <v>120</v>
      </c>
      <c r="E77" t="s">
        <v>34</v>
      </c>
      <c r="F77">
        <v>130</v>
      </c>
      <c r="G77" t="s">
        <v>59</v>
      </c>
      <c r="I77">
        <v>13782</v>
      </c>
    </row>
    <row r="78" spans="1:9" x14ac:dyDescent="0.2">
      <c r="A78" s="4">
        <v>43507</v>
      </c>
      <c r="B78" t="s">
        <v>6</v>
      </c>
      <c r="C78" t="s">
        <v>40</v>
      </c>
      <c r="D78">
        <v>111</v>
      </c>
      <c r="E78" t="s">
        <v>10</v>
      </c>
      <c r="F78">
        <v>120</v>
      </c>
      <c r="G78" t="s">
        <v>59</v>
      </c>
      <c r="I78">
        <v>18203</v>
      </c>
    </row>
    <row r="79" spans="1:9" x14ac:dyDescent="0.2">
      <c r="A79" s="4">
        <v>43507</v>
      </c>
      <c r="B79" t="s">
        <v>23</v>
      </c>
      <c r="C79" t="s">
        <v>15</v>
      </c>
      <c r="D79">
        <v>125</v>
      </c>
      <c r="E79" t="s">
        <v>37</v>
      </c>
      <c r="F79">
        <v>127</v>
      </c>
      <c r="G79" t="s">
        <v>59</v>
      </c>
      <c r="I79">
        <v>19800</v>
      </c>
    </row>
    <row r="80" spans="1:9" x14ac:dyDescent="0.2">
      <c r="A80" s="4">
        <v>43508</v>
      </c>
      <c r="B80" t="s">
        <v>23</v>
      </c>
      <c r="C80" t="s">
        <v>39</v>
      </c>
      <c r="D80">
        <v>113</v>
      </c>
      <c r="E80" t="s">
        <v>24</v>
      </c>
      <c r="F80">
        <v>117</v>
      </c>
      <c r="G80" t="s">
        <v>59</v>
      </c>
      <c r="I80">
        <v>16824</v>
      </c>
    </row>
    <row r="81" spans="1:9" x14ac:dyDescent="0.2">
      <c r="A81" s="4">
        <v>43508</v>
      </c>
      <c r="B81" t="s">
        <v>9</v>
      </c>
      <c r="C81" t="s">
        <v>31</v>
      </c>
      <c r="D81">
        <v>108</v>
      </c>
      <c r="E81" t="s">
        <v>11</v>
      </c>
      <c r="F81">
        <v>115</v>
      </c>
      <c r="G81" t="s">
        <v>59</v>
      </c>
      <c r="I81">
        <v>19596</v>
      </c>
    </row>
    <row r="82" spans="1:9" x14ac:dyDescent="0.2">
      <c r="A82" s="4">
        <v>43508</v>
      </c>
      <c r="B82" t="s">
        <v>6</v>
      </c>
      <c r="C82" t="s">
        <v>35</v>
      </c>
      <c r="D82">
        <v>108</v>
      </c>
      <c r="E82" t="s">
        <v>19</v>
      </c>
      <c r="F82">
        <v>107</v>
      </c>
      <c r="G82" t="s">
        <v>59</v>
      </c>
      <c r="I82">
        <v>13788</v>
      </c>
    </row>
    <row r="83" spans="1:9" x14ac:dyDescent="0.2">
      <c r="A83" s="4">
        <v>43508</v>
      </c>
      <c r="B83" t="s">
        <v>6</v>
      </c>
      <c r="C83" t="s">
        <v>27</v>
      </c>
      <c r="D83">
        <v>118</v>
      </c>
      <c r="E83" t="s">
        <v>17</v>
      </c>
      <c r="F83">
        <v>88</v>
      </c>
      <c r="G83" t="s">
        <v>59</v>
      </c>
      <c r="I83">
        <v>15733</v>
      </c>
    </row>
    <row r="84" spans="1:9" x14ac:dyDescent="0.2">
      <c r="A84" s="4">
        <v>43508</v>
      </c>
      <c r="B84" t="s">
        <v>6</v>
      </c>
      <c r="C84" t="s">
        <v>8</v>
      </c>
      <c r="D84">
        <v>112</v>
      </c>
      <c r="E84" t="s">
        <v>7</v>
      </c>
      <c r="F84">
        <v>109</v>
      </c>
      <c r="G84" t="s">
        <v>59</v>
      </c>
      <c r="I84">
        <v>20582</v>
      </c>
    </row>
    <row r="85" spans="1:9" x14ac:dyDescent="0.2">
      <c r="A85" s="4">
        <v>43509</v>
      </c>
      <c r="B85" t="s">
        <v>23</v>
      </c>
      <c r="C85" t="s">
        <v>16</v>
      </c>
      <c r="D85">
        <v>110</v>
      </c>
      <c r="E85" t="s">
        <v>8</v>
      </c>
      <c r="F85">
        <v>118</v>
      </c>
      <c r="G85" t="s">
        <v>59</v>
      </c>
      <c r="I85">
        <v>18624</v>
      </c>
    </row>
    <row r="86" spans="1:9" x14ac:dyDescent="0.2">
      <c r="A86" s="4">
        <v>43509</v>
      </c>
      <c r="B86" t="s">
        <v>6</v>
      </c>
      <c r="C86" t="s">
        <v>19</v>
      </c>
      <c r="D86">
        <v>110</v>
      </c>
      <c r="E86" t="s">
        <v>38</v>
      </c>
      <c r="F86">
        <v>122</v>
      </c>
      <c r="G86" t="s">
        <v>59</v>
      </c>
      <c r="I86">
        <v>19114</v>
      </c>
    </row>
    <row r="87" spans="1:9" x14ac:dyDescent="0.2">
      <c r="A87" s="4">
        <v>43509</v>
      </c>
      <c r="B87" t="s">
        <v>12</v>
      </c>
      <c r="C87" t="s">
        <v>15</v>
      </c>
      <c r="D87">
        <v>148</v>
      </c>
      <c r="E87" t="s">
        <v>36</v>
      </c>
      <c r="F87">
        <v>139</v>
      </c>
      <c r="G87" t="s">
        <v>59</v>
      </c>
      <c r="H87" t="s">
        <v>74</v>
      </c>
      <c r="I87">
        <v>17434</v>
      </c>
    </row>
    <row r="88" spans="1:9" x14ac:dyDescent="0.2">
      <c r="A88" s="4">
        <v>43509</v>
      </c>
      <c r="B88" t="s">
        <v>33</v>
      </c>
      <c r="C88" t="s">
        <v>26</v>
      </c>
      <c r="D88">
        <v>112</v>
      </c>
      <c r="E88" t="s">
        <v>28</v>
      </c>
      <c r="F88">
        <v>101</v>
      </c>
      <c r="G88" t="s">
        <v>59</v>
      </c>
      <c r="I88">
        <v>20364</v>
      </c>
    </row>
    <row r="89" spans="1:9" x14ac:dyDescent="0.2">
      <c r="A89" s="4">
        <v>43509</v>
      </c>
      <c r="B89" t="s">
        <v>42</v>
      </c>
      <c r="C89" t="s">
        <v>32</v>
      </c>
      <c r="D89">
        <v>118</v>
      </c>
      <c r="E89" t="s">
        <v>21</v>
      </c>
      <c r="F89">
        <v>120</v>
      </c>
      <c r="G89" t="s">
        <v>59</v>
      </c>
      <c r="I89">
        <v>17938</v>
      </c>
    </row>
    <row r="90" spans="1:9" x14ac:dyDescent="0.2">
      <c r="A90" s="4">
        <v>43509</v>
      </c>
      <c r="B90" t="s">
        <v>12</v>
      </c>
      <c r="C90" t="s">
        <v>13</v>
      </c>
      <c r="D90">
        <v>106</v>
      </c>
      <c r="E90" t="s">
        <v>20</v>
      </c>
      <c r="F90">
        <v>97</v>
      </c>
      <c r="G90" t="s">
        <v>59</v>
      </c>
      <c r="I90">
        <v>17311</v>
      </c>
    </row>
    <row r="91" spans="1:9" x14ac:dyDescent="0.2">
      <c r="A91" s="4">
        <v>43509</v>
      </c>
      <c r="B91" t="s">
        <v>9</v>
      </c>
      <c r="C91" t="s">
        <v>29</v>
      </c>
      <c r="D91">
        <v>107</v>
      </c>
      <c r="E91" t="s">
        <v>22</v>
      </c>
      <c r="F91">
        <v>134</v>
      </c>
      <c r="G91" t="s">
        <v>59</v>
      </c>
      <c r="I91">
        <v>17703</v>
      </c>
    </row>
    <row r="92" spans="1:9" x14ac:dyDescent="0.2">
      <c r="A92" s="4">
        <v>43509</v>
      </c>
      <c r="B92" t="s">
        <v>6</v>
      </c>
      <c r="C92" t="s">
        <v>18</v>
      </c>
      <c r="D92">
        <v>111</v>
      </c>
      <c r="E92" t="s">
        <v>34</v>
      </c>
      <c r="F92">
        <v>121</v>
      </c>
      <c r="G92" t="s">
        <v>59</v>
      </c>
      <c r="I92">
        <v>15131</v>
      </c>
    </row>
    <row r="93" spans="1:9" x14ac:dyDescent="0.2">
      <c r="A93" s="4">
        <v>43509</v>
      </c>
      <c r="B93" t="s">
        <v>23</v>
      </c>
      <c r="C93" t="s">
        <v>7</v>
      </c>
      <c r="D93">
        <v>126</v>
      </c>
      <c r="E93" t="s">
        <v>25</v>
      </c>
      <c r="F93">
        <v>111</v>
      </c>
      <c r="G93" t="s">
        <v>59</v>
      </c>
      <c r="I93">
        <v>18983</v>
      </c>
    </row>
    <row r="94" spans="1:9" x14ac:dyDescent="0.2">
      <c r="A94" s="4">
        <v>43509</v>
      </c>
      <c r="B94" t="s">
        <v>9</v>
      </c>
      <c r="C94" t="s">
        <v>11</v>
      </c>
      <c r="D94">
        <v>107</v>
      </c>
      <c r="E94" t="s">
        <v>40</v>
      </c>
      <c r="F94">
        <v>129</v>
      </c>
      <c r="G94" t="s">
        <v>59</v>
      </c>
      <c r="I94">
        <v>19549</v>
      </c>
    </row>
    <row r="95" spans="1:9" x14ac:dyDescent="0.2">
      <c r="A95" s="4">
        <v>43509</v>
      </c>
      <c r="B95" t="s">
        <v>23</v>
      </c>
      <c r="C95" t="s">
        <v>41</v>
      </c>
      <c r="D95">
        <v>120</v>
      </c>
      <c r="E95" t="s">
        <v>37</v>
      </c>
      <c r="F95">
        <v>129</v>
      </c>
      <c r="G95" t="s">
        <v>59</v>
      </c>
      <c r="I95">
        <v>19800</v>
      </c>
    </row>
    <row r="96" spans="1:9" x14ac:dyDescent="0.2">
      <c r="A96" s="4">
        <v>43510</v>
      </c>
      <c r="B96" t="s">
        <v>23</v>
      </c>
      <c r="C96" t="s">
        <v>25</v>
      </c>
      <c r="D96">
        <v>106</v>
      </c>
      <c r="E96" t="s">
        <v>24</v>
      </c>
      <c r="F96">
        <v>91</v>
      </c>
      <c r="G96" t="s">
        <v>59</v>
      </c>
      <c r="I96">
        <v>14179</v>
      </c>
    </row>
    <row r="97" spans="1:9" x14ac:dyDescent="0.2">
      <c r="A97" s="4">
        <v>43510</v>
      </c>
      <c r="B97" t="s">
        <v>6</v>
      </c>
      <c r="C97" t="s">
        <v>10</v>
      </c>
      <c r="D97">
        <v>122</v>
      </c>
      <c r="E97" t="s">
        <v>17</v>
      </c>
      <c r="F97">
        <v>131</v>
      </c>
      <c r="G97" t="s">
        <v>59</v>
      </c>
      <c r="I97">
        <v>15686</v>
      </c>
    </row>
    <row r="98" spans="1:9" x14ac:dyDescent="0.2">
      <c r="A98" s="4">
        <v>43510</v>
      </c>
      <c r="B98" t="s">
        <v>12</v>
      </c>
      <c r="C98" t="s">
        <v>14</v>
      </c>
      <c r="D98">
        <v>89</v>
      </c>
      <c r="E98" t="s">
        <v>27</v>
      </c>
      <c r="F98">
        <v>127</v>
      </c>
      <c r="G98" t="s">
        <v>59</v>
      </c>
      <c r="I98">
        <v>18846</v>
      </c>
    </row>
    <row r="99" spans="1:9" x14ac:dyDescent="0.2">
      <c r="A99" s="4">
        <v>43517</v>
      </c>
      <c r="B99" t="s">
        <v>23</v>
      </c>
      <c r="C99" t="s">
        <v>40</v>
      </c>
      <c r="D99">
        <v>113</v>
      </c>
      <c r="E99" t="s">
        <v>15</v>
      </c>
      <c r="F99">
        <v>99</v>
      </c>
      <c r="G99" t="s">
        <v>59</v>
      </c>
      <c r="I99">
        <v>17732</v>
      </c>
    </row>
    <row r="100" spans="1:9" x14ac:dyDescent="0.2">
      <c r="A100" s="4">
        <v>43517</v>
      </c>
      <c r="B100" t="s">
        <v>12</v>
      </c>
      <c r="C100" t="s">
        <v>29</v>
      </c>
      <c r="D100">
        <v>98</v>
      </c>
      <c r="E100" t="s">
        <v>36</v>
      </c>
      <c r="F100">
        <v>111</v>
      </c>
      <c r="G100" t="s">
        <v>59</v>
      </c>
      <c r="I100">
        <v>19022</v>
      </c>
    </row>
    <row r="101" spans="1:9" x14ac:dyDescent="0.2">
      <c r="A101" s="4">
        <v>43517</v>
      </c>
      <c r="B101" t="s">
        <v>9</v>
      </c>
      <c r="C101" t="s">
        <v>32</v>
      </c>
      <c r="D101">
        <v>123</v>
      </c>
      <c r="E101" t="s">
        <v>11</v>
      </c>
      <c r="F101">
        <v>125</v>
      </c>
      <c r="G101" t="s">
        <v>59</v>
      </c>
      <c r="I101">
        <v>19596</v>
      </c>
    </row>
    <row r="102" spans="1:9" x14ac:dyDescent="0.2">
      <c r="A102" s="4">
        <v>43517</v>
      </c>
      <c r="B102" t="s">
        <v>9</v>
      </c>
      <c r="C102" t="s">
        <v>18</v>
      </c>
      <c r="D102">
        <v>106</v>
      </c>
      <c r="E102" t="s">
        <v>39</v>
      </c>
      <c r="F102">
        <v>111</v>
      </c>
      <c r="G102" t="s">
        <v>59</v>
      </c>
      <c r="I102">
        <v>18997</v>
      </c>
    </row>
    <row r="103" spans="1:9" x14ac:dyDescent="0.2">
      <c r="A103" s="4">
        <v>43517</v>
      </c>
      <c r="B103" t="s">
        <v>6</v>
      </c>
      <c r="C103" t="s">
        <v>8</v>
      </c>
      <c r="D103">
        <v>97</v>
      </c>
      <c r="E103" t="s">
        <v>13</v>
      </c>
      <c r="F103">
        <v>98</v>
      </c>
      <c r="G103" t="s">
        <v>59</v>
      </c>
      <c r="I103">
        <v>17926</v>
      </c>
    </row>
    <row r="104" spans="1:9" x14ac:dyDescent="0.2">
      <c r="A104" s="4">
        <v>43517</v>
      </c>
      <c r="B104" t="s">
        <v>12</v>
      </c>
      <c r="C104" t="s">
        <v>26</v>
      </c>
      <c r="D104">
        <v>102</v>
      </c>
      <c r="E104" t="s">
        <v>7</v>
      </c>
      <c r="F104">
        <v>106</v>
      </c>
      <c r="G104" t="s">
        <v>59</v>
      </c>
      <c r="I104">
        <v>20505</v>
      </c>
    </row>
    <row r="105" spans="1:9" x14ac:dyDescent="0.2">
      <c r="A105" s="4">
        <v>43518</v>
      </c>
      <c r="B105" t="s">
        <v>23</v>
      </c>
      <c r="C105" t="s">
        <v>16</v>
      </c>
      <c r="D105">
        <v>125</v>
      </c>
      <c r="E105" t="s">
        <v>24</v>
      </c>
      <c r="F105">
        <v>122</v>
      </c>
      <c r="G105" t="s">
        <v>59</v>
      </c>
      <c r="I105">
        <v>14067</v>
      </c>
    </row>
    <row r="106" spans="1:9" x14ac:dyDescent="0.2">
      <c r="A106" s="4">
        <v>43518</v>
      </c>
      <c r="B106" t="s">
        <v>12</v>
      </c>
      <c r="C106" t="s">
        <v>41</v>
      </c>
      <c r="D106">
        <v>110</v>
      </c>
      <c r="E106" t="s">
        <v>14</v>
      </c>
      <c r="F106">
        <v>123</v>
      </c>
      <c r="G106" t="s">
        <v>59</v>
      </c>
      <c r="I106">
        <v>15572</v>
      </c>
    </row>
    <row r="107" spans="1:9" x14ac:dyDescent="0.2">
      <c r="A107" s="4">
        <v>43518</v>
      </c>
      <c r="B107" t="s">
        <v>33</v>
      </c>
      <c r="C107" t="s">
        <v>21</v>
      </c>
      <c r="D107">
        <v>114</v>
      </c>
      <c r="E107" t="s">
        <v>28</v>
      </c>
      <c r="F107">
        <v>104</v>
      </c>
      <c r="G107" t="s">
        <v>59</v>
      </c>
      <c r="I107">
        <v>20382</v>
      </c>
    </row>
    <row r="108" spans="1:9" x14ac:dyDescent="0.2">
      <c r="A108" s="4">
        <v>43518</v>
      </c>
      <c r="B108" t="s">
        <v>12</v>
      </c>
      <c r="C108" t="s">
        <v>17</v>
      </c>
      <c r="D108">
        <v>111</v>
      </c>
      <c r="E108" t="s">
        <v>20</v>
      </c>
      <c r="F108">
        <v>126</v>
      </c>
      <c r="G108" t="s">
        <v>59</v>
      </c>
      <c r="I108">
        <v>16962</v>
      </c>
    </row>
    <row r="109" spans="1:9" x14ac:dyDescent="0.2">
      <c r="A109" s="4">
        <v>43518</v>
      </c>
      <c r="B109" t="s">
        <v>6</v>
      </c>
      <c r="C109" t="s">
        <v>22</v>
      </c>
      <c r="D109">
        <v>112</v>
      </c>
      <c r="E109" t="s">
        <v>19</v>
      </c>
      <c r="F109">
        <v>106</v>
      </c>
      <c r="G109" t="s">
        <v>59</v>
      </c>
      <c r="I109">
        <v>16444</v>
      </c>
    </row>
    <row r="110" spans="1:9" x14ac:dyDescent="0.2">
      <c r="A110" s="4">
        <v>43518</v>
      </c>
      <c r="B110" t="s">
        <v>23</v>
      </c>
      <c r="C110" t="s">
        <v>34</v>
      </c>
      <c r="D110">
        <v>115</v>
      </c>
      <c r="E110" t="s">
        <v>25</v>
      </c>
      <c r="F110">
        <v>104</v>
      </c>
      <c r="G110" t="s">
        <v>59</v>
      </c>
      <c r="I110">
        <v>19096</v>
      </c>
    </row>
    <row r="111" spans="1:9" x14ac:dyDescent="0.2">
      <c r="A111" s="4">
        <v>43518</v>
      </c>
      <c r="B111" t="s">
        <v>44</v>
      </c>
      <c r="C111" t="s">
        <v>31</v>
      </c>
      <c r="D111">
        <v>147</v>
      </c>
      <c r="E111" t="s">
        <v>10</v>
      </c>
      <c r="F111">
        <v>148</v>
      </c>
      <c r="G111" t="s">
        <v>59</v>
      </c>
      <c r="H111" t="s">
        <v>66</v>
      </c>
      <c r="I111">
        <v>18203</v>
      </c>
    </row>
    <row r="112" spans="1:9" x14ac:dyDescent="0.2">
      <c r="A112" s="4">
        <v>43518</v>
      </c>
      <c r="B112" t="s">
        <v>12</v>
      </c>
      <c r="C112" t="s">
        <v>38</v>
      </c>
      <c r="D112">
        <v>110</v>
      </c>
      <c r="E112" t="s">
        <v>27</v>
      </c>
      <c r="F112">
        <v>109</v>
      </c>
      <c r="G112" t="s">
        <v>59</v>
      </c>
      <c r="I112">
        <v>18846</v>
      </c>
    </row>
    <row r="113" spans="1:9" x14ac:dyDescent="0.2">
      <c r="A113" s="4">
        <v>43518</v>
      </c>
      <c r="B113" t="s">
        <v>12</v>
      </c>
      <c r="C113" t="s">
        <v>35</v>
      </c>
      <c r="D113">
        <v>117</v>
      </c>
      <c r="E113" t="s">
        <v>37</v>
      </c>
      <c r="F113">
        <v>120</v>
      </c>
      <c r="G113" t="s">
        <v>59</v>
      </c>
      <c r="I113">
        <v>20058</v>
      </c>
    </row>
    <row r="114" spans="1:9" x14ac:dyDescent="0.2">
      <c r="A114" s="4">
        <v>43519</v>
      </c>
      <c r="B114" t="s">
        <v>12</v>
      </c>
      <c r="C114" t="s">
        <v>29</v>
      </c>
      <c r="D114">
        <v>112</v>
      </c>
      <c r="E114" t="s">
        <v>24</v>
      </c>
      <c r="F114">
        <v>120</v>
      </c>
      <c r="G114" t="s">
        <v>59</v>
      </c>
      <c r="I114">
        <v>15214</v>
      </c>
    </row>
    <row r="115" spans="1:9" x14ac:dyDescent="0.2">
      <c r="A115" s="4">
        <v>43519</v>
      </c>
      <c r="B115" t="s">
        <v>6</v>
      </c>
      <c r="C115" t="s">
        <v>8</v>
      </c>
      <c r="D115">
        <v>116</v>
      </c>
      <c r="E115" t="s">
        <v>38</v>
      </c>
      <c r="F115">
        <v>126</v>
      </c>
      <c r="G115" t="s">
        <v>59</v>
      </c>
      <c r="I115">
        <v>21295</v>
      </c>
    </row>
    <row r="116" spans="1:9" x14ac:dyDescent="0.2">
      <c r="A116" s="4">
        <v>43519</v>
      </c>
      <c r="B116" t="s">
        <v>12</v>
      </c>
      <c r="C116" t="s">
        <v>15</v>
      </c>
      <c r="D116">
        <v>117</v>
      </c>
      <c r="E116" t="s">
        <v>14</v>
      </c>
      <c r="F116">
        <v>115</v>
      </c>
      <c r="G116" t="s">
        <v>59</v>
      </c>
      <c r="I116">
        <v>19158</v>
      </c>
    </row>
    <row r="117" spans="1:9" x14ac:dyDescent="0.2">
      <c r="A117" s="4">
        <v>43519</v>
      </c>
      <c r="B117" t="s">
        <v>12</v>
      </c>
      <c r="C117" t="s">
        <v>19</v>
      </c>
      <c r="D117">
        <v>107</v>
      </c>
      <c r="E117" t="s">
        <v>36</v>
      </c>
      <c r="F117">
        <v>112</v>
      </c>
      <c r="G117" t="s">
        <v>59</v>
      </c>
      <c r="I117">
        <v>19432</v>
      </c>
    </row>
    <row r="118" spans="1:9" x14ac:dyDescent="0.2">
      <c r="A118" s="4">
        <v>43519</v>
      </c>
      <c r="B118" t="s">
        <v>33</v>
      </c>
      <c r="C118" t="s">
        <v>18</v>
      </c>
      <c r="D118">
        <v>118</v>
      </c>
      <c r="E118" t="s">
        <v>11</v>
      </c>
      <c r="F118">
        <v>112</v>
      </c>
      <c r="G118" t="s">
        <v>59</v>
      </c>
      <c r="I118">
        <v>19596</v>
      </c>
    </row>
    <row r="119" spans="1:9" x14ac:dyDescent="0.2">
      <c r="A119" s="4">
        <v>43519</v>
      </c>
      <c r="B119" t="s">
        <v>23</v>
      </c>
      <c r="C119" t="s">
        <v>16</v>
      </c>
      <c r="D119">
        <v>119</v>
      </c>
      <c r="E119" t="s">
        <v>26</v>
      </c>
      <c r="F119">
        <v>96</v>
      </c>
      <c r="G119" t="s">
        <v>59</v>
      </c>
      <c r="I119">
        <v>19600</v>
      </c>
    </row>
    <row r="120" spans="1:9" x14ac:dyDescent="0.2">
      <c r="A120" s="4">
        <v>43519</v>
      </c>
      <c r="B120" t="s">
        <v>33</v>
      </c>
      <c r="C120" t="s">
        <v>34</v>
      </c>
      <c r="D120">
        <v>128</v>
      </c>
      <c r="E120" t="s">
        <v>13</v>
      </c>
      <c r="F120">
        <v>140</v>
      </c>
      <c r="G120" t="s">
        <v>59</v>
      </c>
      <c r="I120">
        <v>17972</v>
      </c>
    </row>
    <row r="121" spans="1:9" x14ac:dyDescent="0.2">
      <c r="A121" s="4">
        <v>43519</v>
      </c>
      <c r="B121" t="s">
        <v>12</v>
      </c>
      <c r="C121" t="s">
        <v>39</v>
      </c>
      <c r="D121">
        <v>115</v>
      </c>
      <c r="E121" t="s">
        <v>17</v>
      </c>
      <c r="F121">
        <v>128</v>
      </c>
      <c r="G121" t="s">
        <v>59</v>
      </c>
      <c r="I121">
        <v>18626</v>
      </c>
    </row>
    <row r="122" spans="1:9" x14ac:dyDescent="0.2">
      <c r="A122" s="4">
        <v>43519</v>
      </c>
      <c r="B122" t="s">
        <v>6</v>
      </c>
      <c r="C122" t="s">
        <v>32</v>
      </c>
      <c r="D122">
        <v>119</v>
      </c>
      <c r="E122" t="s">
        <v>10</v>
      </c>
      <c r="F122">
        <v>116</v>
      </c>
      <c r="G122" t="s">
        <v>59</v>
      </c>
      <c r="I122">
        <v>18203</v>
      </c>
    </row>
    <row r="123" spans="1:9" x14ac:dyDescent="0.2">
      <c r="A123" s="4">
        <v>43519</v>
      </c>
      <c r="B123" t="s">
        <v>60</v>
      </c>
      <c r="C123" t="s">
        <v>40</v>
      </c>
      <c r="D123">
        <v>130</v>
      </c>
      <c r="E123" t="s">
        <v>7</v>
      </c>
      <c r="F123">
        <v>115</v>
      </c>
      <c r="G123" t="s">
        <v>59</v>
      </c>
      <c r="I123">
        <v>20619</v>
      </c>
    </row>
    <row r="124" spans="1:9" x14ac:dyDescent="0.2">
      <c r="A124" s="4">
        <v>43519</v>
      </c>
      <c r="B124" t="s">
        <v>30</v>
      </c>
      <c r="C124" t="s">
        <v>28</v>
      </c>
      <c r="D124">
        <v>109</v>
      </c>
      <c r="E124" t="s">
        <v>31</v>
      </c>
      <c r="F124">
        <v>125</v>
      </c>
      <c r="G124" t="s">
        <v>59</v>
      </c>
      <c r="I124">
        <v>18306</v>
      </c>
    </row>
    <row r="125" spans="1:9" x14ac:dyDescent="0.2">
      <c r="A125" s="4">
        <v>43519</v>
      </c>
      <c r="B125" t="s">
        <v>12</v>
      </c>
      <c r="C125" t="s">
        <v>20</v>
      </c>
      <c r="D125">
        <v>119</v>
      </c>
      <c r="E125" t="s">
        <v>41</v>
      </c>
      <c r="F125">
        <v>112</v>
      </c>
      <c r="G125" t="s">
        <v>59</v>
      </c>
      <c r="I125">
        <v>19648</v>
      </c>
    </row>
    <row r="126" spans="1:9" x14ac:dyDescent="0.2">
      <c r="A126" s="4">
        <v>43520</v>
      </c>
      <c r="B126" t="s">
        <v>45</v>
      </c>
      <c r="C126" t="s">
        <v>22</v>
      </c>
      <c r="D126">
        <v>96</v>
      </c>
      <c r="E126" t="s">
        <v>21</v>
      </c>
      <c r="F126">
        <v>123</v>
      </c>
      <c r="G126" t="s">
        <v>59</v>
      </c>
      <c r="I126">
        <v>19956</v>
      </c>
    </row>
    <row r="127" spans="1:9" x14ac:dyDescent="0.2">
      <c r="A127" s="4">
        <v>43520</v>
      </c>
      <c r="B127" t="s">
        <v>23</v>
      </c>
      <c r="C127" t="s">
        <v>35</v>
      </c>
      <c r="D127">
        <v>118</v>
      </c>
      <c r="E127" t="s">
        <v>25</v>
      </c>
      <c r="F127">
        <v>130</v>
      </c>
      <c r="G127" t="s">
        <v>59</v>
      </c>
      <c r="I127">
        <v>18019</v>
      </c>
    </row>
    <row r="128" spans="1:9" x14ac:dyDescent="0.2">
      <c r="A128" s="4">
        <v>43520</v>
      </c>
      <c r="B128" t="s">
        <v>61</v>
      </c>
      <c r="C128" t="s">
        <v>27</v>
      </c>
      <c r="D128">
        <v>113</v>
      </c>
      <c r="E128" t="s">
        <v>37</v>
      </c>
      <c r="F128">
        <v>98</v>
      </c>
      <c r="G128" t="s">
        <v>59</v>
      </c>
      <c r="I128">
        <v>19800</v>
      </c>
    </row>
    <row r="129" spans="1:9" x14ac:dyDescent="0.2">
      <c r="A129" s="4">
        <v>43521</v>
      </c>
      <c r="B129" t="s">
        <v>23</v>
      </c>
      <c r="C129" t="s">
        <v>35</v>
      </c>
      <c r="D129">
        <v>85</v>
      </c>
      <c r="E129" t="s">
        <v>15</v>
      </c>
      <c r="F129">
        <v>101</v>
      </c>
      <c r="G129" t="s">
        <v>59</v>
      </c>
      <c r="I129">
        <v>13479</v>
      </c>
    </row>
    <row r="130" spans="1:9" x14ac:dyDescent="0.2">
      <c r="A130" s="4">
        <v>43521</v>
      </c>
      <c r="B130" t="s">
        <v>6</v>
      </c>
      <c r="C130" t="s">
        <v>13</v>
      </c>
      <c r="D130">
        <v>117</v>
      </c>
      <c r="E130" t="s">
        <v>38</v>
      </c>
      <c r="F130">
        <v>106</v>
      </c>
      <c r="G130" t="s">
        <v>59</v>
      </c>
      <c r="I130">
        <v>20936</v>
      </c>
    </row>
    <row r="131" spans="1:9" x14ac:dyDescent="0.2">
      <c r="A131" s="4">
        <v>43521</v>
      </c>
      <c r="B131" t="s">
        <v>12</v>
      </c>
      <c r="C131" t="s">
        <v>11</v>
      </c>
      <c r="D131">
        <v>121</v>
      </c>
      <c r="E131" t="s">
        <v>14</v>
      </c>
      <c r="F131">
        <v>110</v>
      </c>
      <c r="G131" t="s">
        <v>59</v>
      </c>
      <c r="I131">
        <v>19419</v>
      </c>
    </row>
    <row r="132" spans="1:9" x14ac:dyDescent="0.2">
      <c r="A132" s="4">
        <v>43521</v>
      </c>
      <c r="B132" t="s">
        <v>12</v>
      </c>
      <c r="C132" t="s">
        <v>40</v>
      </c>
      <c r="D132">
        <v>123</v>
      </c>
      <c r="E132" t="s">
        <v>36</v>
      </c>
      <c r="F132">
        <v>110</v>
      </c>
      <c r="G132" t="s">
        <v>59</v>
      </c>
      <c r="I132">
        <v>19432</v>
      </c>
    </row>
    <row r="133" spans="1:9" x14ac:dyDescent="0.2">
      <c r="A133" s="4">
        <v>43521</v>
      </c>
      <c r="B133" t="s">
        <v>12</v>
      </c>
      <c r="C133" t="s">
        <v>20</v>
      </c>
      <c r="D133">
        <v>109</v>
      </c>
      <c r="E133" t="s">
        <v>16</v>
      </c>
      <c r="F133">
        <v>113</v>
      </c>
      <c r="G133" t="s">
        <v>59</v>
      </c>
      <c r="I133">
        <v>15321</v>
      </c>
    </row>
    <row r="134" spans="1:9" x14ac:dyDescent="0.2">
      <c r="A134" s="4">
        <v>43521</v>
      </c>
      <c r="B134" t="s">
        <v>6</v>
      </c>
      <c r="C134" t="s">
        <v>24</v>
      </c>
      <c r="D134">
        <v>111</v>
      </c>
      <c r="E134" t="s">
        <v>18</v>
      </c>
      <c r="F134">
        <v>119</v>
      </c>
      <c r="G134" t="s">
        <v>59</v>
      </c>
      <c r="I134">
        <v>18055</v>
      </c>
    </row>
    <row r="135" spans="1:9" x14ac:dyDescent="0.2">
      <c r="A135" s="4">
        <v>43521</v>
      </c>
      <c r="B135" t="s">
        <v>9</v>
      </c>
      <c r="C135" t="s">
        <v>28</v>
      </c>
      <c r="D135">
        <v>112</v>
      </c>
      <c r="E135" t="s">
        <v>22</v>
      </c>
      <c r="F135">
        <v>121</v>
      </c>
      <c r="G135" t="s">
        <v>59</v>
      </c>
      <c r="I135">
        <v>19068</v>
      </c>
    </row>
    <row r="136" spans="1:9" x14ac:dyDescent="0.2">
      <c r="A136" s="4">
        <v>43521</v>
      </c>
      <c r="B136" t="s">
        <v>6</v>
      </c>
      <c r="C136" t="s">
        <v>39</v>
      </c>
      <c r="D136">
        <v>105</v>
      </c>
      <c r="E136" t="s">
        <v>19</v>
      </c>
      <c r="F136">
        <v>110</v>
      </c>
      <c r="G136" t="s">
        <v>59</v>
      </c>
      <c r="I136">
        <v>17794</v>
      </c>
    </row>
    <row r="137" spans="1:9" x14ac:dyDescent="0.2">
      <c r="A137" s="4">
        <v>43521</v>
      </c>
      <c r="B137" t="s">
        <v>23</v>
      </c>
      <c r="C137" t="s">
        <v>29</v>
      </c>
      <c r="D137">
        <v>124</v>
      </c>
      <c r="E137" t="s">
        <v>26</v>
      </c>
      <c r="F137">
        <v>121</v>
      </c>
      <c r="G137" t="s">
        <v>59</v>
      </c>
      <c r="I137">
        <v>19600</v>
      </c>
    </row>
    <row r="138" spans="1:9" x14ac:dyDescent="0.2">
      <c r="A138" s="4">
        <v>43521</v>
      </c>
      <c r="B138" t="s">
        <v>6</v>
      </c>
      <c r="C138" t="s">
        <v>32</v>
      </c>
      <c r="D138">
        <v>105</v>
      </c>
      <c r="E138" t="s">
        <v>34</v>
      </c>
      <c r="F138">
        <v>112</v>
      </c>
      <c r="G138" t="s">
        <v>59</v>
      </c>
      <c r="I138">
        <v>13691</v>
      </c>
    </row>
    <row r="139" spans="1:9" x14ac:dyDescent="0.2">
      <c r="A139" s="4">
        <v>43521</v>
      </c>
      <c r="B139" t="s">
        <v>6</v>
      </c>
      <c r="C139" t="s">
        <v>7</v>
      </c>
      <c r="D139">
        <v>111</v>
      </c>
      <c r="E139" t="s">
        <v>17</v>
      </c>
      <c r="F139">
        <v>110</v>
      </c>
      <c r="G139" t="s">
        <v>59</v>
      </c>
      <c r="I139">
        <v>17194</v>
      </c>
    </row>
    <row r="140" spans="1:9" x14ac:dyDescent="0.2">
      <c r="A140" s="4">
        <v>43522</v>
      </c>
      <c r="B140" t="s">
        <v>9</v>
      </c>
      <c r="C140" t="s">
        <v>10</v>
      </c>
      <c r="D140">
        <v>112</v>
      </c>
      <c r="E140" t="s">
        <v>21</v>
      </c>
      <c r="F140">
        <v>121</v>
      </c>
      <c r="G140" t="s">
        <v>59</v>
      </c>
      <c r="I140">
        <v>18378</v>
      </c>
    </row>
    <row r="141" spans="1:9" x14ac:dyDescent="0.2">
      <c r="A141" s="4">
        <v>43522</v>
      </c>
      <c r="B141" t="s">
        <v>23</v>
      </c>
      <c r="C141" t="s">
        <v>27</v>
      </c>
      <c r="D141">
        <v>103</v>
      </c>
      <c r="E141" t="s">
        <v>25</v>
      </c>
      <c r="F141">
        <v>108</v>
      </c>
      <c r="G141" t="s">
        <v>59</v>
      </c>
      <c r="I141">
        <v>17833</v>
      </c>
    </row>
    <row r="142" spans="1:9" x14ac:dyDescent="0.2">
      <c r="A142" s="4">
        <v>43522</v>
      </c>
      <c r="B142" t="s">
        <v>6</v>
      </c>
      <c r="C142" t="s">
        <v>8</v>
      </c>
      <c r="D142">
        <v>95</v>
      </c>
      <c r="E142" t="s">
        <v>37</v>
      </c>
      <c r="F142">
        <v>118</v>
      </c>
      <c r="G142" t="s">
        <v>59</v>
      </c>
      <c r="I142">
        <v>19800</v>
      </c>
    </row>
    <row r="143" spans="1:9" x14ac:dyDescent="0.2">
      <c r="A143" s="4">
        <v>43523</v>
      </c>
      <c r="B143" t="s">
        <v>23</v>
      </c>
      <c r="C143" t="s">
        <v>34</v>
      </c>
      <c r="D143">
        <v>123</v>
      </c>
      <c r="E143" t="s">
        <v>24</v>
      </c>
      <c r="F143">
        <v>131</v>
      </c>
      <c r="G143" t="s">
        <v>59</v>
      </c>
      <c r="H143" t="s">
        <v>65</v>
      </c>
      <c r="I143">
        <v>14101</v>
      </c>
    </row>
    <row r="144" spans="1:9" x14ac:dyDescent="0.2">
      <c r="A144" s="4">
        <v>43523</v>
      </c>
      <c r="B144" t="s">
        <v>6</v>
      </c>
      <c r="C144" t="s">
        <v>40</v>
      </c>
      <c r="D144">
        <v>97</v>
      </c>
      <c r="E144" t="s">
        <v>8</v>
      </c>
      <c r="F144">
        <v>92</v>
      </c>
      <c r="G144" t="s">
        <v>59</v>
      </c>
      <c r="I144">
        <v>18624</v>
      </c>
    </row>
    <row r="145" spans="1:9" x14ac:dyDescent="0.2">
      <c r="A145" s="4">
        <v>43523</v>
      </c>
      <c r="B145" t="s">
        <v>23</v>
      </c>
      <c r="C145" t="s">
        <v>41</v>
      </c>
      <c r="D145">
        <v>125</v>
      </c>
      <c r="E145" t="s">
        <v>15</v>
      </c>
      <c r="F145">
        <v>116</v>
      </c>
      <c r="G145" t="s">
        <v>59</v>
      </c>
      <c r="I145">
        <v>13683</v>
      </c>
    </row>
    <row r="146" spans="1:9" x14ac:dyDescent="0.2">
      <c r="A146" s="4">
        <v>43523</v>
      </c>
      <c r="B146" t="s">
        <v>12</v>
      </c>
      <c r="C146" t="s">
        <v>18</v>
      </c>
      <c r="D146">
        <v>118</v>
      </c>
      <c r="E146" t="s">
        <v>14</v>
      </c>
      <c r="F146">
        <v>113</v>
      </c>
      <c r="G146" t="s">
        <v>59</v>
      </c>
      <c r="I146">
        <v>17903</v>
      </c>
    </row>
    <row r="147" spans="1:9" x14ac:dyDescent="0.2">
      <c r="A147" s="4">
        <v>43523</v>
      </c>
      <c r="B147" t="s">
        <v>33</v>
      </c>
      <c r="C147" t="s">
        <v>20</v>
      </c>
      <c r="D147">
        <v>101</v>
      </c>
      <c r="E147" t="s">
        <v>28</v>
      </c>
      <c r="F147">
        <v>110</v>
      </c>
      <c r="G147" t="s">
        <v>59</v>
      </c>
      <c r="I147">
        <v>19978</v>
      </c>
    </row>
    <row r="148" spans="1:9" x14ac:dyDescent="0.2">
      <c r="A148" s="4">
        <v>43523</v>
      </c>
      <c r="B148" t="s">
        <v>9</v>
      </c>
      <c r="C148" t="s">
        <v>17</v>
      </c>
      <c r="D148">
        <v>119</v>
      </c>
      <c r="E148" t="s">
        <v>39</v>
      </c>
      <c r="F148">
        <v>125</v>
      </c>
      <c r="G148" t="s">
        <v>59</v>
      </c>
      <c r="I148">
        <v>18997</v>
      </c>
    </row>
    <row r="149" spans="1:9" x14ac:dyDescent="0.2">
      <c r="A149" s="4">
        <v>43523</v>
      </c>
      <c r="B149" t="s">
        <v>6</v>
      </c>
      <c r="C149" t="s">
        <v>38</v>
      </c>
      <c r="D149">
        <v>109</v>
      </c>
      <c r="E149" t="s">
        <v>19</v>
      </c>
      <c r="F149">
        <v>107</v>
      </c>
      <c r="G149" t="s">
        <v>59</v>
      </c>
      <c r="I149">
        <v>13711</v>
      </c>
    </row>
    <row r="150" spans="1:9" x14ac:dyDescent="0.2">
      <c r="A150" s="4">
        <v>43523</v>
      </c>
      <c r="B150" t="s">
        <v>23</v>
      </c>
      <c r="C150" t="s">
        <v>11</v>
      </c>
      <c r="D150">
        <v>125</v>
      </c>
      <c r="E150" t="s">
        <v>26</v>
      </c>
      <c r="F150">
        <v>126</v>
      </c>
      <c r="G150" t="s">
        <v>59</v>
      </c>
      <c r="I150">
        <v>19647</v>
      </c>
    </row>
    <row r="151" spans="1:9" x14ac:dyDescent="0.2">
      <c r="A151" s="4">
        <v>43523</v>
      </c>
      <c r="B151" t="s">
        <v>30</v>
      </c>
      <c r="C151" t="s">
        <v>13</v>
      </c>
      <c r="D151">
        <v>141</v>
      </c>
      <c r="E151" t="s">
        <v>32</v>
      </c>
      <c r="F151">
        <v>140</v>
      </c>
      <c r="G151" t="s">
        <v>59</v>
      </c>
      <c r="H151" t="s">
        <v>65</v>
      </c>
      <c r="I151">
        <v>17583</v>
      </c>
    </row>
    <row r="152" spans="1:9" x14ac:dyDescent="0.2">
      <c r="A152" s="4">
        <v>43523</v>
      </c>
      <c r="B152" t="s">
        <v>33</v>
      </c>
      <c r="C152" t="s">
        <v>16</v>
      </c>
      <c r="D152">
        <v>93</v>
      </c>
      <c r="E152" t="s">
        <v>35</v>
      </c>
      <c r="F152">
        <v>105</v>
      </c>
      <c r="G152" t="s">
        <v>59</v>
      </c>
      <c r="I152">
        <v>18354</v>
      </c>
    </row>
    <row r="153" spans="1:9" x14ac:dyDescent="0.2">
      <c r="A153" s="4">
        <v>43523</v>
      </c>
      <c r="B153" t="s">
        <v>42</v>
      </c>
      <c r="C153" t="s">
        <v>22</v>
      </c>
      <c r="D153">
        <v>105</v>
      </c>
      <c r="E153" t="s">
        <v>31</v>
      </c>
      <c r="F153">
        <v>111</v>
      </c>
      <c r="G153" t="s">
        <v>59</v>
      </c>
      <c r="I153">
        <v>18306</v>
      </c>
    </row>
    <row r="154" spans="1:9" x14ac:dyDescent="0.2">
      <c r="A154" s="4">
        <v>43524</v>
      </c>
      <c r="B154" t="s">
        <v>9</v>
      </c>
      <c r="C154" t="s">
        <v>31</v>
      </c>
      <c r="D154">
        <v>111</v>
      </c>
      <c r="E154" t="s">
        <v>21</v>
      </c>
      <c r="F154">
        <v>104</v>
      </c>
      <c r="G154" t="s">
        <v>59</v>
      </c>
      <c r="I154">
        <v>19520</v>
      </c>
    </row>
    <row r="155" spans="1:9" x14ac:dyDescent="0.2">
      <c r="A155" s="4">
        <v>43524</v>
      </c>
      <c r="B155" t="s">
        <v>6</v>
      </c>
      <c r="C155" t="s">
        <v>26</v>
      </c>
      <c r="D155">
        <v>118</v>
      </c>
      <c r="E155" t="s">
        <v>18</v>
      </c>
      <c r="F155">
        <v>121</v>
      </c>
      <c r="G155" t="s">
        <v>59</v>
      </c>
      <c r="I155">
        <v>18119</v>
      </c>
    </row>
    <row r="156" spans="1:9" x14ac:dyDescent="0.2">
      <c r="A156" s="4">
        <v>43524</v>
      </c>
      <c r="B156" t="s">
        <v>12</v>
      </c>
      <c r="C156" t="s">
        <v>34</v>
      </c>
      <c r="D156">
        <v>115</v>
      </c>
      <c r="E156" t="s">
        <v>20</v>
      </c>
      <c r="F156">
        <v>122</v>
      </c>
      <c r="G156" t="s">
        <v>59</v>
      </c>
      <c r="I156">
        <v>17003</v>
      </c>
    </row>
    <row r="157" spans="1:9" x14ac:dyDescent="0.2">
      <c r="A157" s="4">
        <v>43524</v>
      </c>
      <c r="B157" t="s">
        <v>23</v>
      </c>
      <c r="C157" t="s">
        <v>36</v>
      </c>
      <c r="D157">
        <v>125</v>
      </c>
      <c r="E157" t="s">
        <v>25</v>
      </c>
      <c r="F157">
        <v>118</v>
      </c>
      <c r="G157" t="s">
        <v>59</v>
      </c>
      <c r="I157">
        <v>17573</v>
      </c>
    </row>
    <row r="158" spans="1:9" x14ac:dyDescent="0.2">
      <c r="A158" s="4">
        <v>43524</v>
      </c>
      <c r="B158" t="s">
        <v>6</v>
      </c>
      <c r="C158" t="s">
        <v>7</v>
      </c>
      <c r="D158">
        <v>108</v>
      </c>
      <c r="E158" t="s">
        <v>10</v>
      </c>
      <c r="F158">
        <v>104</v>
      </c>
      <c r="G158" t="s">
        <v>59</v>
      </c>
      <c r="I158">
        <v>18203</v>
      </c>
    </row>
    <row r="159" spans="1:9" x14ac:dyDescent="0.2">
      <c r="A159" s="4">
        <v>43524</v>
      </c>
      <c r="B159" t="s">
        <v>12</v>
      </c>
      <c r="C159" t="s">
        <v>11</v>
      </c>
      <c r="D159">
        <v>96</v>
      </c>
      <c r="E159" t="s">
        <v>27</v>
      </c>
      <c r="F159">
        <v>103</v>
      </c>
      <c r="G159" t="s">
        <v>59</v>
      </c>
      <c r="I159">
        <v>18846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5"/>
  <sheetViews>
    <sheetView topLeftCell="A206" workbookViewId="0">
      <selection activeCell="A210" sqref="A210:F225"/>
    </sheetView>
  </sheetViews>
  <sheetFormatPr baseColWidth="10" defaultColWidth="10.59765625" defaultRowHeight="15" x14ac:dyDescent="0.2"/>
  <cols>
    <col min="1" max="1" width="9.3984375" bestFit="1" customWidth="1"/>
    <col min="2" max="2" width="11" bestFit="1" customWidth="1"/>
    <col min="3" max="3" width="22" bestFit="1" customWidth="1"/>
    <col min="4" max="4" width="6" bestFit="1" customWidth="1"/>
    <col min="5" max="5" width="22" bestFit="1" customWidth="1"/>
    <col min="6" max="6" width="7" bestFit="1" customWidth="1"/>
    <col min="7" max="7" width="10.59765625" bestFit="1" customWidth="1"/>
    <col min="8" max="8" width="4.19921875" bestFit="1" customWidth="1"/>
    <col min="9" max="9" width="9.3984375" bestFit="1" customWidth="1"/>
    <col min="10" max="10" width="8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56</v>
      </c>
      <c r="I1" t="s">
        <v>57</v>
      </c>
      <c r="J1" t="s">
        <v>58</v>
      </c>
    </row>
    <row r="2" spans="1:10" x14ac:dyDescent="0.2">
      <c r="A2" s="4">
        <v>43525</v>
      </c>
      <c r="B2" t="s">
        <v>23</v>
      </c>
      <c r="C2" t="s">
        <v>38</v>
      </c>
      <c r="D2">
        <v>168</v>
      </c>
      <c r="E2" t="s">
        <v>24</v>
      </c>
      <c r="F2">
        <v>161</v>
      </c>
      <c r="G2" t="s">
        <v>59</v>
      </c>
      <c r="H2" t="s">
        <v>78</v>
      </c>
      <c r="I2">
        <v>15267</v>
      </c>
    </row>
    <row r="3" spans="1:10" x14ac:dyDescent="0.2">
      <c r="A3" s="4">
        <v>43525</v>
      </c>
      <c r="B3" t="s">
        <v>6</v>
      </c>
      <c r="C3" t="s">
        <v>41</v>
      </c>
      <c r="D3">
        <v>96</v>
      </c>
      <c r="E3" t="s">
        <v>8</v>
      </c>
      <c r="F3">
        <v>107</v>
      </c>
      <c r="G3" t="s">
        <v>59</v>
      </c>
      <c r="I3">
        <v>18624</v>
      </c>
    </row>
    <row r="4" spans="1:10" x14ac:dyDescent="0.2">
      <c r="A4" s="4">
        <v>43525</v>
      </c>
      <c r="B4" t="s">
        <v>23</v>
      </c>
      <c r="C4" t="s">
        <v>14</v>
      </c>
      <c r="D4">
        <v>123</v>
      </c>
      <c r="E4" t="s">
        <v>15</v>
      </c>
      <c r="F4">
        <v>112</v>
      </c>
      <c r="G4" t="s">
        <v>59</v>
      </c>
      <c r="I4">
        <v>15578</v>
      </c>
    </row>
    <row r="5" spans="1:10" x14ac:dyDescent="0.2">
      <c r="A5" s="4">
        <v>43525</v>
      </c>
      <c r="B5" t="s">
        <v>9</v>
      </c>
      <c r="C5" t="s">
        <v>13</v>
      </c>
      <c r="D5">
        <v>131</v>
      </c>
      <c r="E5" t="s">
        <v>39</v>
      </c>
      <c r="F5">
        <v>120</v>
      </c>
      <c r="G5" t="s">
        <v>59</v>
      </c>
      <c r="I5">
        <v>18997</v>
      </c>
    </row>
    <row r="6" spans="1:10" x14ac:dyDescent="0.2">
      <c r="A6" s="4">
        <v>43525</v>
      </c>
      <c r="B6" t="s">
        <v>42</v>
      </c>
      <c r="C6" t="s">
        <v>17</v>
      </c>
      <c r="D6">
        <v>130</v>
      </c>
      <c r="E6" t="s">
        <v>29</v>
      </c>
      <c r="F6">
        <v>116</v>
      </c>
      <c r="G6" t="s">
        <v>59</v>
      </c>
      <c r="I6">
        <v>14123</v>
      </c>
    </row>
    <row r="7" spans="1:10" x14ac:dyDescent="0.2">
      <c r="A7" s="4">
        <v>43525</v>
      </c>
      <c r="B7" t="s">
        <v>30</v>
      </c>
      <c r="C7" t="s">
        <v>22</v>
      </c>
      <c r="D7">
        <v>116</v>
      </c>
      <c r="E7" t="s">
        <v>32</v>
      </c>
      <c r="F7">
        <v>109</v>
      </c>
      <c r="G7" t="s">
        <v>59</v>
      </c>
      <c r="I7">
        <v>17583</v>
      </c>
    </row>
    <row r="8" spans="1:10" x14ac:dyDescent="0.2">
      <c r="A8" s="4">
        <v>43525</v>
      </c>
      <c r="B8" t="s">
        <v>6</v>
      </c>
      <c r="C8" t="s">
        <v>40</v>
      </c>
      <c r="D8">
        <v>117</v>
      </c>
      <c r="E8" t="s">
        <v>37</v>
      </c>
      <c r="F8">
        <v>119</v>
      </c>
      <c r="G8" t="s">
        <v>59</v>
      </c>
      <c r="I8">
        <v>19800</v>
      </c>
    </row>
    <row r="9" spans="1:10" x14ac:dyDescent="0.2">
      <c r="A9" s="4">
        <v>43526</v>
      </c>
      <c r="B9" t="s">
        <v>45</v>
      </c>
      <c r="C9" t="s">
        <v>16</v>
      </c>
      <c r="D9">
        <v>129</v>
      </c>
      <c r="E9" t="s">
        <v>36</v>
      </c>
      <c r="F9">
        <v>93</v>
      </c>
      <c r="G9" t="s">
        <v>59</v>
      </c>
      <c r="I9">
        <v>19432</v>
      </c>
    </row>
    <row r="10" spans="1:10" x14ac:dyDescent="0.2">
      <c r="A10" s="4">
        <v>43526</v>
      </c>
      <c r="B10" t="s">
        <v>33</v>
      </c>
      <c r="C10" t="s">
        <v>19</v>
      </c>
      <c r="D10">
        <v>111</v>
      </c>
      <c r="E10" t="s">
        <v>28</v>
      </c>
      <c r="F10">
        <v>81</v>
      </c>
      <c r="G10" t="s">
        <v>59</v>
      </c>
      <c r="I10">
        <v>20233</v>
      </c>
    </row>
    <row r="11" spans="1:10" x14ac:dyDescent="0.2">
      <c r="A11" s="4">
        <v>43526</v>
      </c>
      <c r="B11" t="s">
        <v>42</v>
      </c>
      <c r="C11" t="s">
        <v>17</v>
      </c>
      <c r="D11">
        <v>120</v>
      </c>
      <c r="E11" t="s">
        <v>21</v>
      </c>
      <c r="F11">
        <v>112</v>
      </c>
      <c r="G11" t="s">
        <v>59</v>
      </c>
      <c r="I11">
        <v>19978</v>
      </c>
    </row>
    <row r="12" spans="1:10" x14ac:dyDescent="0.2">
      <c r="A12" s="4">
        <v>43526</v>
      </c>
      <c r="B12" t="s">
        <v>12</v>
      </c>
      <c r="C12" t="s">
        <v>27</v>
      </c>
      <c r="D12">
        <v>117</v>
      </c>
      <c r="E12" t="s">
        <v>20</v>
      </c>
      <c r="F12">
        <v>112</v>
      </c>
      <c r="G12" t="s">
        <v>59</v>
      </c>
      <c r="I12">
        <v>17923</v>
      </c>
    </row>
    <row r="13" spans="1:10" x14ac:dyDescent="0.2">
      <c r="A13" s="4">
        <v>43526</v>
      </c>
      <c r="B13" t="s">
        <v>23</v>
      </c>
      <c r="C13" t="s">
        <v>15</v>
      </c>
      <c r="D13">
        <v>88</v>
      </c>
      <c r="E13" t="s">
        <v>26</v>
      </c>
      <c r="F13">
        <v>117</v>
      </c>
      <c r="G13" t="s">
        <v>59</v>
      </c>
      <c r="I13">
        <v>19600</v>
      </c>
    </row>
    <row r="14" spans="1:10" x14ac:dyDescent="0.2">
      <c r="A14" s="4">
        <v>43526</v>
      </c>
      <c r="B14" t="s">
        <v>33</v>
      </c>
      <c r="C14" t="s">
        <v>11</v>
      </c>
      <c r="D14">
        <v>120</v>
      </c>
      <c r="E14" t="s">
        <v>7</v>
      </c>
      <c r="F14">
        <v>117</v>
      </c>
      <c r="G14" t="s">
        <v>59</v>
      </c>
      <c r="I14">
        <v>20624</v>
      </c>
    </row>
    <row r="15" spans="1:10" x14ac:dyDescent="0.2">
      <c r="A15" s="4">
        <v>43526</v>
      </c>
      <c r="B15" t="s">
        <v>42</v>
      </c>
      <c r="C15" t="s">
        <v>39</v>
      </c>
      <c r="D15">
        <v>109</v>
      </c>
      <c r="E15" t="s">
        <v>29</v>
      </c>
      <c r="F15">
        <v>118</v>
      </c>
      <c r="G15" t="s">
        <v>59</v>
      </c>
      <c r="I15">
        <v>18055</v>
      </c>
    </row>
    <row r="16" spans="1:10" x14ac:dyDescent="0.2">
      <c r="A16" s="4">
        <v>43526</v>
      </c>
      <c r="B16" t="s">
        <v>33</v>
      </c>
      <c r="C16" t="s">
        <v>10</v>
      </c>
      <c r="D16">
        <v>102</v>
      </c>
      <c r="E16" t="s">
        <v>35</v>
      </c>
      <c r="F16">
        <v>116</v>
      </c>
      <c r="G16" t="s">
        <v>59</v>
      </c>
      <c r="I16">
        <v>18439</v>
      </c>
    </row>
    <row r="17" spans="1:9" x14ac:dyDescent="0.2">
      <c r="A17" s="4">
        <v>43526</v>
      </c>
      <c r="B17" t="s">
        <v>42</v>
      </c>
      <c r="C17" t="s">
        <v>13</v>
      </c>
      <c r="D17">
        <v>111</v>
      </c>
      <c r="E17" t="s">
        <v>31</v>
      </c>
      <c r="F17">
        <v>115</v>
      </c>
      <c r="G17" t="s">
        <v>59</v>
      </c>
      <c r="I17">
        <v>18306</v>
      </c>
    </row>
    <row r="18" spans="1:9" x14ac:dyDescent="0.2">
      <c r="A18" s="4">
        <v>43527</v>
      </c>
      <c r="B18" t="s">
        <v>61</v>
      </c>
      <c r="C18" t="s">
        <v>18</v>
      </c>
      <c r="D18">
        <v>115</v>
      </c>
      <c r="E18" t="s">
        <v>8</v>
      </c>
      <c r="F18">
        <v>104</v>
      </c>
      <c r="G18" t="s">
        <v>59</v>
      </c>
      <c r="I18">
        <v>18624</v>
      </c>
    </row>
    <row r="19" spans="1:9" x14ac:dyDescent="0.2">
      <c r="A19" s="4">
        <v>43527</v>
      </c>
      <c r="B19" t="s">
        <v>61</v>
      </c>
      <c r="C19" t="s">
        <v>24</v>
      </c>
      <c r="D19">
        <v>123</v>
      </c>
      <c r="E19" t="s">
        <v>38</v>
      </c>
      <c r="F19">
        <v>118</v>
      </c>
      <c r="G19" t="s">
        <v>59</v>
      </c>
      <c r="I19">
        <v>20526</v>
      </c>
    </row>
    <row r="20" spans="1:9" x14ac:dyDescent="0.2">
      <c r="A20" s="4">
        <v>43527</v>
      </c>
      <c r="B20" t="s">
        <v>60</v>
      </c>
      <c r="C20" t="s">
        <v>40</v>
      </c>
      <c r="D20">
        <v>118</v>
      </c>
      <c r="E20" t="s">
        <v>14</v>
      </c>
      <c r="F20">
        <v>108</v>
      </c>
      <c r="G20" t="s">
        <v>59</v>
      </c>
      <c r="I20">
        <v>18355</v>
      </c>
    </row>
    <row r="21" spans="1:9" x14ac:dyDescent="0.2">
      <c r="A21" s="4">
        <v>43527</v>
      </c>
      <c r="B21" t="s">
        <v>43</v>
      </c>
      <c r="C21" t="s">
        <v>27</v>
      </c>
      <c r="D21">
        <v>93</v>
      </c>
      <c r="E21" t="s">
        <v>36</v>
      </c>
      <c r="F21">
        <v>107</v>
      </c>
      <c r="G21" t="s">
        <v>59</v>
      </c>
      <c r="I21">
        <v>19432</v>
      </c>
    </row>
    <row r="22" spans="1:9" x14ac:dyDescent="0.2">
      <c r="A22" s="4">
        <v>43527</v>
      </c>
      <c r="B22" t="s">
        <v>43</v>
      </c>
      <c r="C22" t="s">
        <v>37</v>
      </c>
      <c r="D22">
        <v>107</v>
      </c>
      <c r="E22" t="s">
        <v>16</v>
      </c>
      <c r="F22">
        <v>112</v>
      </c>
      <c r="G22" t="s">
        <v>59</v>
      </c>
      <c r="H22" t="s">
        <v>65</v>
      </c>
      <c r="I22">
        <v>19161</v>
      </c>
    </row>
    <row r="23" spans="1:9" x14ac:dyDescent="0.2">
      <c r="A23" s="4">
        <v>43527</v>
      </c>
      <c r="B23" t="s">
        <v>61</v>
      </c>
      <c r="C23" t="s">
        <v>25</v>
      </c>
      <c r="D23">
        <v>107</v>
      </c>
      <c r="E23" t="s">
        <v>22</v>
      </c>
      <c r="F23">
        <v>128</v>
      </c>
      <c r="G23" t="s">
        <v>59</v>
      </c>
      <c r="I23">
        <v>19068</v>
      </c>
    </row>
    <row r="24" spans="1:9" x14ac:dyDescent="0.2">
      <c r="A24" s="4">
        <v>43527</v>
      </c>
      <c r="B24" t="s">
        <v>12</v>
      </c>
      <c r="C24" t="s">
        <v>19</v>
      </c>
      <c r="D24">
        <v>95</v>
      </c>
      <c r="E24" t="s">
        <v>10</v>
      </c>
      <c r="F24">
        <v>99</v>
      </c>
      <c r="G24" t="s">
        <v>59</v>
      </c>
      <c r="I24">
        <v>18203</v>
      </c>
    </row>
    <row r="25" spans="1:9" x14ac:dyDescent="0.2">
      <c r="A25" s="4">
        <v>43527</v>
      </c>
      <c r="B25" t="s">
        <v>43</v>
      </c>
      <c r="C25" t="s">
        <v>34</v>
      </c>
      <c r="D25">
        <v>121</v>
      </c>
      <c r="E25" t="s">
        <v>41</v>
      </c>
      <c r="F25">
        <v>135</v>
      </c>
      <c r="G25" t="s">
        <v>59</v>
      </c>
      <c r="I25">
        <v>17869</v>
      </c>
    </row>
    <row r="26" spans="1:9" x14ac:dyDescent="0.2">
      <c r="A26" s="4">
        <v>43528</v>
      </c>
      <c r="B26" t="s">
        <v>23</v>
      </c>
      <c r="C26" t="s">
        <v>28</v>
      </c>
      <c r="D26">
        <v>88</v>
      </c>
      <c r="E26" t="s">
        <v>15</v>
      </c>
      <c r="F26">
        <v>127</v>
      </c>
      <c r="G26" t="s">
        <v>59</v>
      </c>
      <c r="I26">
        <v>17064</v>
      </c>
    </row>
    <row r="27" spans="1:9" x14ac:dyDescent="0.2">
      <c r="A27" s="4">
        <v>43528</v>
      </c>
      <c r="B27" t="s">
        <v>9</v>
      </c>
      <c r="C27" t="s">
        <v>22</v>
      </c>
      <c r="D27">
        <v>113</v>
      </c>
      <c r="E27" t="s">
        <v>39</v>
      </c>
      <c r="F27">
        <v>105</v>
      </c>
      <c r="G27" t="s">
        <v>59</v>
      </c>
      <c r="I27">
        <v>18997</v>
      </c>
    </row>
    <row r="28" spans="1:9" x14ac:dyDescent="0.2">
      <c r="A28" s="4">
        <v>43528</v>
      </c>
      <c r="B28" t="s">
        <v>23</v>
      </c>
      <c r="C28" t="s">
        <v>24</v>
      </c>
      <c r="D28">
        <v>113</v>
      </c>
      <c r="E28" t="s">
        <v>26</v>
      </c>
      <c r="F28">
        <v>114</v>
      </c>
      <c r="G28" t="s">
        <v>59</v>
      </c>
      <c r="I28">
        <v>19600</v>
      </c>
    </row>
    <row r="29" spans="1:9" x14ac:dyDescent="0.2">
      <c r="A29" s="4">
        <v>43528</v>
      </c>
      <c r="B29" t="s">
        <v>42</v>
      </c>
      <c r="C29" t="s">
        <v>13</v>
      </c>
      <c r="D29">
        <v>105</v>
      </c>
      <c r="E29" t="s">
        <v>29</v>
      </c>
      <c r="F29">
        <v>114</v>
      </c>
      <c r="G29" t="s">
        <v>59</v>
      </c>
      <c r="I29">
        <v>18055</v>
      </c>
    </row>
    <row r="30" spans="1:9" x14ac:dyDescent="0.2">
      <c r="A30" s="4">
        <v>43528</v>
      </c>
      <c r="B30" t="s">
        <v>30</v>
      </c>
      <c r="C30" t="s">
        <v>25</v>
      </c>
      <c r="D30">
        <v>108</v>
      </c>
      <c r="E30" t="s">
        <v>32</v>
      </c>
      <c r="F30">
        <v>115</v>
      </c>
      <c r="G30" t="s">
        <v>59</v>
      </c>
      <c r="I30">
        <v>17034</v>
      </c>
    </row>
    <row r="31" spans="1:9" x14ac:dyDescent="0.2">
      <c r="A31" s="4">
        <v>43528</v>
      </c>
      <c r="B31" t="s">
        <v>33</v>
      </c>
      <c r="C31" t="s">
        <v>21</v>
      </c>
      <c r="D31">
        <v>103</v>
      </c>
      <c r="E31" t="s">
        <v>35</v>
      </c>
      <c r="F31">
        <v>104</v>
      </c>
      <c r="G31" t="s">
        <v>59</v>
      </c>
      <c r="I31">
        <v>18354</v>
      </c>
    </row>
    <row r="32" spans="1:9" x14ac:dyDescent="0.2">
      <c r="A32" s="4">
        <v>43528</v>
      </c>
      <c r="B32" t="s">
        <v>42</v>
      </c>
      <c r="C32" t="s">
        <v>17</v>
      </c>
      <c r="D32">
        <v>115</v>
      </c>
      <c r="E32" t="s">
        <v>31</v>
      </c>
      <c r="F32">
        <v>112</v>
      </c>
      <c r="G32" t="s">
        <v>59</v>
      </c>
      <c r="I32">
        <v>18306</v>
      </c>
    </row>
    <row r="33" spans="1:9" x14ac:dyDescent="0.2">
      <c r="A33" s="4">
        <v>43529</v>
      </c>
      <c r="B33" t="s">
        <v>9</v>
      </c>
      <c r="C33" t="s">
        <v>8</v>
      </c>
      <c r="D33">
        <v>128</v>
      </c>
      <c r="E33" t="s">
        <v>11</v>
      </c>
      <c r="F33">
        <v>95</v>
      </c>
      <c r="G33" t="s">
        <v>59</v>
      </c>
      <c r="I33">
        <v>19596</v>
      </c>
    </row>
    <row r="34" spans="1:9" x14ac:dyDescent="0.2">
      <c r="A34" s="4">
        <v>43529</v>
      </c>
      <c r="B34" t="s">
        <v>12</v>
      </c>
      <c r="C34" t="s">
        <v>38</v>
      </c>
      <c r="D34">
        <v>96</v>
      </c>
      <c r="E34" t="s">
        <v>20</v>
      </c>
      <c r="F34">
        <v>105</v>
      </c>
      <c r="G34" t="s">
        <v>59</v>
      </c>
      <c r="I34">
        <v>15753</v>
      </c>
    </row>
    <row r="35" spans="1:9" x14ac:dyDescent="0.2">
      <c r="A35" s="4">
        <v>43529</v>
      </c>
      <c r="B35" t="s">
        <v>6</v>
      </c>
      <c r="C35" t="s">
        <v>40</v>
      </c>
      <c r="D35">
        <v>111</v>
      </c>
      <c r="E35" t="s">
        <v>19</v>
      </c>
      <c r="F35">
        <v>120</v>
      </c>
      <c r="G35" t="s">
        <v>59</v>
      </c>
      <c r="I35">
        <v>13801</v>
      </c>
    </row>
    <row r="36" spans="1:9" x14ac:dyDescent="0.2">
      <c r="A36" s="4">
        <v>43529</v>
      </c>
      <c r="B36" t="s">
        <v>6</v>
      </c>
      <c r="C36" t="s">
        <v>10</v>
      </c>
      <c r="D36">
        <v>120</v>
      </c>
      <c r="E36" t="s">
        <v>34</v>
      </c>
      <c r="F36">
        <v>131</v>
      </c>
      <c r="G36" t="s">
        <v>59</v>
      </c>
      <c r="I36">
        <v>15728</v>
      </c>
    </row>
    <row r="37" spans="1:9" x14ac:dyDescent="0.2">
      <c r="A37" s="4">
        <v>43529</v>
      </c>
      <c r="B37" t="s">
        <v>12</v>
      </c>
      <c r="C37" t="s">
        <v>27</v>
      </c>
      <c r="D37">
        <v>106</v>
      </c>
      <c r="E37" t="s">
        <v>7</v>
      </c>
      <c r="F37">
        <v>114</v>
      </c>
      <c r="G37" t="s">
        <v>59</v>
      </c>
      <c r="I37">
        <v>20379</v>
      </c>
    </row>
    <row r="38" spans="1:9" x14ac:dyDescent="0.2">
      <c r="A38" s="4">
        <v>43529</v>
      </c>
      <c r="B38" t="s">
        <v>6</v>
      </c>
      <c r="C38" t="s">
        <v>18</v>
      </c>
      <c r="D38">
        <v>107</v>
      </c>
      <c r="E38" t="s">
        <v>37</v>
      </c>
      <c r="F38">
        <v>95</v>
      </c>
      <c r="G38" t="s">
        <v>59</v>
      </c>
      <c r="I38">
        <v>19800</v>
      </c>
    </row>
    <row r="39" spans="1:9" x14ac:dyDescent="0.2">
      <c r="A39" s="4">
        <v>43530</v>
      </c>
      <c r="B39" t="s">
        <v>23</v>
      </c>
      <c r="C39" t="s">
        <v>35</v>
      </c>
      <c r="D39">
        <v>111</v>
      </c>
      <c r="E39" t="s">
        <v>24</v>
      </c>
      <c r="F39">
        <v>104</v>
      </c>
      <c r="G39" t="s">
        <v>59</v>
      </c>
      <c r="I39">
        <v>15208</v>
      </c>
    </row>
    <row r="40" spans="1:9" x14ac:dyDescent="0.2">
      <c r="A40" s="4">
        <v>43530</v>
      </c>
      <c r="B40" t="s">
        <v>23</v>
      </c>
      <c r="C40" t="s">
        <v>36</v>
      </c>
      <c r="D40">
        <v>107</v>
      </c>
      <c r="E40" t="s">
        <v>15</v>
      </c>
      <c r="F40">
        <v>113</v>
      </c>
      <c r="G40" t="s">
        <v>59</v>
      </c>
      <c r="I40">
        <v>14177</v>
      </c>
    </row>
    <row r="41" spans="1:9" x14ac:dyDescent="0.2">
      <c r="A41" s="4">
        <v>43530</v>
      </c>
      <c r="B41" t="s">
        <v>6</v>
      </c>
      <c r="C41" t="s">
        <v>7</v>
      </c>
      <c r="D41">
        <v>107</v>
      </c>
      <c r="E41" t="s">
        <v>38</v>
      </c>
      <c r="F41">
        <v>108</v>
      </c>
      <c r="G41" t="s">
        <v>59</v>
      </c>
      <c r="I41">
        <v>19927</v>
      </c>
    </row>
    <row r="42" spans="1:9" x14ac:dyDescent="0.2">
      <c r="A42" s="4">
        <v>43530</v>
      </c>
      <c r="B42" t="s">
        <v>12</v>
      </c>
      <c r="C42" t="s">
        <v>26</v>
      </c>
      <c r="D42">
        <v>91</v>
      </c>
      <c r="E42" t="s">
        <v>14</v>
      </c>
      <c r="F42">
        <v>84</v>
      </c>
      <c r="G42" t="s">
        <v>59</v>
      </c>
      <c r="I42">
        <v>18137</v>
      </c>
    </row>
    <row r="43" spans="1:9" x14ac:dyDescent="0.2">
      <c r="A43" s="4">
        <v>43530</v>
      </c>
      <c r="B43" t="s">
        <v>12</v>
      </c>
      <c r="C43" t="s">
        <v>34</v>
      </c>
      <c r="D43">
        <v>114</v>
      </c>
      <c r="E43" t="s">
        <v>16</v>
      </c>
      <c r="F43">
        <v>131</v>
      </c>
      <c r="G43" t="s">
        <v>59</v>
      </c>
      <c r="I43">
        <v>15240</v>
      </c>
    </row>
    <row r="44" spans="1:9" x14ac:dyDescent="0.2">
      <c r="A44" s="4">
        <v>43530</v>
      </c>
      <c r="B44" t="s">
        <v>9</v>
      </c>
      <c r="C44" t="s">
        <v>21</v>
      </c>
      <c r="D44">
        <v>115</v>
      </c>
      <c r="E44" t="s">
        <v>39</v>
      </c>
      <c r="F44">
        <v>99</v>
      </c>
      <c r="G44" t="s">
        <v>59</v>
      </c>
      <c r="I44">
        <v>18997</v>
      </c>
    </row>
    <row r="45" spans="1:9" x14ac:dyDescent="0.2">
      <c r="A45" s="4">
        <v>43530</v>
      </c>
      <c r="B45" t="s">
        <v>6</v>
      </c>
      <c r="C45" t="s">
        <v>31</v>
      </c>
      <c r="D45">
        <v>114</v>
      </c>
      <c r="E45" t="s">
        <v>17</v>
      </c>
      <c r="F45">
        <v>104</v>
      </c>
      <c r="G45" t="s">
        <v>59</v>
      </c>
      <c r="I45">
        <v>14681</v>
      </c>
    </row>
    <row r="46" spans="1:9" x14ac:dyDescent="0.2">
      <c r="A46" s="4">
        <v>43530</v>
      </c>
      <c r="B46" t="s">
        <v>42</v>
      </c>
      <c r="C46" t="s">
        <v>25</v>
      </c>
      <c r="D46">
        <v>96</v>
      </c>
      <c r="E46" t="s">
        <v>29</v>
      </c>
      <c r="F46">
        <v>107</v>
      </c>
      <c r="G46" t="s">
        <v>59</v>
      </c>
      <c r="I46">
        <v>14427</v>
      </c>
    </row>
    <row r="47" spans="1:9" x14ac:dyDescent="0.2">
      <c r="A47" s="4">
        <v>43530</v>
      </c>
      <c r="B47" t="s">
        <v>30</v>
      </c>
      <c r="C47" t="s">
        <v>8</v>
      </c>
      <c r="D47">
        <v>111</v>
      </c>
      <c r="E47" t="s">
        <v>32</v>
      </c>
      <c r="F47">
        <v>109</v>
      </c>
      <c r="G47" t="s">
        <v>59</v>
      </c>
      <c r="I47">
        <v>17583</v>
      </c>
    </row>
    <row r="48" spans="1:9" x14ac:dyDescent="0.2">
      <c r="A48" s="4">
        <v>43530</v>
      </c>
      <c r="B48" t="s">
        <v>12</v>
      </c>
      <c r="C48" t="s">
        <v>28</v>
      </c>
      <c r="D48">
        <v>123</v>
      </c>
      <c r="E48" t="s">
        <v>41</v>
      </c>
      <c r="F48">
        <v>132</v>
      </c>
      <c r="G48" t="s">
        <v>59</v>
      </c>
      <c r="I48">
        <v>16867</v>
      </c>
    </row>
    <row r="49" spans="1:9" x14ac:dyDescent="0.2">
      <c r="A49" s="4">
        <v>43531</v>
      </c>
      <c r="B49" t="s">
        <v>6</v>
      </c>
      <c r="C49" t="s">
        <v>20</v>
      </c>
      <c r="D49">
        <v>98</v>
      </c>
      <c r="E49" t="s">
        <v>13</v>
      </c>
      <c r="F49">
        <v>117</v>
      </c>
      <c r="G49" t="s">
        <v>59</v>
      </c>
      <c r="I49">
        <v>17884</v>
      </c>
    </row>
    <row r="50" spans="1:9" x14ac:dyDescent="0.2">
      <c r="A50" s="4">
        <v>43531</v>
      </c>
      <c r="B50" t="s">
        <v>9</v>
      </c>
      <c r="C50" t="s">
        <v>10</v>
      </c>
      <c r="D50">
        <v>129</v>
      </c>
      <c r="E50" t="s">
        <v>40</v>
      </c>
      <c r="F50">
        <v>121</v>
      </c>
      <c r="G50" t="s">
        <v>59</v>
      </c>
      <c r="H50" t="s">
        <v>65</v>
      </c>
      <c r="I50">
        <v>20037</v>
      </c>
    </row>
    <row r="51" spans="1:9" x14ac:dyDescent="0.2">
      <c r="A51" s="4">
        <v>43532</v>
      </c>
      <c r="B51" t="s">
        <v>6</v>
      </c>
      <c r="C51" t="s">
        <v>16</v>
      </c>
      <c r="D51">
        <v>112</v>
      </c>
      <c r="E51" t="s">
        <v>38</v>
      </c>
      <c r="F51">
        <v>104</v>
      </c>
      <c r="G51" t="s">
        <v>59</v>
      </c>
      <c r="I51">
        <v>21048</v>
      </c>
    </row>
    <row r="52" spans="1:9" x14ac:dyDescent="0.2">
      <c r="A52" s="4">
        <v>43532</v>
      </c>
      <c r="B52" t="s">
        <v>12</v>
      </c>
      <c r="C52" t="s">
        <v>41</v>
      </c>
      <c r="D52">
        <v>111</v>
      </c>
      <c r="E52" t="s">
        <v>14</v>
      </c>
      <c r="F52">
        <v>112</v>
      </c>
      <c r="G52" t="s">
        <v>59</v>
      </c>
      <c r="I52">
        <v>18144</v>
      </c>
    </row>
    <row r="53" spans="1:9" x14ac:dyDescent="0.2">
      <c r="A53" s="4">
        <v>43532</v>
      </c>
      <c r="B53" t="s">
        <v>9</v>
      </c>
      <c r="C53" t="s">
        <v>21</v>
      </c>
      <c r="D53">
        <v>105</v>
      </c>
      <c r="E53" t="s">
        <v>11</v>
      </c>
      <c r="F53">
        <v>122</v>
      </c>
      <c r="G53" t="s">
        <v>59</v>
      </c>
      <c r="I53">
        <v>19596</v>
      </c>
    </row>
    <row r="54" spans="1:9" x14ac:dyDescent="0.2">
      <c r="A54" s="4">
        <v>43532</v>
      </c>
      <c r="B54" t="s">
        <v>6</v>
      </c>
      <c r="C54" t="s">
        <v>7</v>
      </c>
      <c r="D54">
        <v>91</v>
      </c>
      <c r="E54" t="s">
        <v>18</v>
      </c>
      <c r="F54">
        <v>107</v>
      </c>
      <c r="G54" t="s">
        <v>59</v>
      </c>
      <c r="I54">
        <v>18055</v>
      </c>
    </row>
    <row r="55" spans="1:9" x14ac:dyDescent="0.2">
      <c r="A55" s="4">
        <v>43532</v>
      </c>
      <c r="B55" t="s">
        <v>9</v>
      </c>
      <c r="C55" t="s">
        <v>10</v>
      </c>
      <c r="D55">
        <v>110</v>
      </c>
      <c r="E55" t="s">
        <v>22</v>
      </c>
      <c r="F55">
        <v>118</v>
      </c>
      <c r="G55" t="s">
        <v>59</v>
      </c>
      <c r="I55">
        <v>17915</v>
      </c>
    </row>
    <row r="56" spans="1:9" x14ac:dyDescent="0.2">
      <c r="A56" s="4">
        <v>43532</v>
      </c>
      <c r="B56" t="s">
        <v>6</v>
      </c>
      <c r="C56" t="s">
        <v>31</v>
      </c>
      <c r="D56">
        <v>104</v>
      </c>
      <c r="E56" t="s">
        <v>19</v>
      </c>
      <c r="F56">
        <v>114</v>
      </c>
      <c r="G56" t="s">
        <v>59</v>
      </c>
      <c r="I56">
        <v>15407</v>
      </c>
    </row>
    <row r="57" spans="1:9" x14ac:dyDescent="0.2">
      <c r="A57" s="4">
        <v>43532</v>
      </c>
      <c r="B57" t="s">
        <v>6</v>
      </c>
      <c r="C57" t="s">
        <v>36</v>
      </c>
      <c r="D57">
        <v>110</v>
      </c>
      <c r="E57" t="s">
        <v>26</v>
      </c>
      <c r="F57">
        <v>126</v>
      </c>
      <c r="G57" t="s">
        <v>59</v>
      </c>
      <c r="I57">
        <v>19600</v>
      </c>
    </row>
    <row r="58" spans="1:9" x14ac:dyDescent="0.2">
      <c r="A58" s="4">
        <v>43532</v>
      </c>
      <c r="B58" t="s">
        <v>6</v>
      </c>
      <c r="C58" t="s">
        <v>37</v>
      </c>
      <c r="D58">
        <v>127</v>
      </c>
      <c r="E58" t="s">
        <v>17</v>
      </c>
      <c r="F58">
        <v>104</v>
      </c>
      <c r="G58" t="s">
        <v>59</v>
      </c>
      <c r="I58">
        <v>17325</v>
      </c>
    </row>
    <row r="59" spans="1:9" x14ac:dyDescent="0.2">
      <c r="A59" s="4">
        <v>43532</v>
      </c>
      <c r="B59" t="s">
        <v>12</v>
      </c>
      <c r="C59" t="s">
        <v>28</v>
      </c>
      <c r="D59">
        <v>106</v>
      </c>
      <c r="E59" t="s">
        <v>27</v>
      </c>
      <c r="F59">
        <v>111</v>
      </c>
      <c r="G59" t="s">
        <v>59</v>
      </c>
      <c r="I59">
        <v>19196</v>
      </c>
    </row>
    <row r="60" spans="1:9" x14ac:dyDescent="0.2">
      <c r="A60" s="4">
        <v>43533</v>
      </c>
      <c r="B60" t="s">
        <v>12</v>
      </c>
      <c r="C60" t="s">
        <v>15</v>
      </c>
      <c r="D60">
        <v>114</v>
      </c>
      <c r="E60" t="s">
        <v>24</v>
      </c>
      <c r="F60">
        <v>112</v>
      </c>
      <c r="G60" t="s">
        <v>59</v>
      </c>
      <c r="I60">
        <v>16527</v>
      </c>
    </row>
    <row r="61" spans="1:9" x14ac:dyDescent="0.2">
      <c r="A61" s="4">
        <v>43533</v>
      </c>
      <c r="B61" t="s">
        <v>33</v>
      </c>
      <c r="C61" t="s">
        <v>8</v>
      </c>
      <c r="D61">
        <v>120</v>
      </c>
      <c r="E61" t="s">
        <v>39</v>
      </c>
      <c r="F61">
        <v>107</v>
      </c>
      <c r="G61" t="s">
        <v>59</v>
      </c>
      <c r="I61">
        <v>18997</v>
      </c>
    </row>
    <row r="62" spans="1:9" x14ac:dyDescent="0.2">
      <c r="A62" s="4">
        <v>43533</v>
      </c>
      <c r="B62" t="s">
        <v>42</v>
      </c>
      <c r="C62" t="s">
        <v>14</v>
      </c>
      <c r="D62">
        <v>114</v>
      </c>
      <c r="E62" t="s">
        <v>13</v>
      </c>
      <c r="F62">
        <v>131</v>
      </c>
      <c r="G62" t="s">
        <v>59</v>
      </c>
      <c r="I62">
        <v>17996</v>
      </c>
    </row>
    <row r="63" spans="1:9" x14ac:dyDescent="0.2">
      <c r="A63" s="4">
        <v>43533</v>
      </c>
      <c r="B63" t="s">
        <v>6</v>
      </c>
      <c r="C63" t="s">
        <v>41</v>
      </c>
      <c r="D63">
        <v>130</v>
      </c>
      <c r="E63" t="s">
        <v>34</v>
      </c>
      <c r="F63">
        <v>135</v>
      </c>
      <c r="G63" t="s">
        <v>59</v>
      </c>
      <c r="H63" t="s">
        <v>65</v>
      </c>
      <c r="I63">
        <v>14381</v>
      </c>
    </row>
    <row r="64" spans="1:9" x14ac:dyDescent="0.2">
      <c r="A64" s="4">
        <v>43533</v>
      </c>
      <c r="B64" t="s">
        <v>63</v>
      </c>
      <c r="C64" t="s">
        <v>32</v>
      </c>
      <c r="D64">
        <v>102</v>
      </c>
      <c r="E64" t="s">
        <v>25</v>
      </c>
      <c r="F64">
        <v>94</v>
      </c>
      <c r="G64" t="s">
        <v>59</v>
      </c>
      <c r="I64">
        <v>19812</v>
      </c>
    </row>
    <row r="65" spans="1:9" x14ac:dyDescent="0.2">
      <c r="A65" s="4">
        <v>43533</v>
      </c>
      <c r="B65" t="s">
        <v>30</v>
      </c>
      <c r="C65" t="s">
        <v>29</v>
      </c>
      <c r="D65">
        <v>120</v>
      </c>
      <c r="E65" t="s">
        <v>40</v>
      </c>
      <c r="F65">
        <v>127</v>
      </c>
      <c r="G65" t="s">
        <v>59</v>
      </c>
      <c r="I65">
        <v>19851</v>
      </c>
    </row>
    <row r="66" spans="1:9" x14ac:dyDescent="0.2">
      <c r="A66" s="4">
        <v>43534</v>
      </c>
      <c r="B66" t="s">
        <v>43</v>
      </c>
      <c r="C66" t="s">
        <v>17</v>
      </c>
      <c r="D66">
        <v>116</v>
      </c>
      <c r="E66" t="s">
        <v>24</v>
      </c>
      <c r="F66">
        <v>128</v>
      </c>
      <c r="G66" t="s">
        <v>59</v>
      </c>
      <c r="I66">
        <v>14337</v>
      </c>
    </row>
    <row r="67" spans="1:9" x14ac:dyDescent="0.2">
      <c r="A67" s="4">
        <v>43534</v>
      </c>
      <c r="B67" t="s">
        <v>12</v>
      </c>
      <c r="C67" t="s">
        <v>18</v>
      </c>
      <c r="D67">
        <v>94</v>
      </c>
      <c r="E67" t="s">
        <v>28</v>
      </c>
      <c r="F67">
        <v>93</v>
      </c>
      <c r="G67" t="s">
        <v>59</v>
      </c>
      <c r="I67">
        <v>20423</v>
      </c>
    </row>
    <row r="68" spans="1:9" x14ac:dyDescent="0.2">
      <c r="A68" s="4">
        <v>43534</v>
      </c>
      <c r="B68" t="s">
        <v>63</v>
      </c>
      <c r="C68" t="s">
        <v>38</v>
      </c>
      <c r="D68">
        <v>108</v>
      </c>
      <c r="E68" t="s">
        <v>16</v>
      </c>
      <c r="F68">
        <v>131</v>
      </c>
      <c r="G68" t="s">
        <v>59</v>
      </c>
      <c r="I68">
        <v>19356</v>
      </c>
    </row>
    <row r="69" spans="1:9" x14ac:dyDescent="0.2">
      <c r="A69" s="4">
        <v>43534</v>
      </c>
      <c r="B69" t="s">
        <v>33</v>
      </c>
      <c r="C69" t="s">
        <v>29</v>
      </c>
      <c r="D69">
        <v>115</v>
      </c>
      <c r="E69" t="s">
        <v>11</v>
      </c>
      <c r="F69">
        <v>111</v>
      </c>
      <c r="G69" t="s">
        <v>59</v>
      </c>
      <c r="I69">
        <v>19596</v>
      </c>
    </row>
    <row r="70" spans="1:9" x14ac:dyDescent="0.2">
      <c r="A70" s="4">
        <v>43534</v>
      </c>
      <c r="B70" t="s">
        <v>43</v>
      </c>
      <c r="C70" t="s">
        <v>27</v>
      </c>
      <c r="D70">
        <v>97</v>
      </c>
      <c r="E70" t="s">
        <v>19</v>
      </c>
      <c r="F70">
        <v>105</v>
      </c>
      <c r="G70" t="s">
        <v>59</v>
      </c>
      <c r="I70">
        <v>16627</v>
      </c>
    </row>
    <row r="71" spans="1:9" x14ac:dyDescent="0.2">
      <c r="A71" s="4">
        <v>43534</v>
      </c>
      <c r="B71" t="s">
        <v>61</v>
      </c>
      <c r="C71" t="s">
        <v>37</v>
      </c>
      <c r="D71">
        <v>125</v>
      </c>
      <c r="E71" t="s">
        <v>26</v>
      </c>
      <c r="F71">
        <v>104</v>
      </c>
      <c r="G71" t="s">
        <v>59</v>
      </c>
      <c r="I71">
        <v>19600</v>
      </c>
    </row>
    <row r="72" spans="1:9" x14ac:dyDescent="0.2">
      <c r="A72" s="4">
        <v>43534</v>
      </c>
      <c r="B72" t="s">
        <v>6</v>
      </c>
      <c r="C72" t="s">
        <v>25</v>
      </c>
      <c r="D72">
        <v>92</v>
      </c>
      <c r="E72" t="s">
        <v>34</v>
      </c>
      <c r="F72">
        <v>103</v>
      </c>
      <c r="G72" t="s">
        <v>59</v>
      </c>
      <c r="I72">
        <v>13806</v>
      </c>
    </row>
    <row r="73" spans="1:9" x14ac:dyDescent="0.2">
      <c r="A73" s="4">
        <v>43534</v>
      </c>
      <c r="B73" t="s">
        <v>61</v>
      </c>
      <c r="C73" t="s">
        <v>20</v>
      </c>
      <c r="D73">
        <v>89</v>
      </c>
      <c r="E73" t="s">
        <v>7</v>
      </c>
      <c r="F73">
        <v>106</v>
      </c>
      <c r="G73" t="s">
        <v>59</v>
      </c>
      <c r="I73">
        <v>20636</v>
      </c>
    </row>
    <row r="74" spans="1:9" x14ac:dyDescent="0.2">
      <c r="A74" s="4">
        <v>43534</v>
      </c>
      <c r="B74" t="s">
        <v>6</v>
      </c>
      <c r="C74" t="s">
        <v>13</v>
      </c>
      <c r="D74">
        <v>114</v>
      </c>
      <c r="E74" t="s">
        <v>35</v>
      </c>
      <c r="F74">
        <v>121</v>
      </c>
      <c r="G74" t="s">
        <v>59</v>
      </c>
      <c r="I74">
        <v>18594</v>
      </c>
    </row>
    <row r="75" spans="1:9" x14ac:dyDescent="0.2">
      <c r="A75" s="4">
        <v>43535</v>
      </c>
      <c r="B75" t="s">
        <v>23</v>
      </c>
      <c r="C75" t="s">
        <v>16</v>
      </c>
      <c r="D75">
        <v>75</v>
      </c>
      <c r="E75" t="s">
        <v>15</v>
      </c>
      <c r="F75">
        <v>103</v>
      </c>
      <c r="G75" t="s">
        <v>59</v>
      </c>
      <c r="I75">
        <v>17732</v>
      </c>
    </row>
    <row r="76" spans="1:9" x14ac:dyDescent="0.2">
      <c r="A76" s="4">
        <v>43535</v>
      </c>
      <c r="B76" t="s">
        <v>12</v>
      </c>
      <c r="C76" t="s">
        <v>37</v>
      </c>
      <c r="D76">
        <v>101</v>
      </c>
      <c r="E76" t="s">
        <v>36</v>
      </c>
      <c r="F76">
        <v>126</v>
      </c>
      <c r="G76" t="s">
        <v>59</v>
      </c>
      <c r="I76">
        <v>19432</v>
      </c>
    </row>
    <row r="77" spans="1:9" x14ac:dyDescent="0.2">
      <c r="A77" s="4">
        <v>43535</v>
      </c>
      <c r="B77" t="s">
        <v>6</v>
      </c>
      <c r="C77" t="s">
        <v>14</v>
      </c>
      <c r="D77">
        <v>106</v>
      </c>
      <c r="E77" t="s">
        <v>18</v>
      </c>
      <c r="F77">
        <v>118</v>
      </c>
      <c r="G77" t="s">
        <v>59</v>
      </c>
      <c r="I77">
        <v>18055</v>
      </c>
    </row>
    <row r="78" spans="1:9" x14ac:dyDescent="0.2">
      <c r="A78" s="4">
        <v>43535</v>
      </c>
      <c r="B78" t="s">
        <v>9</v>
      </c>
      <c r="C78" t="s">
        <v>8</v>
      </c>
      <c r="D78">
        <v>115</v>
      </c>
      <c r="E78" t="s">
        <v>22</v>
      </c>
      <c r="F78">
        <v>140</v>
      </c>
      <c r="G78" t="s">
        <v>59</v>
      </c>
      <c r="I78">
        <v>19068</v>
      </c>
    </row>
    <row r="79" spans="1:9" x14ac:dyDescent="0.2">
      <c r="A79" s="4">
        <v>43535</v>
      </c>
      <c r="B79" t="s">
        <v>42</v>
      </c>
      <c r="C79" t="s">
        <v>10</v>
      </c>
      <c r="D79">
        <v>98</v>
      </c>
      <c r="E79" t="s">
        <v>31</v>
      </c>
      <c r="F79">
        <v>89</v>
      </c>
      <c r="G79" t="s">
        <v>59</v>
      </c>
      <c r="I79">
        <v>18306</v>
      </c>
    </row>
    <row r="80" spans="1:9" x14ac:dyDescent="0.2">
      <c r="A80" s="4">
        <v>43535</v>
      </c>
      <c r="B80" t="s">
        <v>12</v>
      </c>
      <c r="C80" t="s">
        <v>32</v>
      </c>
      <c r="D80">
        <v>115</v>
      </c>
      <c r="E80" t="s">
        <v>41</v>
      </c>
      <c r="F80">
        <v>121</v>
      </c>
      <c r="G80" t="s">
        <v>59</v>
      </c>
      <c r="I80">
        <v>15012</v>
      </c>
    </row>
    <row r="81" spans="1:9" x14ac:dyDescent="0.2">
      <c r="A81" s="4">
        <v>43536</v>
      </c>
      <c r="B81" t="s">
        <v>6</v>
      </c>
      <c r="C81" t="s">
        <v>39</v>
      </c>
      <c r="D81">
        <v>123</v>
      </c>
      <c r="E81" t="s">
        <v>38</v>
      </c>
      <c r="F81">
        <v>107</v>
      </c>
      <c r="G81" t="s">
        <v>59</v>
      </c>
      <c r="I81">
        <v>21359</v>
      </c>
    </row>
    <row r="82" spans="1:9" x14ac:dyDescent="0.2">
      <c r="A82" s="4">
        <v>43536</v>
      </c>
      <c r="B82" t="s">
        <v>6</v>
      </c>
      <c r="C82" t="s">
        <v>35</v>
      </c>
      <c r="D82">
        <v>112</v>
      </c>
      <c r="E82" t="s">
        <v>28</v>
      </c>
      <c r="F82">
        <v>105</v>
      </c>
      <c r="G82" t="s">
        <v>59</v>
      </c>
      <c r="I82">
        <v>20366</v>
      </c>
    </row>
    <row r="83" spans="1:9" x14ac:dyDescent="0.2">
      <c r="A83" s="4">
        <v>43536</v>
      </c>
      <c r="B83" t="s">
        <v>9</v>
      </c>
      <c r="C83" t="s">
        <v>34</v>
      </c>
      <c r="D83">
        <v>107</v>
      </c>
      <c r="E83" t="s">
        <v>21</v>
      </c>
      <c r="F83">
        <v>133</v>
      </c>
      <c r="G83" t="s">
        <v>59</v>
      </c>
      <c r="I83">
        <v>16874</v>
      </c>
    </row>
    <row r="84" spans="1:9" x14ac:dyDescent="0.2">
      <c r="A84" s="4">
        <v>43536</v>
      </c>
      <c r="B84" t="s">
        <v>12</v>
      </c>
      <c r="C84" t="s">
        <v>25</v>
      </c>
      <c r="D84">
        <v>98</v>
      </c>
      <c r="E84" t="s">
        <v>20</v>
      </c>
      <c r="F84">
        <v>103</v>
      </c>
      <c r="G84" t="s">
        <v>59</v>
      </c>
      <c r="I84">
        <v>16679</v>
      </c>
    </row>
    <row r="85" spans="1:9" x14ac:dyDescent="0.2">
      <c r="A85" s="4">
        <v>43536</v>
      </c>
      <c r="B85" t="s">
        <v>9</v>
      </c>
      <c r="C85" t="s">
        <v>40</v>
      </c>
      <c r="D85">
        <v>125</v>
      </c>
      <c r="E85" t="s">
        <v>22</v>
      </c>
      <c r="F85">
        <v>104</v>
      </c>
      <c r="G85" t="s">
        <v>59</v>
      </c>
      <c r="I85">
        <v>16686</v>
      </c>
    </row>
    <row r="86" spans="1:9" x14ac:dyDescent="0.2">
      <c r="A86" s="4">
        <v>43536</v>
      </c>
      <c r="B86" t="s">
        <v>6</v>
      </c>
      <c r="C86" t="s">
        <v>13</v>
      </c>
      <c r="D86">
        <v>130</v>
      </c>
      <c r="E86" t="s">
        <v>17</v>
      </c>
      <c r="F86">
        <v>113</v>
      </c>
      <c r="G86" t="s">
        <v>59</v>
      </c>
      <c r="I86">
        <v>15562</v>
      </c>
    </row>
    <row r="87" spans="1:9" x14ac:dyDescent="0.2">
      <c r="A87" s="4">
        <v>43536</v>
      </c>
      <c r="B87" t="s">
        <v>12</v>
      </c>
      <c r="C87" t="s">
        <v>36</v>
      </c>
      <c r="D87">
        <v>99</v>
      </c>
      <c r="E87" t="s">
        <v>7</v>
      </c>
      <c r="F87">
        <v>106</v>
      </c>
      <c r="G87" t="s">
        <v>59</v>
      </c>
      <c r="I87">
        <v>20420</v>
      </c>
    </row>
    <row r="88" spans="1:9" x14ac:dyDescent="0.2">
      <c r="A88" s="4">
        <v>43537</v>
      </c>
      <c r="B88" t="s">
        <v>23</v>
      </c>
      <c r="C88" t="s">
        <v>19</v>
      </c>
      <c r="D88">
        <v>111</v>
      </c>
      <c r="E88" t="s">
        <v>24</v>
      </c>
      <c r="F88">
        <v>132</v>
      </c>
      <c r="G88" t="s">
        <v>59</v>
      </c>
      <c r="I88">
        <v>15169</v>
      </c>
    </row>
    <row r="89" spans="1:9" x14ac:dyDescent="0.2">
      <c r="A89" s="4">
        <v>43537</v>
      </c>
      <c r="B89" t="s">
        <v>44</v>
      </c>
      <c r="C89" t="s">
        <v>11</v>
      </c>
      <c r="D89">
        <v>106</v>
      </c>
      <c r="E89" t="s">
        <v>18</v>
      </c>
      <c r="F89">
        <v>104</v>
      </c>
      <c r="G89" t="s">
        <v>59</v>
      </c>
      <c r="I89">
        <v>18122</v>
      </c>
    </row>
    <row r="90" spans="1:9" x14ac:dyDescent="0.2">
      <c r="A90" s="4">
        <v>43537</v>
      </c>
      <c r="B90" t="s">
        <v>23</v>
      </c>
      <c r="C90" t="s">
        <v>16</v>
      </c>
      <c r="D90">
        <v>74</v>
      </c>
      <c r="E90" t="s">
        <v>26</v>
      </c>
      <c r="F90">
        <v>108</v>
      </c>
      <c r="G90" t="s">
        <v>59</v>
      </c>
      <c r="I90">
        <v>19600</v>
      </c>
    </row>
    <row r="91" spans="1:9" x14ac:dyDescent="0.2">
      <c r="A91" s="4">
        <v>43537</v>
      </c>
      <c r="B91" t="s">
        <v>12</v>
      </c>
      <c r="C91" t="s">
        <v>15</v>
      </c>
      <c r="D91">
        <v>96</v>
      </c>
      <c r="E91" t="s">
        <v>10</v>
      </c>
      <c r="F91">
        <v>108</v>
      </c>
      <c r="G91" t="s">
        <v>59</v>
      </c>
      <c r="I91">
        <v>18203</v>
      </c>
    </row>
    <row r="92" spans="1:9" x14ac:dyDescent="0.2">
      <c r="A92" s="4">
        <v>43537</v>
      </c>
      <c r="B92" t="s">
        <v>30</v>
      </c>
      <c r="C92" t="s">
        <v>31</v>
      </c>
      <c r="D92">
        <v>114</v>
      </c>
      <c r="E92" t="s">
        <v>29</v>
      </c>
      <c r="F92">
        <v>97</v>
      </c>
      <c r="G92" t="s">
        <v>59</v>
      </c>
      <c r="I92">
        <v>18055</v>
      </c>
    </row>
    <row r="93" spans="1:9" x14ac:dyDescent="0.2">
      <c r="A93" s="4">
        <v>43537</v>
      </c>
      <c r="B93" t="s">
        <v>12</v>
      </c>
      <c r="C93" t="s">
        <v>27</v>
      </c>
      <c r="D93">
        <v>90</v>
      </c>
      <c r="E93" t="s">
        <v>41</v>
      </c>
      <c r="F93">
        <v>100</v>
      </c>
      <c r="G93" t="s">
        <v>59</v>
      </c>
      <c r="I93">
        <v>15107</v>
      </c>
    </row>
    <row r="94" spans="1:9" x14ac:dyDescent="0.2">
      <c r="A94" s="4">
        <v>43538</v>
      </c>
      <c r="B94" t="s">
        <v>23</v>
      </c>
      <c r="C94" t="s">
        <v>32</v>
      </c>
      <c r="D94">
        <v>120</v>
      </c>
      <c r="E94" t="s">
        <v>8</v>
      </c>
      <c r="F94">
        <v>126</v>
      </c>
      <c r="G94" t="s">
        <v>59</v>
      </c>
      <c r="I94">
        <v>18624</v>
      </c>
    </row>
    <row r="95" spans="1:9" x14ac:dyDescent="0.2">
      <c r="A95" s="4">
        <v>43538</v>
      </c>
      <c r="B95" t="s">
        <v>9</v>
      </c>
      <c r="C95" t="s">
        <v>28</v>
      </c>
      <c r="D95">
        <v>99</v>
      </c>
      <c r="E95" t="s">
        <v>21</v>
      </c>
      <c r="F95">
        <v>100</v>
      </c>
      <c r="G95" t="s">
        <v>59</v>
      </c>
      <c r="I95">
        <v>19520</v>
      </c>
    </row>
    <row r="96" spans="1:9" x14ac:dyDescent="0.2">
      <c r="A96" s="4">
        <v>43538</v>
      </c>
      <c r="B96" t="s">
        <v>12</v>
      </c>
      <c r="C96" t="s">
        <v>10</v>
      </c>
      <c r="D96">
        <v>106</v>
      </c>
      <c r="E96" t="s">
        <v>20</v>
      </c>
      <c r="F96">
        <v>108</v>
      </c>
      <c r="G96" t="s">
        <v>59</v>
      </c>
      <c r="I96">
        <v>16656</v>
      </c>
    </row>
    <row r="97" spans="1:9" x14ac:dyDescent="0.2">
      <c r="A97" s="4">
        <v>43538</v>
      </c>
      <c r="B97" t="s">
        <v>12</v>
      </c>
      <c r="C97" t="s">
        <v>36</v>
      </c>
      <c r="D97">
        <v>91</v>
      </c>
      <c r="E97" t="s">
        <v>27</v>
      </c>
      <c r="F97">
        <v>120</v>
      </c>
      <c r="G97" t="s">
        <v>59</v>
      </c>
      <c r="I97">
        <v>18091</v>
      </c>
    </row>
    <row r="98" spans="1:9" x14ac:dyDescent="0.2">
      <c r="A98" s="4">
        <v>43538</v>
      </c>
      <c r="B98" t="s">
        <v>6</v>
      </c>
      <c r="C98" t="s">
        <v>39</v>
      </c>
      <c r="D98">
        <v>98</v>
      </c>
      <c r="E98" t="s">
        <v>37</v>
      </c>
      <c r="F98">
        <v>111</v>
      </c>
      <c r="G98" t="s">
        <v>59</v>
      </c>
      <c r="I98">
        <v>19962</v>
      </c>
    </row>
    <row r="99" spans="1:9" x14ac:dyDescent="0.2">
      <c r="A99" s="4">
        <v>43538</v>
      </c>
      <c r="B99" t="s">
        <v>42</v>
      </c>
      <c r="C99" t="s">
        <v>34</v>
      </c>
      <c r="D99">
        <v>100</v>
      </c>
      <c r="E99" t="s">
        <v>31</v>
      </c>
      <c r="F99">
        <v>120</v>
      </c>
      <c r="G99" t="s">
        <v>59</v>
      </c>
      <c r="I99">
        <v>18306</v>
      </c>
    </row>
    <row r="100" spans="1:9" x14ac:dyDescent="0.2">
      <c r="A100" s="4">
        <v>43539</v>
      </c>
      <c r="B100" t="s">
        <v>12</v>
      </c>
      <c r="C100" t="s">
        <v>39</v>
      </c>
      <c r="D100">
        <v>97</v>
      </c>
      <c r="E100" t="s">
        <v>16</v>
      </c>
      <c r="F100">
        <v>111</v>
      </c>
      <c r="G100" t="s">
        <v>59</v>
      </c>
      <c r="I100">
        <v>20768</v>
      </c>
    </row>
    <row r="101" spans="1:9" x14ac:dyDescent="0.2">
      <c r="A101" s="4">
        <v>43539</v>
      </c>
      <c r="B101" t="s">
        <v>6</v>
      </c>
      <c r="C101" t="s">
        <v>29</v>
      </c>
      <c r="D101">
        <v>102</v>
      </c>
      <c r="E101" t="s">
        <v>18</v>
      </c>
      <c r="F101">
        <v>108</v>
      </c>
      <c r="G101" t="s">
        <v>59</v>
      </c>
      <c r="I101">
        <v>18055</v>
      </c>
    </row>
    <row r="102" spans="1:9" x14ac:dyDescent="0.2">
      <c r="A102" s="4">
        <v>43539</v>
      </c>
      <c r="B102" t="s">
        <v>9</v>
      </c>
      <c r="C102" t="s">
        <v>38</v>
      </c>
      <c r="D102">
        <v>121</v>
      </c>
      <c r="E102" t="s">
        <v>22</v>
      </c>
      <c r="F102">
        <v>128</v>
      </c>
      <c r="G102" t="s">
        <v>59</v>
      </c>
      <c r="I102">
        <v>17404</v>
      </c>
    </row>
    <row r="103" spans="1:9" x14ac:dyDescent="0.2">
      <c r="A103" s="4">
        <v>43539</v>
      </c>
      <c r="B103" t="s">
        <v>6</v>
      </c>
      <c r="C103" t="s">
        <v>13</v>
      </c>
      <c r="D103">
        <v>113</v>
      </c>
      <c r="E103" t="s">
        <v>26</v>
      </c>
      <c r="F103">
        <v>98</v>
      </c>
      <c r="G103" t="s">
        <v>59</v>
      </c>
      <c r="I103">
        <v>19600</v>
      </c>
    </row>
    <row r="104" spans="1:9" x14ac:dyDescent="0.2">
      <c r="A104" s="4">
        <v>43539</v>
      </c>
      <c r="B104" t="s">
        <v>6</v>
      </c>
      <c r="C104" t="s">
        <v>40</v>
      </c>
      <c r="D104">
        <v>122</v>
      </c>
      <c r="E104" t="s">
        <v>17</v>
      </c>
      <c r="F104">
        <v>110</v>
      </c>
      <c r="G104" t="s">
        <v>59</v>
      </c>
      <c r="I104">
        <v>16117</v>
      </c>
    </row>
    <row r="105" spans="1:9" x14ac:dyDescent="0.2">
      <c r="A105" s="4">
        <v>43539</v>
      </c>
      <c r="B105" t="s">
        <v>12</v>
      </c>
      <c r="C105" t="s">
        <v>32</v>
      </c>
      <c r="D105">
        <v>114</v>
      </c>
      <c r="E105" t="s">
        <v>7</v>
      </c>
      <c r="F105">
        <v>123</v>
      </c>
      <c r="G105" t="s">
        <v>59</v>
      </c>
      <c r="I105">
        <v>20704</v>
      </c>
    </row>
    <row r="106" spans="1:9" x14ac:dyDescent="0.2">
      <c r="A106" s="4">
        <v>43539</v>
      </c>
      <c r="B106" t="s">
        <v>33</v>
      </c>
      <c r="C106" t="s">
        <v>25</v>
      </c>
      <c r="D106">
        <v>83</v>
      </c>
      <c r="E106" t="s">
        <v>35</v>
      </c>
      <c r="F106">
        <v>109</v>
      </c>
      <c r="G106" t="s">
        <v>59</v>
      </c>
      <c r="I106">
        <v>18354</v>
      </c>
    </row>
    <row r="107" spans="1:9" x14ac:dyDescent="0.2">
      <c r="A107" s="4">
        <v>43539</v>
      </c>
      <c r="B107" t="s">
        <v>12</v>
      </c>
      <c r="C107" t="s">
        <v>14</v>
      </c>
      <c r="D107">
        <v>116</v>
      </c>
      <c r="E107" t="s">
        <v>41</v>
      </c>
      <c r="F107">
        <v>110</v>
      </c>
      <c r="G107" t="s">
        <v>59</v>
      </c>
      <c r="I107">
        <v>19520</v>
      </c>
    </row>
    <row r="108" spans="1:9" x14ac:dyDescent="0.2">
      <c r="A108" s="4">
        <v>43540</v>
      </c>
      <c r="B108" t="s">
        <v>76</v>
      </c>
      <c r="C108" t="s">
        <v>24</v>
      </c>
      <c r="D108">
        <v>120</v>
      </c>
      <c r="E108" t="s">
        <v>8</v>
      </c>
      <c r="F108">
        <v>129</v>
      </c>
      <c r="G108" t="s">
        <v>59</v>
      </c>
      <c r="I108">
        <v>18624</v>
      </c>
    </row>
    <row r="109" spans="1:9" x14ac:dyDescent="0.2">
      <c r="A109" s="4">
        <v>43540</v>
      </c>
      <c r="B109" t="s">
        <v>33</v>
      </c>
      <c r="C109" t="s">
        <v>36</v>
      </c>
      <c r="D109">
        <v>116</v>
      </c>
      <c r="E109" t="s">
        <v>28</v>
      </c>
      <c r="F109">
        <v>121</v>
      </c>
      <c r="G109" t="s">
        <v>59</v>
      </c>
      <c r="I109">
        <v>20347</v>
      </c>
    </row>
    <row r="110" spans="1:9" x14ac:dyDescent="0.2">
      <c r="A110" s="4">
        <v>43540</v>
      </c>
      <c r="B110" t="s">
        <v>42</v>
      </c>
      <c r="C110" t="s">
        <v>20</v>
      </c>
      <c r="D110">
        <v>100</v>
      </c>
      <c r="E110" t="s">
        <v>21</v>
      </c>
      <c r="F110">
        <v>102</v>
      </c>
      <c r="G110" t="s">
        <v>59</v>
      </c>
      <c r="I110">
        <v>19856</v>
      </c>
    </row>
    <row r="111" spans="1:9" x14ac:dyDescent="0.2">
      <c r="A111" s="4">
        <v>43540</v>
      </c>
      <c r="B111" t="s">
        <v>12</v>
      </c>
      <c r="C111" t="s">
        <v>29</v>
      </c>
      <c r="D111">
        <v>138</v>
      </c>
      <c r="E111" t="s">
        <v>17</v>
      </c>
      <c r="F111">
        <v>136</v>
      </c>
      <c r="G111" t="s">
        <v>59</v>
      </c>
      <c r="H111" t="s">
        <v>65</v>
      </c>
      <c r="I111">
        <v>17641</v>
      </c>
    </row>
    <row r="112" spans="1:9" x14ac:dyDescent="0.2">
      <c r="A112" s="4">
        <v>43540</v>
      </c>
      <c r="B112" t="s">
        <v>33</v>
      </c>
      <c r="C112" t="s">
        <v>11</v>
      </c>
      <c r="D112">
        <v>110</v>
      </c>
      <c r="E112" t="s">
        <v>10</v>
      </c>
      <c r="F112">
        <v>88</v>
      </c>
      <c r="G112" t="s">
        <v>59</v>
      </c>
      <c r="I112">
        <v>18203</v>
      </c>
    </row>
    <row r="113" spans="1:9" x14ac:dyDescent="0.2">
      <c r="A113" s="4">
        <v>43540</v>
      </c>
      <c r="B113" t="s">
        <v>33</v>
      </c>
      <c r="C113" t="s">
        <v>40</v>
      </c>
      <c r="D113">
        <v>103</v>
      </c>
      <c r="E113" t="s">
        <v>35</v>
      </c>
      <c r="F113">
        <v>108</v>
      </c>
      <c r="G113" t="s">
        <v>59</v>
      </c>
      <c r="I113">
        <v>18354</v>
      </c>
    </row>
    <row r="114" spans="1:9" x14ac:dyDescent="0.2">
      <c r="A114" s="4">
        <v>43540</v>
      </c>
      <c r="B114" t="s">
        <v>42</v>
      </c>
      <c r="C114" t="s">
        <v>15</v>
      </c>
      <c r="D114">
        <v>98</v>
      </c>
      <c r="E114" t="s">
        <v>31</v>
      </c>
      <c r="F114">
        <v>114</v>
      </c>
      <c r="G114" t="s">
        <v>59</v>
      </c>
      <c r="I114">
        <v>18306</v>
      </c>
    </row>
    <row r="115" spans="1:9" x14ac:dyDescent="0.2">
      <c r="A115" s="4">
        <v>43540</v>
      </c>
      <c r="B115" t="s">
        <v>12</v>
      </c>
      <c r="C115" t="s">
        <v>19</v>
      </c>
      <c r="D115">
        <v>128</v>
      </c>
      <c r="E115" t="s">
        <v>41</v>
      </c>
      <c r="F115">
        <v>135</v>
      </c>
      <c r="G115" t="s">
        <v>59</v>
      </c>
      <c r="I115">
        <v>19750</v>
      </c>
    </row>
    <row r="116" spans="1:9" x14ac:dyDescent="0.2">
      <c r="A116" s="4">
        <v>43541</v>
      </c>
      <c r="B116" t="s">
        <v>64</v>
      </c>
      <c r="C116" t="s">
        <v>37</v>
      </c>
      <c r="D116">
        <v>107</v>
      </c>
      <c r="E116" t="s">
        <v>16</v>
      </c>
      <c r="F116">
        <v>110</v>
      </c>
      <c r="G116" t="s">
        <v>59</v>
      </c>
      <c r="I116">
        <v>19277</v>
      </c>
    </row>
    <row r="117" spans="1:9" x14ac:dyDescent="0.2">
      <c r="A117" s="4">
        <v>43541</v>
      </c>
      <c r="B117" t="s">
        <v>42</v>
      </c>
      <c r="C117" t="s">
        <v>34</v>
      </c>
      <c r="D117">
        <v>102</v>
      </c>
      <c r="E117" t="s">
        <v>18</v>
      </c>
      <c r="F117">
        <v>117</v>
      </c>
      <c r="G117" t="s">
        <v>59</v>
      </c>
      <c r="I117">
        <v>18055</v>
      </c>
    </row>
    <row r="118" spans="1:9" x14ac:dyDescent="0.2">
      <c r="A118" s="4">
        <v>43541</v>
      </c>
      <c r="B118" t="s">
        <v>42</v>
      </c>
      <c r="C118" t="s">
        <v>15</v>
      </c>
      <c r="D118">
        <v>116</v>
      </c>
      <c r="E118" t="s">
        <v>22</v>
      </c>
      <c r="F118">
        <v>119</v>
      </c>
      <c r="G118" t="s">
        <v>59</v>
      </c>
      <c r="I118">
        <v>17247</v>
      </c>
    </row>
    <row r="119" spans="1:9" x14ac:dyDescent="0.2">
      <c r="A119" s="4">
        <v>43541</v>
      </c>
      <c r="B119" t="s">
        <v>60</v>
      </c>
      <c r="C119" t="s">
        <v>14</v>
      </c>
      <c r="D119">
        <v>75</v>
      </c>
      <c r="E119" t="s">
        <v>26</v>
      </c>
      <c r="F119">
        <v>93</v>
      </c>
      <c r="G119" t="s">
        <v>59</v>
      </c>
      <c r="I119">
        <v>19600</v>
      </c>
    </row>
    <row r="120" spans="1:9" x14ac:dyDescent="0.2">
      <c r="A120" s="4">
        <v>43541</v>
      </c>
      <c r="B120" t="s">
        <v>61</v>
      </c>
      <c r="C120" t="s">
        <v>7</v>
      </c>
      <c r="D120">
        <v>130</v>
      </c>
      <c r="E120" t="s">
        <v>13</v>
      </c>
      <c r="F120">
        <v>125</v>
      </c>
      <c r="G120" t="s">
        <v>59</v>
      </c>
      <c r="I120">
        <v>18148</v>
      </c>
    </row>
    <row r="121" spans="1:9" x14ac:dyDescent="0.2">
      <c r="A121" s="4">
        <v>43541</v>
      </c>
      <c r="B121" t="s">
        <v>63</v>
      </c>
      <c r="C121" t="s">
        <v>39</v>
      </c>
      <c r="D121">
        <v>123</v>
      </c>
      <c r="E121" t="s">
        <v>25</v>
      </c>
      <c r="F121">
        <v>124</v>
      </c>
      <c r="G121" t="s">
        <v>59</v>
      </c>
      <c r="I121">
        <v>19812</v>
      </c>
    </row>
    <row r="122" spans="1:9" x14ac:dyDescent="0.2">
      <c r="A122" s="4">
        <v>43541</v>
      </c>
      <c r="B122" t="s">
        <v>43</v>
      </c>
      <c r="C122" t="s">
        <v>24</v>
      </c>
      <c r="D122">
        <v>91</v>
      </c>
      <c r="E122" t="s">
        <v>27</v>
      </c>
      <c r="F122">
        <v>101</v>
      </c>
      <c r="G122" t="s">
        <v>59</v>
      </c>
      <c r="I122">
        <v>18045</v>
      </c>
    </row>
    <row r="123" spans="1:9" x14ac:dyDescent="0.2">
      <c r="A123" s="4">
        <v>43541</v>
      </c>
      <c r="B123" t="s">
        <v>43</v>
      </c>
      <c r="C123" t="s">
        <v>38</v>
      </c>
      <c r="D123">
        <v>102</v>
      </c>
      <c r="E123" t="s">
        <v>32</v>
      </c>
      <c r="F123">
        <v>129</v>
      </c>
      <c r="G123" t="s">
        <v>59</v>
      </c>
      <c r="I123">
        <v>17583</v>
      </c>
    </row>
    <row r="124" spans="1:9" x14ac:dyDescent="0.2">
      <c r="A124" s="4">
        <v>43542</v>
      </c>
      <c r="B124" t="s">
        <v>23</v>
      </c>
      <c r="C124" t="s">
        <v>21</v>
      </c>
      <c r="D124">
        <v>114</v>
      </c>
      <c r="E124" t="s">
        <v>8</v>
      </c>
      <c r="F124">
        <v>105</v>
      </c>
      <c r="G124" t="s">
        <v>59</v>
      </c>
      <c r="I124">
        <v>18624</v>
      </c>
    </row>
    <row r="125" spans="1:9" x14ac:dyDescent="0.2">
      <c r="A125" s="4">
        <v>43542</v>
      </c>
      <c r="B125" t="s">
        <v>12</v>
      </c>
      <c r="C125" t="s">
        <v>16</v>
      </c>
      <c r="D125">
        <v>119</v>
      </c>
      <c r="E125" t="s">
        <v>36</v>
      </c>
      <c r="F125">
        <v>126</v>
      </c>
      <c r="G125" t="s">
        <v>59</v>
      </c>
      <c r="I125">
        <v>18465</v>
      </c>
    </row>
    <row r="126" spans="1:9" x14ac:dyDescent="0.2">
      <c r="A126" s="4">
        <v>43542</v>
      </c>
      <c r="B126" t="s">
        <v>33</v>
      </c>
      <c r="C126" t="s">
        <v>17</v>
      </c>
      <c r="D126">
        <v>129</v>
      </c>
      <c r="E126" t="s">
        <v>28</v>
      </c>
      <c r="F126">
        <v>125</v>
      </c>
      <c r="G126" t="s">
        <v>59</v>
      </c>
      <c r="H126" t="s">
        <v>65</v>
      </c>
      <c r="I126">
        <v>20276</v>
      </c>
    </row>
    <row r="127" spans="1:9" x14ac:dyDescent="0.2">
      <c r="A127" s="4">
        <v>43542</v>
      </c>
      <c r="B127" t="s">
        <v>6</v>
      </c>
      <c r="C127" t="s">
        <v>26</v>
      </c>
      <c r="D127">
        <v>116</v>
      </c>
      <c r="E127" t="s">
        <v>10</v>
      </c>
      <c r="F127">
        <v>107</v>
      </c>
      <c r="G127" t="s">
        <v>59</v>
      </c>
      <c r="I127">
        <v>18203</v>
      </c>
    </row>
    <row r="128" spans="1:9" x14ac:dyDescent="0.2">
      <c r="A128" s="4">
        <v>43542</v>
      </c>
      <c r="B128" t="s">
        <v>30</v>
      </c>
      <c r="C128" t="s">
        <v>38</v>
      </c>
      <c r="D128">
        <v>116</v>
      </c>
      <c r="E128" t="s">
        <v>29</v>
      </c>
      <c r="F128">
        <v>101</v>
      </c>
      <c r="G128" t="s">
        <v>59</v>
      </c>
      <c r="I128">
        <v>15879</v>
      </c>
    </row>
    <row r="129" spans="1:9" x14ac:dyDescent="0.2">
      <c r="A129" s="4">
        <v>43542</v>
      </c>
      <c r="B129" t="s">
        <v>9</v>
      </c>
      <c r="C129" t="s">
        <v>20</v>
      </c>
      <c r="D129">
        <v>98</v>
      </c>
      <c r="E129" t="s">
        <v>40</v>
      </c>
      <c r="F129">
        <v>106</v>
      </c>
      <c r="G129" t="s">
        <v>59</v>
      </c>
      <c r="I129">
        <v>19393</v>
      </c>
    </row>
    <row r="130" spans="1:9" x14ac:dyDescent="0.2">
      <c r="A130" s="4">
        <v>43542</v>
      </c>
      <c r="B130" t="s">
        <v>6</v>
      </c>
      <c r="C130" t="s">
        <v>11</v>
      </c>
      <c r="D130">
        <v>105</v>
      </c>
      <c r="E130" t="s">
        <v>35</v>
      </c>
      <c r="F130">
        <v>111</v>
      </c>
      <c r="G130" t="s">
        <v>59</v>
      </c>
      <c r="I130">
        <v>18354</v>
      </c>
    </row>
    <row r="131" spans="1:9" x14ac:dyDescent="0.2">
      <c r="A131" s="4">
        <v>43542</v>
      </c>
      <c r="B131" t="s">
        <v>23</v>
      </c>
      <c r="C131" t="s">
        <v>25</v>
      </c>
      <c r="D131">
        <v>92</v>
      </c>
      <c r="E131" t="s">
        <v>37</v>
      </c>
      <c r="F131">
        <v>128</v>
      </c>
      <c r="G131" t="s">
        <v>59</v>
      </c>
      <c r="I131">
        <v>19800</v>
      </c>
    </row>
    <row r="132" spans="1:9" x14ac:dyDescent="0.2">
      <c r="A132" s="4">
        <v>43542</v>
      </c>
      <c r="B132" t="s">
        <v>12</v>
      </c>
      <c r="C132" t="s">
        <v>31</v>
      </c>
      <c r="D132">
        <v>116</v>
      </c>
      <c r="E132" t="s">
        <v>41</v>
      </c>
      <c r="F132">
        <v>95</v>
      </c>
      <c r="G132" t="s">
        <v>59</v>
      </c>
      <c r="I132">
        <v>15637</v>
      </c>
    </row>
    <row r="133" spans="1:9" x14ac:dyDescent="0.2">
      <c r="A133" s="4">
        <v>43543</v>
      </c>
      <c r="B133" t="s">
        <v>23</v>
      </c>
      <c r="C133" t="s">
        <v>18</v>
      </c>
      <c r="D133">
        <v>121</v>
      </c>
      <c r="E133" t="s">
        <v>24</v>
      </c>
      <c r="F133">
        <v>105</v>
      </c>
      <c r="G133" t="s">
        <v>59</v>
      </c>
      <c r="I133">
        <v>16293</v>
      </c>
    </row>
    <row r="134" spans="1:9" x14ac:dyDescent="0.2">
      <c r="A134" s="4">
        <v>43543</v>
      </c>
      <c r="B134" t="s">
        <v>12</v>
      </c>
      <c r="C134" t="s">
        <v>7</v>
      </c>
      <c r="D134">
        <v>118</v>
      </c>
      <c r="E134" t="s">
        <v>14</v>
      </c>
      <c r="F134">
        <v>114</v>
      </c>
      <c r="G134" t="s">
        <v>59</v>
      </c>
      <c r="I134">
        <v>16411</v>
      </c>
    </row>
    <row r="135" spans="1:9" x14ac:dyDescent="0.2">
      <c r="A135" s="4">
        <v>43543</v>
      </c>
      <c r="B135" t="s">
        <v>9</v>
      </c>
      <c r="C135" t="s">
        <v>20</v>
      </c>
      <c r="D135">
        <v>109</v>
      </c>
      <c r="E135" t="s">
        <v>22</v>
      </c>
      <c r="F135">
        <v>115</v>
      </c>
      <c r="G135" t="s">
        <v>59</v>
      </c>
      <c r="I135">
        <v>16043</v>
      </c>
    </row>
    <row r="136" spans="1:9" x14ac:dyDescent="0.2">
      <c r="A136" s="4">
        <v>43543</v>
      </c>
      <c r="B136" t="s">
        <v>6</v>
      </c>
      <c r="C136" t="s">
        <v>39</v>
      </c>
      <c r="D136">
        <v>101</v>
      </c>
      <c r="E136" t="s">
        <v>13</v>
      </c>
      <c r="F136">
        <v>115</v>
      </c>
      <c r="G136" t="s">
        <v>59</v>
      </c>
      <c r="I136">
        <v>17879</v>
      </c>
    </row>
    <row r="137" spans="1:9" x14ac:dyDescent="0.2">
      <c r="A137" s="4">
        <v>43543</v>
      </c>
      <c r="B137" t="s">
        <v>6</v>
      </c>
      <c r="C137" t="s">
        <v>11</v>
      </c>
      <c r="D137">
        <v>117</v>
      </c>
      <c r="E137" t="s">
        <v>34</v>
      </c>
      <c r="F137">
        <v>107</v>
      </c>
      <c r="G137" t="s">
        <v>59</v>
      </c>
      <c r="I137">
        <v>17964</v>
      </c>
    </row>
    <row r="138" spans="1:9" x14ac:dyDescent="0.2">
      <c r="A138" s="4">
        <v>43543</v>
      </c>
      <c r="B138" t="s">
        <v>30</v>
      </c>
      <c r="C138" t="s">
        <v>15</v>
      </c>
      <c r="D138">
        <v>123</v>
      </c>
      <c r="E138" t="s">
        <v>32</v>
      </c>
      <c r="F138">
        <v>121</v>
      </c>
      <c r="G138" t="s">
        <v>59</v>
      </c>
      <c r="I138">
        <v>17583</v>
      </c>
    </row>
    <row r="139" spans="1:9" x14ac:dyDescent="0.2">
      <c r="A139" s="4">
        <v>43544</v>
      </c>
      <c r="B139" t="s">
        <v>6</v>
      </c>
      <c r="C139" t="s">
        <v>41</v>
      </c>
      <c r="D139">
        <v>120</v>
      </c>
      <c r="E139" t="s">
        <v>38</v>
      </c>
      <c r="F139">
        <v>126</v>
      </c>
      <c r="G139" t="s">
        <v>59</v>
      </c>
      <c r="H139" t="s">
        <v>65</v>
      </c>
      <c r="I139">
        <v>19470</v>
      </c>
    </row>
    <row r="140" spans="1:9" x14ac:dyDescent="0.2">
      <c r="A140" s="4">
        <v>43544</v>
      </c>
      <c r="B140" t="s">
        <v>12</v>
      </c>
      <c r="C140" t="s">
        <v>13</v>
      </c>
      <c r="D140">
        <v>102</v>
      </c>
      <c r="E140" t="s">
        <v>36</v>
      </c>
      <c r="F140">
        <v>107</v>
      </c>
      <c r="G140" t="s">
        <v>59</v>
      </c>
      <c r="I140">
        <v>19432</v>
      </c>
    </row>
    <row r="141" spans="1:9" x14ac:dyDescent="0.2">
      <c r="A141" s="4">
        <v>43544</v>
      </c>
      <c r="B141" t="s">
        <v>6</v>
      </c>
      <c r="C141" t="s">
        <v>18</v>
      </c>
      <c r="D141">
        <v>125</v>
      </c>
      <c r="E141" t="s">
        <v>19</v>
      </c>
      <c r="F141">
        <v>126</v>
      </c>
      <c r="G141" t="s">
        <v>59</v>
      </c>
      <c r="H141" t="s">
        <v>65</v>
      </c>
      <c r="I141">
        <v>16691</v>
      </c>
    </row>
    <row r="142" spans="1:9" x14ac:dyDescent="0.2">
      <c r="A142" s="4">
        <v>43544</v>
      </c>
      <c r="B142" t="s">
        <v>23</v>
      </c>
      <c r="C142" t="s">
        <v>31</v>
      </c>
      <c r="D142">
        <v>137</v>
      </c>
      <c r="E142" t="s">
        <v>25</v>
      </c>
      <c r="F142">
        <v>116</v>
      </c>
      <c r="G142" t="s">
        <v>59</v>
      </c>
      <c r="I142">
        <v>18530</v>
      </c>
    </row>
    <row r="143" spans="1:9" x14ac:dyDescent="0.2">
      <c r="A143" s="4">
        <v>43544</v>
      </c>
      <c r="B143" t="s">
        <v>44</v>
      </c>
      <c r="C143" t="s">
        <v>37</v>
      </c>
      <c r="D143">
        <v>123</v>
      </c>
      <c r="E143" t="s">
        <v>10</v>
      </c>
      <c r="F143">
        <v>114</v>
      </c>
      <c r="G143" t="s">
        <v>59</v>
      </c>
      <c r="H143" t="s">
        <v>65</v>
      </c>
      <c r="I143">
        <v>18203</v>
      </c>
    </row>
    <row r="144" spans="1:9" x14ac:dyDescent="0.2">
      <c r="A144" s="4">
        <v>43544</v>
      </c>
      <c r="B144" t="s">
        <v>12</v>
      </c>
      <c r="C144" t="s">
        <v>17</v>
      </c>
      <c r="D144">
        <v>96</v>
      </c>
      <c r="E144" t="s">
        <v>27</v>
      </c>
      <c r="F144">
        <v>119</v>
      </c>
      <c r="G144" t="s">
        <v>59</v>
      </c>
      <c r="I144">
        <v>17005</v>
      </c>
    </row>
    <row r="145" spans="1:9" x14ac:dyDescent="0.2">
      <c r="A145" s="4">
        <v>43544</v>
      </c>
      <c r="B145" t="s">
        <v>12</v>
      </c>
      <c r="C145" t="s">
        <v>8</v>
      </c>
      <c r="D145">
        <v>115</v>
      </c>
      <c r="E145" t="s">
        <v>7</v>
      </c>
      <c r="F145">
        <v>118</v>
      </c>
      <c r="G145" t="s">
        <v>59</v>
      </c>
      <c r="I145">
        <v>20606</v>
      </c>
    </row>
    <row r="146" spans="1:9" x14ac:dyDescent="0.2">
      <c r="A146" s="4">
        <v>43544</v>
      </c>
      <c r="B146" t="s">
        <v>30</v>
      </c>
      <c r="C146" t="s">
        <v>28</v>
      </c>
      <c r="D146">
        <v>118</v>
      </c>
      <c r="E146" t="s">
        <v>40</v>
      </c>
      <c r="F146">
        <v>126</v>
      </c>
      <c r="G146" t="s">
        <v>59</v>
      </c>
      <c r="I146">
        <v>19803</v>
      </c>
    </row>
    <row r="147" spans="1:9" x14ac:dyDescent="0.2">
      <c r="A147" s="4">
        <v>43544</v>
      </c>
      <c r="B147" t="s">
        <v>33</v>
      </c>
      <c r="C147" t="s">
        <v>26</v>
      </c>
      <c r="D147">
        <v>110</v>
      </c>
      <c r="E147" t="s">
        <v>35</v>
      </c>
      <c r="F147">
        <v>105</v>
      </c>
      <c r="G147" t="s">
        <v>59</v>
      </c>
      <c r="I147">
        <v>18354</v>
      </c>
    </row>
    <row r="148" spans="1:9" x14ac:dyDescent="0.2">
      <c r="A148" s="4">
        <v>43545</v>
      </c>
      <c r="B148" t="s">
        <v>23</v>
      </c>
      <c r="C148" t="s">
        <v>31</v>
      </c>
      <c r="D148">
        <v>114</v>
      </c>
      <c r="E148" t="s">
        <v>24</v>
      </c>
      <c r="F148">
        <v>117</v>
      </c>
      <c r="G148" t="s">
        <v>59</v>
      </c>
      <c r="I148">
        <v>15569</v>
      </c>
    </row>
    <row r="149" spans="1:9" x14ac:dyDescent="0.2">
      <c r="A149" s="4">
        <v>43545</v>
      </c>
      <c r="B149" t="s">
        <v>12</v>
      </c>
      <c r="C149" t="s">
        <v>34</v>
      </c>
      <c r="D149">
        <v>106</v>
      </c>
      <c r="E149" t="s">
        <v>14</v>
      </c>
      <c r="F149">
        <v>113</v>
      </c>
      <c r="G149" t="s">
        <v>59</v>
      </c>
      <c r="I149">
        <v>15576</v>
      </c>
    </row>
    <row r="150" spans="1:9" x14ac:dyDescent="0.2">
      <c r="A150" s="4">
        <v>43545</v>
      </c>
      <c r="B150" t="s">
        <v>9</v>
      </c>
      <c r="C150" t="s">
        <v>20</v>
      </c>
      <c r="D150">
        <v>89</v>
      </c>
      <c r="E150" t="s">
        <v>11</v>
      </c>
      <c r="F150">
        <v>112</v>
      </c>
      <c r="G150" t="s">
        <v>59</v>
      </c>
      <c r="I150">
        <v>19596</v>
      </c>
    </row>
    <row r="151" spans="1:9" x14ac:dyDescent="0.2">
      <c r="A151" s="4">
        <v>43545</v>
      </c>
      <c r="B151" t="s">
        <v>30</v>
      </c>
      <c r="C151" t="s">
        <v>16</v>
      </c>
      <c r="D151">
        <v>118</v>
      </c>
      <c r="E151" t="s">
        <v>29</v>
      </c>
      <c r="F151">
        <v>98</v>
      </c>
      <c r="G151" t="s">
        <v>59</v>
      </c>
      <c r="I151">
        <v>16066</v>
      </c>
    </row>
    <row r="152" spans="1:9" x14ac:dyDescent="0.2">
      <c r="A152" s="4">
        <v>43545</v>
      </c>
      <c r="B152" t="s">
        <v>30</v>
      </c>
      <c r="C152" t="s">
        <v>28</v>
      </c>
      <c r="D152">
        <v>100</v>
      </c>
      <c r="E152" t="s">
        <v>32</v>
      </c>
      <c r="F152">
        <v>116</v>
      </c>
      <c r="G152" t="s">
        <v>59</v>
      </c>
      <c r="I152">
        <v>17583</v>
      </c>
    </row>
    <row r="153" spans="1:9" x14ac:dyDescent="0.2">
      <c r="A153" s="4">
        <v>43545</v>
      </c>
      <c r="B153" t="s">
        <v>12</v>
      </c>
      <c r="C153" t="s">
        <v>21</v>
      </c>
      <c r="D153">
        <v>113</v>
      </c>
      <c r="E153" t="s">
        <v>41</v>
      </c>
      <c r="F153">
        <v>108</v>
      </c>
      <c r="G153" t="s">
        <v>59</v>
      </c>
      <c r="I153">
        <v>15986</v>
      </c>
    </row>
    <row r="154" spans="1:9" x14ac:dyDescent="0.2">
      <c r="A154" s="4">
        <v>43546</v>
      </c>
      <c r="B154" t="s">
        <v>23</v>
      </c>
      <c r="C154" t="s">
        <v>22</v>
      </c>
      <c r="D154">
        <v>110</v>
      </c>
      <c r="E154" t="s">
        <v>36</v>
      </c>
      <c r="F154">
        <v>108</v>
      </c>
      <c r="G154" t="s">
        <v>59</v>
      </c>
      <c r="I154">
        <v>19432</v>
      </c>
    </row>
    <row r="155" spans="1:9" x14ac:dyDescent="0.2">
      <c r="A155" s="4">
        <v>43546</v>
      </c>
      <c r="B155" t="s">
        <v>6</v>
      </c>
      <c r="C155" t="s">
        <v>35</v>
      </c>
      <c r="D155">
        <v>105</v>
      </c>
      <c r="E155" t="s">
        <v>18</v>
      </c>
      <c r="F155">
        <v>111</v>
      </c>
      <c r="G155" t="s">
        <v>59</v>
      </c>
      <c r="I155">
        <v>18055</v>
      </c>
    </row>
    <row r="156" spans="1:9" x14ac:dyDescent="0.2">
      <c r="A156" s="4">
        <v>43546</v>
      </c>
      <c r="B156" t="s">
        <v>9</v>
      </c>
      <c r="C156" t="s">
        <v>15</v>
      </c>
      <c r="D156">
        <v>111</v>
      </c>
      <c r="E156" t="s">
        <v>39</v>
      </c>
      <c r="F156">
        <v>106</v>
      </c>
      <c r="G156" t="s">
        <v>59</v>
      </c>
      <c r="I156">
        <v>18997</v>
      </c>
    </row>
    <row r="157" spans="1:9" x14ac:dyDescent="0.2">
      <c r="A157" s="4">
        <v>43546</v>
      </c>
      <c r="B157" t="s">
        <v>33</v>
      </c>
      <c r="C157" t="s">
        <v>26</v>
      </c>
      <c r="D157">
        <v>87</v>
      </c>
      <c r="E157" t="s">
        <v>13</v>
      </c>
      <c r="F157">
        <v>116</v>
      </c>
      <c r="G157" t="s">
        <v>59</v>
      </c>
      <c r="I157">
        <v>18094</v>
      </c>
    </row>
    <row r="158" spans="1:9" x14ac:dyDescent="0.2">
      <c r="A158" s="4">
        <v>43546</v>
      </c>
      <c r="B158" t="s">
        <v>23</v>
      </c>
      <c r="C158" t="s">
        <v>21</v>
      </c>
      <c r="D158">
        <v>111</v>
      </c>
      <c r="E158" t="s">
        <v>25</v>
      </c>
      <c r="F158">
        <v>93</v>
      </c>
      <c r="G158" t="s">
        <v>59</v>
      </c>
      <c r="I158">
        <v>19290</v>
      </c>
    </row>
    <row r="159" spans="1:9" x14ac:dyDescent="0.2">
      <c r="A159" s="4">
        <v>43546</v>
      </c>
      <c r="B159" t="s">
        <v>12</v>
      </c>
      <c r="C159" t="s">
        <v>19</v>
      </c>
      <c r="D159">
        <v>119</v>
      </c>
      <c r="E159" t="s">
        <v>27</v>
      </c>
      <c r="F159">
        <v>123</v>
      </c>
      <c r="G159" t="s">
        <v>59</v>
      </c>
      <c r="H159" t="s">
        <v>65</v>
      </c>
      <c r="I159">
        <v>18025</v>
      </c>
    </row>
    <row r="160" spans="1:9" x14ac:dyDescent="0.2">
      <c r="A160" s="4">
        <v>43546</v>
      </c>
      <c r="B160" t="s">
        <v>23</v>
      </c>
      <c r="C160" t="s">
        <v>10</v>
      </c>
      <c r="D160">
        <v>116</v>
      </c>
      <c r="E160" t="s">
        <v>37</v>
      </c>
      <c r="F160">
        <v>109</v>
      </c>
      <c r="G160" t="s">
        <v>59</v>
      </c>
      <c r="I160">
        <v>20014</v>
      </c>
    </row>
    <row r="161" spans="1:9" x14ac:dyDescent="0.2">
      <c r="A161" s="4">
        <v>43547</v>
      </c>
      <c r="B161" t="s">
        <v>23</v>
      </c>
      <c r="C161" t="s">
        <v>7</v>
      </c>
      <c r="D161">
        <v>127</v>
      </c>
      <c r="E161" t="s">
        <v>24</v>
      </c>
      <c r="F161">
        <v>129</v>
      </c>
      <c r="G161" t="s">
        <v>59</v>
      </c>
      <c r="I161">
        <v>16640</v>
      </c>
    </row>
    <row r="162" spans="1:9" x14ac:dyDescent="0.2">
      <c r="A162" s="4">
        <v>43547</v>
      </c>
      <c r="B162" t="s">
        <v>6</v>
      </c>
      <c r="C162" t="s">
        <v>31</v>
      </c>
      <c r="D162">
        <v>114</v>
      </c>
      <c r="E162" t="s">
        <v>38</v>
      </c>
      <c r="F162">
        <v>83</v>
      </c>
      <c r="G162" t="s">
        <v>59</v>
      </c>
      <c r="I162">
        <v>20506</v>
      </c>
    </row>
    <row r="163" spans="1:9" x14ac:dyDescent="0.2">
      <c r="A163" s="4">
        <v>43547</v>
      </c>
      <c r="B163" t="s">
        <v>43</v>
      </c>
      <c r="C163" t="s">
        <v>8</v>
      </c>
      <c r="D163">
        <v>117</v>
      </c>
      <c r="E163" t="s">
        <v>14</v>
      </c>
      <c r="F163">
        <v>124</v>
      </c>
      <c r="G163" t="s">
        <v>59</v>
      </c>
      <c r="I163">
        <v>19438</v>
      </c>
    </row>
    <row r="164" spans="1:9" x14ac:dyDescent="0.2">
      <c r="A164" s="4">
        <v>43547</v>
      </c>
      <c r="B164" t="s">
        <v>33</v>
      </c>
      <c r="C164" t="s">
        <v>28</v>
      </c>
      <c r="D164">
        <v>126</v>
      </c>
      <c r="E164" t="s">
        <v>11</v>
      </c>
      <c r="F164">
        <v>91</v>
      </c>
      <c r="G164" t="s">
        <v>59</v>
      </c>
      <c r="I164">
        <v>19596</v>
      </c>
    </row>
    <row r="165" spans="1:9" x14ac:dyDescent="0.2">
      <c r="A165" s="4">
        <v>43547</v>
      </c>
      <c r="B165" t="s">
        <v>6</v>
      </c>
      <c r="C165" t="s">
        <v>34</v>
      </c>
      <c r="D165">
        <v>112</v>
      </c>
      <c r="E165" t="s">
        <v>19</v>
      </c>
      <c r="F165">
        <v>99</v>
      </c>
      <c r="G165" t="s">
        <v>59</v>
      </c>
      <c r="I165">
        <v>16977</v>
      </c>
    </row>
    <row r="166" spans="1:9" x14ac:dyDescent="0.2">
      <c r="A166" s="4">
        <v>43547</v>
      </c>
      <c r="B166" t="s">
        <v>30</v>
      </c>
      <c r="C166" t="s">
        <v>16</v>
      </c>
      <c r="D166">
        <v>112</v>
      </c>
      <c r="E166" t="s">
        <v>40</v>
      </c>
      <c r="F166">
        <v>117</v>
      </c>
      <c r="G166" t="s">
        <v>59</v>
      </c>
      <c r="I166">
        <v>19815</v>
      </c>
    </row>
    <row r="167" spans="1:9" x14ac:dyDescent="0.2">
      <c r="A167" s="4">
        <v>43547</v>
      </c>
      <c r="B167" t="s">
        <v>30</v>
      </c>
      <c r="C167" t="s">
        <v>29</v>
      </c>
      <c r="D167">
        <v>103</v>
      </c>
      <c r="E167" t="s">
        <v>32</v>
      </c>
      <c r="F167">
        <v>112</v>
      </c>
      <c r="G167" t="s">
        <v>59</v>
      </c>
      <c r="I167">
        <v>17583</v>
      </c>
    </row>
    <row r="168" spans="1:9" x14ac:dyDescent="0.2">
      <c r="A168" s="4">
        <v>43547</v>
      </c>
      <c r="B168" t="s">
        <v>12</v>
      </c>
      <c r="C168" t="s">
        <v>26</v>
      </c>
      <c r="D168">
        <v>113</v>
      </c>
      <c r="E168" t="s">
        <v>41</v>
      </c>
      <c r="F168">
        <v>108</v>
      </c>
      <c r="G168" t="s">
        <v>59</v>
      </c>
      <c r="I168">
        <v>20409</v>
      </c>
    </row>
    <row r="169" spans="1:9" x14ac:dyDescent="0.2">
      <c r="A169" s="4">
        <v>43548</v>
      </c>
      <c r="B169" t="s">
        <v>23</v>
      </c>
      <c r="C169" t="s">
        <v>35</v>
      </c>
      <c r="D169">
        <v>115</v>
      </c>
      <c r="E169" t="s">
        <v>8</v>
      </c>
      <c r="F169">
        <v>96</v>
      </c>
      <c r="G169" t="s">
        <v>59</v>
      </c>
      <c r="I169">
        <v>18624</v>
      </c>
    </row>
    <row r="170" spans="1:9" x14ac:dyDescent="0.2">
      <c r="A170" s="4">
        <v>43548</v>
      </c>
      <c r="B170" t="s">
        <v>33</v>
      </c>
      <c r="C170" t="s">
        <v>16</v>
      </c>
      <c r="D170">
        <v>114</v>
      </c>
      <c r="E170" t="s">
        <v>11</v>
      </c>
      <c r="F170">
        <v>121</v>
      </c>
      <c r="G170" t="s">
        <v>59</v>
      </c>
      <c r="I170">
        <v>19596</v>
      </c>
    </row>
    <row r="171" spans="1:9" x14ac:dyDescent="0.2">
      <c r="A171" s="4">
        <v>43548</v>
      </c>
      <c r="B171" t="s">
        <v>45</v>
      </c>
      <c r="C171" t="s">
        <v>21</v>
      </c>
      <c r="D171">
        <v>88</v>
      </c>
      <c r="E171" t="s">
        <v>20</v>
      </c>
      <c r="F171">
        <v>124</v>
      </c>
      <c r="G171" t="s">
        <v>59</v>
      </c>
      <c r="I171">
        <v>17923</v>
      </c>
    </row>
    <row r="172" spans="1:9" x14ac:dyDescent="0.2">
      <c r="A172" s="4">
        <v>43548</v>
      </c>
      <c r="B172" t="s">
        <v>44</v>
      </c>
      <c r="C172" t="s">
        <v>32</v>
      </c>
      <c r="D172">
        <v>106</v>
      </c>
      <c r="E172" t="s">
        <v>39</v>
      </c>
      <c r="F172">
        <v>111</v>
      </c>
      <c r="G172" t="s">
        <v>59</v>
      </c>
      <c r="I172">
        <v>18997</v>
      </c>
    </row>
    <row r="173" spans="1:9" x14ac:dyDescent="0.2">
      <c r="A173" s="4">
        <v>43548</v>
      </c>
      <c r="B173" t="s">
        <v>79</v>
      </c>
      <c r="C173" t="s">
        <v>36</v>
      </c>
      <c r="D173">
        <v>105</v>
      </c>
      <c r="E173" t="s">
        <v>13</v>
      </c>
      <c r="F173">
        <v>127</v>
      </c>
      <c r="G173" t="s">
        <v>59</v>
      </c>
      <c r="I173">
        <v>17930</v>
      </c>
    </row>
    <row r="174" spans="1:9" x14ac:dyDescent="0.2">
      <c r="A174" s="4">
        <v>43548</v>
      </c>
      <c r="B174" t="s">
        <v>12</v>
      </c>
      <c r="C174" t="s">
        <v>18</v>
      </c>
      <c r="D174">
        <v>113</v>
      </c>
      <c r="E174" t="s">
        <v>17</v>
      </c>
      <c r="F174">
        <v>90</v>
      </c>
      <c r="G174" t="s">
        <v>59</v>
      </c>
      <c r="I174">
        <v>17048</v>
      </c>
    </row>
    <row r="175" spans="1:9" x14ac:dyDescent="0.2">
      <c r="A175" s="4">
        <v>43548</v>
      </c>
      <c r="B175" t="s">
        <v>63</v>
      </c>
      <c r="C175" t="s">
        <v>22</v>
      </c>
      <c r="D175">
        <v>124</v>
      </c>
      <c r="E175" t="s">
        <v>25</v>
      </c>
      <c r="F175">
        <v>113</v>
      </c>
      <c r="G175" t="s">
        <v>59</v>
      </c>
      <c r="I175">
        <v>18263</v>
      </c>
    </row>
    <row r="176" spans="1:9" x14ac:dyDescent="0.2">
      <c r="A176" s="4">
        <v>43548</v>
      </c>
      <c r="B176" t="s">
        <v>43</v>
      </c>
      <c r="C176" t="s">
        <v>14</v>
      </c>
      <c r="D176">
        <v>115</v>
      </c>
      <c r="E176" t="s">
        <v>37</v>
      </c>
      <c r="F176">
        <v>114</v>
      </c>
      <c r="G176" t="s">
        <v>59</v>
      </c>
      <c r="I176">
        <v>19800</v>
      </c>
    </row>
    <row r="177" spans="1:9" x14ac:dyDescent="0.2">
      <c r="A177" s="4">
        <v>43549</v>
      </c>
      <c r="B177" t="s">
        <v>6</v>
      </c>
      <c r="C177" t="s">
        <v>10</v>
      </c>
      <c r="D177">
        <v>103</v>
      </c>
      <c r="E177" t="s">
        <v>19</v>
      </c>
      <c r="F177">
        <v>115</v>
      </c>
      <c r="G177" t="s">
        <v>59</v>
      </c>
      <c r="I177">
        <v>15144</v>
      </c>
    </row>
    <row r="178" spans="1:9" x14ac:dyDescent="0.2">
      <c r="A178" s="4">
        <v>43549</v>
      </c>
      <c r="B178" t="s">
        <v>12</v>
      </c>
      <c r="C178" t="s">
        <v>7</v>
      </c>
      <c r="D178">
        <v>98</v>
      </c>
      <c r="E178" t="s">
        <v>27</v>
      </c>
      <c r="F178">
        <v>119</v>
      </c>
      <c r="G178" t="s">
        <v>59</v>
      </c>
      <c r="I178">
        <v>16848</v>
      </c>
    </row>
    <row r="179" spans="1:9" x14ac:dyDescent="0.2">
      <c r="A179" s="4">
        <v>43549</v>
      </c>
      <c r="B179" t="s">
        <v>30</v>
      </c>
      <c r="C179" t="s">
        <v>15</v>
      </c>
      <c r="D179">
        <v>144</v>
      </c>
      <c r="E179" t="s">
        <v>40</v>
      </c>
      <c r="F179">
        <v>148</v>
      </c>
      <c r="G179" t="s">
        <v>59</v>
      </c>
      <c r="H179" t="s">
        <v>66</v>
      </c>
      <c r="I179">
        <v>20188</v>
      </c>
    </row>
    <row r="180" spans="1:9" x14ac:dyDescent="0.2">
      <c r="A180" s="4">
        <v>43549</v>
      </c>
      <c r="B180" t="s">
        <v>42</v>
      </c>
      <c r="C180" t="s">
        <v>29</v>
      </c>
      <c r="D180">
        <v>92</v>
      </c>
      <c r="E180" t="s">
        <v>31</v>
      </c>
      <c r="F180">
        <v>125</v>
      </c>
      <c r="G180" t="s">
        <v>59</v>
      </c>
      <c r="I180">
        <v>18306</v>
      </c>
    </row>
    <row r="181" spans="1:9" x14ac:dyDescent="0.2">
      <c r="A181" s="4">
        <v>43550</v>
      </c>
      <c r="B181" t="s">
        <v>12</v>
      </c>
      <c r="C181" t="s">
        <v>35</v>
      </c>
      <c r="D181">
        <v>116</v>
      </c>
      <c r="E181" t="s">
        <v>14</v>
      </c>
      <c r="F181">
        <v>125</v>
      </c>
      <c r="G181" t="s">
        <v>59</v>
      </c>
      <c r="H181" t="s">
        <v>65</v>
      </c>
      <c r="I181">
        <v>14227</v>
      </c>
    </row>
    <row r="182" spans="1:9" x14ac:dyDescent="0.2">
      <c r="A182" s="4">
        <v>43550</v>
      </c>
      <c r="B182" t="s">
        <v>12</v>
      </c>
      <c r="C182" t="s">
        <v>8</v>
      </c>
      <c r="D182">
        <v>116</v>
      </c>
      <c r="E182" t="s">
        <v>36</v>
      </c>
      <c r="F182">
        <v>106</v>
      </c>
      <c r="G182" t="s">
        <v>59</v>
      </c>
      <c r="I182">
        <v>19432</v>
      </c>
    </row>
    <row r="183" spans="1:9" x14ac:dyDescent="0.2">
      <c r="A183" s="4">
        <v>43550</v>
      </c>
      <c r="B183" t="s">
        <v>33</v>
      </c>
      <c r="C183" t="s">
        <v>32</v>
      </c>
      <c r="D183">
        <v>125</v>
      </c>
      <c r="E183" t="s">
        <v>28</v>
      </c>
      <c r="F183">
        <v>121</v>
      </c>
      <c r="G183" t="s">
        <v>59</v>
      </c>
      <c r="I183">
        <v>20168</v>
      </c>
    </row>
    <row r="184" spans="1:9" x14ac:dyDescent="0.2">
      <c r="A184" s="4">
        <v>43550</v>
      </c>
      <c r="B184" t="s">
        <v>42</v>
      </c>
      <c r="C184" t="s">
        <v>16</v>
      </c>
      <c r="D184">
        <v>92</v>
      </c>
      <c r="E184" t="s">
        <v>21</v>
      </c>
      <c r="F184">
        <v>95</v>
      </c>
      <c r="G184" t="s">
        <v>59</v>
      </c>
      <c r="I184">
        <v>19520</v>
      </c>
    </row>
    <row r="185" spans="1:9" x14ac:dyDescent="0.2">
      <c r="A185" s="4">
        <v>43550</v>
      </c>
      <c r="B185" t="s">
        <v>9</v>
      </c>
      <c r="C185" t="s">
        <v>41</v>
      </c>
      <c r="D185">
        <v>106</v>
      </c>
      <c r="E185" t="s">
        <v>39</v>
      </c>
      <c r="F185">
        <v>124</v>
      </c>
      <c r="G185" t="s">
        <v>59</v>
      </c>
      <c r="I185">
        <v>18997</v>
      </c>
    </row>
    <row r="186" spans="1:9" x14ac:dyDescent="0.2">
      <c r="A186" s="4">
        <v>43550</v>
      </c>
      <c r="B186" t="s">
        <v>23</v>
      </c>
      <c r="C186" t="s">
        <v>27</v>
      </c>
      <c r="D186">
        <v>104</v>
      </c>
      <c r="E186" t="s">
        <v>26</v>
      </c>
      <c r="F186">
        <v>99</v>
      </c>
      <c r="G186" t="s">
        <v>59</v>
      </c>
      <c r="I186">
        <v>19704</v>
      </c>
    </row>
    <row r="187" spans="1:9" x14ac:dyDescent="0.2">
      <c r="A187" s="4">
        <v>43550</v>
      </c>
      <c r="B187" t="s">
        <v>6</v>
      </c>
      <c r="C187" t="s">
        <v>18</v>
      </c>
      <c r="D187">
        <v>94</v>
      </c>
      <c r="E187" t="s">
        <v>13</v>
      </c>
      <c r="F187">
        <v>108</v>
      </c>
      <c r="G187" t="s">
        <v>59</v>
      </c>
      <c r="I187">
        <v>17910</v>
      </c>
    </row>
    <row r="188" spans="1:9" x14ac:dyDescent="0.2">
      <c r="A188" s="4">
        <v>43550</v>
      </c>
      <c r="B188" t="s">
        <v>6</v>
      </c>
      <c r="C188" t="s">
        <v>22</v>
      </c>
      <c r="D188">
        <v>122</v>
      </c>
      <c r="E188" t="s">
        <v>34</v>
      </c>
      <c r="F188">
        <v>111</v>
      </c>
      <c r="G188" t="s">
        <v>59</v>
      </c>
      <c r="I188">
        <v>13176</v>
      </c>
    </row>
    <row r="189" spans="1:9" x14ac:dyDescent="0.2">
      <c r="A189" s="4">
        <v>43550</v>
      </c>
      <c r="B189" t="s">
        <v>6</v>
      </c>
      <c r="C189" t="s">
        <v>24</v>
      </c>
      <c r="D189">
        <v>130</v>
      </c>
      <c r="E189" t="s">
        <v>17</v>
      </c>
      <c r="F189">
        <v>120</v>
      </c>
      <c r="G189" t="s">
        <v>59</v>
      </c>
      <c r="I189">
        <v>14751</v>
      </c>
    </row>
    <row r="190" spans="1:9" x14ac:dyDescent="0.2">
      <c r="A190" s="4">
        <v>43550</v>
      </c>
      <c r="B190" t="s">
        <v>23</v>
      </c>
      <c r="C190" t="s">
        <v>38</v>
      </c>
      <c r="D190">
        <v>103</v>
      </c>
      <c r="E190" t="s">
        <v>37</v>
      </c>
      <c r="F190">
        <v>112</v>
      </c>
      <c r="G190" t="s">
        <v>59</v>
      </c>
      <c r="I190">
        <v>19800</v>
      </c>
    </row>
    <row r="191" spans="1:9" x14ac:dyDescent="0.2">
      <c r="A191" s="4">
        <v>43551</v>
      </c>
      <c r="B191" t="s">
        <v>6</v>
      </c>
      <c r="C191" t="s">
        <v>40</v>
      </c>
      <c r="D191">
        <v>118</v>
      </c>
      <c r="E191" t="s">
        <v>38</v>
      </c>
      <c r="F191">
        <v>98</v>
      </c>
      <c r="G191" t="s">
        <v>59</v>
      </c>
      <c r="I191">
        <v>20227</v>
      </c>
    </row>
    <row r="192" spans="1:9" x14ac:dyDescent="0.2">
      <c r="A192" s="4">
        <v>43551</v>
      </c>
      <c r="B192" t="s">
        <v>6</v>
      </c>
      <c r="C192" t="s">
        <v>11</v>
      </c>
      <c r="D192">
        <v>118</v>
      </c>
      <c r="E192" t="s">
        <v>19</v>
      </c>
      <c r="F192">
        <v>103</v>
      </c>
      <c r="G192" t="s">
        <v>59</v>
      </c>
      <c r="I192">
        <v>17794</v>
      </c>
    </row>
    <row r="193" spans="1:9" x14ac:dyDescent="0.2">
      <c r="A193" s="4">
        <v>43551</v>
      </c>
      <c r="B193" t="s">
        <v>6</v>
      </c>
      <c r="C193" t="s">
        <v>20</v>
      </c>
      <c r="D193">
        <v>99</v>
      </c>
      <c r="E193" t="s">
        <v>10</v>
      </c>
      <c r="F193">
        <v>107</v>
      </c>
      <c r="G193" t="s">
        <v>59</v>
      </c>
      <c r="I193">
        <v>18203</v>
      </c>
    </row>
    <row r="194" spans="1:9" x14ac:dyDescent="0.2">
      <c r="A194" s="4">
        <v>43551</v>
      </c>
      <c r="B194" t="s">
        <v>30</v>
      </c>
      <c r="C194" t="s">
        <v>41</v>
      </c>
      <c r="D194">
        <v>124</v>
      </c>
      <c r="E194" t="s">
        <v>29</v>
      </c>
      <c r="F194">
        <v>121</v>
      </c>
      <c r="G194" t="s">
        <v>59</v>
      </c>
      <c r="I194">
        <v>16004</v>
      </c>
    </row>
    <row r="195" spans="1:9" x14ac:dyDescent="0.2">
      <c r="A195" s="4">
        <v>43551</v>
      </c>
      <c r="B195" t="s">
        <v>9</v>
      </c>
      <c r="C195" t="s">
        <v>39</v>
      </c>
      <c r="D195">
        <v>100</v>
      </c>
      <c r="E195" t="s">
        <v>31</v>
      </c>
      <c r="F195">
        <v>115</v>
      </c>
      <c r="G195" t="s">
        <v>59</v>
      </c>
      <c r="I195">
        <v>18306</v>
      </c>
    </row>
    <row r="196" spans="1:9" x14ac:dyDescent="0.2">
      <c r="A196" s="4">
        <v>43552</v>
      </c>
      <c r="B196" t="s">
        <v>12</v>
      </c>
      <c r="C196" t="s">
        <v>27</v>
      </c>
      <c r="D196">
        <v>98</v>
      </c>
      <c r="E196" t="s">
        <v>16</v>
      </c>
      <c r="F196">
        <v>115</v>
      </c>
      <c r="G196" t="s">
        <v>59</v>
      </c>
      <c r="I196">
        <v>18128</v>
      </c>
    </row>
    <row r="197" spans="1:9" x14ac:dyDescent="0.2">
      <c r="A197" s="4">
        <v>43552</v>
      </c>
      <c r="B197" t="s">
        <v>6</v>
      </c>
      <c r="C197" t="s">
        <v>21</v>
      </c>
      <c r="D197">
        <v>85</v>
      </c>
      <c r="E197" t="s">
        <v>18</v>
      </c>
      <c r="F197">
        <v>112</v>
      </c>
      <c r="G197" t="s">
        <v>59</v>
      </c>
      <c r="I197">
        <v>18055</v>
      </c>
    </row>
    <row r="198" spans="1:9" x14ac:dyDescent="0.2">
      <c r="A198" s="4">
        <v>43552</v>
      </c>
      <c r="B198" t="s">
        <v>23</v>
      </c>
      <c r="C198" t="s">
        <v>28</v>
      </c>
      <c r="D198">
        <v>99</v>
      </c>
      <c r="E198" t="s">
        <v>26</v>
      </c>
      <c r="F198">
        <v>105</v>
      </c>
      <c r="G198" t="s">
        <v>59</v>
      </c>
      <c r="I198">
        <v>19851</v>
      </c>
    </row>
    <row r="199" spans="1:9" x14ac:dyDescent="0.2">
      <c r="A199" s="4">
        <v>43552</v>
      </c>
      <c r="B199" t="s">
        <v>6</v>
      </c>
      <c r="C199" t="s">
        <v>22</v>
      </c>
      <c r="D199">
        <v>118</v>
      </c>
      <c r="E199" t="s">
        <v>13</v>
      </c>
      <c r="F199">
        <v>128</v>
      </c>
      <c r="G199" t="s">
        <v>59</v>
      </c>
      <c r="I199">
        <v>17922</v>
      </c>
    </row>
    <row r="200" spans="1:9" x14ac:dyDescent="0.2">
      <c r="A200" s="4">
        <v>43552</v>
      </c>
      <c r="B200" t="s">
        <v>6</v>
      </c>
      <c r="C200" t="s">
        <v>32</v>
      </c>
      <c r="D200">
        <v>118</v>
      </c>
      <c r="E200" t="s">
        <v>17</v>
      </c>
      <c r="F200">
        <v>121</v>
      </c>
      <c r="G200" t="s">
        <v>59</v>
      </c>
      <c r="I200">
        <v>13976</v>
      </c>
    </row>
    <row r="201" spans="1:9" x14ac:dyDescent="0.2">
      <c r="A201" s="4">
        <v>43552</v>
      </c>
      <c r="B201" t="s">
        <v>23</v>
      </c>
      <c r="C201" t="s">
        <v>37</v>
      </c>
      <c r="D201">
        <v>117</v>
      </c>
      <c r="E201" t="s">
        <v>25</v>
      </c>
      <c r="F201">
        <v>92</v>
      </c>
      <c r="G201" t="s">
        <v>59</v>
      </c>
      <c r="I201">
        <v>19812</v>
      </c>
    </row>
    <row r="202" spans="1:9" x14ac:dyDescent="0.2">
      <c r="A202" s="4">
        <v>43552</v>
      </c>
      <c r="B202" t="s">
        <v>12</v>
      </c>
      <c r="C202" t="s">
        <v>15</v>
      </c>
      <c r="D202">
        <v>110</v>
      </c>
      <c r="E202" t="s">
        <v>7</v>
      </c>
      <c r="F202">
        <v>123</v>
      </c>
      <c r="G202" t="s">
        <v>59</v>
      </c>
      <c r="I202">
        <v>20547</v>
      </c>
    </row>
    <row r="203" spans="1:9" x14ac:dyDescent="0.2">
      <c r="A203" s="4">
        <v>43552</v>
      </c>
      <c r="B203" t="s">
        <v>33</v>
      </c>
      <c r="C203" t="s">
        <v>36</v>
      </c>
      <c r="D203">
        <v>110</v>
      </c>
      <c r="E203" t="s">
        <v>35</v>
      </c>
      <c r="F203">
        <v>116</v>
      </c>
      <c r="G203" t="s">
        <v>59</v>
      </c>
      <c r="I203">
        <v>18756</v>
      </c>
    </row>
    <row r="204" spans="1:9" x14ac:dyDescent="0.2">
      <c r="A204" s="4">
        <v>43553</v>
      </c>
      <c r="B204" t="s">
        <v>23</v>
      </c>
      <c r="C204" t="s">
        <v>40</v>
      </c>
      <c r="D204">
        <v>118</v>
      </c>
      <c r="E204" t="s">
        <v>24</v>
      </c>
      <c r="F204">
        <v>98</v>
      </c>
      <c r="G204" t="s">
        <v>59</v>
      </c>
      <c r="I204">
        <v>16182</v>
      </c>
    </row>
    <row r="205" spans="1:9" x14ac:dyDescent="0.2">
      <c r="A205" s="4">
        <v>43553</v>
      </c>
      <c r="B205" t="s">
        <v>12</v>
      </c>
      <c r="C205" t="s">
        <v>20</v>
      </c>
      <c r="D205">
        <v>112</v>
      </c>
      <c r="E205" t="s">
        <v>8</v>
      </c>
      <c r="F205">
        <v>114</v>
      </c>
      <c r="G205" t="s">
        <v>59</v>
      </c>
      <c r="I205">
        <v>18624</v>
      </c>
    </row>
    <row r="206" spans="1:9" x14ac:dyDescent="0.2">
      <c r="A206" s="4">
        <v>43553</v>
      </c>
      <c r="B206" t="s">
        <v>9</v>
      </c>
      <c r="C206" t="s">
        <v>14</v>
      </c>
      <c r="D206">
        <v>115</v>
      </c>
      <c r="E206" t="s">
        <v>39</v>
      </c>
      <c r="F206">
        <v>129</v>
      </c>
      <c r="G206" t="s">
        <v>59</v>
      </c>
      <c r="I206">
        <v>18997</v>
      </c>
    </row>
    <row r="207" spans="1:9" x14ac:dyDescent="0.2">
      <c r="A207" s="4">
        <v>43553</v>
      </c>
      <c r="B207" t="s">
        <v>6</v>
      </c>
      <c r="C207" t="s">
        <v>11</v>
      </c>
      <c r="D207">
        <v>130</v>
      </c>
      <c r="E207" t="s">
        <v>34</v>
      </c>
      <c r="F207">
        <v>131</v>
      </c>
      <c r="G207" t="s">
        <v>59</v>
      </c>
      <c r="H207" t="s">
        <v>65</v>
      </c>
      <c r="I207">
        <v>18978</v>
      </c>
    </row>
    <row r="208" spans="1:9" x14ac:dyDescent="0.2">
      <c r="A208" s="4">
        <v>43553</v>
      </c>
      <c r="B208" t="s">
        <v>6</v>
      </c>
      <c r="C208" t="s">
        <v>21</v>
      </c>
      <c r="D208">
        <v>115</v>
      </c>
      <c r="E208" t="s">
        <v>10</v>
      </c>
      <c r="F208">
        <v>105</v>
      </c>
      <c r="G208" t="s">
        <v>59</v>
      </c>
      <c r="I208">
        <v>18203</v>
      </c>
    </row>
    <row r="209" spans="1:9" x14ac:dyDescent="0.2">
      <c r="A209" s="4">
        <v>43553</v>
      </c>
      <c r="B209" t="s">
        <v>42</v>
      </c>
      <c r="C209" t="s">
        <v>41</v>
      </c>
      <c r="D209">
        <v>124</v>
      </c>
      <c r="E209" t="s">
        <v>31</v>
      </c>
      <c r="F209">
        <v>128</v>
      </c>
      <c r="G209" t="s">
        <v>59</v>
      </c>
      <c r="I209">
        <v>18306</v>
      </c>
    </row>
    <row r="210" spans="1:9" x14ac:dyDescent="0.2">
      <c r="A210" s="4">
        <v>43554</v>
      </c>
      <c r="B210" t="s">
        <v>43</v>
      </c>
      <c r="C210" t="s">
        <v>8</v>
      </c>
      <c r="D210">
        <v>96</v>
      </c>
      <c r="E210" t="s">
        <v>15</v>
      </c>
      <c r="F210">
        <v>110</v>
      </c>
      <c r="G210" t="s">
        <v>59</v>
      </c>
      <c r="I210">
        <v>17732</v>
      </c>
    </row>
    <row r="211" spans="1:9" x14ac:dyDescent="0.2">
      <c r="A211" s="4">
        <v>43554</v>
      </c>
      <c r="B211" t="s">
        <v>6</v>
      </c>
      <c r="C211" t="s">
        <v>37</v>
      </c>
      <c r="D211">
        <v>124</v>
      </c>
      <c r="E211" t="s">
        <v>38</v>
      </c>
      <c r="F211">
        <v>101</v>
      </c>
      <c r="G211" t="s">
        <v>59</v>
      </c>
      <c r="I211">
        <v>21238</v>
      </c>
    </row>
    <row r="212" spans="1:9" x14ac:dyDescent="0.2">
      <c r="A212" s="4">
        <v>43554</v>
      </c>
      <c r="B212" t="s">
        <v>12</v>
      </c>
      <c r="C212" t="s">
        <v>40</v>
      </c>
      <c r="D212">
        <v>90</v>
      </c>
      <c r="E212" t="s">
        <v>16</v>
      </c>
      <c r="F212">
        <v>99</v>
      </c>
      <c r="G212" t="s">
        <v>59</v>
      </c>
      <c r="I212">
        <v>18592</v>
      </c>
    </row>
    <row r="213" spans="1:9" x14ac:dyDescent="0.2">
      <c r="A213" s="4">
        <v>43554</v>
      </c>
      <c r="B213" t="s">
        <v>43</v>
      </c>
      <c r="C213" t="s">
        <v>32</v>
      </c>
      <c r="D213">
        <v>108</v>
      </c>
      <c r="E213" t="s">
        <v>18</v>
      </c>
      <c r="F213">
        <v>119</v>
      </c>
      <c r="G213" t="s">
        <v>59</v>
      </c>
      <c r="I213">
        <v>18055</v>
      </c>
    </row>
    <row r="214" spans="1:9" x14ac:dyDescent="0.2">
      <c r="A214" s="4">
        <v>43554</v>
      </c>
      <c r="B214" t="s">
        <v>12</v>
      </c>
      <c r="C214" t="s">
        <v>27</v>
      </c>
      <c r="D214">
        <v>121</v>
      </c>
      <c r="E214" t="s">
        <v>20</v>
      </c>
      <c r="F214">
        <v>116</v>
      </c>
      <c r="G214" t="s">
        <v>59</v>
      </c>
      <c r="I214">
        <v>17923</v>
      </c>
    </row>
    <row r="215" spans="1:9" x14ac:dyDescent="0.2">
      <c r="A215" s="4">
        <v>43554</v>
      </c>
      <c r="B215" t="s">
        <v>61</v>
      </c>
      <c r="C215" t="s">
        <v>36</v>
      </c>
      <c r="D215">
        <v>108</v>
      </c>
      <c r="E215" t="s">
        <v>22</v>
      </c>
      <c r="F215">
        <v>132</v>
      </c>
      <c r="G215" t="s">
        <v>59</v>
      </c>
      <c r="I215">
        <v>16439</v>
      </c>
    </row>
    <row r="216" spans="1:9" x14ac:dyDescent="0.2">
      <c r="A216" s="4">
        <v>43554</v>
      </c>
      <c r="B216" t="s">
        <v>6</v>
      </c>
      <c r="C216" t="s">
        <v>7</v>
      </c>
      <c r="D216">
        <v>118</v>
      </c>
      <c r="E216" t="s">
        <v>34</v>
      </c>
      <c r="F216">
        <v>109</v>
      </c>
      <c r="G216" t="s">
        <v>59</v>
      </c>
      <c r="I216">
        <v>18978</v>
      </c>
    </row>
    <row r="217" spans="1:9" x14ac:dyDescent="0.2">
      <c r="A217" s="4">
        <v>43554</v>
      </c>
      <c r="B217" t="s">
        <v>23</v>
      </c>
      <c r="C217" t="s">
        <v>26</v>
      </c>
      <c r="D217">
        <v>100</v>
      </c>
      <c r="E217" t="s">
        <v>25</v>
      </c>
      <c r="F217">
        <v>92</v>
      </c>
      <c r="G217" t="s">
        <v>59</v>
      </c>
      <c r="I217">
        <v>19812</v>
      </c>
    </row>
    <row r="218" spans="1:9" x14ac:dyDescent="0.2">
      <c r="A218" s="4">
        <v>43554</v>
      </c>
      <c r="B218" t="s">
        <v>30</v>
      </c>
      <c r="C218" t="s">
        <v>19</v>
      </c>
      <c r="D218">
        <v>120</v>
      </c>
      <c r="E218" t="s">
        <v>29</v>
      </c>
      <c r="F218">
        <v>115</v>
      </c>
      <c r="G218" t="s">
        <v>59</v>
      </c>
      <c r="I218">
        <v>16647</v>
      </c>
    </row>
    <row r="219" spans="1:9" x14ac:dyDescent="0.2">
      <c r="A219" s="4">
        <v>43555</v>
      </c>
      <c r="B219" t="s">
        <v>76</v>
      </c>
      <c r="C219" t="s">
        <v>13</v>
      </c>
      <c r="D219">
        <v>135</v>
      </c>
      <c r="E219" t="s">
        <v>24</v>
      </c>
      <c r="F219">
        <v>136</v>
      </c>
      <c r="G219" t="s">
        <v>59</v>
      </c>
      <c r="H219" t="s">
        <v>65</v>
      </c>
      <c r="I219">
        <v>16660</v>
      </c>
    </row>
    <row r="220" spans="1:9" x14ac:dyDescent="0.2">
      <c r="A220" s="4">
        <v>43555</v>
      </c>
      <c r="B220" t="s">
        <v>6</v>
      </c>
      <c r="C220" t="s">
        <v>41</v>
      </c>
      <c r="D220">
        <v>95</v>
      </c>
      <c r="E220" t="s">
        <v>21</v>
      </c>
      <c r="F220">
        <v>90</v>
      </c>
      <c r="G220" t="s">
        <v>59</v>
      </c>
      <c r="I220">
        <v>17356</v>
      </c>
    </row>
    <row r="221" spans="1:9" x14ac:dyDescent="0.2">
      <c r="A221" s="4">
        <v>43555</v>
      </c>
      <c r="B221" t="s">
        <v>33</v>
      </c>
      <c r="C221" t="s">
        <v>14</v>
      </c>
      <c r="D221">
        <v>90</v>
      </c>
      <c r="E221" t="s">
        <v>11</v>
      </c>
      <c r="F221">
        <v>137</v>
      </c>
      <c r="G221" t="s">
        <v>59</v>
      </c>
      <c r="I221">
        <v>19596</v>
      </c>
    </row>
    <row r="222" spans="1:9" x14ac:dyDescent="0.2">
      <c r="A222" s="4">
        <v>43555</v>
      </c>
      <c r="B222" t="s">
        <v>9</v>
      </c>
      <c r="C222" t="s">
        <v>19</v>
      </c>
      <c r="D222">
        <v>96</v>
      </c>
      <c r="E222" t="s">
        <v>22</v>
      </c>
      <c r="F222">
        <v>113</v>
      </c>
      <c r="G222" t="s">
        <v>59</v>
      </c>
      <c r="I222">
        <v>16740</v>
      </c>
    </row>
    <row r="223" spans="1:9" x14ac:dyDescent="0.2">
      <c r="A223" s="4">
        <v>43555</v>
      </c>
      <c r="B223" t="s">
        <v>43</v>
      </c>
      <c r="C223" t="s">
        <v>39</v>
      </c>
      <c r="D223">
        <v>130</v>
      </c>
      <c r="E223" t="s">
        <v>17</v>
      </c>
      <c r="F223">
        <v>102</v>
      </c>
      <c r="G223" t="s">
        <v>59</v>
      </c>
      <c r="I223">
        <v>18562</v>
      </c>
    </row>
    <row r="224" spans="1:9" x14ac:dyDescent="0.2">
      <c r="A224" s="4">
        <v>43555</v>
      </c>
      <c r="B224" t="s">
        <v>61</v>
      </c>
      <c r="C224" t="s">
        <v>28</v>
      </c>
      <c r="D224">
        <v>106</v>
      </c>
      <c r="E224" t="s">
        <v>10</v>
      </c>
      <c r="F224">
        <v>103</v>
      </c>
      <c r="G224" t="s">
        <v>59</v>
      </c>
      <c r="I224">
        <v>18203</v>
      </c>
    </row>
    <row r="225" spans="1:9" x14ac:dyDescent="0.2">
      <c r="A225" s="4">
        <v>43555</v>
      </c>
      <c r="B225" t="s">
        <v>12</v>
      </c>
      <c r="C225" t="s">
        <v>32</v>
      </c>
      <c r="D225">
        <v>113</v>
      </c>
      <c r="E225" t="s">
        <v>35</v>
      </c>
      <c r="F225">
        <v>106</v>
      </c>
      <c r="G225" t="s">
        <v>59</v>
      </c>
      <c r="I225">
        <v>18407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7"/>
  <sheetViews>
    <sheetView topLeftCell="A35" workbookViewId="0">
      <selection activeCell="A47" sqref="A47"/>
    </sheetView>
  </sheetViews>
  <sheetFormatPr baseColWidth="10" defaultColWidth="10.59765625" defaultRowHeight="15" x14ac:dyDescent="0.2"/>
  <cols>
    <col min="1" max="1" width="9.3984375" bestFit="1" customWidth="1"/>
    <col min="2" max="2" width="11" bestFit="1" customWidth="1"/>
    <col min="3" max="3" width="22" bestFit="1" customWidth="1"/>
    <col min="4" max="4" width="7.3984375" bestFit="1" customWidth="1"/>
    <col min="5" max="5" width="22" bestFit="1" customWidth="1"/>
    <col min="6" max="6" width="7.3984375" bestFit="1" customWidth="1"/>
    <col min="7" max="7" width="10.59765625" bestFit="1" customWidth="1"/>
    <col min="8" max="8" width="7.3984375" bestFit="1" customWidth="1"/>
    <col min="9" max="9" width="9.3984375" bestFit="1" customWidth="1"/>
    <col min="10" max="10" width="8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56</v>
      </c>
      <c r="I1" t="s">
        <v>57</v>
      </c>
      <c r="J1" t="s">
        <v>58</v>
      </c>
    </row>
    <row r="2" spans="1:10" x14ac:dyDescent="0.2">
      <c r="A2" s="4">
        <v>43556</v>
      </c>
      <c r="B2" s="9" t="s">
        <v>23</v>
      </c>
      <c r="C2" s="9" t="s">
        <v>26</v>
      </c>
      <c r="D2" s="9" t="s">
        <v>80</v>
      </c>
      <c r="E2" s="9" t="s">
        <v>8</v>
      </c>
      <c r="F2" s="9" t="s">
        <v>81</v>
      </c>
      <c r="G2" s="9" t="s">
        <v>59</v>
      </c>
      <c r="H2" s="9"/>
      <c r="I2" s="9" t="s">
        <v>82</v>
      </c>
      <c r="J2" s="9"/>
    </row>
    <row r="3" spans="1:10" x14ac:dyDescent="0.2">
      <c r="A3" s="4">
        <v>43556</v>
      </c>
      <c r="B3" s="9" t="s">
        <v>23</v>
      </c>
      <c r="C3" s="9" t="s">
        <v>13</v>
      </c>
      <c r="D3" s="9" t="s">
        <v>83</v>
      </c>
      <c r="E3" s="9" t="s">
        <v>15</v>
      </c>
      <c r="F3" s="9" t="s">
        <v>84</v>
      </c>
      <c r="G3" s="9" t="s">
        <v>59</v>
      </c>
      <c r="H3" s="9"/>
      <c r="I3" s="9" t="s">
        <v>85</v>
      </c>
      <c r="J3" s="9"/>
    </row>
    <row r="4" spans="1:10" x14ac:dyDescent="0.2">
      <c r="A4" s="4">
        <v>43556</v>
      </c>
      <c r="B4" s="9" t="s">
        <v>33</v>
      </c>
      <c r="C4" s="9" t="s">
        <v>7</v>
      </c>
      <c r="D4" s="9" t="s">
        <v>86</v>
      </c>
      <c r="E4" s="9" t="s">
        <v>28</v>
      </c>
      <c r="F4" s="9" t="s">
        <v>87</v>
      </c>
      <c r="G4" s="9" t="s">
        <v>59</v>
      </c>
      <c r="H4" s="9"/>
      <c r="I4" s="9" t="s">
        <v>88</v>
      </c>
      <c r="J4" s="9"/>
    </row>
    <row r="5" spans="1:10" x14ac:dyDescent="0.2">
      <c r="A5" s="4">
        <v>43556</v>
      </c>
      <c r="B5" s="9" t="s">
        <v>12</v>
      </c>
      <c r="C5" s="9" t="s">
        <v>16</v>
      </c>
      <c r="D5" s="9" t="s">
        <v>86</v>
      </c>
      <c r="E5" s="9" t="s">
        <v>20</v>
      </c>
      <c r="F5" s="9" t="s">
        <v>89</v>
      </c>
      <c r="G5" s="9" t="s">
        <v>59</v>
      </c>
      <c r="H5" s="9"/>
      <c r="I5" s="9" t="s">
        <v>90</v>
      </c>
      <c r="J5" s="9"/>
    </row>
    <row r="6" spans="1:10" x14ac:dyDescent="0.2">
      <c r="A6" s="4">
        <v>43556</v>
      </c>
      <c r="B6" s="9" t="s">
        <v>6</v>
      </c>
      <c r="C6" s="9" t="s">
        <v>40</v>
      </c>
      <c r="D6" s="9" t="s">
        <v>91</v>
      </c>
      <c r="E6" s="9" t="s">
        <v>34</v>
      </c>
      <c r="F6" s="9" t="s">
        <v>87</v>
      </c>
      <c r="G6" s="9" t="s">
        <v>59</v>
      </c>
      <c r="H6" s="9"/>
      <c r="I6" s="9" t="s">
        <v>92</v>
      </c>
      <c r="J6" s="9"/>
    </row>
    <row r="7" spans="1:10" x14ac:dyDescent="0.2">
      <c r="A7" s="4">
        <v>43556</v>
      </c>
      <c r="B7" s="9" t="s">
        <v>23</v>
      </c>
      <c r="C7" s="9" t="s">
        <v>38</v>
      </c>
      <c r="D7" s="9" t="s">
        <v>80</v>
      </c>
      <c r="E7" s="9" t="s">
        <v>25</v>
      </c>
      <c r="F7" s="9" t="s">
        <v>93</v>
      </c>
      <c r="G7" s="9" t="s">
        <v>59</v>
      </c>
      <c r="H7" s="9"/>
      <c r="I7" s="9" t="s">
        <v>94</v>
      </c>
      <c r="J7" s="9"/>
    </row>
    <row r="8" spans="1:10" x14ac:dyDescent="0.2">
      <c r="A8" s="4">
        <v>43556</v>
      </c>
      <c r="B8" s="9" t="s">
        <v>30</v>
      </c>
      <c r="C8" s="9" t="s">
        <v>36</v>
      </c>
      <c r="D8" s="9" t="s">
        <v>93</v>
      </c>
      <c r="E8" s="9" t="s">
        <v>29</v>
      </c>
      <c r="F8" s="9" t="s">
        <v>87</v>
      </c>
      <c r="G8" s="9" t="s">
        <v>59</v>
      </c>
      <c r="H8" s="9"/>
      <c r="I8" s="9" t="s">
        <v>95</v>
      </c>
      <c r="J8" s="9"/>
    </row>
    <row r="9" spans="1:10" x14ac:dyDescent="0.2">
      <c r="A9" s="4">
        <v>43556</v>
      </c>
      <c r="B9" s="9" t="s">
        <v>23</v>
      </c>
      <c r="C9" s="9" t="s">
        <v>27</v>
      </c>
      <c r="D9" s="9" t="s">
        <v>96</v>
      </c>
      <c r="E9" s="9" t="s">
        <v>37</v>
      </c>
      <c r="F9" s="9" t="s">
        <v>84</v>
      </c>
      <c r="G9" s="9" t="s">
        <v>59</v>
      </c>
      <c r="H9" s="9"/>
      <c r="I9" s="9" t="s">
        <v>97</v>
      </c>
      <c r="J9" s="9"/>
    </row>
    <row r="10" spans="1:10" x14ac:dyDescent="0.2">
      <c r="A10" s="4">
        <v>43556</v>
      </c>
      <c r="B10" s="9" t="s">
        <v>42</v>
      </c>
      <c r="C10" s="9" t="s">
        <v>14</v>
      </c>
      <c r="D10" s="9" t="s">
        <v>86</v>
      </c>
      <c r="E10" s="9" t="s">
        <v>31</v>
      </c>
      <c r="F10" s="9" t="s">
        <v>89</v>
      </c>
      <c r="G10" s="9" t="s">
        <v>59</v>
      </c>
      <c r="H10" s="9"/>
      <c r="I10" s="9" t="s">
        <v>98</v>
      </c>
      <c r="J10" s="9"/>
    </row>
    <row r="11" spans="1:10" x14ac:dyDescent="0.2">
      <c r="A11" s="4">
        <v>43557</v>
      </c>
      <c r="B11" s="9" t="s">
        <v>9</v>
      </c>
      <c r="C11" s="9" t="s">
        <v>21</v>
      </c>
      <c r="D11" s="9" t="s">
        <v>86</v>
      </c>
      <c r="E11" s="9" t="s">
        <v>11</v>
      </c>
      <c r="F11" s="9" t="s">
        <v>99</v>
      </c>
      <c r="G11" s="9" t="s">
        <v>59</v>
      </c>
      <c r="H11" s="9"/>
      <c r="I11" s="9" t="s">
        <v>100</v>
      </c>
      <c r="J11" s="9"/>
    </row>
    <row r="12" spans="1:10" x14ac:dyDescent="0.2">
      <c r="A12" s="4">
        <v>43557</v>
      </c>
      <c r="B12" s="9" t="s">
        <v>6</v>
      </c>
      <c r="C12" s="9" t="s">
        <v>39</v>
      </c>
      <c r="D12" s="9" t="s">
        <v>101</v>
      </c>
      <c r="E12" s="9" t="s">
        <v>10</v>
      </c>
      <c r="F12" s="9" t="s">
        <v>102</v>
      </c>
      <c r="G12" s="9" t="s">
        <v>59</v>
      </c>
      <c r="H12" s="9"/>
      <c r="I12" s="9" t="s">
        <v>103</v>
      </c>
      <c r="J12" s="9"/>
    </row>
    <row r="13" spans="1:10" x14ac:dyDescent="0.2">
      <c r="A13" s="4">
        <v>43557</v>
      </c>
      <c r="B13" s="9" t="s">
        <v>30</v>
      </c>
      <c r="C13" s="9" t="s">
        <v>18</v>
      </c>
      <c r="D13" s="9" t="s">
        <v>104</v>
      </c>
      <c r="E13" s="9" t="s">
        <v>32</v>
      </c>
      <c r="F13" s="9" t="s">
        <v>80</v>
      </c>
      <c r="G13" s="9" t="s">
        <v>59</v>
      </c>
      <c r="H13" s="9"/>
      <c r="I13" s="9" t="s">
        <v>105</v>
      </c>
      <c r="J13" s="9"/>
    </row>
    <row r="14" spans="1:10" x14ac:dyDescent="0.2">
      <c r="A14" s="4">
        <v>43557</v>
      </c>
      <c r="B14" s="9" t="s">
        <v>33</v>
      </c>
      <c r="C14" s="9" t="s">
        <v>24</v>
      </c>
      <c r="D14" s="9" t="s">
        <v>89</v>
      </c>
      <c r="E14" s="9" t="s">
        <v>35</v>
      </c>
      <c r="F14" s="9" t="s">
        <v>106</v>
      </c>
      <c r="G14" s="9" t="s">
        <v>59</v>
      </c>
      <c r="H14" s="9"/>
      <c r="I14" s="9" t="s">
        <v>107</v>
      </c>
      <c r="J14" s="9"/>
    </row>
    <row r="15" spans="1:10" x14ac:dyDescent="0.2">
      <c r="A15" s="4">
        <v>43558</v>
      </c>
      <c r="B15" s="9" t="s">
        <v>23</v>
      </c>
      <c r="C15" s="9" t="s">
        <v>7</v>
      </c>
      <c r="D15" s="9" t="s">
        <v>87</v>
      </c>
      <c r="E15" s="9" t="s">
        <v>24</v>
      </c>
      <c r="F15" s="9" t="s">
        <v>104</v>
      </c>
      <c r="G15" s="9" t="s">
        <v>59</v>
      </c>
      <c r="H15" s="9"/>
      <c r="I15" s="9" t="s">
        <v>108</v>
      </c>
      <c r="J15" s="9"/>
    </row>
    <row r="16" spans="1:10" x14ac:dyDescent="0.2">
      <c r="A16" s="4">
        <v>43558</v>
      </c>
      <c r="B16" s="9" t="s">
        <v>23</v>
      </c>
      <c r="C16" s="9" t="s">
        <v>37</v>
      </c>
      <c r="D16" s="9" t="s">
        <v>109</v>
      </c>
      <c r="E16" s="9" t="s">
        <v>15</v>
      </c>
      <c r="F16" s="9" t="s">
        <v>80</v>
      </c>
      <c r="G16" s="9" t="s">
        <v>59</v>
      </c>
      <c r="H16" s="9"/>
      <c r="I16" s="9" t="s">
        <v>85</v>
      </c>
      <c r="J16" s="9"/>
    </row>
    <row r="17" spans="1:10" x14ac:dyDescent="0.2">
      <c r="A17" s="4">
        <v>43558</v>
      </c>
      <c r="B17" s="9" t="s">
        <v>33</v>
      </c>
      <c r="C17" s="9" t="s">
        <v>34</v>
      </c>
      <c r="D17" s="9" t="s">
        <v>81</v>
      </c>
      <c r="E17" s="9" t="s">
        <v>28</v>
      </c>
      <c r="F17" s="9" t="s">
        <v>110</v>
      </c>
      <c r="G17" s="9" t="s">
        <v>59</v>
      </c>
      <c r="H17" s="9"/>
      <c r="I17" s="9" t="s">
        <v>111</v>
      </c>
      <c r="J17" s="9"/>
    </row>
    <row r="18" spans="1:10" x14ac:dyDescent="0.2">
      <c r="A18" s="4">
        <v>43558</v>
      </c>
      <c r="B18" s="9" t="s">
        <v>42</v>
      </c>
      <c r="C18" s="9" t="s">
        <v>35</v>
      </c>
      <c r="D18" s="9" t="s">
        <v>112</v>
      </c>
      <c r="E18" s="9" t="s">
        <v>21</v>
      </c>
      <c r="F18" s="9" t="s">
        <v>93</v>
      </c>
      <c r="G18" s="9" t="s">
        <v>59</v>
      </c>
      <c r="H18" s="9"/>
      <c r="I18" s="9" t="s">
        <v>113</v>
      </c>
      <c r="J18" s="9"/>
    </row>
    <row r="19" spans="1:10" x14ac:dyDescent="0.2">
      <c r="A19" s="4">
        <v>43558</v>
      </c>
      <c r="B19" s="9" t="s">
        <v>12</v>
      </c>
      <c r="C19" s="9" t="s">
        <v>20</v>
      </c>
      <c r="D19" s="9" t="s">
        <v>110</v>
      </c>
      <c r="E19" s="9" t="s">
        <v>16</v>
      </c>
      <c r="F19" s="9" t="s">
        <v>114</v>
      </c>
      <c r="G19" s="9" t="s">
        <v>59</v>
      </c>
      <c r="H19" s="9"/>
      <c r="I19" s="9" t="s">
        <v>115</v>
      </c>
      <c r="J19" s="9"/>
    </row>
    <row r="20" spans="1:10" x14ac:dyDescent="0.2">
      <c r="A20" s="4">
        <v>43558</v>
      </c>
      <c r="B20" s="9" t="s">
        <v>9</v>
      </c>
      <c r="C20" s="9" t="s">
        <v>18</v>
      </c>
      <c r="D20" s="9" t="s">
        <v>116</v>
      </c>
      <c r="E20" s="9" t="s">
        <v>22</v>
      </c>
      <c r="F20" s="9" t="s">
        <v>101</v>
      </c>
      <c r="G20" s="9" t="s">
        <v>59</v>
      </c>
      <c r="H20" s="9"/>
      <c r="I20" s="9" t="s">
        <v>117</v>
      </c>
      <c r="J20" s="9"/>
    </row>
    <row r="21" spans="1:10" x14ac:dyDescent="0.2">
      <c r="A21" s="4">
        <v>43558</v>
      </c>
      <c r="B21" s="9" t="s">
        <v>23</v>
      </c>
      <c r="C21" s="9" t="s">
        <v>8</v>
      </c>
      <c r="D21" s="9" t="s">
        <v>118</v>
      </c>
      <c r="E21" s="9" t="s">
        <v>26</v>
      </c>
      <c r="F21" s="9" t="s">
        <v>86</v>
      </c>
      <c r="G21" s="9" t="s">
        <v>59</v>
      </c>
      <c r="H21" s="9"/>
      <c r="I21" s="9" t="s">
        <v>119</v>
      </c>
      <c r="J21" s="9"/>
    </row>
    <row r="22" spans="1:10" x14ac:dyDescent="0.2">
      <c r="A22" s="4">
        <v>43558</v>
      </c>
      <c r="B22" s="9" t="s">
        <v>6</v>
      </c>
      <c r="C22" s="9" t="s">
        <v>14</v>
      </c>
      <c r="D22" s="9" t="s">
        <v>109</v>
      </c>
      <c r="E22" s="9" t="s">
        <v>17</v>
      </c>
      <c r="F22" s="9" t="s">
        <v>96</v>
      </c>
      <c r="G22" s="9" t="s">
        <v>59</v>
      </c>
      <c r="H22" s="9"/>
      <c r="I22" s="9" t="s">
        <v>120</v>
      </c>
      <c r="J22" s="9"/>
    </row>
    <row r="23" spans="1:10" x14ac:dyDescent="0.2">
      <c r="A23" s="4">
        <v>43558</v>
      </c>
      <c r="B23" s="9" t="s">
        <v>12</v>
      </c>
      <c r="C23" s="9" t="s">
        <v>25</v>
      </c>
      <c r="D23" s="9" t="s">
        <v>121</v>
      </c>
      <c r="E23" s="9" t="s">
        <v>27</v>
      </c>
      <c r="F23" s="9" t="s">
        <v>122</v>
      </c>
      <c r="G23" s="9" t="s">
        <v>59</v>
      </c>
      <c r="H23" s="9"/>
      <c r="I23" s="9" t="s">
        <v>123</v>
      </c>
      <c r="J23" s="9"/>
    </row>
    <row r="24" spans="1:10" x14ac:dyDescent="0.2">
      <c r="A24" s="4">
        <v>43558</v>
      </c>
      <c r="B24" s="9" t="s">
        <v>30</v>
      </c>
      <c r="C24" s="9" t="s">
        <v>31</v>
      </c>
      <c r="D24" s="9" t="s">
        <v>124</v>
      </c>
      <c r="E24" s="9" t="s">
        <v>29</v>
      </c>
      <c r="F24" s="9" t="s">
        <v>125</v>
      </c>
      <c r="G24" s="9" t="s">
        <v>59</v>
      </c>
      <c r="H24" s="9"/>
      <c r="I24" s="9" t="s">
        <v>126</v>
      </c>
      <c r="J24" s="9"/>
    </row>
    <row r="25" spans="1:10" x14ac:dyDescent="0.2">
      <c r="A25" s="4">
        <v>43558</v>
      </c>
      <c r="B25" s="9" t="s">
        <v>30</v>
      </c>
      <c r="C25" s="9" t="s">
        <v>19</v>
      </c>
      <c r="D25" s="9" t="s">
        <v>114</v>
      </c>
      <c r="E25" s="9" t="s">
        <v>40</v>
      </c>
      <c r="F25" s="9" t="s">
        <v>99</v>
      </c>
      <c r="G25" s="9" t="s">
        <v>59</v>
      </c>
      <c r="H25" s="9"/>
      <c r="I25" s="9" t="s">
        <v>127</v>
      </c>
      <c r="J25" s="9"/>
    </row>
    <row r="26" spans="1:10" x14ac:dyDescent="0.2">
      <c r="A26" s="4">
        <v>43558</v>
      </c>
      <c r="B26" s="9" t="s">
        <v>12</v>
      </c>
      <c r="C26" s="9" t="s">
        <v>38</v>
      </c>
      <c r="D26" s="9" t="s">
        <v>109</v>
      </c>
      <c r="E26" s="9" t="s">
        <v>41</v>
      </c>
      <c r="F26" s="9" t="s">
        <v>122</v>
      </c>
      <c r="G26" s="9" t="s">
        <v>59</v>
      </c>
      <c r="H26" s="9"/>
      <c r="I26" s="9" t="s">
        <v>128</v>
      </c>
      <c r="J26" s="9"/>
    </row>
    <row r="27" spans="1:10" x14ac:dyDescent="0.2">
      <c r="A27" s="4">
        <v>43559</v>
      </c>
      <c r="B27" s="9" t="s">
        <v>9</v>
      </c>
      <c r="C27" s="9" t="s">
        <v>11</v>
      </c>
      <c r="D27" s="9" t="s">
        <v>110</v>
      </c>
      <c r="E27" s="9" t="s">
        <v>39</v>
      </c>
      <c r="F27" s="9" t="s">
        <v>129</v>
      </c>
      <c r="G27" s="9" t="s">
        <v>59</v>
      </c>
      <c r="H27" s="9"/>
      <c r="I27" s="9" t="s">
        <v>130</v>
      </c>
      <c r="J27" s="9"/>
    </row>
    <row r="28" spans="1:10" x14ac:dyDescent="0.2">
      <c r="A28" s="4">
        <v>43559</v>
      </c>
      <c r="B28" s="9" t="s">
        <v>6</v>
      </c>
      <c r="C28" s="9" t="s">
        <v>13</v>
      </c>
      <c r="D28" s="9" t="s">
        <v>131</v>
      </c>
      <c r="E28" s="9" t="s">
        <v>7</v>
      </c>
      <c r="F28" s="9" t="s">
        <v>87</v>
      </c>
      <c r="G28" s="9" t="s">
        <v>59</v>
      </c>
      <c r="H28" s="9"/>
      <c r="I28" s="9" t="s">
        <v>132</v>
      </c>
      <c r="J28" s="9"/>
    </row>
    <row r="29" spans="1:10" x14ac:dyDescent="0.2">
      <c r="A29" s="4">
        <v>43559</v>
      </c>
      <c r="B29" s="9" t="s">
        <v>30</v>
      </c>
      <c r="C29" s="9" t="s">
        <v>36</v>
      </c>
      <c r="D29" s="9" t="s">
        <v>133</v>
      </c>
      <c r="E29" s="9" t="s">
        <v>32</v>
      </c>
      <c r="F29" s="9" t="s">
        <v>106</v>
      </c>
      <c r="G29" s="9" t="s">
        <v>59</v>
      </c>
      <c r="H29" s="9"/>
      <c r="I29" s="9" t="s">
        <v>105</v>
      </c>
      <c r="J29" s="9"/>
    </row>
    <row r="30" spans="1:10" x14ac:dyDescent="0.2">
      <c r="A30" s="4">
        <v>43560</v>
      </c>
      <c r="B30" s="9" t="s">
        <v>12</v>
      </c>
      <c r="C30" s="9" t="s">
        <v>37</v>
      </c>
      <c r="D30" s="9" t="s">
        <v>89</v>
      </c>
      <c r="E30" s="9" t="s">
        <v>14</v>
      </c>
      <c r="F30" s="9" t="s">
        <v>93</v>
      </c>
      <c r="G30" s="9" t="s">
        <v>59</v>
      </c>
      <c r="H30" s="9"/>
      <c r="I30" s="9" t="s">
        <v>134</v>
      </c>
      <c r="J30" s="9"/>
    </row>
    <row r="31" spans="1:10" x14ac:dyDescent="0.2">
      <c r="A31" s="4">
        <v>43560</v>
      </c>
      <c r="B31" s="9" t="s">
        <v>33</v>
      </c>
      <c r="C31" s="9" t="s">
        <v>19</v>
      </c>
      <c r="D31" s="9" t="s">
        <v>87</v>
      </c>
      <c r="E31" s="9" t="s">
        <v>28</v>
      </c>
      <c r="F31" s="9" t="s">
        <v>118</v>
      </c>
      <c r="G31" s="9" t="s">
        <v>59</v>
      </c>
      <c r="H31" s="9"/>
      <c r="I31" s="9" t="s">
        <v>135</v>
      </c>
      <c r="J31" s="9"/>
    </row>
    <row r="32" spans="1:10" x14ac:dyDescent="0.2">
      <c r="A32" s="4">
        <v>43560</v>
      </c>
      <c r="B32" s="9" t="s">
        <v>9</v>
      </c>
      <c r="C32" s="9" t="s">
        <v>40</v>
      </c>
      <c r="D32" s="9" t="s">
        <v>81</v>
      </c>
      <c r="E32" s="9" t="s">
        <v>21</v>
      </c>
      <c r="F32" s="9" t="s">
        <v>102</v>
      </c>
      <c r="G32" s="9" t="s">
        <v>59</v>
      </c>
      <c r="H32" s="9"/>
      <c r="I32" s="9" t="s">
        <v>136</v>
      </c>
      <c r="J32" s="9"/>
    </row>
    <row r="33" spans="1:10" x14ac:dyDescent="0.2">
      <c r="A33" s="4">
        <v>43560</v>
      </c>
      <c r="B33" s="9" t="s">
        <v>9</v>
      </c>
      <c r="C33" s="9" t="s">
        <v>36</v>
      </c>
      <c r="D33" s="9" t="s">
        <v>122</v>
      </c>
      <c r="E33" s="9" t="s">
        <v>11</v>
      </c>
      <c r="F33" s="9" t="s">
        <v>137</v>
      </c>
      <c r="G33" s="9" t="s">
        <v>59</v>
      </c>
      <c r="H33" s="9"/>
      <c r="I33" s="9" t="s">
        <v>100</v>
      </c>
      <c r="J33" s="9"/>
    </row>
    <row r="34" spans="1:10" x14ac:dyDescent="0.2">
      <c r="A34" s="4">
        <v>43560</v>
      </c>
      <c r="B34" s="9" t="s">
        <v>6</v>
      </c>
      <c r="C34" s="9" t="s">
        <v>25</v>
      </c>
      <c r="D34" s="9" t="s">
        <v>138</v>
      </c>
      <c r="E34" s="9" t="s">
        <v>18</v>
      </c>
      <c r="F34" s="9" t="s">
        <v>137</v>
      </c>
      <c r="G34" s="9" t="s">
        <v>59</v>
      </c>
      <c r="H34" s="9"/>
      <c r="I34" s="9" t="s">
        <v>139</v>
      </c>
      <c r="J34" s="9"/>
    </row>
    <row r="35" spans="1:10" x14ac:dyDescent="0.2">
      <c r="A35" s="4">
        <v>43560</v>
      </c>
      <c r="B35" s="9" t="s">
        <v>6</v>
      </c>
      <c r="C35" s="9" t="s">
        <v>8</v>
      </c>
      <c r="D35" s="9" t="s">
        <v>106</v>
      </c>
      <c r="E35" s="9" t="s">
        <v>20</v>
      </c>
      <c r="F35" s="9" t="s">
        <v>125</v>
      </c>
      <c r="G35" s="9" t="s">
        <v>59</v>
      </c>
      <c r="H35" s="9"/>
      <c r="I35" s="9" t="s">
        <v>140</v>
      </c>
      <c r="J35" s="9"/>
    </row>
    <row r="36" spans="1:10" x14ac:dyDescent="0.2">
      <c r="A36" s="4">
        <v>43560</v>
      </c>
      <c r="B36" s="9" t="s">
        <v>9</v>
      </c>
      <c r="C36" s="9" t="s">
        <v>39</v>
      </c>
      <c r="D36" s="9" t="s">
        <v>87</v>
      </c>
      <c r="E36" s="9" t="s">
        <v>22</v>
      </c>
      <c r="F36" s="9" t="s">
        <v>106</v>
      </c>
      <c r="G36" s="9" t="s">
        <v>59</v>
      </c>
      <c r="H36" s="9"/>
      <c r="I36" s="9" t="s">
        <v>141</v>
      </c>
      <c r="J36" s="9"/>
    </row>
    <row r="37" spans="1:10" x14ac:dyDescent="0.2">
      <c r="A37" s="4">
        <v>43560</v>
      </c>
      <c r="B37" s="9" t="s">
        <v>6</v>
      </c>
      <c r="C37" s="9" t="s">
        <v>26</v>
      </c>
      <c r="D37" s="9" t="s">
        <v>96</v>
      </c>
      <c r="E37" s="9" t="s">
        <v>34</v>
      </c>
      <c r="F37" s="9" t="s">
        <v>89</v>
      </c>
      <c r="G37" s="9" t="s">
        <v>59</v>
      </c>
      <c r="H37" s="9"/>
      <c r="I37" s="9" t="s">
        <v>142</v>
      </c>
      <c r="J37" s="9"/>
    </row>
    <row r="38" spans="1:10" x14ac:dyDescent="0.2">
      <c r="A38" s="4">
        <v>43560</v>
      </c>
      <c r="B38" s="9" t="s">
        <v>6</v>
      </c>
      <c r="C38" s="9" t="s">
        <v>16</v>
      </c>
      <c r="D38" s="9" t="s">
        <v>81</v>
      </c>
      <c r="E38" s="9" t="s">
        <v>10</v>
      </c>
      <c r="F38" s="9" t="s">
        <v>143</v>
      </c>
      <c r="G38" s="9" t="s">
        <v>59</v>
      </c>
      <c r="H38" s="9"/>
      <c r="I38" s="9" t="s">
        <v>103</v>
      </c>
      <c r="J38" s="9"/>
    </row>
    <row r="39" spans="1:10" x14ac:dyDescent="0.2">
      <c r="A39" s="4">
        <v>43560</v>
      </c>
      <c r="B39" s="9" t="s">
        <v>12</v>
      </c>
      <c r="C39" s="9" t="s">
        <v>24</v>
      </c>
      <c r="D39" s="9" t="s">
        <v>93</v>
      </c>
      <c r="E39" s="9" t="s">
        <v>27</v>
      </c>
      <c r="F39" s="9" t="s">
        <v>144</v>
      </c>
      <c r="G39" s="9" t="s">
        <v>59</v>
      </c>
      <c r="H39" s="9"/>
      <c r="I39" s="9" t="s">
        <v>145</v>
      </c>
      <c r="J39" s="9"/>
    </row>
    <row r="40" spans="1:10" x14ac:dyDescent="0.2">
      <c r="A40" s="4">
        <v>43560</v>
      </c>
      <c r="B40" s="9" t="s">
        <v>30</v>
      </c>
      <c r="C40" s="9" t="s">
        <v>17</v>
      </c>
      <c r="D40" s="9" t="s">
        <v>146</v>
      </c>
      <c r="E40" s="9" t="s">
        <v>29</v>
      </c>
      <c r="F40" s="9" t="s">
        <v>147</v>
      </c>
      <c r="G40" s="9" t="s">
        <v>59</v>
      </c>
      <c r="H40" s="9" t="s">
        <v>65</v>
      </c>
      <c r="I40" s="9" t="s">
        <v>148</v>
      </c>
      <c r="J40" s="9"/>
    </row>
    <row r="41" spans="1:10" x14ac:dyDescent="0.2">
      <c r="A41" s="4">
        <v>43560</v>
      </c>
      <c r="B41" s="9" t="s">
        <v>42</v>
      </c>
      <c r="C41" s="9" t="s">
        <v>32</v>
      </c>
      <c r="D41" s="9" t="s">
        <v>149</v>
      </c>
      <c r="E41" s="9" t="s">
        <v>31</v>
      </c>
      <c r="F41" s="9" t="s">
        <v>102</v>
      </c>
      <c r="G41" s="9" t="s">
        <v>59</v>
      </c>
      <c r="H41" s="9"/>
      <c r="I41" s="9" t="s">
        <v>98</v>
      </c>
      <c r="J41" s="9"/>
    </row>
    <row r="42" spans="1:10" x14ac:dyDescent="0.2">
      <c r="A42" s="4">
        <v>43560</v>
      </c>
      <c r="B42" s="9" t="s">
        <v>12</v>
      </c>
      <c r="C42" s="9" t="s">
        <v>35</v>
      </c>
      <c r="D42" s="9" t="s">
        <v>150</v>
      </c>
      <c r="E42" s="9" t="s">
        <v>41</v>
      </c>
      <c r="F42" s="9" t="s">
        <v>118</v>
      </c>
      <c r="G42" s="9" t="s">
        <v>59</v>
      </c>
      <c r="H42" s="9"/>
      <c r="I42" s="9" t="s">
        <v>151</v>
      </c>
      <c r="J42" s="9"/>
    </row>
    <row r="43" spans="1:10" x14ac:dyDescent="0.2">
      <c r="A43" s="4">
        <v>43561</v>
      </c>
      <c r="B43" s="9" t="s">
        <v>6</v>
      </c>
      <c r="C43" s="9" t="s">
        <v>7</v>
      </c>
      <c r="D43" s="9" t="s">
        <v>99</v>
      </c>
      <c r="E43" s="9" t="s">
        <v>38</v>
      </c>
      <c r="F43" s="9" t="s">
        <v>138</v>
      </c>
      <c r="G43" s="9" t="s">
        <v>59</v>
      </c>
      <c r="H43" s="9"/>
      <c r="I43" s="9" t="s">
        <v>152</v>
      </c>
      <c r="J43" s="9"/>
    </row>
    <row r="44" spans="1:10" x14ac:dyDescent="0.2">
      <c r="A44" s="4">
        <v>43561</v>
      </c>
      <c r="B44" s="9" t="s">
        <v>45</v>
      </c>
      <c r="C44" s="9" t="s">
        <v>15</v>
      </c>
      <c r="D44" s="9" t="s">
        <v>147</v>
      </c>
      <c r="E44" s="9" t="s">
        <v>13</v>
      </c>
      <c r="F44" s="9" t="s">
        <v>131</v>
      </c>
      <c r="G44" s="9" t="s">
        <v>59</v>
      </c>
      <c r="H44" s="9"/>
      <c r="I44" s="9" t="s">
        <v>153</v>
      </c>
      <c r="J44" s="9"/>
    </row>
    <row r="45" spans="1:10" x14ac:dyDescent="0.2">
      <c r="A45" s="4">
        <v>43562</v>
      </c>
      <c r="B45" s="9" t="s">
        <v>23</v>
      </c>
      <c r="C45" s="9" t="s">
        <v>27</v>
      </c>
      <c r="D45" s="9" t="s">
        <v>99</v>
      </c>
      <c r="E45" s="9" t="s">
        <v>8</v>
      </c>
      <c r="F45" s="9" t="s">
        <v>110</v>
      </c>
      <c r="G45" s="9" t="s">
        <v>59</v>
      </c>
      <c r="H45" s="9"/>
      <c r="I45" s="9" t="s">
        <v>82</v>
      </c>
      <c r="J45" s="9"/>
    </row>
    <row r="46" spans="1:10" x14ac:dyDescent="0.2">
      <c r="A46" s="4">
        <v>43562</v>
      </c>
      <c r="B46" s="9" t="s">
        <v>62</v>
      </c>
      <c r="C46" s="9" t="s">
        <v>35</v>
      </c>
      <c r="D46" s="9" t="s">
        <v>118</v>
      </c>
      <c r="E46" s="9" t="s">
        <v>36</v>
      </c>
      <c r="F46" s="9" t="s">
        <v>129</v>
      </c>
      <c r="G46" s="9" t="s">
        <v>59</v>
      </c>
      <c r="H46" s="9"/>
      <c r="I46" s="9" t="s">
        <v>154</v>
      </c>
      <c r="J46" s="9"/>
    </row>
    <row r="47" spans="1:10" x14ac:dyDescent="0.2">
      <c r="A47" s="4">
        <v>43562</v>
      </c>
      <c r="B47" s="9" t="s">
        <v>64</v>
      </c>
      <c r="C47" s="9" t="s">
        <v>14</v>
      </c>
      <c r="D47" s="9" t="s">
        <v>133</v>
      </c>
      <c r="E47" s="9" t="s">
        <v>16</v>
      </c>
      <c r="F47" s="9" t="s">
        <v>155</v>
      </c>
      <c r="G47" s="9" t="s">
        <v>59</v>
      </c>
      <c r="H47" s="9"/>
      <c r="I47" s="9" t="s">
        <v>156</v>
      </c>
      <c r="J47" s="9"/>
    </row>
    <row r="48" spans="1:10" x14ac:dyDescent="0.2">
      <c r="A48" s="4">
        <v>43562</v>
      </c>
      <c r="B48" s="9" t="s">
        <v>33</v>
      </c>
      <c r="C48" s="9" t="s">
        <v>22</v>
      </c>
      <c r="D48" s="9" t="s">
        <v>133</v>
      </c>
      <c r="E48" s="9" t="s">
        <v>11</v>
      </c>
      <c r="F48" s="9" t="s">
        <v>83</v>
      </c>
      <c r="G48" s="9" t="s">
        <v>59</v>
      </c>
      <c r="H48" s="9"/>
      <c r="I48" s="9" t="s">
        <v>100</v>
      </c>
      <c r="J48" s="9"/>
    </row>
    <row r="49" spans="1:10" x14ac:dyDescent="0.2">
      <c r="A49" s="4">
        <v>43562</v>
      </c>
      <c r="B49" s="9" t="s">
        <v>12</v>
      </c>
      <c r="C49" s="9" t="s">
        <v>29</v>
      </c>
      <c r="D49" s="9" t="s">
        <v>93</v>
      </c>
      <c r="E49" s="9" t="s">
        <v>18</v>
      </c>
      <c r="F49" s="9" t="s">
        <v>144</v>
      </c>
      <c r="G49" s="9" t="s">
        <v>59</v>
      </c>
      <c r="H49" s="9"/>
      <c r="I49" s="9" t="s">
        <v>139</v>
      </c>
      <c r="J49" s="9"/>
    </row>
    <row r="50" spans="1:10" x14ac:dyDescent="0.2">
      <c r="A50" s="4">
        <v>43562</v>
      </c>
      <c r="B50" s="9" t="s">
        <v>45</v>
      </c>
      <c r="C50" s="9" t="s">
        <v>15</v>
      </c>
      <c r="D50" s="9" t="s">
        <v>110</v>
      </c>
      <c r="E50" s="9" t="s">
        <v>20</v>
      </c>
      <c r="F50" s="9" t="s">
        <v>138</v>
      </c>
      <c r="G50" s="9" t="s">
        <v>59</v>
      </c>
      <c r="H50" s="9"/>
      <c r="I50" s="9" t="s">
        <v>157</v>
      </c>
      <c r="J50" s="9"/>
    </row>
    <row r="51" spans="1:10" x14ac:dyDescent="0.2">
      <c r="A51" s="4">
        <v>43562</v>
      </c>
      <c r="B51" s="9" t="s">
        <v>44</v>
      </c>
      <c r="C51" s="9" t="s">
        <v>31</v>
      </c>
      <c r="D51" s="9" t="s">
        <v>96</v>
      </c>
      <c r="E51" s="9" t="s">
        <v>39</v>
      </c>
      <c r="F51" s="9" t="s">
        <v>93</v>
      </c>
      <c r="G51" s="9" t="s">
        <v>59</v>
      </c>
      <c r="H51" s="9"/>
      <c r="I51" s="9" t="s">
        <v>130</v>
      </c>
      <c r="J51" s="9"/>
    </row>
    <row r="52" spans="1:10" x14ac:dyDescent="0.2">
      <c r="A52" s="4">
        <v>43562</v>
      </c>
      <c r="B52" s="9" t="s">
        <v>43</v>
      </c>
      <c r="C52" s="9" t="s">
        <v>28</v>
      </c>
      <c r="D52" s="9" t="s">
        <v>150</v>
      </c>
      <c r="E52" s="9" t="s">
        <v>19</v>
      </c>
      <c r="F52" s="9" t="s">
        <v>158</v>
      </c>
      <c r="G52" s="9" t="s">
        <v>59</v>
      </c>
      <c r="H52" s="9" t="s">
        <v>65</v>
      </c>
      <c r="I52" s="9" t="s">
        <v>159</v>
      </c>
      <c r="J52" s="9"/>
    </row>
    <row r="53" spans="1:10" x14ac:dyDescent="0.2">
      <c r="A53" s="4">
        <v>43562</v>
      </c>
      <c r="B53" s="9" t="s">
        <v>12</v>
      </c>
      <c r="C53" s="9" t="s">
        <v>24</v>
      </c>
      <c r="D53" s="9" t="s">
        <v>160</v>
      </c>
      <c r="E53" s="9" t="s">
        <v>13</v>
      </c>
      <c r="F53" s="9" t="s">
        <v>109</v>
      </c>
      <c r="G53" s="9" t="s">
        <v>59</v>
      </c>
      <c r="H53" s="9"/>
      <c r="I53" s="9" t="s">
        <v>161</v>
      </c>
      <c r="J53" s="9"/>
    </row>
    <row r="54" spans="1:10" x14ac:dyDescent="0.2">
      <c r="A54" s="4">
        <v>43562</v>
      </c>
      <c r="B54" s="9" t="s">
        <v>61</v>
      </c>
      <c r="C54" s="9" t="s">
        <v>10</v>
      </c>
      <c r="D54" s="9" t="s">
        <v>91</v>
      </c>
      <c r="E54" s="9" t="s">
        <v>34</v>
      </c>
      <c r="F54" s="9" t="s">
        <v>146</v>
      </c>
      <c r="G54" s="9" t="s">
        <v>59</v>
      </c>
      <c r="H54" s="9"/>
      <c r="I54" s="9" t="s">
        <v>162</v>
      </c>
      <c r="J54" s="9"/>
    </row>
    <row r="55" spans="1:10" x14ac:dyDescent="0.2">
      <c r="A55" s="4">
        <v>43562</v>
      </c>
      <c r="B55" s="9" t="s">
        <v>23</v>
      </c>
      <c r="C55" s="9" t="s">
        <v>41</v>
      </c>
      <c r="D55" s="9" t="s">
        <v>81</v>
      </c>
      <c r="E55" s="9" t="s">
        <v>25</v>
      </c>
      <c r="F55" s="9" t="s">
        <v>93</v>
      </c>
      <c r="G55" s="9" t="s">
        <v>59</v>
      </c>
      <c r="H55" s="9"/>
      <c r="I55" s="9" t="s">
        <v>163</v>
      </c>
      <c r="J55" s="9"/>
    </row>
    <row r="56" spans="1:10" x14ac:dyDescent="0.2">
      <c r="A56" s="4">
        <v>43562</v>
      </c>
      <c r="B56" s="9" t="s">
        <v>42</v>
      </c>
      <c r="C56" s="9" t="s">
        <v>21</v>
      </c>
      <c r="D56" s="9" t="s">
        <v>110</v>
      </c>
      <c r="E56" s="9" t="s">
        <v>40</v>
      </c>
      <c r="F56" s="9" t="s">
        <v>109</v>
      </c>
      <c r="G56" s="9" t="s">
        <v>59</v>
      </c>
      <c r="H56" s="9"/>
      <c r="I56" s="9" t="s">
        <v>164</v>
      </c>
      <c r="J56" s="9"/>
    </row>
    <row r="57" spans="1:10" x14ac:dyDescent="0.2">
      <c r="A57" s="4">
        <v>43562</v>
      </c>
      <c r="B57" s="9" t="s">
        <v>42</v>
      </c>
      <c r="C57" s="9" t="s">
        <v>17</v>
      </c>
      <c r="D57" s="9" t="s">
        <v>147</v>
      </c>
      <c r="E57" s="9" t="s">
        <v>32</v>
      </c>
      <c r="F57" s="9" t="s">
        <v>150</v>
      </c>
      <c r="G57" s="9" t="s">
        <v>59</v>
      </c>
      <c r="H57" s="9"/>
      <c r="I57" s="9" t="s">
        <v>105</v>
      </c>
      <c r="J57" s="9"/>
    </row>
    <row r="58" spans="1:10" x14ac:dyDescent="0.2">
      <c r="A58" s="4">
        <v>43562</v>
      </c>
      <c r="B58" s="9" t="s">
        <v>63</v>
      </c>
      <c r="C58" s="9" t="s">
        <v>26</v>
      </c>
      <c r="D58" s="9" t="s">
        <v>96</v>
      </c>
      <c r="E58" s="9" t="s">
        <v>37</v>
      </c>
      <c r="F58" s="9" t="s">
        <v>106</v>
      </c>
      <c r="G58" s="9" t="s">
        <v>59</v>
      </c>
      <c r="H58" s="9" t="s">
        <v>65</v>
      </c>
      <c r="I58" s="9" t="s">
        <v>97</v>
      </c>
      <c r="J58" s="9"/>
    </row>
    <row r="59" spans="1:10" x14ac:dyDescent="0.2">
      <c r="A59" s="4">
        <v>43564</v>
      </c>
      <c r="B59" s="9" t="s">
        <v>6</v>
      </c>
      <c r="C59" s="9" t="s">
        <v>25</v>
      </c>
      <c r="D59" s="9" t="s">
        <v>138</v>
      </c>
      <c r="E59" s="9" t="s">
        <v>38</v>
      </c>
      <c r="F59" s="9" t="s">
        <v>165</v>
      </c>
      <c r="G59" s="9" t="s">
        <v>59</v>
      </c>
      <c r="H59" s="9"/>
      <c r="I59" s="9" t="s">
        <v>166</v>
      </c>
      <c r="J59" s="9"/>
    </row>
    <row r="60" spans="1:10" x14ac:dyDescent="0.2">
      <c r="A60" s="4">
        <v>43564</v>
      </c>
      <c r="B60" s="9" t="s">
        <v>12</v>
      </c>
      <c r="C60" s="9" t="s">
        <v>14</v>
      </c>
      <c r="D60" s="9" t="s">
        <v>167</v>
      </c>
      <c r="E60" s="9" t="s">
        <v>36</v>
      </c>
      <c r="F60" s="9" t="s">
        <v>125</v>
      </c>
      <c r="G60" s="9" t="s">
        <v>59</v>
      </c>
      <c r="H60" s="9"/>
      <c r="I60" s="9" t="s">
        <v>154</v>
      </c>
      <c r="J60" s="9"/>
    </row>
    <row r="61" spans="1:10" x14ac:dyDescent="0.2">
      <c r="A61" s="4">
        <v>43564</v>
      </c>
      <c r="B61" s="9" t="s">
        <v>33</v>
      </c>
      <c r="C61" s="9" t="s">
        <v>29</v>
      </c>
      <c r="D61" s="9" t="s">
        <v>96</v>
      </c>
      <c r="E61" s="9" t="s">
        <v>28</v>
      </c>
      <c r="F61" s="9" t="s">
        <v>137</v>
      </c>
      <c r="G61" s="9" t="s">
        <v>59</v>
      </c>
      <c r="H61" s="9"/>
      <c r="I61" s="9" t="s">
        <v>168</v>
      </c>
      <c r="J61" s="9"/>
    </row>
    <row r="62" spans="1:10" x14ac:dyDescent="0.2">
      <c r="A62" s="4">
        <v>43564</v>
      </c>
      <c r="B62" s="9" t="s">
        <v>12</v>
      </c>
      <c r="C62" s="9" t="s">
        <v>19</v>
      </c>
      <c r="D62" s="9" t="s">
        <v>169</v>
      </c>
      <c r="E62" s="9" t="s">
        <v>16</v>
      </c>
      <c r="F62" s="9" t="s">
        <v>121</v>
      </c>
      <c r="G62" s="9" t="s">
        <v>59</v>
      </c>
      <c r="H62" s="9"/>
      <c r="I62" s="9" t="s">
        <v>170</v>
      </c>
      <c r="J62" s="9"/>
    </row>
    <row r="63" spans="1:10" x14ac:dyDescent="0.2">
      <c r="A63" s="4">
        <v>43564</v>
      </c>
      <c r="B63" s="9" t="s">
        <v>9</v>
      </c>
      <c r="C63" s="9" t="s">
        <v>40</v>
      </c>
      <c r="D63" s="9" t="s">
        <v>133</v>
      </c>
      <c r="E63" s="9" t="s">
        <v>39</v>
      </c>
      <c r="F63" s="9" t="s">
        <v>171</v>
      </c>
      <c r="G63" s="9" t="s">
        <v>59</v>
      </c>
      <c r="H63" s="9"/>
      <c r="I63" s="9" t="s">
        <v>130</v>
      </c>
      <c r="J63" s="9"/>
    </row>
    <row r="64" spans="1:10" x14ac:dyDescent="0.2">
      <c r="A64" s="4">
        <v>43564</v>
      </c>
      <c r="B64" s="9" t="s">
        <v>23</v>
      </c>
      <c r="C64" s="9" t="s">
        <v>7</v>
      </c>
      <c r="D64" s="9" t="s">
        <v>172</v>
      </c>
      <c r="E64" s="9" t="s">
        <v>26</v>
      </c>
      <c r="F64" s="9" t="s">
        <v>87</v>
      </c>
      <c r="G64" s="9" t="s">
        <v>59</v>
      </c>
      <c r="H64" s="9"/>
      <c r="I64" s="9" t="s">
        <v>173</v>
      </c>
      <c r="J64" s="9"/>
    </row>
    <row r="65" spans="1:10" x14ac:dyDescent="0.2">
      <c r="A65" s="4">
        <v>43564</v>
      </c>
      <c r="B65" s="9" t="s">
        <v>6</v>
      </c>
      <c r="C65" s="9" t="s">
        <v>37</v>
      </c>
      <c r="D65" s="9" t="s">
        <v>137</v>
      </c>
      <c r="E65" s="9" t="s">
        <v>34</v>
      </c>
      <c r="F65" s="9" t="s">
        <v>121</v>
      </c>
      <c r="G65" s="9" t="s">
        <v>59</v>
      </c>
      <c r="H65" s="9"/>
      <c r="I65" s="9" t="s">
        <v>174</v>
      </c>
      <c r="J65" s="9"/>
    </row>
    <row r="66" spans="1:10" x14ac:dyDescent="0.2">
      <c r="A66" s="4">
        <v>43564</v>
      </c>
      <c r="B66" s="9" t="s">
        <v>6</v>
      </c>
      <c r="C66" s="9" t="s">
        <v>11</v>
      </c>
      <c r="D66" s="9" t="s">
        <v>118</v>
      </c>
      <c r="E66" s="9" t="s">
        <v>17</v>
      </c>
      <c r="F66" s="9" t="s">
        <v>101</v>
      </c>
      <c r="G66" s="9" t="s">
        <v>59</v>
      </c>
      <c r="H66" s="9"/>
      <c r="I66" s="9" t="s">
        <v>175</v>
      </c>
      <c r="J66" s="9"/>
    </row>
    <row r="67" spans="1:10" x14ac:dyDescent="0.2">
      <c r="A67" s="4">
        <v>43564</v>
      </c>
      <c r="B67" s="9" t="s">
        <v>44</v>
      </c>
      <c r="C67" s="9" t="s">
        <v>18</v>
      </c>
      <c r="D67" s="9" t="s">
        <v>89</v>
      </c>
      <c r="E67" s="9" t="s">
        <v>10</v>
      </c>
      <c r="F67" s="9" t="s">
        <v>118</v>
      </c>
      <c r="G67" s="9" t="s">
        <v>59</v>
      </c>
      <c r="H67" s="9"/>
      <c r="I67" s="9" t="s">
        <v>103</v>
      </c>
      <c r="J67" s="9"/>
    </row>
    <row r="68" spans="1:10" x14ac:dyDescent="0.2">
      <c r="A68" s="4">
        <v>43564</v>
      </c>
      <c r="B68" s="9" t="s">
        <v>42</v>
      </c>
      <c r="C68" s="9" t="s">
        <v>21</v>
      </c>
      <c r="D68" s="9" t="s">
        <v>110</v>
      </c>
      <c r="E68" s="9" t="s">
        <v>31</v>
      </c>
      <c r="F68" s="9" t="s">
        <v>124</v>
      </c>
      <c r="G68" s="9" t="s">
        <v>59</v>
      </c>
      <c r="H68" s="9"/>
      <c r="I68" s="9" t="s">
        <v>98</v>
      </c>
      <c r="J68" s="9"/>
    </row>
    <row r="69" spans="1:10" x14ac:dyDescent="0.2">
      <c r="A69" s="4">
        <v>43564</v>
      </c>
      <c r="B69" s="9" t="s">
        <v>12</v>
      </c>
      <c r="C69" s="9" t="s">
        <v>8</v>
      </c>
      <c r="D69" s="9" t="s">
        <v>99</v>
      </c>
      <c r="E69" s="9" t="s">
        <v>41</v>
      </c>
      <c r="F69" s="9" t="s">
        <v>81</v>
      </c>
      <c r="G69" s="9" t="s">
        <v>59</v>
      </c>
      <c r="H69" s="9"/>
      <c r="I69" s="9" t="s">
        <v>151</v>
      </c>
      <c r="J69" s="9"/>
    </row>
    <row r="70" spans="1:10" x14ac:dyDescent="0.2">
      <c r="A70" s="4">
        <v>43565</v>
      </c>
      <c r="B70" s="9" t="s">
        <v>6</v>
      </c>
      <c r="C70" s="9" t="s">
        <v>20</v>
      </c>
      <c r="D70" s="9" t="s">
        <v>116</v>
      </c>
      <c r="E70" s="9" t="s">
        <v>24</v>
      </c>
      <c r="F70" s="9" t="s">
        <v>176</v>
      </c>
      <c r="G70" s="9" t="s">
        <v>59</v>
      </c>
      <c r="H70" s="9"/>
      <c r="I70" s="9" t="s">
        <v>177</v>
      </c>
      <c r="J70" s="9"/>
    </row>
    <row r="71" spans="1:10" x14ac:dyDescent="0.2">
      <c r="A71" s="4">
        <v>43565</v>
      </c>
      <c r="B71" s="9" t="s">
        <v>6</v>
      </c>
      <c r="C71" s="9" t="s">
        <v>26</v>
      </c>
      <c r="D71" s="9" t="s">
        <v>178</v>
      </c>
      <c r="E71" s="9" t="s">
        <v>15</v>
      </c>
      <c r="F71" s="9" t="s">
        <v>93</v>
      </c>
      <c r="G71" s="9" t="s">
        <v>59</v>
      </c>
      <c r="H71" s="9"/>
      <c r="I71" s="9" t="s">
        <v>85</v>
      </c>
      <c r="J71" s="9"/>
    </row>
    <row r="72" spans="1:10" x14ac:dyDescent="0.2">
      <c r="A72" s="4">
        <v>43565</v>
      </c>
      <c r="B72" s="9" t="s">
        <v>6</v>
      </c>
      <c r="C72" s="9" t="s">
        <v>27</v>
      </c>
      <c r="D72" s="9" t="s">
        <v>87</v>
      </c>
      <c r="E72" s="9" t="s">
        <v>14</v>
      </c>
      <c r="F72" s="9" t="s">
        <v>122</v>
      </c>
      <c r="G72" s="9" t="s">
        <v>59</v>
      </c>
      <c r="H72" s="9"/>
      <c r="I72" s="9" t="s">
        <v>179</v>
      </c>
      <c r="J72" s="9"/>
    </row>
    <row r="73" spans="1:10" x14ac:dyDescent="0.2">
      <c r="A73" s="4">
        <v>43565</v>
      </c>
      <c r="B73" s="9" t="s">
        <v>9</v>
      </c>
      <c r="C73" s="9" t="s">
        <v>34</v>
      </c>
      <c r="D73" s="9" t="s">
        <v>180</v>
      </c>
      <c r="E73" s="9" t="s">
        <v>21</v>
      </c>
      <c r="F73" s="9" t="s">
        <v>172</v>
      </c>
      <c r="G73" s="9" t="s">
        <v>59</v>
      </c>
      <c r="H73" s="9"/>
      <c r="I73" s="9" t="s">
        <v>181</v>
      </c>
      <c r="J73" s="9"/>
    </row>
    <row r="74" spans="1:10" x14ac:dyDescent="0.2">
      <c r="A74" s="4">
        <v>43565</v>
      </c>
      <c r="B74" s="9" t="s">
        <v>9</v>
      </c>
      <c r="C74" s="9" t="s">
        <v>31</v>
      </c>
      <c r="D74" s="9" t="s">
        <v>182</v>
      </c>
      <c r="E74" s="9" t="s">
        <v>22</v>
      </c>
      <c r="F74" s="9" t="s">
        <v>183</v>
      </c>
      <c r="G74" s="9" t="s">
        <v>59</v>
      </c>
      <c r="H74" s="9" t="s">
        <v>65</v>
      </c>
      <c r="I74" s="9" t="s">
        <v>184</v>
      </c>
      <c r="J74" s="9"/>
    </row>
    <row r="75" spans="1:10" x14ac:dyDescent="0.2">
      <c r="A75" s="4">
        <v>43565</v>
      </c>
      <c r="B75" s="9" t="s">
        <v>6</v>
      </c>
      <c r="C75" s="9" t="s">
        <v>11</v>
      </c>
      <c r="D75" s="9" t="s">
        <v>106</v>
      </c>
      <c r="E75" s="9" t="s">
        <v>19</v>
      </c>
      <c r="F75" s="9" t="s">
        <v>91</v>
      </c>
      <c r="G75" s="9" t="s">
        <v>59</v>
      </c>
      <c r="H75" s="9"/>
      <c r="I75" s="9" t="s">
        <v>185</v>
      </c>
      <c r="J75" s="9"/>
    </row>
    <row r="76" spans="1:10" x14ac:dyDescent="0.2">
      <c r="A76" s="4">
        <v>43565</v>
      </c>
      <c r="B76" s="9" t="s">
        <v>6</v>
      </c>
      <c r="C76" s="9" t="s">
        <v>10</v>
      </c>
      <c r="D76" s="9" t="s">
        <v>158</v>
      </c>
      <c r="E76" s="9" t="s">
        <v>13</v>
      </c>
      <c r="F76" s="9" t="s">
        <v>99</v>
      </c>
      <c r="G76" s="9" t="s">
        <v>59</v>
      </c>
      <c r="H76" s="9"/>
      <c r="I76" s="9" t="s">
        <v>186</v>
      </c>
      <c r="J76" s="9"/>
    </row>
    <row r="77" spans="1:10" x14ac:dyDescent="0.2">
      <c r="A77" s="4">
        <v>43565</v>
      </c>
      <c r="B77" s="9" t="s">
        <v>6</v>
      </c>
      <c r="C77" s="9" t="s">
        <v>16</v>
      </c>
      <c r="D77" s="9" t="s">
        <v>109</v>
      </c>
      <c r="E77" s="9" t="s">
        <v>25</v>
      </c>
      <c r="F77" s="9" t="s">
        <v>114</v>
      </c>
      <c r="G77" s="9" t="s">
        <v>59</v>
      </c>
      <c r="H77" s="9"/>
      <c r="I77" s="9" t="s">
        <v>163</v>
      </c>
      <c r="J77" s="9"/>
    </row>
    <row r="78" spans="1:10" x14ac:dyDescent="0.2">
      <c r="A78" s="4">
        <v>43565</v>
      </c>
      <c r="B78" s="9" t="s">
        <v>6</v>
      </c>
      <c r="C78" s="9" t="s">
        <v>38</v>
      </c>
      <c r="D78" s="9" t="s">
        <v>96</v>
      </c>
      <c r="E78" s="9" t="s">
        <v>7</v>
      </c>
      <c r="F78" s="9" t="s">
        <v>187</v>
      </c>
      <c r="G78" s="9" t="s">
        <v>59</v>
      </c>
      <c r="H78" s="9"/>
      <c r="I78" s="9" t="s">
        <v>188</v>
      </c>
      <c r="J78" s="9"/>
    </row>
    <row r="79" spans="1:10" x14ac:dyDescent="0.2">
      <c r="A79" s="4">
        <v>43565</v>
      </c>
      <c r="B79" s="9" t="s">
        <v>9</v>
      </c>
      <c r="C79" s="9" t="s">
        <v>32</v>
      </c>
      <c r="D79" s="9" t="s">
        <v>83</v>
      </c>
      <c r="E79" s="9" t="s">
        <v>40</v>
      </c>
      <c r="F79" s="9" t="s">
        <v>189</v>
      </c>
      <c r="G79" s="9" t="s">
        <v>59</v>
      </c>
      <c r="H79" s="9"/>
      <c r="I79" s="9" t="s">
        <v>190</v>
      </c>
      <c r="J79" s="9"/>
    </row>
    <row r="80" spans="1:10" x14ac:dyDescent="0.2">
      <c r="A80" s="4">
        <v>43565</v>
      </c>
      <c r="B80" s="9" t="s">
        <v>6</v>
      </c>
      <c r="C80" s="9" t="s">
        <v>28</v>
      </c>
      <c r="D80" s="9" t="s">
        <v>178</v>
      </c>
      <c r="E80" s="9" t="s">
        <v>35</v>
      </c>
      <c r="F80" s="9" t="s">
        <v>80</v>
      </c>
      <c r="G80" s="9" t="s">
        <v>59</v>
      </c>
      <c r="H80" s="9"/>
      <c r="I80" s="9" t="s">
        <v>191</v>
      </c>
      <c r="J80" s="9"/>
    </row>
    <row r="81" spans="1:10" x14ac:dyDescent="0.2">
      <c r="A81" s="4"/>
      <c r="B81" s="9" t="s">
        <v>192</v>
      </c>
      <c r="C81" s="9" t="s">
        <v>192</v>
      </c>
      <c r="D81" s="9" t="s">
        <v>192</v>
      </c>
      <c r="E81" s="9" t="s">
        <v>192</v>
      </c>
      <c r="F81" s="9" t="s">
        <v>192</v>
      </c>
      <c r="G81" s="9" t="s">
        <v>192</v>
      </c>
      <c r="H81" s="9" t="s">
        <v>192</v>
      </c>
      <c r="I81" s="9" t="s">
        <v>192</v>
      </c>
      <c r="J81" s="9" t="s">
        <v>192</v>
      </c>
    </row>
    <row r="82" spans="1:10" x14ac:dyDescent="0.2">
      <c r="A82" s="4">
        <v>43568</v>
      </c>
      <c r="B82" s="9" t="s">
        <v>9</v>
      </c>
      <c r="C82" s="9" t="s">
        <v>35</v>
      </c>
      <c r="D82" s="9" t="s">
        <v>171</v>
      </c>
      <c r="E82" s="9" t="s">
        <v>21</v>
      </c>
      <c r="F82" s="9" t="s">
        <v>138</v>
      </c>
      <c r="G82" s="9" t="s">
        <v>59</v>
      </c>
      <c r="H82" s="9"/>
      <c r="I82" s="9" t="s">
        <v>193</v>
      </c>
      <c r="J82" s="9"/>
    </row>
    <row r="83" spans="1:10" x14ac:dyDescent="0.2">
      <c r="A83" s="4">
        <v>43568</v>
      </c>
      <c r="B83" s="9" t="s">
        <v>6</v>
      </c>
      <c r="C83" s="9" t="s">
        <v>22</v>
      </c>
      <c r="D83" s="9" t="s">
        <v>133</v>
      </c>
      <c r="E83" s="9" t="s">
        <v>11</v>
      </c>
      <c r="F83" s="9" t="s">
        <v>84</v>
      </c>
      <c r="G83" s="9" t="s">
        <v>59</v>
      </c>
      <c r="H83" s="9"/>
      <c r="I83" s="9" t="s">
        <v>100</v>
      </c>
      <c r="J83" s="9"/>
    </row>
    <row r="84" spans="1:10" x14ac:dyDescent="0.2">
      <c r="A84" s="4">
        <v>43568</v>
      </c>
      <c r="B84" s="9" t="s">
        <v>194</v>
      </c>
      <c r="C84" s="9" t="s">
        <v>15</v>
      </c>
      <c r="D84" s="9" t="s">
        <v>89</v>
      </c>
      <c r="E84" s="9" t="s">
        <v>7</v>
      </c>
      <c r="F84" s="9" t="s">
        <v>86</v>
      </c>
      <c r="G84" s="9" t="s">
        <v>59</v>
      </c>
      <c r="H84" s="9"/>
      <c r="I84" s="9" t="s">
        <v>195</v>
      </c>
      <c r="J84" s="9"/>
    </row>
    <row r="85" spans="1:10" x14ac:dyDescent="0.2">
      <c r="A85" s="4">
        <v>43568</v>
      </c>
      <c r="B85" s="9" t="s">
        <v>45</v>
      </c>
      <c r="C85" s="9" t="s">
        <v>27</v>
      </c>
      <c r="D85" s="9" t="s">
        <v>133</v>
      </c>
      <c r="E85" s="9" t="s">
        <v>37</v>
      </c>
      <c r="F85" s="9" t="s">
        <v>171</v>
      </c>
      <c r="G85" s="9" t="s">
        <v>59</v>
      </c>
      <c r="H85" s="9"/>
      <c r="I85" s="9" t="s">
        <v>196</v>
      </c>
      <c r="J85" s="9"/>
    </row>
    <row r="86" spans="1:10" x14ac:dyDescent="0.2">
      <c r="A86" s="4">
        <v>43569</v>
      </c>
      <c r="B86" s="9" t="s">
        <v>60</v>
      </c>
      <c r="C86" s="9" t="s">
        <v>20</v>
      </c>
      <c r="D86" s="9"/>
      <c r="E86" s="9" t="s">
        <v>8</v>
      </c>
      <c r="F86" s="9"/>
      <c r="G86" s="9"/>
      <c r="H86" s="9"/>
      <c r="I86" s="9"/>
      <c r="J86" s="9"/>
    </row>
    <row r="87" spans="1:10" x14ac:dyDescent="0.2">
      <c r="A87" s="4">
        <v>43569</v>
      </c>
      <c r="B87" s="9" t="s">
        <v>44</v>
      </c>
      <c r="C87" s="9" t="s">
        <v>31</v>
      </c>
      <c r="D87" s="9"/>
      <c r="E87" s="9" t="s">
        <v>18</v>
      </c>
      <c r="F87" s="9"/>
      <c r="G87" s="9"/>
      <c r="H87" s="9"/>
      <c r="I87" s="9"/>
      <c r="J87" s="9"/>
    </row>
    <row r="88" spans="1:10" x14ac:dyDescent="0.2">
      <c r="A88" s="4">
        <v>43569</v>
      </c>
      <c r="B88" s="9" t="s">
        <v>12</v>
      </c>
      <c r="C88" s="9" t="s">
        <v>16</v>
      </c>
      <c r="D88" s="9"/>
      <c r="E88" s="9" t="s">
        <v>13</v>
      </c>
      <c r="F88" s="9"/>
      <c r="G88" s="9"/>
      <c r="H88" s="9"/>
      <c r="I88" s="9"/>
      <c r="J88" s="9"/>
    </row>
    <row r="89" spans="1:10" x14ac:dyDescent="0.2">
      <c r="A89" s="4">
        <v>43569</v>
      </c>
      <c r="B89" s="9" t="s">
        <v>61</v>
      </c>
      <c r="C89" s="9" t="s">
        <v>10</v>
      </c>
      <c r="D89" s="9"/>
      <c r="E89" s="9" t="s">
        <v>40</v>
      </c>
      <c r="F89" s="9"/>
      <c r="G89" s="9"/>
      <c r="H89" s="9"/>
      <c r="I89" s="9"/>
      <c r="J89" s="9"/>
    </row>
    <row r="90" spans="1:10" x14ac:dyDescent="0.2">
      <c r="A90" s="4">
        <v>43570</v>
      </c>
      <c r="B90" s="9" t="s">
        <v>9</v>
      </c>
      <c r="C90" s="9" t="s">
        <v>22</v>
      </c>
      <c r="D90" s="9"/>
      <c r="E90" s="9" t="s">
        <v>11</v>
      </c>
      <c r="F90" s="9"/>
      <c r="G90" s="9"/>
      <c r="H90" s="9"/>
      <c r="I90" s="9"/>
      <c r="J90" s="9"/>
    </row>
    <row r="91" spans="1:10" x14ac:dyDescent="0.2">
      <c r="A91" s="4">
        <v>43570</v>
      </c>
      <c r="B91" s="9" t="s">
        <v>6</v>
      </c>
      <c r="C91" s="9" t="s">
        <v>15</v>
      </c>
      <c r="D91" s="9"/>
      <c r="E91" s="9" t="s">
        <v>7</v>
      </c>
      <c r="F91" s="9"/>
      <c r="G91" s="9"/>
      <c r="H91" s="9"/>
      <c r="I91" s="9"/>
      <c r="J91" s="9"/>
    </row>
    <row r="92" spans="1:10" x14ac:dyDescent="0.2">
      <c r="A92" s="4">
        <v>43571</v>
      </c>
      <c r="B92" s="9" t="s">
        <v>42</v>
      </c>
      <c r="C92" s="9" t="s">
        <v>35</v>
      </c>
      <c r="D92" s="9"/>
      <c r="E92" s="9" t="s">
        <v>21</v>
      </c>
      <c r="F92" s="9"/>
      <c r="G92" s="9"/>
      <c r="H92" s="9"/>
      <c r="I92" s="9"/>
      <c r="J92" s="9"/>
    </row>
    <row r="93" spans="1:10" x14ac:dyDescent="0.2">
      <c r="A93" s="4">
        <v>43571</v>
      </c>
      <c r="B93" s="9" t="s">
        <v>9</v>
      </c>
      <c r="C93" s="9" t="s">
        <v>10</v>
      </c>
      <c r="D93" s="9"/>
      <c r="E93" s="9" t="s">
        <v>40</v>
      </c>
      <c r="F93" s="9"/>
      <c r="G93" s="9"/>
      <c r="H93" s="9"/>
      <c r="I93" s="9"/>
      <c r="J93" s="9"/>
    </row>
    <row r="94" spans="1:10" x14ac:dyDescent="0.2">
      <c r="A94" s="4">
        <v>43571</v>
      </c>
      <c r="B94" s="9" t="s">
        <v>6</v>
      </c>
      <c r="C94" s="9" t="s">
        <v>27</v>
      </c>
      <c r="D94" s="9"/>
      <c r="E94" s="9" t="s">
        <v>37</v>
      </c>
      <c r="F94" s="9"/>
      <c r="G94" s="9"/>
      <c r="H94" s="9"/>
      <c r="I94" s="9"/>
      <c r="J94" s="9"/>
    </row>
    <row r="95" spans="1:10" x14ac:dyDescent="0.2">
      <c r="A95" s="4">
        <v>43572</v>
      </c>
      <c r="B95" s="9" t="s">
        <v>12</v>
      </c>
      <c r="C95" s="9" t="s">
        <v>20</v>
      </c>
      <c r="D95" s="9"/>
      <c r="E95" s="9" t="s">
        <v>8</v>
      </c>
      <c r="F95" s="9"/>
      <c r="G95" s="9"/>
      <c r="H95" s="9"/>
      <c r="I95" s="9"/>
      <c r="J95" s="9"/>
    </row>
    <row r="96" spans="1:10" x14ac:dyDescent="0.2">
      <c r="A96" s="4">
        <v>43572</v>
      </c>
      <c r="B96" s="9" t="s">
        <v>44</v>
      </c>
      <c r="C96" s="9" t="s">
        <v>31</v>
      </c>
      <c r="D96" s="9"/>
      <c r="E96" s="9" t="s">
        <v>18</v>
      </c>
      <c r="F96" s="9"/>
      <c r="G96" s="9"/>
      <c r="H96" s="9"/>
      <c r="I96" s="9"/>
      <c r="J96" s="9"/>
    </row>
    <row r="97" spans="1:10" x14ac:dyDescent="0.2">
      <c r="A97" s="4">
        <v>43572</v>
      </c>
      <c r="B97" s="9" t="s">
        <v>6</v>
      </c>
      <c r="C97" s="9" t="s">
        <v>16</v>
      </c>
      <c r="D97" s="9"/>
      <c r="E97" s="9" t="s">
        <v>13</v>
      </c>
      <c r="F97" s="9"/>
      <c r="G97" s="9"/>
      <c r="H97" s="9"/>
      <c r="I97" s="9"/>
      <c r="J97" s="9"/>
    </row>
    <row r="98" spans="1:10" x14ac:dyDescent="0.2">
      <c r="A98" s="4">
        <v>43573</v>
      </c>
      <c r="B98" s="9" t="s">
        <v>6</v>
      </c>
      <c r="C98" s="9" t="s">
        <v>7</v>
      </c>
      <c r="D98" s="9"/>
      <c r="E98" s="9" t="s">
        <v>15</v>
      </c>
      <c r="F98" s="9"/>
      <c r="G98" s="9"/>
      <c r="H98" s="9"/>
      <c r="I98" s="9"/>
      <c r="J98" s="9"/>
    </row>
    <row r="99" spans="1:10" x14ac:dyDescent="0.2">
      <c r="A99" s="4">
        <v>43573</v>
      </c>
      <c r="B99" s="9" t="s">
        <v>9</v>
      </c>
      <c r="C99" s="9" t="s">
        <v>11</v>
      </c>
      <c r="D99" s="9"/>
      <c r="E99" s="9" t="s">
        <v>22</v>
      </c>
      <c r="F99" s="9"/>
      <c r="G99" s="9"/>
      <c r="H99" s="9"/>
      <c r="I99" s="9"/>
      <c r="J99" s="9"/>
    </row>
    <row r="100" spans="1:10" x14ac:dyDescent="0.2">
      <c r="A100" s="4">
        <v>43573</v>
      </c>
      <c r="B100" s="9" t="s">
        <v>42</v>
      </c>
      <c r="C100" s="9" t="s">
        <v>21</v>
      </c>
      <c r="D100" s="9"/>
      <c r="E100" s="9" t="s">
        <v>35</v>
      </c>
      <c r="F100" s="9"/>
      <c r="G100" s="9"/>
      <c r="H100" s="9"/>
      <c r="I100" s="9"/>
      <c r="J100" s="9"/>
    </row>
    <row r="101" spans="1:10" x14ac:dyDescent="0.2">
      <c r="A101" s="4">
        <v>43574</v>
      </c>
      <c r="B101" s="9" t="s">
        <v>33</v>
      </c>
      <c r="C101" s="9" t="s">
        <v>8</v>
      </c>
      <c r="D101" s="9"/>
      <c r="E101" s="9" t="s">
        <v>20</v>
      </c>
      <c r="F101" s="9"/>
      <c r="G101" s="9"/>
      <c r="H101" s="9"/>
      <c r="I101" s="9"/>
      <c r="J101" s="9"/>
    </row>
    <row r="102" spans="1:10" x14ac:dyDescent="0.2">
      <c r="A102" s="4">
        <v>43574</v>
      </c>
      <c r="B102" s="9" t="s">
        <v>44</v>
      </c>
      <c r="C102" s="9" t="s">
        <v>40</v>
      </c>
      <c r="D102" s="9"/>
      <c r="E102" s="9" t="s">
        <v>10</v>
      </c>
      <c r="F102" s="9"/>
      <c r="G102" s="9"/>
      <c r="H102" s="9"/>
      <c r="I102" s="9"/>
      <c r="J102" s="9"/>
    </row>
    <row r="103" spans="1:10" x14ac:dyDescent="0.2">
      <c r="A103" s="4">
        <v>43574</v>
      </c>
      <c r="B103" s="9" t="s">
        <v>12</v>
      </c>
      <c r="C103" s="9" t="s">
        <v>37</v>
      </c>
      <c r="D103" s="9"/>
      <c r="E103" s="9" t="s">
        <v>27</v>
      </c>
      <c r="F103" s="9"/>
      <c r="G103" s="9"/>
      <c r="H103" s="9"/>
      <c r="I103" s="9"/>
      <c r="J103" s="9"/>
    </row>
    <row r="104" spans="1:10" x14ac:dyDescent="0.2">
      <c r="A104" s="4">
        <v>43575</v>
      </c>
      <c r="B104" s="9" t="s">
        <v>62</v>
      </c>
      <c r="C104" s="9" t="s">
        <v>7</v>
      </c>
      <c r="D104" s="9"/>
      <c r="E104" s="9" t="s">
        <v>15</v>
      </c>
      <c r="F104" s="9"/>
      <c r="G104" s="9"/>
      <c r="H104" s="9"/>
      <c r="I104" s="9"/>
      <c r="J104" s="9"/>
    </row>
    <row r="105" spans="1:10" x14ac:dyDescent="0.2">
      <c r="A105" s="4">
        <v>43575</v>
      </c>
      <c r="B105" s="9" t="s">
        <v>6</v>
      </c>
      <c r="C105" s="9" t="s">
        <v>13</v>
      </c>
      <c r="D105" s="9"/>
      <c r="E105" s="9" t="s">
        <v>16</v>
      </c>
      <c r="F105" s="9"/>
      <c r="G105" s="9"/>
      <c r="H105" s="9"/>
      <c r="I105" s="9"/>
      <c r="J105" s="9"/>
    </row>
    <row r="106" spans="1:10" x14ac:dyDescent="0.2">
      <c r="A106" s="4">
        <v>43575</v>
      </c>
      <c r="B106" s="9" t="s">
        <v>71</v>
      </c>
      <c r="C106" s="9" t="s">
        <v>21</v>
      </c>
      <c r="D106" s="9"/>
      <c r="E106" s="9" t="s">
        <v>35</v>
      </c>
      <c r="F106" s="9"/>
      <c r="G106" s="9"/>
      <c r="H106" s="9"/>
      <c r="I106" s="9"/>
      <c r="J106" s="9"/>
    </row>
    <row r="107" spans="1:10" x14ac:dyDescent="0.2">
      <c r="A107" s="4">
        <v>43575</v>
      </c>
      <c r="B107" s="9" t="s">
        <v>9</v>
      </c>
      <c r="C107" s="9" t="s">
        <v>18</v>
      </c>
      <c r="D107" s="9"/>
      <c r="E107" s="9" t="s">
        <v>31</v>
      </c>
      <c r="F107" s="9"/>
      <c r="G107" s="9"/>
      <c r="H107" s="9"/>
      <c r="I107" s="9"/>
      <c r="J107" s="9"/>
    </row>
    <row r="108" spans="1:10" x14ac:dyDescent="0.2">
      <c r="A108" s="4">
        <v>43576</v>
      </c>
      <c r="B108" s="9" t="s">
        <v>60</v>
      </c>
      <c r="C108" s="9" t="s">
        <v>8</v>
      </c>
      <c r="D108" s="9"/>
      <c r="E108" s="9" t="s">
        <v>20</v>
      </c>
      <c r="F108" s="9"/>
      <c r="G108" s="9"/>
      <c r="H108" s="9"/>
      <c r="I108" s="9"/>
      <c r="J108" s="9"/>
    </row>
    <row r="109" spans="1:10" x14ac:dyDescent="0.2">
      <c r="A109" s="4">
        <v>43576</v>
      </c>
      <c r="B109" s="9" t="s">
        <v>61</v>
      </c>
      <c r="C109" s="9" t="s">
        <v>11</v>
      </c>
      <c r="D109" s="9"/>
      <c r="E109" s="9" t="s">
        <v>22</v>
      </c>
      <c r="F109" s="9"/>
      <c r="G109" s="9"/>
      <c r="H109" s="9"/>
      <c r="I109" s="9"/>
      <c r="J109" s="9"/>
    </row>
    <row r="110" spans="1:10" x14ac:dyDescent="0.2">
      <c r="A110" s="4">
        <v>43576</v>
      </c>
      <c r="B110" s="9" t="s">
        <v>44</v>
      </c>
      <c r="C110" s="9" t="s">
        <v>40</v>
      </c>
      <c r="D110" s="9"/>
      <c r="E110" s="9" t="s">
        <v>10</v>
      </c>
      <c r="F110" s="9"/>
      <c r="G110" s="9"/>
      <c r="H110" s="9"/>
      <c r="I110" s="9"/>
      <c r="J110" s="9"/>
    </row>
    <row r="111" spans="1:10" x14ac:dyDescent="0.2">
      <c r="A111" s="4">
        <v>43576</v>
      </c>
      <c r="B111" s="9" t="s">
        <v>12</v>
      </c>
      <c r="C111" s="9" t="s">
        <v>37</v>
      </c>
      <c r="D111" s="9"/>
      <c r="E111" s="9" t="s">
        <v>27</v>
      </c>
      <c r="F111" s="9"/>
      <c r="G111" s="9"/>
      <c r="H111" s="9"/>
      <c r="I111" s="9"/>
      <c r="J111" s="9"/>
    </row>
    <row r="112" spans="1:10" x14ac:dyDescent="0.2">
      <c r="A112" s="4">
        <v>43577</v>
      </c>
      <c r="B112" s="9" t="s">
        <v>6</v>
      </c>
      <c r="C112" s="9" t="s">
        <v>13</v>
      </c>
      <c r="D112" s="9"/>
      <c r="E112" s="9" t="s">
        <v>16</v>
      </c>
      <c r="F112" s="9"/>
      <c r="G112" s="9"/>
      <c r="H112" s="9"/>
      <c r="I112" s="9"/>
      <c r="J112" s="9"/>
    </row>
    <row r="113" spans="1:10" x14ac:dyDescent="0.2">
      <c r="A113" s="4">
        <v>43577</v>
      </c>
      <c r="B113" s="9" t="s">
        <v>9</v>
      </c>
      <c r="C113" s="9" t="s">
        <v>18</v>
      </c>
      <c r="D113" s="9"/>
      <c r="E113" s="9" t="s">
        <v>31</v>
      </c>
      <c r="F113" s="9"/>
      <c r="G113" s="9"/>
      <c r="H113" s="9"/>
      <c r="I113" s="9"/>
      <c r="J113" s="9"/>
    </row>
    <row r="114" spans="1:10" x14ac:dyDescent="0.2">
      <c r="A114" s="4">
        <v>43578</v>
      </c>
      <c r="B114" s="9" t="s">
        <v>60</v>
      </c>
      <c r="C114" s="9" t="s">
        <v>35</v>
      </c>
      <c r="D114" s="9"/>
      <c r="E114" s="9" t="s">
        <v>21</v>
      </c>
      <c r="F114" s="9"/>
      <c r="G114" s="9"/>
      <c r="H114" s="9"/>
      <c r="I114" s="9"/>
      <c r="J114" s="9"/>
    </row>
    <row r="115" spans="1:10" x14ac:dyDescent="0.2">
      <c r="A115" s="4">
        <v>43578</v>
      </c>
      <c r="B115" s="9" t="s">
        <v>60</v>
      </c>
      <c r="C115" s="9" t="s">
        <v>15</v>
      </c>
      <c r="D115" s="9"/>
      <c r="E115" s="9" t="s">
        <v>7</v>
      </c>
      <c r="F115" s="9"/>
      <c r="G115" s="9"/>
      <c r="H115" s="9"/>
      <c r="I115" s="9"/>
      <c r="J115" s="9"/>
    </row>
    <row r="116" spans="1:10" x14ac:dyDescent="0.2">
      <c r="A116" s="4">
        <v>43578</v>
      </c>
      <c r="B116" s="9" t="s">
        <v>60</v>
      </c>
      <c r="C116" s="9" t="s">
        <v>10</v>
      </c>
      <c r="D116" s="9"/>
      <c r="E116" s="9" t="s">
        <v>40</v>
      </c>
      <c r="F116" s="9"/>
      <c r="G116" s="9"/>
      <c r="H116" s="9"/>
      <c r="I116" s="9"/>
      <c r="J116" s="9"/>
    </row>
    <row r="117" spans="1:10" x14ac:dyDescent="0.2">
      <c r="A117" s="4">
        <v>43578</v>
      </c>
      <c r="B117" s="9" t="s">
        <v>60</v>
      </c>
      <c r="C117" s="9" t="s">
        <v>27</v>
      </c>
      <c r="D117" s="9"/>
      <c r="E117" s="9" t="s">
        <v>37</v>
      </c>
      <c r="F117" s="9"/>
      <c r="G117" s="9"/>
      <c r="H117" s="9"/>
      <c r="I117" s="9"/>
      <c r="J117" s="9"/>
    </row>
    <row r="118" spans="1:10" x14ac:dyDescent="0.2">
      <c r="A118" s="4">
        <v>43579</v>
      </c>
      <c r="B118" s="9" t="s">
        <v>60</v>
      </c>
      <c r="C118" s="9" t="s">
        <v>20</v>
      </c>
      <c r="D118" s="9"/>
      <c r="E118" s="9" t="s">
        <v>8</v>
      </c>
      <c r="F118" s="9"/>
      <c r="G118" s="9"/>
      <c r="H118" s="9"/>
      <c r="I118" s="9"/>
      <c r="J118" s="9"/>
    </row>
    <row r="119" spans="1:10" x14ac:dyDescent="0.2">
      <c r="A119" s="4">
        <v>43579</v>
      </c>
      <c r="B119" s="9" t="s">
        <v>60</v>
      </c>
      <c r="C119" s="9" t="s">
        <v>22</v>
      </c>
      <c r="D119" s="9"/>
      <c r="E119" s="9" t="s">
        <v>11</v>
      </c>
      <c r="F119" s="9"/>
      <c r="G119" s="9"/>
      <c r="H119" s="9"/>
      <c r="I119" s="9"/>
      <c r="J119" s="9"/>
    </row>
    <row r="120" spans="1:10" x14ac:dyDescent="0.2">
      <c r="A120" s="4">
        <v>43579</v>
      </c>
      <c r="B120" s="9" t="s">
        <v>60</v>
      </c>
      <c r="C120" s="9" t="s">
        <v>31</v>
      </c>
      <c r="D120" s="9"/>
      <c r="E120" s="9" t="s">
        <v>18</v>
      </c>
      <c r="F120" s="9"/>
      <c r="G120" s="9"/>
      <c r="H120" s="9"/>
      <c r="I120" s="9"/>
      <c r="J120" s="9"/>
    </row>
    <row r="121" spans="1:10" x14ac:dyDescent="0.2">
      <c r="A121" s="4">
        <v>43579</v>
      </c>
      <c r="B121" s="9" t="s">
        <v>60</v>
      </c>
      <c r="C121" s="9" t="s">
        <v>16</v>
      </c>
      <c r="D121" s="9"/>
      <c r="E121" s="9" t="s">
        <v>13</v>
      </c>
      <c r="F121" s="9"/>
      <c r="G121" s="9"/>
      <c r="H121" s="9"/>
      <c r="I121" s="9"/>
      <c r="J121" s="9"/>
    </row>
    <row r="122" spans="1:10" x14ac:dyDescent="0.2">
      <c r="A122" s="4">
        <v>43580</v>
      </c>
      <c r="B122" s="9" t="s">
        <v>60</v>
      </c>
      <c r="C122" s="9" t="s">
        <v>7</v>
      </c>
      <c r="D122" s="9"/>
      <c r="E122" s="9" t="s">
        <v>15</v>
      </c>
      <c r="F122" s="9"/>
      <c r="G122" s="9"/>
      <c r="H122" s="9"/>
      <c r="I122" s="9"/>
      <c r="J122" s="9"/>
    </row>
    <row r="123" spans="1:10" x14ac:dyDescent="0.2">
      <c r="A123" s="4">
        <v>43580</v>
      </c>
      <c r="B123" s="9" t="s">
        <v>60</v>
      </c>
      <c r="C123" s="9" t="s">
        <v>40</v>
      </c>
      <c r="D123" s="9"/>
      <c r="E123" s="9" t="s">
        <v>10</v>
      </c>
      <c r="F123" s="9"/>
      <c r="G123" s="9"/>
      <c r="H123" s="9"/>
      <c r="I123" s="9"/>
      <c r="J123" s="9"/>
    </row>
    <row r="124" spans="1:10" x14ac:dyDescent="0.2">
      <c r="A124" s="4">
        <v>43580</v>
      </c>
      <c r="B124" s="9" t="s">
        <v>60</v>
      </c>
      <c r="C124" s="9" t="s">
        <v>37</v>
      </c>
      <c r="D124" s="9"/>
      <c r="E124" s="9" t="s">
        <v>27</v>
      </c>
      <c r="F124" s="9"/>
      <c r="G124" s="9"/>
      <c r="H124" s="9"/>
      <c r="I124" s="9"/>
      <c r="J124" s="9"/>
    </row>
    <row r="125" spans="1:10" x14ac:dyDescent="0.2">
      <c r="A125" s="4">
        <v>43580</v>
      </c>
      <c r="B125" s="9" t="s">
        <v>60</v>
      </c>
      <c r="C125" s="9" t="s">
        <v>21</v>
      </c>
      <c r="D125" s="9"/>
      <c r="E125" s="9" t="s">
        <v>35</v>
      </c>
      <c r="F125" s="9"/>
      <c r="G125" s="9"/>
      <c r="H125" s="9"/>
      <c r="I125" s="9"/>
      <c r="J125" s="9"/>
    </row>
    <row r="126" spans="1:10" x14ac:dyDescent="0.2">
      <c r="A126" s="4">
        <v>43581</v>
      </c>
      <c r="B126" s="9" t="s">
        <v>60</v>
      </c>
      <c r="C126" s="9" t="s">
        <v>13</v>
      </c>
      <c r="D126" s="9"/>
      <c r="E126" s="9" t="s">
        <v>16</v>
      </c>
      <c r="F126" s="9"/>
      <c r="G126" s="9"/>
      <c r="H126" s="9"/>
      <c r="I126" s="9"/>
      <c r="J126" s="9"/>
    </row>
    <row r="127" spans="1:10" x14ac:dyDescent="0.2">
      <c r="A127" s="4">
        <v>43581</v>
      </c>
      <c r="B127" s="9" t="s">
        <v>60</v>
      </c>
      <c r="C127" s="9" t="s">
        <v>8</v>
      </c>
      <c r="D127" s="9"/>
      <c r="E127" s="9" t="s">
        <v>20</v>
      </c>
      <c r="F127" s="9"/>
      <c r="G127" s="9"/>
      <c r="H127" s="9"/>
      <c r="I127" s="9"/>
      <c r="J127" s="9"/>
    </row>
    <row r="128" spans="1:10" x14ac:dyDescent="0.2">
      <c r="A128" s="4">
        <v>43581</v>
      </c>
      <c r="B128" s="9" t="s">
        <v>60</v>
      </c>
      <c r="C128" s="9" t="s">
        <v>11</v>
      </c>
      <c r="D128" s="9"/>
      <c r="E128" s="9" t="s">
        <v>22</v>
      </c>
      <c r="F128" s="9"/>
      <c r="G128" s="9"/>
      <c r="H128" s="9"/>
      <c r="I128" s="9"/>
      <c r="J128" s="9"/>
    </row>
    <row r="129" spans="1:10" x14ac:dyDescent="0.2">
      <c r="A129" s="4">
        <v>43581</v>
      </c>
      <c r="B129" s="9" t="s">
        <v>60</v>
      </c>
      <c r="C129" s="9" t="s">
        <v>18</v>
      </c>
      <c r="D129" s="9"/>
      <c r="E129" s="9" t="s">
        <v>31</v>
      </c>
      <c r="F129" s="9"/>
      <c r="G129" s="9"/>
      <c r="H129" s="9"/>
      <c r="I129" s="9"/>
      <c r="J129" s="9"/>
    </row>
    <row r="130" spans="1:10" x14ac:dyDescent="0.2">
      <c r="A130" s="4">
        <v>43582</v>
      </c>
      <c r="B130" s="9" t="s">
        <v>60</v>
      </c>
      <c r="C130" s="9" t="s">
        <v>35</v>
      </c>
      <c r="D130" s="9"/>
      <c r="E130" s="9" t="s">
        <v>21</v>
      </c>
      <c r="F130" s="9"/>
      <c r="G130" s="9"/>
      <c r="H130" s="9"/>
      <c r="I130" s="9"/>
      <c r="J130" s="9"/>
    </row>
    <row r="131" spans="1:10" x14ac:dyDescent="0.2">
      <c r="A131" s="4">
        <v>43582</v>
      </c>
      <c r="B131" s="9" t="s">
        <v>60</v>
      </c>
      <c r="C131" s="9" t="s">
        <v>15</v>
      </c>
      <c r="D131" s="9"/>
      <c r="E131" s="9" t="s">
        <v>7</v>
      </c>
      <c r="F131" s="9"/>
      <c r="G131" s="9"/>
      <c r="H131" s="9"/>
      <c r="I131" s="9"/>
      <c r="J131" s="9"/>
    </row>
    <row r="132" spans="1:10" x14ac:dyDescent="0.2">
      <c r="A132" s="4">
        <v>43582</v>
      </c>
      <c r="B132" s="9" t="s">
        <v>60</v>
      </c>
      <c r="C132" s="9" t="s">
        <v>10</v>
      </c>
      <c r="D132" s="9"/>
      <c r="E132" s="9" t="s">
        <v>40</v>
      </c>
      <c r="F132" s="9"/>
      <c r="G132" s="9"/>
      <c r="H132" s="9"/>
      <c r="I132" s="9"/>
      <c r="J132" s="9"/>
    </row>
    <row r="133" spans="1:10" x14ac:dyDescent="0.2">
      <c r="A133" s="4">
        <v>43582</v>
      </c>
      <c r="B133" s="9" t="s">
        <v>60</v>
      </c>
      <c r="C133" s="9" t="s">
        <v>27</v>
      </c>
      <c r="D133" s="9"/>
      <c r="E133" s="9" t="s">
        <v>37</v>
      </c>
      <c r="F133" s="9"/>
      <c r="G133" s="9"/>
      <c r="H133" s="9"/>
      <c r="I133" s="9"/>
      <c r="J133" s="9"/>
    </row>
    <row r="134" spans="1:10" x14ac:dyDescent="0.2">
      <c r="A134" s="4">
        <v>43583</v>
      </c>
      <c r="B134" s="9" t="s">
        <v>60</v>
      </c>
      <c r="C134" s="9" t="s">
        <v>20</v>
      </c>
      <c r="D134" s="9"/>
      <c r="E134" s="9" t="s">
        <v>8</v>
      </c>
      <c r="F134" s="9"/>
      <c r="G134" s="9"/>
      <c r="H134" s="9"/>
      <c r="I134" s="9"/>
      <c r="J134" s="9"/>
    </row>
    <row r="135" spans="1:10" x14ac:dyDescent="0.2">
      <c r="A135" s="4">
        <v>43583</v>
      </c>
      <c r="B135" s="9" t="s">
        <v>60</v>
      </c>
      <c r="C135" s="9" t="s">
        <v>22</v>
      </c>
      <c r="D135" s="9"/>
      <c r="E135" s="9" t="s">
        <v>11</v>
      </c>
      <c r="F135" s="9"/>
      <c r="G135" s="9"/>
      <c r="H135" s="9"/>
      <c r="I135" s="9"/>
      <c r="J135" s="9"/>
    </row>
    <row r="136" spans="1:10" x14ac:dyDescent="0.2">
      <c r="A136" s="4">
        <v>43583</v>
      </c>
      <c r="B136" s="9" t="s">
        <v>60</v>
      </c>
      <c r="C136" s="9" t="s">
        <v>31</v>
      </c>
      <c r="D136" s="9"/>
      <c r="E136" s="9" t="s">
        <v>18</v>
      </c>
      <c r="F136" s="9"/>
      <c r="G136" s="9"/>
      <c r="H136" s="9"/>
      <c r="I136" s="9"/>
      <c r="J136" s="9"/>
    </row>
    <row r="137" spans="1:10" x14ac:dyDescent="0.2">
      <c r="A137" s="4">
        <v>43583</v>
      </c>
      <c r="B137" s="9" t="s">
        <v>60</v>
      </c>
      <c r="C137" s="9" t="s">
        <v>16</v>
      </c>
      <c r="D137" s="9"/>
      <c r="E137" s="9" t="s">
        <v>13</v>
      </c>
      <c r="F137" s="9"/>
      <c r="G137" s="9"/>
      <c r="H137" s="9"/>
      <c r="I137" s="9"/>
      <c r="J137" s="9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F54B52-4A93-4DAE-B347-09C7CB8467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Back to Back</vt:lpstr>
      <vt:lpstr>Raw Data</vt:lpstr>
      <vt:lpstr>Sheet3</vt:lpstr>
      <vt:lpstr>Sheet1</vt:lpstr>
      <vt:lpstr>NOv</vt:lpstr>
      <vt:lpstr>Dec</vt:lpstr>
      <vt:lpstr>January</vt:lpstr>
      <vt:lpstr>Feb</vt:lpstr>
      <vt:lpstr>March</vt:lpstr>
      <vt:lpstr>April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Microsoft Office User</cp:lastModifiedBy>
  <dcterms:created xsi:type="dcterms:W3CDTF">2018-10-21T18:46:49Z</dcterms:created>
  <dcterms:modified xsi:type="dcterms:W3CDTF">2020-02-05T16:35:38Z</dcterms:modified>
</cp:coreProperties>
</file>